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tables/table31.xml" ContentType="application/vnd.openxmlformats-officedocument.spreadsheetml.table+xml"/>
  <Override PartName="/xl/drawings/drawing18.xml" ContentType="application/vnd.openxmlformats-officedocument.drawing+xml"/>
  <Override PartName="/xl/tables/table32.xml" ContentType="application/vnd.openxmlformats-officedocument.spreadsheetml.tab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BA03343F-7F8F-4318-ADE6-1BD0AF194172}" xr6:coauthVersionLast="47" xr6:coauthVersionMax="47" xr10:uidLastSave="{00000000-0000-0000-0000-000000000000}"/>
  <bookViews>
    <workbookView xWindow="-120" yWindow="-120" windowWidth="20640" windowHeight="11160" tabRatio="851" firstSheet="37" activeTab="39"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PERSONAS" sheetId="5" r:id="rId23"/>
    <sheet name="PLACAS" sheetId="21" r:id="rId24"/>
    <sheet name="FORMULARIO" sheetId="2" r:id="rId25"/>
    <sheet name="EXPORTAR" sheetId="1" r:id="rId26"/>
    <sheet name="FORMULARIO (2)" sheetId="15" r:id="rId27"/>
    <sheet name="FORMULARIO (3)" sheetId="24" r:id="rId28"/>
    <sheet name="COMPRA VENTA" sheetId="3" r:id="rId29"/>
    <sheet name="COMPRA VENTA (2)" sheetId="16" r:id="rId30"/>
    <sheet name="COMPRA VENTA (3)" sheetId="25" r:id="rId31"/>
    <sheet name="COMPRA VENTA NIT" sheetId="65" r:id="rId32"/>
    <sheet name="MANDATO" sheetId="71" r:id="rId33"/>
    <sheet name="MANDATO (2)" sheetId="70" r:id="rId34"/>
    <sheet name="MANDATO (3)" sheetId="69" r:id="rId35"/>
    <sheet name="MANDATO (4)" sheetId="67" r:id="rId36"/>
    <sheet name="MANDATO NIT" sheetId="42" r:id="rId37"/>
    <sheet name="INDETERMINADO" sheetId="11" r:id="rId38"/>
    <sheet name="REVOCATORIA" sheetId="27" r:id="rId39"/>
    <sheet name="AFIRMACION" sheetId="29" r:id="rId40"/>
    <sheet name="LEVANTAMIENTO PRENDA" sheetId="68" r:id="rId41"/>
    <sheet name="INSCRIPCION PRENDA" sheetId="41" r:id="rId42"/>
    <sheet name="ACTA RESPONSABILIDAD" sheetId="63" r:id="rId43"/>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2">Tabla27[]</definedName>
    <definedName name="ACCIONADOS" localSheetId="31">Tabla27[]</definedName>
    <definedName name="ACCIONADOS" localSheetId="8">Tabla27[]</definedName>
    <definedName name="ACCIONADOS" localSheetId="16">Tabla27[]</definedName>
    <definedName name="ACCIONADOS" localSheetId="9">Tabla27[]</definedName>
    <definedName name="ACCIONADOS" localSheetId="40">Tabla27[]</definedName>
    <definedName name="ACCIONADOS" localSheetId="32">Tabla27[]</definedName>
    <definedName name="ACCIONADOS" localSheetId="33">Tabla27[]</definedName>
    <definedName name="ACCIONADOS" localSheetId="34">Tabla27[]</definedName>
    <definedName name="ACCIONADOS" localSheetId="35">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2">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1">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1">Tabla35[[#Headers],[TRASPASO CARRO]:[MATRICULA INICIAL CARRO]]</definedName>
    <definedName name="CARRO" localSheetId="40">Tabla35[[#Headers],[TRASPASO CARRO]:[MATRICULA INICIAL CARRO]]</definedName>
    <definedName name="CARRO" localSheetId="20">Tabla35[[#Headers],[TRASPASO CARRO]:[MATRICULA INICIAL CARRO]]</definedName>
    <definedName name="CARRO" localSheetId="32">Tabla35[[#Headers],[TRASPASO CARRO]:[MATRICULA INICIAL CARRO]]</definedName>
    <definedName name="CARRO" localSheetId="33">Tabla35[[#Headers],[TRASPASO CARRO]:[MATRICULA INICIAL CARRO]]</definedName>
    <definedName name="CARRO" localSheetId="34">Tabla35[[#Headers],[TRASPASO CARRO]:[MATRICULA INICIAL CARRO]]</definedName>
    <definedName name="CARRO" localSheetId="35">Tabla35[[#Headers],[TRASPASO CARRO]:[MATRICULA INICIAL CARRO]]</definedName>
    <definedName name="CARRO" localSheetId="36">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2">TablaDATOS[]</definedName>
    <definedName name="CLIENTES" localSheetId="11">TablaDATOS[]</definedName>
    <definedName name="CLIENTES" localSheetId="14">TablaDATOS[]</definedName>
    <definedName name="CLIENTES" localSheetId="31">TablaDATOS[]</definedName>
    <definedName name="CLIENTES" localSheetId="8">TablaDATOS[]</definedName>
    <definedName name="CLIENTES" localSheetId="16">TablaDATOS[]</definedName>
    <definedName name="CLIENTES" localSheetId="9">TablaDATOS[]</definedName>
    <definedName name="CLIENTES" localSheetId="40">TablaDATOS[]</definedName>
    <definedName name="CLIENTES" localSheetId="32">TablaDATOS[]</definedName>
    <definedName name="CLIENTES" localSheetId="33">TablaDATOS[]</definedName>
    <definedName name="CLIENTES" localSheetId="34">TablaDATOS[]</definedName>
    <definedName name="CLIENTES" localSheetId="35">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2">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1">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1">Tabla353[[#Headers],[TRASPASO CARRO]:[MATRICULA INICIAL CARRO]]</definedName>
    <definedName name="MOTO" localSheetId="40">Tabla353[[#Headers],[TRASPASO CARRO]:[MATRICULA INICIAL CARRO]]</definedName>
    <definedName name="MOTO" localSheetId="20">Tabla353[[#Headers],[TRASPASO CARRO]:[MATRICULA INICIAL CARRO]]</definedName>
    <definedName name="MOTO" localSheetId="32">Tabla353[[#Headers],[TRASPASO CARRO]:[MATRICULA INICIAL CARRO]]</definedName>
    <definedName name="MOTO" localSheetId="33">Tabla353[[#Headers],[TRASPASO CARRO]:[MATRICULA INICIAL CARRO]]</definedName>
    <definedName name="MOTO" localSheetId="34">Tabla353[[#Headers],[TRASPASO CARRO]:[MATRICULA INICIAL CARRO]]</definedName>
    <definedName name="MOTO" localSheetId="35">Tabla353[[#Headers],[TRASPASO CARRO]:[MATRICULA INICIAL CARRO]]</definedName>
    <definedName name="MOTO" localSheetId="36">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47" i="41" l="1"/>
  <c r="A45" i="68"/>
  <c r="A22" i="42"/>
  <c r="A51" i="42"/>
  <c r="A50" i="67"/>
  <c r="B28" i="42"/>
  <c r="B24" i="67"/>
  <c r="B24" i="69"/>
  <c r="B21" i="71"/>
  <c r="B24" i="70"/>
  <c r="A50" i="69"/>
  <c r="A49" i="70"/>
  <c r="A47" i="71"/>
  <c r="A18" i="71"/>
  <c r="A17" i="71"/>
  <c r="A16" i="71"/>
  <c r="A21" i="70"/>
  <c r="A20" i="70"/>
  <c r="A19" i="70"/>
  <c r="A21" i="69"/>
  <c r="A20" i="69"/>
  <c r="A19" i="69"/>
  <c r="A23" i="42"/>
  <c r="C14" i="68"/>
  <c r="A44" i="63" l="1"/>
  <c r="A47" i="29"/>
  <c r="A50" i="27"/>
  <c r="A47" i="11"/>
  <c r="A37" i="65"/>
  <c r="A39" i="25"/>
  <c r="A38" i="16"/>
  <c r="A38" i="3"/>
  <c r="A52" i="24"/>
  <c r="A53" i="15"/>
  <c r="A54" i="2"/>
  <c r="D55" i="1"/>
  <c r="A21" i="67"/>
  <c r="A20" i="67"/>
  <c r="A19" i="67"/>
  <c r="W42" i="2"/>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C24"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F6" i="70" l="1"/>
  <c r="G9" i="42"/>
  <c r="J10" i="68"/>
  <c r="I6" i="41"/>
  <c r="F6" i="71"/>
  <c r="F6" i="67"/>
  <c r="F6" i="69"/>
  <c r="F9" i="67"/>
  <c r="I9" i="27"/>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AE25" i="2" l="1"/>
  <c r="AE25" i="15"/>
  <c r="AE26" i="24"/>
  <c r="S5" i="33" a="1"/>
  <c r="S5" i="33" s="1"/>
  <c r="B2" i="55"/>
  <c r="AT16" i="30"/>
  <c r="AS16" i="30"/>
  <c r="AE77" i="56"/>
  <c r="A69" i="56"/>
  <c r="AG5" i="56"/>
  <c r="B82" i="54"/>
  <c r="B83" i="54"/>
  <c r="B84" i="54"/>
  <c r="M34" i="48"/>
  <c r="B85" i="52"/>
  <c r="B87" i="52" s="1"/>
  <c r="B76" i="52"/>
  <c r="D9" i="1"/>
  <c r="D17" i="1"/>
  <c r="A9" i="69" s="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5" i="3"/>
  <c r="AJ4" i="15"/>
  <c r="P25" i="15"/>
  <c r="P26" i="15"/>
  <c r="P40" i="15"/>
  <c r="W44" i="15"/>
  <c r="C20" i="45"/>
  <c r="C34" i="46"/>
  <c r="BR16" i="1"/>
  <c r="D28" i="1"/>
  <c r="C21" i="68" s="1"/>
  <c r="S13" i="33" l="1"/>
  <c r="BR18" i="30"/>
  <c r="A38" i="2"/>
  <c r="B10" i="65"/>
  <c r="C31"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D41" i="1"/>
  <c r="B20" i="65" s="1"/>
  <c r="D40" i="1"/>
  <c r="D39" i="1"/>
  <c r="D38" i="1"/>
  <c r="D37" i="1"/>
  <c r="C17" i="68" s="1"/>
  <c r="B21" i="65" l="1"/>
  <c r="C22" i="68"/>
  <c r="B27" i="65"/>
  <c r="E4" i="68"/>
  <c r="D4" i="27"/>
  <c r="W20" i="15"/>
  <c r="C32" i="63"/>
  <c r="AI11" i="15"/>
  <c r="C27" i="63"/>
  <c r="B20" i="25"/>
  <c r="W14" i="15"/>
  <c r="W14" i="24"/>
  <c r="W14"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4" i="42"/>
  <c r="D5" i="30"/>
  <c r="L5" i="30"/>
  <c r="S14" i="33" l="1"/>
  <c r="BR27" i="30" s="1"/>
  <c r="S10" i="34"/>
  <c r="S28" i="15"/>
  <c r="C15" i="41"/>
  <c r="D19" i="1"/>
  <c r="F9" i="69" s="1"/>
  <c r="I9" i="41" l="1"/>
  <c r="B11" i="65"/>
  <c r="I10" i="65" s="1"/>
  <c r="S44" i="15"/>
  <c r="D10" i="29"/>
  <c r="S9" i="34"/>
  <c r="S8" i="34"/>
  <c r="H20" i="39"/>
  <c r="H22" i="39" s="1"/>
  <c r="H6" i="39"/>
  <c r="AO60" i="30" l="1"/>
  <c r="AW14" i="30" s="1"/>
  <c r="AW16" i="30" s="1"/>
  <c r="B4" i="16"/>
  <c r="A40" i="29"/>
  <c r="C13" i="29"/>
  <c r="F8" i="29"/>
  <c r="C19" i="27"/>
  <c r="B12" i="27"/>
  <c r="B15" i="11"/>
  <c r="B26" i="25"/>
  <c r="G11" i="25"/>
  <c r="G10" i="25"/>
  <c r="B26" i="16"/>
  <c r="G11" i="16"/>
  <c r="G10" i="16"/>
  <c r="B26" i="3"/>
  <c r="G6" i="3"/>
  <c r="G3" i="3"/>
  <c r="W42" i="24"/>
  <c r="P40" i="24"/>
  <c r="P39" i="24"/>
  <c r="P25" i="24"/>
  <c r="AJ4" i="24"/>
  <c r="P38" i="2"/>
  <c r="P25" i="2"/>
  <c r="AJ4" i="2"/>
  <c r="C23" i="41"/>
  <c r="C18" i="41"/>
  <c r="D36" i="1"/>
  <c r="D35" i="1"/>
  <c r="C23" i="68" s="1"/>
  <c r="D34" i="1"/>
  <c r="D33" i="1"/>
  <c r="C20" i="68" s="1"/>
  <c r="D32" i="1"/>
  <c r="D31" i="1"/>
  <c r="D30" i="1"/>
  <c r="D29" i="1"/>
  <c r="C22" i="41"/>
  <c r="G22" i="1"/>
  <c r="S45" i="24" s="1"/>
  <c r="D22" i="1"/>
  <c r="G21" i="1"/>
  <c r="M45" i="24" s="1"/>
  <c r="D21" i="1"/>
  <c r="G20" i="1"/>
  <c r="G5" i="25" s="1"/>
  <c r="D20" i="1"/>
  <c r="G19" i="1"/>
  <c r="G4" i="25" s="1"/>
  <c r="G18" i="1"/>
  <c r="I40" i="24" s="1"/>
  <c r="I40" i="15"/>
  <c r="G17" i="1"/>
  <c r="A40" i="24" s="1"/>
  <c r="A40" i="15"/>
  <c r="G14" i="1"/>
  <c r="D14" i="1"/>
  <c r="G13" i="1"/>
  <c r="D13" i="1"/>
  <c r="G12" i="1"/>
  <c r="D12" i="1"/>
  <c r="G11" i="1"/>
  <c r="F9" i="70" s="1"/>
  <c r="G10" i="1"/>
  <c r="I26" i="15" s="1"/>
  <c r="D10" i="1"/>
  <c r="A5" i="63" s="1"/>
  <c r="G9" i="1"/>
  <c r="A9" i="70" s="1"/>
  <c r="A25" i="15"/>
  <c r="D6" i="1"/>
  <c r="D5" i="1"/>
  <c r="D4" i="1"/>
  <c r="S7" i="34"/>
  <c r="S6" i="34"/>
  <c r="S5" i="34"/>
  <c r="S4" i="34"/>
  <c r="S3" i="34"/>
  <c r="F28" i="42" l="1"/>
  <c r="F21" i="71"/>
  <c r="F24" i="70"/>
  <c r="F24" i="69"/>
  <c r="F24" i="67"/>
  <c r="D28" i="42"/>
  <c r="D21" i="71"/>
  <c r="D24" i="70"/>
  <c r="D24" i="69"/>
  <c r="D24" i="67"/>
  <c r="A6" i="71"/>
  <c r="B3" i="3"/>
  <c r="C25" i="68"/>
  <c r="F13" i="69"/>
  <c r="F13" i="70"/>
  <c r="C26" i="63"/>
  <c r="C16" i="68"/>
  <c r="B4" i="29"/>
  <c r="A9" i="27"/>
  <c r="A6" i="70"/>
  <c r="A6" i="41"/>
  <c r="A10" i="68"/>
  <c r="A9" i="42"/>
  <c r="A6" i="69"/>
  <c r="A9" i="67"/>
  <c r="A6" i="67"/>
  <c r="C18" i="68"/>
  <c r="F10" i="71"/>
  <c r="A13" i="67"/>
  <c r="A10" i="71"/>
  <c r="A13" i="70"/>
  <c r="A13" i="69"/>
  <c r="A12" i="42"/>
  <c r="A9" i="41"/>
  <c r="B17" i="27"/>
  <c r="C24" i="68"/>
  <c r="G12" i="42"/>
  <c r="F13" i="67"/>
  <c r="B17" i="65"/>
  <c r="C19" i="68"/>
  <c r="C15" i="68"/>
  <c r="B23" i="65"/>
  <c r="B15" i="27"/>
  <c r="B13" i="27"/>
  <c r="B14" i="27"/>
  <c r="B25" i="65"/>
  <c r="B16" i="27"/>
  <c r="B3" i="65"/>
  <c r="G5" i="65" s="1"/>
  <c r="A26" i="15"/>
  <c r="M47" i="15"/>
  <c r="B13" i="65"/>
  <c r="C28" i="63"/>
  <c r="B19" i="65"/>
  <c r="C30" i="63"/>
  <c r="B22" i="65"/>
  <c r="S47" i="15"/>
  <c r="B14" i="65"/>
  <c r="A31" i="15"/>
  <c r="B5" i="65"/>
  <c r="M31" i="15"/>
  <c r="B6" i="65"/>
  <c r="C34" i="63"/>
  <c r="B24" i="65"/>
  <c r="S31" i="15"/>
  <c r="B7" i="65"/>
  <c r="A47" i="15"/>
  <c r="B12" i="65"/>
  <c r="C25" i="63"/>
  <c r="B18" i="65"/>
  <c r="I25" i="15"/>
  <c r="E17" i="11"/>
  <c r="C35" i="63"/>
  <c r="E15" i="11"/>
  <c r="C33" i="63"/>
  <c r="C20" i="41"/>
  <c r="C29" i="63"/>
  <c r="A3" i="33"/>
  <c r="BR26" i="30"/>
  <c r="W8" i="15"/>
  <c r="B17" i="11"/>
  <c r="AG11" i="15"/>
  <c r="B16" i="11"/>
  <c r="E16" i="11"/>
  <c r="AE20" i="24"/>
  <c r="G7" i="16"/>
  <c r="S32" i="15"/>
  <c r="G4" i="16"/>
  <c r="S29" i="15"/>
  <c r="G5" i="16"/>
  <c r="A32" i="15"/>
  <c r="G6" i="16"/>
  <c r="M32" i="15"/>
  <c r="C17" i="41"/>
  <c r="Z8" i="15"/>
  <c r="C21" i="41"/>
  <c r="W11" i="15"/>
  <c r="C26" i="41"/>
  <c r="AE23" i="15"/>
  <c r="C24" i="41"/>
  <c r="AE18" i="15"/>
  <c r="C25" i="41"/>
  <c r="AE20" i="15"/>
  <c r="C19" i="41"/>
  <c r="C16" i="41"/>
  <c r="B14" i="3"/>
  <c r="B6" i="25"/>
  <c r="S30" i="2"/>
  <c r="B12" i="25"/>
  <c r="A9" i="29"/>
  <c r="B13" i="25"/>
  <c r="B5" i="3"/>
  <c r="B3" i="25"/>
  <c r="B27" i="16"/>
  <c r="B24" i="3"/>
  <c r="C18" i="29"/>
  <c r="AI11" i="24"/>
  <c r="B28" i="25"/>
  <c r="W20" i="24"/>
  <c r="Z8" i="2"/>
  <c r="C19" i="29"/>
  <c r="A41" i="29"/>
  <c r="G3" i="16"/>
  <c r="W11" i="2"/>
  <c r="A25" i="2"/>
  <c r="I38" i="2"/>
  <c r="S30" i="24"/>
  <c r="S46" i="24"/>
  <c r="B6" i="3"/>
  <c r="B17" i="3"/>
  <c r="B25" i="3"/>
  <c r="B5" i="16"/>
  <c r="B11" i="16"/>
  <c r="B28" i="16"/>
  <c r="G6" i="25"/>
  <c r="B23" i="25"/>
  <c r="B4" i="11"/>
  <c r="C20" i="29"/>
  <c r="AG11" i="2"/>
  <c r="I25" i="2"/>
  <c r="W8" i="24"/>
  <c r="AE23" i="24"/>
  <c r="A39" i="24"/>
  <c r="B18" i="3"/>
  <c r="B12" i="16"/>
  <c r="B21" i="16"/>
  <c r="B7" i="25"/>
  <c r="B14" i="25"/>
  <c r="B24" i="25"/>
  <c r="B8" i="11"/>
  <c r="C21" i="29"/>
  <c r="AI11" i="2"/>
  <c r="S42" i="2"/>
  <c r="Z8" i="24"/>
  <c r="A25" i="24"/>
  <c r="I39" i="24"/>
  <c r="S43" i="24"/>
  <c r="B7" i="3"/>
  <c r="B19" i="3"/>
  <c r="B27" i="3"/>
  <c r="B6" i="16"/>
  <c r="B13" i="16"/>
  <c r="B22" i="16"/>
  <c r="G3" i="25"/>
  <c r="G7" i="25"/>
  <c r="B17" i="25"/>
  <c r="B25" i="25"/>
  <c r="D9" i="11"/>
  <c r="C14" i="29"/>
  <c r="C22" i="29"/>
  <c r="S27" i="2"/>
  <c r="W11" i="24"/>
  <c r="I25" i="24"/>
  <c r="A45" i="24"/>
  <c r="B10" i="3"/>
  <c r="B28" i="3"/>
  <c r="B23" i="16"/>
  <c r="B4" i="25"/>
  <c r="B10" i="25"/>
  <c r="B18" i="25"/>
  <c r="C15" i="29"/>
  <c r="C23" i="29"/>
  <c r="AE18" i="2"/>
  <c r="A30" i="2"/>
  <c r="AG11" i="24"/>
  <c r="B11" i="3"/>
  <c r="B21" i="3"/>
  <c r="B3" i="16"/>
  <c r="B7" i="16"/>
  <c r="B14" i="16"/>
  <c r="B24" i="16"/>
  <c r="B19" i="25"/>
  <c r="B27" i="25"/>
  <c r="C16" i="29"/>
  <c r="C24" i="29"/>
  <c r="W20" i="2"/>
  <c r="M30" i="2"/>
  <c r="A45" i="2"/>
  <c r="S28" i="24"/>
  <c r="B12" i="3"/>
  <c r="B22" i="3"/>
  <c r="B17" i="16"/>
  <c r="B25" i="16"/>
  <c r="B5" i="25"/>
  <c r="B11" i="25"/>
  <c r="D5" i="29"/>
  <c r="C40" i="29" s="1"/>
  <c r="C17" i="29"/>
  <c r="W8" i="2"/>
  <c r="AE20" i="2"/>
  <c r="M45" i="2"/>
  <c r="A30" i="24"/>
  <c r="A46" i="24"/>
  <c r="B4" i="3"/>
  <c r="B13" i="3"/>
  <c r="B23" i="3"/>
  <c r="B10" i="16"/>
  <c r="B18" i="16"/>
  <c r="B21" i="25"/>
  <c r="AE23" i="2"/>
  <c r="S45" i="2"/>
  <c r="M30" i="24"/>
  <c r="S42" i="24"/>
  <c r="M46" i="24"/>
  <c r="B19" i="16"/>
  <c r="B22" i="2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<sst xmlns="http://schemas.openxmlformats.org/spreadsheetml/2006/main" count="27661" uniqueCount="10537">
  <si>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</si>
  <si>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</si>
  <si>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</si>
  <si>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</si>
  <si>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</si>
  <si>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</si>
  <si>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</si>
  <si>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</si>
  <si>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</si>
  <si>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</si>
  <si>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</si>
  <si>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</si>
  <si>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</si>
  <si>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</si>
  <si>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</si>
  <si>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</si>
  <si>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</si>
  <si>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</si>
  <si>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</si>
  <si>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</si>
  <si>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</si>
  <si>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</si>
  <si>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</si>
  <si>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</si>
  <si>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</si>
  <si>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</si>
  <si>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</si>
  <si>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</si>
  <si>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</si>
  <si>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</si>
  <si>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</si>
  <si>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</si>
  <si>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</si>
  <si>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</si>
  <si>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</si>
  <si>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</si>
  <si>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</si>
  <si>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</si>
  <si>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</si>
  <si>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</si>
  <si>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</si>
  <si>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</si>
  <si>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</si>
  <si>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</si>
  <si>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</si>
  <si>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</si>
  <si>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</si>
  <si>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</si>
  <si>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</si>
  <si>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</si>
  <si>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</si>
  <si>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</si>
  <si>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</si>
  <si>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</si>
  <si>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</si>
  <si>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</si>
  <si>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</si>
  <si>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</si>
  <si>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</si>
  <si>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</si>
  <si>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</si>
  <si>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</si>
  <si>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</si>
  <si>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</si>
  <si>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</si>
  <si>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</si>
  <si>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</si>
  <si>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</si>
  <si>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</si>
  <si>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</si>
  <si>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</si>
  <si>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</si>
  <si>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</si>
  <si>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</si>
  <si>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</si>
  <si>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</si>
  <si>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</si>
  <si>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</si>
  <si>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</si>
  <si>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</si>
  <si>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</si>
  <si>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</si>
  <si>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</si>
  <si>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</si>
  <si>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</si>
  <si>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</si>
  <si>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</si>
  <si>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</si>
  <si>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</si>
  <si>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</si>
  <si>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</si>
  <si>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</si>
  <si>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</si>
  <si>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</si>
  <si>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</si>
  <si>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</si>
  <si>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</si>
  <si>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</si>
  <si>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</si>
  <si>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</si>
  <si>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</si>
  <si>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</si>
  <si>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</si>
  <si>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</si>
  <si>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</si>
  <si>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</si>
  <si>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</si>
  <si>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</si>
  <si>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</si>
  <si>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</si>
  <si>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</si>
  <si>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</si>
  <si>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</si>
  <si>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</si>
  <si>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</si>
  <si>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</si>
  <si>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</si>
  <si>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</si>
  <si>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</si>
  <si>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</si>
  <si>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</si>
  <si>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</si>
  <si>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</si>
  <si>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</si>
  <si>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</si>
  <si>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</si>
  <si>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</si>
  <si>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</si>
  <si>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</si>
  <si>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</si>
  <si>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</si>
  <si>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</si>
  <si>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</si>
  <si>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</si>
  <si>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</si>
  <si>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</si>
  <si>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</si>
  <si>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</si>
  <si>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</si>
  <si>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</si>
  <si>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</si>
  <si>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</si>
  <si>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</si>
  <si>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</si>
  <si>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</si>
  <si>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</si>
  <si>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</si>
  <si>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</si>
  <si>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</si>
  <si>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</si>
  <si>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</si>
  <si>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</si>
  <si>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</si>
  <si>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</si>
  <si>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</si>
  <si>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</si>
  <si>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</si>
  <si>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</si>
  <si>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</si>
  <si>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</si>
  <si>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</si>
  <si>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MANDATARIO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</si>
  <si>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</si>
  <si>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</si>
  <si>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</si>
  <si>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</si>
  <si>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</si>
  <si>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</si>
  <si>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</si>
  <si>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</si>
  <si>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</si>
  <si>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</si>
  <si>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</si>
  <si>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</si>
  <si>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</si>
  <si>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</si>
  <si>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</si>
  <si>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</si>
  <si>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</si>
  <si>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</si>
  <si>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</si>
  <si>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</si>
  <si>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</si>
  <si>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Yo</t>
  </si>
  <si>
    <t>Agradezco la colaboración prestada</t>
  </si>
  <si>
    <t>Atentamente,</t>
  </si>
  <si>
    <t xml:space="preserve"> me dirijo a ustedes para solicitarles el tramite</t>
  </si>
  <si>
    <t>TRASLADO HACIA EL MUNICIPIO DE</t>
  </si>
  <si>
    <t>21. DATOS DE LOS PROPIETARIOS</t>
  </si>
  <si>
    <t>EL MANDANTE VENDEDOR</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</si>
  <si>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</si>
  <si>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</si>
  <si>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</si>
  <si>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</si>
  <si>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</si>
  <si>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</si>
  <si>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</si>
  <si>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</si>
  <si>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</si>
  <si>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</si>
  <si>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</si>
  <si>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</si>
  <si>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</si>
  <si>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</si>
  <si>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</si>
  <si>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</si>
  <si>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</si>
  <si>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</si>
  <si>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</si>
  <si>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</si>
  <si>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</si>
  <si>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</si>
  <si>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</si>
  <si>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</si>
  <si>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</si>
  <si>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</si>
  <si>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</si>
  <si>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</si>
  <si>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</si>
  <si>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</si>
  <si>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</si>
  <si>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</si>
  <si>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</si>
  <si>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</si>
  <si>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</si>
  <si>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</si>
  <si>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</si>
  <si>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</si>
  <si>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</si>
  <si>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</si>
  <si>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</si>
  <si>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</si>
  <si>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</si>
  <si>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</si>
  <si>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</si>
  <si>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</si>
  <si>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</si>
  <si>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</si>
  <si>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</si>
  <si>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</si>
  <si>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</si>
  <si>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</si>
  <si>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</si>
  <si>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</si>
  <si>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</si>
  <si>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</si>
  <si>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</si>
  <si>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</si>
  <si>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</si>
  <si>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</si>
  <si>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</si>
  <si>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</si>
  <si>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</si>
  <si>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</si>
  <si>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</si>
  <si>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</si>
  <si>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</si>
  <si>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</si>
  <si>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</si>
  <si>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</si>
  <si>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</si>
  <si>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</si>
  <si>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</si>
  <si>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</si>
  <si>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</si>
  <si>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</si>
  <si>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</si>
  <si>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</si>
  <si>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</si>
  <si>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</si>
  <si>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</si>
  <si>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</si>
  <si>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</si>
  <si>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</si>
  <si>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</si>
  <si>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</si>
  <si>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</si>
  <si>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</si>
  <si>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</si>
  <si>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</si>
  <si>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</si>
  <si>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</si>
  <si>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</si>
  <si>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</si>
  <si>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</si>
  <si>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</si>
  <si>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</si>
  <si>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</si>
  <si>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</si>
  <si>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</si>
  <si>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</si>
  <si>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</si>
  <si>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</si>
  <si>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</si>
  <si>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</si>
  <si>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</si>
  <si>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</si>
  <si>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</si>
  <si>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</si>
  <si>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</si>
  <si>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</si>
  <si>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</si>
  <si>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</si>
  <si>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</si>
  <si>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</si>
  <si>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</si>
  <si>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</si>
  <si>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</si>
  <si>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</si>
  <si>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</si>
  <si>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</si>
  <si>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</si>
  <si>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</si>
  <si>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</si>
  <si>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</si>
  <si>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</si>
  <si>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</si>
  <si>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</si>
  <si>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</si>
  <si>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</si>
  <si>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</si>
  <si>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</si>
  <si>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</si>
  <si>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</si>
  <si>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</si>
  <si>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</si>
  <si>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</si>
  <si>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</si>
  <si>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</si>
  <si>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</si>
  <si>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</si>
  <si>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</si>
  <si>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</si>
  <si>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</si>
  <si>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</si>
  <si>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</si>
  <si>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</si>
  <si>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</si>
  <si>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</si>
  <si>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</si>
  <si>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</si>
  <si>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</si>
  <si>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</si>
  <si>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</si>
  <si>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</si>
  <si>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</si>
  <si>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</si>
  <si>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</si>
  <si>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</si>
  <si>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</si>
  <si>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</si>
  <si>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</si>
  <si>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</si>
  <si>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</si>
  <si>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</si>
  <si>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</si>
  <si>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</si>
  <si>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</si>
  <si>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</si>
  <si>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</si>
  <si>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</si>
  <si>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</si>
  <si>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</si>
  <si>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</si>
  <si>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</si>
  <si>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</si>
  <si>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</si>
  <si>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</si>
  <si>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</si>
  <si>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</si>
  <si>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</si>
  <si>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</si>
  <si>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</si>
  <si>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</si>
  <si>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</si>
  <si>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</si>
  <si>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</si>
  <si>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</si>
  <si>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</si>
  <si>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</si>
  <si>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</si>
  <si>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</si>
  <si>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</si>
  <si>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</si>
  <si>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</si>
  <si>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</si>
  <si>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</si>
  <si>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</si>
  <si>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</si>
  <si>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</si>
  <si>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</si>
  <si>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</si>
  <si>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</si>
  <si>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</si>
  <si>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</si>
  <si>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</si>
  <si>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</si>
  <si>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</si>
  <si>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</si>
  <si>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</si>
  <si>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</si>
  <si>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</si>
  <si>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</si>
  <si>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</si>
  <si>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</si>
  <si>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</si>
  <si>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</si>
  <si>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</si>
  <si>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</si>
  <si>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</si>
  <si>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</si>
  <si>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</si>
  <si>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</si>
  <si>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</si>
  <si>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</si>
  <si>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</si>
  <si>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</si>
  <si>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</si>
  <si>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</si>
  <si>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</si>
  <si>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</si>
  <si>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</si>
  <si>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</si>
  <si>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</si>
  <si>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</si>
  <si>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</si>
  <si>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</si>
  <si>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</si>
  <si>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</si>
  <si>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</si>
  <si>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</si>
  <si>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</si>
  <si>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</si>
  <si>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</si>
  <si>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</si>
  <si>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</si>
  <si>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</si>
  <si>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</si>
  <si>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</si>
  <si>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</si>
  <si>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</si>
  <si>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</si>
  <si>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</si>
  <si>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</si>
  <si>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</si>
  <si>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</si>
  <si>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</si>
  <si>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</si>
  <si>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</si>
  <si>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</si>
  <si>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</si>
  <si>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</si>
  <si>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</si>
  <si>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</si>
  <si>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</si>
  <si>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</si>
  <si>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</si>
  <si>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</si>
  <si>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</si>
  <si>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</si>
  <si>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</si>
  <si>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</si>
  <si>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</si>
  <si>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</si>
  <si>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</si>
  <si>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</si>
  <si>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</si>
  <si>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</si>
  <si>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</si>
  <si>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</si>
  <si>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</si>
  <si>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</si>
  <si>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</si>
  <si>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</si>
  <si>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</si>
  <si>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</si>
  <si>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</si>
  <si>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</si>
  <si>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</si>
  <si>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</si>
  <si>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</si>
  <si>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</si>
  <si>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</si>
  <si>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</si>
  <si>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</si>
  <si>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</si>
  <si>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</si>
  <si>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</si>
  <si>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</si>
  <si>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</si>
  <si>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</si>
  <si>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</si>
  <si>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</si>
  <si>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</si>
  <si>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</si>
  <si>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</si>
  <si>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</si>
  <si>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</si>
  <si>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</si>
  <si>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</si>
  <si>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</si>
  <si>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</si>
  <si>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</si>
  <si>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</si>
  <si>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</si>
  <si>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</si>
  <si>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</si>
  <si>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</si>
  <si>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</si>
  <si>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</si>
  <si>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</si>
  <si>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</si>
  <si>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</si>
  <si>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</si>
  <si>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</si>
  <si>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</si>
  <si>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</si>
  <si>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</si>
  <si>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</si>
  <si>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</si>
  <si>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</si>
  <si>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</si>
  <si>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</si>
  <si>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</si>
  <si>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</si>
  <si>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</si>
  <si>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</si>
  <si>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</si>
  <si>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</si>
  <si>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</si>
  <si>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</si>
  <si>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</si>
  <si>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</si>
  <si>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</si>
  <si>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</si>
  <si>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</si>
  <si>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</si>
  <si>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</si>
  <si>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</si>
  <si>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</si>
  <si>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</si>
  <si>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</si>
  <si>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</si>
  <si>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</si>
  <si>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</si>
  <si>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</si>
  <si>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</si>
  <si>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</si>
  <si>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</si>
  <si>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</si>
  <si>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</si>
  <si>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</si>
  <si>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</si>
  <si>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</si>
  <si>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</si>
  <si>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</si>
  <si>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</si>
  <si>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</si>
  <si>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</si>
  <si>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</si>
  <si>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</si>
  <si>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</si>
  <si>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</si>
  <si>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</si>
  <si>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</si>
  <si>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</si>
  <si>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</si>
  <si>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</si>
  <si>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</si>
  <si>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</si>
  <si>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</si>
  <si>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</si>
  <si>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</si>
  <si>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</si>
  <si>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</si>
  <si>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</si>
  <si>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</si>
  <si>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</si>
  <si>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</si>
  <si>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</si>
  <si>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</si>
  <si>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</si>
  <si>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</si>
  <si>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</si>
  <si>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</si>
  <si>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</si>
  <si>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</si>
  <si>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</si>
  <si>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</si>
  <si>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</si>
  <si>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</si>
  <si>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</si>
  <si>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</si>
  <si>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</si>
  <si>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</si>
  <si>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</si>
  <si>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</si>
  <si>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</si>
  <si>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</si>
  <si>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</si>
  <si>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</si>
  <si>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</si>
  <si>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</si>
  <si>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</si>
  <si>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</si>
  <si>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</si>
  <si>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</si>
  <si>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</si>
  <si>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</si>
  <si>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</si>
  <si>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</si>
  <si>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</si>
  <si>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</si>
  <si>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</si>
  <si>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</si>
  <si>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</si>
  <si>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</si>
  <si>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</si>
  <si>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</si>
  <si>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</si>
  <si>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</si>
  <si>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</si>
  <si>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</si>
  <si>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</si>
  <si>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</si>
  <si>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</si>
  <si>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</si>
  <si>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</si>
  <si>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</si>
  <si>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</si>
  <si>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</si>
  <si>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</si>
  <si>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</si>
  <si>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</si>
  <si>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</si>
  <si>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</si>
  <si>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</si>
  <si>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</si>
  <si>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</si>
  <si>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</si>
  <si>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</si>
  <si>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</si>
  <si>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</si>
  <si>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</si>
  <si>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</si>
  <si>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</si>
  <si>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</si>
  <si>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</si>
  <si>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</si>
  <si>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</si>
  <si>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</si>
  <si>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</si>
  <si>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</si>
  <si>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</si>
  <si>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</si>
  <si>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</si>
  <si>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</si>
  <si>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</si>
  <si>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</si>
  <si>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</si>
  <si>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</si>
  <si>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</si>
  <si>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</si>
  <si>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</si>
  <si>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</si>
  <si>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</si>
  <si>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</si>
  <si>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</si>
  <si>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</si>
  <si>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</si>
  <si>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</si>
  <si>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</si>
  <si>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</si>
  <si>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</si>
  <si>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</si>
  <si>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</si>
  <si>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</si>
  <si>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</si>
  <si>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</si>
  <si>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</si>
  <si>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</si>
  <si>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</si>
  <si>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</si>
  <si>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</si>
  <si>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</si>
  <si>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</si>
  <si>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</si>
  <si>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</si>
  <si>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</si>
  <si>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</si>
  <si>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</si>
  <si>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</si>
  <si>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</si>
  <si>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</si>
  <si>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</si>
  <si>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</si>
  <si>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</si>
  <si>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</si>
  <si>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</si>
  <si>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</si>
  <si>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</si>
  <si>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</si>
  <si>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</si>
  <si>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</si>
  <si>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</si>
  <si>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</si>
  <si>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</si>
  <si>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</si>
  <si>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</si>
  <si>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</si>
  <si>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</si>
  <si>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</si>
  <si>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</si>
  <si>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</si>
  <si>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</si>
  <si>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</si>
  <si>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</si>
  <si>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</si>
  <si>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</si>
  <si>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</si>
  <si>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</si>
  <si>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</si>
  <si>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</si>
  <si>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</si>
  <si>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</si>
  <si>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</si>
  <si>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</si>
  <si>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</si>
  <si>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</si>
  <si>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</si>
  <si>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</si>
  <si>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</si>
  <si>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</si>
  <si>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</si>
  <si>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</si>
  <si>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</si>
  <si>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</si>
  <si>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</si>
  <si>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</si>
  <si>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</si>
  <si>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</si>
  <si>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</si>
  <si>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</si>
  <si>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</si>
  <si>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</si>
  <si>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</si>
  <si>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</si>
  <si>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</si>
  <si>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</si>
  <si>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</si>
  <si>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</si>
  <si>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</si>
  <si>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</si>
  <si>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</si>
  <si>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</si>
  <si>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</si>
  <si>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</si>
  <si>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</si>
  <si>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</si>
  <si>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</si>
  <si>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</si>
  <si>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</si>
  <si>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</si>
  <si>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</si>
  <si>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</si>
  <si>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</si>
  <si>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</si>
  <si>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</si>
  <si>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</si>
  <si>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</si>
  <si>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</si>
  <si>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</si>
  <si>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</si>
  <si>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</si>
  <si>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</si>
  <si>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</si>
  <si>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</si>
  <si>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</si>
  <si>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</si>
  <si>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</si>
  <si>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</si>
  <si>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</si>
  <si>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</si>
  <si>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</si>
  <si>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</si>
  <si>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</si>
  <si>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</si>
  <si>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</si>
  <si>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</si>
  <si>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</si>
  <si>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</si>
  <si>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</si>
  <si>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</si>
  <si>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</si>
  <si>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</si>
  <si>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</si>
  <si>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</si>
  <si>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</si>
  <si>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</si>
  <si>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</si>
  <si>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</si>
  <si>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</si>
  <si>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</si>
  <si>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</si>
  <si>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</si>
  <si>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</si>
  <si>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</si>
  <si>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</si>
  <si>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</si>
  <si>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</si>
  <si>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</si>
  <si>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</si>
  <si>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</si>
  <si>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</si>
  <si>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</si>
  <si>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</si>
  <si>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</si>
  <si>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</si>
  <si>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</si>
  <si>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</si>
  <si>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</si>
  <si>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</si>
  <si>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</si>
  <si>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</si>
  <si>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</si>
  <si>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</si>
  <si>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</si>
  <si>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</si>
  <si>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</si>
  <si>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</si>
  <si>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</si>
  <si>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</si>
  <si>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</si>
  <si>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</si>
  <si>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</si>
  <si>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</si>
  <si>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</si>
  <si>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</si>
  <si>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</si>
  <si>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</si>
  <si>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</si>
  <si>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</si>
  <si>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</si>
  <si>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</si>
  <si>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</si>
  <si>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</si>
  <si>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</si>
  <si>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</si>
  <si>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</si>
  <si>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</si>
  <si>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</si>
  <si>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</si>
  <si>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</si>
  <si>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</si>
  <si>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</si>
  <si>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</si>
  <si>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</si>
  <si>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</si>
  <si>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</si>
  <si>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</si>
  <si>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</si>
  <si>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</si>
  <si>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</si>
  <si>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</si>
  <si>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</si>
  <si>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</si>
  <si>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</si>
  <si>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</si>
  <si>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</si>
  <si>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</si>
  <si>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</si>
  <si>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</si>
  <si>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</si>
  <si>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</si>
  <si>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</si>
  <si>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</si>
  <si>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</si>
  <si>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</si>
  <si>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</si>
  <si>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</si>
  <si>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</si>
  <si>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</si>
  <si>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</si>
  <si>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</si>
  <si>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</si>
  <si>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</si>
  <si>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</si>
  <si>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</si>
  <si>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</si>
  <si>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</si>
  <si>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</si>
  <si>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</si>
  <si>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</si>
  <si>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</si>
  <si>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</si>
  <si>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</si>
  <si>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</si>
  <si>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</si>
  <si>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</si>
  <si>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</si>
  <si>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</si>
  <si>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</si>
  <si>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</si>
  <si>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</si>
  <si>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</si>
  <si>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</si>
  <si>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</si>
  <si>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</si>
  <si>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</si>
  <si>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</si>
  <si>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</si>
  <si>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</si>
  <si>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</si>
  <si>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</si>
  <si>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</si>
  <si>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</si>
  <si>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</si>
  <si>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</si>
  <si>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</si>
  <si>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</si>
  <si>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</si>
  <si>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</si>
  <si>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</si>
  <si>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</si>
  <si>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</si>
  <si>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</si>
  <si>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</si>
  <si>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</si>
  <si>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</si>
  <si>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</si>
  <si>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</si>
  <si>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</si>
  <si>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</si>
  <si>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</si>
  <si>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</si>
  <si>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</si>
  <si>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</si>
  <si>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</si>
  <si>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</si>
  <si>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</si>
  <si>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</si>
  <si>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</si>
  <si>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</si>
  <si>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</si>
  <si>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</si>
  <si>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</si>
  <si>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</si>
  <si>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</si>
  <si>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</si>
  <si>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</si>
  <si>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</si>
  <si>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</si>
  <si>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</si>
  <si>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</si>
  <si>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</si>
  <si>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</si>
  <si>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</si>
  <si>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</si>
  <si>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</si>
  <si>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</si>
  <si>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</si>
  <si>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</si>
  <si>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</si>
  <si>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</si>
  <si>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</si>
  <si>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</si>
  <si>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</si>
  <si>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</si>
  <si>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</si>
  <si>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</si>
  <si>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</si>
  <si>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</si>
  <si>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</si>
  <si>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</si>
  <si>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</si>
  <si>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</si>
  <si>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</si>
  <si>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</si>
  <si>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</si>
  <si>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</si>
  <si>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</si>
  <si>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</si>
  <si>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</si>
  <si>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</si>
  <si>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</si>
  <si>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</si>
  <si>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</si>
  <si>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</si>
  <si>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</si>
  <si>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</si>
  <si>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</si>
  <si>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</si>
  <si>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</si>
  <si>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</si>
  <si>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</si>
  <si>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</si>
  <si>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</si>
  <si>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</si>
  <si>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</si>
  <si>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</si>
  <si>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</si>
  <si>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</si>
  <si>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</si>
  <si>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</si>
  <si>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</si>
  <si>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</si>
  <si>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</si>
  <si>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</si>
  <si>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</si>
  <si>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</si>
  <si>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</si>
  <si>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</si>
  <si>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</si>
  <si>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</si>
  <si>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</si>
  <si>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</si>
  <si>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</si>
  <si>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</si>
  <si>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</si>
  <si>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</si>
  <si>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</si>
  <si>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</si>
  <si>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</si>
  <si>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</si>
  <si>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</si>
  <si>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</si>
  <si>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</si>
  <si>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</si>
  <si>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</si>
  <si>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</si>
  <si>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</si>
  <si>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</si>
  <si>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</si>
  <si>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</si>
  <si>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</si>
  <si>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</si>
  <si>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</si>
  <si>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</si>
  <si>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</si>
  <si>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</si>
  <si>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</si>
  <si>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</si>
  <si>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</si>
  <si>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</si>
  <si>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</si>
  <si>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</si>
  <si>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</si>
  <si>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</si>
  <si>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</si>
  <si>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</si>
  <si>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</si>
  <si>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</si>
  <si>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</si>
  <si>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</si>
  <si>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</si>
  <si>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</si>
  <si>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</si>
  <si>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</si>
  <si>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</si>
  <si>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</si>
  <si>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</si>
  <si>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</si>
  <si>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</si>
  <si>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</si>
  <si>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</si>
  <si>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</si>
  <si>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</si>
  <si>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</si>
  <si>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</si>
  <si>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</si>
  <si>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</si>
  <si>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</si>
  <si>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</si>
  <si>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</si>
  <si>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</si>
  <si>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</si>
  <si>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</si>
  <si>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</si>
  <si>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</si>
  <si>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</si>
  <si>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</si>
  <si>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</si>
  <si>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</si>
  <si>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</si>
  <si>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</si>
  <si>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</si>
  <si>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</si>
  <si>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</si>
  <si>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</si>
  <si>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</si>
  <si>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</si>
  <si>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</si>
  <si>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</si>
  <si>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</si>
  <si>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</si>
  <si>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</si>
  <si>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</si>
  <si>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</si>
  <si>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</si>
  <si>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</si>
  <si>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</si>
  <si>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</si>
  <si>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</si>
  <si>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</si>
  <si>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</si>
  <si>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</si>
  <si>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</si>
  <si>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</si>
  <si>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</si>
  <si>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</si>
  <si>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</si>
  <si>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</si>
  <si>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</si>
  <si>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</si>
  <si>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</si>
  <si>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</si>
  <si>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</si>
  <si>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</si>
  <si>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</si>
  <si>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</si>
  <si>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</si>
  <si>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</si>
  <si>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</si>
  <si>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</si>
  <si>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</si>
  <si>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</si>
  <si>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</si>
  <si>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</si>
  <si>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</si>
  <si>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</si>
  <si>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</si>
  <si>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</si>
  <si>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</si>
  <si>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</si>
  <si>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</si>
  <si>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</si>
  <si>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</si>
  <si>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</si>
  <si>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</si>
  <si>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</si>
  <si>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</si>
  <si>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</si>
  <si>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</si>
  <si>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</si>
  <si>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</si>
  <si>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</si>
  <si>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</si>
  <si>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</si>
  <si>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</si>
  <si>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</si>
  <si>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</si>
  <si>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</si>
  <si>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</si>
  <si>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</si>
  <si>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</si>
  <si>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</si>
  <si>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</si>
  <si>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</si>
  <si>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</si>
  <si>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</si>
  <si>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</si>
  <si>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</si>
  <si>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</si>
  <si>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</si>
  <si>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</si>
  <si>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</si>
  <si>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</si>
  <si>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</si>
  <si>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</si>
  <si>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</si>
  <si>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</si>
  <si>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</si>
  <si>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</si>
  <si>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</si>
  <si>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</si>
  <si>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</si>
  <si>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</si>
  <si>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</si>
  <si>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</si>
  <si>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</si>
  <si>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</si>
  <si>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</si>
  <si>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</si>
  <si>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</si>
  <si>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</si>
  <si>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</si>
  <si>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</si>
  <si>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</si>
  <si>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</si>
  <si>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</si>
  <si>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</si>
  <si>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</si>
  <si>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</si>
  <si>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</si>
  <si>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</si>
  <si>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</si>
  <si>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</si>
  <si>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</si>
  <si>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</si>
  <si>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</si>
  <si>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</si>
  <si>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</si>
  <si>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</si>
  <si>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</si>
  <si>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</si>
  <si>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</si>
  <si>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</si>
  <si>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</si>
  <si>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</si>
  <si>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</si>
  <si>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</si>
  <si>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</si>
  <si>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</si>
  <si>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</si>
  <si>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</si>
  <si>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</si>
  <si>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</si>
  <si>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</si>
  <si>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</si>
  <si>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</si>
  <si>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</si>
  <si>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</si>
  <si>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</si>
  <si>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</si>
  <si>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</si>
  <si>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</si>
  <si>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</si>
  <si>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</si>
  <si>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</si>
  <si>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</si>
  <si>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</si>
  <si>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</si>
  <si>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</si>
  <si>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</si>
  <si>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</si>
  <si>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</si>
  <si>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</si>
  <si>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</si>
  <si>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</si>
  <si>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</si>
  <si>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</si>
  <si>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</si>
  <si>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</si>
  <si>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</si>
  <si>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</si>
  <si>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</si>
  <si>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</si>
  <si>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</si>
  <si>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</si>
  <si>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</si>
  <si>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</si>
  <si>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</si>
  <si>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</si>
  <si>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</si>
  <si>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</si>
  <si>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</si>
  <si>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</si>
  <si>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</si>
  <si>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</si>
  <si>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</si>
  <si>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</si>
  <si>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</si>
  <si>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</si>
  <si>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</si>
  <si>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</si>
  <si>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</si>
  <si>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</si>
  <si>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</si>
  <si>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</si>
  <si>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</si>
  <si>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</si>
  <si>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</si>
  <si>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</si>
  <si>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</si>
  <si>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</si>
  <si>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</si>
  <si>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</si>
  <si>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</si>
  <si>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</si>
  <si>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</si>
  <si>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</si>
  <si>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</si>
  <si>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</si>
  <si>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</si>
  <si>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</si>
  <si>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</si>
  <si>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</si>
  <si>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</si>
  <si>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</si>
  <si>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</si>
  <si>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</si>
  <si>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</si>
  <si>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</si>
  <si>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</si>
  <si>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</si>
  <si>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</si>
  <si>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</si>
  <si>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</si>
  <si>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</si>
  <si>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</si>
  <si>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</si>
  <si>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</si>
  <si>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</si>
  <si>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</si>
  <si>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</si>
  <si>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</si>
  <si>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</si>
  <si>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</si>
  <si>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</si>
  <si>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</si>
  <si>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</si>
  <si>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</si>
  <si>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</si>
  <si>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</si>
  <si>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</si>
  <si>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</si>
  <si>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</si>
  <si>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</si>
  <si>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</si>
  <si>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</si>
  <si>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</si>
  <si>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</si>
  <si>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</si>
  <si>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</si>
  <si>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</si>
  <si>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</si>
  <si>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</si>
  <si>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</si>
  <si>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</si>
  <si>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</si>
  <si>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</si>
  <si>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</si>
  <si>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</si>
  <si>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</si>
  <si>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</si>
  <si>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</si>
  <si>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</si>
  <si>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</si>
  <si>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</si>
  <si>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</si>
  <si>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</si>
  <si>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</si>
  <si>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</si>
  <si>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</si>
  <si>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</si>
  <si>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</si>
  <si>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</si>
  <si>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</si>
  <si>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</si>
  <si>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</si>
  <si>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</si>
  <si>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</si>
  <si>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</si>
  <si>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</si>
  <si>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</si>
  <si>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</si>
  <si>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</si>
  <si>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</si>
  <si>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</si>
  <si>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</si>
  <si>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</si>
  <si>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</si>
  <si>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</si>
  <si>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</si>
  <si>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</si>
  <si>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</si>
  <si>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</si>
  <si>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</si>
  <si>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</si>
  <si>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</si>
  <si>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</si>
  <si>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</si>
  <si>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</si>
  <si>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</si>
  <si>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</si>
  <si>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</si>
  <si>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</si>
  <si>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</si>
  <si>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</si>
  <si>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</si>
  <si>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</si>
  <si>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</si>
  <si>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</si>
  <si>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</si>
  <si>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</si>
  <si>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</si>
  <si>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</si>
  <si>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</si>
  <si>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</si>
  <si>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</si>
  <si>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</si>
  <si>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</si>
  <si>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</si>
  <si>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</si>
  <si>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</si>
  <si>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</si>
  <si>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</si>
  <si>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</si>
  <si>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</si>
  <si>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</si>
  <si>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</si>
  <si>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</si>
  <si>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</si>
  <si>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</si>
  <si>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</si>
  <si>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</si>
  <si>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</si>
  <si>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</si>
  <si>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</si>
  <si>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</si>
  <si>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</si>
  <si>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</si>
  <si>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</si>
  <si>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</si>
  <si>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</si>
  <si>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</si>
  <si>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</si>
  <si>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</si>
  <si>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</si>
  <si>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</si>
  <si>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</si>
  <si>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</si>
  <si>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</si>
  <si>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</si>
  <si>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</si>
  <si>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</si>
  <si>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</si>
  <si>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</si>
  <si>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</si>
  <si>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</si>
  <si>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</si>
  <si>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</si>
  <si>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</si>
  <si>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</si>
  <si>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</si>
  <si>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</si>
  <si>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</si>
  <si>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</si>
  <si>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</si>
  <si>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</si>
  <si>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</si>
  <si>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</si>
  <si>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</si>
  <si>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</si>
  <si>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</si>
  <si>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</si>
  <si>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</si>
  <si>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</si>
  <si>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</si>
  <si>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</si>
  <si>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</si>
  <si>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</si>
  <si>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</si>
  <si>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</si>
  <si>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</si>
  <si>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</si>
  <si>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</si>
  <si>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</si>
  <si>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</si>
  <si>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</si>
  <si>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</si>
  <si>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</si>
  <si>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</si>
  <si>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</si>
  <si>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</si>
  <si>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</si>
  <si>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</si>
  <si>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</si>
  <si>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</si>
  <si>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</si>
  <si>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</si>
  <si>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</si>
  <si>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</si>
  <si>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</si>
  <si>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</si>
  <si>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</si>
  <si>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</si>
  <si>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</si>
  <si>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</si>
  <si>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</si>
  <si>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</si>
  <si>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</si>
  <si>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</si>
  <si>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</si>
  <si>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</si>
  <si>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</si>
  <si>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</si>
  <si>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</si>
  <si>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</si>
  <si>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</si>
  <si>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</si>
  <si>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</si>
  <si>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</si>
  <si>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</si>
  <si>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</si>
  <si>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</si>
  <si>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</si>
  <si>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</si>
  <si>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</si>
  <si>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</si>
  <si>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</si>
  <si>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</si>
  <si>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</si>
  <si>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</si>
  <si>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</si>
  <si>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</si>
  <si>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</si>
  <si>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</si>
  <si>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</si>
  <si>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</si>
  <si>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</si>
  <si>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</si>
  <si>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</si>
  <si>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</si>
  <si>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</si>
  <si>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</si>
  <si>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</si>
  <si>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</si>
  <si>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</si>
  <si>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</si>
  <si>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</si>
  <si>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</si>
  <si>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</si>
  <si>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</si>
  <si>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</si>
  <si>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</si>
  <si>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</si>
  <si>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</si>
  <si>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</si>
  <si>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</si>
  <si>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</si>
  <si>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</si>
  <si>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</si>
  <si>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</si>
  <si>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</si>
  <si>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</si>
  <si>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</si>
  <si>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</si>
  <si>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</si>
  <si>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</si>
  <si>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</si>
  <si>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</si>
  <si>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</si>
  <si>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</si>
  <si>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</si>
  <si>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</si>
  <si>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</si>
  <si>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</si>
  <si>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</si>
  <si>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</si>
  <si>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</si>
  <si>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</si>
  <si>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</si>
  <si>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</si>
  <si>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</si>
  <si>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</si>
  <si>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</si>
  <si>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</si>
  <si>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</si>
  <si>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</si>
  <si>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</si>
  <si>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</si>
  <si>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</si>
  <si>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</si>
  <si>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</si>
  <si>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</si>
  <si>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</si>
  <si>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</si>
  <si>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</si>
  <si>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</si>
  <si>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</si>
  <si>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</si>
  <si>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</si>
  <si>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</si>
  <si>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</si>
  <si>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</si>
  <si>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</si>
  <si>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</si>
  <si>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</si>
  <si>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</si>
  <si>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</si>
  <si>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</si>
  <si>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</si>
  <si>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</si>
  <si>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</si>
  <si>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</si>
  <si>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</si>
  <si>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</si>
  <si>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</si>
  <si>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</si>
  <si>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</si>
  <si>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</si>
  <si>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</si>
  <si>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</si>
  <si>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</si>
  <si>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</si>
  <si>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</si>
  <si>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</si>
  <si>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</si>
  <si>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</si>
  <si>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</si>
  <si>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</si>
  <si>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</si>
  <si>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</si>
  <si>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</si>
  <si>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</si>
  <si>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</si>
  <si>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</si>
  <si>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</si>
  <si>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</si>
  <si>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</si>
  <si>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</si>
  <si>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</si>
  <si>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</si>
  <si>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</si>
  <si>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</si>
  <si>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</si>
  <si>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</si>
  <si>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</si>
  <si>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</si>
  <si>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</si>
  <si>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</si>
  <si>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</si>
  <si>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</si>
  <si>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</si>
  <si>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</si>
  <si>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</si>
  <si>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</si>
  <si>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</si>
  <si>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</si>
  <si>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</si>
  <si>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</si>
  <si>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</si>
  <si>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</si>
  <si>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</si>
  <si>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</si>
  <si>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</si>
  <si>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</si>
  <si>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</si>
  <si>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</si>
  <si>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</si>
  <si>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</si>
  <si>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</si>
  <si>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</si>
  <si>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</si>
  <si>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</si>
  <si>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</si>
  <si>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</si>
  <si>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</si>
  <si>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</si>
  <si>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</si>
  <si>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</si>
  <si>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</si>
  <si>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</si>
  <si>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</si>
  <si>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</si>
  <si>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</si>
  <si>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</si>
  <si>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</si>
  <si>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</si>
  <si>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</si>
  <si>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</si>
  <si>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</si>
  <si>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</si>
  <si>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</si>
  <si>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</si>
  <si>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</si>
  <si>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</si>
  <si>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</si>
  <si>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</si>
  <si>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</si>
  <si>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</si>
  <si>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</si>
  <si>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</si>
  <si>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</si>
  <si>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</si>
  <si>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</si>
  <si>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</si>
  <si>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</si>
  <si>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</si>
  <si>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</si>
  <si>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</si>
  <si>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</si>
  <si>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</si>
  <si>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</si>
  <si>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</si>
  <si>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</si>
  <si>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</si>
  <si>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</si>
  <si>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</si>
  <si>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</si>
  <si>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</si>
  <si>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</si>
  <si>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</si>
  <si>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</si>
  <si>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</si>
  <si>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</si>
  <si>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</si>
  <si>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</si>
  <si>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</si>
  <si>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</si>
  <si>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</si>
  <si>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</si>
  <si>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</si>
  <si>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</si>
  <si>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</si>
  <si>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</si>
  <si>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</si>
  <si>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</si>
  <si>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</si>
  <si>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</si>
  <si>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</si>
  <si>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</si>
  <si>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</si>
  <si>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</si>
  <si>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</si>
  <si>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</si>
  <si>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</si>
  <si>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</si>
  <si>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</si>
  <si>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</si>
  <si>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</si>
  <si>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</si>
  <si>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</si>
  <si>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</si>
  <si>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</si>
  <si>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</si>
  <si>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</si>
  <si>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</si>
  <si>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</si>
  <si>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</si>
  <si>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</si>
  <si>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</si>
  <si>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</si>
  <si>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</si>
  <si>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</si>
  <si>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</si>
  <si>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</si>
  <si>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</si>
  <si>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</si>
  <si>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</si>
  <si>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</si>
  <si>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</si>
  <si>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</si>
  <si>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</si>
  <si>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</si>
  <si>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</si>
  <si>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</si>
  <si>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</si>
  <si>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</si>
  <si>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</si>
  <si>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</si>
  <si>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</si>
  <si>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</si>
  <si>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</si>
  <si>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</si>
  <si>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</si>
  <si>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</si>
  <si>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</si>
  <si>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</si>
  <si>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</si>
  <si>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</si>
  <si>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</si>
  <si>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</si>
  <si>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</si>
  <si>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</si>
  <si>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</si>
  <si>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</si>
  <si>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</si>
  <si>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</si>
  <si>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</si>
  <si>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</si>
  <si>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</si>
  <si>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</si>
  <si>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</si>
  <si>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</si>
  <si>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</si>
  <si>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</si>
  <si>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</si>
  <si>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</si>
  <si>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</si>
  <si>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</si>
  <si>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</si>
  <si>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</si>
  <si>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</si>
  <si>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</si>
  <si>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</si>
  <si>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</si>
  <si>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</si>
  <si>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</si>
  <si>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</si>
  <si>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</si>
  <si>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</si>
  <si>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</si>
  <si>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</si>
  <si>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</si>
  <si>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</si>
  <si>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</si>
  <si>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</si>
  <si>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</si>
  <si>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</si>
  <si>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</si>
  <si>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</si>
  <si>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</si>
  <si>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</si>
  <si>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</si>
  <si>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</si>
  <si>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</si>
  <si>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</si>
  <si>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</si>
  <si>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</si>
  <si>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</si>
  <si>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</si>
  <si>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</si>
  <si>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</si>
  <si>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</si>
  <si>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</si>
  <si>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</si>
  <si>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</si>
  <si>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</si>
  <si>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</si>
  <si>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</si>
  <si>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</si>
  <si>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</si>
  <si>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</si>
  <si>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</si>
  <si>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</si>
  <si>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</si>
  <si>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</si>
  <si>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</si>
  <si>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</si>
  <si>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</si>
  <si>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</si>
  <si>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</si>
  <si>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</si>
  <si>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</si>
  <si>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</si>
  <si>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</si>
  <si>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</si>
  <si>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</si>
  <si>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</si>
  <si>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</si>
  <si>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</si>
  <si>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</si>
  <si>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</si>
  <si>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</si>
  <si>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</si>
  <si>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</si>
  <si>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</si>
  <si>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</si>
  <si>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</si>
  <si>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</si>
  <si>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</si>
  <si>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</si>
  <si>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</si>
  <si>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</si>
  <si>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</si>
  <si>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</si>
  <si>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</si>
  <si>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</si>
  <si>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</si>
  <si>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</si>
  <si>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</si>
  <si>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</si>
  <si>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</si>
  <si>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</si>
  <si>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</si>
  <si>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</si>
  <si>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</si>
  <si>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</si>
  <si>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</si>
  <si>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</si>
  <si>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</si>
  <si>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</si>
  <si>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</si>
  <si>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</si>
  <si>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</si>
  <si>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</si>
  <si>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</si>
  <si>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</si>
  <si>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</si>
  <si>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</si>
  <si>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</si>
  <si>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</si>
  <si>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</si>
  <si>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</si>
  <si>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</si>
  <si>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</si>
  <si>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</si>
  <si>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</si>
  <si>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</si>
  <si>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</si>
  <si>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</si>
  <si>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</si>
  <si>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</si>
  <si>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</si>
  <si>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</si>
  <si>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</si>
  <si>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</si>
  <si>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</si>
  <si>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</si>
  <si>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</si>
  <si>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</si>
  <si>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</si>
  <si>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</si>
  <si>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</si>
  <si>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</si>
  <si>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</si>
  <si>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</si>
  <si>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</si>
  <si>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</si>
  <si>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</si>
  <si>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</si>
  <si>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</si>
  <si>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</si>
  <si>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</si>
  <si>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</si>
  <si>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</si>
  <si>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</si>
  <si>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</si>
  <si>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</si>
  <si>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</si>
  <si>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</si>
  <si>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</si>
  <si>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</si>
  <si>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</si>
  <si>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</si>
  <si>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</si>
  <si>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</si>
  <si>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</si>
  <si>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</si>
  <si>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</si>
  <si>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</si>
  <si>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</si>
  <si>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</si>
  <si>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</si>
  <si>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</si>
  <si>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</si>
  <si>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</si>
  <si>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</si>
  <si>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</si>
  <si>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</si>
  <si>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</si>
  <si>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</si>
  <si>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</si>
  <si>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</si>
  <si>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</si>
  <si>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</si>
  <si>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</si>
  <si>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</si>
  <si>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</si>
  <si>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</si>
  <si>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</si>
  <si>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</si>
  <si>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</si>
  <si>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</si>
  <si>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</si>
  <si>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</si>
  <si>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</si>
  <si>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</si>
  <si>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</si>
  <si>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</si>
  <si>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</si>
  <si>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</si>
  <si>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</si>
  <si>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</si>
  <si>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</si>
  <si>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</si>
  <si>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</si>
  <si>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</si>
  <si>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</si>
  <si>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</si>
  <si>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</si>
  <si>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</si>
  <si>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</si>
  <si>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</si>
  <si>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</si>
  <si>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</si>
  <si>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</si>
  <si>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</si>
  <si>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</si>
  <si>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</si>
  <si>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</si>
  <si>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</si>
  <si>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</si>
  <si>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</si>
  <si>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</si>
  <si>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</si>
  <si>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</si>
  <si>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</si>
  <si>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</si>
  <si>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</si>
  <si>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</si>
  <si>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</si>
  <si>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</si>
  <si>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</si>
  <si>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</si>
  <si>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</si>
  <si>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</si>
  <si>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</si>
  <si>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</si>
  <si>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</si>
  <si>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</si>
  <si>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</si>
  <si>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</si>
  <si>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</si>
  <si>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</si>
  <si>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</si>
  <si>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</si>
  <si>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</si>
  <si>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</si>
  <si>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</si>
  <si>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</si>
  <si>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</si>
  <si>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</si>
  <si>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</si>
  <si>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</si>
  <si>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</si>
  <si>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</si>
  <si>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</si>
  <si>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</si>
  <si>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</si>
  <si>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</si>
  <si>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</si>
  <si>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</si>
  <si>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</si>
  <si>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</si>
  <si>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</si>
  <si>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</si>
  <si>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</si>
  <si>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</si>
  <si>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</si>
  <si>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</si>
  <si>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</si>
  <si>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</si>
  <si>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</si>
  <si>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</si>
  <si>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</si>
  <si>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</si>
  <si>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</si>
  <si>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</si>
  <si>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</si>
  <si>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</si>
  <si>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</si>
  <si>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</si>
  <si>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</si>
  <si>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</si>
  <si>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</si>
  <si>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</si>
  <si>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</si>
  <si>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</si>
  <si>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</si>
  <si>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</si>
  <si>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</si>
  <si>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</si>
  <si>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</si>
  <si>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</si>
  <si>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</si>
  <si>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</si>
  <si>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</si>
  <si>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</si>
  <si>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</si>
  <si>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</si>
  <si>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</si>
  <si>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</si>
  <si>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</si>
  <si>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</si>
  <si>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</si>
  <si>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</si>
  <si>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</si>
  <si>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</si>
  <si>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</si>
  <si>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</si>
  <si>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</si>
  <si>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</si>
  <si>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</si>
  <si>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</si>
  <si>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</si>
  <si>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</si>
  <si>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</si>
  <si>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</si>
  <si>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</si>
  <si>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</si>
  <si>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</si>
  <si>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</si>
  <si>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</si>
  <si>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</si>
  <si>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</si>
  <si>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</si>
  <si>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</si>
  <si>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</si>
  <si>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</si>
  <si>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</si>
  <si>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</si>
  <si>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</si>
  <si>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</si>
  <si>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</si>
  <si>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</si>
  <si>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</si>
  <si>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</si>
  <si>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</si>
  <si>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</si>
  <si>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</si>
  <si>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</si>
  <si>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</si>
  <si>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</si>
  <si>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</si>
  <si>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</si>
  <si>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</si>
  <si>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</si>
  <si>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</si>
  <si>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</si>
  <si>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</si>
  <si>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</si>
  <si>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</si>
  <si>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</si>
  <si>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</si>
  <si>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</si>
  <si>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</si>
  <si>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</si>
  <si>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</si>
  <si>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</si>
  <si>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</si>
  <si>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</si>
  <si>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</si>
  <si>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</si>
  <si>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</si>
  <si>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</si>
  <si>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</si>
  <si>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</si>
  <si>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</si>
  <si>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</si>
  <si>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</si>
  <si>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</si>
  <si>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</si>
  <si>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</si>
  <si>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</si>
  <si>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</si>
  <si>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</si>
  <si>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</si>
  <si>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</si>
  <si>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</si>
  <si>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</si>
  <si>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</si>
  <si>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</si>
  <si>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</si>
  <si>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</si>
  <si>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</si>
  <si>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</si>
  <si>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</si>
  <si>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</si>
  <si>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</si>
  <si>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</si>
  <si>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</si>
  <si>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</si>
  <si>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</si>
  <si>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</si>
  <si>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</si>
  <si>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</si>
  <si>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</si>
  <si>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</si>
  <si>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</si>
  <si>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</si>
  <si>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</si>
  <si>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</si>
  <si>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</si>
  <si>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</si>
  <si>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</si>
  <si>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</si>
  <si>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</si>
  <si>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</si>
  <si>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</si>
  <si>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</si>
  <si>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</si>
  <si>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</si>
  <si>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</si>
  <si>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</si>
  <si>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</si>
  <si>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</si>
  <si>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</si>
  <si>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</si>
  <si>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</si>
  <si>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</si>
  <si>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</si>
  <si>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</si>
  <si>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</si>
  <si>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</si>
  <si>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</si>
  <si>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</si>
  <si>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</si>
  <si>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</si>
  <si>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</si>
  <si>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</si>
  <si>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</si>
  <si>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</si>
  <si>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</si>
  <si>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</si>
  <si>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</si>
  <si>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</si>
  <si>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</si>
  <si>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</si>
  <si>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</si>
  <si>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</si>
  <si>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</si>
  <si>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</si>
  <si>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</si>
  <si>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</si>
  <si>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</si>
  <si>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</si>
  <si>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</si>
  <si>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</si>
  <si>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</si>
  <si>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</si>
  <si>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</si>
  <si>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</si>
  <si>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</si>
  <si>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</si>
  <si>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</si>
  <si>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</si>
  <si>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</si>
  <si>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</si>
  <si>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</si>
  <si>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</si>
  <si>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</si>
  <si>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</si>
  <si>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</si>
  <si>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</si>
  <si>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</si>
  <si>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</si>
  <si>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</si>
  <si>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</si>
  <si>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</si>
  <si>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</si>
  <si>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</si>
  <si>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</si>
  <si>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</si>
  <si>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</si>
  <si>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</si>
  <si>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</si>
  <si>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</si>
  <si>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</si>
  <si>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</si>
  <si>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</si>
  <si>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</si>
  <si>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</si>
  <si>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</si>
  <si>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</si>
  <si>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</si>
  <si>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</si>
  <si>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</si>
  <si>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</si>
  <si>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</si>
  <si>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</si>
  <si>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</si>
  <si>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</si>
  <si>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</si>
  <si>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</si>
  <si>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</si>
  <si>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</si>
  <si>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</si>
  <si>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</si>
  <si>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</si>
  <si>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</si>
  <si>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</si>
  <si>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</si>
  <si>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</si>
  <si>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</si>
  <si>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</si>
  <si>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</si>
  <si>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</si>
  <si>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</si>
  <si>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</si>
  <si>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</si>
  <si>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</si>
  <si>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</si>
  <si>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</si>
  <si>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</si>
  <si>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</si>
  <si>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</si>
  <si>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</si>
  <si>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</si>
  <si>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</si>
  <si>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</si>
  <si>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</si>
  <si>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</si>
  <si>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</si>
  <si>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</si>
  <si>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</si>
  <si>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</si>
  <si>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</si>
  <si>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</si>
  <si>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</si>
  <si>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</si>
  <si>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</si>
  <si>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</si>
  <si>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</si>
  <si>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</si>
  <si>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</si>
  <si>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</si>
  <si>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</si>
  <si>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</si>
  <si>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</si>
  <si>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</si>
  <si>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</si>
  <si>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</si>
  <si>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</si>
  <si>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</si>
  <si>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</si>
  <si>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</si>
  <si>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</si>
  <si>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</si>
  <si>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</si>
  <si>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</si>
  <si>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</si>
  <si>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</si>
  <si>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</si>
  <si>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</si>
  <si>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</si>
  <si>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</si>
  <si>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</si>
  <si>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</si>
  <si>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</si>
  <si>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</si>
  <si>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</si>
  <si>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</si>
  <si>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</si>
  <si>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</si>
  <si>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</si>
  <si>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</si>
  <si>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</si>
  <si>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</si>
  <si>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</si>
  <si>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</si>
  <si>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</si>
  <si>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</si>
  <si>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</si>
  <si>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</si>
  <si>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</si>
  <si>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</si>
  <si>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</si>
  <si>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</si>
  <si>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</si>
  <si>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</si>
  <si>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</si>
  <si>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</si>
  <si>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</si>
  <si>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</si>
  <si>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</si>
  <si>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</si>
  <si>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</si>
  <si>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</si>
  <si>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</si>
  <si>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</si>
  <si>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</si>
  <si>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</si>
  <si>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</si>
  <si>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</si>
  <si>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</si>
  <si>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</si>
  <si>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</si>
  <si>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</si>
  <si>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</si>
  <si>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</si>
  <si>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</si>
  <si>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</si>
  <si>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</si>
  <si>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</si>
  <si>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</si>
  <si>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</si>
  <si>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</si>
  <si>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</si>
  <si>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</si>
  <si>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</si>
  <si>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</si>
  <si>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</si>
  <si>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</si>
  <si>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</si>
  <si>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</si>
  <si>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</si>
  <si>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</si>
  <si>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</si>
  <si>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</si>
  <si>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</si>
  <si>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</si>
  <si>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</si>
  <si>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</si>
  <si>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</si>
  <si>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</si>
  <si>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</si>
  <si>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</si>
  <si>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</si>
  <si>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</si>
  <si>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</si>
  <si>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</si>
  <si>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</si>
  <si>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</si>
  <si>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</si>
  <si>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</si>
  <si>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</si>
  <si>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</si>
  <si>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</si>
  <si>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</si>
  <si>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</si>
  <si>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</si>
  <si>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</si>
  <si>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</si>
  <si>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</si>
  <si>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</si>
  <si>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</si>
  <si>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</si>
  <si>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</si>
  <si>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</si>
  <si>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</si>
  <si>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</si>
  <si>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</si>
  <si>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</si>
  <si>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</si>
  <si>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</si>
  <si>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</si>
  <si>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</si>
  <si>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</si>
  <si>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</si>
  <si>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</si>
  <si>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</si>
  <si>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</si>
  <si>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</si>
  <si>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</si>
  <si>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</si>
  <si>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</si>
  <si>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</si>
  <si>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</si>
  <si>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</si>
  <si>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</si>
  <si>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</si>
  <si>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</si>
  <si>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</si>
  <si>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</si>
  <si>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</si>
  <si>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</si>
  <si>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</si>
  <si>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</si>
  <si>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</si>
  <si>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</si>
  <si>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</si>
  <si>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</si>
  <si>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</si>
  <si>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</si>
  <si>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</si>
  <si>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</si>
  <si>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</si>
  <si>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</si>
  <si>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</si>
  <si>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</si>
  <si>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</si>
  <si>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</si>
  <si>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</si>
  <si>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</si>
  <si>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</si>
  <si>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</si>
  <si>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</si>
  <si>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</si>
  <si>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</si>
  <si>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</si>
  <si>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</si>
  <si>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</si>
  <si>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</si>
  <si>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</si>
  <si>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</si>
  <si>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</si>
  <si>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</si>
  <si>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</si>
  <si>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</si>
  <si>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</si>
  <si>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</si>
  <si>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</si>
  <si>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</si>
  <si>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</si>
  <si>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</si>
  <si>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</si>
  <si>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</si>
  <si>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</si>
  <si>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</si>
  <si>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</si>
  <si>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</si>
  <si>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</si>
  <si>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</si>
  <si>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</si>
  <si>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</si>
  <si>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</si>
  <si>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</si>
  <si>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</si>
  <si>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</si>
  <si>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</si>
  <si>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</si>
  <si>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</si>
  <si>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</si>
  <si>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</si>
  <si>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</si>
  <si>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</si>
  <si>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</si>
  <si>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</si>
  <si>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</si>
  <si>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</si>
  <si>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</si>
  <si>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</si>
  <si>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</si>
  <si>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</si>
  <si>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</si>
  <si>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</si>
  <si>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</si>
  <si>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</si>
  <si>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</si>
  <si>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</si>
  <si>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</si>
  <si>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</si>
  <si>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</si>
  <si>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</si>
  <si>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</si>
  <si>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</si>
  <si>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</si>
  <si>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</si>
  <si>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</si>
  <si>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</si>
  <si>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</si>
  <si>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</si>
  <si>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</si>
  <si>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</si>
  <si>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</si>
  <si>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</si>
  <si>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</si>
  <si>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</si>
  <si>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</si>
  <si>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</si>
  <si>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</si>
  <si>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</si>
  <si>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</si>
  <si>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</si>
  <si>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</si>
  <si>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</si>
  <si>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</si>
  <si>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</si>
  <si>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</si>
  <si>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</si>
  <si>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</si>
  <si>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</si>
  <si>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</si>
  <si>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</si>
  <si>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</si>
  <si>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</si>
  <si>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</si>
  <si>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</si>
  <si>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</si>
  <si>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</si>
  <si>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</si>
  <si>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</si>
  <si>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</si>
  <si>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</si>
  <si>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</si>
  <si>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</si>
  <si>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</si>
  <si>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</si>
  <si>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</si>
  <si>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</si>
  <si>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</si>
  <si>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</si>
  <si>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</si>
  <si>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</si>
  <si>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</si>
  <si>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</si>
  <si>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</si>
  <si>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</si>
  <si>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</si>
  <si>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</si>
  <si>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</si>
  <si>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</si>
  <si>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</si>
  <si>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</si>
  <si>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</si>
  <si>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</si>
  <si>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</si>
  <si>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</si>
  <si>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</si>
  <si>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</si>
  <si>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</si>
  <si>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</si>
  <si>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</si>
  <si>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</si>
  <si>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</si>
  <si>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</si>
  <si>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</si>
  <si>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</si>
  <si>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</si>
  <si>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</si>
  <si>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</si>
  <si>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</si>
  <si>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</si>
  <si>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</si>
  <si>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</si>
  <si>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</si>
  <si>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</si>
  <si>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</si>
  <si>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</si>
  <si>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</si>
  <si>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</si>
  <si>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</si>
  <si>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</si>
  <si>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</si>
  <si>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</si>
  <si>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</si>
  <si>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</si>
  <si>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</si>
  <si>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</si>
  <si>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</si>
  <si>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</si>
  <si>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</si>
  <si>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</si>
  <si>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</si>
  <si>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</si>
  <si>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</si>
  <si>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</si>
  <si>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</si>
  <si>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</si>
  <si>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</si>
  <si>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</si>
  <si>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</si>
  <si>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</si>
  <si>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</si>
  <si>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</si>
  <si>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</si>
  <si>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</si>
  <si>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</si>
  <si>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</si>
  <si>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</si>
  <si>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</si>
  <si>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</si>
  <si>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</si>
  <si>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</si>
  <si>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</si>
  <si>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</si>
  <si>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</si>
  <si>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</si>
  <si>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</si>
  <si>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</si>
  <si>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</si>
  <si>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</si>
  <si>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</si>
  <si>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</si>
  <si>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</si>
  <si>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</si>
  <si>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</si>
  <si>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</si>
  <si>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</si>
  <si>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</si>
  <si>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</si>
  <si>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</si>
  <si>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</si>
  <si>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</si>
  <si>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</si>
  <si>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</si>
  <si>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</si>
  <si>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</si>
  <si>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</si>
  <si>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</si>
  <si>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</si>
  <si>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</si>
  <si>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</si>
  <si>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</si>
  <si>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</si>
  <si>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</si>
  <si>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</si>
  <si>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</si>
  <si>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</si>
  <si>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</si>
  <si>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</si>
  <si>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</si>
  <si>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</si>
  <si>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</si>
  <si>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</si>
  <si>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</si>
  <si>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</si>
  <si>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</si>
  <si>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</si>
  <si>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</si>
  <si>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</si>
  <si>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</si>
  <si>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</si>
  <si>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</si>
  <si>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</si>
  <si>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</si>
  <si>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</si>
  <si>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</si>
  <si>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</si>
  <si>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</si>
  <si>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</si>
  <si>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</si>
  <si>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</si>
  <si>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</si>
  <si>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</si>
  <si>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</si>
  <si>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</si>
  <si>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</si>
  <si>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</si>
  <si>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</si>
  <si>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</si>
  <si>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</si>
  <si>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</si>
  <si>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</si>
  <si>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</si>
  <si>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</si>
  <si>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</si>
  <si>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</si>
  <si>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</si>
  <si>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</si>
  <si>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</si>
  <si>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</si>
  <si>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</si>
  <si>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</si>
  <si>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</si>
  <si>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</si>
  <si>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</si>
  <si>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</si>
  <si>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</si>
  <si>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</si>
  <si>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</si>
  <si>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</si>
  <si>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</si>
  <si>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</si>
  <si>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</si>
  <si>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</si>
  <si>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</si>
  <si>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</si>
  <si>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</si>
  <si>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</si>
  <si>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</si>
  <si>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</si>
  <si>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</si>
  <si>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</si>
  <si>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</si>
  <si>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</si>
  <si>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</si>
  <si>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</si>
  <si>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</si>
  <si>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</si>
  <si>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</si>
  <si>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</si>
  <si>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</si>
  <si>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</si>
  <si>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</si>
  <si>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</si>
  <si>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</si>
  <si>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</si>
  <si>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</si>
  <si>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</si>
  <si>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</si>
  <si>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</si>
  <si>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</si>
  <si>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</si>
  <si>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</si>
  <si>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</si>
  <si>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</si>
  <si>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</si>
  <si>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</si>
  <si>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</si>
  <si>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</si>
  <si>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</si>
  <si>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</si>
  <si>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</si>
  <si>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</si>
  <si>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</si>
  <si>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</si>
  <si>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</si>
  <si>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</si>
  <si>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</si>
  <si>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</si>
  <si>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</si>
  <si>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</si>
  <si>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</si>
  <si>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</si>
  <si>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</si>
  <si>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</si>
  <si>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</si>
  <si>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</si>
  <si>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</si>
  <si>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</si>
  <si>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</si>
  <si>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</si>
  <si>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</si>
  <si>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</si>
  <si>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</si>
  <si>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</si>
  <si>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</si>
  <si>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</si>
  <si>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</si>
  <si>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</si>
  <si>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</si>
  <si>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</si>
  <si>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</si>
  <si>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</si>
  <si>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</si>
  <si>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</si>
  <si>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</si>
  <si>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</si>
  <si>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</si>
  <si>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</si>
  <si>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</si>
  <si>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</si>
  <si>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</si>
  <si>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</si>
  <si>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</si>
  <si>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</si>
  <si>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</si>
  <si>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</si>
  <si>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</si>
  <si>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</si>
  <si>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</si>
  <si>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</si>
  <si>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</si>
  <si>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</si>
  <si>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</si>
  <si>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</si>
  <si>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</si>
  <si>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</si>
  <si>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</si>
  <si>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</si>
  <si>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</si>
  <si>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</si>
  <si>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</si>
  <si>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</si>
  <si>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</si>
  <si>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</si>
  <si>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</si>
  <si>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</si>
  <si>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</si>
  <si>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</si>
  <si>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</si>
  <si>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</si>
  <si>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</si>
  <si>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</si>
  <si>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</si>
  <si>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</si>
  <si>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</si>
  <si>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</si>
  <si>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</si>
  <si>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</si>
  <si>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</si>
  <si>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</si>
  <si>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</si>
  <si>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</si>
  <si>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</si>
  <si>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</si>
  <si>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</si>
  <si>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</si>
  <si>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</si>
  <si>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</si>
  <si>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</si>
  <si>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</si>
  <si>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</si>
  <si>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</si>
  <si>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</si>
  <si>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</si>
  <si>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</si>
  <si>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</si>
  <si>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</si>
  <si>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</si>
  <si>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</si>
  <si>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</si>
  <si>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</si>
  <si>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</si>
  <si>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</si>
  <si>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</si>
  <si>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</si>
  <si>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</si>
  <si>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</si>
  <si>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</si>
  <si>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</si>
  <si>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</si>
  <si>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</si>
  <si>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</si>
  <si>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</si>
  <si>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</si>
  <si>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</si>
  <si>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</si>
  <si>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</si>
  <si>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</si>
  <si>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</si>
  <si>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</si>
  <si>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</si>
  <si>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</si>
  <si>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</si>
  <si>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</si>
  <si>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</si>
  <si>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</si>
  <si>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</si>
  <si>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</si>
  <si>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</si>
  <si>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</si>
  <si>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</si>
  <si>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</si>
  <si>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</si>
  <si>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</si>
  <si>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</si>
  <si>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</si>
  <si>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</si>
  <si>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</si>
  <si>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</si>
  <si>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</si>
  <si>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</si>
  <si>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</si>
  <si>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</si>
  <si>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</si>
  <si>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</si>
  <si>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</si>
  <si>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</si>
  <si>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</si>
  <si>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</si>
  <si>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</si>
  <si>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</si>
  <si>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</si>
  <si>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</si>
  <si>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</si>
  <si>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</si>
  <si>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</si>
  <si>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</si>
  <si>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</si>
  <si>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</si>
  <si>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</si>
  <si>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</si>
  <si>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</si>
  <si>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</si>
  <si>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</si>
  <si>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</si>
  <si>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</si>
  <si>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</si>
  <si>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</si>
  <si>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</si>
  <si>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</si>
  <si>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</si>
  <si>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</si>
  <si>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</si>
  <si>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</si>
  <si>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</si>
  <si>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</si>
  <si>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</si>
  <si>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</si>
  <si>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</si>
  <si>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</si>
  <si>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</si>
  <si>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</si>
  <si>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</si>
  <si>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</si>
  <si>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</si>
  <si>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</si>
  <si>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</si>
  <si>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</si>
  <si>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</si>
  <si>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</si>
  <si>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</si>
  <si>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</si>
  <si>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</si>
  <si>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</si>
  <si>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</si>
  <si>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</si>
  <si>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</si>
  <si>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</si>
  <si>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</si>
  <si>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</si>
  <si>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</si>
  <si>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</si>
  <si>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</si>
  <si>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</si>
  <si>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</si>
  <si>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</si>
  <si>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</si>
  <si>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</si>
  <si>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</si>
  <si>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</si>
  <si>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</si>
  <si>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</si>
  <si>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</si>
  <si>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</si>
  <si>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</si>
  <si>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</si>
  <si>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</si>
  <si>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</si>
  <si>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</si>
  <si>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</si>
  <si>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</si>
  <si>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</si>
  <si>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</si>
  <si>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</si>
  <si>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</si>
  <si>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</si>
  <si>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</si>
  <si>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</si>
  <si>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</si>
  <si>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</si>
  <si>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</si>
  <si>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</si>
  <si>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</si>
  <si>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</si>
  <si>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</si>
  <si>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</si>
  <si>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</si>
  <si>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</si>
  <si>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</si>
  <si>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</si>
  <si>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</si>
  <si>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</si>
  <si>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</si>
  <si>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</si>
  <si>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</si>
  <si>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</si>
  <si>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</si>
  <si>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</si>
  <si>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</si>
  <si>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</si>
  <si>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</si>
  <si>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</si>
  <si>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</si>
  <si>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</si>
  <si>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</si>
  <si>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</si>
  <si>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</si>
  <si>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</si>
  <si>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</si>
  <si>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</si>
  <si>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</si>
  <si>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</si>
  <si>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</si>
  <si>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</si>
  <si>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</si>
  <si>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</si>
  <si>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</si>
  <si>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</si>
  <si>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</si>
  <si>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</si>
  <si>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</si>
  <si>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</si>
  <si>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</si>
  <si>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</si>
  <si>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</si>
  <si>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</si>
  <si>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</si>
  <si>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</si>
  <si>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</si>
  <si>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</si>
  <si>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</si>
  <si>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</si>
  <si>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</si>
  <si>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</si>
  <si>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</si>
  <si>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</si>
  <si>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</si>
  <si>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</si>
  <si>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</si>
  <si>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</si>
  <si>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</si>
  <si>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</si>
  <si>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</si>
  <si>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</si>
  <si>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</si>
  <si>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</si>
  <si>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</si>
  <si>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</si>
  <si>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</si>
  <si>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</si>
  <si>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</si>
  <si>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</si>
  <si>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</si>
  <si>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</si>
  <si>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</si>
  <si>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</si>
  <si>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</si>
  <si>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</si>
  <si>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</si>
  <si>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</si>
  <si>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</si>
  <si>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</si>
  <si>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</si>
  <si>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</si>
  <si>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</si>
  <si>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</si>
  <si>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</si>
  <si>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</si>
  <si>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</si>
  <si>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</si>
  <si>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</si>
  <si>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</si>
  <si>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</si>
  <si>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</si>
  <si>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</si>
  <si>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</si>
  <si>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</si>
  <si>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</si>
  <si>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</si>
  <si>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</si>
  <si>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</si>
  <si>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</si>
  <si>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</si>
  <si>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</si>
  <si>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</si>
  <si>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</si>
  <si>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</si>
  <si>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</si>
  <si>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</si>
  <si>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</si>
  <si>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</si>
  <si>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</si>
  <si>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</si>
  <si>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</si>
  <si>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</si>
  <si>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</si>
  <si>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</si>
  <si>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</si>
  <si>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</si>
  <si>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</si>
  <si>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</si>
  <si>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</si>
  <si>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</si>
  <si>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</si>
  <si>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</si>
  <si>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</si>
  <si>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</si>
  <si>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</si>
  <si>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</si>
  <si>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</si>
  <si>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</si>
  <si>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</si>
  <si>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</si>
  <si>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</si>
  <si>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</si>
  <si>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</si>
  <si>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</si>
  <si>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</si>
  <si>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</si>
  <si>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</si>
  <si>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</si>
  <si>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</si>
  <si>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</si>
  <si>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</si>
  <si>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</si>
  <si>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</si>
  <si>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</si>
  <si>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</si>
  <si>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</si>
  <si>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</si>
  <si>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</si>
  <si>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</si>
  <si>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</si>
  <si>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</si>
  <si>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</si>
  <si>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</si>
  <si>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</si>
  <si>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</si>
  <si>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</si>
  <si>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</si>
  <si>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</si>
  <si>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</si>
  <si>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</si>
  <si>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</si>
  <si>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</si>
  <si>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</si>
  <si>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</si>
  <si>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</si>
  <si>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</si>
  <si>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</si>
  <si>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</si>
  <si>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</si>
  <si>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</si>
  <si>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</si>
  <si>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</si>
  <si>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</si>
  <si>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</si>
  <si>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</si>
  <si>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</si>
  <si>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</si>
  <si>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</si>
  <si>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</si>
  <si>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</si>
  <si>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</si>
  <si>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</si>
  <si>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</si>
  <si>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</si>
  <si>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</si>
  <si>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</si>
  <si>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</si>
  <si>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</si>
  <si>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</si>
  <si>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</si>
  <si>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</si>
  <si>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</si>
  <si>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</si>
  <si>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</si>
  <si>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</si>
  <si>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</si>
  <si>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</si>
  <si>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</si>
  <si>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</si>
  <si>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</si>
  <si>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</si>
  <si>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</si>
  <si>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</si>
  <si>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</si>
  <si>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</si>
  <si>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</si>
  <si>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</si>
  <si>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</si>
  <si>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</si>
  <si>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</si>
  <si>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</si>
  <si>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</si>
  <si>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</si>
  <si>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</si>
  <si>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</si>
  <si>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</si>
  <si>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</si>
  <si>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</si>
  <si>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</si>
  <si>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</si>
  <si>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</si>
  <si>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</si>
  <si>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</si>
  <si>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</si>
  <si>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</si>
  <si>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</si>
  <si>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</si>
  <si>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</si>
  <si>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</si>
  <si>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</si>
  <si>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</si>
  <si>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</si>
  <si>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</si>
  <si>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</si>
  <si>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</si>
  <si>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</si>
  <si>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</si>
  <si>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</si>
  <si>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</si>
  <si>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</si>
  <si>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</si>
  <si>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</si>
  <si>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</si>
  <si>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</si>
  <si>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</si>
  <si>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</si>
  <si>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</si>
  <si>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</si>
  <si>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</si>
  <si>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</si>
  <si>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</si>
  <si>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</si>
  <si>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</si>
  <si>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</si>
  <si>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</si>
  <si>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</si>
  <si>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</si>
  <si>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</si>
  <si>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</si>
  <si>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</si>
  <si>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</si>
  <si>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</si>
  <si>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</si>
  <si>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</si>
  <si>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</si>
  <si>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</si>
  <si>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</si>
  <si>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</si>
  <si>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</si>
  <si>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</si>
  <si>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</si>
  <si>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</si>
  <si>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</si>
  <si>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</si>
  <si>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</si>
  <si>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</si>
  <si>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</si>
  <si>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</si>
  <si>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</si>
  <si>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</si>
  <si>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</si>
  <si>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</si>
  <si>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</si>
  <si>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</si>
  <si>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</si>
  <si>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</si>
  <si>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</si>
  <si>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</si>
  <si>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</si>
  <si>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</si>
  <si>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</si>
  <si>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</si>
  <si>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</si>
  <si>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</si>
  <si>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</si>
  <si>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</si>
  <si>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</si>
  <si>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</si>
  <si>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</si>
  <si>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</si>
  <si>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</si>
  <si>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</si>
  <si>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</si>
  <si>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</si>
  <si>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</si>
  <si>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</si>
  <si>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</si>
  <si>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</si>
  <si>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</si>
  <si>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</si>
  <si>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</si>
  <si>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</si>
  <si>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</si>
  <si>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</si>
  <si>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</si>
  <si>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</si>
  <si>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</si>
  <si>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</si>
  <si>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</si>
  <si>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</si>
  <si>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</si>
  <si>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</si>
  <si>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</si>
  <si>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</si>
  <si>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</si>
  <si>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</si>
  <si>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</si>
  <si>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</si>
  <si>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</si>
  <si>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</si>
  <si>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</si>
  <si>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</si>
  <si>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</si>
  <si>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</si>
  <si>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</si>
  <si>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</si>
  <si>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</si>
  <si>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</si>
  <si>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</si>
  <si>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</si>
  <si>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</si>
  <si>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</si>
  <si>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</si>
  <si>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</si>
  <si>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</si>
  <si>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</si>
  <si>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</si>
  <si>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</si>
  <si>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</si>
  <si>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</si>
  <si>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</si>
  <si>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</si>
  <si>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</si>
  <si>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</si>
  <si>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</si>
  <si>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</si>
  <si>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</si>
  <si>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</si>
  <si>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</si>
  <si>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</si>
  <si>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</si>
  <si>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</si>
  <si>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</si>
  <si>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</si>
  <si>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</si>
  <si>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</si>
  <si>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</si>
  <si>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</si>
  <si>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</si>
  <si>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</si>
  <si>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</si>
  <si>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</si>
  <si>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</si>
  <si>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</si>
  <si>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</si>
  <si>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</si>
  <si>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</si>
  <si>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</si>
  <si>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</si>
  <si>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</si>
  <si>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</si>
  <si>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</si>
  <si>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</si>
  <si>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</si>
  <si>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</si>
  <si>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</si>
  <si>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</si>
  <si>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</si>
  <si>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</si>
  <si>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</si>
  <si>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</si>
  <si>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</si>
  <si>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</si>
  <si>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</si>
  <si>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</si>
  <si>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</si>
  <si>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</si>
  <si>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</si>
  <si>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</si>
  <si>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</si>
  <si>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</si>
  <si>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</si>
  <si>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</si>
  <si>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</si>
  <si>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</si>
  <si>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</si>
  <si>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</si>
  <si>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</si>
  <si>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</si>
  <si>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</si>
  <si>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</si>
  <si>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</si>
  <si>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</si>
  <si>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</si>
  <si>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</si>
  <si>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</si>
  <si>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</si>
  <si>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</si>
  <si>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</si>
  <si>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</si>
  <si>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</si>
  <si>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</si>
  <si>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</si>
  <si>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</si>
  <si>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</si>
  <si>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</si>
  <si>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</si>
  <si>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</si>
  <si>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</si>
  <si>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</si>
  <si>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</si>
  <si>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</si>
  <si>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</si>
  <si>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</si>
  <si>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</si>
  <si>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</si>
  <si>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</si>
  <si>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</si>
  <si>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</si>
  <si>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</si>
  <si>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</si>
  <si>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</si>
  <si>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</si>
  <si>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</si>
  <si>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</si>
  <si>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</si>
  <si>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</si>
  <si>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</si>
  <si>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</si>
  <si>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</si>
  <si>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</si>
  <si>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</si>
  <si>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</si>
  <si>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</si>
  <si>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</si>
  <si>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</si>
  <si>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</si>
  <si>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</si>
  <si>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</si>
  <si>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</si>
  <si>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</si>
  <si>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</si>
  <si>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</si>
  <si>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</si>
  <si>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</si>
  <si>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</si>
  <si>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</si>
  <si>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</si>
  <si>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</si>
  <si>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</si>
  <si>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</si>
  <si>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</si>
  <si>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</si>
  <si>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</si>
  <si>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</si>
  <si>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</si>
  <si>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</si>
  <si>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</si>
  <si>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</si>
  <si>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</si>
  <si>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</si>
  <si>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</si>
  <si>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</si>
  <si>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</si>
  <si>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</si>
  <si>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</si>
  <si>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</si>
  <si>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</si>
  <si>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</si>
  <si>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</si>
  <si>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</si>
  <si>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</si>
  <si>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</si>
  <si>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</si>
  <si>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</si>
  <si>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</si>
  <si>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</si>
  <si>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</si>
  <si>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</si>
  <si>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</si>
  <si>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</si>
  <si>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</si>
  <si>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</si>
  <si>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</si>
  <si>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</si>
  <si>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</si>
  <si>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</si>
  <si>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</si>
  <si>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</si>
  <si>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</si>
  <si>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</si>
  <si>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</si>
  <si>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</si>
  <si>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</si>
  <si>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</si>
  <si>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</si>
  <si>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</si>
  <si>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</si>
  <si>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</si>
  <si>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</si>
  <si>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</si>
  <si>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</si>
  <si>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</si>
  <si>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</si>
  <si>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</si>
  <si>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</si>
  <si>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</si>
  <si>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</si>
  <si>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</si>
  <si>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</si>
  <si>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</si>
  <si>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</si>
  <si>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</si>
  <si>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</si>
  <si>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</si>
  <si>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</si>
  <si>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</si>
  <si>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</si>
  <si>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</si>
  <si>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</si>
  <si>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</si>
  <si>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</si>
  <si>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</si>
  <si>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</si>
  <si>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</si>
  <si>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</si>
  <si>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</si>
  <si>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</si>
  <si>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</si>
  <si>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</si>
  <si>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</si>
  <si>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</si>
  <si>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</si>
  <si>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</si>
  <si>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</si>
  <si>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</si>
  <si>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</si>
  <si>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</si>
  <si>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</si>
  <si>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</si>
  <si>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</si>
  <si>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</si>
  <si>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</si>
  <si>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</si>
  <si>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</si>
  <si>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</si>
  <si>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</si>
  <si>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</si>
  <si>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</si>
  <si>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</si>
  <si>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</si>
  <si>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</si>
  <si>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</si>
  <si>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</si>
  <si>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</si>
  <si>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</si>
  <si>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</si>
  <si>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</si>
  <si>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</si>
  <si>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</si>
  <si>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</si>
  <si>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</si>
  <si>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</si>
  <si>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</si>
  <si>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</si>
  <si>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</si>
  <si>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</si>
  <si>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</si>
  <si>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</si>
  <si>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</si>
  <si>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</si>
  <si>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</si>
  <si>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</si>
  <si>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</si>
  <si>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</si>
  <si>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</si>
  <si>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</si>
  <si>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</si>
  <si>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</si>
  <si>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</si>
  <si>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</si>
  <si>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</si>
  <si>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</si>
  <si>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</si>
  <si>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</si>
  <si>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</si>
  <si>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</si>
  <si>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</si>
  <si>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</si>
  <si>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</si>
  <si>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</si>
  <si>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</si>
  <si>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</si>
  <si>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</si>
  <si>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</si>
  <si>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</si>
  <si>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</si>
  <si>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</si>
  <si>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</si>
  <si>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</si>
  <si>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</si>
  <si>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</si>
  <si>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</si>
  <si>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</si>
  <si>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</si>
  <si>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</si>
  <si>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</si>
  <si>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</si>
  <si>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</si>
  <si>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</si>
  <si>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</si>
  <si>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</si>
  <si>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</si>
  <si>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</si>
  <si>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</si>
  <si>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</si>
  <si>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</si>
  <si>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</si>
  <si>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</si>
  <si>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</si>
  <si>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</si>
  <si>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</si>
  <si>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</si>
  <si>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</si>
  <si>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</si>
  <si>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</si>
  <si>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</si>
  <si>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</si>
  <si>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</si>
  <si>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</si>
  <si>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</si>
  <si>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</si>
  <si>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</si>
  <si>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</si>
  <si>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</si>
  <si>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</si>
  <si>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</si>
  <si>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</si>
  <si>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</si>
  <si>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</si>
  <si>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</si>
  <si>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</si>
  <si>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</si>
  <si>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</si>
  <si>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</si>
  <si>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</si>
  <si>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</si>
  <si>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</si>
  <si>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</si>
  <si>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</si>
  <si>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</si>
  <si>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</si>
  <si>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</si>
  <si>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</si>
  <si>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</si>
  <si>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</si>
  <si>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</si>
  <si>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</si>
  <si>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</si>
  <si>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</si>
  <si>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</si>
  <si>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</si>
  <si>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</si>
  <si>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</si>
  <si>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</si>
  <si>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</si>
  <si>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</si>
  <si>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</si>
  <si>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</si>
  <si>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</si>
  <si>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</si>
  <si>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</si>
  <si>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</si>
  <si>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</si>
  <si>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</si>
  <si>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</si>
  <si>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</si>
  <si>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</si>
  <si>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</si>
  <si>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</si>
  <si>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</si>
  <si>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</si>
  <si>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</si>
  <si>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</si>
  <si>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</si>
  <si>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</si>
  <si>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</si>
  <si>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</si>
  <si>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</si>
  <si>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</si>
  <si>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</si>
  <si>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</si>
  <si>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</si>
  <si>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</si>
  <si>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</si>
  <si>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</si>
  <si>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</si>
  <si>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</si>
  <si>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</si>
  <si>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</si>
  <si>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</si>
  <si>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</si>
  <si>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</si>
  <si>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</si>
  <si>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</si>
  <si>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</si>
  <si>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</si>
  <si>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</si>
  <si>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</si>
  <si>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</si>
  <si>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</si>
  <si>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</si>
  <si>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</si>
  <si>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</si>
  <si>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</si>
  <si>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</si>
  <si>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</si>
  <si>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</si>
  <si>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</si>
  <si>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</si>
  <si>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</si>
  <si>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</si>
  <si>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</si>
  <si>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</si>
  <si>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</si>
  <si>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</si>
  <si>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</si>
  <si>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</si>
  <si>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</si>
  <si>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</si>
  <si>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</si>
  <si>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</si>
  <si>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</si>
  <si>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</si>
  <si>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</si>
  <si>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</si>
  <si>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</si>
  <si>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</si>
  <si>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</si>
  <si>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</si>
  <si>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</si>
  <si>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</si>
  <si>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</si>
  <si>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</si>
  <si>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</si>
  <si>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</si>
  <si>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</si>
  <si>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</si>
  <si>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</si>
  <si>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</si>
  <si>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</si>
  <si>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</si>
  <si>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</si>
  <si>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</si>
  <si>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</si>
  <si>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</si>
  <si>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</si>
  <si>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</si>
  <si>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</si>
  <si>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</si>
  <si>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</si>
  <si>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</si>
  <si>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</si>
  <si>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</si>
  <si>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</si>
  <si>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</si>
  <si>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</si>
  <si>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</si>
  <si>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</si>
  <si>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</si>
  <si>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</si>
  <si>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</si>
  <si>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</si>
  <si>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</si>
  <si>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</si>
  <si>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</si>
  <si>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</si>
  <si>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</si>
  <si>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</si>
  <si>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</si>
  <si>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</si>
  <si>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</si>
  <si>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</si>
  <si>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</si>
  <si>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</si>
  <si>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</si>
  <si>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</si>
  <si>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</si>
  <si>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</si>
  <si>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</si>
  <si>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</si>
  <si>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</si>
  <si>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</si>
  <si>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</si>
  <si>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</si>
  <si>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</si>
  <si>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</si>
  <si>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</si>
  <si>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</si>
  <si>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</si>
  <si>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</si>
  <si>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</si>
  <si>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</si>
  <si>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</si>
  <si>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</si>
  <si>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</si>
  <si>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</si>
  <si>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</si>
  <si>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</si>
  <si>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</si>
  <si>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</si>
  <si>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</si>
  <si>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</si>
  <si>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</si>
  <si>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</si>
  <si>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</si>
  <si>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</si>
  <si>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</si>
  <si>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</si>
  <si>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</si>
  <si>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</si>
  <si>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</si>
  <si>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</si>
  <si>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</si>
  <si>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</si>
  <si>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</si>
  <si>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</si>
  <si>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</si>
  <si>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</si>
  <si>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</si>
  <si>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</si>
  <si>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</si>
  <si>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</si>
  <si>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</si>
  <si>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</si>
  <si>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</si>
  <si>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</si>
  <si>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</si>
  <si>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</si>
  <si>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</si>
  <si>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</si>
  <si>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</si>
  <si>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</si>
  <si>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</si>
  <si>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</si>
  <si>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</si>
  <si>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</si>
  <si>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</si>
  <si>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</si>
  <si>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</si>
  <si>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</si>
  <si>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</si>
  <si>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</si>
  <si>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</si>
  <si>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</si>
  <si>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</si>
  <si>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</si>
  <si>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</si>
  <si>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</si>
  <si>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</si>
  <si>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</si>
  <si>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</si>
  <si>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</si>
  <si>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</si>
  <si>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</si>
  <si>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</si>
  <si>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</si>
  <si>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</si>
  <si>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</si>
  <si>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</si>
  <si>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</si>
  <si>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</si>
  <si>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</si>
  <si>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</si>
  <si>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</si>
  <si>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</si>
  <si>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</si>
  <si>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</si>
  <si>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</si>
  <si>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</si>
  <si>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</si>
  <si>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</si>
  <si>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</si>
  <si>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</si>
  <si>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</si>
  <si>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</si>
  <si>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</si>
  <si>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</si>
  <si>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</si>
  <si>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</si>
  <si>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</si>
  <si>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</si>
  <si>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</si>
  <si>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</si>
  <si>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</si>
  <si>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</si>
  <si>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</si>
  <si>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</si>
  <si>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</si>
  <si>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</si>
  <si>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</si>
  <si>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</si>
  <si>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</si>
  <si>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</si>
  <si>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</si>
  <si>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</si>
  <si>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</si>
  <si>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</si>
  <si>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</si>
  <si>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</si>
  <si>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</si>
  <si>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</si>
  <si>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</si>
  <si>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</si>
  <si>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</si>
  <si>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</si>
  <si>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</si>
  <si>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</si>
  <si>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</si>
  <si>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</si>
  <si>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</si>
  <si>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</si>
  <si>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</si>
  <si>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</si>
  <si>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</si>
  <si>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</si>
  <si>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</si>
  <si>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</si>
  <si>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</si>
  <si>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</si>
  <si>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</si>
  <si>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</si>
  <si>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</si>
  <si>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</si>
  <si>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</si>
  <si>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</si>
  <si>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</si>
  <si>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</si>
  <si>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</si>
  <si>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</si>
  <si>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</si>
  <si>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</si>
  <si>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</si>
  <si>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</si>
  <si>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</si>
  <si>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</si>
  <si>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</si>
  <si>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</si>
  <si>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</si>
  <si>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</si>
  <si>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</si>
  <si>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</si>
  <si>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</si>
  <si>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</si>
  <si>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</si>
  <si>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</si>
  <si>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</si>
  <si>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</si>
  <si>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</si>
  <si>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</si>
  <si>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</si>
  <si>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</si>
  <si>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</si>
  <si>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</si>
  <si>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</si>
  <si>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</si>
  <si>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</si>
  <si>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</si>
  <si>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</si>
  <si>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</si>
  <si>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</si>
  <si>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</si>
  <si>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</si>
  <si>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</si>
  <si>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</si>
  <si>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</si>
  <si>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</si>
  <si>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</si>
  <si>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</si>
  <si>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</si>
  <si>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</si>
  <si>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</si>
  <si>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</si>
  <si>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</si>
  <si>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</si>
  <si>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</si>
  <si>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</si>
  <si>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</si>
  <si>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</si>
  <si>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</si>
  <si>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</si>
  <si>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</si>
  <si>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</si>
  <si>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</si>
  <si>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</si>
  <si>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</si>
  <si>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</si>
  <si>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</si>
  <si>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</si>
  <si>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</si>
  <si>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</si>
  <si>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</si>
  <si>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</si>
  <si>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</si>
  <si>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</si>
  <si>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</si>
  <si>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</si>
  <si>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</si>
  <si>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</si>
  <si>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</si>
  <si>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</si>
  <si>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</si>
  <si>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</si>
  <si>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</si>
  <si>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</si>
  <si>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</si>
  <si>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</si>
  <si>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</si>
  <si>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</si>
  <si>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</si>
  <si>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</si>
  <si>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</si>
  <si>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</si>
  <si>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</si>
  <si>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</si>
  <si>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</si>
  <si>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</si>
  <si>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</si>
  <si>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</si>
  <si>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</si>
  <si>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</si>
  <si>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</si>
  <si>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</si>
  <si>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</si>
  <si>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</si>
  <si>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</si>
  <si>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</si>
  <si>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</si>
  <si>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</si>
  <si>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</si>
  <si>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</si>
  <si>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</si>
  <si>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</si>
  <si>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</si>
  <si>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</si>
  <si>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</si>
  <si>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</si>
  <si>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</si>
  <si>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</si>
  <si>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</si>
  <si>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</si>
  <si>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</si>
  <si>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</si>
  <si>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</si>
  <si>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</si>
  <si>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</si>
  <si>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</si>
  <si>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</si>
  <si>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</si>
  <si>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</si>
  <si>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</si>
  <si>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</si>
  <si>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</si>
  <si>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</si>
  <si>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</si>
  <si>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</si>
  <si>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</si>
  <si>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</si>
  <si>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</si>
  <si>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</si>
  <si>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</si>
  <si>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</si>
  <si>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</si>
  <si>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</si>
  <si>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</si>
  <si>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</si>
  <si>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</si>
  <si>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</si>
  <si>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</si>
  <si>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</si>
  <si>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</si>
  <si>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</si>
  <si>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</si>
  <si>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</si>
  <si>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</si>
  <si>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</si>
  <si>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</si>
  <si>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</si>
  <si>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</si>
  <si>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</si>
  <si>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</si>
  <si>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</si>
  <si>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</si>
  <si>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</si>
  <si>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Asunto: Cancelacion de prenda</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</si>
  <si>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</si>
  <si>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</si>
  <si>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</si>
  <si>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</si>
  <si>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</si>
  <si>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</si>
  <si>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</si>
  <si>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</si>
  <si>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</si>
  <si>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</si>
  <si>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</si>
  <si>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</si>
  <si>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</si>
  <si>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</si>
  <si>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</si>
  <si>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</si>
  <si>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</si>
  <si>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</si>
  <si>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</si>
  <si>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</si>
  <si>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</si>
  <si>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</si>
  <si>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</si>
  <si>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</si>
  <si>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</si>
  <si>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</si>
  <si>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</si>
  <si>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</si>
  <si>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</si>
  <si>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</si>
  <si>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</si>
  <si>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</si>
  <si>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</si>
  <si>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</si>
  <si>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</si>
  <si>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</si>
  <si>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</si>
  <si>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</si>
  <si>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</si>
  <si>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</si>
  <si>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</si>
  <si>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</si>
  <si>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</si>
  <si>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</si>
  <si>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</si>
  <si>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</si>
  <si>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</si>
  <si>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</si>
  <si>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</si>
  <si>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</si>
  <si>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</si>
  <si>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</si>
  <si>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</si>
  <si>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</si>
  <si>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</si>
  <si>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</si>
  <si>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</si>
  <si>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</si>
  <si>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</si>
  <si>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</si>
  <si>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</si>
  <si>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</si>
  <si>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</si>
  <si>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</si>
  <si>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</si>
  <si>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</si>
  <si>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</si>
  <si>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</si>
  <si>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</si>
  <si>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</si>
  <si>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</si>
  <si>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</si>
  <si>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</si>
  <si>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</si>
  <si>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</si>
  <si>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</si>
  <si>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</si>
  <si>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</si>
  <si>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</si>
  <si>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</si>
  <si>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</si>
  <si>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</si>
  <si>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</si>
  <si>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</si>
  <si>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</si>
  <si>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</si>
  <si>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</si>
  <si>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</si>
  <si>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</si>
  <si>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</si>
  <si>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</si>
  <si>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</si>
  <si>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</si>
  <si>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</si>
  <si>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</si>
  <si>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</si>
  <si>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</si>
  <si>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</si>
  <si>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</si>
  <si>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</si>
  <si>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</si>
  <si>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</si>
  <si>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</si>
  <si>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</si>
  <si>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</si>
  <si>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</si>
  <si>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</si>
  <si>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</si>
  <si>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</si>
  <si>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</si>
  <si>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</si>
  <si>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</si>
  <si>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</si>
  <si>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</si>
  <si>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</si>
  <si>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</si>
  <si>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</si>
  <si>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</si>
  <si>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</si>
  <si>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</si>
  <si>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</si>
  <si>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</si>
  <si>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</si>
  <si>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</si>
  <si>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</si>
  <si>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</si>
  <si>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</si>
  <si>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</si>
  <si>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</si>
  <si>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</si>
  <si>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</si>
  <si>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</si>
  <si>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</si>
  <si>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</si>
  <si>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</si>
  <si>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</si>
  <si>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</si>
  <si>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</si>
  <si>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</si>
  <si>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</si>
  <si>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</si>
  <si>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</si>
  <si>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</si>
  <si>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</si>
  <si>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</si>
  <si>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</si>
  <si>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</si>
  <si>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</si>
  <si>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</si>
  <si>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</si>
  <si>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</si>
  <si>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</si>
  <si>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</si>
  <si>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</si>
  <si>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</si>
  <si>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</si>
  <si>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</si>
  <si>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</si>
  <si>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</si>
  <si>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</si>
  <si>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</si>
  <si>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</si>
  <si>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</si>
  <si>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</si>
  <si>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</si>
  <si>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</si>
  <si>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</si>
  <si>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</si>
  <si>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</si>
  <si>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</si>
  <si>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</si>
  <si>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</si>
  <si>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</si>
  <si>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</si>
  <si>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</si>
  <si>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</si>
  <si>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</si>
  <si>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</si>
  <si>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</si>
  <si>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</si>
  <si>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</si>
  <si>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</si>
  <si>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</si>
  <si>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</si>
  <si>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</si>
  <si>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</si>
  <si>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</si>
  <si>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</si>
  <si>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</si>
  <si>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</si>
  <si>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</si>
  <si>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</si>
  <si>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</si>
  <si>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</si>
  <si>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</si>
  <si>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</si>
  <si>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</si>
  <si>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</si>
  <si>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</si>
  <si>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</si>
  <si>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</si>
  <si>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</si>
  <si>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</si>
  <si>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</si>
  <si>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</si>
  <si>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</si>
  <si>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</si>
  <si>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</si>
  <si>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</si>
  <si>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</si>
  <si>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</si>
  <si>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</si>
  <si>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</si>
  <si>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</si>
  <si>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</si>
  <si>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</si>
  <si>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</si>
  <si>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</si>
  <si>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</si>
  <si>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</si>
  <si>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</si>
  <si>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</si>
  <si>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</si>
  <si>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</si>
  <si>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</si>
  <si>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</si>
  <si>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</si>
  <si>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</si>
  <si>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</si>
  <si>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</si>
  <si>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</si>
  <si>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</si>
  <si>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</si>
  <si>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</si>
  <si>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</si>
  <si>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</si>
  <si>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</si>
  <si>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</si>
  <si>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</si>
  <si>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</si>
  <si>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</si>
  <si>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</si>
  <si>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</si>
  <si>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</si>
  <si>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</si>
  <si>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</si>
  <si>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</si>
  <si>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</si>
  <si>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</si>
  <si>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</si>
  <si>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</si>
  <si>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</si>
  <si>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</si>
  <si>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</si>
  <si>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</si>
  <si>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</si>
  <si>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</si>
  <si>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</si>
  <si>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</si>
  <si>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</si>
  <si>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</si>
  <si>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</si>
  <si>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</si>
  <si>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</si>
  <si>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</si>
  <si>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</si>
  <si>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</si>
  <si>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</si>
  <si>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</si>
  <si>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</si>
  <si>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</si>
  <si>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</si>
  <si>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</si>
  <si>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</si>
  <si>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</si>
  <si>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</si>
  <si>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</si>
  <si>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</si>
  <si>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</si>
  <si>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</si>
  <si>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</si>
  <si>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</si>
  <si>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</si>
  <si>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</si>
  <si>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</si>
  <si>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</si>
  <si>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</si>
  <si>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</si>
  <si>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</si>
  <si>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</si>
  <si>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</si>
  <si>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</si>
  <si>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</si>
  <si>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</si>
  <si>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</si>
  <si>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</si>
  <si>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</si>
  <si>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</si>
  <si>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</si>
  <si>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</si>
  <si>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</si>
  <si>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</si>
  <si>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</si>
  <si>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</si>
  <si>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</si>
  <si>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</si>
  <si>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</si>
  <si>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</si>
  <si>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</si>
  <si>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</si>
  <si>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</si>
  <si>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</si>
  <si>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</si>
  <si>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</si>
  <si>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</si>
  <si>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</si>
  <si>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</si>
  <si>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</si>
  <si>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</si>
  <si>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</si>
  <si>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</si>
  <si>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</si>
  <si>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</si>
  <si>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</si>
  <si>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</si>
  <si>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</si>
  <si>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</si>
  <si>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</si>
  <si>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</si>
  <si>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</si>
  <si>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</si>
  <si>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</si>
  <si>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</si>
  <si>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</si>
  <si>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</si>
  <si>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</si>
  <si>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</si>
  <si>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</si>
  <si>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</si>
  <si>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</si>
  <si>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</si>
  <si>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</si>
  <si>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</si>
  <si>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</si>
  <si>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</si>
  <si>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</si>
  <si>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</si>
  <si>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</si>
  <si>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</si>
  <si>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</si>
  <si>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</si>
  <si>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</si>
  <si>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</si>
  <si>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</si>
  <si>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</si>
  <si>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</si>
  <si>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</si>
  <si>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</si>
  <si>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</si>
  <si>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</si>
  <si>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</si>
  <si>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</si>
  <si>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</si>
  <si>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</si>
  <si>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</si>
  <si>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</si>
  <si>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</si>
  <si>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</si>
  <si>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</si>
  <si>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</si>
  <si>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</si>
  <si>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</si>
  <si>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</si>
  <si>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</si>
  <si>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</si>
  <si>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</si>
  <si>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</si>
  <si>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</si>
  <si>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</si>
  <si>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</si>
  <si>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</si>
  <si>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</si>
  <si>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</si>
  <si>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</si>
  <si>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</si>
  <si>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</si>
  <si>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</si>
  <si>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</si>
  <si>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</si>
  <si>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</si>
  <si>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</si>
  <si>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</si>
  <si>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</si>
  <si>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</si>
  <si>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</si>
  <si>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</si>
  <si>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</si>
  <si>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</si>
  <si>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</si>
  <si>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</si>
  <si>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</si>
  <si>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</si>
  <si>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</si>
  <si>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</si>
  <si>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</si>
  <si>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</si>
  <si>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</si>
  <si>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</si>
  <si>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</si>
  <si>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</si>
  <si>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</si>
  <si>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</si>
  <si>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</si>
  <si>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</si>
  <si>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</si>
  <si>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</si>
  <si>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</si>
  <si>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</si>
  <si>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</si>
  <si>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</si>
  <si>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</si>
  <si>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</si>
  <si>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</si>
  <si>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</si>
  <si>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</si>
  <si>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</si>
  <si>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</si>
  <si>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</si>
  <si>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</si>
  <si>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</si>
  <si>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</si>
  <si>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</si>
  <si>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</si>
  <si>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</si>
  <si>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</si>
  <si>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</si>
  <si>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</si>
  <si>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</si>
  <si>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</si>
  <si>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</si>
  <si>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</si>
  <si>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</si>
  <si>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</si>
  <si>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</si>
  <si>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</si>
  <si>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</si>
  <si>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</si>
  <si>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</si>
  <si>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</si>
  <si>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</si>
  <si>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</si>
  <si>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</si>
  <si>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</si>
  <si>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</si>
  <si>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</si>
  <si>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</si>
  <si>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</si>
  <si>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</si>
  <si>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</si>
  <si>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</si>
  <si>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</si>
  <si>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</si>
  <si>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</si>
  <si>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</si>
  <si>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</si>
  <si>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</si>
  <si>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</si>
  <si>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</si>
  <si>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</si>
  <si>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</si>
  <si>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</si>
  <si>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</si>
  <si>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</si>
  <si>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</si>
  <si>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</si>
  <si>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</si>
  <si>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</si>
  <si>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</si>
  <si>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</si>
  <si>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</si>
  <si>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</si>
  <si>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</si>
  <si>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</si>
  <si>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</si>
  <si>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</si>
  <si>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</si>
  <si>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</si>
  <si>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</si>
  <si>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</si>
  <si>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</si>
  <si>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</si>
  <si>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</si>
  <si>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</si>
  <si>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</si>
  <si>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</si>
  <si>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</si>
  <si>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</si>
  <si>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</si>
  <si>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</si>
  <si>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</si>
  <si>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</si>
  <si>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</si>
  <si>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</si>
  <si>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</si>
  <si>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</si>
  <si>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</si>
  <si>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</si>
  <si>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</si>
  <si>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</si>
  <si>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</si>
  <si>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</si>
  <si>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</si>
  <si>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</si>
  <si>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</si>
  <si>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</si>
  <si>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</si>
  <si>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</si>
  <si>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</si>
  <si>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</si>
  <si>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</si>
  <si>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</si>
  <si>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</si>
  <si>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</si>
  <si>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</si>
  <si>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</si>
  <si>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</si>
  <si>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</si>
  <si>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</si>
  <si>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</si>
  <si>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</si>
  <si>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</si>
  <si>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</si>
  <si>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</si>
  <si>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</si>
  <si>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</si>
  <si>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</si>
  <si>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</si>
  <si>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</si>
  <si>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</si>
  <si>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</si>
  <si>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</si>
  <si>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</si>
  <si>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</si>
  <si>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</si>
  <si>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</si>
  <si>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</si>
  <si>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</si>
  <si>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</si>
  <si>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</si>
  <si>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</si>
  <si>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</si>
  <si>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</si>
  <si>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</si>
  <si>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</si>
  <si>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</si>
  <si>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</si>
  <si>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</si>
  <si>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</si>
  <si>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</si>
  <si>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</si>
  <si>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</si>
  <si>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</si>
  <si>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</si>
  <si>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</si>
  <si>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</si>
  <si>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</si>
  <si>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</si>
  <si>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</si>
  <si>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</si>
  <si>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</si>
  <si>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</si>
  <si>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</si>
  <si>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</si>
  <si>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</si>
  <si>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</si>
  <si>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</si>
  <si>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</si>
  <si>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</si>
  <si>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</si>
  <si>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</si>
  <si>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</si>
  <si>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</si>
  <si>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</si>
  <si>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</si>
  <si>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</si>
  <si>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</si>
  <si>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</si>
  <si>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</si>
  <si>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</si>
  <si>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</si>
  <si>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</si>
  <si>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</si>
  <si>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</si>
  <si>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</si>
  <si>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</si>
  <si>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</si>
  <si>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</si>
  <si>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</si>
  <si>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</si>
  <si>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</si>
  <si>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</si>
  <si>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</si>
  <si>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</si>
  <si>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</si>
  <si>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</si>
  <si>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</si>
  <si>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</si>
  <si>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</si>
  <si>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</si>
  <si>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</si>
  <si>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</si>
  <si>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</si>
  <si>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</si>
  <si>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</si>
  <si>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</si>
  <si>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</si>
  <si>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</si>
  <si>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</si>
  <si>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</si>
  <si>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</si>
  <si>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</si>
  <si>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</si>
  <si>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</si>
  <si>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</si>
  <si>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</si>
  <si>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</si>
  <si>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</si>
  <si>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</si>
  <si>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</si>
  <si>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</si>
  <si>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</si>
  <si>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</si>
  <si>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</si>
  <si>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</si>
  <si>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</si>
  <si>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</si>
  <si>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</si>
  <si>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</si>
  <si>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</si>
  <si>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</si>
  <si>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</si>
  <si>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</si>
  <si>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</si>
  <si>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</si>
  <si>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</si>
  <si>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</si>
  <si>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</si>
  <si>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</si>
  <si>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</si>
  <si>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</si>
  <si>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</si>
  <si>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</si>
  <si>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</si>
  <si>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</si>
  <si>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</si>
  <si>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</si>
  <si>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</si>
  <si>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</si>
  <si>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</si>
  <si>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</si>
  <si>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</si>
  <si>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</si>
  <si>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</si>
  <si>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</si>
  <si>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</si>
  <si>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</si>
  <si>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</si>
  <si>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</si>
  <si>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</si>
  <si>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</si>
  <si>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</si>
  <si>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</si>
  <si>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</si>
  <si>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</si>
  <si>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</si>
  <si>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</si>
  <si>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</si>
  <si>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</si>
  <si>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</si>
  <si>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</si>
  <si>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</si>
  <si>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</si>
  <si>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</si>
  <si>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</si>
  <si>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</si>
  <si>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</si>
  <si>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</si>
  <si>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</si>
  <si>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</si>
  <si>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</si>
  <si>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</si>
  <si>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</si>
  <si>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</si>
  <si>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</si>
  <si>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</si>
  <si>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</si>
  <si>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</si>
  <si>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</si>
  <si>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</si>
  <si>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</si>
  <si>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</si>
  <si>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</si>
  <si>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</si>
  <si>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</si>
  <si>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</si>
  <si>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</si>
  <si>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</si>
  <si>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</si>
  <si>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</si>
  <si>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</si>
  <si>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</si>
  <si>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</si>
  <si>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</si>
  <si>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El valor de la reserva de dominio es la suma</t>
  </si>
  <si>
    <t>de:____________________________________________ M/C ($__________________) pagaderos</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</si>
  <si>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</si>
  <si>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</si>
  <si>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</si>
  <si>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</si>
  <si>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</si>
  <si>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</si>
  <si>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</si>
  <si>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</si>
  <si>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</si>
  <si>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</si>
  <si>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</si>
  <si>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</si>
  <si>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</si>
  <si>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</si>
  <si>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</si>
  <si>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</si>
  <si>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</si>
  <si>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</si>
  <si>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</si>
  <si>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</si>
  <si>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</si>
  <si>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</si>
  <si>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</si>
  <si>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</si>
  <si>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</si>
  <si>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</si>
  <si>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</si>
  <si>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</si>
  <si>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</si>
  <si>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</si>
  <si>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</si>
  <si>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</si>
  <si>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</si>
  <si>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</si>
  <si>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</si>
  <si>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</si>
  <si>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</si>
  <si>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</si>
  <si>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</si>
  <si>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</si>
  <si>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</si>
  <si>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</si>
  <si>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</si>
  <si>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</si>
  <si>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</si>
  <si>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</si>
  <si>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</si>
  <si>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</si>
  <si>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</si>
  <si>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</si>
  <si>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</si>
  <si>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</si>
  <si>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</si>
  <si>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</si>
  <si>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</si>
  <si>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</si>
  <si>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</si>
  <si>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</si>
  <si>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</si>
  <si>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</si>
  <si>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</si>
  <si>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</si>
  <si>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</si>
  <si>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</si>
  <si>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</si>
  <si>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</si>
  <si>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</si>
  <si>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</si>
  <si>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</si>
  <si>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</si>
  <si>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</si>
  <si>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</si>
  <si>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</si>
  <si>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</si>
  <si>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</si>
  <si>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</si>
  <si>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</si>
  <si>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</si>
  <si>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</si>
  <si>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</si>
  <si>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</si>
  <si>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</si>
  <si>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</si>
  <si>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</si>
  <si>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</si>
  <si>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</si>
  <si>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</si>
  <si>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</si>
  <si>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</si>
  <si>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</si>
  <si>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</si>
  <si>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</si>
  <si>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</si>
  <si>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</si>
  <si>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</si>
  <si>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</si>
  <si>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</si>
  <si>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</si>
  <si>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</si>
  <si>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</si>
  <si>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</si>
  <si>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</si>
  <si>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</si>
  <si>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</si>
  <si>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</si>
  <si>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</si>
  <si>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</si>
  <si>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</si>
  <si>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</si>
  <si>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</si>
  <si>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</si>
  <si>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</si>
  <si>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</si>
  <si>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</si>
  <si>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</si>
  <si>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</si>
  <si>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</si>
  <si>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</si>
  <si>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</si>
  <si>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</si>
  <si>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</si>
  <si>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</si>
  <si>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</si>
  <si>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</si>
  <si>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</si>
  <si>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</si>
  <si>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</si>
  <si>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</si>
  <si>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</si>
  <si>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</si>
  <si>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</si>
  <si>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</si>
  <si>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</si>
  <si>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</si>
  <si>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</si>
  <si>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</si>
  <si>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</si>
  <si>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</si>
  <si>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</si>
  <si>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</si>
  <si>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</si>
  <si>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</si>
  <si>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</si>
  <si>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</si>
  <si>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</si>
  <si>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</si>
  <si>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</si>
  <si>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</si>
  <si>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</si>
  <si>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</si>
  <si>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</si>
  <si>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</si>
  <si>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</si>
  <si>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</si>
  <si>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</si>
  <si>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</si>
  <si>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</si>
  <si>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</si>
  <si>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</si>
  <si>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</si>
  <si>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</si>
  <si>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</si>
  <si>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</si>
  <si>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</si>
  <si>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</si>
  <si>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</si>
  <si>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</si>
  <si>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</si>
  <si>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</si>
  <si>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</si>
  <si>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</si>
  <si>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</si>
  <si>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</si>
  <si>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</si>
  <si>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</si>
  <si>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</si>
  <si>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</si>
  <si>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</si>
  <si>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</si>
  <si>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</si>
  <si>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</si>
  <si>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</si>
  <si>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</si>
  <si>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</si>
  <si>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</si>
  <si>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</si>
  <si>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</si>
  <si>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</si>
  <si>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</si>
  <si>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</si>
  <si>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</si>
  <si>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</si>
  <si>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</si>
  <si>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</si>
  <si>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</si>
  <si>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</si>
  <si>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</si>
  <si>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</si>
  <si>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</si>
  <si>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</si>
  <si>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</si>
  <si>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</si>
  <si>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</si>
  <si>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</si>
  <si>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</si>
  <si>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</si>
  <si>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</si>
  <si>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</si>
  <si>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</si>
  <si>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</si>
  <si>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</si>
  <si>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</si>
  <si>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</si>
  <si>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</si>
  <si>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</si>
  <si>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</si>
  <si>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</si>
  <si>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</si>
  <si>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</si>
  <si>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</si>
  <si>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</si>
  <si>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</si>
  <si>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</si>
  <si>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</si>
  <si>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</si>
  <si>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</si>
  <si>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</si>
  <si>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</si>
  <si>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</si>
  <si>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</si>
  <si>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</si>
  <si>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</si>
  <si>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</si>
  <si>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</si>
  <si>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</si>
  <si>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</si>
  <si>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</si>
  <si>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</si>
  <si>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</si>
  <si>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</si>
  <si>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</si>
  <si>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</si>
  <si>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</si>
  <si>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</si>
  <si>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</si>
  <si>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</si>
  <si>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</si>
  <si>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</si>
  <si>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</si>
  <si>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</si>
  <si>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</si>
  <si>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</si>
  <si>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</si>
  <si>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</si>
  <si>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</si>
  <si>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</si>
  <si>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</si>
  <si>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</si>
  <si>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</si>
  <si>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</si>
  <si>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</si>
  <si>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</si>
  <si>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</si>
  <si>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</si>
  <si>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</si>
  <si>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</si>
  <si>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</si>
  <si>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</si>
  <si>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</si>
  <si>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</si>
  <si>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</si>
  <si>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</si>
  <si>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</si>
  <si>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</si>
  <si>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</si>
  <si>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</si>
  <si>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</si>
  <si>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</si>
  <si>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</si>
  <si>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</si>
  <si>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</si>
  <si>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</si>
  <si>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</si>
  <si>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</si>
  <si>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</si>
  <si>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</si>
  <si>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</si>
  <si>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</si>
  <si>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</si>
  <si>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</si>
  <si>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</si>
  <si>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</si>
  <si>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</si>
  <si>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</si>
  <si>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</si>
  <si>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</si>
  <si>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</si>
  <si>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</si>
  <si>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</si>
  <si>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</si>
  <si>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</si>
  <si>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</si>
  <si>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</si>
  <si>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</si>
  <si>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</si>
  <si>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</si>
  <si>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</si>
  <si>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</si>
  <si>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</si>
  <si>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</si>
  <si>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</si>
  <si>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</si>
  <si>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</si>
  <si>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</si>
  <si>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</si>
  <si>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</si>
  <si>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</si>
  <si>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</si>
  <si>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</si>
  <si>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</si>
  <si>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</si>
  <si>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</si>
  <si>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</si>
  <si>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</si>
  <si>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</si>
  <si>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</si>
  <si>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</si>
  <si>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</si>
  <si>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</si>
  <si>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</si>
  <si>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</si>
  <si>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</si>
  <si>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</si>
  <si>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</si>
  <si>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</si>
  <si>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</si>
  <si>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</si>
  <si>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</si>
  <si>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</si>
  <si>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</si>
  <si>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</si>
  <si>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</si>
  <si>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</si>
  <si>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</si>
  <si>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</si>
  <si>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</si>
  <si>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</si>
  <si>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</si>
  <si>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</si>
  <si>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</si>
  <si>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</si>
  <si>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</si>
  <si>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</si>
  <si>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</si>
  <si>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</si>
  <si>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</si>
  <si>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</si>
  <si>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</si>
  <si>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</si>
  <si>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</si>
  <si>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</si>
  <si>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</si>
  <si>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</si>
  <si>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</si>
  <si>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</si>
  <si>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</si>
  <si>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</si>
  <si>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</si>
  <si>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</si>
  <si>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</si>
  <si>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</si>
  <si>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</si>
  <si>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</si>
  <si>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</si>
  <si>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</si>
  <si>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</si>
  <si>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</si>
  <si>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</si>
  <si>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</si>
  <si>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</si>
  <si>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</si>
  <si>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</si>
  <si>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</si>
  <si>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</si>
  <si>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</si>
  <si>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</si>
  <si>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</si>
  <si>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</si>
  <si>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</si>
  <si>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</si>
  <si>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</si>
  <si>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</si>
  <si>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</si>
  <si>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</si>
  <si>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</si>
  <si>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</si>
  <si>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</si>
  <si>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</si>
  <si>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</si>
  <si>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</si>
  <si>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</si>
  <si>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</si>
  <si>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</si>
  <si>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</si>
  <si>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</si>
  <si>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</si>
  <si>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</si>
  <si>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</si>
  <si>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</si>
  <si>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</si>
  <si>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</si>
  <si>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</si>
  <si>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</si>
  <si>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</si>
  <si>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</si>
  <si>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</si>
  <si>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</si>
  <si>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</si>
  <si>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</si>
  <si>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</si>
  <si>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</si>
  <si>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</si>
  <si>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</si>
  <si>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</si>
  <si>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</si>
  <si>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</si>
  <si>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</si>
  <si>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</si>
  <si>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</si>
  <si>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</si>
  <si>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</si>
  <si>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</si>
  <si>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</si>
  <si>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</si>
  <si>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</si>
  <si>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</si>
  <si>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</si>
  <si>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</si>
  <si>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</si>
  <si>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</si>
  <si>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</si>
  <si>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</si>
  <si>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</si>
  <si>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</si>
  <si>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</si>
  <si>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</si>
  <si>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</si>
  <si>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</si>
  <si>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</si>
  <si>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</si>
  <si>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</si>
  <si>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</si>
  <si>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</si>
  <si>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</si>
  <si>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</si>
  <si>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</si>
  <si>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</si>
  <si>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</si>
  <si>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</si>
  <si>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</si>
  <si>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</si>
  <si>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</si>
  <si>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</si>
  <si>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</si>
  <si>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</si>
  <si>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</si>
  <si>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</si>
  <si>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</si>
  <si>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</si>
  <si>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</si>
  <si>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</si>
  <si>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</si>
  <si>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</si>
  <si>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</si>
  <si>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</si>
  <si>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</si>
  <si>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</si>
  <si>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</si>
  <si>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</si>
  <si>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</si>
  <si>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</si>
  <si>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</si>
  <si>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</si>
  <si>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</si>
  <si>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</si>
  <si>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</si>
  <si>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</si>
  <si>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</si>
  <si>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</si>
  <si>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</si>
  <si>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</si>
  <si>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</si>
  <si>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</si>
  <si>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</si>
  <si>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</si>
  <si>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</si>
  <si>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</si>
  <si>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</si>
  <si>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</si>
  <si>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</si>
  <si>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</si>
  <si>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</si>
  <si>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</si>
  <si>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</si>
  <si>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</si>
  <si>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</si>
  <si>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</si>
  <si>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</si>
  <si>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</si>
  <si>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</si>
  <si>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</si>
  <si>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</si>
  <si>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</si>
  <si>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</si>
  <si>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</si>
  <si>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</si>
  <si>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</si>
  <si>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</si>
  <si>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</si>
  <si>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</si>
  <si>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</si>
  <si>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</si>
  <si>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</si>
  <si>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</si>
  <si>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</si>
  <si>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</si>
  <si>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</si>
  <si>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</si>
  <si>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</si>
  <si>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</si>
  <si>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</si>
  <si>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</si>
  <si>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</si>
  <si>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</si>
  <si>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</si>
  <si>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</si>
  <si>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</si>
  <si>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</si>
  <si>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</si>
  <si>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</si>
  <si>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</si>
  <si>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</si>
  <si>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</si>
  <si>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</si>
  <si>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</si>
  <si>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</si>
  <si>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</si>
  <si>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</si>
  <si>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</si>
  <si>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</si>
  <si>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</si>
  <si>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</si>
  <si>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</si>
  <si>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</si>
  <si>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</si>
  <si>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</si>
  <si>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</si>
  <si>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</si>
  <si>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</si>
  <si>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</si>
  <si>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</si>
  <si>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</si>
  <si>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</si>
  <si>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</si>
  <si>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</si>
  <si>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</si>
  <si>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</si>
  <si>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</si>
  <si>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</si>
  <si>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</si>
  <si>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</si>
  <si>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</si>
  <si>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</si>
  <si>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</si>
  <si>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</si>
  <si>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</si>
  <si>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</si>
  <si>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</si>
  <si>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</si>
  <si>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</si>
  <si>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</si>
  <si>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</si>
  <si>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</si>
  <si>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</si>
  <si>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</si>
  <si>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</si>
  <si>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</si>
  <si>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</si>
  <si>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</si>
  <si>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</si>
  <si>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</si>
  <si>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</si>
  <si>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</si>
  <si>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</si>
  <si>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</si>
  <si>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</si>
  <si>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</si>
  <si>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</si>
  <si>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</si>
  <si>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</si>
  <si>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</si>
  <si>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</si>
  <si>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</si>
  <si>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</si>
  <si>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</si>
  <si>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</si>
  <si>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</si>
  <si>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</si>
  <si>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</si>
  <si>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</si>
  <si>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</si>
  <si>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</si>
  <si>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</si>
  <si>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</si>
  <si>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</si>
  <si>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</si>
  <si>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</si>
  <si>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</si>
  <si>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</si>
  <si>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</si>
  <si>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</si>
  <si>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</si>
  <si>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</si>
  <si>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</si>
  <si>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</si>
  <si>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</si>
  <si>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</si>
  <si>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</si>
  <si>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</si>
  <si>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</si>
  <si>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</si>
  <si>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</si>
  <si>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</si>
  <si>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</si>
  <si>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</si>
  <si>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</si>
  <si>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</si>
  <si>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</si>
  <si>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</si>
  <si>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</si>
  <si>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</si>
  <si>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</si>
  <si>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</si>
  <si>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</si>
  <si>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</si>
  <si>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</si>
  <si>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</si>
  <si>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</si>
  <si>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</si>
  <si>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</si>
  <si>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</si>
  <si>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</si>
  <si>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</si>
  <si>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</si>
  <si>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</si>
  <si>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</si>
  <si>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</si>
  <si>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</si>
  <si>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</si>
  <si>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</si>
  <si>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</si>
  <si>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</si>
  <si>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</si>
  <si>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</si>
  <si>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</si>
  <si>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</si>
  <si>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</si>
  <si>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</si>
  <si>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</si>
  <si>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</si>
  <si>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</si>
  <si>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</si>
  <si>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</si>
  <si>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</si>
  <si>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</si>
  <si>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</si>
  <si>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</si>
  <si>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</si>
  <si>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</si>
  <si>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</si>
  <si>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</si>
  <si>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</si>
  <si>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</si>
  <si>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</si>
  <si>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</si>
  <si>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</si>
  <si>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</si>
  <si>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</si>
  <si>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</si>
  <si>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</si>
  <si>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</si>
  <si>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</si>
  <si>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</si>
  <si>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</si>
  <si>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</si>
  <si>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</si>
  <si>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</si>
  <si>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</si>
  <si>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</si>
  <si>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</si>
  <si>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</si>
  <si>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</si>
  <si>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</si>
  <si>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</si>
  <si>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</si>
  <si>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</si>
  <si>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</si>
  <si>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</si>
  <si>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</si>
  <si>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</si>
  <si>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</si>
  <si>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</si>
  <si>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</si>
  <si>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</si>
  <si>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</si>
  <si>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</si>
  <si>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</si>
  <si>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</si>
  <si>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</si>
  <si>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</si>
  <si>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</si>
  <si>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</si>
  <si>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</si>
  <si>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</si>
  <si>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</si>
  <si>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</si>
  <si>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</si>
  <si>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</si>
  <si>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</si>
  <si>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</si>
  <si>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</si>
  <si>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</si>
  <si>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</si>
  <si>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</si>
  <si>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</si>
  <si>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</si>
  <si>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</si>
  <si>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</si>
  <si>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</si>
  <si>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</si>
  <si>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</si>
  <si>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</si>
  <si>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</si>
  <si>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</si>
  <si>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</si>
  <si>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</si>
  <si>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</si>
  <si>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</si>
  <si>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</si>
  <si>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</si>
  <si>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</si>
  <si>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</si>
  <si>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</si>
  <si>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</si>
  <si>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</si>
  <si>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</si>
  <si>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</si>
  <si>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</si>
  <si>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</si>
  <si>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</si>
  <si>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</si>
  <si>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</si>
  <si>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</si>
  <si>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</si>
  <si>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</si>
  <si>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</si>
  <si>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</si>
  <si>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</si>
  <si>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</si>
  <si>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</si>
  <si>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</si>
  <si>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</si>
  <si>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</si>
  <si>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</si>
  <si>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</si>
  <si>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</si>
  <si>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</si>
  <si>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</si>
  <si>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</si>
  <si>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</si>
  <si>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</si>
  <si>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</si>
  <si>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</si>
  <si>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</si>
  <si>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</si>
  <si>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</si>
  <si>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</si>
  <si>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</si>
  <si>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</si>
  <si>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</si>
  <si>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</si>
  <si>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</si>
  <si>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</si>
  <si>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</si>
  <si>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</si>
  <si>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</si>
  <si>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</si>
  <si>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</si>
  <si>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</si>
  <si>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</si>
  <si>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</si>
  <si>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</si>
  <si>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</si>
  <si>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</si>
  <si>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</si>
  <si>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</si>
  <si>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</si>
  <si>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</si>
  <si>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</si>
  <si>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</si>
  <si>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</si>
  <si>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</si>
  <si>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</si>
  <si>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</si>
  <si>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</si>
  <si>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</si>
  <si>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</si>
  <si>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</si>
  <si>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</si>
  <si>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</si>
  <si>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</si>
  <si>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</si>
  <si>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</si>
  <si>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</si>
  <si>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</si>
  <si>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</si>
  <si>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</si>
  <si>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</si>
  <si>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</si>
  <si>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</si>
  <si>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</si>
  <si>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</si>
  <si>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</si>
  <si>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</si>
  <si>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</si>
  <si>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</si>
  <si>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</si>
  <si>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</si>
  <si>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</si>
  <si>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</si>
  <si>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</si>
  <si>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</si>
  <si>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</si>
  <si>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</si>
  <si>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</si>
  <si>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</si>
  <si>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</si>
  <si>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</si>
  <si>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</si>
  <si>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</si>
  <si>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</si>
  <si>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</si>
  <si>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</si>
  <si>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</si>
  <si>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</si>
  <si>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</si>
  <si>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</si>
  <si>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</si>
  <si>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</si>
  <si>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</si>
  <si>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</si>
  <si>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</si>
  <si>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</si>
  <si>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</si>
  <si>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</si>
  <si>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</si>
  <si>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</si>
  <si>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</si>
  <si>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</si>
  <si>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</si>
  <si>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</si>
  <si>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</si>
  <si>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</si>
  <si>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</si>
  <si>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</si>
  <si>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</si>
  <si>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</si>
  <si>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</si>
  <si>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</si>
  <si>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</si>
  <si>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</si>
  <si>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</si>
  <si>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</si>
  <si>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</si>
  <si>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</si>
  <si>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</si>
  <si>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</si>
  <si>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</si>
  <si>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</si>
  <si>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</si>
  <si>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</si>
  <si>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</si>
  <si>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</si>
  <si>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</si>
  <si>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</si>
  <si>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</si>
  <si>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</si>
  <si>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</si>
  <si>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</si>
  <si>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</si>
  <si>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</si>
  <si>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</si>
  <si>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</si>
  <si>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</si>
  <si>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</si>
  <si>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</si>
  <si>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</si>
  <si>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</si>
  <si>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</si>
  <si>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</si>
  <si>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</si>
  <si>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</si>
  <si>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</si>
  <si>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</si>
  <si>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</si>
  <si>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</si>
  <si>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</si>
  <si>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</si>
  <si>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</si>
  <si>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</si>
  <si>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</si>
  <si>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</si>
  <si>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</si>
  <si>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</si>
  <si>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</si>
  <si>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</si>
  <si>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</si>
  <si>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</si>
  <si>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</si>
  <si>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</si>
  <si>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</si>
  <si>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</si>
  <si>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</si>
  <si>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</si>
  <si>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</si>
  <si>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</si>
  <si>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</si>
  <si>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</si>
  <si>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</si>
  <si>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</si>
  <si>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</si>
  <si>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</si>
  <si>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</si>
  <si>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</si>
  <si>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</si>
  <si>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</si>
  <si>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</si>
  <si>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</si>
  <si>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</si>
  <si>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</si>
  <si>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</si>
  <si>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</si>
  <si>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</si>
  <si>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</si>
  <si>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</si>
  <si>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</si>
  <si>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</si>
  <si>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</si>
  <si>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</si>
  <si>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</si>
  <si>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</si>
  <si>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</si>
  <si>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</si>
  <si>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</si>
  <si>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</si>
  <si>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</si>
  <si>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</si>
  <si>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</si>
  <si>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</si>
  <si>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</si>
  <si>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</si>
  <si>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</si>
  <si>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</si>
  <si>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</si>
  <si>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</si>
  <si>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</si>
  <si>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</si>
  <si>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</si>
  <si>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</si>
  <si>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</si>
  <si>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</si>
  <si>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</si>
  <si>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</si>
  <si>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</si>
  <si>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</si>
  <si>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</si>
  <si>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</si>
  <si>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</si>
  <si>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</si>
  <si>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</si>
  <si>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</si>
  <si>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</si>
  <si>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</si>
  <si>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</si>
  <si>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</si>
  <si>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</si>
  <si>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</si>
  <si>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</si>
  <si>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</si>
  <si>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</si>
  <si>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</si>
  <si>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</si>
  <si>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</si>
  <si>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</si>
  <si>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</si>
  <si>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</si>
  <si>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</si>
  <si>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</si>
  <si>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</si>
  <si>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</si>
  <si>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</si>
  <si>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</si>
  <si>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</si>
  <si>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</si>
  <si>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</si>
  <si>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</si>
  <si>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</si>
  <si>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</si>
  <si>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</si>
  <si>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</si>
  <si>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</si>
  <si>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</si>
  <si>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</si>
  <si>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</si>
  <si>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</si>
  <si>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</si>
  <si>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</si>
  <si>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</si>
  <si>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</si>
  <si>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</si>
  <si>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</si>
  <si>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</si>
  <si>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</si>
  <si>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</si>
  <si>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</si>
  <si>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</si>
  <si>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</si>
  <si>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</si>
  <si>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</si>
  <si>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</si>
  <si>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</si>
  <si>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</si>
  <si>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</si>
  <si>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</si>
  <si>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</si>
  <si>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</si>
  <si>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</si>
  <si>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</si>
  <si>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</si>
  <si>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</si>
  <si>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</si>
  <si>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</si>
  <si>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</si>
  <si>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</si>
  <si>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</si>
  <si>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</si>
  <si>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</si>
  <si>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</si>
  <si>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</si>
  <si>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</si>
  <si>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</si>
  <si>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</si>
  <si>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</si>
  <si>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</si>
  <si>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</si>
  <si>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</si>
  <si>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</si>
  <si>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</si>
  <si>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</si>
  <si>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</si>
  <si>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</si>
  <si>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</si>
  <si>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</si>
  <si>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</si>
  <si>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</si>
  <si>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</si>
  <si>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</si>
  <si>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</si>
  <si>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</si>
  <si>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</si>
  <si>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</si>
  <si>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</si>
  <si>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</si>
  <si>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</si>
  <si>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</si>
  <si>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</si>
  <si>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</si>
  <si>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</si>
  <si>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</si>
  <si>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</si>
  <si>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</si>
  <si>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</si>
  <si>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</si>
  <si>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</si>
  <si>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</si>
  <si>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</si>
  <si>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</si>
  <si>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</si>
  <si>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</si>
  <si>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</si>
  <si>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</si>
  <si>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</si>
  <si>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</si>
  <si>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</si>
  <si>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</si>
  <si>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</si>
  <si>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</si>
  <si>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</si>
  <si>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</si>
  <si>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</si>
  <si>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</si>
  <si>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</si>
  <si>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</si>
  <si>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</si>
  <si>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</si>
  <si>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</si>
  <si>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</si>
  <si>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</si>
  <si>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</si>
  <si>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</si>
  <si>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</si>
  <si>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</si>
  <si>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</si>
  <si>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</si>
  <si>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</si>
  <si>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</si>
  <si>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</si>
  <si>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</si>
  <si>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</si>
  <si>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</si>
  <si>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</si>
  <si>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</si>
  <si>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</si>
  <si>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</si>
  <si>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</si>
  <si>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</si>
  <si>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</si>
  <si>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</si>
  <si>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</si>
  <si>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</si>
  <si>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</si>
  <si>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</si>
  <si>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</si>
  <si>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</si>
  <si>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</si>
  <si>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</si>
  <si>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</si>
  <si>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</si>
  <si>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</si>
  <si>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</si>
  <si>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</si>
  <si>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</si>
  <si>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</si>
  <si>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</si>
  <si>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</si>
  <si>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</si>
  <si>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</si>
  <si>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</si>
  <si>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</si>
  <si>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</si>
  <si>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</si>
  <si>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</si>
  <si>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</si>
  <si>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</si>
  <si>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</si>
  <si>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</si>
  <si>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</si>
  <si>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</si>
  <si>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</si>
  <si>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</si>
  <si>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</si>
  <si>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</si>
  <si>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</si>
  <si>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</si>
  <si>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</si>
  <si>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</si>
  <si>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</si>
  <si>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</si>
  <si>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</si>
  <si>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</si>
  <si>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</si>
  <si>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</si>
  <si>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</si>
  <si>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</si>
  <si>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</si>
  <si>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</si>
  <si>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</si>
  <si>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</si>
  <si>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</si>
  <si>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</si>
  <si>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</si>
  <si>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</si>
  <si>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</si>
  <si>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</si>
  <si>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</si>
  <si>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</si>
  <si>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</si>
  <si>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</si>
  <si>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</si>
  <si>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</si>
  <si>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</si>
  <si>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</si>
  <si>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</si>
  <si>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</si>
  <si>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</si>
  <si>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</si>
  <si>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</si>
  <si>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</si>
  <si>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</si>
  <si>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</si>
  <si>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</si>
  <si>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</si>
  <si>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</si>
  <si>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</si>
  <si>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</si>
  <si>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</si>
  <si>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</si>
  <si>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</si>
  <si>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</si>
  <si>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</si>
  <si>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</si>
  <si>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</si>
  <si>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</si>
  <si>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</si>
  <si>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</si>
  <si>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</si>
  <si>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</si>
  <si>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</si>
  <si>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</si>
  <si>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</si>
  <si>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</si>
  <si>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</si>
  <si>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</si>
  <si>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</si>
  <si>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</si>
  <si>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</si>
  <si>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</si>
  <si>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</si>
  <si>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</si>
  <si>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</si>
  <si>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</si>
  <si>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</si>
  <si>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</si>
  <si>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</si>
  <si>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</si>
  <si>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</si>
  <si>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</si>
  <si>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</si>
  <si>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</si>
  <si>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</si>
  <si>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</si>
  <si>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</si>
  <si>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</si>
  <si>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</si>
  <si>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</si>
  <si>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</si>
  <si>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</si>
  <si>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</si>
  <si>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</si>
  <si>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</si>
  <si>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</si>
  <si>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</si>
  <si>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</si>
  <si>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</si>
  <si>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</si>
  <si>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</si>
  <si>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</si>
  <si>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</si>
  <si>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</si>
  <si>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</si>
  <si>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</si>
  <si>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</si>
  <si>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</si>
  <si>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</si>
  <si>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</si>
  <si>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</si>
  <si>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</si>
  <si>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</si>
  <si>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</si>
  <si>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</si>
  <si>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</si>
  <si>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</si>
  <si>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</si>
  <si>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</si>
  <si>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</si>
  <si>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</si>
  <si>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</si>
  <si>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</si>
  <si>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</si>
  <si>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</si>
  <si>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</si>
  <si>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</si>
  <si>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</si>
  <si>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</si>
  <si>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</si>
  <si>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</si>
  <si>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</si>
  <si>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</si>
  <si>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</si>
  <si>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</si>
  <si>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</si>
  <si>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</si>
  <si>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</si>
  <si>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</si>
  <si>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</si>
  <si>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</si>
  <si>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</si>
  <si>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</si>
  <si>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</si>
  <si>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</si>
  <si>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</si>
  <si>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</si>
  <si>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</si>
  <si>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</si>
  <si>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</si>
  <si>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</si>
  <si>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</si>
  <si>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</si>
  <si>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</si>
  <si>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</si>
  <si>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</si>
  <si>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</si>
  <si>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</si>
  <si>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</si>
  <si>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</si>
  <si>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</si>
  <si>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</si>
  <si>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</si>
  <si>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</si>
  <si>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</si>
  <si>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</si>
  <si>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</si>
  <si>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</si>
  <si>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</si>
  <si>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</si>
  <si>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</si>
  <si>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</si>
  <si>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</si>
  <si>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</si>
  <si>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</si>
  <si>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</si>
  <si>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</si>
  <si>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</si>
  <si>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</si>
  <si>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</si>
  <si>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</si>
  <si>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</si>
  <si>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</si>
  <si>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</si>
  <si>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</si>
  <si>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</si>
  <si>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</si>
  <si>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</si>
  <si>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</si>
  <si>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</si>
  <si>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</si>
  <si>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</si>
  <si>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</si>
  <si>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</si>
  <si>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</si>
  <si>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</si>
  <si>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</si>
  <si>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</si>
  <si>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</si>
  <si>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</si>
  <si>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</si>
  <si>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</si>
  <si>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</si>
  <si>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</si>
  <si>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</si>
  <si>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</si>
  <si>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</si>
  <si>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</si>
  <si>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</si>
  <si>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</si>
  <si>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</si>
  <si>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</si>
  <si>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</si>
  <si>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</si>
  <si>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</si>
  <si>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</si>
  <si>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</si>
  <si>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</si>
  <si>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</si>
  <si>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</si>
  <si>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</si>
  <si>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</si>
  <si>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</si>
  <si>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</si>
  <si>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</si>
  <si>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</si>
  <si>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</si>
  <si>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</si>
  <si>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</si>
  <si>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</si>
  <si>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</si>
  <si>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</si>
  <si>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</si>
  <si>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</si>
  <si>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</si>
  <si>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</si>
  <si>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</si>
  <si>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</si>
  <si>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</si>
  <si>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</si>
  <si>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</si>
  <si>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</si>
  <si>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</si>
  <si>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</si>
  <si>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</si>
  <si>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</si>
  <si>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</si>
  <si>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</si>
  <si>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</si>
  <si>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</si>
  <si>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</si>
  <si>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</si>
  <si>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</si>
  <si>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</si>
  <si>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</si>
  <si>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</si>
  <si>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</si>
  <si>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</si>
  <si>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</si>
  <si>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</si>
  <si>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</si>
  <si>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</si>
  <si>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</si>
  <si>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</si>
  <si>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</si>
  <si>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</si>
  <si>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</si>
  <si>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</si>
  <si>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</si>
  <si>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</si>
  <si>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</si>
  <si>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</si>
  <si>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</si>
  <si>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</si>
  <si>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</si>
  <si>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</si>
  <si>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</si>
  <si>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</si>
  <si>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</si>
  <si>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</si>
  <si>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</si>
  <si>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</si>
  <si>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</si>
  <si>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</si>
  <si>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</si>
  <si>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</si>
  <si>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</si>
  <si>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</si>
  <si>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</si>
  <si>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</si>
  <si>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</si>
  <si>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</si>
  <si>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</si>
  <si>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</si>
  <si>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</si>
  <si>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</si>
  <si>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</si>
  <si>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</si>
  <si>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</si>
  <si>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</si>
  <si>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</si>
  <si>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</si>
  <si>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</si>
  <si>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</si>
  <si>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</si>
  <si>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</si>
  <si>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</si>
  <si>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</si>
  <si>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</si>
  <si>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</si>
  <si>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</si>
  <si>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</si>
  <si>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</si>
  <si>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</si>
  <si>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</si>
  <si>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</si>
  <si>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</si>
  <si>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</si>
  <si>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</si>
  <si>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</si>
  <si>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</si>
  <si>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</si>
  <si>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</si>
  <si>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</si>
  <si>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</si>
  <si>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</si>
  <si>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</si>
  <si>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</si>
  <si>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</si>
  <si>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</si>
  <si>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</si>
  <si>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</si>
  <si>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</si>
  <si>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</si>
  <si>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</si>
  <si>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</si>
  <si>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</si>
  <si>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</si>
  <si>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</si>
  <si>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</si>
  <si>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</si>
  <si>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</si>
  <si>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</si>
  <si>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</si>
  <si>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</si>
  <si>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</si>
  <si>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</si>
  <si>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</si>
  <si>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</si>
  <si>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</si>
  <si>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</si>
  <si>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</si>
  <si>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</si>
  <si>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</si>
  <si>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</si>
  <si>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</si>
  <si>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</si>
  <si>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</si>
  <si>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</si>
  <si>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</si>
  <si>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</si>
  <si>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</si>
  <si>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</si>
  <si>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</si>
  <si>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</si>
  <si>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</si>
  <si>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</si>
  <si>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</si>
  <si>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</si>
  <si>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</si>
  <si>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</si>
  <si>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</si>
  <si>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</si>
  <si>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</si>
  <si>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</si>
  <si>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</si>
  <si>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</si>
  <si>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</si>
  <si>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</si>
  <si>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</si>
  <si>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</si>
  <si>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</si>
  <si>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</si>
  <si>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</si>
  <si>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</si>
  <si>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</si>
  <si>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</si>
  <si>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</si>
  <si>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</si>
  <si>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</si>
  <si>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</si>
  <si>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</si>
  <si>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</si>
  <si>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</si>
  <si>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</si>
  <si>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</si>
  <si>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</si>
  <si>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</si>
  <si>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</si>
  <si>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</si>
  <si>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</si>
  <si>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</si>
  <si>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</si>
  <si>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</si>
  <si>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</si>
  <si>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</si>
  <si>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</si>
  <si>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</si>
  <si>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</si>
  <si>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</si>
  <si>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</si>
  <si>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</si>
  <si>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</si>
  <si>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</si>
  <si>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</si>
  <si>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</si>
  <si>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</si>
  <si>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</si>
  <si>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</si>
  <si>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</si>
  <si>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</si>
  <si>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</si>
  <si>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</si>
  <si>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</si>
  <si>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</si>
  <si>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</si>
  <si>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</si>
  <si>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</si>
  <si>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</si>
  <si>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</si>
  <si>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</si>
  <si>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</si>
  <si>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</si>
  <si>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</si>
  <si>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</si>
  <si>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</si>
  <si>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</si>
  <si>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</si>
  <si>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</si>
  <si>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</si>
  <si>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</si>
  <si>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</si>
  <si>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</si>
  <si>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</si>
  <si>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</si>
  <si>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</si>
  <si>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</si>
  <si>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</si>
  <si>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</si>
  <si>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</si>
  <si>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</si>
  <si>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</si>
  <si>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</si>
  <si>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</si>
  <si>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</si>
  <si>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</si>
  <si>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</si>
  <si>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</si>
  <si>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</si>
  <si>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</si>
  <si>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</si>
  <si>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</si>
  <si>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</si>
  <si>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</si>
  <si>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</si>
  <si>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</si>
  <si>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</si>
  <si>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</si>
  <si>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</si>
  <si>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</si>
  <si>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</si>
  <si>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</si>
  <si>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</si>
  <si>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</si>
  <si>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</si>
  <si>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</si>
  <si>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</si>
  <si>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</si>
  <si>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</si>
  <si>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</si>
  <si>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</si>
  <si>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</si>
  <si>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</si>
  <si>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</si>
  <si>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</si>
  <si>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</si>
  <si>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</si>
  <si>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</si>
  <si>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</si>
  <si>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</si>
  <si>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</si>
  <si>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</si>
  <si>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</si>
  <si>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</si>
  <si>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</si>
  <si>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</si>
  <si>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</si>
  <si>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</si>
  <si>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</si>
  <si>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</si>
  <si>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</si>
  <si>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</si>
  <si>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</si>
  <si>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</si>
  <si>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</si>
  <si>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</si>
  <si>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</si>
  <si>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</si>
  <si>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</si>
  <si>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</si>
  <si>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</si>
  <si>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</si>
  <si>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</si>
  <si>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</si>
  <si>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</si>
  <si>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</si>
  <si>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</si>
  <si>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</si>
  <si>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</si>
  <si>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</si>
  <si>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</si>
  <si>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</si>
  <si>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</si>
  <si>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</si>
  <si>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</si>
  <si>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</si>
  <si>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</si>
  <si>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</si>
  <si>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</si>
  <si>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</si>
  <si>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</si>
  <si>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</si>
  <si>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</si>
  <si>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</si>
  <si>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</si>
  <si>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</si>
  <si>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</si>
  <si>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</si>
  <si>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</si>
  <si>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</si>
  <si>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</si>
  <si>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</si>
  <si>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</si>
  <si>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</si>
  <si>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</si>
  <si>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</si>
  <si>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</si>
  <si>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</si>
  <si>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</si>
  <si>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</si>
  <si>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</si>
  <si>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</si>
  <si>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</si>
  <si>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</si>
  <si>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</si>
  <si>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</si>
  <si>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</si>
  <si>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</si>
  <si>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</si>
  <si>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</si>
  <si>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</si>
  <si>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</si>
  <si>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</si>
  <si>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</si>
  <si>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</si>
  <si>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</si>
  <si>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</si>
  <si>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</si>
  <si>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</si>
  <si>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</si>
  <si>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</si>
  <si>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</si>
  <si>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</si>
  <si>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</si>
  <si>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</si>
  <si>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</si>
  <si>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</si>
  <si>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</si>
  <si>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</si>
  <si>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</si>
  <si>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</si>
  <si>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</si>
  <si>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</si>
  <si>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</si>
  <si>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</si>
  <si>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</si>
  <si>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</si>
  <si>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</si>
  <si>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</si>
  <si>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</si>
  <si>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</si>
  <si>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</si>
  <si>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</si>
  <si>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</si>
  <si>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</si>
  <si>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</si>
  <si>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</si>
  <si>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</si>
  <si>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</si>
  <si>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</si>
  <si>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</si>
  <si>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</si>
  <si>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</si>
  <si>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</si>
  <si>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</si>
  <si>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</si>
  <si>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</si>
  <si>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</si>
  <si>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</si>
  <si>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</si>
  <si>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</si>
  <si>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</si>
  <si>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</si>
  <si>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</si>
  <si>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</si>
  <si>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</si>
  <si>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</si>
  <si>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</si>
  <si>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</si>
  <si>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</si>
  <si>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</si>
  <si>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</si>
  <si>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</si>
  <si>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</si>
  <si>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</si>
  <si>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</si>
  <si>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</si>
  <si>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</si>
  <si>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</si>
  <si>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</si>
  <si>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</si>
  <si>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</si>
  <si>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</si>
  <si>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</si>
  <si>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</si>
  <si>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</si>
  <si>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</si>
  <si>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</si>
  <si>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</si>
  <si>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</si>
  <si>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</si>
  <si>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</si>
  <si>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</si>
  <si>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</si>
  <si>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</si>
  <si>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</si>
  <si>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</si>
  <si>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</si>
  <si>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</si>
  <si>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</si>
  <si>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</si>
  <si>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</si>
  <si>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</si>
  <si>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</si>
  <si>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</si>
  <si>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</si>
  <si>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</si>
  <si>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</si>
  <si>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</si>
  <si>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</si>
  <si>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</si>
  <si>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</si>
  <si>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</si>
  <si>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</si>
  <si>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</si>
  <si>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</si>
  <si>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</si>
  <si>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</si>
  <si>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</si>
  <si>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</si>
  <si>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</si>
  <si>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</si>
  <si>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</si>
  <si>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</si>
  <si>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</si>
  <si>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</si>
  <si>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</si>
  <si>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</si>
  <si>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</si>
  <si>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</si>
  <si>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</si>
  <si>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</si>
  <si>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</si>
  <si>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</si>
  <si>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</si>
  <si>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</si>
  <si>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</si>
  <si>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</si>
  <si>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</si>
  <si>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</si>
  <si>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</si>
  <si>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</si>
  <si>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</si>
  <si>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</si>
  <si>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</si>
  <si>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</si>
  <si>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</si>
  <si>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</si>
  <si>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</si>
  <si>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</si>
  <si>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</si>
  <si>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</si>
  <si>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</si>
  <si>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</si>
  <si>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</si>
  <si>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</si>
  <si>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</si>
  <si>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</si>
  <si>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</si>
  <si>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</si>
  <si>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</si>
  <si>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</si>
  <si>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</si>
  <si>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</si>
  <si>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</si>
  <si>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</si>
  <si>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</si>
  <si>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</si>
  <si>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</si>
  <si>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</si>
  <si>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</si>
  <si>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</si>
  <si>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</si>
  <si>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</si>
  <si>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</si>
  <si>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</si>
  <si>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</si>
  <si>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</si>
  <si>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</si>
  <si>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</si>
  <si>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</si>
  <si>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</si>
  <si>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</si>
  <si>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</si>
  <si>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</si>
  <si>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</si>
  <si>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</si>
  <si>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</si>
  <si>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</si>
  <si>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</si>
  <si>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</si>
  <si>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</si>
  <si>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</si>
  <si>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</si>
  <si>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</si>
  <si>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</si>
  <si>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</si>
  <si>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</si>
  <si>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</si>
  <si>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</si>
  <si>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</si>
  <si>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</si>
  <si>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</si>
  <si>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</si>
  <si>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</si>
  <si>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</si>
  <si>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</si>
  <si>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</si>
  <si>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</si>
  <si>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</si>
  <si>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</si>
  <si>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</si>
  <si>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</si>
  <si>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</si>
  <si>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</si>
  <si>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</si>
  <si>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</si>
  <si>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</si>
  <si>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</si>
  <si>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</si>
  <si>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</si>
  <si>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</si>
  <si>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</si>
  <si>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</si>
  <si>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</si>
  <si>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</si>
  <si>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</si>
  <si>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</si>
  <si>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</si>
  <si>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</si>
  <si>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</si>
  <si>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</si>
  <si>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</si>
  <si>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</si>
  <si>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</si>
  <si>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</si>
  <si>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</si>
  <si>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</si>
  <si>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</si>
  <si>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</si>
  <si>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</si>
  <si>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</si>
  <si>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</si>
  <si>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</si>
  <si>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</si>
  <si>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</si>
  <si>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</si>
  <si>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</si>
  <si>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</si>
  <si>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</si>
  <si>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</si>
  <si>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</si>
  <si>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</si>
  <si>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</si>
  <si>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</si>
  <si>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</si>
  <si>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</si>
  <si>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</si>
  <si>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</si>
  <si>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</si>
  <si>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</si>
  <si>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</si>
  <si>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</si>
  <si>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</si>
  <si>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</si>
  <si>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</si>
  <si>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</si>
  <si>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</si>
  <si>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</si>
  <si>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</si>
  <si>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</si>
  <si>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</si>
  <si>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</si>
  <si>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</si>
  <si>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</si>
  <si>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</si>
  <si>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</si>
  <si>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</si>
  <si>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</si>
  <si>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</si>
  <si>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</si>
  <si>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</si>
  <si>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</si>
  <si>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</si>
  <si>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</si>
  <si>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</si>
  <si>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</si>
  <si>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</si>
  <si>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</si>
  <si>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</si>
  <si>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</si>
  <si>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</si>
  <si>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</si>
  <si>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</si>
  <si>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</si>
  <si>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</si>
  <si>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</si>
  <si>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</si>
  <si>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</si>
  <si>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</si>
  <si>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</si>
  <si>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</si>
  <si>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</si>
  <si>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</si>
  <si>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</si>
  <si>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</si>
  <si>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</si>
  <si>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</si>
  <si>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</si>
  <si>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</si>
  <si>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</si>
  <si>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</si>
  <si>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</si>
  <si>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</si>
  <si>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</si>
  <si>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</si>
  <si>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</si>
  <si>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</si>
  <si>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</si>
  <si>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</si>
  <si>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</si>
  <si>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</si>
  <si>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</si>
  <si>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</si>
  <si>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</si>
  <si>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</si>
  <si>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</si>
  <si>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</si>
  <si>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</si>
  <si>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</si>
  <si>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</si>
  <si>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</si>
  <si>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</si>
  <si>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</si>
  <si>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</si>
  <si>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</si>
  <si>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</si>
  <si>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</si>
  <si>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</si>
  <si>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</si>
  <si>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</si>
  <si>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</si>
  <si>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</si>
  <si>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</si>
  <si>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</si>
  <si>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</si>
  <si>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</si>
  <si>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</si>
  <si>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</si>
  <si>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</si>
  <si>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</si>
  <si>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</si>
  <si>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</si>
  <si>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</si>
  <si>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</si>
  <si>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</si>
  <si>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</si>
  <si>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</si>
  <si>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</si>
  <si>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</si>
  <si>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</si>
  <si>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</si>
  <si>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</si>
  <si>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</si>
  <si>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</si>
  <si>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</si>
  <si>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</si>
  <si>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</si>
  <si>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</si>
  <si>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</si>
  <si>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</si>
  <si>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</si>
  <si>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</si>
  <si>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</si>
  <si>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</si>
  <si>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</si>
  <si>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</si>
  <si>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</si>
  <si>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</si>
  <si>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</si>
  <si>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</si>
  <si>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</si>
  <si>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</si>
  <si>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</si>
  <si>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</si>
  <si>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</si>
  <si>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</si>
  <si>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</si>
  <si>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</si>
  <si>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</si>
  <si>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</si>
  <si>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</si>
  <si>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</si>
  <si>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</si>
  <si>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</si>
  <si>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</si>
  <si>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</si>
  <si>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</si>
  <si>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</si>
  <si>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</si>
  <si>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</si>
  <si>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</si>
  <si>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</si>
  <si>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</si>
  <si>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</si>
  <si>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</si>
  <si>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</si>
  <si>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</si>
  <si>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</si>
  <si>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</si>
  <si>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</si>
  <si>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</si>
  <si>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</si>
  <si>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</si>
  <si>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</si>
  <si>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</si>
  <si>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</si>
  <si>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</si>
  <si>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</si>
  <si>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</si>
  <si>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</si>
  <si>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</si>
  <si>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</si>
  <si>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</si>
  <si>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</si>
  <si>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</si>
  <si>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</si>
  <si>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</si>
  <si>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</si>
  <si>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</si>
  <si>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</si>
  <si>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</si>
  <si>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</si>
  <si>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</si>
  <si>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</si>
  <si>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</si>
  <si>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</si>
  <si>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</si>
  <si>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</si>
  <si>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</si>
  <si>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</si>
  <si>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</si>
  <si>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</si>
  <si>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</si>
  <si>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</si>
  <si>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</si>
  <si>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</si>
  <si>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</si>
  <si>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</si>
  <si>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</si>
  <si>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</si>
  <si>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</si>
  <si>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</si>
  <si>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</si>
  <si>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</si>
  <si>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</si>
  <si>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</si>
  <si>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</si>
  <si>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</si>
  <si>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</si>
  <si>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</si>
  <si>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</si>
  <si>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</si>
  <si>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</si>
  <si>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</si>
  <si>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</si>
  <si>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</si>
  <si>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</si>
  <si>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</si>
  <si>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</si>
  <si>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</si>
  <si>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</si>
  <si>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</si>
  <si>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</si>
  <si>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</si>
  <si>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</si>
  <si>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</si>
  <si>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</si>
  <si>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</si>
  <si>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</si>
  <si>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</si>
  <si>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</si>
  <si>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</si>
  <si>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</si>
  <si>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</si>
  <si>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</si>
  <si>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</si>
  <si>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</si>
  <si>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</si>
  <si>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</si>
  <si>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</si>
  <si>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</si>
  <si>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</si>
  <si>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</si>
  <si>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</si>
  <si>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</si>
  <si>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</si>
  <si>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</si>
  <si>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</si>
  <si>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</si>
  <si>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</si>
  <si>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</si>
  <si>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</si>
  <si>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</si>
  <si>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</si>
  <si>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</si>
  <si>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</si>
  <si>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</si>
  <si>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</si>
  <si>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</si>
  <si>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</si>
  <si>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</si>
  <si>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</si>
  <si>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</si>
  <si>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</si>
  <si>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</si>
  <si>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</si>
  <si>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</si>
  <si>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</si>
  <si>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</si>
  <si>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</si>
  <si>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</si>
  <si>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</si>
  <si>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</si>
  <si>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</si>
  <si>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</si>
  <si>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</si>
  <si>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</si>
  <si>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</si>
  <si>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</si>
  <si>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</si>
  <si>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</si>
  <si>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</si>
  <si>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</si>
  <si>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</si>
  <si>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</si>
  <si>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</si>
  <si>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</si>
  <si>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</si>
  <si>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</si>
  <si>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</si>
  <si>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</si>
  <si>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</si>
  <si>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</si>
  <si>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</si>
  <si>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</si>
  <si>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</si>
  <si>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</si>
  <si>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</si>
  <si>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</si>
  <si>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</si>
  <si>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</si>
  <si>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</si>
  <si>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</si>
  <si>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</si>
  <si>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</si>
  <si>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</si>
  <si>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</si>
  <si>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</si>
  <si>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</si>
  <si>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</si>
  <si>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</si>
  <si>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</si>
  <si>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</si>
  <si>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</si>
  <si>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</si>
  <si>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</si>
  <si>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</si>
  <si>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</si>
  <si>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</si>
  <si>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</si>
  <si>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</si>
  <si>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</si>
  <si>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</si>
  <si>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</si>
  <si>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</si>
  <si>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</si>
  <si>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</si>
  <si>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</si>
  <si>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</si>
  <si>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</si>
  <si>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</si>
  <si>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</si>
  <si>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</si>
  <si>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</si>
  <si>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</si>
  <si>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</si>
  <si>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</si>
  <si>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</si>
  <si>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</si>
  <si>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</si>
  <si>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</si>
  <si>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</si>
  <si>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</si>
  <si>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</si>
  <si>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</si>
  <si>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</si>
  <si>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</si>
  <si>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</si>
  <si>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</si>
  <si>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</si>
  <si>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</si>
  <si>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</si>
  <si>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</si>
  <si>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</si>
  <si>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</si>
  <si>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</si>
  <si>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</si>
  <si>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</si>
  <si>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</si>
  <si>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</si>
  <si>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</si>
  <si>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</si>
  <si>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</si>
  <si>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</si>
  <si>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</si>
  <si>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</si>
  <si>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</si>
  <si>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</si>
  <si>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</si>
  <si>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</si>
  <si>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</si>
  <si>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</si>
  <si>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</si>
  <si>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</si>
  <si>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</si>
  <si>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</si>
  <si>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</si>
  <si>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</si>
  <si>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</si>
  <si>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</si>
  <si>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</si>
  <si>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</si>
  <si>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</si>
  <si>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</si>
  <si>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</si>
  <si>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</si>
  <si>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</si>
  <si>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</si>
  <si>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</si>
  <si>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</si>
  <si>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</si>
  <si>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</si>
  <si>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</si>
  <si>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</si>
  <si>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</si>
  <si>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</si>
  <si>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</si>
  <si>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</si>
  <si>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</si>
  <si>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</si>
  <si>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</si>
  <si>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</si>
  <si>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</si>
  <si>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</si>
  <si>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</si>
  <si>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</si>
  <si>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</si>
  <si>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</si>
  <si>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</si>
  <si>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</si>
  <si>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</si>
  <si>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</si>
  <si>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</si>
  <si>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</si>
  <si>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</si>
  <si>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</si>
  <si>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</si>
  <si>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</si>
  <si>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</si>
  <si>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</si>
  <si>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</si>
  <si>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</si>
  <si>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</si>
  <si>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</si>
  <si>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</si>
  <si>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</si>
  <si>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</si>
  <si>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</si>
  <si>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</si>
  <si>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</si>
  <si>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</si>
  <si>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</si>
  <si>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</si>
  <si>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</si>
  <si>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</si>
  <si>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</si>
  <si>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</si>
  <si>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</si>
  <si>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</si>
  <si>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</si>
  <si>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</si>
  <si>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</si>
  <si>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</si>
  <si>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</si>
  <si>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</si>
  <si>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</si>
  <si>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</si>
  <si>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</si>
  <si>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</si>
  <si>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</si>
  <si>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</si>
  <si>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</si>
  <si>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</si>
  <si>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</si>
  <si>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</si>
  <si>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</si>
  <si>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</si>
  <si>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</si>
  <si>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</si>
  <si>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</si>
  <si>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</si>
  <si>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</si>
  <si>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</si>
  <si>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</si>
  <si>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</si>
  <si>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</si>
  <si>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</si>
  <si>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</si>
  <si>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</si>
  <si>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</si>
  <si>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</si>
  <si>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</si>
  <si>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</si>
  <si>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</si>
  <si>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</si>
  <si>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</si>
  <si>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</si>
  <si>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</si>
  <si>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</si>
  <si>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</si>
  <si>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</si>
  <si>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</si>
  <si>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</si>
  <si>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</si>
  <si>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</si>
  <si>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</si>
  <si>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</si>
  <si>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</si>
  <si>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</si>
  <si>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</si>
  <si>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</si>
  <si>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</si>
  <si>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</si>
  <si>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</si>
  <si>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</si>
  <si>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</si>
  <si>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</si>
  <si>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</si>
  <si>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</si>
  <si>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</si>
  <si>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</si>
  <si>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</si>
  <si>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</si>
  <si>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</si>
  <si>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</si>
  <si>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</si>
  <si>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</si>
  <si>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</si>
  <si>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</si>
  <si>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</si>
  <si>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</si>
  <si>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</si>
  <si>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</si>
  <si>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</si>
  <si>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</si>
  <si>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</si>
  <si>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</si>
  <si>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</si>
  <si>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</si>
  <si>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</si>
  <si>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</si>
  <si>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</si>
  <si>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</si>
  <si>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</si>
  <si>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</si>
  <si>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</si>
  <si>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</si>
  <si>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</si>
  <si>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</si>
  <si>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</si>
  <si>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</si>
  <si>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</si>
  <si>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</si>
  <si>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</si>
  <si>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</si>
  <si>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</si>
  <si>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</si>
  <si>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</si>
  <si>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</si>
  <si>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</si>
  <si>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</si>
  <si>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</si>
  <si>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</si>
  <si>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</si>
  <si>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</si>
  <si>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</si>
  <si>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</si>
  <si>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</si>
  <si>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</si>
  <si>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</si>
  <si>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</si>
  <si>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</si>
  <si>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</si>
  <si>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</si>
  <si>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</si>
  <si>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</si>
  <si>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</si>
  <si>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</si>
  <si>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</si>
  <si>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</si>
  <si>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</si>
  <si>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</si>
  <si>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</si>
  <si>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</si>
  <si>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</si>
  <si>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</si>
  <si>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</si>
  <si>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</si>
  <si>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</si>
  <si>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</si>
  <si>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</si>
  <si>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</si>
  <si>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</si>
  <si>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</si>
  <si>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</si>
  <si>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</si>
  <si>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</si>
  <si>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</si>
  <si>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</si>
  <si>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</si>
  <si>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</si>
  <si>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</si>
  <si>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</si>
  <si>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</si>
  <si>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</si>
  <si>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</si>
  <si>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</si>
  <si>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</si>
  <si>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</si>
  <si>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</si>
  <si>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</si>
  <si>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</si>
  <si>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</si>
  <si>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</si>
  <si>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</si>
  <si>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</si>
  <si>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</si>
  <si>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</si>
  <si>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</si>
  <si>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</si>
  <si>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</si>
  <si>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</si>
  <si>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</si>
  <si>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</si>
  <si>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</si>
  <si>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</si>
  <si>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</si>
  <si>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</si>
  <si>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</si>
  <si>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</si>
  <si>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</si>
  <si>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</si>
  <si>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</si>
  <si>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</si>
  <si>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</si>
  <si>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</si>
  <si>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</si>
  <si>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</si>
  <si>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</si>
  <si>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</si>
  <si>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</si>
  <si>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</si>
  <si>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</si>
  <si>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</si>
  <si>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</si>
  <si>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</si>
  <si>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</si>
  <si>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</si>
  <si>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</si>
  <si>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</si>
  <si>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</si>
  <si>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</si>
  <si>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</si>
  <si>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</si>
  <si>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</si>
  <si>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</si>
  <si>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</si>
  <si>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</si>
  <si>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</si>
  <si>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</si>
  <si>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</si>
  <si>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</si>
  <si>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</si>
  <si>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</si>
  <si>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</si>
  <si>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</si>
  <si>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</si>
  <si>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</si>
  <si>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</si>
  <si>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</si>
  <si>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</si>
  <si>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</si>
  <si>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</si>
  <si>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</si>
  <si>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</si>
  <si>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</si>
  <si>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</si>
  <si>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</si>
  <si>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</si>
  <si>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</si>
  <si>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</si>
  <si>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</si>
  <si>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</si>
  <si>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</si>
  <si>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</si>
  <si>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</si>
  <si>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</si>
  <si>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</si>
  <si>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</si>
  <si>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</si>
  <si>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</si>
  <si>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</si>
  <si>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</si>
  <si>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</si>
  <si>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</si>
  <si>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</si>
  <si>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</si>
  <si>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</si>
  <si>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</si>
  <si>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</si>
  <si>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</si>
  <si>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</si>
  <si>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</si>
  <si>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</si>
  <si>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</si>
  <si>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</si>
  <si>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</si>
  <si>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</si>
  <si>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</si>
  <si>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</si>
  <si>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</si>
  <si>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</si>
  <si>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</si>
  <si>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</si>
  <si>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</si>
  <si>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</si>
  <si>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</si>
  <si>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</si>
  <si>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</si>
  <si>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</si>
  <si>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</si>
  <si>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</si>
  <si>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</si>
  <si>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</si>
  <si>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</si>
  <si>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</si>
  <si>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</si>
  <si>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</si>
  <si>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</si>
  <si>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</si>
  <si>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</si>
  <si>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</si>
  <si>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</si>
  <si>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</si>
  <si>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</si>
  <si>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</si>
  <si>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</si>
  <si>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</si>
  <si>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</si>
  <si>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</si>
  <si>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</si>
  <si>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</si>
  <si>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</si>
  <si>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</si>
  <si>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</si>
  <si>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</si>
  <si>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</si>
  <si>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</si>
  <si>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</si>
  <si>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</si>
  <si>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</si>
  <si>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</si>
  <si>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</si>
  <si>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</si>
  <si>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</si>
  <si>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</si>
  <si>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</si>
  <si>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</si>
  <si>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</si>
  <si>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</si>
  <si>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</si>
  <si>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</si>
  <si>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</si>
  <si>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</si>
  <si>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</si>
  <si>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</si>
  <si>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</si>
  <si>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</si>
  <si>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</si>
  <si>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</si>
  <si>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</si>
  <si>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</si>
  <si>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</si>
  <si>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</si>
  <si>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</si>
  <si>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</si>
  <si>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</si>
  <si>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</si>
  <si>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</si>
  <si>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</si>
  <si>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</si>
  <si>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</si>
  <si>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</si>
  <si>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</si>
  <si>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</si>
  <si>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</si>
  <si>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</si>
  <si>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</si>
  <si>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</si>
  <si>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</si>
  <si>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</si>
  <si>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</si>
  <si>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</si>
  <si>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</si>
  <si>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</si>
  <si>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</si>
  <si>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</si>
  <si>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</si>
  <si>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</si>
  <si>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</si>
  <si>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</si>
  <si>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</si>
  <si>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</si>
  <si>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</si>
  <si>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</si>
  <si>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</si>
  <si>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</si>
  <si>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</si>
  <si>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</si>
  <si>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</si>
  <si>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</si>
  <si>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</si>
  <si>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</si>
  <si>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</si>
  <si>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</si>
  <si>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</si>
  <si>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</si>
  <si>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</si>
  <si>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</si>
  <si>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</si>
  <si>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</si>
  <si>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</si>
  <si>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</si>
  <si>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</si>
  <si>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</si>
  <si>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</si>
  <si>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</si>
  <si>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</si>
  <si>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</si>
  <si>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</si>
  <si>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</si>
  <si>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</si>
  <si>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</si>
  <si>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</si>
  <si>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</si>
  <si>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</si>
  <si>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</si>
  <si>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</si>
  <si>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</si>
  <si>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</si>
  <si>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</si>
  <si>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</si>
  <si>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</si>
  <si>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</si>
  <si>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</si>
  <si>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</si>
  <si>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</si>
  <si>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</si>
  <si>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</si>
  <si>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</si>
  <si>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</si>
  <si>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</si>
  <si>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</si>
  <si>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</si>
  <si>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</si>
  <si>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</si>
  <si>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</si>
  <si>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</si>
  <si>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</si>
  <si>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</si>
  <si>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</si>
  <si>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</si>
  <si>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</si>
  <si>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</si>
  <si>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</si>
  <si>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</si>
  <si>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</si>
  <si>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</si>
  <si>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</si>
  <si>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</si>
  <si>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</si>
  <si>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</si>
  <si>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</si>
  <si>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</si>
  <si>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</si>
  <si>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</si>
  <si>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</si>
  <si>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</si>
  <si>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</si>
  <si>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</si>
  <si>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</si>
  <si>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</si>
  <si>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</si>
  <si>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</si>
  <si>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</si>
  <si>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</si>
  <si>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</si>
  <si>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</si>
  <si>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</si>
  <si>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</si>
  <si>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</si>
  <si>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</si>
  <si>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</si>
  <si>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</si>
  <si>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</si>
  <si>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</si>
  <si>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</si>
  <si>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</si>
  <si>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</si>
  <si>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</si>
  <si>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</si>
  <si>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</si>
  <si>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</si>
  <si>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</si>
  <si>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</si>
  <si>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</si>
  <si>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</si>
  <si>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</si>
  <si>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</si>
  <si>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</si>
  <si>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</si>
  <si>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</si>
  <si>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</si>
  <si>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</si>
  <si>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</si>
  <si>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</si>
  <si>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</si>
  <si>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</si>
  <si>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</si>
  <si>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</si>
  <si>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</si>
  <si>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</si>
  <si>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</si>
  <si>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</si>
  <si>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</si>
  <si>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</si>
  <si>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</si>
  <si>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</si>
  <si>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</si>
  <si>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</si>
  <si>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</si>
  <si>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</si>
  <si>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</si>
  <si>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</si>
  <si>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</si>
  <si>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</si>
  <si>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</si>
  <si>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</si>
  <si>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</si>
  <si>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</si>
  <si>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</si>
  <si>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</si>
  <si>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</si>
  <si>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</si>
  <si>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</si>
  <si>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</si>
  <si>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</si>
  <si>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</si>
  <si>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</si>
  <si>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</si>
  <si>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</si>
  <si>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</si>
  <si>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</si>
  <si>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</si>
  <si>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</si>
  <si>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</si>
  <si>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</si>
  <si>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</si>
  <si>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</si>
  <si>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</si>
  <si>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</si>
  <si>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</si>
  <si>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</si>
  <si>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</si>
  <si>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</si>
  <si>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</si>
  <si>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</si>
  <si>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</si>
  <si>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</si>
  <si>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</si>
  <si>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</si>
  <si>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</si>
  <si>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</si>
  <si>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</si>
  <si>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</si>
  <si>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</si>
  <si>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</si>
  <si>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</si>
  <si>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</si>
  <si>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</si>
  <si>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</si>
  <si>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</si>
  <si>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</si>
  <si>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</si>
  <si>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</si>
  <si>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</si>
  <si>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</si>
  <si>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</si>
  <si>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</si>
  <si>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</si>
  <si>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</si>
  <si>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</si>
  <si>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</si>
  <si>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</si>
  <si>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</si>
  <si>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</si>
  <si>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</si>
  <si>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</si>
  <si>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</si>
  <si>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</si>
  <si>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</si>
  <si>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</si>
  <si>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</si>
  <si>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</si>
  <si>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</si>
  <si>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</si>
  <si>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</si>
  <si>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</si>
  <si>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</si>
  <si>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</si>
  <si>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</si>
  <si>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</si>
  <si>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</si>
  <si>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</si>
  <si>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</si>
  <si>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</si>
  <si>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</si>
  <si>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</si>
  <si>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</si>
  <si>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</si>
  <si>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</si>
  <si>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</si>
  <si>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</si>
  <si>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</si>
  <si>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</si>
  <si>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</si>
  <si>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</si>
  <si>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</si>
  <si>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</si>
  <si>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</si>
  <si>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</si>
  <si>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</si>
  <si>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</si>
  <si>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</si>
  <si>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</si>
  <si>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</si>
  <si>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</si>
  <si>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</si>
  <si>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</si>
  <si>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</si>
  <si>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</si>
  <si>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</si>
  <si>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</si>
  <si>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</si>
  <si>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</si>
  <si>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</si>
  <si>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</si>
  <si>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</si>
  <si>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</si>
  <si>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</si>
  <si>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</si>
  <si>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</si>
  <si>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</si>
  <si>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</si>
  <si>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</si>
  <si>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</si>
  <si>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</si>
  <si>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</si>
  <si>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</si>
  <si>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</si>
  <si>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</si>
  <si>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</si>
  <si>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</si>
  <si>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</si>
  <si>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</si>
  <si>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</si>
  <si>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</si>
  <si>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</si>
  <si>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</si>
  <si>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</si>
  <si>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</si>
  <si>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</si>
  <si>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</si>
  <si>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</si>
  <si>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</si>
  <si>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</si>
  <si>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</si>
  <si>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</si>
  <si>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</si>
  <si>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</si>
  <si>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</si>
  <si>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</si>
  <si>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</si>
  <si>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</si>
  <si>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</si>
  <si>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</si>
  <si>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</si>
  <si>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</si>
  <si>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</si>
  <si>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</si>
  <si>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</si>
  <si>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</si>
  <si>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</si>
  <si>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</si>
  <si>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</si>
  <si>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</si>
  <si>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</si>
  <si>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</si>
  <si>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</si>
  <si>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</si>
  <si>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</si>
  <si>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</si>
  <si>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</si>
  <si>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</si>
  <si>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</si>
  <si>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</si>
  <si>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</si>
  <si>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</si>
  <si>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</si>
  <si>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</si>
  <si>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</si>
  <si>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</si>
  <si>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</si>
  <si>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</si>
  <si>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</si>
  <si>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</si>
  <si>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</si>
  <si>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</si>
  <si>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</si>
  <si>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</si>
  <si>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</si>
  <si>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</si>
  <si>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</si>
  <si>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</si>
  <si>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</si>
  <si>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</si>
  <si>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</si>
  <si>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</si>
  <si>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</si>
  <si>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</si>
  <si>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</si>
  <si>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</si>
  <si>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</si>
  <si>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</si>
  <si>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</si>
  <si>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</si>
  <si>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</si>
  <si>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</si>
  <si>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</si>
  <si>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</si>
  <si>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</si>
  <si>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</si>
  <si>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</si>
  <si>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</si>
  <si>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</si>
  <si>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</si>
  <si>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</si>
  <si>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</si>
  <si>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</si>
  <si>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</si>
  <si>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</si>
  <si>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</si>
  <si>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</si>
  <si>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</si>
  <si>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</si>
  <si>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</si>
  <si>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</si>
  <si>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</si>
  <si>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</si>
  <si>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</si>
  <si>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</si>
  <si>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</si>
  <si>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</si>
  <si>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</si>
  <si>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</si>
  <si>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</si>
  <si>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</si>
  <si>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</si>
  <si>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</si>
  <si>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</si>
  <si>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</si>
  <si>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</si>
  <si>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</si>
  <si>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</si>
  <si>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</si>
  <si>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</si>
  <si>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</si>
  <si>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</si>
  <si>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</si>
  <si>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</si>
  <si>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</si>
  <si>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</si>
  <si>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</si>
  <si>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</si>
  <si>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</si>
  <si>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</si>
  <si>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</si>
  <si>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</si>
  <si>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</si>
  <si>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</si>
  <si>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</si>
  <si>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</si>
  <si>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</si>
  <si>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</si>
  <si>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</si>
  <si>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</si>
  <si>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</si>
  <si>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</si>
  <si>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</si>
  <si>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</si>
  <si>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</si>
  <si>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</si>
  <si>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</si>
  <si>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</si>
  <si>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</si>
  <si>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</si>
  <si>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</si>
  <si>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</si>
  <si>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</si>
  <si>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</si>
  <si>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</si>
  <si>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</si>
  <si>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</si>
  <si>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</si>
  <si>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</si>
  <si>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</si>
  <si>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</si>
  <si>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</si>
  <si>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</si>
  <si>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</si>
  <si>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</si>
  <si>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</si>
  <si>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</si>
  <si>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</si>
  <si>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</si>
  <si>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</si>
  <si>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</si>
  <si>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</si>
  <si>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</si>
  <si>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</si>
  <si>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</si>
  <si>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</si>
  <si>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</si>
  <si>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</si>
  <si>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</si>
  <si>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</si>
  <si>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</si>
  <si>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</si>
  <si>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</si>
  <si>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</si>
  <si>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</si>
  <si>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</si>
  <si>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</si>
  <si>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</si>
  <si>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</si>
  <si>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</si>
  <si>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</si>
  <si>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</si>
  <si>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</si>
  <si>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</si>
  <si>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</si>
  <si>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</si>
  <si>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</si>
  <si>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</si>
  <si>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</si>
  <si>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</si>
  <si>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</si>
  <si>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</si>
  <si>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</si>
  <si>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</si>
  <si>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</si>
  <si>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</si>
  <si>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</si>
  <si>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</si>
  <si>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</si>
  <si>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</si>
  <si>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</si>
  <si>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</si>
  <si>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</si>
  <si>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</si>
  <si>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</si>
  <si>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</si>
  <si>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</si>
  <si>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</si>
  <si>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</si>
  <si>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</si>
  <si>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</si>
  <si>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</si>
  <si>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</si>
  <si>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</si>
  <si>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</si>
  <si>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</si>
  <si>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</si>
  <si>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</si>
  <si>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</si>
  <si>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</si>
  <si>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</si>
  <si>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</si>
  <si>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</si>
  <si>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</si>
  <si>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</si>
  <si>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</si>
  <si>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</si>
  <si>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</si>
  <si>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</si>
  <si>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</si>
  <si>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</si>
  <si>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</si>
  <si>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</si>
  <si>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</si>
  <si>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</si>
  <si>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</si>
  <si>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</si>
  <si>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</si>
  <si>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</si>
  <si>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</si>
  <si>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</si>
  <si>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</si>
  <si>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</si>
  <si>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</si>
  <si>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</si>
  <si>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</si>
  <si>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</si>
  <si>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</si>
  <si>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</si>
  <si>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</si>
  <si>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</si>
  <si>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</si>
  <si>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</si>
  <si>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</si>
  <si>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</si>
  <si>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</si>
  <si>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</si>
  <si>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</si>
  <si>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</si>
  <si>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</si>
  <si>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</si>
  <si>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</si>
  <si>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</si>
  <si>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</si>
  <si>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</si>
  <si>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</si>
  <si>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</si>
  <si>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</si>
  <si>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</si>
  <si>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</si>
  <si>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</si>
  <si>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</si>
  <si>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</si>
  <si>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</si>
  <si>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</si>
  <si>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</si>
  <si>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</si>
  <si>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</si>
  <si>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</si>
  <si>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</si>
  <si>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</si>
  <si>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</si>
  <si>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</si>
  <si>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</si>
  <si>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</si>
  <si>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</si>
  <si>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</si>
  <si>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</si>
  <si>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</si>
  <si>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</si>
  <si>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</si>
  <si>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</si>
  <si>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</si>
  <si>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</si>
  <si>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</si>
  <si>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</si>
  <si>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</si>
  <si>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</si>
  <si>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</si>
  <si>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</si>
  <si>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</si>
  <si>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</si>
  <si>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</si>
  <si>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</si>
  <si>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</si>
  <si>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</si>
  <si>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</si>
  <si>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</si>
  <si>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</si>
  <si>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</si>
  <si>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</si>
  <si>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</si>
  <si>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</si>
  <si>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</si>
  <si>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</si>
  <si>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</si>
  <si>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</si>
  <si>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</si>
  <si>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</si>
  <si>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</si>
  <si>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</si>
  <si>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</si>
  <si>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</si>
  <si>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</si>
  <si>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</si>
  <si>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</si>
  <si>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</si>
  <si>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</si>
  <si>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</si>
  <si>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</si>
  <si>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</si>
  <si>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</si>
  <si>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</si>
  <si>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</si>
  <si>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</si>
  <si>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</si>
  <si>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</si>
  <si>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</si>
  <si>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</si>
  <si>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</si>
  <si>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</si>
  <si>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</si>
  <si>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</si>
  <si>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</si>
  <si>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</si>
  <si>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</si>
  <si>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</si>
  <si>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</si>
  <si>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</si>
  <si>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</si>
  <si>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</si>
  <si>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</si>
  <si>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</si>
  <si>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</si>
  <si>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</si>
  <si>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</si>
  <si>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</si>
  <si>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</si>
  <si>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</si>
  <si>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</si>
  <si>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</si>
  <si>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</si>
  <si>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</si>
  <si>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</si>
  <si>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</si>
  <si>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</si>
  <si>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</si>
  <si>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</si>
  <si>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</si>
  <si>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</si>
  <si>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</si>
  <si>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</si>
  <si>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</si>
  <si>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</si>
  <si>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</si>
  <si>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</si>
  <si>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</si>
  <si>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</si>
  <si>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</si>
  <si>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</si>
  <si>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</si>
  <si>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</si>
  <si>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</si>
  <si>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</si>
  <si>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</si>
  <si>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</si>
  <si>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</si>
  <si>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</si>
  <si>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</si>
  <si>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</si>
  <si>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</si>
  <si>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</si>
  <si>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</si>
  <si>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</si>
  <si>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</si>
  <si>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</si>
  <si>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</si>
  <si>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</si>
  <si>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</si>
  <si>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</si>
  <si>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</si>
  <si>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</si>
  <si>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</si>
  <si>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</si>
  <si>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</si>
  <si>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</si>
  <si>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</si>
  <si>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</si>
  <si>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</si>
  <si>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</si>
  <si>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</si>
  <si>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</si>
  <si>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</si>
  <si>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</si>
  <si>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</si>
  <si>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</si>
  <si>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</si>
  <si>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</si>
  <si>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</si>
  <si>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</si>
  <si>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</si>
  <si>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</si>
  <si>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</si>
  <si>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</si>
  <si>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</si>
  <si>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</si>
  <si>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</si>
  <si>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</si>
  <si>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</si>
  <si>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</si>
  <si>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</si>
  <si>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</si>
  <si>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</si>
  <si>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</si>
  <si>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</si>
  <si>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</si>
  <si>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</si>
  <si>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</si>
  <si>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</si>
  <si>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</si>
  <si>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</si>
  <si>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</si>
  <si>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</si>
  <si>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</si>
  <si>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</si>
  <si>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</si>
  <si>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</si>
  <si>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</si>
  <si>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</si>
  <si>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</si>
  <si>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</si>
  <si>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</si>
  <si>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</si>
  <si>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</si>
  <si>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</si>
  <si>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</si>
  <si>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</si>
  <si>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</si>
  <si>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</si>
  <si>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</si>
  <si>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</si>
  <si>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</si>
  <si>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</si>
  <si>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</si>
  <si>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</si>
  <si>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</si>
  <si>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</si>
  <si>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</si>
  <si>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</si>
  <si>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</si>
  <si>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</si>
  <si>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</si>
  <si>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</si>
  <si>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</si>
  <si>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</si>
  <si>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</si>
  <si>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</si>
  <si>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</si>
  <si>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</si>
  <si>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</si>
  <si>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</si>
  <si>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</si>
  <si>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</si>
  <si>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</si>
  <si>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</si>
  <si>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</si>
  <si>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</si>
  <si>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</si>
  <si>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</si>
  <si>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</si>
  <si>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</si>
  <si>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</si>
  <si>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</si>
  <si>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</si>
  <si>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</si>
  <si>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</si>
  <si>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</si>
  <si>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</si>
  <si>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</si>
  <si>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</si>
  <si>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</si>
  <si>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</si>
  <si>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</si>
  <si>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</si>
  <si>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</si>
  <si>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</si>
  <si>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</si>
  <si>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</si>
  <si>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</si>
  <si>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</si>
  <si>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</si>
  <si>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</si>
  <si>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</si>
  <si>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</si>
  <si>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</si>
  <si>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</si>
  <si>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</si>
  <si>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</si>
  <si>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</si>
  <si>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</si>
  <si>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</si>
  <si>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</si>
  <si>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</si>
  <si>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</si>
  <si>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</si>
  <si>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</si>
  <si>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</si>
  <si>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</si>
  <si>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</si>
  <si>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</si>
  <si>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</si>
  <si>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</si>
  <si>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</si>
  <si>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</si>
  <si>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</si>
  <si>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</si>
  <si>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</si>
  <si>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</si>
  <si>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</si>
  <si>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</si>
  <si>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</si>
  <si>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</si>
  <si>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</si>
  <si>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</si>
  <si>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</si>
  <si>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</si>
  <si>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</si>
  <si>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</si>
  <si>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</si>
  <si>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</si>
  <si>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</si>
  <si>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</si>
  <si>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</si>
  <si>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</si>
  <si>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</si>
  <si>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</si>
  <si>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</si>
  <si>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</si>
  <si>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</si>
  <si>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</si>
  <si>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</si>
  <si>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</si>
  <si>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</si>
  <si>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</si>
  <si>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</si>
  <si>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</si>
  <si>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</si>
  <si>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</si>
  <si>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</si>
  <si>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</si>
  <si>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</si>
  <si>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</si>
  <si>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</si>
  <si>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</si>
  <si>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</si>
  <si>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</si>
  <si>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</si>
  <si>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</si>
  <si>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</si>
  <si>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</si>
  <si>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</si>
  <si>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</si>
  <si>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</si>
  <si>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</si>
  <si>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</si>
  <si>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</si>
  <si>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</si>
  <si>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</si>
  <si>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</si>
  <si>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</si>
  <si>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</si>
  <si>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</si>
  <si>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</si>
  <si>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</si>
  <si>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</si>
  <si>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</si>
  <si>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</si>
  <si>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</si>
  <si>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</si>
  <si>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</si>
  <si>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</si>
  <si>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</si>
  <si>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</si>
  <si>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</si>
  <si>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</si>
  <si>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</si>
  <si>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</si>
  <si>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</si>
  <si>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</si>
  <si>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</si>
  <si>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</si>
  <si>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</si>
  <si>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</si>
  <si>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</si>
  <si>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</si>
  <si>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</si>
  <si>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</si>
  <si>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</si>
  <si>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</si>
  <si>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</si>
  <si>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</si>
  <si>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</si>
  <si>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</si>
  <si>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</si>
  <si>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</si>
  <si>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</si>
  <si>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</si>
  <si>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</si>
  <si>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</si>
  <si>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</si>
  <si>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</si>
  <si>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</si>
  <si>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</si>
  <si>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</si>
  <si>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</si>
  <si>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</si>
  <si>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</si>
  <si>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</si>
  <si>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</si>
  <si>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</si>
  <si>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</si>
  <si>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</si>
  <si>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</si>
  <si>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</si>
  <si>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</si>
  <si>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</si>
  <si>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</si>
  <si>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</si>
  <si>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</si>
  <si>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</si>
  <si>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</si>
  <si>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</si>
  <si>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</si>
  <si>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</si>
  <si>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</si>
  <si>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</si>
  <si>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</si>
  <si>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</si>
  <si>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</si>
  <si>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</si>
  <si>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</si>
  <si>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</si>
  <si>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</si>
  <si>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</si>
  <si>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</si>
  <si>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</si>
  <si>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</si>
  <si>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</si>
  <si>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</si>
  <si>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</si>
  <si>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</si>
  <si>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</si>
  <si>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</si>
  <si>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</si>
  <si>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</si>
  <si>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</si>
  <si>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</si>
  <si>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</si>
  <si>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</si>
  <si>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</si>
  <si>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</si>
  <si>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</si>
  <si>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</si>
  <si>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</si>
  <si>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</si>
  <si>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</si>
  <si>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</si>
  <si>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</si>
  <si>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</si>
  <si>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</si>
  <si>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</si>
  <si>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</si>
  <si>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</si>
  <si>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</si>
  <si>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</si>
  <si>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</si>
  <si>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</si>
  <si>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</si>
  <si>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</si>
  <si>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</si>
  <si>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</si>
  <si>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</si>
  <si>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</si>
  <si>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</si>
  <si>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</si>
  <si>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</si>
  <si>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</si>
  <si>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</si>
  <si>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</si>
  <si>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</si>
  <si>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</si>
  <si>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</si>
  <si>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</si>
  <si>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</si>
  <si>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</si>
  <si>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</si>
  <si>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</si>
  <si>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</si>
  <si>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</si>
  <si>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</si>
  <si>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</si>
  <si>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</si>
  <si>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</si>
  <si>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</si>
  <si>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</si>
  <si>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</si>
  <si>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</si>
  <si>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</si>
  <si>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</si>
  <si>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</si>
  <si>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</si>
  <si>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</si>
  <si>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</si>
  <si>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</si>
  <si>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</si>
  <si>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</si>
  <si>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</si>
  <si>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</si>
  <si>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</si>
  <si>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</si>
  <si>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</si>
  <si>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</si>
  <si>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</si>
  <si>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</si>
  <si>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</si>
  <si>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</si>
  <si>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</si>
  <si>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</si>
  <si>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</si>
  <si>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</si>
  <si>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</si>
  <si>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</si>
  <si>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</si>
  <si>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</si>
  <si>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</si>
  <si>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</si>
  <si>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</si>
  <si>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</si>
  <si>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</si>
  <si>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</si>
  <si>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</si>
  <si>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</si>
  <si>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</si>
  <si>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</si>
  <si>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</si>
  <si>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</si>
  <si>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</si>
  <si>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</si>
  <si>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</si>
  <si>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</si>
  <si>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</si>
  <si>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</si>
  <si>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</si>
  <si>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</si>
  <si>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</si>
  <si>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</si>
  <si>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</si>
  <si>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</si>
  <si>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</si>
  <si>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</si>
  <si>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</si>
  <si>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</si>
  <si>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</si>
  <si>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</si>
  <si>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</si>
  <si>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</si>
  <si>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</si>
  <si>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</si>
  <si>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</si>
  <si>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</si>
  <si>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</si>
  <si>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</si>
  <si>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</si>
  <si>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</si>
  <si>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</si>
  <si>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</si>
  <si>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</si>
  <si>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</si>
  <si>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</si>
  <si>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</si>
  <si>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</si>
  <si>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</si>
  <si>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</si>
  <si>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</si>
  <si>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</si>
  <si>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</si>
  <si>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</si>
  <si>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</si>
  <si>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</si>
  <si>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</si>
  <si>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</si>
  <si>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</si>
  <si>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</si>
  <si>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</si>
  <si>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</si>
  <si>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</si>
  <si>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</si>
  <si>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</si>
  <si>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</si>
  <si>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</si>
  <si>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</si>
  <si>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</si>
  <si>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</si>
  <si>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</si>
  <si>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</si>
  <si>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</si>
  <si>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</si>
  <si>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</si>
  <si>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</si>
  <si>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</si>
  <si>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</si>
  <si>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</si>
  <si>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</si>
  <si>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</si>
  <si>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</si>
  <si>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</si>
  <si>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</si>
  <si>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</si>
  <si>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</si>
  <si>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</si>
  <si>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</si>
  <si>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</si>
  <si>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</si>
  <si>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</si>
  <si>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</si>
  <si>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</si>
  <si>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</si>
  <si>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</si>
  <si>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</si>
  <si>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</si>
  <si>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</si>
  <si>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</si>
  <si>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</si>
  <si>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</si>
  <si>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</si>
  <si>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</si>
  <si>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</si>
  <si>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</si>
  <si>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</si>
  <si>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</si>
  <si>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</si>
  <si>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</si>
  <si>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</si>
  <si>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</si>
  <si>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</si>
  <si>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</si>
  <si>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</si>
  <si>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</si>
  <si>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</si>
  <si>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</si>
  <si>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</si>
  <si>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</si>
  <si>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</si>
  <si>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</si>
  <si>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</si>
  <si>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</si>
  <si>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</si>
  <si>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</si>
  <si>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</si>
  <si>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</si>
  <si>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</si>
  <si>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</si>
  <si>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</si>
  <si>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</si>
  <si>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</si>
  <si>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</si>
  <si>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</si>
  <si>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</si>
  <si>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</si>
  <si>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</si>
  <si>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</si>
  <si>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</si>
  <si>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</si>
  <si>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</si>
  <si>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</si>
  <si>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</si>
  <si>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</si>
  <si>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</si>
  <si>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</si>
  <si>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</si>
  <si>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</si>
  <si>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</si>
  <si>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</si>
  <si>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</si>
  <si>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</si>
  <si>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</si>
  <si>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</si>
  <si>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</si>
  <si>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</si>
  <si>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</si>
  <si>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</si>
  <si>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</si>
  <si>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</si>
  <si>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</si>
  <si>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</si>
  <si>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</si>
  <si>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</si>
  <si>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</si>
  <si>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</si>
  <si>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</si>
  <si>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</si>
  <si>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</si>
  <si>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</si>
  <si>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</si>
  <si>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</si>
  <si>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</si>
  <si>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</si>
  <si>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</si>
  <si>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</si>
  <si>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</si>
  <si>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</si>
  <si>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</si>
  <si>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</si>
  <si>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</si>
  <si>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</si>
  <si>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</si>
  <si>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</si>
  <si>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</si>
  <si>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</si>
  <si>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</si>
  <si>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</si>
  <si>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</si>
  <si>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</si>
  <si>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</si>
  <si>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</si>
  <si>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</si>
  <si>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</si>
  <si>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</si>
  <si>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</si>
  <si>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</si>
  <si>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</si>
  <si>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</si>
  <si>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</si>
  <si>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</si>
  <si>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</si>
  <si>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</si>
  <si>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</si>
  <si>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</si>
  <si>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</si>
  <si>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</si>
  <si>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</si>
  <si>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</si>
  <si>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</si>
  <si>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</si>
  <si>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</si>
  <si>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</si>
  <si>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</si>
  <si>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</si>
  <si>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</si>
  <si>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</si>
  <si>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</si>
  <si>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</si>
  <si>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</si>
  <si>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</si>
  <si>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</si>
  <si>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</si>
  <si>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</si>
  <si>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</si>
  <si>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</si>
  <si>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</si>
  <si>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</si>
  <si>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</si>
  <si>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</si>
  <si>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</si>
  <si>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</si>
  <si>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</si>
  <si>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</si>
  <si>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</si>
  <si>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</si>
  <si>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</si>
  <si>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</si>
  <si>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</si>
  <si>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</si>
  <si>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</si>
  <si>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</si>
  <si>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</si>
  <si>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</si>
  <si>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</si>
  <si>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</si>
  <si>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</si>
  <si>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</si>
  <si>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</si>
  <si>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</si>
  <si>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</si>
  <si>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</si>
  <si>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</si>
  <si>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</si>
  <si>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</si>
  <si>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</si>
  <si>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</si>
  <si>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</si>
  <si>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</si>
  <si>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</si>
  <si>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</si>
  <si>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</si>
  <si>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</si>
  <si>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</si>
  <si>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</si>
  <si>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</si>
  <si>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</si>
  <si>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</si>
  <si>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</si>
  <si>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</si>
  <si>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</si>
  <si>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</si>
  <si>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</si>
  <si>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</si>
  <si>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</si>
  <si>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</si>
  <si>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</si>
  <si>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</si>
  <si>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</si>
  <si>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</si>
  <si>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</si>
  <si>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</si>
  <si>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</si>
  <si>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</si>
  <si>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</si>
  <si>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</si>
  <si>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</si>
  <si>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</si>
  <si>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</si>
  <si>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</si>
  <si>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</si>
  <si>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</si>
  <si>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</si>
  <si>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</si>
  <si>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</si>
  <si>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</si>
  <si>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</si>
  <si>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</si>
  <si>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</si>
  <si>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</si>
  <si>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</si>
  <si>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</si>
  <si>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</si>
  <si>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</si>
  <si>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</si>
  <si>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</si>
  <si>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</si>
  <si>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</si>
  <si>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</si>
  <si>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</si>
  <si>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</si>
  <si>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</si>
  <si>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</si>
  <si>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</si>
  <si>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</si>
  <si>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</si>
  <si>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</si>
  <si>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</si>
  <si>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</si>
  <si>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</si>
  <si>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</si>
  <si>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</si>
  <si>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</si>
  <si>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</si>
  <si>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</si>
  <si>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</si>
  <si>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</si>
  <si>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</si>
  <si>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</si>
  <si>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</si>
  <si>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</si>
  <si>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</si>
  <si>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</si>
  <si>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</si>
  <si>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</si>
  <si>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</si>
  <si>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</si>
  <si>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</si>
  <si>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</si>
  <si>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</si>
  <si>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</si>
  <si>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</si>
  <si>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</si>
  <si>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</si>
  <si>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</si>
  <si>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</si>
  <si>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</si>
  <si>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</si>
  <si>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</si>
  <si>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</si>
  <si>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</si>
  <si>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</si>
  <si>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</si>
  <si>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</si>
  <si>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</si>
  <si>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</si>
  <si>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</si>
  <si>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</si>
  <si>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</si>
  <si>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</si>
  <si>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</si>
  <si>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</si>
  <si>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</si>
  <si>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</si>
  <si>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</si>
  <si>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</si>
  <si>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</si>
  <si>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</si>
  <si>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</si>
  <si>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</si>
  <si>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</si>
  <si>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</si>
  <si>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</si>
  <si>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</si>
  <si>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</si>
  <si>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</si>
  <si>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</si>
  <si>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</si>
  <si>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</si>
  <si>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</si>
  <si>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</si>
  <si>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</si>
  <si>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</si>
  <si>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</si>
  <si>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</si>
  <si>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</si>
  <si>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</si>
  <si>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</si>
  <si>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</si>
  <si>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</si>
  <si>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</si>
  <si>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</si>
  <si>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</si>
  <si>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</si>
  <si>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</si>
  <si>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</si>
  <si>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</si>
  <si>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</si>
  <si>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</si>
  <si>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</si>
  <si>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</si>
  <si>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</si>
  <si>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</si>
  <si>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</si>
  <si>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</si>
  <si>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</si>
  <si>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</si>
  <si>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</si>
  <si>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</si>
  <si>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</si>
  <si>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</si>
  <si>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</si>
  <si>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</si>
  <si>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</si>
  <si>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</si>
  <si>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</si>
  <si>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</si>
  <si>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</si>
  <si>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</si>
  <si>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</si>
  <si>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</si>
  <si>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</si>
  <si>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</si>
  <si>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</si>
  <si>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</si>
  <si>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</si>
  <si>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</si>
  <si>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</si>
  <si>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</si>
  <si>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</si>
  <si>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</si>
  <si>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</si>
  <si>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</si>
  <si>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</si>
  <si>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</si>
  <si>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</si>
  <si>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</si>
  <si>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</si>
  <si>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</si>
  <si>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</si>
  <si>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</si>
  <si>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</si>
  <si>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</si>
  <si>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</si>
  <si>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</si>
  <si>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</si>
  <si>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</si>
  <si>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</si>
  <si>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</si>
  <si>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</si>
  <si>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</si>
  <si>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</si>
  <si>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</si>
  <si>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</si>
  <si>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</si>
  <si>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</si>
  <si>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</si>
  <si>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</si>
  <si>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</si>
  <si>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</si>
  <si>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</si>
  <si>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</si>
  <si>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</si>
  <si>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</si>
  <si>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</si>
  <si>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</si>
  <si>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</si>
  <si>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</si>
  <si>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</si>
  <si>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</si>
  <si>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</si>
  <si>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</si>
  <si>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</si>
  <si>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</si>
  <si>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</si>
  <si>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</si>
  <si>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</si>
  <si>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</si>
  <si>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</si>
  <si>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</si>
  <si>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</si>
  <si>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</si>
  <si>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</si>
  <si>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</si>
  <si>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</si>
  <si>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</si>
  <si>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</si>
  <si>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</si>
  <si>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</si>
  <si>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</si>
  <si>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</si>
  <si>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</si>
  <si>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</si>
  <si>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</si>
  <si>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</si>
  <si>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</si>
  <si>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</si>
  <si>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</si>
  <si>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</si>
  <si>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</si>
  <si>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</si>
  <si>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</si>
  <si>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</si>
  <si>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</si>
  <si>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</si>
  <si>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</si>
  <si>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</si>
  <si>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</si>
  <si>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</si>
  <si>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</si>
  <si>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</si>
  <si>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</si>
  <si>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</si>
  <si>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</si>
  <si>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</si>
  <si>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</si>
  <si>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</si>
  <si>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</si>
  <si>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</si>
  <si>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</si>
  <si>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</si>
  <si>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</si>
  <si>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</si>
  <si>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</si>
  <si>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</si>
  <si>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</si>
  <si>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</si>
  <si>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</si>
  <si>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</si>
  <si>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</si>
  <si>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</si>
  <si>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</si>
  <si>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</si>
  <si>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</si>
  <si>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</si>
  <si>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</si>
  <si>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</si>
  <si>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</si>
  <si>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</si>
  <si>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</si>
  <si>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</si>
  <si>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</si>
  <si>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</si>
  <si>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</si>
  <si>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</si>
  <si>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</si>
  <si>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</si>
  <si>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</si>
  <si>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</si>
  <si>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</si>
  <si>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</si>
  <si>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</si>
  <si>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</si>
  <si>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</si>
  <si>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</si>
  <si>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</si>
  <si>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</si>
  <si>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</si>
  <si>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</si>
  <si>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</si>
  <si>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</si>
  <si>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</si>
  <si>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</si>
  <si>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</si>
  <si>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</si>
  <si>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</si>
  <si>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</si>
  <si>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</si>
  <si>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</si>
  <si>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</si>
  <si>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</si>
  <si>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</si>
  <si>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</si>
  <si>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</si>
  <si>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</si>
  <si>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</si>
  <si>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</si>
  <si>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</si>
  <si>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</si>
  <si>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</si>
  <si>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</si>
  <si>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</si>
  <si>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</si>
  <si>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</si>
  <si>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</si>
  <si>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</si>
  <si>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</si>
  <si>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</si>
  <si>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</si>
  <si>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</si>
  <si>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</si>
  <si>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</si>
  <si>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</si>
  <si>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</si>
  <si>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</si>
  <si>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</si>
  <si>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</si>
  <si>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</si>
  <si>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</si>
  <si>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</si>
  <si>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</si>
  <si>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</si>
  <si>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</si>
  <si>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</si>
  <si>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</si>
  <si>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</si>
  <si>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</si>
  <si>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</si>
  <si>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</si>
  <si>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</si>
  <si>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</si>
  <si>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</si>
  <si>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</si>
  <si>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</si>
  <si>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</si>
  <si>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</si>
  <si>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</si>
  <si>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</si>
  <si>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</si>
  <si>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</si>
  <si>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</si>
  <si>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</si>
  <si>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</si>
  <si>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</si>
  <si>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</si>
  <si>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</si>
  <si>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</si>
  <si>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</si>
  <si>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</si>
  <si>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</si>
  <si>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</si>
  <si>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</si>
  <si>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</si>
  <si>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</si>
  <si>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</si>
  <si>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</si>
  <si>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</si>
  <si>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</si>
  <si>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</si>
  <si>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</si>
  <si>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</si>
  <si>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</si>
  <si>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</si>
  <si>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</si>
  <si>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</si>
  <si>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</si>
  <si>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</si>
  <si>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</si>
  <si>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</si>
  <si>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</si>
  <si>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</si>
  <si>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</si>
  <si>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</si>
  <si>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</si>
  <si>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</si>
  <si>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</si>
  <si>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</si>
  <si>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</si>
  <si>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</si>
  <si>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</si>
  <si>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</si>
  <si>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</si>
  <si>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</si>
  <si>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</si>
  <si>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</si>
  <si>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</si>
  <si>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</si>
  <si>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</si>
  <si>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</si>
  <si>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</si>
  <si>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</si>
  <si>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</si>
  <si>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</si>
  <si>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</si>
  <si>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</si>
  <si>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</si>
  <si>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</si>
  <si>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</si>
  <si>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</si>
  <si>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</si>
  <si>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</si>
  <si>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</si>
  <si>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</si>
  <si>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</si>
  <si>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</si>
  <si>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</si>
  <si>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</si>
  <si>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</si>
  <si>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</si>
  <si>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</si>
  <si>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</si>
  <si>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</si>
  <si>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</si>
  <si>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</si>
  <si>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</si>
  <si>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</si>
  <si>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</si>
  <si>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</si>
  <si>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</si>
  <si>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</si>
  <si>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</si>
  <si>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</si>
  <si>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</si>
  <si>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</si>
  <si>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</si>
  <si>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</si>
  <si>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</si>
  <si>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</si>
  <si>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</si>
  <si>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</si>
  <si>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</si>
  <si>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</si>
  <si>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</si>
  <si>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</si>
  <si>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</si>
  <si>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</si>
  <si>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</si>
  <si>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</si>
  <si>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</si>
  <si>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</si>
  <si>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</si>
  <si>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</si>
  <si>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</si>
  <si>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</si>
  <si>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</si>
  <si>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</si>
  <si>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</si>
  <si>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</si>
  <si>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</si>
  <si>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</si>
  <si>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</si>
  <si>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</si>
  <si>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</si>
  <si>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</si>
  <si>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</si>
  <si>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</si>
  <si>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</si>
  <si>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</si>
  <si>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</si>
  <si>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</si>
  <si>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</si>
  <si>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</si>
  <si>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</si>
  <si>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</si>
  <si>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</si>
  <si>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</si>
  <si>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</si>
  <si>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</si>
  <si>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</si>
  <si>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</si>
  <si>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</si>
  <si>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</si>
  <si>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</si>
  <si>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</si>
  <si>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</si>
  <si>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</si>
  <si>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</si>
  <si>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</si>
  <si>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</si>
  <si>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</si>
  <si>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</si>
  <si>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</si>
  <si>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</si>
  <si>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</si>
  <si>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</si>
  <si>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</si>
  <si>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</si>
  <si>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</si>
  <si>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</si>
  <si>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</si>
  <si>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</si>
  <si>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</si>
  <si>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</si>
  <si>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</si>
  <si>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</si>
  <si>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</si>
  <si>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</si>
  <si>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</si>
  <si>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</si>
  <si>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</si>
  <si>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</si>
  <si>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</si>
  <si>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</si>
  <si>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</si>
  <si>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</si>
  <si>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</si>
  <si>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</si>
  <si>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</si>
  <si>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</si>
  <si>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</si>
  <si>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</si>
  <si>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</si>
  <si>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</si>
  <si>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</si>
  <si>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</si>
  <si>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</si>
  <si>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</si>
  <si>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</si>
  <si>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</si>
  <si>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</si>
  <si>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</si>
  <si>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</si>
  <si>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</si>
  <si>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</si>
  <si>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</si>
  <si>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</si>
  <si>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</si>
  <si>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</si>
  <si>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</si>
  <si>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</si>
  <si>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</si>
  <si>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</si>
  <si>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</si>
  <si>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</si>
  <si>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</si>
  <si>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</si>
  <si>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</si>
  <si>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</si>
  <si>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</si>
  <si>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</si>
  <si>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</si>
  <si>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</si>
  <si>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</si>
  <si>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</si>
  <si>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</si>
  <si>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</si>
  <si>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</si>
  <si>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</si>
  <si>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</si>
  <si>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</si>
  <si>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</si>
  <si>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</si>
  <si>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</si>
  <si>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</si>
  <si>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</si>
  <si>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</si>
  <si>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</si>
  <si>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</si>
  <si>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</si>
  <si>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</si>
  <si>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</si>
  <si>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</si>
  <si>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</si>
  <si>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</si>
  <si>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</si>
  <si>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</si>
  <si>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</si>
  <si>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</si>
  <si>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</si>
  <si>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</si>
  <si>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</si>
  <si>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</si>
  <si>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</si>
  <si>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</si>
  <si>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</si>
  <si>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</si>
  <si>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</si>
  <si>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</si>
  <si>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</si>
  <si>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</si>
  <si>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</si>
  <si>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</si>
  <si>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</si>
  <si>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</si>
  <si>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</si>
  <si>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</si>
  <si>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</si>
  <si>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</si>
  <si>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</si>
  <si>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</si>
  <si>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</si>
  <si>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</si>
  <si>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</si>
  <si>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</si>
  <si>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</si>
  <si>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</si>
  <si>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</si>
  <si>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</si>
  <si>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</si>
  <si>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</si>
  <si>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</si>
  <si>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</si>
  <si>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</si>
  <si>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</si>
  <si>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</si>
  <si>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</si>
  <si>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</si>
  <si>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</si>
  <si>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</si>
  <si>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</si>
  <si>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</si>
  <si>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</si>
  <si>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</si>
  <si>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</si>
  <si>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</si>
  <si>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</si>
  <si>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</si>
  <si>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</si>
  <si>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</si>
  <si>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</si>
  <si>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</si>
  <si>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</si>
  <si>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</si>
  <si>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</si>
  <si>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</si>
  <si>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</si>
  <si>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</si>
  <si>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</si>
  <si>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</si>
  <si>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</si>
  <si>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</si>
  <si>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</si>
  <si>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</si>
  <si>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</si>
  <si>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</si>
  <si>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</si>
  <si>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</si>
  <si>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</si>
  <si>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</si>
  <si>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</si>
  <si>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</si>
  <si>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</si>
  <si>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</si>
  <si>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</si>
  <si>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</si>
  <si>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</si>
  <si>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</si>
  <si>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</si>
  <si>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</si>
  <si>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</si>
  <si>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</si>
  <si>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</si>
  <si>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</si>
  <si>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</si>
  <si>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</si>
  <si>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</si>
  <si>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</si>
  <si>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</si>
  <si>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</si>
  <si>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</si>
  <si>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</si>
  <si>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</si>
  <si>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</si>
  <si>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</si>
  <si>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</si>
  <si>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</si>
  <si>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</si>
  <si>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</si>
  <si>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</si>
  <si>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</si>
  <si>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</si>
  <si>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</si>
  <si>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</si>
  <si>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</si>
  <si>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</si>
  <si>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</si>
  <si>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</si>
  <si>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</si>
  <si>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</si>
  <si>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</si>
  <si>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</si>
  <si>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</si>
  <si>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</si>
  <si>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</si>
  <si>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</si>
  <si>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</si>
  <si>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</si>
  <si>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</si>
  <si>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</si>
  <si>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</si>
  <si>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</si>
  <si>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</si>
  <si>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</si>
  <si>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</si>
  <si>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</si>
  <si>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</si>
  <si>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</si>
  <si>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</si>
  <si>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</si>
  <si>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</si>
  <si>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</si>
  <si>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</si>
  <si>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</si>
  <si>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</si>
  <si>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</si>
  <si>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</si>
  <si>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</si>
  <si>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</si>
  <si>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</si>
  <si>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</si>
  <si>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</si>
  <si>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</si>
  <si>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</si>
  <si>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</si>
  <si>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</si>
  <si>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</si>
  <si>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</si>
  <si>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</si>
  <si>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</si>
  <si>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</si>
  <si>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</si>
  <si>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</si>
  <si>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</si>
  <si>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</si>
  <si>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</si>
  <si>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</si>
  <si>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</si>
  <si>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</si>
  <si>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</si>
  <si>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</si>
  <si>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</si>
  <si>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</si>
  <si>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</si>
  <si>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</si>
  <si>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</si>
  <si>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</si>
  <si>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</si>
  <si>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</si>
  <si>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</si>
  <si>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</si>
  <si>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</si>
  <si>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</si>
  <si>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</si>
  <si>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</si>
  <si>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</si>
  <si>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</si>
  <si>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</si>
  <si>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</si>
  <si>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</si>
  <si>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</si>
  <si>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</si>
  <si>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</si>
  <si>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</si>
  <si>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</si>
  <si>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</si>
  <si>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</si>
  <si>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</si>
  <si>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</si>
  <si>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</si>
  <si>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</si>
  <si>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</si>
  <si>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</si>
  <si>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</si>
  <si>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</si>
  <si>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</si>
  <si>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</si>
  <si>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</si>
  <si>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</si>
  <si>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</si>
  <si>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</si>
  <si>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</si>
  <si>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</si>
  <si>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</si>
  <si>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</si>
  <si>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</si>
  <si>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</si>
  <si>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</si>
  <si>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</si>
  <si>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</si>
  <si>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</si>
  <si>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</si>
  <si>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</si>
  <si>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</si>
  <si>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</si>
  <si>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</si>
  <si>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</si>
  <si>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</si>
  <si>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</si>
  <si>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</si>
  <si>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</si>
  <si>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</si>
  <si>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</si>
  <si>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</si>
  <si>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</si>
  <si>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</si>
  <si>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</si>
  <si>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</si>
  <si>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</si>
  <si>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</si>
  <si>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</si>
  <si>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</si>
  <si>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</si>
  <si>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</si>
  <si>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</si>
  <si>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</si>
  <si>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</si>
  <si>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</si>
  <si>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</si>
  <si>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</si>
  <si>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</si>
  <si>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</si>
  <si>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</si>
  <si>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</si>
  <si>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</si>
  <si>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</si>
  <si>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</si>
  <si>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</si>
  <si>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</si>
  <si>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</si>
  <si>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</si>
  <si>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</si>
  <si>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</si>
  <si>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</si>
  <si>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</si>
  <si>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</si>
  <si>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</si>
  <si>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</si>
  <si>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</si>
  <si>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</si>
  <si>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</si>
  <si>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</si>
  <si>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</si>
  <si>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</si>
  <si>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</si>
  <si>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</si>
  <si>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</si>
  <si>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</si>
  <si>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</si>
  <si>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</si>
  <si>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</si>
  <si>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</si>
  <si>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</si>
  <si>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</si>
  <si>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</si>
  <si>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</si>
  <si>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</si>
  <si>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</si>
  <si>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</si>
  <si>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</si>
  <si>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</si>
  <si>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</si>
  <si>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</si>
  <si>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</si>
  <si>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</si>
  <si>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</si>
  <si>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</si>
  <si>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</si>
  <si>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</si>
  <si>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</si>
  <si>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</si>
  <si>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</si>
  <si>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</si>
  <si>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</si>
  <si>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</si>
  <si>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</si>
  <si>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</si>
  <si>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</si>
  <si>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</si>
  <si>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</si>
  <si>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</si>
  <si>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</si>
  <si>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</si>
  <si>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</si>
  <si>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</si>
  <si>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</si>
  <si>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</si>
  <si>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</si>
  <si>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</si>
  <si>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</si>
  <si>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</si>
  <si>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</si>
  <si>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</si>
  <si>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</si>
  <si>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</si>
  <si>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</si>
  <si>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</si>
  <si>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</si>
  <si>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</si>
  <si>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</si>
  <si>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</si>
  <si>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</si>
  <si>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</si>
  <si>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</si>
  <si>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</si>
  <si>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</si>
  <si>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</si>
  <si>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</si>
  <si>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</si>
  <si>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</si>
  <si>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</si>
  <si>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</si>
  <si>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</si>
  <si>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</si>
  <si>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</si>
  <si>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</si>
  <si>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</si>
  <si>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</si>
  <si>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</si>
  <si>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</si>
  <si>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</si>
  <si>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</si>
  <si>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</si>
  <si>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</si>
  <si>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</si>
  <si>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</si>
  <si>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</si>
  <si>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</si>
  <si>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</si>
  <si>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</si>
  <si>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</si>
  <si>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</si>
  <si>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</si>
  <si>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</si>
  <si>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</si>
  <si>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</si>
  <si>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</si>
  <si>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</si>
  <si>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</si>
  <si>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</si>
  <si>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</si>
  <si>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</si>
  <si>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</si>
  <si>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</si>
  <si>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</si>
  <si>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</si>
  <si>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</si>
  <si>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</si>
  <si>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</si>
  <si>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</si>
  <si>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</si>
  <si>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</si>
  <si>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</si>
  <si>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</si>
  <si>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</si>
  <si>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</si>
  <si>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</si>
  <si>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</si>
  <si>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</si>
  <si>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</si>
  <si>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</si>
  <si>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</si>
  <si>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</si>
  <si>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</si>
  <si>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</si>
  <si>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</si>
  <si>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</si>
  <si>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</si>
  <si>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</si>
  <si>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</si>
  <si>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</si>
  <si>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</si>
  <si>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</si>
  <si>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</si>
  <si>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</si>
  <si>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</si>
  <si>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</si>
  <si>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</si>
  <si>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</si>
  <si>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</si>
  <si>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</si>
  <si>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</si>
  <si>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</si>
  <si>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</si>
  <si>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</si>
  <si>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</si>
  <si>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</si>
  <si>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</si>
  <si>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</si>
  <si>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</si>
  <si>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</si>
  <si>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</si>
  <si>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</si>
  <si>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</si>
  <si>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</si>
  <si>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</si>
  <si>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</si>
  <si>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</si>
  <si>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</si>
  <si>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</si>
  <si>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</si>
  <si>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</si>
  <si>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</si>
  <si>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</si>
  <si>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</si>
  <si>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</si>
  <si>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</si>
  <si>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</si>
  <si>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</si>
  <si>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</si>
  <si>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</si>
  <si>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</si>
  <si>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</si>
  <si>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</si>
  <si>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</si>
  <si>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</si>
  <si>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</si>
  <si>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</si>
  <si>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</si>
  <si>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</si>
  <si>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</si>
  <si>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</si>
  <si>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</si>
  <si>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</si>
  <si>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</si>
  <si>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</si>
  <si>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</si>
  <si>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</si>
  <si>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</si>
  <si>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</si>
  <si>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</si>
  <si>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</si>
  <si>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</si>
  <si>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</si>
  <si>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</si>
  <si>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</si>
  <si>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</si>
  <si>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</si>
  <si>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</si>
  <si>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</si>
  <si>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</si>
  <si>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</si>
  <si>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</si>
  <si>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</si>
  <si>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</si>
  <si>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</si>
  <si>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</si>
  <si>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</si>
  <si>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</si>
  <si>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</si>
  <si>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</si>
  <si>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</si>
  <si>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</si>
  <si>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</si>
  <si>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</si>
  <si>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</si>
  <si>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</si>
  <si>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</si>
  <si>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</si>
  <si>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</si>
  <si>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</si>
  <si>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</si>
  <si>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</si>
  <si>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</si>
  <si>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</si>
  <si>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</si>
  <si>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</si>
  <si>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</si>
  <si>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</si>
  <si>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</si>
  <si>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</si>
  <si>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</si>
  <si>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</si>
  <si>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</si>
  <si>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</si>
  <si>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</si>
  <si>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</si>
  <si>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</si>
  <si>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</si>
  <si>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</si>
  <si>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</si>
  <si>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</si>
  <si>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</si>
  <si>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</si>
  <si>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</si>
  <si>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</si>
  <si>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</si>
  <si>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</si>
  <si>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</si>
  <si>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</si>
  <si>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</si>
  <si>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</si>
  <si>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</si>
  <si>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</si>
  <si>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</si>
  <si>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</si>
  <si>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</si>
  <si>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</si>
  <si>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</si>
  <si>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</si>
  <si>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</si>
  <si>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</si>
  <si>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</si>
  <si>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</si>
  <si>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</si>
  <si>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</si>
  <si>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</si>
  <si>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</si>
  <si>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</si>
  <si>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</si>
  <si>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</si>
  <si>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</si>
  <si>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</si>
  <si>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</si>
  <si>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</si>
  <si>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</si>
  <si>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</si>
  <si>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</si>
  <si>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</si>
  <si>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</si>
  <si>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</si>
  <si>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</si>
  <si>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</si>
  <si>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</si>
  <si>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</si>
  <si>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</si>
  <si>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</si>
  <si>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</si>
  <si>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</si>
  <si>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</si>
  <si>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</si>
  <si>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</si>
  <si>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</si>
  <si>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</si>
  <si>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</si>
  <si>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</si>
  <si>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</si>
  <si>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</si>
  <si>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</si>
  <si>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</si>
  <si>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</si>
  <si>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</si>
  <si>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</si>
  <si>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</si>
  <si>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</si>
  <si>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</si>
  <si>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</si>
  <si>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</si>
  <si>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</si>
  <si>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</si>
  <si>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</si>
  <si>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</si>
  <si>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</si>
  <si>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</si>
  <si>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</si>
  <si>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</si>
  <si>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</si>
  <si>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</si>
  <si>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</si>
  <si>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</si>
  <si>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</si>
  <si>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</si>
  <si>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</si>
  <si>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</si>
  <si>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</si>
  <si>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</si>
  <si>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</si>
  <si>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</si>
  <si>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</si>
  <si>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</si>
  <si>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</si>
  <si>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</si>
  <si>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</si>
  <si>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</si>
  <si>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</si>
  <si>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</si>
  <si>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</si>
  <si>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</si>
  <si>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</si>
  <si>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</si>
  <si>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</si>
  <si>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</si>
  <si>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</si>
  <si>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</si>
  <si>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</si>
  <si>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</si>
  <si>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</si>
  <si>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</si>
  <si>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</si>
  <si>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</si>
  <si>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</si>
  <si>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</si>
  <si>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</si>
  <si>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</si>
  <si>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</si>
  <si>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</si>
  <si>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</si>
  <si>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</si>
  <si>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</si>
  <si>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</si>
  <si>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</si>
  <si>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</si>
  <si>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</si>
  <si>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</si>
  <si>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</si>
  <si>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</si>
  <si>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</si>
  <si>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</si>
  <si>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</si>
  <si>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</si>
  <si>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</si>
  <si>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</si>
  <si>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</si>
  <si>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</si>
  <si>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</si>
  <si>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</si>
  <si>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</si>
  <si>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</si>
  <si>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</si>
  <si>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</si>
  <si>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</si>
  <si>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</si>
  <si>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</si>
  <si>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</si>
  <si>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</si>
  <si>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</si>
  <si>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</si>
  <si>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</si>
  <si>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</si>
  <si>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</si>
  <si>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</si>
  <si>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</si>
  <si>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</si>
  <si>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</si>
  <si>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</si>
  <si>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</si>
  <si>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</si>
  <si>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</si>
  <si>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</si>
  <si>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</si>
  <si>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</si>
  <si>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</si>
  <si>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</si>
  <si>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</si>
  <si>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</si>
  <si>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</si>
  <si>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</si>
  <si>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</si>
  <si>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</si>
  <si>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</si>
  <si>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</si>
  <si>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</si>
  <si>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</si>
  <si>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</si>
  <si>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</si>
  <si>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</si>
  <si>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</si>
  <si>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</si>
  <si>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</si>
  <si>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</si>
  <si>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</si>
  <si>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</si>
  <si>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</si>
  <si>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</si>
  <si>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</si>
  <si>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</si>
  <si>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</si>
  <si>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</si>
  <si>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</si>
  <si>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</si>
  <si>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</si>
  <si>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</si>
  <si>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</si>
  <si>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</si>
  <si>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</si>
  <si>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</si>
  <si>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</si>
  <si>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</si>
  <si>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</si>
  <si>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</si>
  <si>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</si>
  <si>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</si>
  <si>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</si>
  <si>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</si>
  <si>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</si>
  <si>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</si>
  <si>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</si>
  <si>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</si>
  <si>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</si>
  <si>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</si>
  <si>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</si>
  <si>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</si>
  <si>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</si>
  <si>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</si>
  <si>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</si>
  <si>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</si>
  <si>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</si>
  <si>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</si>
  <si>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</si>
  <si>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</si>
  <si>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</si>
  <si>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</si>
  <si>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</si>
  <si>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</si>
  <si>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</si>
  <si>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</si>
  <si>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</si>
  <si>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</si>
  <si>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</si>
  <si>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</si>
  <si>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</si>
  <si>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</si>
  <si>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</si>
  <si>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</si>
  <si>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</si>
  <si>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</si>
  <si>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</si>
  <si>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</si>
  <si>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</si>
  <si>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</si>
  <si>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</si>
  <si>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</si>
  <si>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</si>
  <si>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</si>
  <si>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</si>
  <si>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</si>
  <si>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</si>
  <si>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</si>
  <si>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</si>
  <si>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</si>
  <si>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</si>
  <si>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</si>
  <si>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</si>
  <si>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</si>
  <si>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</si>
  <si>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</si>
  <si>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</si>
  <si>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</si>
  <si>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</si>
  <si>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</si>
  <si>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</si>
  <si>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</si>
  <si>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</si>
  <si>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</si>
  <si>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</si>
  <si>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</si>
  <si>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</si>
  <si>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</si>
  <si>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</si>
  <si>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</si>
  <si>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</si>
  <si>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</si>
  <si>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</si>
  <si>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</si>
  <si>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</si>
  <si>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</si>
  <si>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</si>
  <si>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</si>
  <si>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</si>
  <si>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</si>
  <si>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</si>
  <si>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</si>
  <si>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</si>
  <si>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</si>
  <si>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</si>
  <si>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</si>
  <si>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</si>
  <si>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</si>
  <si>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</si>
  <si>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</si>
  <si>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</si>
  <si>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</si>
  <si>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</si>
  <si>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</si>
  <si>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</si>
  <si>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</si>
  <si>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</si>
  <si>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</si>
  <si>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</si>
  <si>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</si>
  <si>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</si>
  <si>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</si>
  <si>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</si>
  <si>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</si>
  <si>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</si>
  <si>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</si>
  <si>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</si>
  <si>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</si>
  <si>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</si>
  <si>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</si>
  <si>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</si>
  <si>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</si>
  <si>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</si>
  <si>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</si>
  <si>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</si>
  <si>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</si>
  <si>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</si>
  <si>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</si>
  <si>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</si>
  <si>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</si>
  <si>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</si>
  <si>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</si>
  <si>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</si>
  <si>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</si>
  <si>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</si>
  <si>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</si>
  <si>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</si>
  <si>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</si>
  <si>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</si>
  <si>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</si>
  <si>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</si>
  <si>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</si>
  <si>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</si>
  <si>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</si>
  <si>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</si>
  <si>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</si>
  <si>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</si>
  <si>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</si>
  <si>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</si>
  <si>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</si>
  <si>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</si>
  <si>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</si>
  <si>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</si>
  <si>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</si>
  <si>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</si>
  <si>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</si>
  <si>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</si>
  <si>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</si>
  <si>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</si>
  <si>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</si>
  <si>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</si>
  <si>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</si>
  <si>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</si>
  <si>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</si>
  <si>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</si>
  <si>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</si>
  <si>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</si>
  <si>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</si>
  <si>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</si>
  <si>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</si>
  <si>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</si>
  <si>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</si>
  <si>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</si>
  <si>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</si>
  <si>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</si>
  <si>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</si>
  <si>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</si>
  <si>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</si>
  <si>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</si>
  <si>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</si>
  <si>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</si>
  <si>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</si>
  <si>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</si>
  <si>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</si>
  <si>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</si>
  <si>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</si>
  <si>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</si>
  <si>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</si>
  <si>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</si>
  <si>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</si>
  <si>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</si>
  <si>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</si>
  <si>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</si>
  <si>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</si>
  <si>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</si>
  <si>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</si>
  <si>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</si>
  <si>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</si>
  <si>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</si>
  <si>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</si>
  <si>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</si>
  <si>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</si>
  <si>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</si>
  <si>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</si>
  <si>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</si>
  <si>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</si>
  <si>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</si>
  <si>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</si>
  <si>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</si>
  <si>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</si>
  <si>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</si>
  <si>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</si>
  <si>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</si>
  <si>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</si>
  <si>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</si>
  <si>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</si>
  <si>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</si>
  <si>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</si>
  <si>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</si>
  <si>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</si>
  <si>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</si>
  <si>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</si>
  <si>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</si>
  <si>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</si>
  <si>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</si>
  <si>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</si>
  <si>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</si>
  <si>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</si>
  <si>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</si>
  <si>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</si>
  <si>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</si>
  <si>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</si>
  <si>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</si>
  <si>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</si>
  <si>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</si>
  <si>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</si>
  <si>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</si>
  <si>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</si>
  <si>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</si>
  <si>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</si>
  <si>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</si>
  <si>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</si>
  <si>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</si>
  <si>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</si>
  <si>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</si>
  <si>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</si>
  <si>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</si>
  <si>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</si>
  <si>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</si>
  <si>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</si>
  <si>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</si>
  <si>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</si>
  <si>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</si>
  <si>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</si>
  <si>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</si>
  <si>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</si>
  <si>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</si>
  <si>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</si>
  <si>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</si>
  <si>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</si>
  <si>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</si>
  <si>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</si>
  <si>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</si>
  <si>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</si>
  <si>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</si>
  <si>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</si>
  <si>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</si>
  <si>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</si>
  <si>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</si>
  <si>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</si>
  <si>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</si>
  <si>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</si>
  <si>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</si>
  <si>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</si>
  <si>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</si>
  <si>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</si>
  <si>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</si>
  <si>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</si>
  <si>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</si>
  <si>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</si>
  <si>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</si>
  <si>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</si>
  <si>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</si>
  <si>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</si>
  <si>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</si>
  <si>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</si>
  <si>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</si>
  <si>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</si>
  <si>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</si>
  <si>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</si>
  <si>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</si>
  <si>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</si>
  <si>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</si>
  <si>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</si>
  <si>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</si>
  <si>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</si>
  <si>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</si>
  <si>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</si>
  <si>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</si>
  <si>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</si>
  <si>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</si>
  <si>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</si>
  <si>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</si>
  <si>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</si>
  <si>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</si>
  <si>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</si>
  <si>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</si>
  <si>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</si>
  <si>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</si>
  <si>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</si>
  <si>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</si>
  <si>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</si>
  <si>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</si>
  <si>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</si>
  <si>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</si>
  <si>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</si>
  <si>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</si>
  <si>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</si>
  <si>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</si>
  <si>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</si>
  <si>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</si>
  <si>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</si>
  <si>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</si>
  <si>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</si>
  <si>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</si>
  <si>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</si>
  <si>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</si>
  <si>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</si>
  <si>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</si>
  <si>
    <t xml:space="preserve">quien se denominara en adelante EL VENDEDOR Y                                                 </t>
  </si>
  <si>
    <t>TRAMY.APP TRAMITES DE TRANSITO CRA 69A 93 - 82 APTO (201) - MEDELLIN - 313666 88 94 HOLA@TRAMY.COM</t>
  </si>
  <si>
    <t>NOMBRES Y APELLIDOS</t>
  </si>
  <si>
    <t>Entre los suscritos a saber,</t>
  </si>
  <si>
    <t>Quien en este contrato se denominara EL(LA) ACREEDOR(A),  y por otra parte el(la) señor(a) :</t>
  </si>
  <si>
    <t>NOMBRES Y APELLIDOS (ACREEDOR)</t>
  </si>
  <si>
    <t>NOMBRES Y APELLIDOS (DEUDOR)</t>
  </si>
  <si>
    <t>Quien para efectos del presente contrato se denominara EL RESPONSABLE manifiesto que recibI a entera</t>
  </si>
  <si>
    <t xml:space="preserve">satisfaccion y  en el estado en que se encuentra el bien objeto de dicho documento, que a partir de la entrega  </t>
  </si>
  <si>
    <t>fisica e inmediata del  bien material me responsabilizo enteramente por lo siguiente:</t>
  </si>
  <si>
    <t>ACREEDOR, sobre el vehiculo de su exclusiva propiedad que a continuacion se relaciona:</t>
  </si>
  <si>
    <t xml:space="preserve">Secretiaria de movildiad de : </t>
  </si>
  <si>
    <t>Por medio de la presente yo,</t>
  </si>
  <si>
    <t>Con la presente certifico que el DEUDOR se encuentra a paz y salvo por todo concepto</t>
  </si>
  <si>
    <t>Nombre del ACREEDOR:</t>
  </si>
  <si>
    <t>No Documento:</t>
  </si>
  <si>
    <t>Firma</t>
  </si>
  <si>
    <r>
      <rPr>
        <b/>
        <sz val="10"/>
        <color theme="1"/>
        <rFont val="Century Gothic"/>
        <family val="2"/>
      </rPr>
      <t>LEVANTAR LA PRENDA</t>
    </r>
    <r>
      <rPr>
        <sz val="10"/>
        <color theme="1"/>
        <rFont val="Century Gothic"/>
        <family val="2"/>
      </rPr>
      <t xml:space="preserve"> del vehiculo descrito a continuacion:</t>
    </r>
  </si>
  <si>
    <t>SOLICITUD DE TRASPASO A FAVOR DEL INTERESADO</t>
  </si>
  <si>
    <t>Asunto: Solicitud de traspaso a favor del interesado</t>
  </si>
  <si>
    <t>NOMBRES Y APELLIDOS (POSEEDOR)</t>
  </si>
  <si>
    <r>
      <t xml:space="preserve">
</t>
    </r>
    <r>
      <rPr>
        <b/>
        <sz val="10"/>
        <color theme="1"/>
        <rFont val="Century Gothic"/>
        <family val="2"/>
      </rPr>
      <t>1.</t>
    </r>
    <r>
      <rPr>
        <sz val="10"/>
        <color theme="1"/>
        <rFont val="Century Gothic"/>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0"/>
        <color theme="1"/>
        <rFont val="Century Gothic"/>
        <family val="2"/>
      </rPr>
      <t>2.</t>
    </r>
    <r>
      <rPr>
        <sz val="10"/>
        <color theme="1"/>
        <rFont val="Century Gothic"/>
        <family val="2"/>
      </rPr>
      <t xml:space="preserve"> No cuento con contrato de compraventa o similar que me habilite para efectuar solicitud de traspaso 
</t>
    </r>
    <r>
      <rPr>
        <b/>
        <sz val="10"/>
        <color theme="1"/>
        <rFont val="Century Gothic"/>
        <family val="2"/>
      </rPr>
      <t>3.</t>
    </r>
    <r>
      <rPr>
        <sz val="10"/>
        <color theme="1"/>
        <rFont val="Century Gothic"/>
        <family val="2"/>
      </rPr>
      <t xml:space="preserve"> Desconozco el nombre, identificación o paradero de la persona que me hizo la entrega material del vehículo.
</t>
    </r>
    <r>
      <rPr>
        <b/>
        <sz val="10"/>
        <color theme="1"/>
        <rFont val="Century Gothic"/>
        <family val="2"/>
      </rPr>
      <t>4.</t>
    </r>
    <r>
      <rPr>
        <sz val="10"/>
        <color theme="1"/>
        <rFont val="Century Gothic"/>
        <family val="2"/>
      </rPr>
      <t xml:space="preserve"> </t>
    </r>
    <r>
      <rPr>
        <b/>
        <sz val="10"/>
        <color theme="1"/>
        <rFont val="Century Gothic"/>
        <family val="2"/>
      </rPr>
      <t>Manifiesto bajo la gravedad de juramento</t>
    </r>
    <r>
      <rPr>
        <sz val="10"/>
        <color theme="1"/>
        <rFont val="Century Gothic"/>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</si>
  <si>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CONTRATO DE MANDATO PERSONA JURIDICA</t>
  </si>
  <si>
    <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 </t>
    </r>
    <r>
      <rPr>
        <b/>
        <sz val="11"/>
        <rFont val="Century Gothic"/>
        <family val="2"/>
      </rPr>
      <t>PRIMERA</t>
    </r>
    <r>
      <rPr>
        <sz val="11"/>
        <rFont val="Century Gothic"/>
        <family val="2"/>
      </rPr>
      <t xml:space="preserve">: </t>
    </r>
    <r>
      <rPr>
        <b/>
        <sz val="11"/>
        <rFont val="Century Gothic"/>
        <family val="2"/>
      </rPr>
      <t>OBJETO DEL CONTRATO: EL MANDATARIO</t>
    </r>
    <r>
      <rPr>
        <sz val="11"/>
        <rFont val="Century Gothic"/>
        <family val="2"/>
      </rPr>
      <t xml:space="preserve"> por cuenta y riesgo del </t>
    </r>
    <r>
      <rPr>
        <b/>
        <sz val="11"/>
        <rFont val="Century Gothic"/>
        <family val="2"/>
      </rPr>
      <t>MANDANTE</t>
    </r>
    <r>
      <rPr>
        <sz val="11"/>
        <rFont val="Century Gothic"/>
        <family val="2"/>
      </rPr>
      <t xml:space="preserve"> queda facultado para solicitar, realizar, radicar, y retirar los siguientes trámites: 
</t>
    </r>
  </si>
  <si>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Century Gothic"/>
        <family val="2"/>
      </rPr>
      <t xml:space="preserve"> MANDANTE</t>
    </r>
    <r>
      <rPr>
        <sz val="11"/>
        <rFont val="Century Gothic"/>
        <family val="2"/>
      </rPr>
      <t xml:space="preserve"> y quién queda facultado para delegar el presente contrato de mandato.
</t>
    </r>
  </si>
  <si>
    <t xml:space="preserve"> Mayor de edad, poseedor del vehiculo identificado con las siguientes caracteristicas:</t>
  </si>
  <si>
    <t xml:space="preserve">Mayor de edad, Quien para efectos de este contrato se denominara EL(LA) ACREEDOR(A), solicito cordialmente </t>
  </si>
  <si>
    <t xml:space="preserve">Entre los suscritos a saber: </t>
  </si>
  <si>
    <t>NOMBRES Y APELLIDOS (REPRESENTANTE LEGAL)</t>
  </si>
  <si>
    <t>Mayor de edad, en calidad de representante legal de la persona juridica denominada:</t>
  </si>
  <si>
    <t>No. DOCUMENTO (NIT)</t>
  </si>
  <si>
    <t>Y de otro lado el(la) señor(a)</t>
  </si>
  <si>
    <r>
      <t xml:space="preserve">quien para efectos del presente contrato se denominara </t>
    </r>
    <r>
      <rPr>
        <b/>
        <sz val="11"/>
        <rFont val="Century Gothic"/>
        <family val="2"/>
      </rPr>
      <t>EL MANDANTE</t>
    </r>
    <r>
      <rPr>
        <sz val="11"/>
        <rFont val="Century Gothic"/>
        <family val="2"/>
      </rPr>
      <t xml:space="preserve"> Y de otro lado el(la) señor(a)</t>
    </r>
  </si>
  <si>
    <t>NOMBRES Y APELLIDOS (MANDATARIO)</t>
  </si>
  <si>
    <r>
      <t xml:space="preserve">tambien mayor de edad, quien para efectos del presente contrato se denominara </t>
    </r>
    <r>
      <rPr>
        <b/>
        <sz val="11"/>
        <rFont val="Century Gothic"/>
        <family val="2"/>
      </rPr>
      <t>EL MANDATARIO</t>
    </r>
  </si>
  <si>
    <t>NOMBRE DE LA EMPRESA</t>
  </si>
  <si>
    <t>CONTRATO DE MANDATO ( DOS MANDATARIOS )</t>
  </si>
  <si>
    <r>
      <rPr>
        <b/>
        <sz val="11"/>
        <rFont val="Century Gothic"/>
        <family val="2"/>
      </rPr>
      <t>PRIMERA: OBJETO DEL CONTRATO: LOS MANDATARIOS</t>
    </r>
    <r>
      <rPr>
        <sz val="11"/>
        <rFont val="Century Gothic"/>
        <family val="2"/>
      </rPr>
      <t xml:space="preserve"> por cuenta y riesgo del (los) </t>
    </r>
    <r>
      <rPr>
        <b/>
        <sz val="11"/>
        <rFont val="Century Gothic"/>
        <family val="2"/>
      </rPr>
      <t>MANDANTES</t>
    </r>
    <r>
      <rPr>
        <sz val="11"/>
        <rFont val="Century Gothic"/>
        <family val="2"/>
      </rPr>
      <t xml:space="preserve"> quedan facultados para solicitar, realizar, radicar, y retirar los siguientes trámites: </t>
    </r>
  </si>
  <si>
    <r>
      <t>Ante el ORGANISMO DE TRANSITO Y TRANSPORTE que corresponda, como consecuencia,</t>
    </r>
    <r>
      <rPr>
        <b/>
        <sz val="11"/>
        <rFont val="Century Gothic"/>
        <family val="2"/>
      </rPr>
      <t xml:space="preserve"> LOS MANDATARIOS</t>
    </r>
    <r>
      <rPr>
        <sz val="11"/>
        <rFont val="Century Gothic"/>
        <family val="2"/>
      </rPr>
      <t xml:space="preserve"> quedan facultados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quiénes quedan facultados para delegar el presente contrato de mandato.
</t>
    </r>
  </si>
  <si>
    <t>NOMBRES Y APELLIDOS (MANDANTE)</t>
  </si>
  <si>
    <t>NOMBRES Y APELLIDOS DEL MANDATARIO</t>
  </si>
  <si>
    <t xml:space="preserve">Tambien mayor de edad, quien para efectos del presente contrato se denominara </t>
  </si>
  <si>
    <r>
      <rPr>
        <b/>
        <sz val="11"/>
        <rFont val="Century Gothic"/>
        <family val="2"/>
      </rPr>
      <t>EL MANDATARIO.</t>
    </r>
    <r>
      <rPr>
        <sz val="11"/>
        <rFont val="Century Gothic"/>
        <family val="2"/>
      </rPr>
      <t xml:space="preserve"> Y de otro lado el(la) señor(a)</t>
    </r>
  </si>
  <si>
    <r>
      <t>Tambien mayor de edad, quien para efectos del presente contrato se denominara</t>
    </r>
    <r>
      <rPr>
        <b/>
        <sz val="11"/>
        <rFont val="Century Gothic"/>
        <family val="2"/>
      </rPr>
      <t xml:space="preserve">  EL MANDATARIO</t>
    </r>
    <r>
      <rPr>
        <sz val="11"/>
        <rFont val="Century Gothic"/>
        <family val="2"/>
      </rP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t>
    </r>
  </si>
  <si>
    <r>
      <t xml:space="preserve">Mayor de edad, quien para efectos del presente contrato se denominara </t>
    </r>
    <r>
      <rPr>
        <b/>
        <sz val="11"/>
        <rFont val="Century Gothic"/>
        <family val="2"/>
      </rPr>
      <t>EL MANDANTE</t>
    </r>
    <r>
      <rPr>
        <sz val="11"/>
        <rFont val="Century Gothic"/>
        <family val="2"/>
      </rPr>
      <t>. por otra parte</t>
    </r>
  </si>
  <si>
    <t>NOMBRES Y APELLIDOS (MANDANTE VENDEDOR)</t>
  </si>
  <si>
    <t>NOMBRES Y APELLIDOS (MANDANTE COMPRADOR)</t>
  </si>
  <si>
    <r>
      <rPr>
        <b/>
        <sz val="11"/>
        <rFont val="Century Gothic"/>
        <family val="2"/>
      </rPr>
      <t>EL MANDANTE COMPRADOR.</t>
    </r>
    <r>
      <rPr>
        <sz val="11"/>
        <rFont val="Century Gothic"/>
        <family val="2"/>
      </rPr>
      <t xml:space="preserve"> Y de otro lado el(la) señor(a)</t>
    </r>
  </si>
  <si>
    <r>
      <rPr>
        <b/>
        <sz val="11"/>
        <rFont val="Century Gothic"/>
        <family val="2"/>
      </rPr>
      <t>PRIMERA: OBJETO DEL CONTRATO: EL MANDATARIO</t>
    </r>
    <r>
      <rPr>
        <sz val="11"/>
        <rFont val="Century Gothic"/>
        <family val="2"/>
      </rPr>
      <t xml:space="preserve"> por cuenta y riesgo de los </t>
    </r>
    <r>
      <rPr>
        <b/>
        <sz val="11"/>
        <rFont val="Century Gothic"/>
        <family val="2"/>
      </rPr>
      <t>MANDANTES</t>
    </r>
    <r>
      <rPr>
        <sz val="11"/>
        <rFont val="Century Gothic"/>
        <family val="2"/>
      </rPr>
      <t xml:space="preserve"> queda facultado para solicitar, realizar, radicar, y retirar los siguientes trámites: </t>
    </r>
  </si>
  <si>
    <t>Del vehículo de propiedad del mandante vendedor, identificado con las siguientes características:</t>
  </si>
  <si>
    <t>CONTRATO DE MANDATO ( COMPRADOR Y VENDEDOR )</t>
  </si>
  <si>
    <t>Del vehículo de propiedad del (la) mandante, identificado con las siguientes características:</t>
  </si>
  <si>
    <t>CONTRATO DE MANDATO ( DOS VENDEDORES )</t>
  </si>
  <si>
    <r>
      <rPr>
        <b/>
        <sz val="11"/>
        <rFont val="Century Gothic"/>
        <family val="2"/>
      </rPr>
      <t>EL MANDANTE.</t>
    </r>
    <r>
      <rPr>
        <sz val="11"/>
        <rFont val="Century Gothic"/>
        <family val="2"/>
      </rPr>
      <t xml:space="preserve"> Y de otro lado el(la) señor(a)</t>
    </r>
  </si>
  <si>
    <t>CONTRATO DE MANDATO</t>
  </si>
  <si>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 queda facultado para delegar el presente contrato de mandato.
</t>
    </r>
  </si>
  <si>
    <r>
      <t xml:space="preserve">mayor de edad, quien para efectos del presente contrato se denominara </t>
    </r>
    <r>
      <rPr>
        <b/>
        <sz val="12"/>
        <color theme="1"/>
        <rFont val="Calibri"/>
        <family val="2"/>
      </rPr>
      <t>EL MANDANTE</t>
    </r>
  </si>
  <si>
    <r>
      <t>Tambien mayor de edad, quien para efectos del presente contrato se denominara</t>
    </r>
    <r>
      <rPr>
        <b/>
        <sz val="11"/>
        <color theme="1"/>
        <rFont val="Century Gothic"/>
        <family val="2"/>
      </rPr>
      <t xml:space="preserve">  EL MANDATARIO</t>
    </r>
    <r>
      <rPr>
        <sz val="11"/>
        <color theme="1"/>
        <rFont val="Century Gothic"/>
        <family val="2"/>
      </rPr>
      <t xml:space="preserve">, Hemos acordado suscribir el siguiente </t>
    </r>
    <r>
      <rPr>
        <b/>
        <sz val="11"/>
        <color theme="1"/>
        <rFont val="Century Gothic"/>
        <family val="2"/>
      </rPr>
      <t>CONTRATO DE MANDATO</t>
    </r>
    <r>
      <rPr>
        <sz val="11"/>
        <color theme="1"/>
        <rFont val="Century Gothic"/>
        <family val="2"/>
      </rPr>
      <t xml:space="preserve"> que se regira por las siguientes CLAUSULAS y en lo previsto de ellas, por las disposiciones del codigo de comercio y del codigo civil aplicables a la materia de que se ocupa este contrato</t>
    </r>
  </si>
  <si>
    <r>
      <rPr>
        <b/>
        <sz val="11"/>
        <color theme="1"/>
        <rFont val="Century Gothic"/>
        <family val="2"/>
      </rPr>
      <t>PRIMERA: OBJETO DEL CONTRATO: EL MANDATARIO</t>
    </r>
    <r>
      <rPr>
        <sz val="11"/>
        <color theme="1"/>
        <rFont val="Century Gothic"/>
        <family val="2"/>
      </rPr>
      <t xml:space="preserve"> por cuenta y riesgo del </t>
    </r>
    <r>
      <rPr>
        <b/>
        <sz val="11"/>
        <color theme="1"/>
        <rFont val="Century Gothic"/>
        <family val="2"/>
      </rPr>
      <t>MANDANTE</t>
    </r>
    <r>
      <rPr>
        <sz val="11"/>
        <color theme="1"/>
        <rFont val="Century Gothic"/>
        <family val="2"/>
      </rPr>
      <t xml:space="preserve"> queda facultado para solicitar, realizar, radicar, y retirar los siguientes trámites: </t>
    </r>
  </si>
  <si>
    <r>
      <t>Ante el ORGANISMO DE TRANSITO Y TRANSPORTE que corresponda, como consecuencia,</t>
    </r>
    <r>
      <rPr>
        <b/>
        <sz val="11"/>
        <color theme="1"/>
        <rFont val="Century Gothic"/>
        <family val="2"/>
      </rPr>
      <t xml:space="preserve"> EL MANDATARIO</t>
    </r>
    <r>
      <rPr>
        <sz val="11"/>
        <color theme="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t>
    </r>
    <r>
      <rPr>
        <b/>
        <sz val="11"/>
        <color theme="1"/>
        <rFont val="Century Gothic"/>
        <family val="2"/>
      </rPr>
      <t>MANDANTE</t>
    </r>
    <r>
      <rPr>
        <sz val="11"/>
        <color theme="1"/>
        <rFont val="Century Gothic"/>
        <family val="2"/>
      </rPr>
      <t xml:space="preserve"> y quién queda facultado para delegar el presente contrato de mandato.
Este mandato se entiende conferido por término indefinido y solo perderá su eficacia cuando sea revocado expresamente o cuando se cumplan los objetivos en el previsto.
</t>
    </r>
  </si>
  <si>
    <t>=</t>
  </si>
  <si>
    <t xml:space="preserve">RTM  </t>
  </si>
  <si>
    <t>SOAT</t>
  </si>
  <si>
    <t xml:space="preserve">a los </t>
  </si>
  <si>
    <t xml:space="preserve">del mes de </t>
  </si>
  <si>
    <t>del año</t>
  </si>
  <si>
    <t>EL MANDANTE</t>
  </si>
  <si>
    <t>Empresa:</t>
  </si>
  <si>
    <t>Nombre Rep legal:</t>
  </si>
  <si>
    <t>Para constancia,  este contrato se firma en el municipio de :</t>
  </si>
  <si>
    <t>EL ACREEDOR</t>
  </si>
  <si>
    <t>EL DEUDOR</t>
  </si>
  <si>
    <t>Responsable</t>
  </si>
  <si>
    <t>Lo anterior respecto del vehiculo que a continuacion se relaciona:</t>
  </si>
  <si>
    <t xml:space="preserve">Quien en este contrato se denominara EL(LA) DEUDOR(A), han celebrado CONTRATO DE PRENDA SIN TENENCIA DEL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</si>
</sst>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7"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
      <b/>
      <sz val="14"/>
      <color theme="1"/>
      <name val="Century Gothic"/>
      <family val="2"/>
    </font>
    <font>
      <b/>
      <sz val="10"/>
      <color theme="1"/>
      <name val="Century Gothic"/>
      <family val="2"/>
    </font>
    <font>
      <sz val="8"/>
      <color theme="1"/>
      <name val="Calibri"/>
      <family val="2"/>
    </font>
    <font>
      <b/>
      <u/>
      <sz val="16"/>
      <color theme="1"/>
      <name val="Century Gothic"/>
      <family val="2"/>
    </font>
    <font>
      <u/>
      <sz val="11"/>
      <color theme="1"/>
      <name val="Arial"/>
      <family val="2"/>
    </font>
    <font>
      <sz val="11"/>
      <name val="Century Gothic"/>
      <family val="2"/>
    </font>
    <font>
      <b/>
      <sz val="11"/>
      <name val="Century Gothic"/>
      <family val="2"/>
    </font>
    <font>
      <sz val="12"/>
      <color theme="1"/>
      <name val="Century Gothic"/>
      <family val="2"/>
    </font>
    <font>
      <sz val="12"/>
      <color theme="1"/>
      <name val="Calibri"/>
      <family val="2"/>
    </font>
    <font>
      <b/>
      <sz val="12"/>
      <color theme="1"/>
      <name val="Calibri"/>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
      <left/>
      <right/>
      <top/>
      <bottom style="dashed">
        <color indexed="64"/>
      </bottom>
      <diagonal/>
    </border>
  </borders>
  <cellStyleXfs count="9">
    <xf numFmtId="0" fontId="0" fillId="0" borderId="0"/>
    <xf numFmtId="44" fontId="1" fillId="0" borderId="0" applyFon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35" fillId="0" borderId="0"/>
    <xf numFmtId="9" fontId="35" fillId="0" borderId="0" applyFont="0" applyFill="0" applyBorder="0" applyAlignment="0" applyProtection="0"/>
    <xf numFmtId="0" fontId="45" fillId="0" borderId="0"/>
    <xf numFmtId="0" fontId="62" fillId="0" borderId="0" applyNumberFormat="0" applyFill="0" applyBorder="0" applyAlignment="0" applyProtection="0"/>
    <xf numFmtId="164" fontId="1" fillId="0" borderId="0" applyFont="0" applyFill="0" applyBorder="0" applyAlignment="0" applyProtection="0"/>
  </cellStyleXfs>
  <cellXfs count="1941">
    <xf numFmtId="0" fontId="0" fillId="0" borderId="0" xfId="0"/>
    <xf numFmtId="0" fontId="0" fillId="0" borderId="5" xfId="0" applyBorder="1"/>
    <xf numFmtId="0" fontId="0" fillId="0" borderId="7" xfId="0" applyBorder="1"/>
    <xf numFmtId="0" fontId="0" fillId="3" borderId="0" xfId="0" applyFill="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0" fontId="0" fillId="0" borderId="24" xfId="0" applyBorder="1"/>
    <xf numFmtId="0" fontId="2" fillId="0" borderId="0" xfId="0" applyFont="1"/>
    <xf numFmtId="0" fontId="2" fillId="0" borderId="0" xfId="0" applyFont="1" applyAlignment="1">
      <alignment horizontal="left"/>
    </xf>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5" fillId="0" borderId="4" xfId="0" applyFont="1" applyBorder="1"/>
    <xf numFmtId="0" fontId="6" fillId="3" borderId="7" xfId="0" applyFont="1" applyFill="1" applyBorder="1" applyAlignment="1">
      <alignment horizontal="left" vertical="top"/>
    </xf>
    <xf numFmtId="0" fontId="11" fillId="0" borderId="26" xfId="0" applyFont="1" applyBorder="1"/>
    <xf numFmtId="0" fontId="17" fillId="5" borderId="0" xfId="0" applyFont="1" applyFill="1"/>
    <xf numFmtId="165" fontId="15" fillId="0" borderId="14" xfId="1" applyNumberFormat="1" applyFont="1" applyFill="1" applyBorder="1" applyAlignment="1"/>
    <xf numFmtId="0" fontId="15" fillId="0" borderId="16" xfId="0" applyFont="1" applyBorder="1"/>
    <xf numFmtId="0" fontId="0" fillId="0" borderId="16" xfId="0" applyBorder="1"/>
    <xf numFmtId="165" fontId="15" fillId="0" borderId="10" xfId="0" applyNumberFormat="1" applyFont="1" applyBorder="1"/>
    <xf numFmtId="0" fontId="15" fillId="0" borderId="11" xfId="0" applyFont="1" applyBorder="1"/>
    <xf numFmtId="0" fontId="0" fillId="0" borderId="7" xfId="0" applyBorder="1" applyAlignment="1">
      <alignment horizontal="left"/>
    </xf>
    <xf numFmtId="165" fontId="15" fillId="0" borderId="16" xfId="0" applyNumberFormat="1" applyFont="1" applyBorder="1"/>
    <xf numFmtId="0" fontId="11" fillId="0" borderId="30" xfId="0" applyFont="1" applyBorder="1"/>
    <xf numFmtId="0" fontId="11" fillId="0" borderId="31" xfId="0" applyFont="1" applyBorder="1"/>
    <xf numFmtId="165" fontId="15" fillId="0" borderId="32" xfId="0" applyNumberFormat="1" applyFont="1" applyBorder="1"/>
    <xf numFmtId="165" fontId="15" fillId="0" borderId="35" xfId="0" applyNumberFormat="1" applyFont="1" applyBorder="1"/>
    <xf numFmtId="165" fontId="15" fillId="0" borderId="33" xfId="0" applyNumberFormat="1" applyFont="1" applyBorder="1"/>
    <xf numFmtId="0" fontId="0" fillId="0" borderId="32" xfId="0" applyBorder="1"/>
    <xf numFmtId="0" fontId="15" fillId="0" borderId="0" xfId="0" applyFont="1"/>
    <xf numFmtId="0" fontId="0" fillId="0" borderId="36" xfId="0" applyBorder="1"/>
    <xf numFmtId="0" fontId="0" fillId="0" borderId="30" xfId="0" applyBorder="1"/>
    <xf numFmtId="0" fontId="11" fillId="0" borderId="37" xfId="0" applyFont="1" applyBorder="1"/>
    <xf numFmtId="165" fontId="15" fillId="0" borderId="16" xfId="0" applyNumberFormat="1" applyFont="1" applyBorder="1" applyAlignment="1">
      <alignment horizontal="center"/>
    </xf>
    <xf numFmtId="165" fontId="15"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0" fillId="0" borderId="0" xfId="0" applyFont="1"/>
    <xf numFmtId="0" fontId="21"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2" fillId="0" borderId="0" xfId="0" applyFont="1" applyAlignment="1">
      <alignment vertical="center"/>
    </xf>
    <xf numFmtId="1" fontId="0" fillId="0" borderId="0" xfId="0" applyNumberFormat="1" applyAlignment="1">
      <alignment horizontal="left"/>
    </xf>
    <xf numFmtId="165" fontId="2" fillId="0" borderId="14" xfId="0" applyNumberFormat="1" applyFont="1" applyBorder="1" applyAlignment="1">
      <alignment horizontal="left"/>
    </xf>
    <xf numFmtId="165" fontId="29" fillId="0" borderId="14" xfId="0" applyNumberFormat="1" applyFont="1" applyBorder="1"/>
    <xf numFmtId="165" fontId="29" fillId="0" borderId="14" xfId="0" applyNumberFormat="1" applyFont="1" applyBorder="1" applyAlignment="1">
      <alignment horizontal="left"/>
    </xf>
    <xf numFmtId="0" fontId="29" fillId="0" borderId="14" xfId="0" applyFont="1" applyBorder="1" applyAlignment="1">
      <alignment horizontal="left"/>
    </xf>
    <xf numFmtId="165" fontId="29" fillId="0" borderId="34" xfId="0" applyNumberFormat="1" applyFont="1" applyBorder="1"/>
    <xf numFmtId="166" fontId="15" fillId="0" borderId="14" xfId="1" applyNumberFormat="1" applyFont="1" applyFill="1" applyBorder="1" applyAlignment="1">
      <alignment horizontal="left"/>
    </xf>
    <xf numFmtId="165" fontId="21" fillId="0" borderId="16" xfId="0" applyNumberFormat="1" applyFont="1" applyBorder="1" applyAlignment="1">
      <alignment horizontal="center"/>
    </xf>
    <xf numFmtId="165" fontId="21" fillId="0" borderId="32" xfId="0" applyNumberFormat="1" applyFont="1" applyBorder="1" applyAlignment="1">
      <alignment horizontal="center"/>
    </xf>
    <xf numFmtId="165" fontId="21" fillId="0" borderId="16" xfId="0" applyNumberFormat="1" applyFont="1" applyBorder="1"/>
    <xf numFmtId="165" fontId="21" fillId="0" borderId="32" xfId="0" applyNumberFormat="1" applyFont="1" applyBorder="1"/>
    <xf numFmtId="165" fontId="21" fillId="0" borderId="35" xfId="0" applyNumberFormat="1" applyFont="1" applyBorder="1"/>
    <xf numFmtId="165" fontId="21" fillId="0" borderId="33" xfId="0" applyNumberFormat="1" applyFont="1" applyBorder="1"/>
    <xf numFmtId="0" fontId="23" fillId="11" borderId="22" xfId="0" applyFont="1" applyFill="1" applyBorder="1" applyAlignment="1">
      <alignment horizontal="center"/>
    </xf>
    <xf numFmtId="0" fontId="25"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0" fillId="16" borderId="0" xfId="0" applyFill="1"/>
    <xf numFmtId="0" fontId="0" fillId="0" borderId="0" xfId="0" applyAlignment="1">
      <alignment horizontal="left"/>
    </xf>
    <xf numFmtId="1" fontId="25"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 fontId="36" fillId="0" borderId="0" xfId="0" applyNumberFormat="1" applyFont="1" applyAlignment="1">
      <alignment horizontal="left"/>
    </xf>
    <xf numFmtId="0" fontId="36" fillId="0" borderId="0" xfId="0" applyFont="1"/>
    <xf numFmtId="0" fontId="36" fillId="0" borderId="24" xfId="0" applyFont="1" applyBorder="1"/>
    <xf numFmtId="0" fontId="36" fillId="0" borderId="0" xfId="0" applyFont="1" applyAlignment="1">
      <alignment wrapText="1"/>
    </xf>
    <xf numFmtId="0" fontId="39" fillId="0" borderId="7" xfId="0" applyFont="1" applyBorder="1" applyAlignment="1">
      <alignment wrapText="1"/>
    </xf>
    <xf numFmtId="0" fontId="37" fillId="0" borderId="7" xfId="0" applyFont="1" applyBorder="1"/>
    <xf numFmtId="0" fontId="39" fillId="0" borderId="7" xfId="0" applyFont="1" applyBorder="1"/>
    <xf numFmtId="0" fontId="37" fillId="0" borderId="7" xfId="0" applyFont="1" applyBorder="1" applyAlignment="1">
      <alignment horizontal="left"/>
    </xf>
    <xf numFmtId="0" fontId="36" fillId="0" borderId="0" xfId="0" applyFont="1" applyAlignment="1">
      <alignment vertical="top"/>
    </xf>
    <xf numFmtId="0" fontId="25"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6" fillId="0" borderId="0" xfId="0" applyFont="1" applyProtection="1">
      <protection locked="0"/>
    </xf>
    <xf numFmtId="0" fontId="0" fillId="0" borderId="7" xfId="0" applyBorder="1" applyAlignment="1" applyProtection="1">
      <alignment horizontal="left" wrapText="1"/>
      <protection locked="0"/>
    </xf>
    <xf numFmtId="0" fontId="24"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7"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4"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28" fillId="14" borderId="7" xfId="0" applyFont="1" applyFill="1" applyBorder="1" applyProtection="1">
      <protection locked="0"/>
    </xf>
    <xf numFmtId="0" fontId="3" fillId="4" borderId="7" xfId="0" applyFont="1" applyFill="1" applyBorder="1" applyProtection="1">
      <protection locked="0"/>
    </xf>
    <xf numFmtId="0" fontId="16"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6" fillId="0" borderId="0" xfId="0" applyFont="1" applyAlignment="1">
      <alignment vertical="top" wrapText="1"/>
    </xf>
    <xf numFmtId="0" fontId="36" fillId="0" borderId="23" xfId="0" applyFont="1" applyBorder="1" applyAlignment="1">
      <alignment vertical="top" wrapText="1"/>
    </xf>
    <xf numFmtId="0" fontId="36" fillId="0" borderId="24" xfId="0" applyFont="1" applyBorder="1" applyAlignment="1">
      <alignment vertical="top" wrapText="1"/>
    </xf>
    <xf numFmtId="0" fontId="36" fillId="0" borderId="4" xfId="0" applyFont="1" applyBorder="1" applyAlignment="1">
      <alignment horizontal="center" vertical="top" wrapText="1"/>
    </xf>
    <xf numFmtId="0" fontId="0" fillId="0" borderId="6" xfId="0" applyBorder="1"/>
    <xf numFmtId="0" fontId="36" fillId="0" borderId="5" xfId="0" applyFont="1" applyBorder="1" applyAlignment="1">
      <alignment vertical="top" wrapText="1"/>
    </xf>
    <xf numFmtId="0" fontId="36" fillId="0" borderId="25" xfId="0" applyFont="1" applyBorder="1" applyAlignment="1">
      <alignment vertical="top" wrapText="1"/>
    </xf>
    <xf numFmtId="0" fontId="36"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6" fillId="0" borderId="14" xfId="0" applyFont="1" applyBorder="1" applyAlignment="1">
      <alignment horizontal="left"/>
    </xf>
    <xf numFmtId="0" fontId="36" fillId="0" borderId="10" xfId="0" applyFont="1" applyBorder="1"/>
    <xf numFmtId="0" fontId="36" fillId="0" borderId="11" xfId="0" applyFont="1" applyBorder="1"/>
    <xf numFmtId="0" fontId="0" fillId="0" borderId="12" xfId="0" applyBorder="1"/>
    <xf numFmtId="0" fontId="36" fillId="0" borderId="15" xfId="0" applyFont="1" applyBorder="1"/>
    <xf numFmtId="0" fontId="0" fillId="0" borderId="13" xfId="0" applyBorder="1"/>
    <xf numFmtId="0" fontId="36"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38"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7" fillId="14" borderId="7" xfId="0" applyFont="1" applyFill="1" applyBorder="1" applyAlignment="1">
      <alignment horizontal="center"/>
    </xf>
    <xf numFmtId="166" fontId="17"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6" fillId="0" borderId="0" xfId="0" applyFont="1"/>
    <xf numFmtId="0" fontId="16" fillId="6" borderId="7" xfId="0" applyFont="1" applyFill="1" applyBorder="1" applyAlignment="1">
      <alignment horizontal="center" vertical="center"/>
    </xf>
    <xf numFmtId="0" fontId="16"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6"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6"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29" fillId="0" borderId="14" xfId="0" applyNumberFormat="1" applyFont="1" applyBorder="1" applyAlignment="1">
      <alignment horizontal="left"/>
    </xf>
    <xf numFmtId="171" fontId="0" fillId="0" borderId="14" xfId="0" applyNumberFormat="1" applyBorder="1" applyAlignment="1">
      <alignment horizontal="left"/>
    </xf>
    <xf numFmtId="171" fontId="16" fillId="0" borderId="14" xfId="0" applyNumberFormat="1" applyFont="1" applyBorder="1" applyAlignment="1">
      <alignment horizontal="left"/>
    </xf>
    <xf numFmtId="0" fontId="17" fillId="32" borderId="0" xfId="0" applyFont="1" applyFill="1"/>
    <xf numFmtId="0" fontId="42"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6" fillId="0" borderId="13" xfId="0" applyFont="1" applyBorder="1"/>
    <xf numFmtId="0" fontId="36"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0" fillId="5" borderId="26" xfId="0" applyNumberFormat="1" applyFont="1" applyFill="1" applyBorder="1" applyAlignment="1">
      <alignment horizontal="center"/>
    </xf>
    <xf numFmtId="166" fontId="30" fillId="5" borderId="7" xfId="0" applyNumberFormat="1" applyFont="1" applyFill="1" applyBorder="1" applyAlignment="1">
      <alignment horizontal="center"/>
    </xf>
    <xf numFmtId="166" fontId="30" fillId="5" borderId="14" xfId="0" applyNumberFormat="1" applyFont="1" applyFill="1" applyBorder="1" applyAlignment="1">
      <alignment horizontal="center"/>
    </xf>
    <xf numFmtId="0" fontId="30" fillId="5" borderId="8" xfId="0" applyFont="1" applyFill="1" applyBorder="1" applyAlignment="1">
      <alignment horizontal="center"/>
    </xf>
    <xf numFmtId="166" fontId="0" fillId="0" borderId="7" xfId="0" applyNumberFormat="1" applyBorder="1"/>
    <xf numFmtId="166" fontId="0" fillId="0" borderId="4" xfId="0" applyNumberFormat="1" applyBorder="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4" fillId="16" borderId="0" xfId="0" applyFont="1" applyFill="1" applyProtection="1">
      <protection locked="0"/>
    </xf>
    <xf numFmtId="15" fontId="44"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1"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4"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6" fillId="37" borderId="0" xfId="6" applyFont="1" applyFill="1" applyAlignment="1">
      <alignment vertical="center"/>
    </xf>
    <xf numFmtId="0" fontId="47" fillId="37" borderId="0" xfId="6" applyFont="1" applyFill="1" applyAlignment="1">
      <alignment vertical="center"/>
    </xf>
    <xf numFmtId="0" fontId="47" fillId="37" borderId="0" xfId="6" applyFont="1" applyFill="1" applyAlignment="1">
      <alignment horizontal="right" vertical="center"/>
    </xf>
    <xf numFmtId="0" fontId="45" fillId="0" borderId="0" xfId="6"/>
    <xf numFmtId="0" fontId="48" fillId="0" borderId="0" xfId="6" applyFont="1" applyAlignment="1">
      <alignment horizontal="left"/>
    </xf>
    <xf numFmtId="0" fontId="48" fillId="0" borderId="0" xfId="6" applyFont="1" applyAlignment="1">
      <alignment horizontal="left" vertical="center" wrapText="1"/>
    </xf>
    <xf numFmtId="0" fontId="49" fillId="0" borderId="0" xfId="6" applyFont="1" applyAlignment="1">
      <alignment horizontal="center" vertical="center"/>
    </xf>
    <xf numFmtId="0" fontId="50" fillId="0" borderId="51" xfId="6" applyFont="1" applyBorder="1" applyAlignment="1">
      <alignment horizontal="left" vertical="center"/>
    </xf>
    <xf numFmtId="0" fontId="48" fillId="0" borderId="0" xfId="6" applyFont="1" applyAlignment="1">
      <alignment vertical="center" wrapText="1"/>
    </xf>
    <xf numFmtId="0" fontId="51" fillId="0" borderId="0" xfId="6" applyFont="1" applyAlignment="1">
      <alignment vertical="center"/>
    </xf>
    <xf numFmtId="0" fontId="50" fillId="0" borderId="51" xfId="6" applyFont="1" applyBorder="1" applyAlignment="1">
      <alignment horizontal="center" vertical="center"/>
    </xf>
    <xf numFmtId="0" fontId="52" fillId="0" borderId="0" xfId="6" applyFont="1" applyAlignment="1">
      <alignment vertical="center"/>
    </xf>
    <xf numFmtId="0" fontId="53" fillId="0" borderId="0" xfId="6" applyFont="1" applyAlignment="1">
      <alignment vertical="center"/>
    </xf>
    <xf numFmtId="0" fontId="54" fillId="0" borderId="0" xfId="6" applyFont="1" applyAlignment="1">
      <alignment horizontal="center" vertical="center"/>
    </xf>
    <xf numFmtId="0" fontId="55" fillId="0" borderId="51" xfId="6" applyFont="1" applyBorder="1" applyAlignment="1">
      <alignment horizontal="center" vertical="center"/>
    </xf>
    <xf numFmtId="0" fontId="53" fillId="0" borderId="0" xfId="6" applyFont="1" applyAlignment="1">
      <alignment horizontal="left" vertical="center"/>
    </xf>
    <xf numFmtId="172" fontId="49" fillId="0" borderId="0" xfId="6" applyNumberFormat="1" applyFont="1" applyAlignment="1">
      <alignment horizontal="center" vertical="center"/>
    </xf>
    <xf numFmtId="167" fontId="49" fillId="0" borderId="0" xfId="6" applyNumberFormat="1" applyFont="1" applyAlignment="1">
      <alignment horizontal="center" vertical="center"/>
    </xf>
    <xf numFmtId="0" fontId="56" fillId="0" borderId="51" xfId="6" applyFont="1" applyBorder="1" applyAlignment="1">
      <alignment horizontal="center" vertical="center"/>
    </xf>
    <xf numFmtId="0" fontId="56" fillId="0" borderId="0" xfId="6" applyFont="1" applyAlignment="1">
      <alignment horizontal="center" vertical="center"/>
    </xf>
    <xf numFmtId="0" fontId="57" fillId="37" borderId="54" xfId="6" applyFont="1" applyFill="1" applyBorder="1" applyAlignment="1">
      <alignment horizontal="center" vertical="center"/>
    </xf>
    <xf numFmtId="173" fontId="53" fillId="0" borderId="59" xfId="6" applyNumberFormat="1" applyFont="1" applyBorder="1" applyAlignment="1">
      <alignment horizontal="right" vertical="center"/>
    </xf>
    <xf numFmtId="173" fontId="53" fillId="38" borderId="60" xfId="6" applyNumberFormat="1" applyFont="1" applyFill="1" applyBorder="1" applyAlignment="1">
      <alignment horizontal="right" vertical="center"/>
    </xf>
    <xf numFmtId="173" fontId="53" fillId="0" borderId="60" xfId="6" applyNumberFormat="1" applyFont="1" applyBorder="1" applyAlignment="1">
      <alignment horizontal="right"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173" fontId="53" fillId="0" borderId="65" xfId="6" applyNumberFormat="1" applyFont="1" applyBorder="1" applyAlignment="1">
      <alignment horizontal="right" vertical="center"/>
    </xf>
    <xf numFmtId="0" fontId="59" fillId="0" borderId="0" xfId="6" applyFont="1" applyAlignment="1">
      <alignment horizontal="right" vertical="center"/>
    </xf>
    <xf numFmtId="0" fontId="60" fillId="0" borderId="0" xfId="6" applyFont="1" applyAlignment="1">
      <alignment horizontal="right" vertical="center"/>
    </xf>
    <xf numFmtId="173" fontId="61" fillId="0" borderId="66" xfId="6" applyNumberFormat="1" applyFont="1" applyBorder="1" applyAlignment="1">
      <alignment vertical="center"/>
    </xf>
    <xf numFmtId="0" fontId="60" fillId="0" borderId="67" xfId="6" applyFont="1" applyBorder="1" applyAlignment="1">
      <alignment horizontal="right" vertical="center"/>
    </xf>
    <xf numFmtId="173" fontId="61" fillId="0" borderId="68" xfId="6" applyNumberFormat="1" applyFont="1" applyBorder="1" applyAlignment="1">
      <alignment vertical="center"/>
    </xf>
    <xf numFmtId="0" fontId="60" fillId="0" borderId="69" xfId="6" applyFont="1" applyBorder="1" applyAlignment="1">
      <alignment horizontal="right" vertical="center"/>
    </xf>
    <xf numFmtId="173" fontId="61" fillId="0" borderId="69" xfId="6" applyNumberFormat="1" applyFont="1" applyBorder="1" applyAlignment="1">
      <alignment vertical="center"/>
    </xf>
    <xf numFmtId="0" fontId="51" fillId="0" borderId="0" xfId="6" applyFont="1" applyAlignment="1">
      <alignment horizontal="center" vertical="center"/>
    </xf>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64" fillId="0" borderId="15" xfId="0" applyFont="1" applyBorder="1"/>
    <xf numFmtId="166" fontId="0" fillId="34" borderId="2" xfId="0" applyNumberFormat="1" applyFill="1" applyBorder="1"/>
    <xf numFmtId="166" fontId="16"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4"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1"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6" fillId="5" borderId="0" xfId="0" applyFont="1" applyFill="1" applyAlignment="1">
      <alignment wrapText="1"/>
    </xf>
    <xf numFmtId="0" fontId="16" fillId="5" borderId="0" xfId="0" applyFont="1" applyFill="1" applyAlignment="1" applyProtection="1">
      <alignment vertical="top" wrapText="1"/>
      <protection hidden="1"/>
    </xf>
    <xf numFmtId="0" fontId="16" fillId="5" borderId="0" xfId="0" applyFont="1" applyFill="1" applyAlignment="1" applyProtection="1">
      <alignment horizontal="left" vertical="top"/>
      <protection hidden="1"/>
    </xf>
    <xf numFmtId="0" fontId="16" fillId="5" borderId="0" xfId="0" applyFont="1" applyFill="1" applyAlignment="1" applyProtection="1">
      <alignment horizontal="left" vertical="top" wrapText="1"/>
      <protection hidden="1"/>
    </xf>
    <xf numFmtId="0" fontId="16" fillId="5" borderId="0" xfId="0" applyFont="1" applyFill="1" applyAlignment="1">
      <alignment vertical="top" wrapText="1"/>
    </xf>
    <xf numFmtId="166" fontId="16" fillId="5" borderId="0" xfId="0" applyNumberFormat="1" applyFont="1" applyFill="1" applyAlignment="1">
      <alignment vertical="top" wrapText="1"/>
    </xf>
    <xf numFmtId="0" fontId="0" fillId="0" borderId="0" xfId="0" applyAlignment="1">
      <alignment horizontal="center"/>
    </xf>
    <xf numFmtId="0" fontId="26" fillId="7" borderId="0" xfId="0" applyFont="1" applyFill="1" applyAlignment="1"/>
    <xf numFmtId="0" fontId="26"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3" fillId="14" borderId="17" xfId="0" applyFont="1" applyFill="1" applyBorder="1" applyAlignment="1">
      <alignment horizontal="center"/>
    </xf>
    <xf numFmtId="166" fontId="33"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0"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4"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4" fillId="22" borderId="17" xfId="0" applyNumberFormat="1" applyFont="1" applyFill="1" applyBorder="1"/>
    <xf numFmtId="166" fontId="24" fillId="22" borderId="17" xfId="0" applyNumberFormat="1" applyFont="1" applyFill="1" applyBorder="1"/>
    <xf numFmtId="166" fontId="0" fillId="9" borderId="0" xfId="0" applyNumberFormat="1" applyFill="1" applyBorder="1"/>
    <xf numFmtId="14" fontId="24" fillId="9" borderId="17" xfId="0" applyNumberFormat="1" applyFont="1" applyFill="1" applyBorder="1"/>
    <xf numFmtId="166" fontId="24"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6" fillId="0" borderId="41" xfId="0" applyFont="1" applyBorder="1" applyAlignment="1">
      <alignment vertical="center" wrapText="1"/>
    </xf>
    <xf numFmtId="0" fontId="0" fillId="0" borderId="0" xfId="0" applyFill="1"/>
    <xf numFmtId="0" fontId="42" fillId="0" borderId="0" xfId="2" applyAlignment="1">
      <alignment horizontal="left"/>
    </xf>
    <xf numFmtId="0" fontId="42"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5"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67" fillId="22" borderId="17" xfId="0" applyNumberFormat="1" applyFont="1" applyFill="1" applyBorder="1"/>
    <xf numFmtId="14" fontId="24" fillId="22" borderId="0" xfId="0" applyNumberFormat="1" applyFont="1" applyFill="1" applyBorder="1"/>
    <xf numFmtId="166" fontId="24"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4" fillId="9" borderId="0" xfId="0" applyNumberFormat="1" applyFont="1" applyFill="1" applyBorder="1"/>
    <xf numFmtId="0" fontId="0" fillId="0" borderId="0" xfId="0" applyAlignment="1">
      <alignment horizontal="left"/>
    </xf>
    <xf numFmtId="0" fontId="67" fillId="5" borderId="0" xfId="0" applyFont="1" applyFill="1"/>
    <xf numFmtId="0" fontId="0" fillId="4" borderId="0" xfId="0" applyFill="1"/>
    <xf numFmtId="0" fontId="16" fillId="21" borderId="7" xfId="0" applyFont="1" applyFill="1" applyBorder="1"/>
    <xf numFmtId="0" fontId="26" fillId="0" borderId="0" xfId="0" applyFont="1" applyAlignment="1">
      <alignment horizontal="left"/>
    </xf>
    <xf numFmtId="0" fontId="30" fillId="0" borderId="0" xfId="0" applyFont="1" applyBorder="1" applyAlignment="1">
      <alignment horizontal="center"/>
    </xf>
    <xf numFmtId="0" fontId="68" fillId="0" borderId="0" xfId="0" applyFont="1" applyBorder="1" applyAlignment="1">
      <alignment horizontal="center"/>
    </xf>
    <xf numFmtId="0" fontId="67" fillId="41" borderId="7" xfId="0" applyFont="1" applyFill="1" applyBorder="1"/>
    <xf numFmtId="0" fontId="0" fillId="4" borderId="0" xfId="0" applyFill="1" applyAlignment="1">
      <alignment horizontal="left"/>
    </xf>
    <xf numFmtId="0" fontId="43"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1" fillId="0" borderId="0" xfId="0" applyNumberFormat="1" applyFont="1" applyAlignment="1">
      <alignment horizontal="left"/>
    </xf>
    <xf numFmtId="14" fontId="0" fillId="0" borderId="0" xfId="0" applyNumberFormat="1" applyAlignment="1">
      <alignment wrapText="1"/>
    </xf>
    <xf numFmtId="0" fontId="70" fillId="4" borderId="0" xfId="0" applyFont="1" applyFill="1" applyBorder="1"/>
    <xf numFmtId="0" fontId="0" fillId="4" borderId="11" xfId="0" applyFill="1" applyBorder="1" applyAlignment="1"/>
    <xf numFmtId="0" fontId="0" fillId="34" borderId="71" xfId="0" applyFill="1" applyBorder="1" applyAlignment="1">
      <alignment horizontal="center"/>
    </xf>
    <xf numFmtId="0" fontId="70" fillId="4" borderId="0" xfId="0" applyFont="1" applyFill="1" applyBorder="1" applyAlignment="1"/>
    <xf numFmtId="0" fontId="22" fillId="0" borderId="0" xfId="0" applyFont="1" applyBorder="1" applyAlignment="1">
      <alignment vertical="center"/>
    </xf>
    <xf numFmtId="0" fontId="71"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6" fillId="34" borderId="0" xfId="0" applyFont="1" applyFill="1" applyAlignment="1">
      <alignment wrapText="1"/>
    </xf>
    <xf numFmtId="0" fontId="35" fillId="4" borderId="7" xfId="0" applyFont="1" applyFill="1" applyBorder="1" applyAlignment="1">
      <alignment horizontal="left"/>
    </xf>
    <xf numFmtId="0" fontId="35" fillId="0" borderId="7" xfId="0" applyFont="1" applyBorder="1" applyAlignment="1">
      <alignment horizontal="left"/>
    </xf>
    <xf numFmtId="176" fontId="35"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4" fillId="0" borderId="17" xfId="0" applyFont="1" applyBorder="1" applyAlignment="1" applyProtection="1">
      <alignment horizontal="left" wrapText="1"/>
      <protection locked="0"/>
    </xf>
    <xf numFmtId="0" fontId="24"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5" fillId="13" borderId="7" xfId="0" applyFont="1" applyFill="1" applyBorder="1"/>
    <xf numFmtId="0" fontId="41"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6" fillId="6" borderId="20"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4"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2" fillId="0" borderId="0" xfId="0" applyFont="1"/>
    <xf numFmtId="0" fontId="73" fillId="0" borderId="0" xfId="0" applyFont="1"/>
    <xf numFmtId="0" fontId="73" fillId="0" borderId="0" xfId="0" applyFont="1" applyAlignment="1"/>
    <xf numFmtId="0" fontId="72" fillId="0" borderId="0" xfId="0" applyFont="1" applyAlignment="1">
      <alignment wrapText="1"/>
    </xf>
    <xf numFmtId="0" fontId="72" fillId="0" borderId="0" xfId="0" applyFont="1" applyAlignment="1">
      <alignment vertical="top" wrapText="1"/>
    </xf>
    <xf numFmtId="0" fontId="0" fillId="0" borderId="0" xfId="0" applyAlignment="1">
      <alignment vertical="top"/>
    </xf>
    <xf numFmtId="0" fontId="74" fillId="0" borderId="0" xfId="0" applyFont="1" applyAlignment="1">
      <alignment horizontal="center" vertical="center"/>
    </xf>
    <xf numFmtId="0" fontId="75" fillId="0" borderId="0" xfId="0" applyFont="1"/>
    <xf numFmtId="0" fontId="73"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1"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7" fillId="14" borderId="17" xfId="0" applyFont="1" applyFill="1" applyBorder="1" applyAlignment="1">
      <alignment horizontal="center"/>
    </xf>
    <xf numFmtId="166" fontId="17"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2" fillId="0" borderId="0" xfId="0" applyFont="1" applyAlignment="1">
      <alignment horizontal="left" vertical="top" wrapText="1"/>
    </xf>
    <xf numFmtId="0" fontId="76" fillId="0" borderId="0" xfId="0" applyFont="1"/>
    <xf numFmtId="0" fontId="72" fillId="0" borderId="0" xfId="0" applyFont="1" applyAlignment="1">
      <alignment horizontal="center"/>
    </xf>
    <xf numFmtId="0" fontId="73" fillId="0" borderId="0" xfId="0" applyFont="1" applyAlignment="1">
      <alignment horizontal="center"/>
    </xf>
    <xf numFmtId="0" fontId="72" fillId="0" borderId="0" xfId="0" applyFont="1" applyAlignment="1">
      <alignment horizontal="left"/>
    </xf>
    <xf numFmtId="167" fontId="72" fillId="0" borderId="0" xfId="0" applyNumberFormat="1" applyFont="1" applyAlignment="1">
      <alignment wrapText="1"/>
    </xf>
    <xf numFmtId="0" fontId="76" fillId="0" borderId="0" xfId="0" applyFont="1" applyBorder="1" applyAlignment="1">
      <alignment vertical="top" wrapText="1"/>
    </xf>
    <xf numFmtId="0" fontId="76" fillId="0" borderId="0" xfId="0" applyFont="1" applyAlignment="1">
      <alignment horizontal="left" vertical="top"/>
    </xf>
    <xf numFmtId="0" fontId="72" fillId="0" borderId="0" xfId="0" applyNumberFormat="1" applyFont="1"/>
    <xf numFmtId="0" fontId="0" fillId="0" borderId="0" xfId="0" applyAlignment="1"/>
    <xf numFmtId="0" fontId="0" fillId="29" borderId="7" xfId="0" applyFill="1" applyBorder="1" applyAlignment="1">
      <alignment vertical="center"/>
    </xf>
    <xf numFmtId="1" fontId="73" fillId="0" borderId="0" xfId="0" applyNumberFormat="1" applyFont="1" applyAlignment="1">
      <alignment horizontal="left" wrapText="1"/>
    </xf>
    <xf numFmtId="1" fontId="73"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67" fillId="6" borderId="7" xfId="0" applyFont="1" applyFill="1" applyBorder="1" applyAlignment="1">
      <alignment horizontal="center" vertical="center"/>
    </xf>
    <xf numFmtId="0" fontId="67" fillId="6" borderId="7" xfId="0" applyFont="1" applyFill="1" applyBorder="1" applyAlignment="1">
      <alignment horizontal="left" vertical="center"/>
    </xf>
    <xf numFmtId="166" fontId="67" fillId="6" borderId="14" xfId="0" applyNumberFormat="1" applyFont="1" applyFill="1" applyBorder="1" applyAlignment="1">
      <alignment horizontal="center" vertical="center"/>
    </xf>
    <xf numFmtId="166" fontId="67" fillId="6" borderId="7" xfId="0" applyNumberFormat="1" applyFont="1" applyFill="1" applyBorder="1" applyAlignment="1">
      <alignment horizontal="center" vertical="center"/>
    </xf>
    <xf numFmtId="0" fontId="67" fillId="6" borderId="20" xfId="0" applyFont="1" applyFill="1" applyBorder="1" applyAlignment="1">
      <alignment horizontal="center" vertical="center"/>
    </xf>
    <xf numFmtId="0" fontId="67" fillId="6" borderId="17" xfId="0" applyFont="1" applyFill="1" applyBorder="1" applyAlignment="1">
      <alignment horizontal="center" vertical="center"/>
    </xf>
    <xf numFmtId="0" fontId="67"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6" fillId="4" borderId="0" xfId="0" applyFont="1" applyFill="1"/>
    <xf numFmtId="166" fontId="17" fillId="16" borderId="0" xfId="0" applyNumberFormat="1" applyFont="1" applyFill="1" applyAlignment="1" applyProtection="1">
      <alignment horizontal="center"/>
      <protection locked="0"/>
    </xf>
    <xf numFmtId="0" fontId="79" fillId="0" borderId="0" xfId="0" applyFont="1" applyAlignment="1">
      <alignment vertical="center" wrapText="1"/>
    </xf>
    <xf numFmtId="0" fontId="24"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4"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2" fillId="0" borderId="0" xfId="0" applyFont="1" applyAlignment="1">
      <alignment horizontal="left" vertical="top" wrapText="1"/>
    </xf>
    <xf numFmtId="1" fontId="73"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2" fillId="0" borderId="7" xfId="0" applyNumberFormat="1" applyFont="1" applyBorder="1" applyAlignment="1">
      <alignment horizontal="left" wrapText="1"/>
    </xf>
    <xf numFmtId="0" fontId="81" fillId="0" borderId="0" xfId="0" applyFont="1" applyAlignment="1">
      <alignment vertical="center"/>
    </xf>
    <xf numFmtId="0" fontId="83" fillId="0" borderId="0" xfId="0" applyFont="1"/>
    <xf numFmtId="0" fontId="83" fillId="0" borderId="0" xfId="0" applyFont="1" applyAlignment="1">
      <alignment vertical="center"/>
    </xf>
    <xf numFmtId="0" fontId="83" fillId="0" borderId="0" xfId="0" applyFont="1" applyAlignment="1">
      <alignment horizontal="left" vertical="top" wrapText="1"/>
    </xf>
    <xf numFmtId="0" fontId="83" fillId="0" borderId="0" xfId="0" applyFont="1" applyAlignment="1">
      <alignment vertical="top" wrapText="1"/>
    </xf>
    <xf numFmtId="1" fontId="83" fillId="0" borderId="0" xfId="0" applyNumberFormat="1" applyFont="1" applyAlignment="1">
      <alignment vertical="top"/>
    </xf>
    <xf numFmtId="0" fontId="83" fillId="0" borderId="0" xfId="0" applyFont="1" applyAlignment="1">
      <alignment vertical="top"/>
    </xf>
    <xf numFmtId="0" fontId="83" fillId="0" borderId="0" xfId="0" applyFont="1" applyAlignment="1">
      <alignment horizontal="left" vertical="center" indent="5"/>
    </xf>
    <xf numFmtId="0" fontId="85" fillId="0" borderId="0" xfId="0" applyFont="1"/>
    <xf numFmtId="0" fontId="86" fillId="0" borderId="0" xfId="0" applyFont="1"/>
    <xf numFmtId="0" fontId="84" fillId="0" borderId="0" xfId="0" applyFont="1"/>
    <xf numFmtId="0" fontId="87" fillId="0" borderId="0" xfId="0" applyFont="1" applyAlignment="1">
      <alignment horizontal="center"/>
    </xf>
    <xf numFmtId="1" fontId="83" fillId="0" borderId="0" xfId="0" applyNumberFormat="1" applyFont="1" applyAlignment="1">
      <alignment horizontal="left" vertical="top"/>
    </xf>
    <xf numFmtId="0" fontId="83" fillId="0" borderId="0" xfId="0" applyFont="1" applyAlignment="1">
      <alignment horizontal="left" vertical="top"/>
    </xf>
    <xf numFmtId="0" fontId="89" fillId="0" borderId="0" xfId="2" applyFont="1" applyAlignment="1">
      <alignment horizontal="left" vertical="top"/>
    </xf>
    <xf numFmtId="0" fontId="81" fillId="0" borderId="0" xfId="0" applyFont="1"/>
    <xf numFmtId="1" fontId="83" fillId="0" borderId="0" xfId="0" applyNumberFormat="1" applyFont="1"/>
    <xf numFmtId="0" fontId="83" fillId="0" borderId="0" xfId="0" applyFont="1" applyAlignment="1">
      <alignment wrapText="1"/>
    </xf>
    <xf numFmtId="0" fontId="81" fillId="0" borderId="0" xfId="0" applyFont="1" applyAlignment="1">
      <alignment horizontal="left"/>
    </xf>
    <xf numFmtId="0" fontId="83" fillId="0" borderId="0" xfId="0" applyFont="1" applyAlignment="1">
      <alignment horizontal="left"/>
    </xf>
    <xf numFmtId="0" fontId="83" fillId="0" borderId="0" xfId="0" applyFont="1" applyAlignment="1">
      <alignment horizontal="center"/>
    </xf>
    <xf numFmtId="0" fontId="81" fillId="0" borderId="0" xfId="0" applyFont="1" applyAlignment="1">
      <alignment horizontal="center"/>
    </xf>
    <xf numFmtId="0" fontId="74" fillId="0" borderId="0" xfId="0" applyFont="1" applyBorder="1" applyAlignment="1">
      <alignment vertical="top" wrapText="1"/>
    </xf>
    <xf numFmtId="167" fontId="83" fillId="0" borderId="0" xfId="0" applyNumberFormat="1" applyFont="1" applyAlignment="1">
      <alignment vertical="top" wrapText="1"/>
    </xf>
    <xf numFmtId="0" fontId="91" fillId="0" borderId="0" xfId="0" applyFont="1"/>
    <xf numFmtId="0" fontId="81" fillId="0" borderId="0" xfId="0" applyFont="1" applyAlignment="1">
      <alignment horizontal="left" vertical="top" wrapText="1"/>
    </xf>
    <xf numFmtId="0" fontId="81" fillId="0" borderId="0" xfId="0" applyFont="1" applyAlignment="1">
      <alignment horizontal="center" vertical="center"/>
    </xf>
    <xf numFmtId="0" fontId="24"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2"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2" fillId="0" borderId="0" xfId="0" applyFont="1" applyAlignment="1">
      <alignment horizontal="left" vertical="top" wrapText="1"/>
    </xf>
    <xf numFmtId="0" fontId="83"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2" fillId="0" borderId="0" xfId="0" applyFont="1" applyAlignment="1">
      <alignment horizontal="left" vertical="top" wrapText="1"/>
    </xf>
    <xf numFmtId="0" fontId="73"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1"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2" fillId="0" borderId="0" xfId="0" applyFont="1" applyAlignment="1">
      <alignment horizontal="left" vertical="top" wrapText="1"/>
    </xf>
    <xf numFmtId="1" fontId="73" fillId="0" borderId="0" xfId="0" applyNumberFormat="1" applyFont="1" applyAlignment="1">
      <alignment horizontal="left" wrapText="1"/>
    </xf>
    <xf numFmtId="0" fontId="81" fillId="0" borderId="0" xfId="0" applyFont="1" applyAlignment="1">
      <alignment horizontal="left"/>
    </xf>
    <xf numFmtId="0" fontId="82" fillId="0" borderId="0" xfId="0" applyFont="1" applyAlignment="1">
      <alignment horizontal="left" vertical="center" wrapText="1"/>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1" fontId="37" fillId="0" borderId="7" xfId="0" applyNumberFormat="1" applyFont="1" applyBorder="1"/>
    <xf numFmtId="0" fontId="38" fillId="0" borderId="0" xfId="0" applyFont="1"/>
    <xf numFmtId="0" fontId="38" fillId="0" borderId="0" xfId="0" applyFont="1" applyAlignment="1">
      <alignment horizontal="left"/>
    </xf>
    <xf numFmtId="0" fontId="36" fillId="0" borderId="0" xfId="0" applyFont="1" applyAlignment="1"/>
    <xf numFmtId="1" fontId="91" fillId="0" borderId="0" xfId="0" applyNumberFormat="1" applyFont="1" applyAlignment="1"/>
    <xf numFmtId="1" fontId="83" fillId="0" borderId="0" xfId="0" applyNumberFormat="1" applyFont="1" applyAlignment="1"/>
    <xf numFmtId="1" fontId="0" fillId="44" borderId="7" xfId="0" applyNumberFormat="1" applyFont="1" applyFill="1" applyBorder="1" applyAlignment="1">
      <alignment horizontal="left" wrapText="1"/>
    </xf>
    <xf numFmtId="0" fontId="24"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4" fillId="0" borderId="75" xfId="0" applyFont="1" applyBorder="1" applyAlignment="1" applyProtection="1">
      <alignment horizontal="left" wrapText="1"/>
      <protection locked="0"/>
    </xf>
    <xf numFmtId="0" fontId="24"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2"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3" fillId="0" borderId="76" xfId="0" applyFont="1" applyBorder="1" applyAlignment="1">
      <alignment vertical="center" wrapText="1"/>
    </xf>
    <xf numFmtId="0" fontId="94" fillId="0" borderId="76" xfId="0" applyFont="1" applyBorder="1" applyAlignment="1">
      <alignment vertical="center" wrapText="1"/>
    </xf>
    <xf numFmtId="0" fontId="94"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4" fillId="31" borderId="7" xfId="0" applyFont="1" applyFill="1" applyBorder="1" applyAlignment="1">
      <alignment horizontal="center" vertical="center"/>
    </xf>
    <xf numFmtId="0" fontId="0" fillId="31" borderId="7" xfId="0" applyFill="1" applyBorder="1" applyAlignment="1">
      <alignment horizontal="center" vertical="center"/>
    </xf>
    <xf numFmtId="0" fontId="94"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4" fillId="0" borderId="76" xfId="0" applyNumberFormat="1" applyFont="1" applyBorder="1" applyAlignment="1">
      <alignment vertical="center" wrapText="1"/>
    </xf>
    <xf numFmtId="0" fontId="94" fillId="46" borderId="0" xfId="0" applyFont="1" applyFill="1" applyAlignment="1">
      <alignment horizontal="center" wrapText="1"/>
    </xf>
    <xf numFmtId="14" fontId="94" fillId="46" borderId="76" xfId="0" applyNumberFormat="1" applyFont="1" applyFill="1" applyBorder="1" applyAlignment="1">
      <alignment vertical="center" wrapText="1"/>
    </xf>
    <xf numFmtId="0" fontId="94" fillId="46" borderId="0" xfId="0" applyFont="1" applyFill="1" applyAlignment="1">
      <alignment horizontal="left" vertical="center" wrapText="1"/>
    </xf>
    <xf numFmtId="0" fontId="95" fillId="0" borderId="0" xfId="0" applyFont="1" applyAlignment="1">
      <alignment vertical="top" wrapText="1"/>
    </xf>
    <xf numFmtId="0" fontId="96" fillId="0" borderId="0" xfId="0" applyFont="1" applyAlignment="1">
      <alignment wrapText="1"/>
    </xf>
    <xf numFmtId="0" fontId="97" fillId="0" borderId="0" xfId="0" applyFont="1" applyAlignment="1">
      <alignment vertical="top" wrapText="1"/>
    </xf>
    <xf numFmtId="0" fontId="98" fillId="0" borderId="0" xfId="0" applyFont="1" applyAlignment="1">
      <alignment horizontal="center" vertical="top" wrapText="1"/>
    </xf>
    <xf numFmtId="0" fontId="99" fillId="0" borderId="0" xfId="0" applyFont="1" applyAlignment="1">
      <alignment horizontal="center"/>
    </xf>
    <xf numFmtId="0" fontId="100" fillId="0" borderId="0" xfId="0" applyFont="1"/>
    <xf numFmtId="0" fontId="17" fillId="5" borderId="0" xfId="0" applyFont="1" applyFill="1" applyAlignment="1">
      <alignment wrapText="1"/>
    </xf>
    <xf numFmtId="0" fontId="94" fillId="34" borderId="0" xfId="0" applyFont="1" applyFill="1" applyBorder="1" applyAlignment="1">
      <alignment vertical="center" wrapText="1"/>
    </xf>
    <xf numFmtId="0" fontId="101" fillId="34" borderId="0" xfId="0" applyFont="1" applyFill="1" applyBorder="1" applyAlignment="1">
      <alignment horizontal="center" wrapText="1"/>
    </xf>
    <xf numFmtId="0" fontId="100" fillId="0" borderId="0" xfId="0" applyFont="1" applyBorder="1" applyAlignment="1">
      <alignment horizontal="center"/>
    </xf>
    <xf numFmtId="0" fontId="100" fillId="0" borderId="0" xfId="0" applyFont="1" applyBorder="1" applyAlignment="1">
      <alignment horizontal="center" vertical="center" wrapText="1"/>
    </xf>
    <xf numFmtId="0" fontId="100" fillId="0" borderId="0" xfId="0" applyFont="1" applyBorder="1" applyAlignment="1">
      <alignment horizontal="center" wrapText="1"/>
    </xf>
    <xf numFmtId="170" fontId="0" fillId="0" borderId="0" xfId="0" applyNumberFormat="1"/>
    <xf numFmtId="0" fontId="26" fillId="0" borderId="0" xfId="0" applyFont="1" applyAlignment="1">
      <alignment horizontal="center"/>
    </xf>
    <xf numFmtId="0" fontId="100" fillId="0" borderId="14" xfId="0" applyFont="1" applyBorder="1" applyAlignment="1"/>
    <xf numFmtId="0" fontId="100" fillId="0" borderId="16" xfId="0" applyFont="1" applyBorder="1" applyAlignment="1"/>
    <xf numFmtId="0" fontId="100" fillId="0" borderId="6" xfId="0" applyFont="1" applyBorder="1" applyAlignment="1"/>
    <xf numFmtId="0" fontId="103" fillId="0" borderId="0" xfId="0" applyFont="1"/>
    <xf numFmtId="0" fontId="104"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7" fillId="16" borderId="0" xfId="0" applyNumberFormat="1" applyFont="1" applyFill="1" applyAlignment="1" applyProtection="1">
      <alignment horizontal="center"/>
      <protection locked="0"/>
    </xf>
    <xf numFmtId="14" fontId="105" fillId="16" borderId="0" xfId="0" applyNumberFormat="1" applyFont="1" applyFill="1" applyAlignment="1" applyProtection="1">
      <alignment horizontal="center"/>
      <protection locked="0"/>
    </xf>
    <xf numFmtId="166" fontId="105" fillId="16" borderId="0" xfId="0" applyNumberFormat="1" applyFont="1" applyFill="1" applyAlignment="1" applyProtection="1">
      <alignment horizontal="center"/>
      <protection locked="0"/>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7"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2"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3"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6" fillId="6" borderId="7" xfId="0" applyFont="1" applyFill="1" applyBorder="1" applyAlignment="1">
      <alignment horizontal="center" vertical="center" wrapText="1"/>
    </xf>
    <xf numFmtId="166" fontId="16" fillId="6" borderId="74" xfId="0" applyNumberFormat="1" applyFont="1" applyFill="1" applyBorder="1" applyAlignment="1">
      <alignment horizontal="center" vertical="center" wrapText="1"/>
    </xf>
    <xf numFmtId="166" fontId="16" fillId="6" borderId="14" xfId="0" applyNumberFormat="1" applyFont="1" applyFill="1" applyBorder="1" applyAlignment="1">
      <alignment horizontal="center" vertical="center" wrapText="1"/>
    </xf>
    <xf numFmtId="166" fontId="16" fillId="6" borderId="7" xfId="0" applyNumberFormat="1" applyFont="1" applyFill="1" applyBorder="1" applyAlignment="1">
      <alignment horizontal="center" vertical="center" wrapText="1"/>
    </xf>
    <xf numFmtId="0" fontId="0" fillId="0" borderId="0" xfId="0" applyAlignment="1">
      <alignment horizontal="left"/>
    </xf>
    <xf numFmtId="0" fontId="43" fillId="0" borderId="14" xfId="0" applyFont="1" applyBorder="1" applyAlignment="1"/>
    <xf numFmtId="0" fontId="43"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6"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1"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4"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6" fillId="0" borderId="0" xfId="0" applyFont="1"/>
    <xf numFmtId="0" fontId="72" fillId="0" borderId="0" xfId="0" applyFont="1" applyAlignment="1">
      <alignment horizontal="left" vertical="top" wrapText="1"/>
    </xf>
    <xf numFmtId="0" fontId="24" fillId="0" borderId="0" xfId="0" applyFont="1" applyAlignment="1">
      <alignment horizontal="left"/>
    </xf>
    <xf numFmtId="0" fontId="24" fillId="0" borderId="0" xfId="2" applyFont="1" applyAlignment="1">
      <alignment horizontal="left"/>
    </xf>
    <xf numFmtId="0" fontId="72" fillId="0" borderId="0" xfId="0" applyFont="1" applyAlignment="1">
      <alignment horizontal="center" vertical="top" wrapText="1"/>
    </xf>
    <xf numFmtId="0" fontId="67" fillId="13" borderId="7" xfId="0" applyFont="1" applyFill="1" applyBorder="1"/>
    <xf numFmtId="166" fontId="0" fillId="4" borderId="14" xfId="0" applyNumberFormat="1" applyFill="1" applyBorder="1" applyAlignment="1"/>
    <xf numFmtId="166" fontId="67" fillId="6" borderId="0" xfId="0" applyNumberFormat="1" applyFont="1" applyFill="1" applyBorder="1" applyAlignment="1">
      <alignment horizontal="center" vertical="center"/>
    </xf>
    <xf numFmtId="0" fontId="67" fillId="6" borderId="7" xfId="0" applyFont="1" applyFill="1" applyBorder="1" applyAlignment="1">
      <alignment horizontal="center" vertical="center" wrapText="1"/>
    </xf>
    <xf numFmtId="166" fontId="67" fillId="6" borderId="74" xfId="0" applyNumberFormat="1" applyFont="1" applyFill="1" applyBorder="1" applyAlignment="1">
      <alignment horizontal="center" vertical="center" wrapText="1"/>
    </xf>
    <xf numFmtId="166" fontId="67" fillId="6" borderId="14" xfId="0" applyNumberFormat="1" applyFont="1" applyFill="1" applyBorder="1" applyAlignment="1">
      <alignment horizontal="center" vertical="center" wrapText="1"/>
    </xf>
    <xf numFmtId="166" fontId="67" fillId="6" borderId="16" xfId="0" applyNumberFormat="1" applyFont="1" applyFill="1" applyBorder="1" applyAlignment="1">
      <alignment horizontal="center" vertical="center" wrapText="1"/>
    </xf>
    <xf numFmtId="166" fontId="67"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0" fillId="0" borderId="0" xfId="0" applyFont="1" applyAlignment="1">
      <alignment vertical="center" wrapText="1"/>
    </xf>
    <xf numFmtId="0" fontId="72" fillId="0" borderId="0" xfId="0" applyFont="1" applyAlignment="1">
      <alignment horizontal="left" vertical="top" wrapText="1"/>
    </xf>
    <xf numFmtId="0" fontId="81" fillId="0" borderId="0" xfId="0" applyFont="1" applyAlignment="1">
      <alignment horizontal="left"/>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6"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4" fillId="4" borderId="7" xfId="0" applyFont="1" applyFill="1" applyBorder="1" applyAlignment="1">
      <alignment horizontal="left"/>
    </xf>
    <xf numFmtId="0" fontId="24" fillId="4" borderId="30" xfId="0" applyFont="1" applyFill="1" applyBorder="1" applyAlignment="1">
      <alignment horizontal="left"/>
    </xf>
    <xf numFmtId="0" fontId="17" fillId="47" borderId="7" xfId="0" applyFont="1" applyFill="1" applyBorder="1" applyAlignment="1">
      <alignment horizontal="left"/>
    </xf>
    <xf numFmtId="0" fontId="107" fillId="3" borderId="0" xfId="0" applyFont="1" applyFill="1" applyAlignment="1">
      <alignment horizontal="center" vertical="center"/>
    </xf>
    <xf numFmtId="0" fontId="109" fillId="3" borderId="0" xfId="0" applyFont="1" applyFill="1"/>
    <xf numFmtId="0" fontId="109" fillId="3" borderId="0" xfId="0" applyFont="1" applyFill="1" applyAlignment="1">
      <alignment horizontal="left"/>
    </xf>
    <xf numFmtId="0" fontId="107" fillId="3" borderId="0" xfId="0" applyFont="1" applyFill="1"/>
    <xf numFmtId="0" fontId="109" fillId="3" borderId="0" xfId="0" applyFont="1" applyFill="1" applyAlignment="1">
      <alignment vertical="center"/>
    </xf>
    <xf numFmtId="0" fontId="111" fillId="49" borderId="15" xfId="0" applyFont="1" applyFill="1" applyBorder="1" applyAlignment="1">
      <alignment horizontal="center" vertical="center"/>
    </xf>
    <xf numFmtId="0" fontId="111" fillId="49" borderId="0" xfId="0" applyFont="1" applyFill="1" applyAlignment="1">
      <alignment horizontal="center" vertical="center"/>
    </xf>
    <xf numFmtId="0" fontId="111" fillId="49" borderId="13" xfId="0" applyFont="1" applyFill="1" applyBorder="1" applyAlignment="1">
      <alignment horizontal="center" vertical="center"/>
    </xf>
    <xf numFmtId="0" fontId="112" fillId="3" borderId="0" xfId="0" applyFont="1" applyFill="1" applyAlignment="1">
      <alignment horizontal="center" vertical="center"/>
    </xf>
    <xf numFmtId="183" fontId="113" fillId="25" borderId="95" xfId="0" applyNumberFormat="1" applyFont="1" applyFill="1" applyBorder="1" applyAlignment="1">
      <alignment horizontal="center" vertical="center"/>
    </xf>
    <xf numFmtId="183" fontId="113" fillId="25" borderId="96" xfId="0" applyNumberFormat="1" applyFont="1" applyFill="1" applyBorder="1" applyAlignment="1">
      <alignment horizontal="center" vertical="center"/>
    </xf>
    <xf numFmtId="183" fontId="34" fillId="0" borderId="96" xfId="0" applyNumberFormat="1" applyFont="1" applyBorder="1" applyAlignment="1">
      <alignment horizontal="center" vertical="center"/>
    </xf>
    <xf numFmtId="183" fontId="34" fillId="0" borderId="95" xfId="0" applyNumberFormat="1" applyFont="1" applyBorder="1" applyAlignment="1">
      <alignment horizontal="center" vertical="center"/>
    </xf>
    <xf numFmtId="183" fontId="113" fillId="25" borderId="98" xfId="0" applyNumberFormat="1" applyFont="1" applyFill="1" applyBorder="1" applyAlignment="1">
      <alignment horizontal="center" vertical="center"/>
    </xf>
    <xf numFmtId="183" fontId="113" fillId="25" borderId="99" xfId="0" applyNumberFormat="1" applyFont="1" applyFill="1" applyBorder="1" applyAlignment="1">
      <alignment horizontal="center" vertical="center"/>
    </xf>
    <xf numFmtId="183" fontId="34" fillId="0" borderId="98" xfId="0" applyNumberFormat="1" applyFont="1" applyBorder="1" applyAlignment="1">
      <alignment horizontal="center" vertical="center"/>
    </xf>
    <xf numFmtId="183" fontId="34" fillId="0" borderId="99" xfId="0" applyNumberFormat="1" applyFont="1" applyBorder="1" applyAlignment="1">
      <alignment horizontal="center" vertical="center"/>
    </xf>
    <xf numFmtId="0" fontId="34" fillId="3" borderId="0" xfId="0" applyFont="1" applyFill="1" applyAlignment="1">
      <alignment horizontal="center" vertical="center"/>
    </xf>
    <xf numFmtId="0" fontId="107" fillId="3" borderId="101" xfId="0" applyFont="1" applyFill="1" applyBorder="1" applyAlignment="1">
      <alignment horizontal="center" vertical="center"/>
    </xf>
    <xf numFmtId="0" fontId="0" fillId="0" borderId="102" xfId="0" applyBorder="1"/>
    <xf numFmtId="183" fontId="34" fillId="27" borderId="96" xfId="0" applyNumberFormat="1" applyFont="1" applyFill="1" applyBorder="1" applyAlignment="1">
      <alignment horizontal="center" vertical="center"/>
    </xf>
    <xf numFmtId="183" fontId="34" fillId="27" borderId="97" xfId="0" applyNumberFormat="1" applyFont="1" applyFill="1" applyBorder="1" applyAlignment="1">
      <alignment horizontal="center" vertical="center"/>
    </xf>
    <xf numFmtId="183" fontId="113" fillId="27" borderId="97" xfId="0" applyNumberFormat="1" applyFont="1" applyFill="1" applyBorder="1" applyAlignment="1">
      <alignment horizontal="center" vertical="center"/>
    </xf>
    <xf numFmtId="183" fontId="113" fillId="27" borderId="99" xfId="0" applyNumberFormat="1" applyFont="1" applyFill="1" applyBorder="1" applyAlignment="1">
      <alignment horizontal="center" vertical="center"/>
    </xf>
    <xf numFmtId="183" fontId="113" fillId="27" borderId="100" xfId="0" applyNumberFormat="1" applyFont="1" applyFill="1" applyBorder="1" applyAlignment="1">
      <alignment horizontal="center" vertical="center"/>
    </xf>
    <xf numFmtId="183" fontId="113" fillId="27" borderId="96" xfId="0" applyNumberFormat="1" applyFont="1" applyFill="1" applyBorder="1" applyAlignment="1">
      <alignment horizontal="center" vertical="center"/>
    </xf>
    <xf numFmtId="183" fontId="34"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6"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71"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4" fillId="22" borderId="0" xfId="0" applyNumberFormat="1" applyFont="1" applyFill="1"/>
    <xf numFmtId="14" fontId="0" fillId="13" borderId="7" xfId="0" applyNumberFormat="1" applyFill="1" applyBorder="1"/>
    <xf numFmtId="14" fontId="24" fillId="9" borderId="0" xfId="0" applyNumberFormat="1" applyFont="1" applyFill="1"/>
    <xf numFmtId="166" fontId="24"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2" fillId="0" borderId="0" xfId="0" applyFont="1" applyAlignment="1">
      <alignment horizontal="left" vertical="top" wrapText="1"/>
    </xf>
    <xf numFmtId="0" fontId="24"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1"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1"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3" fillId="0" borderId="0" xfId="0" applyFont="1" applyAlignment="1">
      <alignment vertical="top"/>
    </xf>
    <xf numFmtId="0" fontId="0" fillId="0" borderId="0" xfId="0" applyAlignment="1">
      <alignment horizontal="center"/>
    </xf>
    <xf numFmtId="0" fontId="0" fillId="0" borderId="0" xfId="0" applyAlignment="1">
      <alignment horizontal="left"/>
    </xf>
    <xf numFmtId="0" fontId="24"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4" fillId="0" borderId="0" xfId="0" applyFont="1" applyAlignment="1">
      <alignment horizontal="center"/>
    </xf>
    <xf numFmtId="0" fontId="42" fillId="0" borderId="0" xfId="2" applyAlignment="1">
      <alignment horizontal="center"/>
    </xf>
    <xf numFmtId="0" fontId="115" fillId="0" borderId="4" xfId="0" applyFont="1" applyBorder="1"/>
    <xf numFmtId="0" fontId="115" fillId="0" borderId="0" xfId="0" applyFont="1" applyBorder="1"/>
    <xf numFmtId="165" fontId="115" fillId="0" borderId="0" xfId="0" applyNumberFormat="1" applyFont="1" applyBorder="1"/>
    <xf numFmtId="0" fontId="11" fillId="0" borderId="1" xfId="0" applyFont="1" applyBorder="1"/>
    <xf numFmtId="166" fontId="115" fillId="0" borderId="2" xfId="1" applyNumberFormat="1" applyFont="1" applyFill="1" applyBorder="1" applyAlignment="1">
      <alignment horizontal="left"/>
    </xf>
    <xf numFmtId="0" fontId="115" fillId="0" borderId="2" xfId="0" applyFont="1" applyBorder="1"/>
    <xf numFmtId="0" fontId="115" fillId="0" borderId="3" xfId="0" applyFont="1" applyBorder="1"/>
    <xf numFmtId="0" fontId="115" fillId="0" borderId="5" xfId="0" applyFont="1" applyBorder="1"/>
    <xf numFmtId="1" fontId="115"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5" fillId="0" borderId="0" xfId="0" applyNumberFormat="1" applyFont="1" applyBorder="1"/>
    <xf numFmtId="14" fontId="79" fillId="0" borderId="0" xfId="0" applyNumberFormat="1" applyFont="1" applyAlignment="1">
      <alignment vertical="center" wrapText="1"/>
    </xf>
    <xf numFmtId="0" fontId="23" fillId="5" borderId="0" xfId="0" applyFont="1" applyFill="1" applyBorder="1" applyAlignment="1">
      <alignment wrapText="1"/>
    </xf>
    <xf numFmtId="0" fontId="23"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1" fillId="43" borderId="50" xfId="0" applyFont="1" applyFill="1" applyBorder="1"/>
    <xf numFmtId="0" fontId="0" fillId="4" borderId="14" xfId="0" applyFont="1" applyFill="1" applyBorder="1" applyAlignment="1"/>
    <xf numFmtId="0" fontId="72" fillId="0" borderId="0" xfId="0" applyFont="1" applyAlignment="1">
      <alignment vertical="top"/>
    </xf>
    <xf numFmtId="180" fontId="24"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6"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4"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0" fontId="0" fillId="0" borderId="0" xfId="0" applyAlignment="1">
      <alignment horizontal="left"/>
    </xf>
    <xf numFmtId="0" fontId="11" fillId="0" borderId="0" xfId="0" applyFont="1" applyBorder="1" applyAlignment="1">
      <alignment vertical="center" wrapText="1"/>
    </xf>
    <xf numFmtId="0" fontId="117" fillId="4" borderId="0" xfId="0" applyFont="1" applyFill="1" applyBorder="1"/>
    <xf numFmtId="0" fontId="117" fillId="4" borderId="0" xfId="0" applyFont="1" applyFill="1" applyBorder="1" applyAlignment="1">
      <alignment vertical="top"/>
    </xf>
    <xf numFmtId="0" fontId="117" fillId="4" borderId="0" xfId="0" applyFont="1" applyFill="1" applyBorder="1" applyAlignment="1"/>
    <xf numFmtId="0" fontId="118" fillId="4" borderId="0" xfId="0" applyFont="1" applyFill="1" applyBorder="1" applyAlignment="1"/>
    <xf numFmtId="0" fontId="16" fillId="0" borderId="19" xfId="0" applyFont="1" applyBorder="1" applyAlignment="1">
      <alignment horizontal="right"/>
    </xf>
    <xf numFmtId="0" fontId="16" fillId="0" borderId="0" xfId="0" applyFont="1" applyAlignment="1">
      <alignment horizontal="right"/>
    </xf>
    <xf numFmtId="0" fontId="0" fillId="0" borderId="15" xfId="0" applyBorder="1" applyAlignment="1">
      <alignment horizontal="left" wrapText="1"/>
    </xf>
    <xf numFmtId="0" fontId="0" fillId="0" borderId="0" xfId="0" applyBorder="1" applyAlignment="1">
      <alignment horizontal="left" wrapText="1"/>
    </xf>
    <xf numFmtId="0" fontId="6" fillId="3" borderId="0" xfId="0" applyFont="1" applyFill="1" applyBorder="1" applyAlignment="1">
      <alignment vertical="top"/>
    </xf>
    <xf numFmtId="0" fontId="5" fillId="3" borderId="0" xfId="0" applyFont="1" applyFill="1" applyBorder="1"/>
    <xf numFmtId="0" fontId="6" fillId="3" borderId="0" xfId="0" applyFont="1" applyFill="1" applyBorder="1"/>
    <xf numFmtId="0" fontId="0" fillId="3" borderId="0" xfId="0" applyFill="1" applyBorder="1"/>
    <xf numFmtId="0" fontId="6" fillId="3" borderId="10" xfId="0" applyFont="1" applyFill="1" applyBorder="1" applyAlignment="1">
      <alignment vertical="top"/>
    </xf>
    <xf numFmtId="0" fontId="6" fillId="3" borderId="11" xfId="0" applyFont="1" applyFill="1" applyBorder="1" applyAlignment="1">
      <alignment vertical="top"/>
    </xf>
    <xf numFmtId="0" fontId="2" fillId="6" borderId="49" xfId="0" applyFont="1" applyFill="1" applyBorder="1" applyAlignment="1" applyProtection="1">
      <alignment wrapText="1"/>
      <protection locked="0"/>
    </xf>
    <xf numFmtId="167" fontId="0" fillId="0" borderId="7" xfId="0" applyNumberFormat="1" applyBorder="1" applyAlignment="1">
      <alignment horizontal="center"/>
    </xf>
    <xf numFmtId="0" fontId="19" fillId="0" borderId="0" xfId="0" applyFont="1" applyBorder="1" applyAlignment="1">
      <alignment horizontal="center" vertical="center"/>
    </xf>
    <xf numFmtId="1" fontId="0" fillId="0" borderId="0" xfId="0" applyNumberFormat="1" applyBorder="1" applyAlignment="1">
      <alignment horizontal="left"/>
    </xf>
    <xf numFmtId="0" fontId="36" fillId="0" borderId="0" xfId="0" applyFont="1" applyBorder="1" applyAlignment="1">
      <alignment wrapText="1"/>
    </xf>
    <xf numFmtId="0" fontId="0" fillId="0" borderId="0" xfId="0" applyBorder="1" applyAlignment="1">
      <alignment wrapText="1"/>
    </xf>
    <xf numFmtId="0" fontId="64" fillId="0" borderId="0" xfId="0" applyFont="1" applyBorder="1"/>
    <xf numFmtId="0" fontId="63" fillId="0" borderId="0" xfId="0" applyFont="1" applyBorder="1"/>
    <xf numFmtId="0" fontId="71" fillId="4" borderId="18" xfId="0" applyFont="1" applyFill="1" applyBorder="1" applyAlignment="1"/>
    <xf numFmtId="1" fontId="0" fillId="0" borderId="19" xfId="0" applyNumberFormat="1" applyBorder="1" applyAlignment="1">
      <alignment horizontal="left"/>
    </xf>
    <xf numFmtId="0" fontId="63" fillId="0" borderId="19" xfId="0" applyFont="1" applyBorder="1"/>
    <xf numFmtId="1" fontId="0" fillId="0" borderId="19" xfId="0" applyNumberFormat="1" applyBorder="1"/>
    <xf numFmtId="0" fontId="72" fillId="0" borderId="10" xfId="0" applyFont="1" applyBorder="1"/>
    <xf numFmtId="0" fontId="36" fillId="30" borderId="14" xfId="0" applyFont="1" applyFill="1" applyBorder="1" applyAlignment="1">
      <alignment wrapText="1"/>
    </xf>
    <xf numFmtId="0" fontId="36" fillId="30" borderId="14" xfId="0" applyFont="1" applyFill="1" applyBorder="1"/>
    <xf numFmtId="0" fontId="0" fillId="0" borderId="108" xfId="0" applyBorder="1"/>
    <xf numFmtId="1" fontId="0" fillId="0" borderId="108" xfId="0" applyNumberFormat="1" applyBorder="1" applyAlignment="1">
      <alignment horizontal="left"/>
    </xf>
    <xf numFmtId="0" fontId="16" fillId="0" borderId="0" xfId="0" applyFont="1" applyBorder="1"/>
    <xf numFmtId="0" fontId="73" fillId="0" borderId="0" xfId="0" applyFont="1" applyBorder="1"/>
    <xf numFmtId="0" fontId="0" fillId="0" borderId="11" xfId="0" applyBorder="1" applyAlignment="1"/>
    <xf numFmtId="0" fontId="0" fillId="0" borderId="12" xfId="0" applyBorder="1" applyAlignment="1"/>
    <xf numFmtId="0" fontId="36" fillId="0" borderId="0" xfId="0" applyFont="1" applyBorder="1" applyAlignment="1">
      <alignment vertical="top" wrapText="1"/>
    </xf>
    <xf numFmtId="0" fontId="72" fillId="0" borderId="15" xfId="0" applyFont="1" applyBorder="1"/>
    <xf numFmtId="0" fontId="92" fillId="0" borderId="15" xfId="0" applyFont="1" applyBorder="1"/>
    <xf numFmtId="0" fontId="92" fillId="0" borderId="10" xfId="0" applyFont="1" applyBorder="1"/>
    <xf numFmtId="0" fontId="72" fillId="0" borderId="0" xfId="0" applyFont="1" applyBorder="1"/>
    <xf numFmtId="0" fontId="92" fillId="0" borderId="0" xfId="0" applyFont="1" applyBorder="1"/>
    <xf numFmtId="0" fontId="92" fillId="0" borderId="0" xfId="0" applyFont="1" applyBorder="1" applyAlignment="1">
      <alignment vertical="top" wrapText="1"/>
    </xf>
    <xf numFmtId="0" fontId="72" fillId="0" borderId="11" xfId="0" applyFont="1" applyBorder="1"/>
    <xf numFmtId="0" fontId="72" fillId="0" borderId="12" xfId="0" applyFont="1" applyBorder="1"/>
    <xf numFmtId="1" fontId="72" fillId="0" borderId="0" xfId="0" applyNumberFormat="1" applyFont="1" applyBorder="1" applyAlignment="1">
      <alignment horizontal="left"/>
    </xf>
    <xf numFmtId="0" fontId="72" fillId="0" borderId="13" xfId="0" applyFont="1" applyBorder="1"/>
    <xf numFmtId="0" fontId="72" fillId="0" borderId="15" xfId="0" applyFont="1" applyBorder="1" applyAlignment="1">
      <alignment horizontal="left"/>
    </xf>
    <xf numFmtId="0" fontId="72" fillId="0" borderId="0" xfId="0" applyFont="1" applyBorder="1" applyAlignment="1">
      <alignment horizontal="left"/>
    </xf>
    <xf numFmtId="0" fontId="72" fillId="0" borderId="0" xfId="0" applyFont="1" applyBorder="1" applyAlignment="1">
      <alignment wrapText="1"/>
    </xf>
    <xf numFmtId="0" fontId="73" fillId="0" borderId="14" xfId="0" applyFont="1" applyBorder="1" applyAlignment="1">
      <alignment horizontal="left"/>
    </xf>
    <xf numFmtId="0" fontId="72" fillId="0" borderId="6" xfId="0" applyFont="1" applyBorder="1"/>
    <xf numFmtId="171" fontId="73" fillId="0" borderId="14" xfId="0" applyNumberFormat="1" applyFont="1" applyBorder="1" applyAlignment="1">
      <alignment horizontal="left"/>
    </xf>
    <xf numFmtId="0" fontId="73" fillId="30" borderId="14" xfId="0" applyFont="1" applyFill="1" applyBorder="1" applyAlignment="1">
      <alignment wrapText="1"/>
    </xf>
    <xf numFmtId="0" fontId="73" fillId="30" borderId="14" xfId="0" applyFont="1" applyFill="1" applyBorder="1"/>
    <xf numFmtId="0" fontId="36" fillId="0" borderId="0" xfId="0" applyFont="1" applyBorder="1"/>
    <xf numFmtId="0" fontId="92" fillId="0" borderId="15" xfId="0" applyFont="1" applyBorder="1" applyAlignment="1">
      <alignment horizontal="left"/>
    </xf>
    <xf numFmtId="0" fontId="16" fillId="0" borderId="16" xfId="0" applyFont="1" applyBorder="1" applyAlignment="1">
      <alignment horizontal="left"/>
    </xf>
    <xf numFmtId="171" fontId="16" fillId="0" borderId="16" xfId="0" applyNumberFormat="1" applyFont="1" applyBorder="1" applyAlignment="1">
      <alignment horizontal="left"/>
    </xf>
    <xf numFmtId="0" fontId="92" fillId="30" borderId="14" xfId="0" applyFont="1" applyFill="1" applyBorder="1" applyAlignment="1">
      <alignment wrapText="1"/>
    </xf>
    <xf numFmtId="0" fontId="92" fillId="30" borderId="14" xfId="0" applyFont="1" applyFill="1" applyBorder="1"/>
    <xf numFmtId="0" fontId="72" fillId="0" borderId="108" xfId="0" applyFont="1" applyBorder="1"/>
    <xf numFmtId="1" fontId="72" fillId="0" borderId="108" xfId="0" applyNumberFormat="1" applyFont="1" applyBorder="1" applyAlignment="1">
      <alignment horizontal="left"/>
    </xf>
    <xf numFmtId="0" fontId="120" fillId="0" borderId="0" xfId="0" applyFont="1" applyBorder="1"/>
    <xf numFmtId="0" fontId="120" fillId="0" borderId="15" xfId="0" applyFont="1" applyBorder="1"/>
    <xf numFmtId="1" fontId="36" fillId="0" borderId="0" xfId="0" applyNumberFormat="1" applyFont="1" applyBorder="1" applyAlignment="1">
      <alignment horizontal="left"/>
    </xf>
    <xf numFmtId="0" fontId="36" fillId="0" borderId="15" xfId="0" applyFont="1" applyBorder="1" applyAlignment="1">
      <alignment horizontal="left" wrapText="1"/>
    </xf>
    <xf numFmtId="0" fontId="36" fillId="0" borderId="0" xfId="0" applyFont="1" applyBorder="1" applyAlignment="1">
      <alignment horizontal="left" wrapText="1"/>
    </xf>
    <xf numFmtId="0" fontId="0" fillId="0" borderId="15" xfId="0" applyBorder="1" applyAlignment="1">
      <alignment horizontal="left" vertical="top" wrapText="1"/>
    </xf>
    <xf numFmtId="0" fontId="0" fillId="0" borderId="0" xfId="0" applyBorder="1" applyAlignment="1">
      <alignment horizontal="left" vertical="top" wrapText="1"/>
    </xf>
    <xf numFmtId="0" fontId="0" fillId="0" borderId="47" xfId="0" applyBorder="1"/>
    <xf numFmtId="0" fontId="36" fillId="0" borderId="18" xfId="0" applyFont="1" applyBorder="1"/>
    <xf numFmtId="0" fontId="121" fillId="0" borderId="15" xfId="0" applyFont="1" applyBorder="1" applyAlignment="1">
      <alignment horizontal="left"/>
    </xf>
    <xf numFmtId="0" fontId="121" fillId="0" borderId="0" xfId="0" applyFont="1" applyBorder="1" applyAlignment="1">
      <alignment horizontal="left" wrapText="1"/>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0" fillId="0" borderId="0" xfId="0" applyBorder="1" applyAlignment="1"/>
    <xf numFmtId="0" fontId="65" fillId="0" borderId="0" xfId="0" applyFont="1" applyBorder="1"/>
    <xf numFmtId="0" fontId="65" fillId="0" borderId="13" xfId="0" applyFont="1" applyBorder="1"/>
    <xf numFmtId="0" fontId="92" fillId="0" borderId="13" xfId="0" applyFont="1" applyBorder="1" applyAlignment="1">
      <alignment horizontal="left" vertical="top" wrapText="1"/>
    </xf>
    <xf numFmtId="0" fontId="73" fillId="30" borderId="7" xfId="0" applyFont="1" applyFill="1" applyBorder="1" applyAlignment="1">
      <alignment wrapText="1"/>
    </xf>
    <xf numFmtId="0" fontId="73" fillId="30" borderId="7" xfId="0" applyFont="1" applyFill="1" applyBorder="1"/>
    <xf numFmtId="0" fontId="72" fillId="0" borderId="0" xfId="0" applyFont="1" applyBorder="1" applyAlignment="1"/>
    <xf numFmtId="0" fontId="72" fillId="0" borderId="24" xfId="0" applyFont="1" applyBorder="1"/>
    <xf numFmtId="0" fontId="15" fillId="30" borderId="14" xfId="0" applyFont="1" applyFill="1" applyBorder="1" applyAlignment="1"/>
    <xf numFmtId="0" fontId="15" fillId="30" borderId="16" xfId="0" applyFont="1" applyFill="1" applyBorder="1" applyAlignment="1"/>
    <xf numFmtId="0" fontId="122" fillId="0" borderId="15" xfId="0" applyFont="1" applyBorder="1"/>
    <xf numFmtId="165" fontId="72" fillId="0" borderId="13" xfId="0" applyNumberFormat="1" applyFont="1" applyBorder="1"/>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165" fontId="72" fillId="0" borderId="15" xfId="0" applyNumberFormat="1" applyFont="1" applyBorder="1" applyAlignment="1">
      <alignment horizontal="left"/>
    </xf>
    <xf numFmtId="0" fontId="72" fillId="0" borderId="47" xfId="0" applyFont="1" applyBorder="1"/>
    <xf numFmtId="165" fontId="72" fillId="0" borderId="15" xfId="0" applyNumberFormat="1" applyFont="1" applyBorder="1"/>
    <xf numFmtId="0" fontId="72" fillId="0" borderId="18" xfId="0" applyFont="1" applyBorder="1"/>
    <xf numFmtId="0" fontId="72" fillId="0" borderId="19" xfId="0" applyFont="1" applyBorder="1"/>
    <xf numFmtId="0" fontId="72" fillId="0" borderId="20" xfId="0" applyFont="1" applyBorder="1"/>
    <xf numFmtId="0" fontId="15" fillId="30" borderId="6" xfId="0" applyFont="1" applyFill="1" applyBorder="1" applyAlignment="1"/>
    <xf numFmtId="0" fontId="0" fillId="0" borderId="11" xfId="0" applyFont="1" applyBorder="1" applyAlignment="1"/>
    <xf numFmtId="0" fontId="0" fillId="0" borderId="12" xfId="0" applyFont="1" applyBorder="1" applyAlignment="1"/>
    <xf numFmtId="0" fontId="125" fillId="0" borderId="15" xfId="0" applyFont="1" applyBorder="1" applyAlignment="1"/>
    <xf numFmtId="0" fontId="125" fillId="0" borderId="0" xfId="0" applyFont="1" applyBorder="1" applyAlignment="1"/>
    <xf numFmtId="0" fontId="125" fillId="0" borderId="13" xfId="0" applyFont="1" applyBorder="1" applyAlignment="1"/>
    <xf numFmtId="0" fontId="0" fillId="0" borderId="13" xfId="0" applyFont="1" applyBorder="1"/>
    <xf numFmtId="0" fontId="118" fillId="0" borderId="15" xfId="0" applyFont="1" applyBorder="1"/>
    <xf numFmtId="0" fontId="73" fillId="0" borderId="15" xfId="0" applyFont="1" applyBorder="1"/>
    <xf numFmtId="0" fontId="29" fillId="0" borderId="18" xfId="0" applyFont="1" applyBorder="1"/>
    <xf numFmtId="0" fontId="0" fillId="0" borderId="19" xfId="0" applyFont="1" applyBorder="1"/>
    <xf numFmtId="0" fontId="0" fillId="0" borderId="20" xfId="0" applyFont="1" applyBorder="1"/>
    <xf numFmtId="0" fontId="0" fillId="0" borderId="14" xfId="0" applyFont="1" applyBorder="1" applyAlignment="1"/>
    <xf numFmtId="0" fontId="0" fillId="0" borderId="16" xfId="0" applyFont="1" applyBorder="1" applyAlignment="1"/>
    <xf numFmtId="0" fontId="0" fillId="0" borderId="6" xfId="0" applyFont="1" applyBorder="1" applyAlignment="1"/>
    <xf numFmtId="0" fontId="0" fillId="0" borderId="18" xfId="0" applyFont="1" applyBorder="1" applyAlignment="1"/>
    <xf numFmtId="0" fontId="0" fillId="0" borderId="19" xfId="0" applyFont="1" applyBorder="1" applyAlignment="1"/>
    <xf numFmtId="0" fontId="0" fillId="0" borderId="20" xfId="0" applyFont="1" applyBorder="1" applyAlignment="1"/>
    <xf numFmtId="0" fontId="16" fillId="0" borderId="19" xfId="0" applyFont="1" applyBorder="1" applyAlignment="1"/>
    <xf numFmtId="0" fontId="16" fillId="0" borderId="0" xfId="0" applyFont="1" applyAlignment="1"/>
    <xf numFmtId="1" fontId="0" fillId="0" borderId="14" xfId="0" applyNumberFormat="1" applyFont="1" applyBorder="1" applyAlignment="1"/>
    <xf numFmtId="0" fontId="0" fillId="0" borderId="14" xfId="0" applyBorder="1" applyAlignment="1"/>
    <xf numFmtId="0" fontId="0" fillId="0" borderId="16" xfId="0" applyBorder="1" applyAlignment="1"/>
    <xf numFmtId="0" fontId="0" fillId="0" borderId="6" xfId="0" applyBorder="1" applyAlignment="1"/>
    <xf numFmtId="1" fontId="0" fillId="0" borderId="14" xfId="0" applyNumberFormat="1" applyBorder="1" applyAlignment="1"/>
    <xf numFmtId="1" fontId="0" fillId="0" borderId="16" xfId="0" applyNumberFormat="1" applyBorder="1" applyAlignment="1"/>
    <xf numFmtId="1" fontId="0" fillId="0" borderId="6" xfId="0" applyNumberFormat="1" applyBorder="1" applyAlignment="1"/>
    <xf numFmtId="0" fontId="118" fillId="0" borderId="10" xfId="0" applyFont="1" applyBorder="1"/>
    <xf numFmtId="0" fontId="118" fillId="0" borderId="18" xfId="0" applyFont="1" applyBorder="1"/>
    <xf numFmtId="0" fontId="0" fillId="0" borderId="14" xfId="0" applyBorder="1" applyAlignment="1">
      <alignment horizontal="center"/>
    </xf>
    <xf numFmtId="0" fontId="72" fillId="0" borderId="15" xfId="0" applyFont="1" applyBorder="1" applyAlignment="1">
      <alignment horizontal="left" vertical="top" wrapText="1"/>
    </xf>
    <xf numFmtId="0" fontId="72" fillId="0" borderId="0" xfId="0" applyFont="1" applyBorder="1" applyAlignment="1">
      <alignment horizontal="left" vertical="top" wrapText="1"/>
    </xf>
    <xf numFmtId="0" fontId="72" fillId="0" borderId="13" xfId="0" applyFont="1" applyBorder="1" applyAlignment="1">
      <alignment horizontal="left" vertical="top" wrapText="1"/>
    </xf>
    <xf numFmtId="0" fontId="122" fillId="0" borderId="0" xfId="0" applyFont="1" applyBorder="1" applyAlignment="1">
      <alignment horizontal="left" vertical="top" wrapText="1"/>
    </xf>
    <xf numFmtId="0" fontId="72" fillId="0" borderId="15" xfId="0" applyFont="1" applyBorder="1" applyAlignment="1">
      <alignment horizontal="left" vertical="top"/>
    </xf>
    <xf numFmtId="0" fontId="118" fillId="0" borderId="0" xfId="0" applyFont="1" applyBorder="1"/>
    <xf numFmtId="0" fontId="0" fillId="0" borderId="18" xfId="0" applyBorder="1" applyAlignment="1"/>
    <xf numFmtId="0" fontId="0" fillId="0" borderId="19" xfId="0" applyBorder="1" applyAlignment="1"/>
    <xf numFmtId="0" fontId="0" fillId="0" borderId="20" xfId="0" applyBorder="1" applyAlignment="1"/>
    <xf numFmtId="0" fontId="15" fillId="30" borderId="10" xfId="0" applyFont="1" applyFill="1" applyBorder="1" applyAlignment="1"/>
    <xf numFmtId="0" fontId="15" fillId="30" borderId="11" xfId="0" applyFont="1" applyFill="1" applyBorder="1" applyAlignment="1"/>
    <xf numFmtId="0" fontId="15" fillId="30" borderId="12" xfId="0" applyFont="1" applyFill="1" applyBorder="1" applyAlignment="1"/>
    <xf numFmtId="0" fontId="0" fillId="0" borderId="14" xfId="0" applyBorder="1" applyAlignment="1">
      <alignment horizontal="left"/>
    </xf>
    <xf numFmtId="0" fontId="122" fillId="0" borderId="15" xfId="0" applyFont="1" applyBorder="1" applyAlignment="1">
      <alignment horizontal="left" vertical="top"/>
    </xf>
    <xf numFmtId="0" fontId="0" fillId="0" borderId="0" xfId="0" applyBorder="1" applyAlignment="1">
      <alignment horizontal="left"/>
    </xf>
    <xf numFmtId="0" fontId="0" fillId="0" borderId="18" xfId="0" applyBorder="1" applyAlignment="1">
      <alignment horizontal="left"/>
    </xf>
    <xf numFmtId="0" fontId="0" fillId="0" borderId="0" xfId="0" applyBorder="1" applyAlignment="1">
      <alignment horizontal="left"/>
    </xf>
    <xf numFmtId="0" fontId="72" fillId="0" borderId="13" xfId="0" applyFont="1" applyBorder="1" applyAlignment="1">
      <alignment horizontal="left"/>
    </xf>
    <xf numFmtId="0" fontId="72" fillId="0" borderId="14" xfId="0" applyFont="1" applyBorder="1" applyAlignment="1"/>
    <xf numFmtId="0" fontId="72" fillId="0" borderId="16" xfId="0" applyFont="1" applyBorder="1" applyAlignment="1"/>
    <xf numFmtId="0" fontId="72" fillId="0" borderId="6" xfId="0" applyFont="1" applyBorder="1" applyAlignment="1"/>
    <xf numFmtId="0" fontId="31"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0" fillId="0" borderId="89" xfId="0" applyFont="1" applyBorder="1" applyAlignment="1">
      <alignment horizontal="center"/>
    </xf>
    <xf numFmtId="0" fontId="100" fillId="0" borderId="81" xfId="0" applyFont="1" applyBorder="1" applyAlignment="1">
      <alignment horizontal="center"/>
    </xf>
    <xf numFmtId="0" fontId="100" fillId="0" borderId="88" xfId="0" applyFont="1" applyBorder="1" applyAlignment="1">
      <alignment horizontal="center"/>
    </xf>
    <xf numFmtId="14" fontId="100" fillId="0" borderId="89" xfId="0" applyNumberFormat="1" applyFont="1" applyBorder="1" applyAlignment="1">
      <alignment horizontal="center"/>
    </xf>
    <xf numFmtId="14" fontId="100" fillId="0" borderId="81" xfId="0" applyNumberFormat="1" applyFont="1" applyBorder="1" applyAlignment="1">
      <alignment horizontal="center"/>
    </xf>
    <xf numFmtId="14" fontId="100" fillId="0" borderId="88" xfId="0" applyNumberFormat="1" applyFont="1" applyBorder="1" applyAlignment="1">
      <alignment horizontal="center"/>
    </xf>
    <xf numFmtId="0" fontId="99" fillId="0" borderId="93" xfId="0" applyFont="1" applyBorder="1" applyAlignment="1">
      <alignment horizontal="center" vertical="center" wrapText="1"/>
    </xf>
    <xf numFmtId="0" fontId="99" fillId="0" borderId="11" xfId="0" applyFont="1" applyBorder="1" applyAlignment="1">
      <alignment horizontal="center" vertical="center" wrapText="1"/>
    </xf>
    <xf numFmtId="0" fontId="99" fillId="0" borderId="94" xfId="0" applyFont="1" applyBorder="1" applyAlignment="1">
      <alignment horizontal="center" vertical="center" wrapText="1"/>
    </xf>
    <xf numFmtId="0" fontId="99" fillId="0" borderId="83" xfId="0" applyFont="1" applyBorder="1" applyAlignment="1">
      <alignment horizontal="center" vertical="center" wrapText="1"/>
    </xf>
    <xf numFmtId="0" fontId="99" fillId="0" borderId="84" xfId="0" applyFont="1" applyBorder="1" applyAlignment="1">
      <alignment horizontal="center" vertical="center" wrapText="1"/>
    </xf>
    <xf numFmtId="0" fontId="99" fillId="0" borderId="85" xfId="0" applyFont="1" applyBorder="1" applyAlignment="1">
      <alignment horizontal="center" vertical="center" wrapText="1"/>
    </xf>
    <xf numFmtId="0" fontId="99" fillId="0" borderId="93" xfId="0" applyFont="1" applyBorder="1" applyAlignment="1">
      <alignment horizontal="center" vertical="center"/>
    </xf>
    <xf numFmtId="0" fontId="99" fillId="0" borderId="11" xfId="0" applyFont="1" applyBorder="1" applyAlignment="1">
      <alignment horizontal="center" vertical="center"/>
    </xf>
    <xf numFmtId="0" fontId="99" fillId="0" borderId="94" xfId="0" applyFont="1" applyBorder="1" applyAlignment="1">
      <alignment horizontal="center" vertical="center"/>
    </xf>
    <xf numFmtId="0" fontId="99" fillId="0" borderId="83" xfId="0" applyFont="1" applyBorder="1" applyAlignment="1">
      <alignment horizontal="center" vertical="center"/>
    </xf>
    <xf numFmtId="0" fontId="99" fillId="0" borderId="84" xfId="0" applyFont="1" applyBorder="1" applyAlignment="1">
      <alignment horizontal="center" vertical="center"/>
    </xf>
    <xf numFmtId="0" fontId="99" fillId="0" borderId="85" xfId="0" applyFont="1" applyBorder="1" applyAlignment="1">
      <alignment horizontal="center" vertical="center"/>
    </xf>
    <xf numFmtId="0" fontId="99" fillId="0" borderId="93" xfId="0" applyFont="1" applyBorder="1" applyAlignment="1">
      <alignment horizontal="center" wrapText="1"/>
    </xf>
    <xf numFmtId="0" fontId="99" fillId="0" borderId="11" xfId="0" applyFont="1" applyBorder="1" applyAlignment="1">
      <alignment horizontal="center" wrapText="1"/>
    </xf>
    <xf numFmtId="0" fontId="99" fillId="0" borderId="94" xfId="0" applyFont="1" applyBorder="1" applyAlignment="1">
      <alignment horizontal="center" wrapText="1"/>
    </xf>
    <xf numFmtId="0" fontId="99" fillId="0" borderId="83" xfId="0" applyFont="1" applyBorder="1" applyAlignment="1">
      <alignment horizontal="center" wrapText="1"/>
    </xf>
    <xf numFmtId="0" fontId="99" fillId="0" borderId="84" xfId="0" applyFont="1" applyBorder="1" applyAlignment="1">
      <alignment horizontal="center" wrapText="1"/>
    </xf>
    <xf numFmtId="0" fontId="99" fillId="0" borderId="85" xfId="0" applyFont="1" applyBorder="1" applyAlignment="1">
      <alignment horizontal="center" wrapText="1"/>
    </xf>
    <xf numFmtId="0" fontId="102" fillId="0" borderId="90" xfId="0" applyFont="1" applyBorder="1" applyAlignment="1">
      <alignment horizontal="center"/>
    </xf>
    <xf numFmtId="0" fontId="100" fillId="0" borderId="89" xfId="0" applyFont="1" applyBorder="1" applyAlignment="1">
      <alignment horizontal="center" vertical="center" wrapText="1"/>
    </xf>
    <xf numFmtId="0" fontId="100" fillId="0" borderId="81" xfId="0" applyFont="1" applyBorder="1" applyAlignment="1">
      <alignment horizontal="center" vertical="center" wrapText="1"/>
    </xf>
    <xf numFmtId="0" fontId="100" fillId="0" borderId="88" xfId="0" applyFont="1" applyBorder="1" applyAlignment="1">
      <alignment horizontal="center" vertical="center" wrapText="1"/>
    </xf>
    <xf numFmtId="0" fontId="100" fillId="0" borderId="90" xfId="0" applyFont="1" applyBorder="1" applyAlignment="1">
      <alignment horizontal="center" vertical="center" wrapText="1"/>
    </xf>
    <xf numFmtId="0" fontId="100" fillId="0" borderId="90" xfId="0" applyFont="1" applyBorder="1" applyAlignment="1">
      <alignment horizontal="center" wrapText="1"/>
    </xf>
    <xf numFmtId="0" fontId="99" fillId="0" borderId="7" xfId="0" applyFont="1" applyBorder="1" applyAlignment="1">
      <alignment horizontal="center"/>
    </xf>
    <xf numFmtId="0" fontId="100" fillId="0" borderId="91" xfId="0" applyFont="1" applyBorder="1" applyAlignment="1">
      <alignment horizontal="center"/>
    </xf>
    <xf numFmtId="0" fontId="100" fillId="0" borderId="79" xfId="0" applyFont="1" applyBorder="1" applyAlignment="1">
      <alignment horizontal="left" vertical="top"/>
    </xf>
    <xf numFmtId="0" fontId="100" fillId="0" borderId="80" xfId="0" applyFont="1" applyBorder="1" applyAlignment="1">
      <alignment horizontal="left" vertical="top"/>
    </xf>
    <xf numFmtId="0" fontId="100" fillId="0" borderId="82" xfId="0" applyFont="1" applyBorder="1" applyAlignment="1">
      <alignment horizontal="left" vertical="top"/>
    </xf>
    <xf numFmtId="0" fontId="100" fillId="0" borderId="79" xfId="0" applyFont="1" applyBorder="1" applyAlignment="1">
      <alignment horizontal="left"/>
    </xf>
    <xf numFmtId="0" fontId="100" fillId="0" borderId="80" xfId="0" applyFont="1" applyBorder="1" applyAlignment="1">
      <alignment horizontal="left"/>
    </xf>
    <xf numFmtId="0" fontId="100" fillId="0" borderId="82" xfId="0" applyFont="1" applyBorder="1" applyAlignment="1">
      <alignment horizontal="left"/>
    </xf>
    <xf numFmtId="0" fontId="100" fillId="0" borderId="89" xfId="0" applyFont="1" applyBorder="1" applyAlignment="1">
      <alignment horizontal="center" vertical="center"/>
    </xf>
    <xf numFmtId="0" fontId="100" fillId="0" borderId="81" xfId="0" applyFont="1" applyBorder="1" applyAlignment="1">
      <alignment horizontal="center" vertical="center"/>
    </xf>
    <xf numFmtId="0" fontId="100" fillId="0" borderId="88" xfId="0" applyFont="1" applyBorder="1" applyAlignment="1">
      <alignment horizontal="center" vertical="center"/>
    </xf>
    <xf numFmtId="0" fontId="98" fillId="0" borderId="0" xfId="0" applyFont="1" applyAlignment="1">
      <alignment horizontal="center" vertical="top" wrapText="1"/>
    </xf>
    <xf numFmtId="0" fontId="98" fillId="0" borderId="0" xfId="0" applyFont="1" applyAlignment="1">
      <alignment horizontal="right" vertical="top" wrapText="1"/>
    </xf>
    <xf numFmtId="0" fontId="98" fillId="0" borderId="0" xfId="0" applyFont="1" applyAlignment="1">
      <alignment horizontal="left" vertical="top" wrapText="1"/>
    </xf>
    <xf numFmtId="0" fontId="99" fillId="0" borderId="0" xfId="0" applyFont="1" applyAlignment="1">
      <alignment horizontal="center"/>
    </xf>
    <xf numFmtId="0" fontId="99" fillId="0" borderId="79" xfId="0" applyFont="1" applyBorder="1" applyAlignment="1">
      <alignment horizontal="center"/>
    </xf>
    <xf numFmtId="0" fontId="99" fillId="0" borderId="80" xfId="0" applyFont="1" applyBorder="1" applyAlignment="1">
      <alignment horizontal="center"/>
    </xf>
    <xf numFmtId="0" fontId="99" fillId="0" borderId="81" xfId="0" applyFont="1" applyBorder="1" applyAlignment="1">
      <alignment horizontal="center"/>
    </xf>
    <xf numFmtId="0" fontId="99" fillId="0" borderId="82" xfId="0" applyFont="1" applyBorder="1" applyAlignment="1">
      <alignment horizontal="center"/>
    </xf>
    <xf numFmtId="0" fontId="100" fillId="0" borderId="79" xfId="0" applyFont="1" applyBorder="1" applyAlignment="1">
      <alignment horizontal="center" vertical="top"/>
    </xf>
    <xf numFmtId="0" fontId="100" fillId="0" borderId="80" xfId="0" applyFont="1" applyBorder="1" applyAlignment="1">
      <alignment horizontal="center" vertical="top"/>
    </xf>
    <xf numFmtId="0" fontId="100" fillId="0" borderId="82" xfId="0" applyFont="1" applyBorder="1" applyAlignment="1">
      <alignment horizontal="center" vertical="top"/>
    </xf>
    <xf numFmtId="0" fontId="100" fillId="0" borderId="79" xfId="0" applyFont="1" applyBorder="1" applyAlignment="1">
      <alignment horizontal="center" vertical="center"/>
    </xf>
    <xf numFmtId="0" fontId="100" fillId="0" borderId="80" xfId="0" applyFont="1" applyBorder="1" applyAlignment="1">
      <alignment horizontal="center" vertical="center"/>
    </xf>
    <xf numFmtId="0" fontId="100" fillId="0" borderId="82" xfId="0" applyFont="1" applyBorder="1" applyAlignment="1">
      <alignment horizontal="center" vertical="center"/>
    </xf>
    <xf numFmtId="0" fontId="100" fillId="0" borderId="83" xfId="0" applyFont="1" applyBorder="1" applyAlignment="1">
      <alignment horizontal="left" vertical="top"/>
    </xf>
    <xf numFmtId="0" fontId="100" fillId="0" borderId="84" xfId="0" applyFont="1" applyBorder="1" applyAlignment="1">
      <alignment horizontal="left" vertical="top"/>
    </xf>
    <xf numFmtId="179" fontId="100" fillId="0" borderId="83" xfId="0" applyNumberFormat="1" applyFont="1" applyBorder="1" applyAlignment="1">
      <alignment horizontal="left" vertical="top"/>
    </xf>
    <xf numFmtId="179" fontId="100" fillId="0" borderId="84" xfId="0" applyNumberFormat="1" applyFont="1" applyBorder="1" applyAlignment="1">
      <alignment horizontal="left" vertical="top"/>
    </xf>
    <xf numFmtId="0" fontId="100" fillId="0" borderId="85" xfId="0" applyFont="1" applyBorder="1" applyAlignment="1">
      <alignment horizontal="left" vertical="top"/>
    </xf>
    <xf numFmtId="0" fontId="100" fillId="0" borderId="79" xfId="0" applyFont="1" applyBorder="1" applyAlignment="1">
      <alignment horizontal="center"/>
    </xf>
    <xf numFmtId="0" fontId="100" fillId="0" borderId="80" xfId="0" applyFont="1" applyBorder="1" applyAlignment="1">
      <alignment horizontal="center"/>
    </xf>
    <xf numFmtId="0" fontId="100" fillId="0" borderId="83" xfId="0" applyFont="1" applyBorder="1" applyAlignment="1">
      <alignment horizontal="center" vertical="top"/>
    </xf>
    <xf numFmtId="0" fontId="100" fillId="0" borderId="84" xfId="0" applyFont="1" applyBorder="1" applyAlignment="1">
      <alignment horizontal="center" vertical="top"/>
    </xf>
    <xf numFmtId="0" fontId="100" fillId="0" borderId="85" xfId="0" applyFont="1" applyBorder="1" applyAlignment="1">
      <alignment horizontal="center" vertical="top"/>
    </xf>
    <xf numFmtId="0" fontId="100" fillId="0" borderId="86" xfId="0" applyFont="1" applyBorder="1" applyAlignment="1">
      <alignment horizontal="center" vertical="top"/>
    </xf>
    <xf numFmtId="0" fontId="100" fillId="0" borderId="0" xfId="0" applyFont="1" applyAlignment="1">
      <alignment horizontal="center" vertical="top"/>
    </xf>
    <xf numFmtId="0" fontId="100" fillId="0" borderId="87" xfId="0" applyFont="1" applyBorder="1" applyAlignment="1">
      <alignment horizontal="center" vertical="top"/>
    </xf>
    <xf numFmtId="0" fontId="100" fillId="0" borderId="0" xfId="0" applyFont="1" applyBorder="1" applyAlignment="1">
      <alignment horizontal="center" vertical="top"/>
    </xf>
    <xf numFmtId="0" fontId="102" fillId="0" borderId="89" xfId="0" applyFont="1" applyBorder="1" applyAlignment="1">
      <alignment horizontal="center"/>
    </xf>
    <xf numFmtId="0" fontId="102" fillId="0" borderId="81" xfId="0" applyFont="1" applyBorder="1" applyAlignment="1">
      <alignment horizontal="center"/>
    </xf>
    <xf numFmtId="0" fontId="102" fillId="0" borderId="88" xfId="0" applyFont="1" applyBorder="1" applyAlignment="1">
      <alignment horizontal="center"/>
    </xf>
    <xf numFmtId="182" fontId="110" fillId="48" borderId="10" xfId="0" applyNumberFormat="1" applyFont="1" applyFill="1" applyBorder="1" applyAlignment="1">
      <alignment horizontal="center" vertical="center"/>
    </xf>
    <xf numFmtId="182" fontId="110" fillId="48" borderId="11" xfId="0" applyNumberFormat="1" applyFont="1" applyFill="1" applyBorder="1" applyAlignment="1">
      <alignment horizontal="center" vertical="center"/>
    </xf>
    <xf numFmtId="182" fontId="110" fillId="48" borderId="12" xfId="0" applyNumberFormat="1" applyFont="1" applyFill="1" applyBorder="1" applyAlignment="1">
      <alignment horizontal="center" vertical="center"/>
    </xf>
    <xf numFmtId="181" fontId="108" fillId="3" borderId="19" xfId="0" applyNumberFormat="1" applyFont="1" applyFill="1" applyBorder="1" applyAlignment="1">
      <alignment horizontal="center"/>
    </xf>
    <xf numFmtId="0" fontId="94" fillId="46" borderId="77" xfId="0" applyFont="1" applyFill="1" applyBorder="1" applyAlignment="1">
      <alignment vertical="center" wrapText="1"/>
    </xf>
    <xf numFmtId="0" fontId="26" fillId="34" borderId="0" xfId="0" applyFont="1" applyFill="1" applyAlignment="1">
      <alignment horizontal="center"/>
    </xf>
    <xf numFmtId="0" fontId="94" fillId="46" borderId="77" xfId="0" applyFont="1" applyFill="1" applyBorder="1" applyAlignment="1">
      <alignment horizontal="left" vertical="center" wrapText="1"/>
    </xf>
    <xf numFmtId="0" fontId="69" fillId="29" borderId="49" xfId="0" applyFont="1" applyFill="1" applyBorder="1" applyAlignment="1">
      <alignment horizontal="center"/>
    </xf>
    <xf numFmtId="0" fontId="69" fillId="29" borderId="39" xfId="0" applyFont="1" applyFill="1" applyBorder="1" applyAlignment="1">
      <alignment horizontal="center"/>
    </xf>
    <xf numFmtId="0" fontId="0" fillId="34" borderId="0" xfId="0" applyFill="1" applyAlignment="1">
      <alignment horizontal="left"/>
    </xf>
    <xf numFmtId="0" fontId="72" fillId="0" borderId="0" xfId="0" applyFont="1" applyAlignment="1">
      <alignment horizontal="left" vertical="top" wrapText="1"/>
    </xf>
    <xf numFmtId="0" fontId="72" fillId="0" borderId="0" xfId="0" applyFont="1" applyAlignment="1">
      <alignment horizontal="right" vertical="top" wrapText="1"/>
    </xf>
    <xf numFmtId="167" fontId="72" fillId="0" borderId="0" xfId="0" applyNumberFormat="1" applyFont="1" applyAlignment="1">
      <alignment horizontal="left" wrapText="1"/>
    </xf>
    <xf numFmtId="1" fontId="76" fillId="0" borderId="0" xfId="0" applyNumberFormat="1" applyFont="1" applyAlignment="1">
      <alignment horizontal="left" wrapText="1"/>
    </xf>
    <xf numFmtId="0" fontId="73" fillId="0" borderId="0" xfId="0" applyFont="1" applyAlignment="1">
      <alignment horizontal="left" vertical="top" wrapText="1"/>
    </xf>
    <xf numFmtId="0" fontId="73" fillId="0" borderId="0" xfId="0" applyFont="1" applyAlignment="1">
      <alignment horizontal="center" vertical="top" wrapText="1"/>
    </xf>
    <xf numFmtId="0" fontId="72" fillId="0" borderId="0" xfId="0" applyFont="1" applyAlignment="1">
      <alignment horizontal="center" vertical="top" wrapText="1"/>
    </xf>
    <xf numFmtId="1" fontId="83" fillId="0" borderId="0" xfId="0" applyNumberFormat="1" applyFont="1" applyAlignment="1">
      <alignment horizontal="left" vertical="top" wrapText="1"/>
    </xf>
    <xf numFmtId="0" fontId="83" fillId="0" borderId="0" xfId="0" applyFont="1" applyAlignment="1">
      <alignment horizontal="left" vertical="top"/>
    </xf>
    <xf numFmtId="0" fontId="81" fillId="0" borderId="0" xfId="0" applyFont="1" applyAlignment="1">
      <alignment horizontal="left"/>
    </xf>
    <xf numFmtId="0" fontId="83" fillId="0" borderId="0" xfId="0" applyFont="1" applyAlignment="1">
      <alignment horizontal="left" vertical="top" wrapText="1"/>
    </xf>
    <xf numFmtId="2" fontId="83" fillId="0" borderId="0" xfId="0" applyNumberFormat="1" applyFont="1" applyAlignment="1">
      <alignment horizontal="left" vertical="top" wrapText="1"/>
    </xf>
    <xf numFmtId="0" fontId="82" fillId="0" borderId="0" xfId="0" applyFont="1" applyAlignment="1">
      <alignment horizontal="left" vertical="center" wrapText="1"/>
    </xf>
    <xf numFmtId="0" fontId="83" fillId="0" borderId="0" xfId="0" applyFont="1" applyAlignment="1">
      <alignment vertical="top" wrapText="1"/>
    </xf>
    <xf numFmtId="167" fontId="83" fillId="0" borderId="0" xfId="0" applyNumberFormat="1" applyFont="1" applyAlignment="1">
      <alignment horizontal="left" wrapText="1"/>
    </xf>
    <xf numFmtId="167" fontId="83" fillId="0" borderId="0" xfId="0" applyNumberFormat="1" applyFont="1" applyAlignment="1">
      <alignment horizontal="left" vertical="top" wrapText="1"/>
    </xf>
    <xf numFmtId="1" fontId="91" fillId="0" borderId="0" xfId="0" applyNumberFormat="1" applyFont="1" applyAlignment="1">
      <alignment horizontal="left"/>
    </xf>
    <xf numFmtId="1" fontId="73" fillId="0" borderId="0" xfId="0" applyNumberFormat="1" applyFont="1" applyAlignment="1">
      <alignment horizontal="left" vertical="top" wrapText="1"/>
    </xf>
    <xf numFmtId="0" fontId="83" fillId="0" borderId="0" xfId="0" applyFont="1" applyAlignment="1">
      <alignment horizontal="left" vertical="center" wrapText="1"/>
    </xf>
    <xf numFmtId="0" fontId="77" fillId="0" borderId="0" xfId="0" applyFont="1" applyAlignment="1">
      <alignment horizontal="left" vertical="top" wrapText="1"/>
    </xf>
    <xf numFmtId="0" fontId="31" fillId="15" borderId="0" xfId="0" applyFont="1" applyFill="1" applyAlignment="1" applyProtection="1">
      <alignment horizontal="center" vertical="center"/>
      <protection locked="0"/>
    </xf>
    <xf numFmtId="0" fontId="33" fillId="8" borderId="0" xfId="0" applyFont="1" applyFill="1" applyAlignment="1" applyProtection="1">
      <alignment horizontal="center"/>
      <protection locked="0"/>
    </xf>
    <xf numFmtId="0" fontId="53" fillId="0" borderId="61" xfId="6" applyFont="1" applyBorder="1" applyAlignment="1">
      <alignment horizontal="left" vertical="center"/>
    </xf>
    <xf numFmtId="0" fontId="53" fillId="0" borderId="62" xfId="6" applyFont="1" applyBorder="1" applyAlignment="1">
      <alignment horizontal="left" vertical="center"/>
    </xf>
    <xf numFmtId="0" fontId="53" fillId="0" borderId="63" xfId="6" applyFont="1" applyBorder="1" applyAlignment="1">
      <alignment horizontal="left" vertical="center"/>
    </xf>
    <xf numFmtId="0" fontId="49" fillId="0" borderId="64" xfId="6" applyFont="1" applyBorder="1" applyAlignment="1">
      <alignment horizontal="left" vertical="center"/>
    </xf>
    <xf numFmtId="0" fontId="49" fillId="0" borderId="62" xfId="6" applyFont="1" applyBorder="1" applyAlignment="1">
      <alignment horizontal="left" vertical="center"/>
    </xf>
    <xf numFmtId="0" fontId="49" fillId="0" borderId="63" xfId="6" applyFont="1" applyBorder="1" applyAlignment="1">
      <alignment horizontal="left" vertical="center"/>
    </xf>
    <xf numFmtId="0" fontId="58" fillId="0" borderId="11" xfId="6" applyFont="1" applyBorder="1" applyAlignment="1">
      <alignment horizontal="center"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0" fontId="53" fillId="38" borderId="55" xfId="6" applyFont="1" applyFill="1" applyBorder="1" applyAlignment="1">
      <alignment horizontal="left" vertical="center"/>
    </xf>
    <xf numFmtId="0" fontId="53" fillId="38" borderId="56" xfId="6" applyFont="1" applyFill="1" applyBorder="1" applyAlignment="1">
      <alignment horizontal="left" vertical="center"/>
    </xf>
    <xf numFmtId="0" fontId="53" fillId="38" borderId="57" xfId="6" applyFont="1" applyFill="1" applyBorder="1" applyAlignment="1">
      <alignment horizontal="left" vertical="center"/>
    </xf>
    <xf numFmtId="0" fontId="49" fillId="38" borderId="58" xfId="6" applyFont="1" applyFill="1" applyBorder="1" applyAlignment="1">
      <alignment horizontal="left" vertical="center"/>
    </xf>
    <xf numFmtId="0" fontId="49" fillId="38" borderId="56" xfId="6" applyFont="1" applyFill="1" applyBorder="1" applyAlignment="1">
      <alignment horizontal="left" vertical="center"/>
    </xf>
    <xf numFmtId="0" fontId="49" fillId="38" borderId="57" xfId="6" applyFont="1" applyFill="1" applyBorder="1" applyAlignment="1">
      <alignment horizontal="left" vertical="center"/>
    </xf>
    <xf numFmtId="0" fontId="57" fillId="37" borderId="52" xfId="6" applyFont="1" applyFill="1" applyBorder="1" applyAlignment="1">
      <alignment horizontal="center" vertical="center"/>
    </xf>
    <xf numFmtId="0" fontId="57" fillId="37" borderId="53" xfId="6" applyFont="1" applyFill="1" applyBorder="1" applyAlignment="1">
      <alignment horizontal="center" vertical="center"/>
    </xf>
    <xf numFmtId="0" fontId="53" fillId="0" borderId="55" xfId="6" applyFont="1" applyBorder="1" applyAlignment="1">
      <alignment horizontal="left" vertical="center"/>
    </xf>
    <xf numFmtId="0" fontId="53" fillId="0" borderId="56" xfId="6" applyFont="1" applyBorder="1" applyAlignment="1">
      <alignment horizontal="left" vertical="center"/>
    </xf>
    <xf numFmtId="0" fontId="53" fillId="0" borderId="57" xfId="6" applyFont="1" applyBorder="1" applyAlignment="1">
      <alignment horizontal="left" vertical="center"/>
    </xf>
    <xf numFmtId="0" fontId="49" fillId="0" borderId="58" xfId="6" applyFont="1" applyBorder="1" applyAlignment="1">
      <alignment horizontal="left" vertical="center"/>
    </xf>
    <xf numFmtId="0" fontId="49" fillId="0" borderId="56" xfId="6" applyFont="1" applyBorder="1" applyAlignment="1">
      <alignment horizontal="left" vertical="center"/>
    </xf>
    <xf numFmtId="0" fontId="49" fillId="0" borderId="57" xfId="6" applyFont="1" applyBorder="1" applyAlignment="1">
      <alignment horizontal="left" vertical="center"/>
    </xf>
    <xf numFmtId="0" fontId="0" fillId="0" borderId="7" xfId="0" applyBorder="1" applyAlignment="1">
      <alignment horizontal="center"/>
    </xf>
    <xf numFmtId="0" fontId="26" fillId="13" borderId="14" xfId="0" applyFont="1" applyFill="1" applyBorder="1" applyAlignment="1">
      <alignment horizontal="center"/>
    </xf>
    <xf numFmtId="0" fontId="26" fillId="13" borderId="16" xfId="0" applyFont="1" applyFill="1" applyBorder="1" applyAlignment="1">
      <alignment horizontal="center"/>
    </xf>
    <xf numFmtId="0" fontId="26" fillId="13" borderId="6" xfId="0" applyFont="1" applyFill="1" applyBorder="1" applyAlignment="1">
      <alignment horizontal="center"/>
    </xf>
    <xf numFmtId="0" fontId="17" fillId="5" borderId="0" xfId="0" applyFont="1" applyFill="1" applyAlignment="1">
      <alignment horizontal="center"/>
    </xf>
    <xf numFmtId="0" fontId="31" fillId="15" borderId="0" xfId="0" applyFont="1" applyFill="1" applyAlignment="1">
      <alignment horizontal="center" vertical="center"/>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11" xfId="0" applyFont="1" applyFill="1" applyBorder="1" applyAlignment="1">
      <alignment horizontal="left"/>
    </xf>
    <xf numFmtId="0" fontId="4" fillId="3" borderId="6" xfId="0" applyFont="1" applyFill="1" applyBorder="1" applyAlignment="1">
      <alignment horizontal="left"/>
    </xf>
    <xf numFmtId="0" fontId="4" fillId="3" borderId="7" xfId="0" applyFont="1" applyFill="1" applyBorder="1" applyAlignment="1">
      <alignment horizontal="left" vertical="center"/>
    </xf>
    <xf numFmtId="0" fontId="4" fillId="4"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3" borderId="7"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8" fillId="3" borderId="10"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13"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20"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11" fillId="3" borderId="7" xfId="0" applyNumberFormat="1" applyFont="1" applyFill="1" applyBorder="1" applyAlignment="1">
      <alignment horizontal="left"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14" fillId="3" borderId="0" xfId="0" applyFont="1" applyFill="1" applyAlignment="1">
      <alignment horizontal="center"/>
    </xf>
    <xf numFmtId="0" fontId="5" fillId="3" borderId="1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19" xfId="0" applyFont="1" applyFill="1" applyBorder="1" applyAlignment="1">
      <alignment horizontal="center" vertical="center" wrapText="1"/>
    </xf>
    <xf numFmtId="0" fontId="5" fillId="3" borderId="20" xfId="0" applyFont="1" applyFill="1" applyBorder="1" applyAlignment="1">
      <alignment horizontal="center" vertical="center" wrapText="1"/>
    </xf>
    <xf numFmtId="0" fontId="11" fillId="3" borderId="18" xfId="0" applyFont="1" applyFill="1" applyBorder="1" applyAlignment="1">
      <alignment horizontal="center" vertical="center"/>
    </xf>
    <xf numFmtId="0" fontId="11" fillId="3" borderId="19" xfId="0" applyFont="1" applyFill="1" applyBorder="1" applyAlignment="1">
      <alignment horizontal="center" vertical="center"/>
    </xf>
    <xf numFmtId="0" fontId="11" fillId="3" borderId="20" xfId="0" applyFont="1" applyFill="1" applyBorder="1" applyAlignment="1">
      <alignment horizontal="center" vertical="center"/>
    </xf>
    <xf numFmtId="0" fontId="6" fillId="3" borderId="10" xfId="0" applyFont="1" applyFill="1" applyBorder="1" applyAlignment="1">
      <alignment horizontal="center"/>
    </xf>
    <xf numFmtId="0" fontId="6" fillId="3" borderId="18" xfId="0" applyFont="1" applyFill="1" applyBorder="1" applyAlignment="1">
      <alignment horizontal="center"/>
    </xf>
    <xf numFmtId="0" fontId="6" fillId="3" borderId="12" xfId="0" applyFont="1" applyFill="1" applyBorder="1" applyAlignment="1">
      <alignment horizontal="center"/>
    </xf>
    <xf numFmtId="0" fontId="6" fillId="3" borderId="20" xfId="0" applyFont="1" applyFill="1" applyBorder="1" applyAlignment="1">
      <alignment horizontal="center"/>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6" fillId="3" borderId="7" xfId="0" applyFont="1" applyFill="1" applyBorder="1" applyAlignment="1">
      <alignment horizontal="center"/>
    </xf>
    <xf numFmtId="165" fontId="18" fillId="3" borderId="10" xfId="0" applyNumberFormat="1" applyFont="1" applyFill="1" applyBorder="1" applyAlignment="1">
      <alignment horizontal="center"/>
    </xf>
    <xf numFmtId="165" fontId="18" fillId="3" borderId="12" xfId="0" applyNumberFormat="1" applyFont="1" applyFill="1" applyBorder="1" applyAlignment="1">
      <alignment horizontal="center"/>
    </xf>
    <xf numFmtId="165" fontId="18" fillId="3" borderId="18" xfId="0" applyNumberFormat="1" applyFont="1" applyFill="1" applyBorder="1" applyAlignment="1">
      <alignment horizontal="center"/>
    </xf>
    <xf numFmtId="165" fontId="18" fillId="3" borderId="20" xfId="0" applyNumberFormat="1" applyFont="1" applyFill="1" applyBorder="1" applyAlignment="1">
      <alignment horizontal="center"/>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0" fillId="0" borderId="0" xfId="0" applyAlignment="1">
      <alignment horizontal="left"/>
    </xf>
    <xf numFmtId="0" fontId="4" fillId="3" borderId="10" xfId="0" applyFont="1" applyFill="1" applyBorder="1" applyAlignment="1">
      <alignment horizontal="left"/>
    </xf>
    <xf numFmtId="0" fontId="4" fillId="3" borderId="12" xfId="0" applyFont="1" applyFill="1" applyBorder="1" applyAlignment="1">
      <alignment horizontal="left"/>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7" xfId="0" applyFont="1" applyFill="1" applyBorder="1" applyAlignment="1">
      <alignment horizont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0" fontId="6" fillId="3" borderId="7" xfId="0" applyFont="1" applyFill="1" applyBorder="1" applyAlignment="1">
      <alignment horizontal="center" vertical="center"/>
    </xf>
    <xf numFmtId="0" fontId="10" fillId="3" borderId="7" xfId="0" applyFont="1" applyFill="1" applyBorder="1" applyAlignment="1">
      <alignment horizontal="left"/>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10" fillId="3" borderId="14" xfId="0" applyFont="1" applyFill="1" applyBorder="1" applyAlignment="1">
      <alignment horizontal="center"/>
    </xf>
    <xf numFmtId="0" fontId="10" fillId="3" borderId="6" xfId="0" applyFont="1" applyFill="1" applyBorder="1" applyAlignment="1">
      <alignment horizontal="center"/>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19" xfId="0" applyFont="1" applyFill="1" applyBorder="1" applyAlignment="1">
      <alignment horizontal="center" vertical="center" wrapText="1"/>
    </xf>
    <xf numFmtId="0" fontId="8" fillId="3" borderId="22" xfId="0" applyFont="1" applyFill="1" applyBorder="1" applyAlignment="1">
      <alignment horizontal="center" vertical="center" wrapText="1"/>
    </xf>
    <xf numFmtId="0" fontId="4" fillId="4" borderId="14" xfId="0" applyFont="1" applyFill="1" applyBorder="1" applyAlignment="1">
      <alignment horizontal="center"/>
    </xf>
    <xf numFmtId="165" fontId="11" fillId="3" borderId="10" xfId="0" applyNumberFormat="1" applyFont="1" applyFill="1" applyBorder="1" applyAlignment="1">
      <alignment horizontal="left" vertical="center"/>
    </xf>
    <xf numFmtId="165" fontId="11" fillId="3" borderId="11" xfId="0" applyNumberFormat="1" applyFont="1" applyFill="1" applyBorder="1" applyAlignment="1">
      <alignment horizontal="left" vertical="center"/>
    </xf>
    <xf numFmtId="165" fontId="11" fillId="3" borderId="12" xfId="0" applyNumberFormat="1" applyFont="1" applyFill="1" applyBorder="1" applyAlignment="1">
      <alignment horizontal="left" vertical="center"/>
    </xf>
    <xf numFmtId="165" fontId="11" fillId="3" borderId="18" xfId="0" applyNumberFormat="1" applyFont="1" applyFill="1" applyBorder="1" applyAlignment="1">
      <alignment horizontal="left" vertical="center"/>
    </xf>
    <xf numFmtId="165" fontId="11" fillId="3" borderId="19" xfId="0" applyNumberFormat="1" applyFont="1" applyFill="1" applyBorder="1" applyAlignment="1">
      <alignment horizontal="left" vertical="center"/>
    </xf>
    <xf numFmtId="165" fontId="11" fillId="3" borderId="20" xfId="0" applyNumberFormat="1" applyFont="1" applyFill="1" applyBorder="1" applyAlignment="1">
      <alignment horizontal="left"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10" fillId="3" borderId="7"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10" borderId="7" xfId="0" applyFont="1" applyFill="1" applyBorder="1" applyAlignment="1">
      <alignment horizontal="center" vertical="center" wrapText="1"/>
    </xf>
    <xf numFmtId="0" fontId="14" fillId="3" borderId="21" xfId="0" applyFont="1" applyFill="1" applyBorder="1" applyAlignment="1">
      <alignment horizontal="center"/>
    </xf>
    <xf numFmtId="0" fontId="14" fillId="3" borderId="22" xfId="0" applyFont="1" applyFill="1" applyBorder="1" applyAlignment="1">
      <alignment horizontal="center"/>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2" fillId="3" borderId="7" xfId="0" applyFont="1" applyFill="1" applyBorder="1" applyAlignment="1">
      <alignment horizontal="center"/>
    </xf>
    <xf numFmtId="0" fontId="11" fillId="3" borderId="14"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0" fillId="3" borderId="6" xfId="0" applyFill="1" applyBorder="1" applyAlignment="1">
      <alignment horizontal="left" vertical="top"/>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7" xfId="0" applyFont="1" applyFill="1" applyBorder="1" applyAlignment="1">
      <alignment horizontal="left"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0" fillId="0" borderId="0" xfId="0" applyAlignment="1">
      <alignment horizont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10" fillId="3" borderId="7" xfId="0" applyFont="1" applyFill="1" applyBorder="1" applyAlignment="1">
      <alignment horizontal="center" vertical="top"/>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7" xfId="0" applyFont="1" applyFill="1" applyBorder="1" applyAlignment="1">
      <alignment horizontal="center" vertical="justify" wrapText="1"/>
    </xf>
    <xf numFmtId="0" fontId="10" fillId="3" borderId="7" xfId="0" applyFont="1" applyFill="1" applyBorder="1" applyAlignment="1">
      <alignment horizontal="center" vertical="justify"/>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top"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0" xfId="0" applyFont="1" applyFill="1" applyBorder="1" applyAlignment="1">
      <alignment horizontal="center" vertical="top"/>
    </xf>
    <xf numFmtId="0" fontId="10" fillId="3" borderId="11" xfId="0" applyFont="1" applyFill="1" applyBorder="1" applyAlignment="1">
      <alignment horizontal="center" vertical="top"/>
    </xf>
    <xf numFmtId="0" fontId="10" fillId="3"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0" xfId="0" applyFont="1" applyFill="1" applyAlignment="1">
      <alignment horizontal="center" vertical="top"/>
    </xf>
    <xf numFmtId="0" fontId="10" fillId="4" borderId="13" xfId="0" applyFont="1" applyFill="1" applyBorder="1" applyAlignment="1">
      <alignment horizontal="center" vertical="top"/>
    </xf>
    <xf numFmtId="0" fontId="10" fillId="3" borderId="18" xfId="0" applyFont="1" applyFill="1" applyBorder="1" applyAlignment="1">
      <alignment horizontal="center" vertical="top"/>
    </xf>
    <xf numFmtId="0" fontId="10" fillId="3" borderId="19" xfId="0" applyFont="1" applyFill="1" applyBorder="1" applyAlignment="1">
      <alignment horizontal="center" vertical="top"/>
    </xf>
    <xf numFmtId="0" fontId="10" fillId="3"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0" fillId="0" borderId="19" xfId="0" applyBorder="1" applyAlignment="1">
      <alignment horizontal="center"/>
    </xf>
    <xf numFmtId="0" fontId="10" fillId="4" borderId="10" xfId="0" applyFont="1" applyFill="1" applyBorder="1" applyAlignment="1">
      <alignment horizontal="center" vertical="top" wrapText="1"/>
    </xf>
    <xf numFmtId="0" fontId="6" fillId="3" borderId="11"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10" fillId="0" borderId="15"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5" xfId="0" applyFill="1" applyBorder="1" applyAlignment="1">
      <alignment horizontal="center"/>
    </xf>
    <xf numFmtId="0" fontId="0" fillId="9" borderId="0" xfId="0" applyFill="1" applyBorder="1" applyAlignment="1">
      <alignment horizontal="center"/>
    </xf>
    <xf numFmtId="0" fontId="0" fillId="9" borderId="13"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6" fillId="3" borderId="15" xfId="0" applyFont="1" applyFill="1" applyBorder="1" applyAlignment="1">
      <alignment horizontal="left" vertical="top"/>
    </xf>
    <xf numFmtId="0" fontId="6" fillId="3" borderId="0" xfId="0" applyFont="1" applyFill="1" applyBorder="1" applyAlignment="1">
      <alignment horizontal="left" vertical="top"/>
    </xf>
    <xf numFmtId="0" fontId="11" fillId="3" borderId="0" xfId="0" applyFont="1" applyFill="1" applyBorder="1" applyAlignment="1">
      <alignment horizontal="left" vertical="top"/>
    </xf>
    <xf numFmtId="0" fontId="11" fillId="3" borderId="13" xfId="0" applyFont="1" applyFill="1" applyBorder="1" applyAlignment="1">
      <alignment horizontal="left" vertical="top"/>
    </xf>
    <xf numFmtId="0" fontId="0" fillId="4" borderId="11" xfId="0" applyFill="1" applyBorder="1" applyAlignment="1">
      <alignment horizontal="center"/>
    </xf>
    <xf numFmtId="0" fontId="11" fillId="0" borderId="11" xfId="0" applyFont="1" applyBorder="1" applyAlignment="1">
      <alignment horizontal="left" vertical="center" wrapText="1"/>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26" fillId="18" borderId="14" xfId="0" applyFont="1" applyFill="1" applyBorder="1" applyAlignment="1" applyProtection="1">
      <alignment horizontal="left"/>
      <protection locked="0"/>
    </xf>
    <xf numFmtId="0" fontId="26" fillId="18" borderId="6" xfId="0" applyFont="1" applyFill="1" applyBorder="1" applyAlignment="1" applyProtection="1">
      <alignment horizontal="left"/>
      <protection locked="0"/>
    </xf>
    <xf numFmtId="18" fontId="33" fillId="19" borderId="0" xfId="0" applyNumberFormat="1" applyFont="1" applyFill="1" applyAlignment="1" applyProtection="1">
      <alignment horizontal="center" vertical="center"/>
      <protection locked="0"/>
    </xf>
    <xf numFmtId="0" fontId="32" fillId="17" borderId="0" xfId="0" applyFont="1" applyFill="1" applyAlignment="1" applyProtection="1">
      <alignment horizontal="center"/>
      <protection locked="0"/>
    </xf>
    <xf numFmtId="0" fontId="11" fillId="3" borderId="15" xfId="0" applyFont="1" applyFill="1" applyBorder="1" applyAlignment="1">
      <alignment horizontal="center" vertical="center"/>
    </xf>
    <xf numFmtId="0" fontId="11" fillId="3" borderId="0" xfId="0" applyFont="1" applyFill="1" applyBorder="1" applyAlignment="1">
      <alignment horizontal="center" vertical="center"/>
    </xf>
    <xf numFmtId="0" fontId="11" fillId="3" borderId="13" xfId="0" applyFont="1" applyFill="1" applyBorder="1" applyAlignment="1">
      <alignment horizontal="center" vertical="center"/>
    </xf>
    <xf numFmtId="0" fontId="10" fillId="0" borderId="7" xfId="0" applyFont="1" applyBorder="1" applyAlignment="1">
      <alignment horizontal="center" vertical="center" wrapText="1"/>
    </xf>
    <xf numFmtId="0" fontId="11" fillId="3" borderId="11" xfId="0" applyFont="1" applyFill="1" applyBorder="1" applyAlignment="1">
      <alignment horizontal="left" vertical="top"/>
    </xf>
    <xf numFmtId="0" fontId="11" fillId="3" borderId="12" xfId="0" applyFont="1" applyFill="1" applyBorder="1" applyAlignment="1">
      <alignment horizontal="left" vertical="top"/>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6" xfId="0" applyFont="1" applyFill="1" applyBorder="1" applyAlignment="1">
      <alignment horizontal="center"/>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165" fontId="11" fillId="3" borderId="0" xfId="0" applyNumberFormat="1" applyFont="1" applyFill="1" applyBorder="1" applyAlignment="1">
      <alignment horizontal="center" vertical="center" wrapText="1"/>
    </xf>
    <xf numFmtId="0" fontId="0" fillId="0" borderId="70" xfId="0" applyBorder="1" applyAlignment="1">
      <alignment horizontal="center"/>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2" xfId="0" applyFont="1" applyFill="1" applyBorder="1" applyAlignment="1">
      <alignment horizontal="center" vertical="top"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0" fontId="10" fillId="3" borderId="10" xfId="0" applyFont="1" applyFill="1" applyBorder="1" applyAlignment="1">
      <alignment horizontal="center"/>
    </xf>
    <xf numFmtId="0" fontId="10" fillId="3" borderId="15" xfId="0" applyFont="1" applyFill="1" applyBorder="1" applyAlignment="1">
      <alignment horizontal="center"/>
    </xf>
    <xf numFmtId="0" fontId="10" fillId="3" borderId="0" xfId="0" applyFont="1" applyFill="1" applyBorder="1" applyAlignment="1">
      <alignment horizontal="center"/>
    </xf>
    <xf numFmtId="0" fontId="10" fillId="3" borderId="13" xfId="0" applyFont="1" applyFill="1" applyBorder="1" applyAlignment="1">
      <alignment horizontal="center"/>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4" fillId="3" borderId="11" xfId="0" applyFont="1" applyFill="1" applyBorder="1" applyAlignment="1">
      <alignment horizontal="center" vertical="center" wrapText="1"/>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171" fontId="10" fillId="3" borderId="6" xfId="0" applyNumberFormat="1" applyFont="1" applyFill="1" applyBorder="1" applyAlignment="1">
      <alignment horizontal="left"/>
    </xf>
    <xf numFmtId="171" fontId="7" fillId="3" borderId="1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16" xfId="0" applyFont="1" applyFill="1" applyBorder="1" applyAlignment="1">
      <alignment horizontal="center" vertical="center"/>
    </xf>
    <xf numFmtId="0" fontId="10" fillId="3" borderId="6" xfId="0" applyFont="1" applyFill="1" applyBorder="1" applyAlignment="1">
      <alignment horizontal="center" vertical="center"/>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0" xfId="0" applyFont="1" applyAlignment="1">
      <alignment horizontal="center" vertical="center" wrapText="1"/>
    </xf>
    <xf numFmtId="0" fontId="11" fillId="3" borderId="10" xfId="0" applyFont="1" applyFill="1" applyBorder="1" applyAlignment="1">
      <alignment horizontal="center"/>
    </xf>
    <xf numFmtId="0" fontId="11" fillId="3" borderId="11" xfId="0" applyFont="1" applyFill="1" applyBorder="1" applyAlignment="1">
      <alignment horizontal="center"/>
    </xf>
    <xf numFmtId="0" fontId="11" fillId="3" borderId="12" xfId="0" applyFont="1" applyFill="1" applyBorder="1" applyAlignment="1">
      <alignment horizontal="center"/>
    </xf>
    <xf numFmtId="0" fontId="11" fillId="3" borderId="18" xfId="0" applyFont="1" applyFill="1" applyBorder="1" applyAlignment="1">
      <alignment horizontal="center"/>
    </xf>
    <xf numFmtId="0" fontId="11" fillId="3" borderId="19" xfId="0" applyFont="1" applyFill="1" applyBorder="1" applyAlignment="1">
      <alignment horizontal="center"/>
    </xf>
    <xf numFmtId="0" fontId="11" fillId="3" borderId="20" xfId="0" applyFont="1" applyFill="1" applyBorder="1" applyAlignment="1">
      <alignment horizontal="center"/>
    </xf>
    <xf numFmtId="14" fontId="0" fillId="0" borderId="0" xfId="0" applyNumberFormat="1" applyAlignment="1">
      <alignment horizontal="left"/>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2" fillId="0" borderId="0" xfId="0" applyFont="1" applyAlignment="1">
      <alignment horizontal="left"/>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5" fillId="0" borderId="14" xfId="0" applyNumberFormat="1" applyFont="1" applyBorder="1" applyAlignment="1">
      <alignment horizontal="left"/>
    </xf>
    <xf numFmtId="165" fontId="15" fillId="0" borderId="16" xfId="0" applyNumberFormat="1" applyFont="1" applyBorder="1" applyAlignment="1">
      <alignment horizontal="left"/>
    </xf>
    <xf numFmtId="165" fontId="0" fillId="0" borderId="32" xfId="0" applyNumberForma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 fontId="0" fillId="0" borderId="14" xfId="0" applyNumberFormat="1" applyFont="1" applyBorder="1" applyAlignment="1">
      <alignment horizontal="left"/>
    </xf>
    <xf numFmtId="1" fontId="0" fillId="0" borderId="16" xfId="0" applyNumberFormat="1" applyFont="1" applyBorder="1" applyAlignment="1">
      <alignment horizontal="left"/>
    </xf>
    <xf numFmtId="1" fontId="0" fillId="0" borderId="6" xfId="0" applyNumberFormat="1" applyFont="1" applyBorder="1" applyAlignment="1">
      <alignment horizontal="left"/>
    </xf>
    <xf numFmtId="0" fontId="72" fillId="0" borderId="10" xfId="0" applyFont="1" applyBorder="1" applyAlignment="1">
      <alignment horizontal="left" vertical="top" wrapText="1"/>
    </xf>
    <xf numFmtId="0" fontId="72" fillId="0" borderId="11" xfId="0" applyFont="1" applyBorder="1" applyAlignment="1">
      <alignment horizontal="left" vertical="top" wrapText="1"/>
    </xf>
    <xf numFmtId="0" fontId="72" fillId="0" borderId="12" xfId="0" applyFont="1" applyBorder="1" applyAlignment="1">
      <alignment horizontal="left" vertical="top" wrapText="1"/>
    </xf>
    <xf numFmtId="0" fontId="72" fillId="0" borderId="15" xfId="0" applyFont="1" applyBorder="1" applyAlignment="1">
      <alignment horizontal="left" vertical="top" wrapText="1"/>
    </xf>
    <xf numFmtId="0" fontId="72" fillId="0" borderId="0" xfId="0" applyFont="1" applyBorder="1" applyAlignment="1">
      <alignment horizontal="left" vertical="top" wrapText="1"/>
    </xf>
    <xf numFmtId="0" fontId="72" fillId="0" borderId="13" xfId="0" applyFont="1" applyBorder="1" applyAlignment="1">
      <alignment horizontal="left" vertical="top" wrapText="1"/>
    </xf>
    <xf numFmtId="0" fontId="73" fillId="30" borderId="14" xfId="0" applyFont="1" applyFill="1" applyBorder="1" applyAlignment="1">
      <alignment horizontal="center"/>
    </xf>
    <xf numFmtId="0" fontId="73" fillId="30" borderId="16" xfId="0" applyFont="1" applyFill="1" applyBorder="1" applyAlignment="1">
      <alignment horizontal="center"/>
    </xf>
    <xf numFmtId="0" fontId="73" fillId="30" borderId="6" xfId="0" applyFont="1" applyFill="1" applyBorder="1" applyAlignment="1">
      <alignment horizontal="center"/>
    </xf>
    <xf numFmtId="0" fontId="69" fillId="30" borderId="14" xfId="0" applyFont="1" applyFill="1" applyBorder="1" applyAlignment="1">
      <alignment horizontal="center" vertical="center"/>
    </xf>
    <xf numFmtId="0" fontId="69" fillId="30" borderId="6" xfId="0" applyFont="1" applyFill="1" applyBorder="1" applyAlignment="1">
      <alignment horizontal="center" vertical="center"/>
    </xf>
    <xf numFmtId="0" fontId="73" fillId="30" borderId="7" xfId="0" applyFont="1" applyFill="1" applyBorder="1" applyAlignment="1">
      <alignment horizontal="center"/>
    </xf>
    <xf numFmtId="0" fontId="124" fillId="0" borderId="7" xfId="0" applyFont="1" applyBorder="1" applyAlignment="1">
      <alignment horizontal="center" vertical="center"/>
    </xf>
    <xf numFmtId="0" fontId="122" fillId="0" borderId="15" xfId="0" applyFont="1" applyBorder="1" applyAlignment="1">
      <alignment horizontal="left" vertical="top" wrapText="1"/>
    </xf>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0" fontId="15" fillId="30" borderId="7" xfId="0" applyFont="1" applyFill="1" applyBorder="1" applyAlignment="1">
      <alignment horizontal="left"/>
    </xf>
    <xf numFmtId="0" fontId="15" fillId="30" borderId="14" xfId="0" applyFont="1" applyFill="1" applyBorder="1" applyAlignment="1">
      <alignment horizontal="left"/>
    </xf>
    <xf numFmtId="0" fontId="15" fillId="30" borderId="16" xfId="0" applyFont="1" applyFill="1" applyBorder="1" applyAlignment="1">
      <alignment horizontal="left"/>
    </xf>
    <xf numFmtId="0" fontId="15" fillId="30" borderId="6" xfId="0" applyFont="1" applyFill="1" applyBorder="1" applyAlignment="1">
      <alignment horizontal="left"/>
    </xf>
    <xf numFmtId="0" fontId="122" fillId="0" borderId="10" xfId="0" applyFont="1" applyBorder="1" applyAlignment="1">
      <alignment horizontal="left" vertical="top" wrapText="1"/>
    </xf>
    <xf numFmtId="0" fontId="122" fillId="0" borderId="11" xfId="0" applyFont="1" applyBorder="1" applyAlignment="1">
      <alignment horizontal="left" vertical="top" wrapText="1"/>
    </xf>
    <xf numFmtId="0" fontId="122" fillId="0" borderId="12" xfId="0" applyFont="1" applyBorder="1" applyAlignment="1">
      <alignment horizontal="left" vertical="top" wrapText="1"/>
    </xf>
    <xf numFmtId="0" fontId="124" fillId="0" borderId="14" xfId="0" applyFont="1" applyBorder="1" applyAlignment="1">
      <alignment horizontal="center" vertical="center"/>
    </xf>
    <xf numFmtId="0" fontId="124" fillId="0" borderId="6" xfId="0" applyFont="1" applyBorder="1" applyAlignment="1">
      <alignment horizontal="center" vertical="center"/>
    </xf>
    <xf numFmtId="0" fontId="122" fillId="0" borderId="15" xfId="0" applyFont="1" applyBorder="1" applyAlignment="1">
      <alignment horizontal="left" wrapText="1"/>
    </xf>
    <xf numFmtId="0" fontId="72" fillId="0" borderId="0" xfId="0" applyFont="1" applyBorder="1" applyAlignment="1">
      <alignment horizontal="left" wrapText="1"/>
    </xf>
    <xf numFmtId="0" fontId="72" fillId="0" borderId="15" xfId="0" applyFont="1" applyBorder="1" applyAlignment="1">
      <alignment horizontal="left" wrapText="1"/>
    </xf>
    <xf numFmtId="0" fontId="122" fillId="0" borderId="15" xfId="0" applyFont="1" applyBorder="1" applyAlignment="1">
      <alignment horizontal="left"/>
    </xf>
    <xf numFmtId="0" fontId="122" fillId="0" borderId="0" xfId="0" applyFont="1" applyBorder="1" applyAlignment="1">
      <alignment horizontal="left"/>
    </xf>
    <xf numFmtId="0" fontId="122" fillId="0" borderId="13" xfId="0" applyFont="1" applyBorder="1" applyAlignment="1">
      <alignment horizontal="left"/>
    </xf>
    <xf numFmtId="0" fontId="122" fillId="0" borderId="10" xfId="0" applyFont="1" applyBorder="1" applyAlignment="1">
      <alignment horizontal="center"/>
    </xf>
    <xf numFmtId="0" fontId="122" fillId="0" borderId="11" xfId="0" applyFont="1" applyBorder="1" applyAlignment="1">
      <alignment horizontal="center"/>
    </xf>
    <xf numFmtId="0" fontId="122" fillId="0" borderId="12" xfId="0" applyFont="1" applyBorder="1" applyAlignment="1">
      <alignment horizontal="center"/>
    </xf>
    <xf numFmtId="0" fontId="0" fillId="0" borderId="14" xfId="0" applyBorder="1" applyAlignment="1">
      <alignment horizontal="left"/>
    </xf>
    <xf numFmtId="1" fontId="0" fillId="0" borderId="16" xfId="0" applyNumberFormat="1" applyBorder="1" applyAlignment="1">
      <alignment horizontal="left"/>
    </xf>
    <xf numFmtId="1" fontId="0" fillId="0" borderId="6" xfId="0" applyNumberFormat="1" applyBorder="1" applyAlignment="1">
      <alignment horizontal="left"/>
    </xf>
    <xf numFmtId="0" fontId="72" fillId="0" borderId="0" xfId="0" applyFont="1" applyBorder="1" applyAlignment="1">
      <alignment horizontal="left" vertical="top"/>
    </xf>
    <xf numFmtId="0" fontId="72" fillId="0" borderId="13" xfId="0" applyFont="1" applyBorder="1" applyAlignment="1">
      <alignment horizontal="left" vertical="top"/>
    </xf>
    <xf numFmtId="0" fontId="72" fillId="0" borderId="15" xfId="0" applyFont="1" applyBorder="1" applyAlignment="1">
      <alignment horizontal="left" vertical="top"/>
    </xf>
    <xf numFmtId="0" fontId="72" fillId="0" borderId="13" xfId="0" applyFont="1" applyBorder="1" applyAlignment="1">
      <alignment horizontal="left" wrapText="1"/>
    </xf>
    <xf numFmtId="0" fontId="122" fillId="0" borderId="10" xfId="0" applyFont="1" applyBorder="1" applyAlignment="1">
      <alignment horizontal="left"/>
    </xf>
    <xf numFmtId="0" fontId="122" fillId="0" borderId="11" xfId="0" applyFont="1" applyBorder="1" applyAlignment="1">
      <alignment horizontal="left"/>
    </xf>
    <xf numFmtId="178" fontId="38" fillId="0" borderId="0" xfId="0" applyNumberFormat="1" applyFont="1" applyAlignment="1">
      <alignment horizontal="left"/>
    </xf>
    <xf numFmtId="0" fontId="0" fillId="0" borderId="0" xfId="0" applyAlignment="1">
      <alignment horizontal="left" wrapText="1"/>
    </xf>
    <xf numFmtId="0" fontId="36" fillId="0" borderId="0" xfId="0" applyFont="1" applyAlignment="1">
      <alignment horizontal="left" wrapText="1"/>
    </xf>
    <xf numFmtId="171" fontId="36" fillId="0" borderId="7" xfId="0" applyNumberFormat="1" applyFont="1" applyBorder="1" applyAlignment="1">
      <alignment horizontal="center"/>
    </xf>
    <xf numFmtId="0" fontId="36" fillId="0" borderId="7" xfId="0" applyFont="1" applyBorder="1" applyAlignment="1">
      <alignment horizontal="center"/>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92" fillId="0" borderId="13" xfId="0" applyFont="1" applyBorder="1" applyAlignment="1">
      <alignment horizontal="left" vertical="top" wrapText="1"/>
    </xf>
    <xf numFmtId="0" fontId="0" fillId="0" borderId="7" xfId="0" applyBorder="1" applyAlignment="1">
      <alignment horizontal="left"/>
    </xf>
    <xf numFmtId="1" fontId="0" fillId="0" borderId="7" xfId="0" applyNumberFormat="1" applyBorder="1" applyAlignment="1">
      <alignment horizontal="center"/>
    </xf>
    <xf numFmtId="0" fontId="36" fillId="0" borderId="10" xfId="0" applyFont="1" applyBorder="1" applyAlignment="1">
      <alignment horizontal="left"/>
    </xf>
    <xf numFmtId="0" fontId="36" fillId="0" borderId="11" xfId="0" applyFont="1" applyBorder="1" applyAlignment="1">
      <alignment horizontal="left"/>
    </xf>
    <xf numFmtId="0" fontId="36" fillId="0" borderId="12" xfId="0" applyFont="1" applyBorder="1" applyAlignment="1">
      <alignment horizontal="left"/>
    </xf>
    <xf numFmtId="0" fontId="117" fillId="30" borderId="14" xfId="0" applyFont="1" applyFill="1" applyBorder="1" applyAlignment="1">
      <alignment horizontal="center"/>
    </xf>
    <xf numFmtId="0" fontId="117" fillId="30" borderId="16" xfId="0" applyFont="1" applyFill="1" applyBorder="1" applyAlignment="1">
      <alignment horizontal="center"/>
    </xf>
    <xf numFmtId="0" fontId="117" fillId="30" borderId="6" xfId="0" applyFont="1" applyFill="1" applyBorder="1" applyAlignment="1">
      <alignment horizontal="center"/>
    </xf>
    <xf numFmtId="0" fontId="92" fillId="0" borderId="15" xfId="0" applyFont="1" applyBorder="1" applyAlignment="1">
      <alignment horizontal="left" wrapText="1"/>
    </xf>
    <xf numFmtId="0" fontId="92" fillId="0" borderId="0" xfId="0" applyFont="1" applyBorder="1" applyAlignment="1">
      <alignment horizontal="left" wrapText="1"/>
    </xf>
    <xf numFmtId="0" fontId="92" fillId="0" borderId="13" xfId="0" applyFont="1" applyBorder="1" applyAlignment="1">
      <alignment horizontal="left" wrapText="1"/>
    </xf>
    <xf numFmtId="0" fontId="72" fillId="0" borderId="0" xfId="0" applyFont="1" applyBorder="1" applyAlignment="1">
      <alignment horizontal="left"/>
    </xf>
    <xf numFmtId="167" fontId="92" fillId="0" borderId="0" xfId="0" applyNumberFormat="1" applyFont="1" applyBorder="1" applyAlignment="1">
      <alignment horizontal="left"/>
    </xf>
    <xf numFmtId="0" fontId="36" fillId="0" borderId="15" xfId="0" applyFont="1" applyBorder="1" applyAlignment="1">
      <alignment horizontal="left" vertical="top" wrapText="1"/>
    </xf>
    <xf numFmtId="0" fontId="36" fillId="0" borderId="0" xfId="0" applyFont="1" applyAlignment="1">
      <alignment horizontal="left" vertical="top" wrapText="1"/>
    </xf>
    <xf numFmtId="0" fontId="36" fillId="0" borderId="15" xfId="0" applyFont="1" applyBorder="1" applyAlignment="1">
      <alignment horizontal="left" vertical="top"/>
    </xf>
    <xf numFmtId="0" fontId="36" fillId="0" borderId="0" xfId="0" applyFont="1" applyAlignment="1">
      <alignment horizontal="left" vertical="top"/>
    </xf>
    <xf numFmtId="0" fontId="36" fillId="0" borderId="13" xfId="0" applyFont="1" applyBorder="1" applyAlignment="1">
      <alignment horizontal="left" vertical="top"/>
    </xf>
    <xf numFmtId="0" fontId="30" fillId="30" borderId="14" xfId="0" applyFont="1" applyFill="1" applyBorder="1" applyAlignment="1">
      <alignment horizontal="center"/>
    </xf>
    <xf numFmtId="0" fontId="30" fillId="30" borderId="16" xfId="0" applyFont="1" applyFill="1" applyBorder="1" applyAlignment="1">
      <alignment horizontal="center"/>
    </xf>
    <xf numFmtId="0" fontId="30" fillId="30" borderId="6" xfId="0" applyFont="1" applyFill="1" applyBorder="1" applyAlignment="1">
      <alignment horizontal="center"/>
    </xf>
    <xf numFmtId="0" fontId="36" fillId="0" borderId="13" xfId="0" applyFont="1" applyBorder="1" applyAlignment="1">
      <alignment horizontal="left" vertical="top" wrapText="1"/>
    </xf>
    <xf numFmtId="168" fontId="36" fillId="0" borderId="0" xfId="0" applyNumberFormat="1" applyFont="1" applyAlignment="1">
      <alignment horizontal="center" vertical="top" wrapText="1"/>
    </xf>
    <xf numFmtId="0" fontId="38" fillId="0" borderId="47" xfId="0" applyFont="1" applyBorder="1" applyAlignment="1">
      <alignment horizontal="left" vertical="top" wrapText="1"/>
    </xf>
    <xf numFmtId="0" fontId="38" fillId="0" borderId="25" xfId="0" applyFont="1" applyBorder="1" applyAlignment="1">
      <alignment horizontal="left" vertical="top" wrapText="1"/>
    </xf>
    <xf numFmtId="0" fontId="40" fillId="0" borderId="15" xfId="0" applyFont="1" applyBorder="1" applyAlignment="1">
      <alignment horizontal="left" vertical="top" wrapText="1"/>
    </xf>
    <xf numFmtId="0" fontId="40" fillId="0" borderId="0" xfId="0" applyFont="1" applyAlignment="1">
      <alignment horizontal="left" vertical="top" wrapText="1"/>
    </xf>
    <xf numFmtId="0" fontId="40" fillId="0" borderId="13" xfId="0" applyFont="1" applyBorder="1" applyAlignment="1">
      <alignment horizontal="left" vertical="top" wrapText="1"/>
    </xf>
    <xf numFmtId="0" fontId="36" fillId="0" borderId="45" xfId="0" applyFont="1" applyBorder="1" applyAlignment="1">
      <alignment horizontal="center" vertical="top" wrapText="1"/>
    </xf>
    <xf numFmtId="0" fontId="36" fillId="0" borderId="3" xfId="0" applyFont="1" applyBorder="1" applyAlignment="1">
      <alignment horizontal="center" vertical="top" wrapText="1"/>
    </xf>
    <xf numFmtId="0" fontId="36" fillId="0" borderId="1" xfId="0" applyFont="1" applyBorder="1" applyAlignment="1">
      <alignment horizontal="center" vertical="top"/>
    </xf>
    <xf numFmtId="0" fontId="36" fillId="0" borderId="2" xfId="0" applyFont="1" applyBorder="1" applyAlignment="1">
      <alignment horizontal="center" vertical="top"/>
    </xf>
    <xf numFmtId="0" fontId="36" fillId="0" borderId="2" xfId="0" applyFont="1" applyBorder="1" applyAlignment="1">
      <alignment horizontal="center" vertical="top" wrapText="1"/>
    </xf>
    <xf numFmtId="0" fontId="36" fillId="0" borderId="46" xfId="0" applyFont="1" applyBorder="1" applyAlignment="1">
      <alignment horizontal="center" vertical="top" wrapText="1"/>
    </xf>
    <xf numFmtId="0" fontId="36" fillId="0" borderId="4" xfId="0" applyFont="1" applyBorder="1" applyAlignment="1">
      <alignment horizontal="center" vertical="top" wrapText="1"/>
    </xf>
    <xf numFmtId="0" fontId="36" fillId="0" borderId="0" xfId="0" applyFont="1" applyAlignment="1">
      <alignment horizontal="center" vertical="top" wrapText="1"/>
    </xf>
    <xf numFmtId="0" fontId="38" fillId="0" borderId="15" xfId="0" applyFont="1" applyBorder="1" applyAlignment="1">
      <alignment horizontal="left" vertical="top" wrapText="1"/>
    </xf>
    <xf numFmtId="0" fontId="38" fillId="0" borderId="5" xfId="0" applyFont="1" applyBorder="1" applyAlignment="1">
      <alignment horizontal="left" vertical="top" wrapText="1"/>
    </xf>
    <xf numFmtId="1" fontId="38" fillId="0" borderId="4" xfId="0" applyNumberFormat="1" applyFont="1" applyBorder="1" applyAlignment="1">
      <alignment horizontal="center" vertical="top" wrapText="1"/>
    </xf>
    <xf numFmtId="0" fontId="38" fillId="0" borderId="0" xfId="0" applyFont="1" applyAlignment="1">
      <alignment horizontal="center" vertical="top" wrapText="1"/>
    </xf>
    <xf numFmtId="0" fontId="74" fillId="0" borderId="15" xfId="0" applyFont="1" applyBorder="1" applyAlignment="1">
      <alignment horizontal="center"/>
    </xf>
    <xf numFmtId="0" fontId="74" fillId="0" borderId="0" xfId="0" applyFont="1" applyBorder="1" applyAlignment="1">
      <alignment horizontal="center"/>
    </xf>
    <xf numFmtId="0" fontId="74" fillId="0" borderId="13" xfId="0" applyFont="1" applyBorder="1" applyAlignment="1">
      <alignment horizontal="center"/>
    </xf>
    <xf numFmtId="0" fontId="0" fillId="0" borderId="0" xfId="0" applyBorder="1" applyAlignment="1">
      <alignment horizontal="left"/>
    </xf>
    <xf numFmtId="0" fontId="92" fillId="0" borderId="15" xfId="0" applyFont="1" applyBorder="1" applyAlignment="1">
      <alignment horizontal="left"/>
    </xf>
    <xf numFmtId="0" fontId="92" fillId="0" borderId="0" xfId="0" applyFont="1" applyBorder="1" applyAlignment="1">
      <alignment horizontal="left"/>
    </xf>
    <xf numFmtId="1" fontId="0" fillId="0" borderId="0" xfId="0" applyNumberFormat="1" applyBorder="1" applyAlignment="1">
      <alignment horizontal="center"/>
    </xf>
    <xf numFmtId="0" fontId="0" fillId="0" borderId="0" xfId="0" applyBorder="1" applyAlignment="1">
      <alignment horizontal="center"/>
    </xf>
    <xf numFmtId="0" fontId="0" fillId="0" borderId="13" xfId="0" applyBorder="1" applyAlignment="1">
      <alignment horizontal="center"/>
    </xf>
    <xf numFmtId="0" fontId="92" fillId="0" borderId="13" xfId="0" applyFont="1" applyBorder="1" applyAlignment="1">
      <alignment horizontal="left"/>
    </xf>
    <xf numFmtId="0" fontId="92" fillId="0" borderId="10" xfId="0" applyFont="1" applyBorder="1" applyAlignment="1">
      <alignment horizontal="left"/>
    </xf>
    <xf numFmtId="0" fontId="92" fillId="0" borderId="11" xfId="0" applyFont="1" applyBorder="1" applyAlignment="1">
      <alignment horizontal="left"/>
    </xf>
    <xf numFmtId="0" fontId="92" fillId="0" borderId="12" xfId="0" applyFont="1" applyBorder="1" applyAlignment="1">
      <alignment horizontal="left"/>
    </xf>
    <xf numFmtId="0" fontId="73" fillId="45" borderId="14" xfId="0" applyFont="1" applyFill="1" applyBorder="1" applyAlignment="1">
      <alignment horizontal="center"/>
    </xf>
    <xf numFmtId="0" fontId="73" fillId="45" borderId="16" xfId="0" applyFont="1" applyFill="1" applyBorder="1" applyAlignment="1">
      <alignment horizontal="center"/>
    </xf>
    <xf numFmtId="0" fontId="73" fillId="45" borderId="6" xfId="0" applyFont="1" applyFill="1" applyBorder="1" applyAlignment="1">
      <alignment horizontal="center"/>
    </xf>
    <xf numFmtId="0" fontId="73" fillId="45" borderId="7" xfId="0" applyFont="1" applyFill="1" applyBorder="1" applyAlignment="1">
      <alignment horizontal="center"/>
    </xf>
    <xf numFmtId="0" fontId="119" fillId="30" borderId="14" xfId="0" applyFont="1" applyFill="1" applyBorder="1" applyAlignment="1">
      <alignment horizontal="center"/>
    </xf>
    <xf numFmtId="0" fontId="119" fillId="30" borderId="6" xfId="0" applyFont="1" applyFill="1" applyBorder="1" applyAlignment="1">
      <alignment horizontal="center"/>
    </xf>
    <xf numFmtId="0" fontId="119" fillId="30" borderId="14" xfId="0" applyFont="1" applyFill="1" applyBorder="1" applyAlignment="1">
      <alignment horizontal="left"/>
    </xf>
    <xf numFmtId="0" fontId="119" fillId="30" borderId="16" xfId="0" applyFont="1" applyFill="1" applyBorder="1" applyAlignment="1">
      <alignment horizontal="left"/>
    </xf>
    <xf numFmtId="0" fontId="119" fillId="30" borderId="6" xfId="0" applyFont="1" applyFill="1" applyBorder="1" applyAlignment="1">
      <alignment horizontal="left"/>
    </xf>
    <xf numFmtId="0" fontId="72" fillId="0" borderId="16" xfId="0" applyFont="1" applyBorder="1" applyAlignment="1">
      <alignment horizontal="center"/>
    </xf>
    <xf numFmtId="0" fontId="72" fillId="0" borderId="6" xfId="0" applyFont="1" applyBorder="1" applyAlignment="1">
      <alignment horizontal="center"/>
    </xf>
    <xf numFmtId="0" fontId="0" fillId="0" borderId="19" xfId="0" applyBorder="1" applyAlignment="1">
      <alignment horizontal="left"/>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6">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7CE"/>
        </patternFill>
      </fill>
    </dxf>
    <dxf>
      <font>
        <color rgb="FF9C0006"/>
      </font>
      <fill>
        <patternFill>
          <bgColor rgb="FFFFC7CE"/>
        </patternFill>
      </fill>
    </dxf>
    <dxf>
      <font>
        <b val="0"/>
        <i val="0"/>
        <color theme="1"/>
      </font>
      <fill>
        <patternFill>
          <bgColor rgb="FFFF5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000"/>
        </patternFill>
      </fill>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eetMetadata" Target="metadata.xml"/><Relationship Id="rId50"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171450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133350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133350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152400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114300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114300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142875</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104775</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104775</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7</xdr:col>
      <xdr:colOff>0</xdr:colOff>
      <xdr:row>38</xdr:row>
      <xdr:rowOff>333375</xdr:rowOff>
    </xdr:from>
    <xdr:to>
      <xdr:col>7</xdr:col>
      <xdr:colOff>843782</xdr:colOff>
      <xdr:row>43</xdr:row>
      <xdr:rowOff>105680</xdr:rowOff>
    </xdr:to>
    <xdr:pic>
      <xdr:nvPicPr>
        <xdr:cNvPr id="2" name="Imagen 1">
          <a:extLst>
            <a:ext uri="{FF2B5EF4-FFF2-40B4-BE49-F238E27FC236}">
              <a16:creationId xmlns:a16="http://schemas.microsoft.com/office/drawing/2014/main" id="{98ABAE10-FA26-4E30-826A-51B0292B48A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801100"/>
          <a:ext cx="843782" cy="810530"/>
        </a:xfrm>
        <a:prstGeom prst="rect">
          <a:avLst/>
        </a:prstGeom>
      </xdr:spPr>
    </xdr:pic>
    <xdr:clientData/>
  </xdr:twoCellAnchor>
  <xdr:twoCellAnchor editAs="oneCell">
    <xdr:from>
      <xdr:col>3</xdr:col>
      <xdr:colOff>0</xdr:colOff>
      <xdr:row>39</xdr:row>
      <xdr:rowOff>0</xdr:rowOff>
    </xdr:from>
    <xdr:to>
      <xdr:col>3</xdr:col>
      <xdr:colOff>843782</xdr:colOff>
      <xdr:row>43</xdr:row>
      <xdr:rowOff>105680</xdr:rowOff>
    </xdr:to>
    <xdr:pic>
      <xdr:nvPicPr>
        <xdr:cNvPr id="5" name="Imagen 4">
          <a:extLst>
            <a:ext uri="{FF2B5EF4-FFF2-40B4-BE49-F238E27FC236}">
              <a16:creationId xmlns:a16="http://schemas.microsoft.com/office/drawing/2014/main" id="{266E8AF7-BE24-4885-BFA5-6DE4080E10A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810625"/>
          <a:ext cx="843782" cy="81053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46</xdr:row>
      <xdr:rowOff>162830</xdr:rowOff>
    </xdr:to>
    <xdr:pic>
      <xdr:nvPicPr>
        <xdr:cNvPr id="8" name="Imagen 7">
          <a:extLst>
            <a:ext uri="{FF2B5EF4-FFF2-40B4-BE49-F238E27FC236}">
              <a16:creationId xmlns:a16="http://schemas.microsoft.com/office/drawing/2014/main" id="{3092E797-300E-4C7F-A719-B13BEAE0992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801100"/>
          <a:ext cx="843782" cy="810530"/>
        </a:xfrm>
        <a:prstGeom prst="rect">
          <a:avLst/>
        </a:prstGeom>
      </xdr:spPr>
    </xdr:pic>
    <xdr:clientData/>
  </xdr:twoCellAnchor>
  <xdr:twoCellAnchor editAs="oneCell">
    <xdr:from>
      <xdr:col>4</xdr:col>
      <xdr:colOff>895350</xdr:colOff>
      <xdr:row>36</xdr:row>
      <xdr:rowOff>66675</xdr:rowOff>
    </xdr:from>
    <xdr:to>
      <xdr:col>5</xdr:col>
      <xdr:colOff>824732</xdr:colOff>
      <xdr:row>40</xdr:row>
      <xdr:rowOff>162830</xdr:rowOff>
    </xdr:to>
    <xdr:pic>
      <xdr:nvPicPr>
        <xdr:cNvPr id="9" name="Imagen 8">
          <a:extLst>
            <a:ext uri="{FF2B5EF4-FFF2-40B4-BE49-F238E27FC236}">
              <a16:creationId xmlns:a16="http://schemas.microsoft.com/office/drawing/2014/main" id="{52C294E6-C1BA-4A3E-9D67-D5764C9B703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52950" y="7315200"/>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46</xdr:row>
      <xdr:rowOff>172355</xdr:rowOff>
    </xdr:to>
    <xdr:pic>
      <xdr:nvPicPr>
        <xdr:cNvPr id="10" name="Imagen 9">
          <a:extLst>
            <a:ext uri="{FF2B5EF4-FFF2-40B4-BE49-F238E27FC236}">
              <a16:creationId xmlns:a16="http://schemas.microsoft.com/office/drawing/2014/main" id="{02F21DD3-30ED-453C-BDC0-11F863A9897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810625"/>
          <a:ext cx="843782" cy="81053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47</xdr:row>
      <xdr:rowOff>115205</xdr:rowOff>
    </xdr:to>
    <xdr:pic>
      <xdr:nvPicPr>
        <xdr:cNvPr id="2" name="Imagen 1">
          <a:extLst>
            <a:ext uri="{FF2B5EF4-FFF2-40B4-BE49-F238E27FC236}">
              <a16:creationId xmlns:a16="http://schemas.microsoft.com/office/drawing/2014/main" id="{5277FB54-E292-479B-A95B-22551B3A3CB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801100"/>
          <a:ext cx="843782" cy="810530"/>
        </a:xfrm>
        <a:prstGeom prst="rect">
          <a:avLst/>
        </a:prstGeom>
      </xdr:spPr>
    </xdr:pic>
    <xdr:clientData/>
  </xdr:twoCellAnchor>
  <xdr:twoCellAnchor editAs="oneCell">
    <xdr:from>
      <xdr:col>4</xdr:col>
      <xdr:colOff>895350</xdr:colOff>
      <xdr:row>36</xdr:row>
      <xdr:rowOff>66675</xdr:rowOff>
    </xdr:from>
    <xdr:to>
      <xdr:col>5</xdr:col>
      <xdr:colOff>824732</xdr:colOff>
      <xdr:row>40</xdr:row>
      <xdr:rowOff>162830</xdr:rowOff>
    </xdr:to>
    <xdr:pic>
      <xdr:nvPicPr>
        <xdr:cNvPr id="3" name="Imagen 2">
          <a:extLst>
            <a:ext uri="{FF2B5EF4-FFF2-40B4-BE49-F238E27FC236}">
              <a16:creationId xmlns:a16="http://schemas.microsoft.com/office/drawing/2014/main" id="{5E4D4BDB-21EA-4450-A782-009D60D2A14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52950" y="7315200"/>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47</xdr:row>
      <xdr:rowOff>115205</xdr:rowOff>
    </xdr:to>
    <xdr:pic>
      <xdr:nvPicPr>
        <xdr:cNvPr id="4" name="Imagen 3">
          <a:extLst>
            <a:ext uri="{FF2B5EF4-FFF2-40B4-BE49-F238E27FC236}">
              <a16:creationId xmlns:a16="http://schemas.microsoft.com/office/drawing/2014/main" id="{EB0D1821-B844-4418-8D06-0F1915E94D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810625"/>
          <a:ext cx="843782" cy="81053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47</xdr:row>
      <xdr:rowOff>124730</xdr:rowOff>
    </xdr:to>
    <xdr:pic>
      <xdr:nvPicPr>
        <xdr:cNvPr id="2" name="Imagen 1">
          <a:extLst>
            <a:ext uri="{FF2B5EF4-FFF2-40B4-BE49-F238E27FC236}">
              <a16:creationId xmlns:a16="http://schemas.microsoft.com/office/drawing/2014/main" id="{3A4CAF43-13FA-4385-923C-CA1FBA47618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448675"/>
          <a:ext cx="843782" cy="820055"/>
        </a:xfrm>
        <a:prstGeom prst="rect">
          <a:avLst/>
        </a:prstGeom>
      </xdr:spPr>
    </xdr:pic>
    <xdr:clientData/>
  </xdr:twoCellAnchor>
  <xdr:twoCellAnchor editAs="oneCell">
    <xdr:from>
      <xdr:col>4</xdr:col>
      <xdr:colOff>895350</xdr:colOff>
      <xdr:row>36</xdr:row>
      <xdr:rowOff>66675</xdr:rowOff>
    </xdr:from>
    <xdr:to>
      <xdr:col>5</xdr:col>
      <xdr:colOff>824732</xdr:colOff>
      <xdr:row>40</xdr:row>
      <xdr:rowOff>162830</xdr:rowOff>
    </xdr:to>
    <xdr:pic>
      <xdr:nvPicPr>
        <xdr:cNvPr id="3" name="Imagen 2">
          <a:extLst>
            <a:ext uri="{FF2B5EF4-FFF2-40B4-BE49-F238E27FC236}">
              <a16:creationId xmlns:a16="http://schemas.microsoft.com/office/drawing/2014/main" id="{47E7D710-8AB7-45DE-8F97-4E0DB0F6FB7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52950" y="7191375"/>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47</xdr:row>
      <xdr:rowOff>124730</xdr:rowOff>
    </xdr:to>
    <xdr:pic>
      <xdr:nvPicPr>
        <xdr:cNvPr id="4" name="Imagen 3">
          <a:extLst>
            <a:ext uri="{FF2B5EF4-FFF2-40B4-BE49-F238E27FC236}">
              <a16:creationId xmlns:a16="http://schemas.microsoft.com/office/drawing/2014/main" id="{5F71F214-F2C5-4D43-97ED-750006DB635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448675"/>
          <a:ext cx="843782" cy="820055"/>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46</xdr:row>
      <xdr:rowOff>172355</xdr:rowOff>
    </xdr:to>
    <xdr:pic>
      <xdr:nvPicPr>
        <xdr:cNvPr id="2" name="Imagen 1">
          <a:extLst>
            <a:ext uri="{FF2B5EF4-FFF2-40B4-BE49-F238E27FC236}">
              <a16:creationId xmlns:a16="http://schemas.microsoft.com/office/drawing/2014/main" id="{F726264C-2C94-4CEB-9095-6C5B3B47A16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7962900"/>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46</xdr:row>
      <xdr:rowOff>172355</xdr:rowOff>
    </xdr:to>
    <xdr:pic>
      <xdr:nvPicPr>
        <xdr:cNvPr id="3" name="Imagen 2">
          <a:extLst>
            <a:ext uri="{FF2B5EF4-FFF2-40B4-BE49-F238E27FC236}">
              <a16:creationId xmlns:a16="http://schemas.microsoft.com/office/drawing/2014/main" id="{881E8E0F-1568-45FF-B143-64C6A1D085C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7962900"/>
          <a:ext cx="843782" cy="81053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4</xdr:col>
      <xdr:colOff>1428750</xdr:colOff>
      <xdr:row>40</xdr:row>
      <xdr:rowOff>142875</xdr:rowOff>
    </xdr:from>
    <xdr:to>
      <xdr:col>6</xdr:col>
      <xdr:colOff>219075</xdr:colOff>
      <xdr:row>44</xdr:row>
      <xdr:rowOff>114299</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38575" y="7753350"/>
          <a:ext cx="666750"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oneCellAnchor>
    <xdr:from>
      <xdr:col>6</xdr:col>
      <xdr:colOff>171450</xdr:colOff>
      <xdr:row>30</xdr:row>
      <xdr:rowOff>123825</xdr:rowOff>
    </xdr:from>
    <xdr:ext cx="695325" cy="733424"/>
    <xdr:pic>
      <xdr:nvPicPr>
        <xdr:cNvPr id="5" name="Imagen 4">
          <a:extLst>
            <a:ext uri="{FF2B5EF4-FFF2-40B4-BE49-F238E27FC236}">
              <a16:creationId xmlns:a16="http://schemas.microsoft.com/office/drawing/2014/main" id="{00C88686-B02A-49FA-BB92-278C6C117C0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0" y="5753100"/>
          <a:ext cx="695325" cy="733424"/>
        </a:xfrm>
        <a:prstGeom prst="rect">
          <a:avLst/>
        </a:prstGeom>
      </xdr:spPr>
    </xdr:pic>
    <xdr:clientData/>
  </xdr:oneCellAnchor>
</xdr:wsDr>
</file>

<file path=xl/drawings/drawing35.xml><?xml version="1.0" encoding="utf-8"?>
<xdr:wsDr xmlns:xdr="http://schemas.openxmlformats.org/drawingml/2006/spreadsheetDrawing" xmlns:a="http://schemas.openxmlformats.org/drawingml/2006/main">
  <xdr:twoCellAnchor editAs="oneCell">
    <xdr:from>
      <xdr:col>9</xdr:col>
      <xdr:colOff>400050</xdr:colOff>
      <xdr:row>34</xdr:row>
      <xdr:rowOff>47625</xdr:rowOff>
    </xdr:from>
    <xdr:to>
      <xdr:col>10</xdr:col>
      <xdr:colOff>243707</xdr:colOff>
      <xdr:row>38</xdr:row>
      <xdr:rowOff>48530</xdr:rowOff>
    </xdr:to>
    <xdr:pic>
      <xdr:nvPicPr>
        <xdr:cNvPr id="4" name="Imagen 3">
          <a:extLst>
            <a:ext uri="{FF2B5EF4-FFF2-40B4-BE49-F238E27FC236}">
              <a16:creationId xmlns:a16="http://schemas.microsoft.com/office/drawing/2014/main" id="{12E7DA65-C067-437B-948B-BAADF1EB278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91275" y="6372225"/>
          <a:ext cx="843782" cy="848630"/>
        </a:xfrm>
        <a:prstGeom prst="rect">
          <a:avLst/>
        </a:prstGeom>
      </xdr:spPr>
    </xdr:pic>
    <xdr:clientData/>
  </xdr:twoCellAnchor>
  <xdr:twoCellAnchor editAs="oneCell">
    <xdr:from>
      <xdr:col>3</xdr:col>
      <xdr:colOff>66675</xdr:colOff>
      <xdr:row>34</xdr:row>
      <xdr:rowOff>28575</xdr:rowOff>
    </xdr:from>
    <xdr:to>
      <xdr:col>3</xdr:col>
      <xdr:colOff>910457</xdr:colOff>
      <xdr:row>38</xdr:row>
      <xdr:rowOff>29480</xdr:rowOff>
    </xdr:to>
    <xdr:pic>
      <xdr:nvPicPr>
        <xdr:cNvPr id="5" name="Imagen 4">
          <a:extLst>
            <a:ext uri="{FF2B5EF4-FFF2-40B4-BE49-F238E27FC236}">
              <a16:creationId xmlns:a16="http://schemas.microsoft.com/office/drawing/2014/main" id="{4E2F8373-F630-4D6E-8DAB-536AF789FE1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05050" y="6353175"/>
          <a:ext cx="843782" cy="848630"/>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5</xdr:col>
      <xdr:colOff>47625</xdr:colOff>
      <xdr:row>36</xdr:row>
      <xdr:rowOff>228600</xdr:rowOff>
    </xdr:from>
    <xdr:to>
      <xdr:col>5</xdr:col>
      <xdr:colOff>742950</xdr:colOff>
      <xdr:row>39</xdr:row>
      <xdr:rowOff>161924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67075" y="7524750"/>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955" dataDxfId="953" headerRowBorderDxfId="954" tableBorderDxfId="952" totalsRowBorderDxfId="951">
  <autoFilter ref="B12:P539" xr:uid="{50FF0D7A-94E8-42D2-A1AC-701992769D9B}"/>
  <sortState xmlns:xlrd2="http://schemas.microsoft.com/office/spreadsheetml/2017/richdata2" ref="B13:P539">
    <sortCondition sortBy="cellColor" ref="B13:B539" dxfId="950"/>
    <sortCondition sortBy="cellColor" ref="B13:B539" dxfId="949"/>
    <sortCondition sortBy="cellColor" ref="B13:B539" dxfId="948"/>
    <sortCondition sortBy="cellColor" ref="B13:B539" dxfId="947"/>
    <sortCondition sortBy="cellColor" ref="B13:B539" dxfId="946"/>
    <sortCondition sortBy="cellColor" ref="B13:B539" dxfId="945"/>
    <sortCondition sortBy="cellColor" ref="B13:B539" dxfId="944"/>
    <sortCondition sortBy="cellColor" ref="B13:B539" dxfId="943"/>
    <sortCondition sortBy="cellColor" ref="B13:B539" dxfId="942"/>
    <sortCondition sortBy="cellColor" ref="B13:B539" dxfId="941"/>
  </sortState>
  <tableColumns count="15">
    <tableColumn id="1" xr3:uid="{B24BA409-F73C-44E5-A119-CD41BB37E319}" name="ESTADO" totalsRowLabel="Total" dataDxfId="940" totalsRowDxfId="939"/>
    <tableColumn id="2" xr3:uid="{27E4E900-36A1-4A6C-ADD9-78D5BD27A549}" name="CLIENTE" dataDxfId="938" totalsRowDxfId="937"/>
    <tableColumn id="3" xr3:uid="{0A6F9AE6-A657-4541-8927-B058CE108DBF}" name="PLACA - DOC" dataDxfId="936" totalsRowDxfId="935"/>
    <tableColumn id="4" xr3:uid="{6E3AF07C-A1B1-4ADA-83DA-3DBC5F8FA730}" name="TRAMITE" dataDxfId="934" totalsRowDxfId="933"/>
    <tableColumn id="5" xr3:uid="{74E8B66B-4CB8-4500-B48F-528ADFA19205}" name="ENTIDAD" dataDxfId="932" totalsRowDxfId="931"/>
    <tableColumn id="6" xr3:uid="{12975009-3019-41BF-A25A-97A161EAB490}" name="DINERO RECIBIDO" dataDxfId="930" totalsRowDxfId="929"/>
    <tableColumn id="7" xr3:uid="{88B5C507-B345-4820-9B91-0569AD745F94}" name="PAZ Y SALVO - ENVIO" dataDxfId="928" totalsRowDxfId="927"/>
    <tableColumn id="9" xr3:uid="{B70C4805-94FD-4514-B47B-52A3D3C6E37B}" name="RECIBO TRANSITO" dataDxfId="926" totalsRowDxfId="925"/>
    <tableColumn id="10" xr3:uid="{ACF0AD9C-DD55-417D-837F-A6F787335A91}" name="OTRO RECIBO (RUNT - COPIAS)" dataDxfId="924" totalsRowDxfId="923"/>
    <tableColumn id="11" xr3:uid="{A1FA48B8-BDB3-42BB-A10E-71D91BEDC001}" name="IMPUESTO" dataDxfId="922" totalsRowDxfId="921"/>
    <tableColumn id="12" xr3:uid="{33D02145-D143-4B57-A3EA-7D1DF45C2DCE}" name="OTROS - SOBRANTE" dataDxfId="920" totalsRowDxfId="919"/>
    <tableColumn id="8" xr3:uid="{C4D86FCB-2CD1-4705-95E4-FD55A9EEF498}" name="HONORARIOS" dataDxfId="918" totalsRowDxfId="917"/>
    <tableColumn id="72" xr3:uid="{76D65377-54D7-4183-A145-0E77051DE706}" name="EXTRA" dataDxfId="916" totalsRowDxfId="915"/>
    <tableColumn id="14" xr3:uid="{D20B0ADB-5697-436A-AF41-96B295482945}" name="TOTAL" dataDxfId="914" totalsRowDxfId="913"/>
    <tableColumn id="13" xr3:uid="{A7025BAE-6C93-4DB4-A028-464B1353E5D4}" name="INFO" totalsRowFunction="count" dataDxfId="912" totalsRowDxfId="911"/>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910" headerRowBorderDxfId="909" tableBorderDxfId="908">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907" totalsRowDxfId="906"/>
    <tableColumn id="2" xr3:uid="{ADF06498-D1D7-4F4F-B9A8-9189B41B4049}" name="Valor" dataDxfId="905" totalsRowDxfId="904"/>
    <tableColumn id="3" xr3:uid="{918B3E72-6ADA-432D-ACF8-2A8746F5C1BE}" name="Concepto" dataDxfId="903" totalsRowDxfId="902"/>
    <tableColumn id="4" xr3:uid="{5E5E2556-5181-4896-ADA1-0079703C1BC6}" name="Concepto2" dataDxfId="901" totalsRowDxfId="900"/>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899" headerRowBorderDxfId="898" tableBorderDxfId="897" totalsRowBorderDxfId="896">
  <autoFilter ref="AS3:AZ15" xr:uid="{C1A82473-5918-4C02-82F3-FFFD297F6F3E}"/>
  <tableColumns count="8">
    <tableColumn id="1" xr3:uid="{B202DFAD-2E3F-4E0B-857D-166FEE9BD351}" name="2021" dataDxfId="895">
      <calculatedColumnFormula>VLOOKUP(DATE(YEAR($AQ4)+(Tabla1113[[#Headers],[2021]]-2020),MONTH($AQ4),DAY($AQ4)),Tabla28[#All],2,0)</calculatedColumnFormula>
    </tableColumn>
    <tableColumn id="2" xr3:uid="{68867835-C9C9-4EA9-9829-A745FFAD8E04}" name="2022" dataDxfId="894">
      <calculatedColumnFormula>VLOOKUP(DATE(YEAR($AQ4)+(Tabla1113[[#Headers],[2022]]-2020),MONTH($AQ4),DAY($AQ4)),Tabla28[#All],2,0)</calculatedColumnFormula>
    </tableColumn>
    <tableColumn id="3" xr3:uid="{42382355-FFB6-41B6-B6D8-E8972BCE188C}" name="2023" dataDxfId="893">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892">
      <calculatedColumnFormula>VLOOKUP(DATE(YEAR($AQ4)+(Tabla1113[[#Headers],[2025]]-2020),MONTH($AQ4),DAY($AQ4)),Tabla28[#All],2,0)</calculatedColumnFormula>
    </tableColumn>
    <tableColumn id="6" xr3:uid="{9EA694FD-D9CC-4447-95B8-380FB3ADD20B}" name="2026" dataDxfId="891">
      <calculatedColumnFormula>VLOOKUP(DATE(YEAR($AQ4)+(Tabla1113[[#Headers],[2026]]-2020),MONTH($AQ4),DAY($AQ4)),Tabla28[#All],2,0)</calculatedColumnFormula>
    </tableColumn>
    <tableColumn id="7" xr3:uid="{AC6584D6-8CF7-42F7-A5EB-BA9481707DA8}" name="2027" dataDxfId="890"/>
    <tableColumn id="8" xr3:uid="{6CCACEE1-B98A-46D1-8FE8-8C706921F9BB}" name="2028" dataDxfId="88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888" dataDxfId="886" headerRowBorderDxfId="887" tableBorderDxfId="885">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884"/>
    <tableColumn id="2" xr3:uid="{8F9683C5-FCB4-4096-8A21-159504C6D3B1}" name="SALIDAS" dataDxfId="883"/>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882" headerRowBorderDxfId="881" tableBorderDxfId="880">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879"/>
    <tableColumn id="2" xr3:uid="{97DC03AA-244C-49B6-873B-79C913CE5395}" name="ENTRADA" dataDxfId="878"/>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877" dataDxfId="875" headerRowBorderDxfId="876" tableBorderDxfId="874">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873"/>
    <tableColumn id="2" xr3:uid="{159018FF-E139-4E70-8894-7BD8481CBAFE}" name="ENTRADA" dataDxfId="872"/>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871" dataDxfId="869" headerRowBorderDxfId="870" tableBorderDxfId="868">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867"/>
    <tableColumn id="2" xr3:uid="{1B69CEDB-E987-458E-AEF8-8EDBFF5157BE}" name="SALIDAS" dataDxfId="866"/>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865" headerRowBorderDxfId="864" tableBorderDxfId="863">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862"/>
    <tableColumn id="2" xr3:uid="{FD7A0310-91D0-4AEF-9ADA-9E0558CA5DCD}" name="ENTRADA" dataDxfId="861"/>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860" headerRowBorderDxfId="859" tableBorderDxfId="858">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857"/>
    <tableColumn id="2" xr3:uid="{ADA4FF83-F499-4F98-A25D-F15E5F73A391}" name="SALIDAS" dataDxfId="856"/>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855" headerRowBorderDxfId="854" tableBorderDxfId="853">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852"/>
    <tableColumn id="2" xr3:uid="{934463B6-F414-4044-AE24-7FCAA79DDD60}" name="ENTRADA" dataDxfId="851"/>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850" headerRowBorderDxfId="849" tableBorderDxfId="848">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847"/>
    <tableColumn id="2" xr3:uid="{3A2A541E-4B21-4E21-BFD8-2970DA6DA70D}" name="SALIDAS" dataDxfId="846"/>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845" headerRowBorderDxfId="844" tableBorderDxfId="843">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842"/>
    <tableColumn id="2" xr3:uid="{B93D0573-65FE-4717-8091-87283D2E2FA3}" name="ENTRADA" dataDxfId="841"/>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840" headerRowBorderDxfId="839" tableBorderDxfId="838">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837"/>
    <tableColumn id="2" xr3:uid="{8F43C5E2-F87A-4B07-B4A1-EFE2A7D0E643}" name="SALIDAS" dataDxfId="836"/>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835" headerRowBorderDxfId="834" tableBorderDxfId="833">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832"/>
    <tableColumn id="2" xr3:uid="{F7FE9FDA-21CF-4723-9317-5CEB804A4F1F}" name="EFECTIVO" dataDxfId="831"/>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830" headerRowBorderDxfId="829" tableBorderDxfId="828">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827"/>
    <tableColumn id="2" xr3:uid="{587F4A68-838F-4905-BA88-1DAE65DD6A7D}" name="EFECTIVO" dataDxfId="826"/>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825" headerRowBorderDxfId="824" tableBorderDxfId="823" totalsRowBorderDxfId="822">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821"/>
    <tableColumn id="2" xr3:uid="{2295A56A-78E3-47A3-BA85-836DCE451E2A}" name="Valor" dataDxfId="820"/>
    <tableColumn id="3" xr3:uid="{5C76FCCE-3DAD-4688-9A42-B990CE8F434E}" name="Fuente" dataDxfId="819"/>
    <tableColumn id="4" xr3:uid="{CAB69BE4-2076-4A64-A2E1-AB305CEC0784}" name="Concepto" dataDxfId="818"/>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817" dataDxfId="815" headerRowBorderDxfId="816" tableBorderDxfId="814">
  <sortState xmlns:xlrd2="http://schemas.microsoft.com/office/spreadsheetml/2017/richdata2" ref="T13:AH1499">
    <sortCondition descending="1" ref="T12:T1499"/>
  </sortState>
  <tableColumns count="15">
    <tableColumn id="1" xr3:uid="{D1E9DBBA-CA4B-4071-8E69-83F3702A98A7}" name="MES" dataDxfId="813"/>
    <tableColumn id="2" xr3:uid="{4A05DABC-282B-49E8-941B-06DDF5567F75}" name="CLIENTE" dataDxfId="812"/>
    <tableColumn id="3" xr3:uid="{B3C8382A-B81A-4D00-BE6C-C76B2B54A63C}" name="DOCUMENTO" dataDxfId="811"/>
    <tableColumn id="4" xr3:uid="{40DB4C54-0683-4501-883F-4F7205E0BFBF}" name="TRAMITE" dataDxfId="810"/>
    <tableColumn id="5" xr3:uid="{07DAA4FA-56AF-46F1-9374-B82415EF9DD4}" name="ENTIDAD" dataDxfId="809"/>
    <tableColumn id="6" xr3:uid="{B402209E-4F10-4290-9ECB-EA32D761E785}" name="DINERO RECIBIDO" dataDxfId="808"/>
    <tableColumn id="7" xr3:uid="{8694BE93-CBB5-42A1-9319-CF0FBDCC8C0F}" name="PAZ Y SALVO" dataDxfId="807"/>
    <tableColumn id="8" xr3:uid="{D9889D96-007B-4C16-B78A-19D557540D84}" name="RECIBO TRANSITO" dataDxfId="806"/>
    <tableColumn id="9" xr3:uid="{D4E20FAA-72C6-462B-9976-8F3169EC8BD1}" name="OTRO RECIBO (RUNT)" dataDxfId="805"/>
    <tableColumn id="10" xr3:uid="{5151202D-D8B4-4E2E-9EA9-125D19BA4CC7}" name="IMPUESTO" dataDxfId="804"/>
    <tableColumn id="11" xr3:uid="{94C46A97-2937-471A-B368-A7364898785C}" name="OTROS" dataDxfId="803"/>
    <tableColumn id="12" xr3:uid="{82E13694-7253-424A-A343-527D3F1E68A2}" name="HONORARIOS" dataDxfId="802"/>
    <tableColumn id="13" xr3:uid="{9D6F37C9-25B7-44AF-8B31-BC6CFE0EA2F2}" name="EXTRA" dataDxfId="801"/>
    <tableColumn id="14" xr3:uid="{FAB459A6-B141-4179-8745-9A86F94851DF}" name="DISPONIBLE REEMBOLSO" dataDxfId="800"/>
    <tableColumn id="15" xr3:uid="{24A48A4E-9325-4F26-A2CB-09B52E1AF3CD}" name="INFO" dataDxfId="799"/>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798" headerRowBorderDxfId="797" tableBorderDxfId="796" totalsRowBorderDxfId="795">
  <autoFilter ref="AN1:AO66" xr:uid="{B1FB84DA-6BBC-44FA-AC02-E3F50F0F1074}"/>
  <tableColumns count="2">
    <tableColumn id="1" xr3:uid="{6C6EE4E3-82CC-4137-8F0E-4A21E2D0F007}" name="mes" dataDxfId="794"/>
    <tableColumn id="2" xr3:uid="{2473C442-894B-4089-A9E2-D6E68C4258AE}" name="producido" dataDxfId="793">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792" headerRowBorderDxfId="791" tableBorderDxfId="790">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789"/>
    <tableColumn id="2" xr3:uid="{475BB63B-D54E-4A38-B85E-2A88A4141421}" name="ENTRADA" dataDxfId="788"/>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787" headerRowBorderDxfId="786" tableBorderDxfId="785">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784"/>
    <tableColumn id="2" xr3:uid="{6ABAC129-9420-48BF-85F3-A063E82BD8AE}" name="SALIDA" dataDxfId="783"/>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782" tableBorderDxfId="781">
  <autoFilter ref="M21:P78" xr:uid="{44149F2C-A03F-44E9-BF1D-2FFCCE73D029}"/>
  <tableColumns count="4">
    <tableColumn id="1" xr3:uid="{04607121-90E0-4632-9506-2F3967C22B7F}" name="PROCESOS FISCALES"/>
    <tableColumn id="2" xr3:uid="{60772790-2AFE-4650-A639-870C62D9AE61}" name="Columna1" dataDxfId="780">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779" dataDxfId="778">
  <autoFilter ref="T15:X28" xr:uid="{3795A315-C805-49C5-9B59-70B6A12E4F96}"/>
  <tableColumns count="5">
    <tableColumn id="1" xr3:uid="{588499A1-1D34-492E-AEC3-E8905419B325}" name="Nombre:" dataDxfId="777"/>
    <tableColumn id="2" xr3:uid="{F628E99C-1A33-43C7-9803-132B799EEF02}" name="Dirección" dataDxfId="776"/>
    <tableColumn id="3" xr3:uid="{FBA92647-D869-4A4F-85D5-3E8C17778A39}" name="Telefono:" dataDxfId="775"/>
    <tableColumn id="4" xr3:uid="{4EE675BC-A3F3-45AE-AFCD-92A8911E24A0}" name="E-Mail:" dataDxfId="774"/>
    <tableColumn id="5" xr3:uid="{127B1149-E5DC-4900-AA4E-E7D0CF89AF97}" name="Nit:" dataDxfId="773"/>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772"/>
    <tableColumn id="1" xr3:uid="{F008CF75-8ED3-4B50-97E9-8402D8962696}" name="OTRO" dataDxfId="77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77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769"/>
    <tableColumn id="9" xr3:uid="{014F542F-408B-41F7-A6AF-00AF1F5740CE}" name="TRASPASO A INDETERMINADO CARRO" dataDxfId="768"/>
    <tableColumn id="8" xr3:uid="{4820EE65-EBEA-46C0-BE8F-1B618D2065A8}" name="REVOCATORIA DE TRASPASO INDETERMINADO CARRO" dataDxfId="767"/>
    <tableColumn id="3" xr3:uid="{D4005C9A-0CFA-49B6-BFD5-059A6CDBF0C7}" name="TRASLADO CARRO" dataDxfId="766"/>
    <tableColumn id="4" xr3:uid="{646897D3-02FD-42A9-BA92-6EBD2382EFDE}" name="LEVANTAMIENTO DE PRENDA CARRO" dataDxfId="765"/>
    <tableColumn id="11" xr3:uid="{59ABCA15-9BF6-4770-BD62-DB3B94D6BB90}" name="INSCRIPCION DE PRENDA CARRO" dataDxfId="764"/>
    <tableColumn id="13" xr3:uid="{CF865173-11E2-406B-936A-372B8B100020}" name="RADICADO DE CUENTA CARRO" dataDxfId="763"/>
    <tableColumn id="15" xr3:uid="{AC955A8E-A49C-4D8C-BA4A-4FE4476527F7}" name="DUPLICADO DE PLACAS CARRO" dataDxfId="762"/>
    <tableColumn id="18" xr3:uid="{F67FDABA-3EDF-4D76-A2EB-9B7C28F71F4E}" name="DUPLICADO DE LICENCIA DE TRANSITO CARRO" dataDxfId="761"/>
    <tableColumn id="19" xr3:uid="{E472B2DC-4B47-44F4-901E-59363C8BC0B7}" name="CANCELACION DE CUENTA CARRO" dataDxfId="760"/>
    <tableColumn id="10" xr3:uid="{A1EC3DA5-D8EC-40A3-997C-D2D57292AE19}" name="MATRICULA INICIAL CARRO" dataDxfId="759"/>
    <tableColumn id="5" xr3:uid="{70946E19-6AC6-463F-ABD2-A5975C92D14B}" name="CERTIFICADO DE TRADISION" dataDxfId="758"/>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757">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756"/>
    <tableColumn id="2" xr3:uid="{708260BB-1AC7-4DA1-96A1-E54A7417EFBD}" name="CEDULA" dataDxfId="755"/>
    <tableColumn id="3" xr3:uid="{D139721E-D93E-4380-BC90-A6138E57D883}" name="TELEFONO" dataDxfId="754"/>
    <tableColumn id="4" xr3:uid="{2FDFB69A-6FBF-48B0-81B8-A140A0021DC8}" name="DIRECCION" dataDxfId="753"/>
    <tableColumn id="5" xr3:uid="{20337860-4E8D-4868-A44D-61E1FAE599A6}" name="BARRIO" dataDxfId="752"/>
    <tableColumn id="6" xr3:uid="{10DC76DC-E948-456D-852B-6695472BC617}" name="MUNICIPIO" dataDxfId="751"/>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750"/>
    <tableColumn id="3" xr3:uid="{35CDD302-2429-4FF7-A1A7-EFF62805FFA3}" name="TRASPASO A INDETERMINADO CARRO" dataDxfId="749"/>
    <tableColumn id="2" xr3:uid="{E60228B1-B829-422B-95B7-D3BC256FA9EE}" name="REVOCATORIA DE TRASPASO INDETERMINADO CARRO" dataDxfId="748"/>
    <tableColumn id="8" xr3:uid="{5F2A354E-E0A8-4F0A-ABCB-099BCB05B46F}" name="TRASLADO CARRO" dataDxfId="747"/>
    <tableColumn id="10" xr3:uid="{9685E94A-F726-4A31-B298-C0E8408C81CA}" name="LEVANTAMIENTO DE PRENDA CARRO" dataDxfId="746"/>
    <tableColumn id="12" xr3:uid="{688B68EF-6496-4283-B17A-E3940AEB4823}" name="INSCRIPCION DE PRENDA CARRO" dataDxfId="745"/>
    <tableColumn id="14" xr3:uid="{074CE06D-B3DD-4FA8-B388-101C1D4C871B}" name="RADICADO DE CUENTA CARRO" dataDxfId="744"/>
    <tableColumn id="16" xr3:uid="{44AC0396-E24F-452F-9FDB-323B4A82F127}" name="DUPLICADO DE PLACAS CARRO" dataDxfId="743"/>
    <tableColumn id="17" xr3:uid="{FAD416D4-EE11-4EFF-A324-14A7B3CECB9C}" name="DUPLICADO DE LICENCIA DE TRANSITO CARRO" dataDxfId="742"/>
    <tableColumn id="20" xr3:uid="{38A1F80A-6958-43CB-8F74-2D4E918A33C5}" name="CANCELACION DE CUENTA CARRO" dataDxfId="741"/>
    <tableColumn id="11" xr3:uid="{1364BDCF-242A-4702-8A54-D919F46A85E0}" name="MATRICULA INICIAL CARRO" dataDxfId="740"/>
    <tableColumn id="5" xr3:uid="{507749A8-B7AA-4FA1-A584-F5ACE7C2A676}" name="CERTIFICADO DE TRADISION" dataDxfId="739"/>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738">
  <autoFilter ref="AA4:AB27" xr:uid="{3D1C3DF8-809F-4277-8B91-D81C907C58EA}"/>
  <tableColumns count="2">
    <tableColumn id="1" xr3:uid="{1334576B-A17D-4627-ACD8-CD707C853ACF}" name="FECHA" dataDxfId="737"/>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736" headerRowBorderDxfId="735" tableBorderDxfId="734">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733"/>
    <tableColumn id="10" xr3:uid="{107D8273-CBEC-4E25-B496-68358108EAF7}" name="TELEFONO" dataDxfId="732"/>
    <tableColumn id="4" xr3:uid="{DD4DDCB0-B507-44E9-8DAF-742C2BF81C64}" name="DIRECCION" dataDxfId="731"/>
    <tableColumn id="11" xr3:uid="{9F5822D7-7841-4F7A-BD05-83527996C101}" name="BARRIO / INFO" dataDxfId="730"/>
    <tableColumn id="5" xr3:uid="{8952EA93-94B6-44D1-84FD-1176708E2AA1}" name="CIUDAD" dataDxfId="729">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728" dataDxfId="727">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726"/>
    <tableColumn id="2" xr3:uid="{36D0C90C-A9C7-4ADB-A856-B4F74FD08FB1}" name="Tipo de servicio:" dataDxfId="725"/>
    <tableColumn id="3" xr3:uid="{AE638115-08D4-409D-804F-22BCE4DC245B}" name="Clase de vehículo:" dataDxfId="724"/>
    <tableColumn id="4" xr3:uid="{4FF83E7F-1DCA-49F7-B060-A1907755AB50}" name="Marca:" dataDxfId="723"/>
    <tableColumn id="5" xr3:uid="{C0689F51-B339-46E7-A369-11C27E300050}" name="Línea:" dataDxfId="722"/>
    <tableColumn id="6" xr3:uid="{42969682-6A22-443D-A54A-3B72CFA38EB8}" name="Modelo:" dataDxfId="721"/>
    <tableColumn id="7" xr3:uid="{BA59E222-984D-4493-ADB1-73EF122405BA}" name="Color:" dataDxfId="720"/>
    <tableColumn id="8" xr3:uid="{34A9AFB5-CFDD-4EDE-82BC-A54CD48BD8D1}" name="Número de serie:" dataDxfId="719"/>
    <tableColumn id="9" xr3:uid="{B9780348-0EC2-4C20-8DE7-9BEE67FC6490}" name="Número de motor:" dataDxfId="718"/>
    <tableColumn id="10" xr3:uid="{2AB5F99F-FA78-4509-AF59-770964398762}" name="Número de chasis:" dataDxfId="717"/>
    <tableColumn id="11" xr3:uid="{DCAD15E2-64D5-439F-9201-5BB4E3932D8D}" name="Número de VIN:" dataDxfId="716"/>
    <tableColumn id="12" xr3:uid="{7601425A-10ED-40AE-BBEF-956661B2158C}" name="Cilindraje:" dataDxfId="715"/>
    <tableColumn id="13" xr3:uid="{772EF62D-FF32-4011-A868-E41F2CB2F2B7}" name="Tipo de carrocería:" dataDxfId="714"/>
    <tableColumn id="14" xr3:uid="{365733A5-3AEF-4C25-9F63-81F4273AE6CE}" name="Tipo Combustible:" dataDxfId="713"/>
    <tableColumn id="15" xr3:uid="{6FC5810D-F74B-49A0-908F-1663ADA306A3}" name="Fecha de Matricula" dataDxfId="712"/>
    <tableColumn id="16" xr3:uid="{D398159C-B4BD-4416-A8D3-F89C9A300FAD}" name="Autoridad de tránsito:" dataDxfId="711"/>
    <tableColumn id="17" xr3:uid="{95A1CB28-DF85-4D97-B623-3E08D9DEF87A}" name="Gravámenes (prenda)" dataDxfId="710"/>
    <tableColumn id="18" xr3:uid="{4B272A3D-D9D5-4EFA-9F3A-F6F255080FCC}" name="Capacidad:" dataDxfId="70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42" customWidth="1"/>
    <col min="2" max="2" width="6.85546875" style="142" customWidth="1"/>
    <col min="3" max="3" width="7.28515625" customWidth="1"/>
    <col min="4" max="4" width="11.28515625" style="121"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03" customWidth="1"/>
    <col min="14" max="14" width="9.42578125" style="203" customWidth="1"/>
    <col min="15" max="15" width="11.42578125" style="203" customWidth="1"/>
    <col min="16" max="16" width="8.5703125" style="591"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198" t="s">
        <v>356</v>
      </c>
      <c r="B1" s="208"/>
      <c r="M1" s="1199"/>
      <c r="N1" s="1199"/>
      <c r="Q1" s="226"/>
      <c r="R1" s="226"/>
      <c r="V1" s="203"/>
    </row>
    <row r="2" spans="1:28" ht="18.75" customHeight="1" x14ac:dyDescent="0.25">
      <c r="A2" s="1198"/>
      <c r="B2"/>
      <c r="E2" s="209" t="s">
        <v>601</v>
      </c>
      <c r="F2" s="210" t="s">
        <v>602</v>
      </c>
      <c r="G2" s="209" t="s">
        <v>603</v>
      </c>
      <c r="H2" s="209" t="s">
        <v>604</v>
      </c>
      <c r="I2" s="525"/>
      <c r="J2" s="525"/>
      <c r="K2" s="525"/>
      <c r="L2" s="525"/>
      <c r="M2" s="666"/>
      <c r="N2" s="666"/>
      <c r="O2" s="666"/>
      <c r="P2" s="932"/>
      <c r="Q2" s="226"/>
      <c r="R2" s="226"/>
      <c r="V2" s="203"/>
      <c r="AB2" s="203"/>
    </row>
    <row r="3" spans="1:28" ht="24.75" customHeight="1" x14ac:dyDescent="0.25">
      <c r="A3" s="611">
        <f>(S14)+(S13)</f>
        <v>0</v>
      </c>
      <c r="B3"/>
      <c r="E3" s="211">
        <v>46234</v>
      </c>
      <c r="F3" s="212"/>
      <c r="G3" s="213"/>
      <c r="H3" s="506"/>
      <c r="I3" s="525"/>
      <c r="J3" s="525"/>
      <c r="K3" s="525"/>
      <c r="L3" s="525"/>
      <c r="M3" s="666"/>
      <c r="N3" s="666"/>
      <c r="O3" s="666"/>
      <c r="P3" s="932"/>
      <c r="S3" s="654"/>
      <c r="V3" s="203"/>
      <c r="AA3" s="203"/>
      <c r="AB3" s="203"/>
    </row>
    <row r="4" spans="1:28" x14ac:dyDescent="0.25">
      <c r="A4" s="611"/>
      <c r="B4"/>
      <c r="D4" s="482"/>
      <c r="E4" s="493"/>
      <c r="F4" s="494"/>
      <c r="G4" s="591"/>
      <c r="H4" s="494"/>
      <c r="I4" s="494"/>
      <c r="J4" s="494"/>
      <c r="K4" s="494"/>
      <c r="L4" s="494"/>
      <c r="V4" s="203"/>
      <c r="AB4" s="203"/>
    </row>
    <row r="5" spans="1:28" ht="18.75" x14ac:dyDescent="0.3">
      <c r="A5" s="772"/>
      <c r="B5"/>
      <c r="D5" s="482"/>
      <c r="E5" s="493"/>
      <c r="F5" s="494"/>
      <c r="G5" s="591"/>
      <c r="H5" s="494"/>
      <c r="I5" s="494"/>
      <c r="J5" s="494"/>
      <c r="K5" s="494"/>
      <c r="L5" s="494"/>
      <c r="O5" s="203" t="s">
        <v>9237</v>
      </c>
      <c r="P5" s="1018">
        <v>-195000</v>
      </c>
      <c r="R5" s="233" t="s">
        <v>1668</v>
      </c>
      <c r="S5" s="234" cm="1">
        <f t="array" ref="S5">SUM(Tabla23[HONORARIOS]+Tabla23[EXTRA]+Tabla23[TOTAL])</f>
        <v>40736000</v>
      </c>
      <c r="V5" s="203"/>
      <c r="AB5" s="203"/>
    </row>
    <row r="6" spans="1:28" ht="18.75" x14ac:dyDescent="0.3">
      <c r="A6" s="773"/>
      <c r="B6"/>
      <c r="D6" s="482"/>
      <c r="E6" s="493"/>
      <c r="F6" s="494"/>
      <c r="G6" s="591"/>
      <c r="H6" s="494"/>
      <c r="I6" s="494"/>
      <c r="J6" s="494"/>
      <c r="K6" s="494"/>
      <c r="L6" s="494"/>
      <c r="AB6" s="203"/>
    </row>
    <row r="7" spans="1:28" ht="18.75" x14ac:dyDescent="0.3">
      <c r="A7" s="773"/>
      <c r="B7" s="227" t="s">
        <v>6855</v>
      </c>
      <c r="C7" s="227" t="s">
        <v>1612</v>
      </c>
      <c r="D7" s="228" t="s">
        <v>1613</v>
      </c>
      <c r="E7" s="227" t="s">
        <v>1435</v>
      </c>
      <c r="F7" s="227" t="s">
        <v>8137</v>
      </c>
      <c r="G7" s="591"/>
      <c r="H7" s="591"/>
      <c r="I7" s="591"/>
      <c r="J7" s="591"/>
      <c r="K7" s="591"/>
      <c r="L7" s="926" t="s">
        <v>10461</v>
      </c>
      <c r="M7" s="926"/>
      <c r="N7" s="926"/>
      <c r="O7" s="927"/>
      <c r="R7" s="295" t="s">
        <v>5417</v>
      </c>
      <c r="S7" s="293">
        <v>7698000</v>
      </c>
      <c r="T7" t="s">
        <v>516</v>
      </c>
      <c r="AB7" s="203"/>
    </row>
    <row r="8" spans="1:28" ht="32.25" customHeight="1" x14ac:dyDescent="0.3">
      <c r="A8" s="773"/>
      <c r="B8" s="185"/>
      <c r="C8" s="2"/>
      <c r="D8" s="60"/>
      <c r="E8" s="282"/>
      <c r="F8" s="212"/>
      <c r="G8" s="591"/>
      <c r="H8" s="591"/>
      <c r="I8" s="591"/>
      <c r="J8" s="591"/>
      <c r="K8" s="591"/>
      <c r="L8" s="926"/>
      <c r="M8" s="926"/>
      <c r="N8" s="926"/>
      <c r="O8" s="927"/>
      <c r="R8" s="295" t="s">
        <v>5416</v>
      </c>
      <c r="S8" s="300">
        <v>7397000</v>
      </c>
      <c r="AB8" s="203"/>
    </row>
    <row r="9" spans="1:28" ht="18.75" x14ac:dyDescent="0.3">
      <c r="A9" s="773"/>
      <c r="B9" s="536"/>
      <c r="C9" s="272"/>
      <c r="D9" s="536"/>
      <c r="E9" s="538"/>
      <c r="F9" s="538"/>
      <c r="G9" s="538"/>
      <c r="H9" s="538"/>
      <c r="I9" s="568"/>
      <c r="J9" s="568"/>
      <c r="K9" s="568"/>
      <c r="L9" s="926"/>
      <c r="M9" s="926"/>
      <c r="N9" s="926"/>
      <c r="O9" s="927"/>
      <c r="R9" s="204" t="s">
        <v>5415</v>
      </c>
      <c r="S9" s="294">
        <v>255000</v>
      </c>
      <c r="AB9" s="203"/>
    </row>
    <row r="10" spans="1:28" x14ac:dyDescent="0.25">
      <c r="A10" s="144"/>
      <c r="B10" s="458"/>
      <c r="C10" s="272"/>
      <c r="D10"/>
      <c r="L10" s="926"/>
      <c r="M10" s="926"/>
      <c r="N10" s="926"/>
      <c r="O10" s="927"/>
      <c r="R10" s="295" t="s">
        <v>3268</v>
      </c>
      <c r="S10" s="262">
        <v>10657000</v>
      </c>
      <c r="AB10" s="203"/>
    </row>
    <row r="11" spans="1:28" ht="13.5" customHeight="1" x14ac:dyDescent="0.25">
      <c r="A11" s="144"/>
      <c r="B11" s="538"/>
      <c r="D11" s="538"/>
      <c r="E11" s="493"/>
      <c r="F11" s="494"/>
      <c r="G11" s="495"/>
      <c r="L11" s="926"/>
      <c r="M11" s="926"/>
      <c r="N11" s="926"/>
      <c r="O11" s="927"/>
      <c r="R11" s="204" t="s">
        <v>6201</v>
      </c>
      <c r="S11" s="262">
        <v>2000</v>
      </c>
      <c r="AB11" s="203"/>
    </row>
    <row r="12" spans="1:28" ht="64.5" customHeight="1" x14ac:dyDescent="0.25">
      <c r="A12" s="144"/>
      <c r="B12" s="545" t="s">
        <v>6855</v>
      </c>
      <c r="C12" s="546" t="s">
        <v>1612</v>
      </c>
      <c r="D12" s="547" t="s">
        <v>8639</v>
      </c>
      <c r="E12" s="546" t="s">
        <v>1435</v>
      </c>
      <c r="F12" s="546" t="s">
        <v>8137</v>
      </c>
      <c r="G12" s="897" t="s">
        <v>8260</v>
      </c>
      <c r="H12" s="797" t="s">
        <v>8359</v>
      </c>
      <c r="I12" s="798" t="s">
        <v>8254</v>
      </c>
      <c r="J12" s="798" t="s">
        <v>8353</v>
      </c>
      <c r="K12" s="798" t="s">
        <v>7863</v>
      </c>
      <c r="L12" s="798" t="s">
        <v>8360</v>
      </c>
      <c r="M12" s="799" t="s">
        <v>8256</v>
      </c>
      <c r="N12" s="799" t="s">
        <v>8259</v>
      </c>
      <c r="O12" s="800" t="s">
        <v>3404</v>
      </c>
      <c r="P12" s="808" t="s">
        <v>7053</v>
      </c>
      <c r="Q12" t="s">
        <v>542</v>
      </c>
      <c r="R12" s="204" t="s">
        <v>4247</v>
      </c>
      <c r="S12" s="262">
        <v>-508000</v>
      </c>
      <c r="AB12" s="203"/>
    </row>
    <row r="13" spans="1:28" x14ac:dyDescent="0.25">
      <c r="A13" s="144"/>
      <c r="B13" s="540" t="s">
        <v>6861</v>
      </c>
      <c r="C13" s="389" t="s">
        <v>6549</v>
      </c>
      <c r="D13" s="390" t="s">
        <v>8778</v>
      </c>
      <c r="E13" s="379" t="s">
        <v>561</v>
      </c>
      <c r="F13" s="916" t="s">
        <v>214</v>
      </c>
      <c r="G13" s="391">
        <v>461000</v>
      </c>
      <c r="H13" s="301">
        <v>5000</v>
      </c>
      <c r="I13" s="277"/>
      <c r="J13" s="277"/>
      <c r="K13" s="277"/>
      <c r="L13" s="543"/>
      <c r="M13" s="542"/>
      <c r="N13" s="542"/>
      <c r="O13" s="542">
        <f>Tabla23[[#This Row],[DINERO RECIBIDO]]-Tabla23[[#This Row],[PAZ Y SALVO - ENVIO]]-Tabla23[[#This Row],[RECIBO TRANSITO]]-Tabla23[[#This Row],[OTRO RECIBO (RUNT - COPIAS)]]-Tabla23[[#This Row],[IMPUESTO]]-Tabla23[[#This Row],[OTROS - SOBRANTE]]-Tabla23[[#This Row],[HONORARIOS]]-Tabla23[[#This Row],[EXTRA]]</f>
        <v>456000</v>
      </c>
      <c r="P13" s="818"/>
      <c r="Q13" t="s">
        <v>542</v>
      </c>
      <c r="R13" s="512" t="s">
        <v>1440</v>
      </c>
      <c r="S13" s="513">
        <f>SUM(S5)-(S16)</f>
        <v>15235000</v>
      </c>
      <c r="AB13" s="203"/>
    </row>
    <row r="14" spans="1:28" s="591" customFormat="1" x14ac:dyDescent="0.25">
      <c r="A14" s="791"/>
      <c r="B14" s="540" t="s">
        <v>9097</v>
      </c>
      <c r="C14" s="389" t="s">
        <v>1697</v>
      </c>
      <c r="D14" s="390"/>
      <c r="E14" s="379"/>
      <c r="F14" s="916"/>
      <c r="G14" s="391">
        <v>2360000</v>
      </c>
      <c r="H14" s="301"/>
      <c r="I14" s="391">
        <v>2360000</v>
      </c>
      <c r="J14" s="277"/>
      <c r="K14" s="277"/>
      <c r="L14" s="543"/>
      <c r="M14" s="542"/>
      <c r="N14" s="542"/>
      <c r="O14" s="542">
        <f>Tabla23[[#This Row],[DINERO RECIBIDO]]-Tabla23[[#This Row],[PAZ Y SALVO - ENVIO]]-Tabla23[[#This Row],[RECIBO TRANSITO]]-Tabla23[[#This Row],[OTRO RECIBO (RUNT - COPIAS)]]-Tabla23[[#This Row],[IMPUESTO]]-Tabla23[[#This Row],[OTROS - SOBRANTE]]-Tabla23[[#This Row],[HONORARIOS]]-Tabla23[[#This Row],[EXTRA]]</f>
        <v>0</v>
      </c>
      <c r="P14" s="818"/>
      <c r="Q14" t="s">
        <v>542</v>
      </c>
      <c r="R14" s="794" t="s">
        <v>1532</v>
      </c>
      <c r="S14" s="795">
        <f>ARCHIVO!L5-ARCHIVO!D5</f>
        <v>-15235000</v>
      </c>
      <c r="AB14" s="796"/>
    </row>
    <row r="15" spans="1:28" x14ac:dyDescent="0.25">
      <c r="A15" s="144"/>
      <c r="B15" s="540" t="s">
        <v>9097</v>
      </c>
      <c r="C15" s="389" t="s">
        <v>1697</v>
      </c>
      <c r="D15" s="390"/>
      <c r="E15" s="379"/>
      <c r="F15" s="916"/>
      <c r="G15" s="391">
        <v>604000</v>
      </c>
      <c r="H15" s="301"/>
      <c r="I15" s="391">
        <v>604000</v>
      </c>
      <c r="J15" s="277"/>
      <c r="K15" s="277"/>
      <c r="L15" s="543"/>
      <c r="M15" s="542"/>
      <c r="N15" s="542"/>
      <c r="O15" s="542">
        <f>Tabla23[[#This Row],[DINERO RECIBIDO]]-Tabla23[[#This Row],[PAZ Y SALVO - ENVIO]]-Tabla23[[#This Row],[RECIBO TRANSITO]]-Tabla23[[#This Row],[OTRO RECIBO (RUNT - COPIAS)]]-Tabla23[[#This Row],[IMPUESTO]]-Tabla23[[#This Row],[OTROS - SOBRANTE]]-Tabla23[[#This Row],[HONORARIOS]]-Tabla23[[#This Row],[EXTRA]]</f>
        <v>0</v>
      </c>
      <c r="P15" s="818"/>
      <c r="Q15" t="s">
        <v>542</v>
      </c>
      <c r="R15" s="708">
        <f>ARCHIVO!C6</f>
        <v>46204</v>
      </c>
      <c r="S15" s="507">
        <f>ARCHIVO!D6</f>
        <v>6904000</v>
      </c>
      <c r="AB15" s="203"/>
    </row>
    <row r="16" spans="1:28" x14ac:dyDescent="0.25">
      <c r="A16" s="144"/>
      <c r="B16" s="540" t="s">
        <v>6861</v>
      </c>
      <c r="C16" s="389" t="s">
        <v>6262</v>
      </c>
      <c r="D16" s="390"/>
      <c r="E16" s="379" t="s">
        <v>9130</v>
      </c>
      <c r="F16" s="916" t="s">
        <v>214</v>
      </c>
      <c r="G16" s="391"/>
      <c r="H16" s="301"/>
      <c r="I16" s="277">
        <v>44000</v>
      </c>
      <c r="J16" s="277"/>
      <c r="K16" s="277"/>
      <c r="L16" s="543"/>
      <c r="M16" s="542"/>
      <c r="N16" s="542"/>
      <c r="O16" s="542">
        <f>Tabla23[[#This Row],[DINERO RECIBIDO]]-Tabla23[[#This Row],[PAZ Y SALVO - ENVIO]]-Tabla23[[#This Row],[RECIBO TRANSITO]]-Tabla23[[#This Row],[OTRO RECIBO (RUNT - COPIAS)]]-Tabla23[[#This Row],[IMPUESTO]]-Tabla23[[#This Row],[OTROS - SOBRANTE]]-Tabla23[[#This Row],[HONORARIOS]]-Tabla23[[#This Row],[EXTRA]]</f>
        <v>-44000</v>
      </c>
      <c r="P16" s="818" t="s">
        <v>9243</v>
      </c>
      <c r="Q16" t="s">
        <v>542</v>
      </c>
      <c r="R16" s="233" t="s">
        <v>1434</v>
      </c>
      <c r="S16" s="234">
        <f>SUM(S7:S12)</f>
        <v>25501000</v>
      </c>
      <c r="AB16" s="203"/>
    </row>
    <row r="17" spans="1:28" ht="15.75" x14ac:dyDescent="0.25">
      <c r="A17" s="298"/>
      <c r="B17" s="540" t="s">
        <v>6861</v>
      </c>
      <c r="C17" s="389" t="s">
        <v>6776</v>
      </c>
      <c r="D17" s="390" t="s">
        <v>9219</v>
      </c>
      <c r="E17" s="379" t="s">
        <v>561</v>
      </c>
      <c r="F17" s="916" t="s">
        <v>426</v>
      </c>
      <c r="G17" s="391">
        <v>393000</v>
      </c>
      <c r="H17" s="301"/>
      <c r="I17" s="277"/>
      <c r="J17" s="277"/>
      <c r="K17" s="277"/>
      <c r="L17" s="543"/>
      <c r="M17" s="542"/>
      <c r="N17" s="542"/>
      <c r="O17" s="542">
        <f>Tabla23[[#This Row],[DINERO RECIBIDO]]-Tabla23[[#This Row],[PAZ Y SALVO - ENVIO]]-Tabla23[[#This Row],[RECIBO TRANSITO]]-Tabla23[[#This Row],[OTRO RECIBO (RUNT - COPIAS)]]-Tabla23[[#This Row],[IMPUESTO]]-Tabla23[[#This Row],[OTROS - SOBRANTE]]-Tabla23[[#This Row],[HONORARIOS]]-Tabla23[[#This Row],[EXTRA]]</f>
        <v>393000</v>
      </c>
      <c r="P17" s="818"/>
      <c r="Q17" t="s">
        <v>542</v>
      </c>
      <c r="R17" s="231" t="s">
        <v>1700</v>
      </c>
      <c r="S17" s="232">
        <v>3600000</v>
      </c>
      <c r="AB17" s="203"/>
    </row>
    <row r="18" spans="1:28" ht="15.75" x14ac:dyDescent="0.25">
      <c r="A18" s="299"/>
      <c r="B18" s="540" t="s">
        <v>6861</v>
      </c>
      <c r="C18" s="389" t="s">
        <v>556</v>
      </c>
      <c r="D18" s="390" t="s">
        <v>9214</v>
      </c>
      <c r="E18" s="379" t="s">
        <v>561</v>
      </c>
      <c r="F18" s="916" t="s">
        <v>426</v>
      </c>
      <c r="G18" s="391">
        <v>240000</v>
      </c>
      <c r="H18" s="301"/>
      <c r="I18" s="277"/>
      <c r="J18" s="277"/>
      <c r="K18" s="277"/>
      <c r="L18" s="543"/>
      <c r="M18" s="542"/>
      <c r="N18" s="542"/>
      <c r="O18" s="542">
        <f>Tabla23[[#This Row],[DINERO RECIBIDO]]-Tabla23[[#This Row],[PAZ Y SALVO - ENVIO]]-Tabla23[[#This Row],[RECIBO TRANSITO]]-Tabla23[[#This Row],[OTRO RECIBO (RUNT - COPIAS)]]-Tabla23[[#This Row],[IMPUESTO]]-Tabla23[[#This Row],[OTROS - SOBRANTE]]-Tabla23[[#This Row],[HONORARIOS]]-Tabla23[[#This Row],[EXTRA]]</f>
        <v>240000</v>
      </c>
      <c r="P18" s="818" t="s">
        <v>9142</v>
      </c>
      <c r="Q18" t="s">
        <v>542</v>
      </c>
      <c r="AB18" s="203"/>
    </row>
    <row r="19" spans="1:28" ht="15.75" x14ac:dyDescent="0.25">
      <c r="A19" s="298"/>
      <c r="B19" s="540" t="s">
        <v>6861</v>
      </c>
      <c r="C19" s="389" t="s">
        <v>5011</v>
      </c>
      <c r="D19" s="390" t="s">
        <v>9215</v>
      </c>
      <c r="E19" s="379" t="s">
        <v>9216</v>
      </c>
      <c r="F19" s="916" t="s">
        <v>426</v>
      </c>
      <c r="G19" s="391">
        <v>578000</v>
      </c>
      <c r="H19" s="301"/>
      <c r="I19" s="277"/>
      <c r="J19" s="277"/>
      <c r="K19" s="277"/>
      <c r="L19" s="543"/>
      <c r="M19" s="542"/>
      <c r="N19" s="542"/>
      <c r="O19" s="542">
        <f>Tabla23[[#This Row],[DINERO RECIBIDO]]-Tabla23[[#This Row],[PAZ Y SALVO - ENVIO]]-Tabla23[[#This Row],[RECIBO TRANSITO]]-Tabla23[[#This Row],[OTRO RECIBO (RUNT - COPIAS)]]-Tabla23[[#This Row],[IMPUESTO]]-Tabla23[[#This Row],[OTROS - SOBRANTE]]-Tabla23[[#This Row],[HONORARIOS]]-Tabla23[[#This Row],[EXTRA]]</f>
        <v>578000</v>
      </c>
      <c r="P19" s="818"/>
      <c r="Q19" t="s">
        <v>542</v>
      </c>
      <c r="AA19" s="226"/>
      <c r="AB19" s="203"/>
    </row>
    <row r="20" spans="1:28" ht="15.75" x14ac:dyDescent="0.25">
      <c r="A20" s="298"/>
      <c r="B20" s="540" t="s">
        <v>6861</v>
      </c>
      <c r="C20" s="389" t="s">
        <v>5011</v>
      </c>
      <c r="D20" s="390" t="s">
        <v>9197</v>
      </c>
      <c r="E20" s="379" t="s">
        <v>561</v>
      </c>
      <c r="F20" s="916" t="s">
        <v>427</v>
      </c>
      <c r="G20" s="391"/>
      <c r="H20" s="301">
        <v>5000</v>
      </c>
      <c r="I20" s="277"/>
      <c r="J20" s="277"/>
      <c r="K20" s="277"/>
      <c r="L20" s="543"/>
      <c r="M20" s="542"/>
      <c r="N20" s="542"/>
      <c r="O20" s="542">
        <f>Tabla23[[#This Row],[DINERO RECIBIDO]]-Tabla23[[#This Row],[PAZ Y SALVO - ENVIO]]-Tabla23[[#This Row],[RECIBO TRANSITO]]-Tabla23[[#This Row],[OTRO RECIBO (RUNT - COPIAS)]]-Tabla23[[#This Row],[IMPUESTO]]-Tabla23[[#This Row],[OTROS - SOBRANTE]]-Tabla23[[#This Row],[HONORARIOS]]-Tabla23[[#This Row],[EXTRA]]</f>
        <v>-5000</v>
      </c>
      <c r="P20" s="818"/>
      <c r="Q20" t="s">
        <v>542</v>
      </c>
      <c r="R20" s="496"/>
      <c r="S20" s="496"/>
      <c r="X20" s="203"/>
      <c r="AA20" s="226"/>
      <c r="AB20" s="203"/>
    </row>
    <row r="21" spans="1:28" ht="15.75" x14ac:dyDescent="0.25">
      <c r="A21" s="298"/>
      <c r="B21" s="540" t="s">
        <v>6861</v>
      </c>
      <c r="C21" s="389" t="s">
        <v>8671</v>
      </c>
      <c r="D21" s="390" t="s">
        <v>8769</v>
      </c>
      <c r="E21" s="379" t="s">
        <v>561</v>
      </c>
      <c r="F21" s="916" t="s">
        <v>426</v>
      </c>
      <c r="G21" s="391"/>
      <c r="H21" s="301">
        <v>5000</v>
      </c>
      <c r="I21" s="277"/>
      <c r="J21" s="277"/>
      <c r="K21" s="277"/>
      <c r="L21" s="543"/>
      <c r="M21" s="542"/>
      <c r="N21" s="542"/>
      <c r="O21" s="542">
        <f>Tabla23[[#This Row],[DINERO RECIBIDO]]-Tabla23[[#This Row],[PAZ Y SALVO - ENVIO]]-Tabla23[[#This Row],[RECIBO TRANSITO]]-Tabla23[[#This Row],[OTRO RECIBO (RUNT - COPIAS)]]-Tabla23[[#This Row],[IMPUESTO]]-Tabla23[[#This Row],[OTROS - SOBRANTE]]-Tabla23[[#This Row],[HONORARIOS]]-Tabla23[[#This Row],[EXTRA]]</f>
        <v>-5000</v>
      </c>
      <c r="P21" s="818"/>
      <c r="Q21" t="s">
        <v>542</v>
      </c>
      <c r="R21" s="532" t="s">
        <v>1697</v>
      </c>
      <c r="S21" s="492">
        <f>IFERROR(VLOOKUP(R$21,TablaDATOS[#All],2,FALSE),"")</f>
        <v>55065784</v>
      </c>
      <c r="AA21" s="226"/>
      <c r="AB21" s="203"/>
    </row>
    <row r="22" spans="1:28" ht="15.75" x14ac:dyDescent="0.25">
      <c r="A22" s="298"/>
      <c r="B22" s="540" t="s">
        <v>6861</v>
      </c>
      <c r="C22" s="389" t="s">
        <v>6643</v>
      </c>
      <c r="D22" s="390" t="s">
        <v>9221</v>
      </c>
      <c r="E22" s="379" t="s">
        <v>561</v>
      </c>
      <c r="F22" s="916" t="s">
        <v>426</v>
      </c>
      <c r="G22" s="391">
        <v>524000</v>
      </c>
      <c r="H22" s="301"/>
      <c r="I22" s="277"/>
      <c r="J22" s="277"/>
      <c r="K22" s="277"/>
      <c r="L22" s="543"/>
      <c r="M22" s="542"/>
      <c r="N22" s="542"/>
      <c r="O22" s="542">
        <f>Tabla23[[#This Row],[DINERO RECIBIDO]]-Tabla23[[#This Row],[PAZ Y SALVO - ENVIO]]-Tabla23[[#This Row],[RECIBO TRANSITO]]-Tabla23[[#This Row],[OTRO RECIBO (RUNT - COPIAS)]]-Tabla23[[#This Row],[IMPUESTO]]-Tabla23[[#This Row],[OTROS - SOBRANTE]]-Tabla23[[#This Row],[HONORARIOS]]-Tabla23[[#This Row],[EXTRA]]</f>
        <v>524000</v>
      </c>
      <c r="P22" s="818"/>
      <c r="Q22" t="s">
        <v>542</v>
      </c>
      <c r="R22" s="379" t="s">
        <v>573</v>
      </c>
      <c r="S22" s="492">
        <f>IFERROR(VLOOKUP(R$21,TablaDATOS[#All],3,FALSE),"")</f>
        <v>3213211387</v>
      </c>
      <c r="X22" s="203"/>
    </row>
    <row r="23" spans="1:28" ht="15.75" x14ac:dyDescent="0.25">
      <c r="A23" s="299"/>
      <c r="B23" s="540" t="s">
        <v>6861</v>
      </c>
      <c r="C23" s="389" t="s">
        <v>9211</v>
      </c>
      <c r="D23" s="390" t="s">
        <v>9154</v>
      </c>
      <c r="E23" s="379" t="s">
        <v>561</v>
      </c>
      <c r="F23" s="916"/>
      <c r="G23" s="391">
        <v>396000</v>
      </c>
      <c r="H23" s="301">
        <v>5000</v>
      </c>
      <c r="I23" s="277"/>
      <c r="J23" s="277"/>
      <c r="K23" s="277"/>
      <c r="L23" s="543"/>
      <c r="M23" s="542"/>
      <c r="N23" s="542"/>
      <c r="O23" s="542">
        <f>Tabla23[[#This Row],[DINERO RECIBIDO]]-Tabla23[[#This Row],[PAZ Y SALVO - ENVIO]]-Tabla23[[#This Row],[RECIBO TRANSITO]]-Tabla23[[#This Row],[OTRO RECIBO (RUNT - COPIAS)]]-Tabla23[[#This Row],[IMPUESTO]]-Tabla23[[#This Row],[OTROS - SOBRANTE]]-Tabla23[[#This Row],[HONORARIOS]]-Tabla23[[#This Row],[EXTRA]]</f>
        <v>391000</v>
      </c>
      <c r="P23" s="818"/>
      <c r="Q23" t="s">
        <v>542</v>
      </c>
      <c r="R23" s="379" t="s">
        <v>6776</v>
      </c>
      <c r="S23" s="492" t="str">
        <f>IFERROR(VLOOKUP(R$21,TablaDATOS[#All],4,FALSE),"")</f>
        <v xml:space="preserve">CALLE 6 3 - 42 </v>
      </c>
      <c r="X23" s="492" t="str">
        <f>IFERROR(VLOOKUP(W$21,TablaDATOS[#All],4,FALSE),"")</f>
        <v/>
      </c>
    </row>
    <row r="24" spans="1:28" ht="15.75" x14ac:dyDescent="0.25">
      <c r="A24" s="299"/>
      <c r="B24" s="540" t="s">
        <v>6861</v>
      </c>
      <c r="C24" s="389" t="s">
        <v>2369</v>
      </c>
      <c r="D24" s="390" t="s">
        <v>9207</v>
      </c>
      <c r="E24" s="379" t="s">
        <v>561</v>
      </c>
      <c r="F24" s="916" t="s">
        <v>426</v>
      </c>
      <c r="G24" s="391">
        <v>408000</v>
      </c>
      <c r="H24" s="301"/>
      <c r="I24" s="277"/>
      <c r="J24" s="277"/>
      <c r="K24" s="277"/>
      <c r="L24" s="543"/>
      <c r="M24" s="542"/>
      <c r="N24" s="542"/>
      <c r="O24" s="542">
        <f>Tabla23[[#This Row],[DINERO RECIBIDO]]-Tabla23[[#This Row],[PAZ Y SALVO - ENVIO]]-Tabla23[[#This Row],[RECIBO TRANSITO]]-Tabla23[[#This Row],[OTRO RECIBO (RUNT - COPIAS)]]-Tabla23[[#This Row],[IMPUESTO]]-Tabla23[[#This Row],[OTROS - SOBRANTE]]-Tabla23[[#This Row],[HONORARIOS]]-Tabla23[[#This Row],[EXTRA]]</f>
        <v>408000</v>
      </c>
      <c r="P24" s="818"/>
      <c r="Q24" t="s">
        <v>542</v>
      </c>
      <c r="R24" s="379" t="s">
        <v>3961</v>
      </c>
      <c r="S24" s="492">
        <f>IFERROR(VLOOKUP(R$21,TablaDATOS[#All],5,FALSE),"")</f>
        <v>0</v>
      </c>
    </row>
    <row r="25" spans="1:28" ht="15.75" x14ac:dyDescent="0.25">
      <c r="A25" s="298"/>
      <c r="B25" s="540" t="s">
        <v>6861</v>
      </c>
      <c r="C25" s="389" t="s">
        <v>6810</v>
      </c>
      <c r="D25" s="390"/>
      <c r="E25" s="379"/>
      <c r="F25" s="916" t="s">
        <v>283</v>
      </c>
      <c r="G25" s="391">
        <v>320000</v>
      </c>
      <c r="H25" s="301">
        <v>5000</v>
      </c>
      <c r="I25" s="277"/>
      <c r="J25" s="277"/>
      <c r="K25" s="277"/>
      <c r="L25" s="543"/>
      <c r="M25" s="542"/>
      <c r="N25" s="542"/>
      <c r="O25" s="542">
        <f>Tabla23[[#This Row],[DINERO RECIBIDO]]-Tabla23[[#This Row],[PAZ Y SALVO - ENVIO]]-Tabla23[[#This Row],[RECIBO TRANSITO]]-Tabla23[[#This Row],[OTRO RECIBO (RUNT - COPIAS)]]-Tabla23[[#This Row],[IMPUESTO]]-Tabla23[[#This Row],[OTROS - SOBRANTE]]-Tabla23[[#This Row],[HONORARIOS]]-Tabla23[[#This Row],[EXTRA]]</f>
        <v>315000</v>
      </c>
      <c r="P25" s="818"/>
      <c r="Q25" t="s">
        <v>542</v>
      </c>
      <c r="R25" s="379" t="s">
        <v>6549</v>
      </c>
      <c r="S25" s="492" t="str">
        <f>IFERROR(VLOOKUP(R$21,TablaDATOS[#All],6,FALSE),"")</f>
        <v>GARZON</v>
      </c>
    </row>
    <row r="26" spans="1:28" ht="15.75" x14ac:dyDescent="0.25">
      <c r="A26" s="298"/>
      <c r="B26" s="540" t="s">
        <v>6861</v>
      </c>
      <c r="C26" s="389" t="s">
        <v>6810</v>
      </c>
      <c r="D26" s="390" t="s">
        <v>9055</v>
      </c>
      <c r="E26" s="379" t="s">
        <v>561</v>
      </c>
      <c r="F26" s="916" t="s">
        <v>427</v>
      </c>
      <c r="G26" s="391">
        <v>633000</v>
      </c>
      <c r="H26" s="301">
        <v>5000</v>
      </c>
      <c r="I26" s="277"/>
      <c r="J26" s="277"/>
      <c r="K26" s="277"/>
      <c r="L26" s="543"/>
      <c r="M26" s="542"/>
      <c r="N26" s="542"/>
      <c r="O26" s="542">
        <f>Tabla23[[#This Row],[DINERO RECIBIDO]]-Tabla23[[#This Row],[PAZ Y SALVO - ENVIO]]-Tabla23[[#This Row],[RECIBO TRANSITO]]-Tabla23[[#This Row],[OTRO RECIBO (RUNT - COPIAS)]]-Tabla23[[#This Row],[IMPUESTO]]-Tabla23[[#This Row],[OTROS - SOBRANTE]]-Tabla23[[#This Row],[HONORARIOS]]-Tabla23[[#This Row],[EXTRA]]</f>
        <v>628000</v>
      </c>
      <c r="P26" s="818"/>
      <c r="Q26" t="s">
        <v>542</v>
      </c>
    </row>
    <row r="27" spans="1:28" ht="15.75" x14ac:dyDescent="0.25">
      <c r="A27" s="298"/>
      <c r="B27" s="540" t="s">
        <v>6861</v>
      </c>
      <c r="C27" s="389" t="s">
        <v>6992</v>
      </c>
      <c r="D27" s="390" t="s">
        <v>9201</v>
      </c>
      <c r="E27" s="379" t="s">
        <v>561</v>
      </c>
      <c r="F27" s="916" t="s">
        <v>214</v>
      </c>
      <c r="G27" s="391">
        <v>1180000</v>
      </c>
      <c r="H27" s="301">
        <v>5000</v>
      </c>
      <c r="I27" s="277"/>
      <c r="J27" s="277"/>
      <c r="K27" s="277"/>
      <c r="L27" s="543"/>
      <c r="M27" s="542"/>
      <c r="N27" s="542"/>
      <c r="O27" s="542">
        <f>Tabla23[[#This Row],[DINERO RECIBIDO]]-Tabla23[[#This Row],[PAZ Y SALVO - ENVIO]]-Tabla23[[#This Row],[RECIBO TRANSITO]]-Tabla23[[#This Row],[OTRO RECIBO (RUNT - COPIAS)]]-Tabla23[[#This Row],[IMPUESTO]]-Tabla23[[#This Row],[OTROS - SOBRANTE]]-Tabla23[[#This Row],[HONORARIOS]]-Tabla23[[#This Row],[EXTRA]]</f>
        <v>1175000</v>
      </c>
      <c r="P27" s="818"/>
      <c r="Q27" t="s">
        <v>542</v>
      </c>
    </row>
    <row r="28" spans="1:28" ht="15.75" x14ac:dyDescent="0.25">
      <c r="A28" s="298"/>
      <c r="B28" s="540" t="s">
        <v>6861</v>
      </c>
      <c r="C28" s="389"/>
      <c r="D28" s="390"/>
      <c r="E28" s="379"/>
      <c r="F28" s="916"/>
      <c r="G28" s="391"/>
      <c r="H28" s="301"/>
      <c r="I28" s="277">
        <v>218000</v>
      </c>
      <c r="J28" s="277">
        <v>600000</v>
      </c>
      <c r="K28" s="277"/>
      <c r="L28" s="543"/>
      <c r="M28" s="542"/>
      <c r="N28" s="542"/>
      <c r="O28" s="542">
        <f>Tabla23[[#This Row],[DINERO RECIBIDO]]-Tabla23[[#This Row],[PAZ Y SALVO - ENVIO]]-Tabla23[[#This Row],[RECIBO TRANSITO]]-Tabla23[[#This Row],[OTRO RECIBO (RUNT - COPIAS)]]-Tabla23[[#This Row],[IMPUESTO]]-Tabla23[[#This Row],[OTROS - SOBRANTE]]-Tabla23[[#This Row],[HONORARIOS]]-Tabla23[[#This Row],[EXTRA]]</f>
        <v>-818000</v>
      </c>
      <c r="P28" s="818"/>
      <c r="Q28" t="s">
        <v>542</v>
      </c>
      <c r="R28" s="802" t="s">
        <v>6518</v>
      </c>
      <c r="S28" s="803"/>
    </row>
    <row r="29" spans="1:28" ht="15.75" x14ac:dyDescent="0.25">
      <c r="A29" s="298"/>
      <c r="B29" s="540" t="s">
        <v>6861</v>
      </c>
      <c r="C29" s="389"/>
      <c r="D29" s="390"/>
      <c r="E29" s="379" t="s">
        <v>9178</v>
      </c>
      <c r="F29" s="916"/>
      <c r="G29" s="391">
        <v>858000</v>
      </c>
      <c r="H29" s="301"/>
      <c r="I29" s="277"/>
      <c r="J29" s="277"/>
      <c r="K29" s="277"/>
      <c r="L29" s="543"/>
      <c r="M29" s="542"/>
      <c r="N29" s="542"/>
      <c r="O29" s="542">
        <f>Tabla23[[#This Row],[DINERO RECIBIDO]]-Tabla23[[#This Row],[PAZ Y SALVO - ENVIO]]-Tabla23[[#This Row],[RECIBO TRANSITO]]-Tabla23[[#This Row],[OTRO RECIBO (RUNT - COPIAS)]]-Tabla23[[#This Row],[IMPUESTO]]-Tabla23[[#This Row],[OTROS - SOBRANTE]]-Tabla23[[#This Row],[HONORARIOS]]-Tabla23[[#This Row],[EXTRA]]</f>
        <v>858000</v>
      </c>
      <c r="P29" s="818"/>
      <c r="Q29" t="s">
        <v>542</v>
      </c>
      <c r="R29" s="835" t="s">
        <v>6501</v>
      </c>
      <c r="S29" s="60"/>
    </row>
    <row r="30" spans="1:28" ht="15.75" x14ac:dyDescent="0.25">
      <c r="A30" s="298"/>
      <c r="B30" s="540" t="s">
        <v>6857</v>
      </c>
      <c r="C30" s="389" t="s">
        <v>6776</v>
      </c>
      <c r="D30" s="390" t="s">
        <v>9203</v>
      </c>
      <c r="E30" s="379" t="s">
        <v>580</v>
      </c>
      <c r="F30" s="916" t="s">
        <v>214</v>
      </c>
      <c r="G30" s="391">
        <v>467000</v>
      </c>
      <c r="H30" s="301"/>
      <c r="I30" s="277">
        <v>225000</v>
      </c>
      <c r="J30" s="277"/>
      <c r="K30" s="277"/>
      <c r="L30" s="543"/>
      <c r="M30" s="542"/>
      <c r="N30" s="542"/>
      <c r="O30" s="542">
        <f>Tabla23[[#This Row],[DINERO RECIBIDO]]-Tabla23[[#This Row],[PAZ Y SALVO - ENVIO]]-Tabla23[[#This Row],[RECIBO TRANSITO]]-Tabla23[[#This Row],[OTRO RECIBO (RUNT - COPIAS)]]-Tabla23[[#This Row],[IMPUESTO]]-Tabla23[[#This Row],[OTROS - SOBRANTE]]-Tabla23[[#This Row],[HONORARIOS]]-Tabla23[[#This Row],[EXTRA]]</f>
        <v>242000</v>
      </c>
      <c r="P30" s="818"/>
      <c r="Q30" t="s">
        <v>542</v>
      </c>
      <c r="R30" s="835" t="s">
        <v>6502</v>
      </c>
      <c r="S30" s="60"/>
    </row>
    <row r="31" spans="1:28" ht="15.75" x14ac:dyDescent="0.25">
      <c r="A31" s="299"/>
      <c r="B31" s="540" t="s">
        <v>6857</v>
      </c>
      <c r="C31" s="389" t="s">
        <v>6544</v>
      </c>
      <c r="D31" s="390" t="s">
        <v>9202</v>
      </c>
      <c r="E31" s="379" t="s">
        <v>561</v>
      </c>
      <c r="F31" s="916" t="s">
        <v>214</v>
      </c>
      <c r="G31" s="391">
        <v>1030000</v>
      </c>
      <c r="H31" s="301">
        <v>5000</v>
      </c>
      <c r="I31" s="277">
        <v>706000</v>
      </c>
      <c r="J31" s="277"/>
      <c r="K31" s="277"/>
      <c r="L31" s="543"/>
      <c r="M31" s="542"/>
      <c r="N31" s="542"/>
      <c r="O31" s="542">
        <f>Tabla23[[#This Row],[DINERO RECIBIDO]]-Tabla23[[#This Row],[PAZ Y SALVO - ENVIO]]-Tabla23[[#This Row],[RECIBO TRANSITO]]-Tabla23[[#This Row],[OTRO RECIBO (RUNT - COPIAS)]]-Tabla23[[#This Row],[IMPUESTO]]-Tabla23[[#This Row],[OTROS - SOBRANTE]]-Tabla23[[#This Row],[HONORARIOS]]-Tabla23[[#This Row],[EXTRA]]</f>
        <v>319000</v>
      </c>
      <c r="P31" s="818"/>
      <c r="Q31" t="s">
        <v>542</v>
      </c>
      <c r="R31" s="835" t="s">
        <v>6508</v>
      </c>
      <c r="S31" s="60"/>
    </row>
    <row r="32" spans="1:28" ht="15.75" x14ac:dyDescent="0.25">
      <c r="A32" s="299"/>
      <c r="B32" s="540" t="s">
        <v>6857</v>
      </c>
      <c r="C32" s="389" t="s">
        <v>556</v>
      </c>
      <c r="D32" s="390" t="s">
        <v>9172</v>
      </c>
      <c r="E32" s="379" t="s">
        <v>3611</v>
      </c>
      <c r="F32" s="916" t="s">
        <v>426</v>
      </c>
      <c r="G32" s="391">
        <v>1425000</v>
      </c>
      <c r="H32" s="301"/>
      <c r="I32" s="277">
        <v>1225000</v>
      </c>
      <c r="J32" s="277"/>
      <c r="K32" s="277"/>
      <c r="L32" s="543"/>
      <c r="M32" s="542"/>
      <c r="N32" s="542"/>
      <c r="O32" s="542">
        <f>Tabla23[[#This Row],[DINERO RECIBIDO]]-Tabla23[[#This Row],[PAZ Y SALVO - ENVIO]]-Tabla23[[#This Row],[RECIBO TRANSITO]]-Tabla23[[#This Row],[OTRO RECIBO (RUNT - COPIAS)]]-Tabla23[[#This Row],[IMPUESTO]]-Tabla23[[#This Row],[OTROS - SOBRANTE]]-Tabla23[[#This Row],[HONORARIOS]]-Tabla23[[#This Row],[EXTRA]]</f>
        <v>200000</v>
      </c>
      <c r="P32" s="818" t="s">
        <v>9173</v>
      </c>
      <c r="Q32" t="s">
        <v>542</v>
      </c>
      <c r="R32" s="835" t="s">
        <v>6503</v>
      </c>
      <c r="S32" s="60"/>
    </row>
    <row r="33" spans="1:24" ht="15.75" x14ac:dyDescent="0.25">
      <c r="A33" s="299"/>
      <c r="B33" s="540" t="s">
        <v>6857</v>
      </c>
      <c r="C33" s="389" t="s">
        <v>5011</v>
      </c>
      <c r="D33" s="390" t="s">
        <v>9152</v>
      </c>
      <c r="E33" s="379" t="s">
        <v>561</v>
      </c>
      <c r="F33" s="916" t="s">
        <v>5134</v>
      </c>
      <c r="G33" s="391">
        <v>579000</v>
      </c>
      <c r="H33" s="301">
        <v>5000</v>
      </c>
      <c r="I33" s="277">
        <v>372000</v>
      </c>
      <c r="J33" s="277">
        <v>57000</v>
      </c>
      <c r="K33" s="277"/>
      <c r="L33" s="543"/>
      <c r="M33" s="542">
        <v>85000</v>
      </c>
      <c r="N33" s="542"/>
      <c r="O33" s="542">
        <f>Tabla23[[#This Row],[DINERO RECIBIDO]]-Tabla23[[#This Row],[PAZ Y SALVO - ENVIO]]-Tabla23[[#This Row],[RECIBO TRANSITO]]-Tabla23[[#This Row],[OTRO RECIBO (RUNT - COPIAS)]]-Tabla23[[#This Row],[IMPUESTO]]-Tabla23[[#This Row],[OTROS - SOBRANTE]]-Tabla23[[#This Row],[HONORARIOS]]-Tabla23[[#This Row],[EXTRA]]</f>
        <v>60000</v>
      </c>
      <c r="P33" s="818"/>
      <c r="Q33" t="s">
        <v>542</v>
      </c>
      <c r="R33" s="835" t="s">
        <v>6504</v>
      </c>
      <c r="S33" s="60"/>
    </row>
    <row r="34" spans="1:24" ht="15.75" x14ac:dyDescent="0.25">
      <c r="A34" s="298"/>
      <c r="B34" s="540" t="s">
        <v>6857</v>
      </c>
      <c r="C34" s="389" t="s">
        <v>3961</v>
      </c>
      <c r="D34" s="390" t="s">
        <v>9199</v>
      </c>
      <c r="E34" s="379" t="s">
        <v>561</v>
      </c>
      <c r="F34" s="916" t="s">
        <v>214</v>
      </c>
      <c r="G34" s="391">
        <v>457000</v>
      </c>
      <c r="H34" s="301">
        <v>5000</v>
      </c>
      <c r="I34" s="277">
        <v>230000</v>
      </c>
      <c r="J34" s="277"/>
      <c r="K34" s="277"/>
      <c r="L34" s="543"/>
      <c r="M34" s="542"/>
      <c r="N34" s="542"/>
      <c r="O34" s="542">
        <f>Tabla23[[#This Row],[DINERO RECIBIDO]]-Tabla23[[#This Row],[PAZ Y SALVO - ENVIO]]-Tabla23[[#This Row],[RECIBO TRANSITO]]-Tabla23[[#This Row],[OTRO RECIBO (RUNT - COPIAS)]]-Tabla23[[#This Row],[IMPUESTO]]-Tabla23[[#This Row],[OTROS - SOBRANTE]]-Tabla23[[#This Row],[HONORARIOS]]-Tabla23[[#This Row],[EXTRA]]</f>
        <v>222000</v>
      </c>
      <c r="P34" s="818"/>
      <c r="Q34" t="s">
        <v>542</v>
      </c>
      <c r="R34" s="835" t="s">
        <v>6505</v>
      </c>
      <c r="S34" s="60"/>
    </row>
    <row r="35" spans="1:24" ht="15.75" x14ac:dyDescent="0.25">
      <c r="A35" s="298"/>
      <c r="B35" s="540" t="s">
        <v>6857</v>
      </c>
      <c r="C35" s="389"/>
      <c r="D35" s="390"/>
      <c r="E35" s="379"/>
      <c r="F35" s="916"/>
      <c r="G35" s="391">
        <v>317000</v>
      </c>
      <c r="H35" s="301"/>
      <c r="I35" s="277">
        <v>44000</v>
      </c>
      <c r="J35" s="277">
        <v>238000</v>
      </c>
      <c r="K35" s="277"/>
      <c r="L35" s="543"/>
      <c r="M35" s="542"/>
      <c r="N35" s="542"/>
      <c r="O35" s="542">
        <f>Tabla23[[#This Row],[DINERO RECIBIDO]]-Tabla23[[#This Row],[PAZ Y SALVO - ENVIO]]-Tabla23[[#This Row],[RECIBO TRANSITO]]-Tabla23[[#This Row],[OTRO RECIBO (RUNT - COPIAS)]]-Tabla23[[#This Row],[IMPUESTO]]-Tabla23[[#This Row],[OTROS - SOBRANTE]]-Tabla23[[#This Row],[HONORARIOS]]-Tabla23[[#This Row],[EXTRA]]</f>
        <v>35000</v>
      </c>
      <c r="P35" s="818" t="s">
        <v>9242</v>
      </c>
      <c r="Q35" t="s">
        <v>542</v>
      </c>
    </row>
    <row r="36" spans="1:24" ht="15.75" x14ac:dyDescent="0.25">
      <c r="A36" s="298"/>
      <c r="B36" s="540" t="s">
        <v>6858</v>
      </c>
      <c r="C36" s="389" t="s">
        <v>8363</v>
      </c>
      <c r="D36" s="390"/>
      <c r="E36" s="379"/>
      <c r="F36" s="379"/>
      <c r="G36" s="391"/>
      <c r="H36" s="301"/>
      <c r="I36" s="277">
        <v>1300000</v>
      </c>
      <c r="J36" s="277"/>
      <c r="K36" s="277"/>
      <c r="L36" s="543"/>
      <c r="M36" s="542"/>
      <c r="N36" s="542"/>
      <c r="O36" s="542">
        <f>Tabla23[[#This Row],[DINERO RECIBIDO]]-Tabla23[[#This Row],[PAZ Y SALVO - ENVIO]]-Tabla23[[#This Row],[RECIBO TRANSITO]]-Tabla23[[#This Row],[OTRO RECIBO (RUNT - COPIAS)]]-Tabla23[[#This Row],[IMPUESTO]]-Tabla23[[#This Row],[OTROS - SOBRANTE]]-Tabla23[[#This Row],[HONORARIOS]]-Tabla23[[#This Row],[EXTRA]]</f>
        <v>-1300000</v>
      </c>
      <c r="P36" s="818"/>
      <c r="Q36" t="s">
        <v>542</v>
      </c>
    </row>
    <row r="37" spans="1:24" ht="15.75" x14ac:dyDescent="0.25">
      <c r="A37" s="298" t="s">
        <v>6845</v>
      </c>
      <c r="B37" s="540" t="s">
        <v>6858</v>
      </c>
      <c r="C37" s="389" t="s">
        <v>8363</v>
      </c>
      <c r="D37" s="390"/>
      <c r="E37" s="379"/>
      <c r="F37" s="379"/>
      <c r="G37" s="391"/>
      <c r="H37" s="301">
        <v>5000</v>
      </c>
      <c r="I37" s="277">
        <v>1200000</v>
      </c>
      <c r="J37" s="277">
        <v>120000</v>
      </c>
      <c r="K37" s="277">
        <v>763000</v>
      </c>
      <c r="L37" s="543">
        <v>280000</v>
      </c>
      <c r="M37" s="542"/>
      <c r="N37" s="542"/>
      <c r="O37" s="542">
        <f>Tabla23[[#This Row],[DINERO RECIBIDO]]-Tabla23[[#This Row],[PAZ Y SALVO - ENVIO]]-Tabla23[[#This Row],[RECIBO TRANSITO]]-Tabla23[[#This Row],[OTRO RECIBO (RUNT - COPIAS)]]-Tabla23[[#This Row],[IMPUESTO]]-Tabla23[[#This Row],[OTROS - SOBRANTE]]-Tabla23[[#This Row],[HONORARIOS]]-Tabla23[[#This Row],[EXTRA]]</f>
        <v>-2368000</v>
      </c>
      <c r="P37" s="818" t="s">
        <v>8540</v>
      </c>
      <c r="Q37" t="s">
        <v>542</v>
      </c>
    </row>
    <row r="38" spans="1:24" ht="15.75" x14ac:dyDescent="0.25">
      <c r="A38" s="298" t="s">
        <v>6844</v>
      </c>
      <c r="B38" s="540" t="s">
        <v>9097</v>
      </c>
      <c r="C38" s="389" t="s">
        <v>556</v>
      </c>
      <c r="D38" s="390" t="s">
        <v>9200</v>
      </c>
      <c r="E38" s="379" t="s">
        <v>3763</v>
      </c>
      <c r="F38" s="916" t="s">
        <v>559</v>
      </c>
      <c r="G38" s="391"/>
      <c r="H38" s="301"/>
      <c r="I38" s="277"/>
      <c r="J38" s="277"/>
      <c r="K38" s="277">
        <v>1129000</v>
      </c>
      <c r="L38" s="543">
        <v>259000</v>
      </c>
      <c r="M38" s="542"/>
      <c r="N38" s="542"/>
      <c r="O38" s="542">
        <f>Tabla23[[#This Row],[DINERO RECIBIDO]]-Tabla23[[#This Row],[PAZ Y SALVO - ENVIO]]-Tabla23[[#This Row],[RECIBO TRANSITO]]-Tabla23[[#This Row],[OTRO RECIBO (RUNT - COPIAS)]]-Tabla23[[#This Row],[IMPUESTO]]-Tabla23[[#This Row],[OTROS - SOBRANTE]]-Tabla23[[#This Row],[HONORARIOS]]-Tabla23[[#This Row],[EXTRA]]</f>
        <v>-1388000</v>
      </c>
      <c r="P38" s="818"/>
      <c r="Q38" t="s">
        <v>542</v>
      </c>
    </row>
    <row r="39" spans="1:24" ht="15.75" x14ac:dyDescent="0.25">
      <c r="A39" s="298" t="s">
        <v>6846</v>
      </c>
      <c r="B39" s="540" t="s">
        <v>9097</v>
      </c>
      <c r="C39" s="389"/>
      <c r="D39" s="390"/>
      <c r="E39" s="379" t="s">
        <v>9169</v>
      </c>
      <c r="F39" s="916"/>
      <c r="G39" s="391"/>
      <c r="H39" s="301"/>
      <c r="I39" s="277">
        <v>818000</v>
      </c>
      <c r="J39" s="277"/>
      <c r="K39" s="277"/>
      <c r="L39" s="543"/>
      <c r="M39" s="542"/>
      <c r="N39" s="542"/>
      <c r="O39" s="542">
        <f>Tabla23[[#This Row],[DINERO RECIBIDO]]-Tabla23[[#This Row],[PAZ Y SALVO - ENVIO]]-Tabla23[[#This Row],[RECIBO TRANSITO]]-Tabla23[[#This Row],[OTRO RECIBO (RUNT - COPIAS)]]-Tabla23[[#This Row],[IMPUESTO]]-Tabla23[[#This Row],[OTROS - SOBRANTE]]-Tabla23[[#This Row],[HONORARIOS]]-Tabla23[[#This Row],[EXTRA]]</f>
        <v>-818000</v>
      </c>
      <c r="P39" s="818"/>
      <c r="Q39" t="s">
        <v>542</v>
      </c>
    </row>
    <row r="40" spans="1:24" ht="15.75" x14ac:dyDescent="0.25">
      <c r="A40" s="298" t="s">
        <v>6847</v>
      </c>
      <c r="B40" s="540" t="s">
        <v>6859</v>
      </c>
      <c r="C40" s="389" t="s">
        <v>6262</v>
      </c>
      <c r="D40" s="390">
        <v>71263203</v>
      </c>
      <c r="E40" s="379" t="s">
        <v>9130</v>
      </c>
      <c r="F40" s="916"/>
      <c r="G40" s="391">
        <v>303000</v>
      </c>
      <c r="H40" s="301"/>
      <c r="I40" s="277"/>
      <c r="J40" s="277"/>
      <c r="K40" s="277"/>
      <c r="L40" s="543"/>
      <c r="M40" s="542"/>
      <c r="N40" s="542"/>
      <c r="O40" s="542">
        <f>Tabla23[[#This Row],[DINERO RECIBIDO]]-Tabla23[[#This Row],[PAZ Y SALVO - ENVIO]]-Tabla23[[#This Row],[RECIBO TRANSITO]]-Tabla23[[#This Row],[OTRO RECIBO (RUNT - COPIAS)]]-Tabla23[[#This Row],[IMPUESTO]]-Tabla23[[#This Row],[OTROS - SOBRANTE]]-Tabla23[[#This Row],[HONORARIOS]]-Tabla23[[#This Row],[EXTRA]]</f>
        <v>303000</v>
      </c>
      <c r="P40" s="818"/>
      <c r="Q40" t="s">
        <v>542</v>
      </c>
    </row>
    <row r="41" spans="1:24" ht="15.75" x14ac:dyDescent="0.25">
      <c r="A41" s="298" t="s">
        <v>6848</v>
      </c>
      <c r="B41" s="540" t="s">
        <v>6859</v>
      </c>
      <c r="C41" s="389" t="s">
        <v>7750</v>
      </c>
      <c r="D41" s="390">
        <v>1020432083</v>
      </c>
      <c r="E41" s="379" t="s">
        <v>7752</v>
      </c>
      <c r="F41" s="379" t="s">
        <v>7751</v>
      </c>
      <c r="G41" s="391" t="s">
        <v>516</v>
      </c>
      <c r="H41" s="781">
        <v>46025</v>
      </c>
      <c r="I41" s="780">
        <v>16</v>
      </c>
      <c r="J41" s="781">
        <f>WORKDAY.INTL(Tabla23[[#This Row],[PAZ Y SALVO - ENVIO]],Tabla23[[#This Row],[RECIBO TRANSITO]],1,Tabla30[FECHA])</f>
        <v>46049</v>
      </c>
      <c r="K41" s="277"/>
      <c r="L41" s="543"/>
      <c r="M41" s="542"/>
      <c r="N41" s="542"/>
      <c r="O41" s="542">
        <v>-523000</v>
      </c>
      <c r="P41" s="790" t="s">
        <v>7749</v>
      </c>
      <c r="Q41" t="s">
        <v>542</v>
      </c>
    </row>
    <row r="42" spans="1:24" ht="15.75" x14ac:dyDescent="0.25">
      <c r="A42" s="298"/>
      <c r="B42" s="540" t="s">
        <v>6859</v>
      </c>
      <c r="C42" s="389" t="s">
        <v>2420</v>
      </c>
      <c r="D42" s="390" t="s">
        <v>9162</v>
      </c>
      <c r="E42" s="379" t="s">
        <v>9174</v>
      </c>
      <c r="F42" s="916" t="s">
        <v>214</v>
      </c>
      <c r="G42" s="391">
        <v>658000</v>
      </c>
      <c r="H42" s="301"/>
      <c r="I42" s="277">
        <v>126000</v>
      </c>
      <c r="J42" s="277">
        <v>447000</v>
      </c>
      <c r="K42" s="277"/>
      <c r="L42" s="543"/>
      <c r="M42" s="542"/>
      <c r="N42" s="542"/>
      <c r="O42" s="542">
        <f>Tabla23[[#This Row],[DINERO RECIBIDO]]-Tabla23[[#This Row],[PAZ Y SALVO - ENVIO]]-Tabla23[[#This Row],[RECIBO TRANSITO]]-Tabla23[[#This Row],[OTRO RECIBO (RUNT - COPIAS)]]-Tabla23[[#This Row],[IMPUESTO]]-Tabla23[[#This Row],[OTROS - SOBRANTE]]-Tabla23[[#This Row],[HONORARIOS]]-Tabla23[[#This Row],[EXTRA]]</f>
        <v>85000</v>
      </c>
      <c r="P42" s="818"/>
      <c r="Q42" t="s">
        <v>542</v>
      </c>
    </row>
    <row r="43" spans="1:24" ht="15.75" x14ac:dyDescent="0.25">
      <c r="A43" s="551"/>
      <c r="B43" s="540" t="s">
        <v>9185</v>
      </c>
      <c r="C43" s="389" t="s">
        <v>556</v>
      </c>
      <c r="D43" s="390">
        <v>8401349</v>
      </c>
      <c r="E43" s="379" t="s">
        <v>8807</v>
      </c>
      <c r="F43" s="916"/>
      <c r="G43" s="391">
        <v>950000</v>
      </c>
      <c r="H43" s="301"/>
      <c r="I43" s="277"/>
      <c r="J43" s="277"/>
      <c r="K43" s="277"/>
      <c r="L43" s="543"/>
      <c r="M43" s="542"/>
      <c r="N43" s="542"/>
      <c r="O43" s="542">
        <f>Tabla23[[#This Row],[DINERO RECIBIDO]]-Tabla23[[#This Row],[PAZ Y SALVO - ENVIO]]-Tabla23[[#This Row],[RECIBO TRANSITO]]-Tabla23[[#This Row],[OTRO RECIBO (RUNT - COPIAS)]]-Tabla23[[#This Row],[IMPUESTO]]-Tabla23[[#This Row],[OTROS - SOBRANTE]]-Tabla23[[#This Row],[HONORARIOS]]-Tabla23[[#This Row],[EXTRA]]</f>
        <v>950000</v>
      </c>
      <c r="P43" s="818"/>
      <c r="Q43" t="s">
        <v>542</v>
      </c>
    </row>
    <row r="44" spans="1:24" ht="15.75" x14ac:dyDescent="0.25">
      <c r="A44" s="298"/>
      <c r="B44" s="540" t="s">
        <v>6859</v>
      </c>
      <c r="C44" s="389" t="s">
        <v>9096</v>
      </c>
      <c r="D44" s="390" t="s">
        <v>4835</v>
      </c>
      <c r="E44" s="379" t="s">
        <v>561</v>
      </c>
      <c r="F44" s="916" t="s">
        <v>426</v>
      </c>
      <c r="G44" s="391">
        <v>414000</v>
      </c>
      <c r="H44" s="301">
        <v>5000</v>
      </c>
      <c r="I44" s="277">
        <v>290000</v>
      </c>
      <c r="J44" s="277">
        <v>290000</v>
      </c>
      <c r="K44" s="277"/>
      <c r="L44" s="543"/>
      <c r="M44" s="542"/>
      <c r="N44" s="542"/>
      <c r="O44" s="542">
        <f>Tabla23[[#This Row],[DINERO RECIBIDO]]-Tabla23[[#This Row],[PAZ Y SALVO - ENVIO]]-Tabla23[[#This Row],[RECIBO TRANSITO]]-Tabla23[[#This Row],[OTRO RECIBO (RUNT - COPIAS)]]-Tabla23[[#This Row],[IMPUESTO]]-Tabla23[[#This Row],[OTROS - SOBRANTE]]-Tabla23[[#This Row],[HONORARIOS]]-Tabla23[[#This Row],[EXTRA]]</f>
        <v>-171000</v>
      </c>
      <c r="P44" s="818"/>
      <c r="Q44" t="s">
        <v>542</v>
      </c>
    </row>
    <row r="45" spans="1:24" ht="15.75" x14ac:dyDescent="0.25">
      <c r="A45" s="298"/>
      <c r="B45" s="540" t="s">
        <v>6859</v>
      </c>
      <c r="C45" s="389" t="s">
        <v>1867</v>
      </c>
      <c r="D45" s="390" t="s">
        <v>8906</v>
      </c>
      <c r="E45" s="379" t="s">
        <v>4070</v>
      </c>
      <c r="F45" s="379" t="s">
        <v>5975</v>
      </c>
      <c r="G45" s="391">
        <v>50000</v>
      </c>
      <c r="H45" s="301"/>
      <c r="I45" s="277"/>
      <c r="J45" s="277"/>
      <c r="K45" s="277"/>
      <c r="L45" s="543"/>
      <c r="M45" s="542"/>
      <c r="N45" s="542"/>
      <c r="O45" s="542">
        <f>Tabla23[[#This Row],[DINERO RECIBIDO]]-Tabla23[[#This Row],[PAZ Y SALVO - ENVIO]]-Tabla23[[#This Row],[RECIBO TRANSITO]]-Tabla23[[#This Row],[OTRO RECIBO (RUNT - COPIAS)]]-Tabla23[[#This Row],[IMPUESTO]]-Tabla23[[#This Row],[OTROS - SOBRANTE]]-Tabla23[[#This Row],[HONORARIOS]]-Tabla23[[#This Row],[EXTRA]]</f>
        <v>50000</v>
      </c>
      <c r="P45" s="818"/>
      <c r="Q45" t="s">
        <v>542</v>
      </c>
      <c r="X45" s="654"/>
    </row>
    <row r="46" spans="1:24" ht="15.75" x14ac:dyDescent="0.25">
      <c r="A46" s="298"/>
      <c r="B46" s="540" t="s">
        <v>6859</v>
      </c>
      <c r="C46" s="389" t="s">
        <v>1867</v>
      </c>
      <c r="D46" s="390">
        <v>1010127815</v>
      </c>
      <c r="E46" s="379" t="s">
        <v>8465</v>
      </c>
      <c r="F46" s="379" t="s">
        <v>8466</v>
      </c>
      <c r="G46" s="391">
        <v>100000</v>
      </c>
      <c r="H46" s="301"/>
      <c r="I46" s="277"/>
      <c r="J46" s="277"/>
      <c r="K46" s="277"/>
      <c r="L46" s="543"/>
      <c r="M46" s="542"/>
      <c r="N46" s="542"/>
      <c r="O46" s="542">
        <f>Tabla23[[#This Row],[DINERO RECIBIDO]]-Tabla23[[#This Row],[PAZ Y SALVO - ENVIO]]-Tabla23[[#This Row],[RECIBO TRANSITO]]-Tabla23[[#This Row],[OTRO RECIBO (RUNT - COPIAS)]]-Tabla23[[#This Row],[IMPUESTO]]-Tabla23[[#This Row],[OTROS - SOBRANTE]]-Tabla23[[#This Row],[HONORARIOS]]-Tabla23[[#This Row],[EXTRA]]</f>
        <v>100000</v>
      </c>
      <c r="P46" s="818"/>
      <c r="Q46" t="s">
        <v>542</v>
      </c>
      <c r="X46" s="654"/>
    </row>
    <row r="47" spans="1:24" ht="15.75" x14ac:dyDescent="0.25">
      <c r="A47" s="298"/>
      <c r="B47" s="540" t="s">
        <v>6859</v>
      </c>
      <c r="C47" s="389" t="s">
        <v>1615</v>
      </c>
      <c r="D47" s="390" t="s">
        <v>8976</v>
      </c>
      <c r="E47" s="379" t="s">
        <v>9064</v>
      </c>
      <c r="F47" s="916" t="s">
        <v>214</v>
      </c>
      <c r="G47" s="391">
        <v>922000</v>
      </c>
      <c r="H47" s="301">
        <v>20000</v>
      </c>
      <c r="I47" s="277"/>
      <c r="J47" s="277">
        <v>52000</v>
      </c>
      <c r="K47" s="277"/>
      <c r="L47" s="543"/>
      <c r="M47" s="542"/>
      <c r="N47" s="542"/>
      <c r="O47" s="542">
        <f>Tabla23[[#This Row],[DINERO RECIBIDO]]-Tabla23[[#This Row],[PAZ Y SALVO - ENVIO]]-Tabla23[[#This Row],[RECIBO TRANSITO]]-Tabla23[[#This Row],[OTRO RECIBO (RUNT - COPIAS)]]-Tabla23[[#This Row],[IMPUESTO]]-Tabla23[[#This Row],[OTROS - SOBRANTE]]-Tabla23[[#This Row],[HONORARIOS]]-Tabla23[[#This Row],[EXTRA]]</f>
        <v>850000</v>
      </c>
      <c r="P47" s="818" t="s">
        <v>9073</v>
      </c>
      <c r="Q47" t="s">
        <v>542</v>
      </c>
      <c r="X47" s="654"/>
    </row>
    <row r="48" spans="1:24" ht="15.75" x14ac:dyDescent="0.25">
      <c r="A48" s="298"/>
      <c r="B48" s="540" t="s">
        <v>6860</v>
      </c>
      <c r="C48" s="389" t="s">
        <v>1867</v>
      </c>
      <c r="D48" s="390" t="s">
        <v>9110</v>
      </c>
      <c r="E48" s="379" t="s">
        <v>8944</v>
      </c>
      <c r="F48" s="916" t="s">
        <v>424</v>
      </c>
      <c r="G48" s="391">
        <v>467000</v>
      </c>
      <c r="H48" s="301"/>
      <c r="I48" s="277">
        <v>366000</v>
      </c>
      <c r="J48" s="277"/>
      <c r="K48" s="277"/>
      <c r="L48" s="543"/>
      <c r="M48" s="542">
        <v>70000</v>
      </c>
      <c r="N48" s="542"/>
      <c r="O48" s="542">
        <f>Tabla23[[#This Row],[DINERO RECIBIDO]]-Tabla23[[#This Row],[PAZ Y SALVO - ENVIO]]-Tabla23[[#This Row],[RECIBO TRANSITO]]-Tabla23[[#This Row],[OTRO RECIBO (RUNT - COPIAS)]]-Tabla23[[#This Row],[IMPUESTO]]-Tabla23[[#This Row],[OTROS - SOBRANTE]]-Tabla23[[#This Row],[HONORARIOS]]-Tabla23[[#This Row],[EXTRA]]</f>
        <v>31000</v>
      </c>
      <c r="P48" s="818"/>
      <c r="Q48" t="s">
        <v>542</v>
      </c>
      <c r="X48" s="654"/>
    </row>
    <row r="49" spans="1:24" ht="15.75" x14ac:dyDescent="0.25">
      <c r="A49" s="298"/>
      <c r="B49" s="540" t="s">
        <v>6860</v>
      </c>
      <c r="C49" s="389" t="s">
        <v>3787</v>
      </c>
      <c r="D49" s="390" t="s">
        <v>6815</v>
      </c>
      <c r="E49" s="379" t="s">
        <v>4781</v>
      </c>
      <c r="F49" s="379" t="s">
        <v>427</v>
      </c>
      <c r="G49" s="391">
        <v>418000</v>
      </c>
      <c r="H49" s="301">
        <v>5000</v>
      </c>
      <c r="I49" s="277">
        <v>222000</v>
      </c>
      <c r="J49" s="277">
        <v>80000</v>
      </c>
      <c r="K49" s="277"/>
      <c r="L49" s="543"/>
      <c r="M49" s="542"/>
      <c r="N49" s="542"/>
      <c r="O49" s="542">
        <v>30000</v>
      </c>
      <c r="P49" s="790" t="s">
        <v>8082</v>
      </c>
      <c r="Q49" t="s">
        <v>542</v>
      </c>
      <c r="X49" s="654"/>
    </row>
    <row r="50" spans="1:24" ht="15.75" x14ac:dyDescent="0.25">
      <c r="A50" s="298"/>
      <c r="B50" s="540" t="s">
        <v>6856</v>
      </c>
      <c r="C50" s="389" t="s">
        <v>3199</v>
      </c>
      <c r="D50" s="390" t="s">
        <v>5751</v>
      </c>
      <c r="E50" s="379" t="s">
        <v>5044</v>
      </c>
      <c r="F50" s="379" t="s">
        <v>427</v>
      </c>
      <c r="G50" s="391">
        <v>284000</v>
      </c>
      <c r="H50" s="301"/>
      <c r="I50" s="301"/>
      <c r="J50" s="301"/>
      <c r="K50" s="301">
        <v>112000</v>
      </c>
      <c r="L50" s="542"/>
      <c r="M50" s="542"/>
      <c r="N50" s="542"/>
      <c r="O50" s="542">
        <f>Tabla23[[#This Row],[DINERO RECIBIDO]]-Tabla23[[#This Row],[PAZ Y SALVO - ENVIO]]-Tabla23[[#This Row],[RECIBO TRANSITO]]-Tabla23[[#This Row],[OTRO RECIBO (RUNT - COPIAS)]]-Tabla23[[#This Row],[IMPUESTO]]-Tabla23[[#This Row],[OTROS - SOBRANTE]]-Tabla23[[#This Row],[HONORARIOS]]-Tabla23[[#This Row],[EXTRA]]</f>
        <v>172000</v>
      </c>
      <c r="P50" s="792" t="s">
        <v>9241</v>
      </c>
      <c r="Q50" t="s">
        <v>542</v>
      </c>
      <c r="X50" s="654"/>
    </row>
    <row r="51" spans="1:24" ht="15.75" x14ac:dyDescent="0.25">
      <c r="A51" s="298"/>
      <c r="B51" s="540" t="s">
        <v>6856</v>
      </c>
      <c r="C51" s="389" t="s">
        <v>1523</v>
      </c>
      <c r="D51" s="390" t="s">
        <v>8483</v>
      </c>
      <c r="E51" s="379" t="s">
        <v>580</v>
      </c>
      <c r="F51" s="379" t="s">
        <v>424</v>
      </c>
      <c r="G51" s="391">
        <v>370000</v>
      </c>
      <c r="H51" s="301"/>
      <c r="I51" s="277"/>
      <c r="J51" s="277"/>
      <c r="K51" s="277"/>
      <c r="L51" s="543"/>
      <c r="M51" s="542"/>
      <c r="N51" s="542"/>
      <c r="O51" s="542">
        <f>Tabla23[[#This Row],[DINERO RECIBIDO]]-Tabla23[[#This Row],[PAZ Y SALVO - ENVIO]]-Tabla23[[#This Row],[RECIBO TRANSITO]]-Tabla23[[#This Row],[OTRO RECIBO (RUNT - COPIAS)]]-Tabla23[[#This Row],[IMPUESTO]]-Tabla23[[#This Row],[OTROS - SOBRANTE]]-Tabla23[[#This Row],[HONORARIOS]]-Tabla23[[#This Row],[EXTRA]]</f>
        <v>370000</v>
      </c>
      <c r="P51" s="818"/>
      <c r="Q51" t="s">
        <v>542</v>
      </c>
      <c r="X51" s="654"/>
    </row>
    <row r="52" spans="1:24" ht="15.75" x14ac:dyDescent="0.25">
      <c r="A52" s="298"/>
      <c r="B52" s="540" t="s">
        <v>6856</v>
      </c>
      <c r="C52" s="379" t="s">
        <v>556</v>
      </c>
      <c r="D52" s="390" t="s">
        <v>5135</v>
      </c>
      <c r="E52" s="379" t="s">
        <v>5171</v>
      </c>
      <c r="F52" s="379" t="s">
        <v>424</v>
      </c>
      <c r="G52" s="391">
        <v>250000</v>
      </c>
      <c r="H52" s="301"/>
      <c r="I52" s="301"/>
      <c r="J52" s="301"/>
      <c r="K52" s="301">
        <v>2000</v>
      </c>
      <c r="L52" s="542"/>
      <c r="M52" s="542"/>
      <c r="N52" s="542"/>
      <c r="O52" s="542">
        <f>Tabla23[[#This Row],[DINERO RECIBIDO]]-Tabla23[[#This Row],[PAZ Y SALVO - ENVIO]]-Tabla23[[#This Row],[RECIBO TRANSITO]]-Tabla23[[#This Row],[OTRO RECIBO (RUNT - COPIAS)]]-Tabla23[[#This Row],[IMPUESTO]]-Tabla23[[#This Row],[OTROS - SOBRANTE]]-Tabla23[[#This Row],[HONORARIOS]]-Tabla23[[#This Row],[EXTRA]]</f>
        <v>248000</v>
      </c>
      <c r="P52" s="792" t="s">
        <v>7057</v>
      </c>
      <c r="Q52" t="s">
        <v>542</v>
      </c>
      <c r="X52" s="654"/>
    </row>
    <row r="53" spans="1:24" ht="15.75" x14ac:dyDescent="0.25">
      <c r="A53" s="298"/>
      <c r="B53" s="540" t="s">
        <v>6856</v>
      </c>
      <c r="C53" s="379" t="s">
        <v>1867</v>
      </c>
      <c r="D53" s="390" t="s">
        <v>5170</v>
      </c>
      <c r="E53" s="379" t="s">
        <v>570</v>
      </c>
      <c r="F53" s="379" t="s">
        <v>424</v>
      </c>
      <c r="G53" s="391">
        <v>294000</v>
      </c>
      <c r="H53" s="301"/>
      <c r="I53" s="301"/>
      <c r="J53" s="301"/>
      <c r="K53" s="301"/>
      <c r="L53" s="542"/>
      <c r="M53" s="542"/>
      <c r="N53" s="542"/>
      <c r="O53" s="542">
        <f>Tabla23[[#This Row],[DINERO RECIBIDO]]-Tabla23[[#This Row],[PAZ Y SALVO - ENVIO]]-Tabla23[[#This Row],[RECIBO TRANSITO]]-Tabla23[[#This Row],[OTRO RECIBO (RUNT - COPIAS)]]-Tabla23[[#This Row],[IMPUESTO]]-Tabla23[[#This Row],[OTROS - SOBRANTE]]-Tabla23[[#This Row],[HONORARIOS]]-Tabla23[[#This Row],[EXTRA]]</f>
        <v>294000</v>
      </c>
      <c r="P53" s="792" t="s">
        <v>7058</v>
      </c>
      <c r="Q53" t="s">
        <v>542</v>
      </c>
      <c r="X53" s="654"/>
    </row>
    <row r="54" spans="1:24" ht="15.75" x14ac:dyDescent="0.25">
      <c r="A54" s="298"/>
      <c r="B54" s="540" t="s">
        <v>6856</v>
      </c>
      <c r="C54" s="316" t="s">
        <v>8427</v>
      </c>
      <c r="D54" s="235" t="s">
        <v>6719</v>
      </c>
      <c r="E54" s="204" t="s">
        <v>561</v>
      </c>
      <c r="F54" s="204" t="s">
        <v>214</v>
      </c>
      <c r="G54" s="205">
        <v>405000</v>
      </c>
      <c r="H54" s="262">
        <v>5000</v>
      </c>
      <c r="I54" s="262"/>
      <c r="J54" s="262">
        <v>176000</v>
      </c>
      <c r="K54" s="262"/>
      <c r="L54" s="283"/>
      <c r="M54" s="542"/>
      <c r="N54" s="542"/>
      <c r="O54" s="542">
        <f>Tabla23[[#This Row],[DINERO RECIBIDO]]-Tabla23[[#This Row],[PAZ Y SALVO - ENVIO]]-Tabla23[[#This Row],[RECIBO TRANSITO]]-Tabla23[[#This Row],[OTRO RECIBO (RUNT - COPIAS)]]-Tabla23[[#This Row],[IMPUESTO]]-Tabla23[[#This Row],[OTROS - SOBRANTE]]-Tabla23[[#This Row],[HONORARIOS]]-Tabla23[[#This Row],[EXTRA]]</f>
        <v>224000</v>
      </c>
      <c r="P54" s="905" t="s">
        <v>7579</v>
      </c>
      <c r="Q54" t="s">
        <v>542</v>
      </c>
      <c r="R54" s="700"/>
      <c r="X54" s="654"/>
    </row>
    <row r="55" spans="1:24" ht="15.75" x14ac:dyDescent="0.25">
      <c r="A55" s="298"/>
      <c r="B55" s="540" t="s">
        <v>6856</v>
      </c>
      <c r="C55" s="389" t="s">
        <v>8422</v>
      </c>
      <c r="D55" s="390" t="s">
        <v>8439</v>
      </c>
      <c r="E55" s="379" t="s">
        <v>561</v>
      </c>
      <c r="F55" s="379" t="s">
        <v>214</v>
      </c>
      <c r="G55" s="391">
        <v>685000</v>
      </c>
      <c r="H55" s="301">
        <v>5000</v>
      </c>
      <c r="I55" s="277"/>
      <c r="J55" s="277"/>
      <c r="K55" s="277"/>
      <c r="L55" s="543"/>
      <c r="M55" s="542"/>
      <c r="N55" s="542"/>
      <c r="O55" s="542">
        <f>Tabla23[[#This Row],[DINERO RECIBIDO]]-Tabla23[[#This Row],[PAZ Y SALVO - ENVIO]]-Tabla23[[#This Row],[RECIBO TRANSITO]]-Tabla23[[#This Row],[OTRO RECIBO (RUNT - COPIAS)]]-Tabla23[[#This Row],[IMPUESTO]]-Tabla23[[#This Row],[OTROS - SOBRANTE]]-Tabla23[[#This Row],[HONORARIOS]]-Tabla23[[#This Row],[EXTRA]]</f>
        <v>680000</v>
      </c>
      <c r="P55" s="818" t="s">
        <v>8531</v>
      </c>
      <c r="Q55" t="s">
        <v>542</v>
      </c>
      <c r="R55" s="203"/>
      <c r="X55" s="654"/>
    </row>
    <row r="56" spans="1:24" ht="15.75" x14ac:dyDescent="0.25">
      <c r="A56" s="298"/>
      <c r="B56" s="540" t="s">
        <v>7012</v>
      </c>
      <c r="C56" s="389" t="s">
        <v>3956</v>
      </c>
      <c r="D56" s="390" t="s">
        <v>9141</v>
      </c>
      <c r="E56" s="379" t="s">
        <v>2596</v>
      </c>
      <c r="F56" s="916"/>
      <c r="G56" s="391">
        <v>225000</v>
      </c>
      <c r="H56" s="301">
        <v>5000</v>
      </c>
      <c r="I56" s="277">
        <v>141000</v>
      </c>
      <c r="J56" s="277"/>
      <c r="K56" s="277"/>
      <c r="L56" s="543"/>
      <c r="M56" s="542"/>
      <c r="N56" s="542"/>
      <c r="O56" s="542">
        <f>Tabla23[[#This Row],[DINERO RECIBIDO]]-Tabla23[[#This Row],[PAZ Y SALVO - ENVIO]]-Tabla23[[#This Row],[RECIBO TRANSITO]]-Tabla23[[#This Row],[OTRO RECIBO (RUNT - COPIAS)]]-Tabla23[[#This Row],[IMPUESTO]]-Tabla23[[#This Row],[OTROS - SOBRANTE]]-Tabla23[[#This Row],[HONORARIOS]]-Tabla23[[#This Row],[EXTRA]]</f>
        <v>79000</v>
      </c>
      <c r="P56" s="818"/>
      <c r="Q56" t="s">
        <v>542</v>
      </c>
      <c r="R56" s="203"/>
      <c r="X56" s="654"/>
    </row>
    <row r="57" spans="1:24" ht="15.75" x14ac:dyDescent="0.25">
      <c r="A57" s="298"/>
      <c r="B57" s="540" t="s">
        <v>7012</v>
      </c>
      <c r="C57" s="389" t="s">
        <v>6262</v>
      </c>
      <c r="D57" s="390">
        <v>71263203</v>
      </c>
      <c r="E57" s="379" t="s">
        <v>9130</v>
      </c>
      <c r="F57" s="916"/>
      <c r="G57" s="391">
        <v>317000</v>
      </c>
      <c r="H57" s="301"/>
      <c r="I57" s="277">
        <v>44000</v>
      </c>
      <c r="J57" s="277">
        <v>238000</v>
      </c>
      <c r="K57" s="277"/>
      <c r="L57" s="543"/>
      <c r="M57" s="542"/>
      <c r="N57" s="542"/>
      <c r="O57" s="542">
        <f>Tabla23[[#This Row],[DINERO RECIBIDO]]-Tabla23[[#This Row],[PAZ Y SALVO - ENVIO]]-Tabla23[[#This Row],[RECIBO TRANSITO]]-Tabla23[[#This Row],[OTRO RECIBO (RUNT - COPIAS)]]-Tabla23[[#This Row],[IMPUESTO]]-Tabla23[[#This Row],[OTROS - SOBRANTE]]-Tabla23[[#This Row],[HONORARIOS]]-Tabla23[[#This Row],[EXTRA]]</f>
        <v>35000</v>
      </c>
      <c r="P57" s="818"/>
      <c r="Q57" t="s">
        <v>542</v>
      </c>
      <c r="R57" s="74"/>
      <c r="X57" s="654"/>
    </row>
    <row r="58" spans="1:24" ht="15.75" x14ac:dyDescent="0.25">
      <c r="A58" s="298"/>
      <c r="B58" s="540" t="s">
        <v>7012</v>
      </c>
      <c r="C58" s="389" t="s">
        <v>1697</v>
      </c>
      <c r="D58" s="390" t="s">
        <v>9213</v>
      </c>
      <c r="E58" s="379" t="s">
        <v>4781</v>
      </c>
      <c r="F58" s="916" t="s">
        <v>424</v>
      </c>
      <c r="G58" s="391">
        <v>389000</v>
      </c>
      <c r="H58" s="301">
        <v>5000</v>
      </c>
      <c r="I58" s="277">
        <v>234000</v>
      </c>
      <c r="J58" s="277"/>
      <c r="K58" s="277">
        <v>70000</v>
      </c>
      <c r="L58" s="543"/>
      <c r="M58" s="542">
        <v>80000</v>
      </c>
      <c r="N58" s="542"/>
      <c r="O58" s="542">
        <f>Tabla23[[#This Row],[DINERO RECIBIDO]]-Tabla23[[#This Row],[PAZ Y SALVO - ENVIO]]-Tabla23[[#This Row],[RECIBO TRANSITO]]-Tabla23[[#This Row],[OTRO RECIBO (RUNT - COPIAS)]]-Tabla23[[#This Row],[IMPUESTO]]-Tabla23[[#This Row],[OTROS - SOBRANTE]]-Tabla23[[#This Row],[HONORARIOS]]-Tabla23[[#This Row],[EXTRA]]</f>
        <v>0</v>
      </c>
      <c r="P58" s="818"/>
      <c r="Q58" t="s">
        <v>542</v>
      </c>
      <c r="R58" s="74"/>
      <c r="X58" s="654"/>
    </row>
    <row r="59" spans="1:24" ht="15.75" x14ac:dyDescent="0.25">
      <c r="A59" s="298"/>
      <c r="B59" s="540" t="s">
        <v>7012</v>
      </c>
      <c r="C59" s="389" t="s">
        <v>2492</v>
      </c>
      <c r="D59" s="390" t="s">
        <v>7528</v>
      </c>
      <c r="E59" s="379" t="s">
        <v>561</v>
      </c>
      <c r="F59" s="916" t="s">
        <v>426</v>
      </c>
      <c r="G59" s="391">
        <v>500000</v>
      </c>
      <c r="H59" s="301">
        <v>5000</v>
      </c>
      <c r="I59" s="277">
        <v>355000</v>
      </c>
      <c r="J59" s="277"/>
      <c r="K59" s="277"/>
      <c r="L59" s="543"/>
      <c r="M59" s="542">
        <v>110000</v>
      </c>
      <c r="N59" s="542">
        <v>30000</v>
      </c>
      <c r="O59" s="542">
        <f>Tabla23[[#This Row],[DINERO RECIBIDO]]-Tabla23[[#This Row],[PAZ Y SALVO - ENVIO]]-Tabla23[[#This Row],[RECIBO TRANSITO]]-Tabla23[[#This Row],[OTRO RECIBO (RUNT - COPIAS)]]-Tabla23[[#This Row],[IMPUESTO]]-Tabla23[[#This Row],[OTROS - SOBRANTE]]-Tabla23[[#This Row],[HONORARIOS]]-Tabla23[[#This Row],[EXTRA]]</f>
        <v>0</v>
      </c>
      <c r="P59" s="818"/>
      <c r="Q59" t="s">
        <v>542</v>
      </c>
      <c r="X59" s="654"/>
    </row>
    <row r="60" spans="1:24" ht="15.75" x14ac:dyDescent="0.25">
      <c r="A60" s="298"/>
      <c r="B60" s="540" t="s">
        <v>7012</v>
      </c>
      <c r="C60" s="389" t="s">
        <v>1679</v>
      </c>
      <c r="D60" s="390" t="s">
        <v>9137</v>
      </c>
      <c r="E60" s="379" t="s">
        <v>5764</v>
      </c>
      <c r="F60" s="916" t="s">
        <v>559</v>
      </c>
      <c r="G60" s="391">
        <v>20000</v>
      </c>
      <c r="H60" s="301"/>
      <c r="I60" s="277"/>
      <c r="J60" s="277"/>
      <c r="K60" s="277"/>
      <c r="L60" s="543"/>
      <c r="M60" s="542"/>
      <c r="N60" s="542"/>
      <c r="O60" s="542">
        <f>Tabla23[[#This Row],[DINERO RECIBIDO]]-Tabla23[[#This Row],[PAZ Y SALVO - ENVIO]]-Tabla23[[#This Row],[RECIBO TRANSITO]]-Tabla23[[#This Row],[OTRO RECIBO (RUNT - COPIAS)]]-Tabla23[[#This Row],[IMPUESTO]]-Tabla23[[#This Row],[OTROS - SOBRANTE]]-Tabla23[[#This Row],[HONORARIOS]]-Tabla23[[#This Row],[EXTRA]]</f>
        <v>20000</v>
      </c>
      <c r="P60" s="818"/>
      <c r="Q60" t="s">
        <v>542</v>
      </c>
      <c r="R60" s="74"/>
      <c r="X60" s="654"/>
    </row>
    <row r="61" spans="1:24" ht="15.75" x14ac:dyDescent="0.25">
      <c r="A61" s="298"/>
      <c r="B61" s="540" t="s">
        <v>7012</v>
      </c>
      <c r="C61" s="389" t="s">
        <v>6513</v>
      </c>
      <c r="D61" s="390" t="s">
        <v>9155</v>
      </c>
      <c r="E61" s="379" t="s">
        <v>561</v>
      </c>
      <c r="F61" s="916" t="s">
        <v>427</v>
      </c>
      <c r="G61" s="391">
        <v>433000</v>
      </c>
      <c r="H61" s="301">
        <v>5000</v>
      </c>
      <c r="I61" s="277">
        <v>353000</v>
      </c>
      <c r="J61" s="277"/>
      <c r="K61" s="277"/>
      <c r="L61" s="543"/>
      <c r="M61" s="542">
        <v>75000</v>
      </c>
      <c r="N61" s="542"/>
      <c r="O61" s="542">
        <f>Tabla23[[#This Row],[DINERO RECIBIDO]]-Tabla23[[#This Row],[PAZ Y SALVO - ENVIO]]-Tabla23[[#This Row],[RECIBO TRANSITO]]-Tabla23[[#This Row],[OTRO RECIBO (RUNT - COPIAS)]]-Tabla23[[#This Row],[IMPUESTO]]-Tabla23[[#This Row],[OTROS - SOBRANTE]]-Tabla23[[#This Row],[HONORARIOS]]-Tabla23[[#This Row],[EXTRA]]</f>
        <v>0</v>
      </c>
      <c r="P61" s="818"/>
      <c r="Q61" t="s">
        <v>542</v>
      </c>
      <c r="R61" s="74"/>
      <c r="S61" s="203"/>
      <c r="X61" s="654"/>
    </row>
    <row r="62" spans="1:24" ht="15.75" x14ac:dyDescent="0.25">
      <c r="A62" s="298"/>
      <c r="B62" s="540" t="s">
        <v>7012</v>
      </c>
      <c r="C62" s="389" t="s">
        <v>6513</v>
      </c>
      <c r="D62" s="390" t="s">
        <v>5477</v>
      </c>
      <c r="E62" s="379" t="s">
        <v>561</v>
      </c>
      <c r="F62" s="916" t="s">
        <v>426</v>
      </c>
      <c r="G62" s="391">
        <v>421000</v>
      </c>
      <c r="H62" s="301"/>
      <c r="I62" s="277">
        <v>242000</v>
      </c>
      <c r="J62" s="277"/>
      <c r="K62" s="277"/>
      <c r="L62" s="543">
        <v>94000</v>
      </c>
      <c r="M62" s="542">
        <v>85000</v>
      </c>
      <c r="N62" s="542"/>
      <c r="O62" s="542">
        <f>Tabla23[[#This Row],[DINERO RECIBIDO]]-Tabla23[[#This Row],[PAZ Y SALVO - ENVIO]]-Tabla23[[#This Row],[RECIBO TRANSITO]]-Tabla23[[#This Row],[OTRO RECIBO (RUNT - COPIAS)]]-Tabla23[[#This Row],[IMPUESTO]]-Tabla23[[#This Row],[OTROS - SOBRANTE]]-Tabla23[[#This Row],[HONORARIOS]]-Tabla23[[#This Row],[EXTRA]]</f>
        <v>0</v>
      </c>
      <c r="P62" s="818" t="s">
        <v>9184</v>
      </c>
      <c r="Q62" t="s">
        <v>542</v>
      </c>
      <c r="S62" s="203"/>
      <c r="X62" s="654"/>
    </row>
    <row r="63" spans="1:24" ht="15.75" x14ac:dyDescent="0.25">
      <c r="A63" s="298"/>
      <c r="B63" s="540" t="s">
        <v>7012</v>
      </c>
      <c r="C63" s="389" t="s">
        <v>1523</v>
      </c>
      <c r="D63" s="390" t="s">
        <v>9196</v>
      </c>
      <c r="E63" s="379" t="s">
        <v>561</v>
      </c>
      <c r="F63" s="916" t="s">
        <v>427</v>
      </c>
      <c r="G63" s="391">
        <v>284000</v>
      </c>
      <c r="H63" s="301">
        <v>20000</v>
      </c>
      <c r="I63" s="277">
        <v>184000</v>
      </c>
      <c r="J63" s="277"/>
      <c r="K63" s="277"/>
      <c r="L63" s="543"/>
      <c r="M63" s="542">
        <v>80000</v>
      </c>
      <c r="N63" s="542"/>
      <c r="O63" s="542">
        <f>Tabla23[[#This Row],[DINERO RECIBIDO]]-Tabla23[[#This Row],[PAZ Y SALVO - ENVIO]]-Tabla23[[#This Row],[RECIBO TRANSITO]]-Tabla23[[#This Row],[OTRO RECIBO (RUNT - COPIAS)]]-Tabla23[[#This Row],[IMPUESTO]]-Tabla23[[#This Row],[OTROS - SOBRANTE]]-Tabla23[[#This Row],[HONORARIOS]]-Tabla23[[#This Row],[EXTRA]]</f>
        <v>0</v>
      </c>
      <c r="P63" s="818"/>
      <c r="Q63" t="s">
        <v>542</v>
      </c>
      <c r="R63" s="74"/>
      <c r="S63" s="203"/>
      <c r="X63" s="654"/>
    </row>
    <row r="64" spans="1:24" ht="15.75" x14ac:dyDescent="0.25">
      <c r="A64" s="298"/>
      <c r="B64" s="540" t="s">
        <v>7012</v>
      </c>
      <c r="C64" s="389" t="s">
        <v>8844</v>
      </c>
      <c r="D64" s="390" t="s">
        <v>9167</v>
      </c>
      <c r="E64" s="379" t="s">
        <v>1442</v>
      </c>
      <c r="F64" s="916" t="s">
        <v>1790</v>
      </c>
      <c r="G64" s="391">
        <v>328000</v>
      </c>
      <c r="H64" s="301"/>
      <c r="I64" s="277">
        <v>144000</v>
      </c>
      <c r="J64" s="277">
        <v>3000</v>
      </c>
      <c r="K64" s="277"/>
      <c r="L64" s="543">
        <v>70000</v>
      </c>
      <c r="M64" s="542">
        <v>111000</v>
      </c>
      <c r="N64" s="542"/>
      <c r="O64" s="542">
        <f>Tabla23[[#This Row],[DINERO RECIBIDO]]-Tabla23[[#This Row],[PAZ Y SALVO - ENVIO]]-Tabla23[[#This Row],[RECIBO TRANSITO]]-Tabla23[[#This Row],[OTRO RECIBO (RUNT - COPIAS)]]-Tabla23[[#This Row],[IMPUESTO]]-Tabla23[[#This Row],[OTROS - SOBRANTE]]-Tabla23[[#This Row],[HONORARIOS]]-Tabla23[[#This Row],[EXTRA]]</f>
        <v>0</v>
      </c>
      <c r="P64" s="818"/>
      <c r="Q64" t="s">
        <v>542</v>
      </c>
      <c r="X64" s="654"/>
    </row>
    <row r="65" spans="1:24" ht="15.75" x14ac:dyDescent="0.25">
      <c r="A65" s="298"/>
      <c r="B65" s="540" t="s">
        <v>7012</v>
      </c>
      <c r="C65" s="389" t="s">
        <v>6776</v>
      </c>
      <c r="D65" s="390">
        <v>1081417759</v>
      </c>
      <c r="E65" s="379" t="s">
        <v>9130</v>
      </c>
      <c r="F65" s="916" t="s">
        <v>2117</v>
      </c>
      <c r="G65" s="391">
        <v>110000</v>
      </c>
      <c r="H65" s="301"/>
      <c r="I65" s="277">
        <v>44000</v>
      </c>
      <c r="J65" s="277"/>
      <c r="K65" s="277"/>
      <c r="L65" s="543"/>
      <c r="M65" s="542"/>
      <c r="N65" s="542"/>
      <c r="O65" s="542">
        <f>Tabla23[[#This Row],[DINERO RECIBIDO]]-Tabla23[[#This Row],[PAZ Y SALVO - ENVIO]]-Tabla23[[#This Row],[RECIBO TRANSITO]]-Tabla23[[#This Row],[OTRO RECIBO (RUNT - COPIAS)]]-Tabla23[[#This Row],[IMPUESTO]]-Tabla23[[#This Row],[OTROS - SOBRANTE]]-Tabla23[[#This Row],[HONORARIOS]]-Tabla23[[#This Row],[EXTRA]]</f>
        <v>66000</v>
      </c>
      <c r="P65" s="818" t="s">
        <v>9208</v>
      </c>
      <c r="Q65" t="s">
        <v>542</v>
      </c>
      <c r="R65" s="74"/>
      <c r="X65" s="654"/>
    </row>
    <row r="66" spans="1:24" ht="15.75" x14ac:dyDescent="0.25">
      <c r="A66" s="298"/>
      <c r="B66" s="540" t="s">
        <v>7012</v>
      </c>
      <c r="C66" s="389" t="s">
        <v>6776</v>
      </c>
      <c r="D66" s="390">
        <v>1081417759</v>
      </c>
      <c r="E66" s="379" t="s">
        <v>9130</v>
      </c>
      <c r="F66" s="916" t="s">
        <v>2117</v>
      </c>
      <c r="G66" s="391">
        <v>323000</v>
      </c>
      <c r="H66" s="301"/>
      <c r="I66" s="277">
        <v>81000</v>
      </c>
      <c r="J66" s="277">
        <v>249000</v>
      </c>
      <c r="K66" s="277"/>
      <c r="L66" s="543"/>
      <c r="M66" s="542"/>
      <c r="N66" s="542"/>
      <c r="O66" s="542">
        <f>Tabla23[[#This Row],[DINERO RECIBIDO]]-Tabla23[[#This Row],[PAZ Y SALVO - ENVIO]]-Tabla23[[#This Row],[RECIBO TRANSITO]]-Tabla23[[#This Row],[OTRO RECIBO (RUNT - COPIAS)]]-Tabla23[[#This Row],[IMPUESTO]]-Tabla23[[#This Row],[OTROS - SOBRANTE]]-Tabla23[[#This Row],[HONORARIOS]]-Tabla23[[#This Row],[EXTRA]]</f>
        <v>-7000</v>
      </c>
      <c r="P66" s="818" t="s">
        <v>9209</v>
      </c>
      <c r="Q66" t="s">
        <v>542</v>
      </c>
      <c r="X66" s="654"/>
    </row>
    <row r="67" spans="1:24" ht="15.75" x14ac:dyDescent="0.25">
      <c r="A67" s="298"/>
      <c r="B67" s="540" t="s">
        <v>7012</v>
      </c>
      <c r="C67" s="389" t="s">
        <v>6776</v>
      </c>
      <c r="D67" s="390">
        <v>1081417759</v>
      </c>
      <c r="E67" s="379" t="s">
        <v>9130</v>
      </c>
      <c r="F67" s="916" t="s">
        <v>2117</v>
      </c>
      <c r="G67" s="391">
        <v>992000</v>
      </c>
      <c r="H67" s="301"/>
      <c r="I67" s="277">
        <v>133000</v>
      </c>
      <c r="J67" s="277">
        <v>797000</v>
      </c>
      <c r="K67" s="277"/>
      <c r="L67" s="543"/>
      <c r="M67" s="542"/>
      <c r="N67" s="542"/>
      <c r="O67" s="542">
        <f>Tabla23[[#This Row],[DINERO RECIBIDO]]-Tabla23[[#This Row],[PAZ Y SALVO - ENVIO]]-Tabla23[[#This Row],[RECIBO TRANSITO]]-Tabla23[[#This Row],[OTRO RECIBO (RUNT - COPIAS)]]-Tabla23[[#This Row],[IMPUESTO]]-Tabla23[[#This Row],[OTROS - SOBRANTE]]-Tabla23[[#This Row],[HONORARIOS]]-Tabla23[[#This Row],[EXTRA]]</f>
        <v>62000</v>
      </c>
      <c r="P67" s="818" t="s">
        <v>9129</v>
      </c>
      <c r="Q67" t="s">
        <v>542</v>
      </c>
    </row>
    <row r="68" spans="1:24" ht="15.75" x14ac:dyDescent="0.25">
      <c r="A68" s="298"/>
      <c r="B68" s="540" t="s">
        <v>7012</v>
      </c>
      <c r="C68" s="389" t="s">
        <v>6776</v>
      </c>
      <c r="D68" s="390" t="s">
        <v>9093</v>
      </c>
      <c r="E68" s="379" t="s">
        <v>561</v>
      </c>
      <c r="F68" s="916" t="s">
        <v>571</v>
      </c>
      <c r="G68" s="391">
        <v>466000</v>
      </c>
      <c r="H68" s="277">
        <v>5000</v>
      </c>
      <c r="I68" s="277">
        <v>356000</v>
      </c>
      <c r="J68" s="277"/>
      <c r="K68" s="277"/>
      <c r="L68" s="543"/>
      <c r="M68" s="542">
        <v>105000</v>
      </c>
      <c r="N68" s="542"/>
      <c r="O68" s="542">
        <f>Tabla23[[#This Row],[DINERO RECIBIDO]]-Tabla23[[#This Row],[PAZ Y SALVO - ENVIO]]-Tabla23[[#This Row],[RECIBO TRANSITO]]-Tabla23[[#This Row],[OTRO RECIBO (RUNT - COPIAS)]]-Tabla23[[#This Row],[IMPUESTO]]-Tabla23[[#This Row],[OTROS - SOBRANTE]]-Tabla23[[#This Row],[HONORARIOS]]-Tabla23[[#This Row],[EXTRA]]</f>
        <v>0</v>
      </c>
      <c r="P68" s="818"/>
      <c r="Q68" t="s">
        <v>542</v>
      </c>
    </row>
    <row r="69" spans="1:24" ht="15.75" x14ac:dyDescent="0.25">
      <c r="A69" s="298"/>
      <c r="B69" s="540" t="s">
        <v>7012</v>
      </c>
      <c r="C69" s="389" t="s">
        <v>6544</v>
      </c>
      <c r="D69" s="390" t="s">
        <v>9153</v>
      </c>
      <c r="E69" s="379" t="s">
        <v>561</v>
      </c>
      <c r="F69" s="916" t="s">
        <v>426</v>
      </c>
      <c r="G69" s="391">
        <v>551000</v>
      </c>
      <c r="H69" s="301">
        <v>5000</v>
      </c>
      <c r="I69" s="277">
        <v>466000</v>
      </c>
      <c r="J69" s="277"/>
      <c r="K69" s="277"/>
      <c r="L69" s="543"/>
      <c r="M69" s="542"/>
      <c r="N69" s="542"/>
      <c r="O69" s="542">
        <f>Tabla23[[#This Row],[DINERO RECIBIDO]]-Tabla23[[#This Row],[PAZ Y SALVO - ENVIO]]-Tabla23[[#This Row],[RECIBO TRANSITO]]-Tabla23[[#This Row],[OTRO RECIBO (RUNT - COPIAS)]]-Tabla23[[#This Row],[IMPUESTO]]-Tabla23[[#This Row],[OTROS - SOBRANTE]]-Tabla23[[#This Row],[HONORARIOS]]-Tabla23[[#This Row],[EXTRA]]</f>
        <v>80000</v>
      </c>
      <c r="P69" s="818"/>
      <c r="Q69" t="s">
        <v>542</v>
      </c>
    </row>
    <row r="70" spans="1:24" ht="15.75" x14ac:dyDescent="0.25">
      <c r="A70" s="298"/>
      <c r="B70" s="540" t="s">
        <v>7012</v>
      </c>
      <c r="C70" s="389" t="s">
        <v>6544</v>
      </c>
      <c r="D70" s="390" t="s">
        <v>9057</v>
      </c>
      <c r="E70" s="379" t="s">
        <v>561</v>
      </c>
      <c r="F70" s="916" t="s">
        <v>426</v>
      </c>
      <c r="G70" s="391">
        <v>445000</v>
      </c>
      <c r="H70" s="301"/>
      <c r="I70" s="277">
        <v>360000</v>
      </c>
      <c r="J70" s="277"/>
      <c r="K70" s="277"/>
      <c r="L70" s="543"/>
      <c r="M70" s="542"/>
      <c r="N70" s="542"/>
      <c r="O70" s="542">
        <f>Tabla23[[#This Row],[DINERO RECIBIDO]]-Tabla23[[#This Row],[PAZ Y SALVO - ENVIO]]-Tabla23[[#This Row],[RECIBO TRANSITO]]-Tabla23[[#This Row],[OTRO RECIBO (RUNT - COPIAS)]]-Tabla23[[#This Row],[IMPUESTO]]-Tabla23[[#This Row],[OTROS - SOBRANTE]]-Tabla23[[#This Row],[HONORARIOS]]-Tabla23[[#This Row],[EXTRA]]</f>
        <v>85000</v>
      </c>
      <c r="P70" s="818"/>
      <c r="Q70" t="s">
        <v>542</v>
      </c>
    </row>
    <row r="71" spans="1:24" ht="15.75" x14ac:dyDescent="0.25">
      <c r="A71" s="298"/>
      <c r="B71" s="540" t="s">
        <v>7012</v>
      </c>
      <c r="C71" s="389" t="s">
        <v>556</v>
      </c>
      <c r="D71" s="390" t="s">
        <v>9118</v>
      </c>
      <c r="E71" s="379" t="s">
        <v>561</v>
      </c>
      <c r="F71" s="916" t="s">
        <v>426</v>
      </c>
      <c r="G71" s="391">
        <v>630000</v>
      </c>
      <c r="H71" s="301">
        <v>5000</v>
      </c>
      <c r="I71" s="277">
        <v>488000</v>
      </c>
      <c r="J71" s="277"/>
      <c r="K71" s="277"/>
      <c r="L71" s="543"/>
      <c r="M71" s="542"/>
      <c r="N71" s="542"/>
      <c r="O71" s="542">
        <f>Tabla23[[#This Row],[DINERO RECIBIDO]]-Tabla23[[#This Row],[PAZ Y SALVO - ENVIO]]-Tabla23[[#This Row],[RECIBO TRANSITO]]-Tabla23[[#This Row],[OTRO RECIBO (RUNT - COPIAS)]]-Tabla23[[#This Row],[IMPUESTO]]-Tabla23[[#This Row],[OTROS - SOBRANTE]]-Tabla23[[#This Row],[HONORARIOS]]-Tabla23[[#This Row],[EXTRA]]</f>
        <v>137000</v>
      </c>
      <c r="P71" s="818"/>
      <c r="Q71" t="s">
        <v>542</v>
      </c>
    </row>
    <row r="72" spans="1:24" ht="15.75" x14ac:dyDescent="0.25">
      <c r="A72" s="298"/>
      <c r="B72" s="540" t="s">
        <v>7012</v>
      </c>
      <c r="C72" s="389" t="s">
        <v>556</v>
      </c>
      <c r="D72" s="390" t="s">
        <v>9131</v>
      </c>
      <c r="E72" s="379" t="s">
        <v>561</v>
      </c>
      <c r="F72" s="916" t="s">
        <v>427</v>
      </c>
      <c r="G72" s="391">
        <v>425000</v>
      </c>
      <c r="H72" s="301">
        <v>5000</v>
      </c>
      <c r="I72" s="277">
        <v>266000</v>
      </c>
      <c r="J72" s="277"/>
      <c r="K72" s="277"/>
      <c r="L72" s="543"/>
      <c r="M72" s="542"/>
      <c r="N72" s="542"/>
      <c r="O72" s="542">
        <f>Tabla23[[#This Row],[DINERO RECIBIDO]]-Tabla23[[#This Row],[PAZ Y SALVO - ENVIO]]-Tabla23[[#This Row],[RECIBO TRANSITO]]-Tabla23[[#This Row],[OTRO RECIBO (RUNT - COPIAS)]]-Tabla23[[#This Row],[IMPUESTO]]-Tabla23[[#This Row],[OTROS - SOBRANTE]]-Tabla23[[#This Row],[HONORARIOS]]-Tabla23[[#This Row],[EXTRA]]</f>
        <v>154000</v>
      </c>
      <c r="P72" s="818"/>
      <c r="Q72" t="s">
        <v>542</v>
      </c>
    </row>
    <row r="73" spans="1:24" ht="15.75" x14ac:dyDescent="0.25">
      <c r="A73" s="298"/>
      <c r="B73" s="540" t="s">
        <v>7012</v>
      </c>
      <c r="C73" s="389" t="s">
        <v>556</v>
      </c>
      <c r="D73" s="390" t="s">
        <v>9151</v>
      </c>
      <c r="E73" s="379" t="s">
        <v>561</v>
      </c>
      <c r="F73" s="916" t="s">
        <v>426</v>
      </c>
      <c r="G73" s="391">
        <v>675000</v>
      </c>
      <c r="H73" s="301">
        <v>5000</v>
      </c>
      <c r="I73" s="277">
        <v>349000</v>
      </c>
      <c r="J73" s="277"/>
      <c r="K73" s="277">
        <v>183000</v>
      </c>
      <c r="L73" s="543"/>
      <c r="M73" s="542"/>
      <c r="N73" s="542"/>
      <c r="O73" s="542">
        <f>Tabla23[[#This Row],[DINERO RECIBIDO]]-Tabla23[[#This Row],[PAZ Y SALVO - ENVIO]]-Tabla23[[#This Row],[RECIBO TRANSITO]]-Tabla23[[#This Row],[OTRO RECIBO (RUNT - COPIAS)]]-Tabla23[[#This Row],[IMPUESTO]]-Tabla23[[#This Row],[OTROS - SOBRANTE]]-Tabla23[[#This Row],[HONORARIOS]]-Tabla23[[#This Row],[EXTRA]]</f>
        <v>138000</v>
      </c>
      <c r="P73" s="818"/>
      <c r="Q73" t="s">
        <v>542</v>
      </c>
    </row>
    <row r="74" spans="1:24" ht="15.75" x14ac:dyDescent="0.25">
      <c r="A74" s="298"/>
      <c r="B74" s="540" t="s">
        <v>7012</v>
      </c>
      <c r="C74" s="389" t="s">
        <v>556</v>
      </c>
      <c r="D74" s="390">
        <v>1020405528</v>
      </c>
      <c r="E74" s="379" t="s">
        <v>8650</v>
      </c>
      <c r="F74" s="916" t="s">
        <v>5516</v>
      </c>
      <c r="G74" s="391">
        <v>180000</v>
      </c>
      <c r="H74" s="301"/>
      <c r="I74" s="277"/>
      <c r="J74" s="277"/>
      <c r="K74" s="277"/>
      <c r="L74" s="543"/>
      <c r="M74" s="542"/>
      <c r="N74" s="542"/>
      <c r="O74" s="542">
        <f>Tabla23[[#This Row],[DINERO RECIBIDO]]-Tabla23[[#This Row],[PAZ Y SALVO - ENVIO]]-Tabla23[[#This Row],[RECIBO TRANSITO]]-Tabla23[[#This Row],[OTRO RECIBO (RUNT - COPIAS)]]-Tabla23[[#This Row],[IMPUESTO]]-Tabla23[[#This Row],[OTROS - SOBRANTE]]-Tabla23[[#This Row],[HONORARIOS]]-Tabla23[[#This Row],[EXTRA]]</f>
        <v>180000</v>
      </c>
      <c r="P74" s="858" t="s">
        <v>8651</v>
      </c>
      <c r="Q74" t="s">
        <v>542</v>
      </c>
    </row>
    <row r="75" spans="1:24" ht="15.75" x14ac:dyDescent="0.25">
      <c r="A75" s="298"/>
      <c r="B75" s="540" t="s">
        <v>7012</v>
      </c>
      <c r="C75" s="389" t="s">
        <v>8415</v>
      </c>
      <c r="D75" s="390" t="s">
        <v>8926</v>
      </c>
      <c r="E75" s="379" t="s">
        <v>580</v>
      </c>
      <c r="F75" s="916" t="s">
        <v>424</v>
      </c>
      <c r="G75" s="391">
        <v>740000</v>
      </c>
      <c r="H75" s="301">
        <v>24000</v>
      </c>
      <c r="I75" s="277">
        <v>573000</v>
      </c>
      <c r="J75" s="277">
        <v>42000</v>
      </c>
      <c r="K75" s="277"/>
      <c r="L75" s="543"/>
      <c r="M75" s="542">
        <v>85000</v>
      </c>
      <c r="N75" s="542">
        <v>16000</v>
      </c>
      <c r="O75" s="542">
        <f>Tabla23[[#This Row],[DINERO RECIBIDO]]-Tabla23[[#This Row],[PAZ Y SALVO - ENVIO]]-Tabla23[[#This Row],[RECIBO TRANSITO]]-Tabla23[[#This Row],[OTRO RECIBO (RUNT - COPIAS)]]-Tabla23[[#This Row],[IMPUESTO]]-Tabla23[[#This Row],[OTROS - SOBRANTE]]-Tabla23[[#This Row],[HONORARIOS]]-Tabla23[[#This Row],[EXTRA]]</f>
        <v>0</v>
      </c>
      <c r="P75" s="818"/>
      <c r="Q75" t="s">
        <v>542</v>
      </c>
    </row>
    <row r="76" spans="1:24" ht="15.75" x14ac:dyDescent="0.25">
      <c r="A76" s="298"/>
      <c r="B76" s="540" t="s">
        <v>7012</v>
      </c>
      <c r="C76" s="389" t="s">
        <v>5011</v>
      </c>
      <c r="D76" s="390" t="s">
        <v>9204</v>
      </c>
      <c r="E76" s="379" t="s">
        <v>561</v>
      </c>
      <c r="F76" s="916" t="s">
        <v>427</v>
      </c>
      <c r="G76" s="391">
        <v>729000</v>
      </c>
      <c r="H76" s="301">
        <v>5000</v>
      </c>
      <c r="I76" s="277">
        <v>539000</v>
      </c>
      <c r="J76" s="277"/>
      <c r="K76" s="277"/>
      <c r="L76" s="543">
        <v>100000</v>
      </c>
      <c r="M76" s="542">
        <v>85000</v>
      </c>
      <c r="N76" s="542"/>
      <c r="O76" s="542">
        <f>Tabla23[[#This Row],[DINERO RECIBIDO]]-Tabla23[[#This Row],[PAZ Y SALVO - ENVIO]]-Tabla23[[#This Row],[RECIBO TRANSITO]]-Tabla23[[#This Row],[OTRO RECIBO (RUNT - COPIAS)]]-Tabla23[[#This Row],[IMPUESTO]]-Tabla23[[#This Row],[OTROS - SOBRANTE]]-Tabla23[[#This Row],[HONORARIOS]]-Tabla23[[#This Row],[EXTRA]]</f>
        <v>0</v>
      </c>
      <c r="P76" s="818" t="s">
        <v>9239</v>
      </c>
      <c r="Q76" t="s">
        <v>542</v>
      </c>
    </row>
    <row r="77" spans="1:24" ht="15.75" x14ac:dyDescent="0.25">
      <c r="A77" s="298"/>
      <c r="B77" s="540" t="s">
        <v>7012</v>
      </c>
      <c r="C77" s="389" t="s">
        <v>5011</v>
      </c>
      <c r="D77" s="390" t="s">
        <v>9190</v>
      </c>
      <c r="E77" s="379" t="s">
        <v>561</v>
      </c>
      <c r="F77" s="916" t="s">
        <v>426</v>
      </c>
      <c r="G77" s="391">
        <v>764000</v>
      </c>
      <c r="H77" s="301">
        <v>5000</v>
      </c>
      <c r="I77" s="277">
        <v>680000</v>
      </c>
      <c r="J77" s="277"/>
      <c r="K77" s="277"/>
      <c r="L77" s="543"/>
      <c r="M77" s="542">
        <v>79000</v>
      </c>
      <c r="N77" s="542"/>
      <c r="O77" s="542">
        <f>Tabla23[[#This Row],[DINERO RECIBIDO]]-Tabla23[[#This Row],[PAZ Y SALVO - ENVIO]]-Tabla23[[#This Row],[RECIBO TRANSITO]]-Tabla23[[#This Row],[OTRO RECIBO (RUNT - COPIAS)]]-Tabla23[[#This Row],[IMPUESTO]]-Tabla23[[#This Row],[OTROS - SOBRANTE]]-Tabla23[[#This Row],[HONORARIOS]]-Tabla23[[#This Row],[EXTRA]]</f>
        <v>0</v>
      </c>
      <c r="P77" s="818"/>
      <c r="Q77" t="s">
        <v>542</v>
      </c>
    </row>
    <row r="78" spans="1:24" ht="15.75" x14ac:dyDescent="0.25">
      <c r="A78" s="298"/>
      <c r="B78" s="540" t="s">
        <v>7012</v>
      </c>
      <c r="C78" s="389" t="s">
        <v>5011</v>
      </c>
      <c r="D78" s="390" t="s">
        <v>9136</v>
      </c>
      <c r="E78" s="379" t="s">
        <v>3611</v>
      </c>
      <c r="F78" s="916" t="s">
        <v>214</v>
      </c>
      <c r="G78" s="391">
        <v>570000</v>
      </c>
      <c r="H78" s="301">
        <v>5000</v>
      </c>
      <c r="I78" s="277">
        <v>420000</v>
      </c>
      <c r="J78" s="277"/>
      <c r="K78" s="277"/>
      <c r="L78" s="543"/>
      <c r="M78" s="542">
        <v>85000</v>
      </c>
      <c r="N78" s="542">
        <v>60000</v>
      </c>
      <c r="O78" s="542">
        <f>Tabla23[[#This Row],[DINERO RECIBIDO]]-Tabla23[[#This Row],[PAZ Y SALVO - ENVIO]]-Tabla23[[#This Row],[RECIBO TRANSITO]]-Tabla23[[#This Row],[OTRO RECIBO (RUNT - COPIAS)]]-Tabla23[[#This Row],[IMPUESTO]]-Tabla23[[#This Row],[OTROS - SOBRANTE]]-Tabla23[[#This Row],[HONORARIOS]]-Tabla23[[#This Row],[EXTRA]]</f>
        <v>0</v>
      </c>
      <c r="P78" s="818"/>
      <c r="Q78" t="s">
        <v>542</v>
      </c>
    </row>
    <row r="79" spans="1:24" ht="15.75" x14ac:dyDescent="0.25">
      <c r="A79" s="298"/>
      <c r="B79" s="540" t="s">
        <v>7012</v>
      </c>
      <c r="C79" s="389" t="s">
        <v>5011</v>
      </c>
      <c r="D79" s="390" t="s">
        <v>9238</v>
      </c>
      <c r="E79" s="379" t="s">
        <v>2837</v>
      </c>
      <c r="F79" s="916" t="s">
        <v>427</v>
      </c>
      <c r="G79" s="391">
        <v>110000</v>
      </c>
      <c r="H79" s="301"/>
      <c r="I79" s="277">
        <v>81000</v>
      </c>
      <c r="J79" s="277"/>
      <c r="K79" s="277"/>
      <c r="L79" s="543"/>
      <c r="M79" s="542"/>
      <c r="N79" s="542"/>
      <c r="O79" s="542">
        <f>Tabla23[[#This Row],[DINERO RECIBIDO]]-Tabla23[[#This Row],[PAZ Y SALVO - ENVIO]]-Tabla23[[#This Row],[RECIBO TRANSITO]]-Tabla23[[#This Row],[OTRO RECIBO (RUNT - COPIAS)]]-Tabla23[[#This Row],[IMPUESTO]]-Tabla23[[#This Row],[OTROS - SOBRANTE]]-Tabla23[[#This Row],[HONORARIOS]]-Tabla23[[#This Row],[EXTRA]]</f>
        <v>29000</v>
      </c>
      <c r="P79" s="818"/>
      <c r="Q79" t="s">
        <v>542</v>
      </c>
    </row>
    <row r="80" spans="1:24" ht="15.75" x14ac:dyDescent="0.25">
      <c r="A80" s="298"/>
      <c r="B80" s="540" t="s">
        <v>7012</v>
      </c>
      <c r="C80" s="389" t="s">
        <v>8671</v>
      </c>
      <c r="D80" s="390" t="s">
        <v>9106</v>
      </c>
      <c r="E80" s="379" t="s">
        <v>561</v>
      </c>
      <c r="F80" s="916" t="s">
        <v>214</v>
      </c>
      <c r="G80" s="391">
        <v>446000</v>
      </c>
      <c r="H80" s="301"/>
      <c r="I80" s="277">
        <v>249000</v>
      </c>
      <c r="J80" s="277"/>
      <c r="K80" s="277"/>
      <c r="L80" s="543">
        <v>80000</v>
      </c>
      <c r="M80" s="542">
        <v>87000</v>
      </c>
      <c r="N80" s="542">
        <v>30000</v>
      </c>
      <c r="O80" s="542">
        <f>Tabla23[[#This Row],[DINERO RECIBIDO]]-Tabla23[[#This Row],[PAZ Y SALVO - ENVIO]]-Tabla23[[#This Row],[RECIBO TRANSITO]]-Tabla23[[#This Row],[OTRO RECIBO (RUNT - COPIAS)]]-Tabla23[[#This Row],[IMPUESTO]]-Tabla23[[#This Row],[OTROS - SOBRANTE]]-Tabla23[[#This Row],[HONORARIOS]]-Tabla23[[#This Row],[EXTRA]]</f>
        <v>0</v>
      </c>
      <c r="P80" s="818"/>
      <c r="Q80" t="s">
        <v>542</v>
      </c>
    </row>
    <row r="81" spans="1:18" ht="15.75" x14ac:dyDescent="0.25">
      <c r="A81" s="298"/>
      <c r="B81" s="540" t="s">
        <v>7012</v>
      </c>
      <c r="C81" s="389" t="s">
        <v>8671</v>
      </c>
      <c r="D81" s="390" t="s">
        <v>9198</v>
      </c>
      <c r="E81" s="379" t="s">
        <v>561</v>
      </c>
      <c r="F81" s="916" t="s">
        <v>427</v>
      </c>
      <c r="G81" s="391">
        <v>790000</v>
      </c>
      <c r="H81" s="301">
        <v>5000</v>
      </c>
      <c r="I81" s="277">
        <v>723000</v>
      </c>
      <c r="J81" s="277"/>
      <c r="K81" s="277"/>
      <c r="L81" s="543"/>
      <c r="M81" s="542">
        <v>62000</v>
      </c>
      <c r="N81" s="542"/>
      <c r="O81" s="542">
        <f>Tabla23[[#This Row],[DINERO RECIBIDO]]-Tabla23[[#This Row],[PAZ Y SALVO - ENVIO]]-Tabla23[[#This Row],[RECIBO TRANSITO]]-Tabla23[[#This Row],[OTRO RECIBO (RUNT - COPIAS)]]-Tabla23[[#This Row],[IMPUESTO]]-Tabla23[[#This Row],[OTROS - SOBRANTE]]-Tabla23[[#This Row],[HONORARIOS]]-Tabla23[[#This Row],[EXTRA]]</f>
        <v>0</v>
      </c>
      <c r="P81" s="818"/>
      <c r="Q81" t="s">
        <v>542</v>
      </c>
      <c r="R81" s="236"/>
    </row>
    <row r="82" spans="1:18" ht="15.75" x14ac:dyDescent="0.25">
      <c r="A82" s="298"/>
      <c r="B82" s="540" t="s">
        <v>7012</v>
      </c>
      <c r="C82" s="389" t="s">
        <v>8671</v>
      </c>
      <c r="D82" s="390" t="s">
        <v>9175</v>
      </c>
      <c r="E82" s="379" t="s">
        <v>561</v>
      </c>
      <c r="F82" s="916" t="s">
        <v>426</v>
      </c>
      <c r="G82" s="391">
        <v>570000</v>
      </c>
      <c r="H82" s="301">
        <v>5000</v>
      </c>
      <c r="I82" s="277">
        <v>480000</v>
      </c>
      <c r="J82" s="277"/>
      <c r="K82" s="277"/>
      <c r="L82" s="543"/>
      <c r="M82" s="542"/>
      <c r="N82" s="542"/>
      <c r="O82" s="542">
        <f>Tabla23[[#This Row],[DINERO RECIBIDO]]-Tabla23[[#This Row],[PAZ Y SALVO - ENVIO]]-Tabla23[[#This Row],[RECIBO TRANSITO]]-Tabla23[[#This Row],[OTRO RECIBO (RUNT - COPIAS)]]-Tabla23[[#This Row],[IMPUESTO]]-Tabla23[[#This Row],[OTROS - SOBRANTE]]-Tabla23[[#This Row],[HONORARIOS]]-Tabla23[[#This Row],[EXTRA]]</f>
        <v>85000</v>
      </c>
      <c r="P82" s="818"/>
      <c r="Q82" t="s">
        <v>542</v>
      </c>
    </row>
    <row r="83" spans="1:18" ht="15.75" x14ac:dyDescent="0.25">
      <c r="A83" s="298"/>
      <c r="B83" s="540" t="s">
        <v>7012</v>
      </c>
      <c r="C83" s="389" t="s">
        <v>8671</v>
      </c>
      <c r="D83" s="390" t="s">
        <v>9049</v>
      </c>
      <c r="E83" s="379" t="s">
        <v>561</v>
      </c>
      <c r="F83" s="916" t="s">
        <v>427</v>
      </c>
      <c r="G83" s="391">
        <v>446000</v>
      </c>
      <c r="H83" s="301">
        <v>5000</v>
      </c>
      <c r="I83" s="277">
        <v>366000</v>
      </c>
      <c r="J83" s="277"/>
      <c r="K83" s="277"/>
      <c r="L83" s="543"/>
      <c r="M83" s="542"/>
      <c r="N83" s="542"/>
      <c r="O83" s="542">
        <f>Tabla23[[#This Row],[DINERO RECIBIDO]]-Tabla23[[#This Row],[PAZ Y SALVO - ENVIO]]-Tabla23[[#This Row],[RECIBO TRANSITO]]-Tabla23[[#This Row],[OTRO RECIBO (RUNT - COPIAS)]]-Tabla23[[#This Row],[IMPUESTO]]-Tabla23[[#This Row],[OTROS - SOBRANTE]]-Tabla23[[#This Row],[HONORARIOS]]-Tabla23[[#This Row],[EXTRA]]</f>
        <v>75000</v>
      </c>
      <c r="P83" s="818"/>
      <c r="Q83" t="s">
        <v>542</v>
      </c>
    </row>
    <row r="84" spans="1:18" ht="15.75" x14ac:dyDescent="0.25">
      <c r="A84" s="298"/>
      <c r="B84" s="540" t="s">
        <v>7012</v>
      </c>
      <c r="C84" s="389" t="s">
        <v>8671</v>
      </c>
      <c r="D84" s="390" t="s">
        <v>9156</v>
      </c>
      <c r="E84" s="379" t="s">
        <v>561</v>
      </c>
      <c r="F84" s="916" t="s">
        <v>427</v>
      </c>
      <c r="G84" s="391">
        <v>387000</v>
      </c>
      <c r="H84" s="301">
        <v>5000</v>
      </c>
      <c r="I84" s="277">
        <v>306000</v>
      </c>
      <c r="J84" s="277"/>
      <c r="K84" s="277"/>
      <c r="L84" s="543"/>
      <c r="M84" s="542"/>
      <c r="N84" s="542"/>
      <c r="O84" s="542">
        <f>Tabla23[[#This Row],[DINERO RECIBIDO]]-Tabla23[[#This Row],[PAZ Y SALVO - ENVIO]]-Tabla23[[#This Row],[RECIBO TRANSITO]]-Tabla23[[#This Row],[OTRO RECIBO (RUNT - COPIAS)]]-Tabla23[[#This Row],[IMPUESTO]]-Tabla23[[#This Row],[OTROS - SOBRANTE]]-Tabla23[[#This Row],[HONORARIOS]]-Tabla23[[#This Row],[EXTRA]]</f>
        <v>76000</v>
      </c>
      <c r="P84" s="818"/>
      <c r="Q84" t="s">
        <v>542</v>
      </c>
    </row>
    <row r="85" spans="1:18" ht="15.75" x14ac:dyDescent="0.25">
      <c r="A85" s="298"/>
      <c r="B85" s="540" t="s">
        <v>7012</v>
      </c>
      <c r="C85" s="389" t="s">
        <v>9120</v>
      </c>
      <c r="D85" s="390" t="s">
        <v>9116</v>
      </c>
      <c r="E85" s="379" t="s">
        <v>561</v>
      </c>
      <c r="F85" s="916" t="s">
        <v>426</v>
      </c>
      <c r="G85" s="391">
        <v>528000</v>
      </c>
      <c r="H85" s="301">
        <v>5000</v>
      </c>
      <c r="I85" s="277">
        <v>444000</v>
      </c>
      <c r="J85" s="277"/>
      <c r="K85" s="277"/>
      <c r="L85" s="543"/>
      <c r="M85" s="542"/>
      <c r="N85" s="542"/>
      <c r="O85" s="542">
        <f>Tabla23[[#This Row],[DINERO RECIBIDO]]-Tabla23[[#This Row],[PAZ Y SALVO - ENVIO]]-Tabla23[[#This Row],[RECIBO TRANSITO]]-Tabla23[[#This Row],[OTRO RECIBO (RUNT - COPIAS)]]-Tabla23[[#This Row],[IMPUESTO]]-Tabla23[[#This Row],[OTROS - SOBRANTE]]-Tabla23[[#This Row],[HONORARIOS]]-Tabla23[[#This Row],[EXTRA]]</f>
        <v>79000</v>
      </c>
      <c r="P85" s="818"/>
      <c r="Q85" t="s">
        <v>542</v>
      </c>
    </row>
    <row r="86" spans="1:18" ht="15.75" x14ac:dyDescent="0.25">
      <c r="A86" s="298"/>
      <c r="B86" s="540" t="s">
        <v>7012</v>
      </c>
      <c r="C86" s="389" t="s">
        <v>1814</v>
      </c>
      <c r="D86" s="390" t="s">
        <v>8120</v>
      </c>
      <c r="E86" s="379" t="s">
        <v>561</v>
      </c>
      <c r="F86" s="916" t="s">
        <v>424</v>
      </c>
      <c r="G86" s="391">
        <v>310000</v>
      </c>
      <c r="H86" s="301"/>
      <c r="I86" s="277">
        <v>169000</v>
      </c>
      <c r="J86" s="277"/>
      <c r="K86" s="277"/>
      <c r="L86" s="543"/>
      <c r="M86" s="542">
        <v>100000</v>
      </c>
      <c r="N86" s="542">
        <v>41000</v>
      </c>
      <c r="O86" s="542">
        <f>Tabla23[[#This Row],[DINERO RECIBIDO]]-Tabla23[[#This Row],[PAZ Y SALVO - ENVIO]]-Tabla23[[#This Row],[RECIBO TRANSITO]]-Tabla23[[#This Row],[OTRO RECIBO (RUNT - COPIAS)]]-Tabla23[[#This Row],[IMPUESTO]]-Tabla23[[#This Row],[OTROS - SOBRANTE]]-Tabla23[[#This Row],[HONORARIOS]]-Tabla23[[#This Row],[EXTRA]]</f>
        <v>0</v>
      </c>
      <c r="P86" s="818"/>
      <c r="Q86" t="s">
        <v>542</v>
      </c>
    </row>
    <row r="87" spans="1:18" ht="15.75" x14ac:dyDescent="0.25">
      <c r="A87" s="298"/>
      <c r="B87" s="540" t="s">
        <v>7012</v>
      </c>
      <c r="C87" s="389" t="s">
        <v>1867</v>
      </c>
      <c r="D87" s="390">
        <v>1065889345</v>
      </c>
      <c r="E87" s="379" t="s">
        <v>7972</v>
      </c>
      <c r="F87" s="379" t="s">
        <v>8034</v>
      </c>
      <c r="G87" s="391"/>
      <c r="H87" s="781">
        <v>46086</v>
      </c>
      <c r="I87" s="780">
        <v>11</v>
      </c>
      <c r="J87" s="781">
        <f>WORKDAY.INTL(Tabla23[[#This Row],[PAZ Y SALVO - ENVIO]],Tabla23[[#This Row],[RECIBO TRANSITO]],1,Tabla30[FECHA])</f>
        <v>46101</v>
      </c>
      <c r="K87" s="277"/>
      <c r="L87" s="657"/>
      <c r="M87" s="542"/>
      <c r="N87" s="542"/>
      <c r="O87" s="542">
        <v>0</v>
      </c>
      <c r="P87" s="790" t="s">
        <v>7983</v>
      </c>
      <c r="Q87" t="s">
        <v>542</v>
      </c>
    </row>
    <row r="88" spans="1:18" ht="15.75" x14ac:dyDescent="0.25">
      <c r="A88" s="298"/>
      <c r="B88" s="540" t="s">
        <v>7012</v>
      </c>
      <c r="C88" s="389" t="s">
        <v>6512</v>
      </c>
      <c r="D88" s="390" t="s">
        <v>9182</v>
      </c>
      <c r="E88" s="379" t="s">
        <v>561</v>
      </c>
      <c r="F88" s="916" t="s">
        <v>214</v>
      </c>
      <c r="G88" s="391">
        <v>404000</v>
      </c>
      <c r="H88" s="301">
        <v>5000</v>
      </c>
      <c r="I88" s="277">
        <v>281000</v>
      </c>
      <c r="J88" s="277"/>
      <c r="K88" s="277"/>
      <c r="L88" s="543"/>
      <c r="M88" s="542">
        <v>80000</v>
      </c>
      <c r="N88" s="542">
        <v>38000</v>
      </c>
      <c r="O88" s="542">
        <f>Tabla23[[#This Row],[DINERO RECIBIDO]]-Tabla23[[#This Row],[PAZ Y SALVO - ENVIO]]-Tabla23[[#This Row],[RECIBO TRANSITO]]-Tabla23[[#This Row],[OTRO RECIBO (RUNT - COPIAS)]]-Tabla23[[#This Row],[IMPUESTO]]-Tabla23[[#This Row],[OTROS - SOBRANTE]]-Tabla23[[#This Row],[HONORARIOS]]-Tabla23[[#This Row],[EXTRA]]</f>
        <v>0</v>
      </c>
      <c r="P88" s="818"/>
      <c r="Q88" t="s">
        <v>542</v>
      </c>
    </row>
    <row r="89" spans="1:18" ht="15.75" x14ac:dyDescent="0.25">
      <c r="A89" s="298"/>
      <c r="B89" s="540" t="s">
        <v>7012</v>
      </c>
      <c r="C89" s="389" t="s">
        <v>6512</v>
      </c>
      <c r="D89" s="390" t="s">
        <v>9180</v>
      </c>
      <c r="E89" s="379" t="s">
        <v>561</v>
      </c>
      <c r="F89" s="916" t="s">
        <v>426</v>
      </c>
      <c r="G89" s="391">
        <v>1000000</v>
      </c>
      <c r="H89" s="301">
        <v>5000</v>
      </c>
      <c r="I89" s="277">
        <v>915000</v>
      </c>
      <c r="J89" s="277"/>
      <c r="K89" s="277"/>
      <c r="L89" s="543"/>
      <c r="M89" s="542">
        <v>80000</v>
      </c>
      <c r="N89" s="542"/>
      <c r="O89" s="542">
        <f>Tabla23[[#This Row],[DINERO RECIBIDO]]-Tabla23[[#This Row],[PAZ Y SALVO - ENVIO]]-Tabla23[[#This Row],[RECIBO TRANSITO]]-Tabla23[[#This Row],[OTRO RECIBO (RUNT - COPIAS)]]-Tabla23[[#This Row],[IMPUESTO]]-Tabla23[[#This Row],[OTROS - SOBRANTE]]-Tabla23[[#This Row],[HONORARIOS]]-Tabla23[[#This Row],[EXTRA]]</f>
        <v>0</v>
      </c>
      <c r="P89" s="818" t="s">
        <v>9181</v>
      </c>
      <c r="Q89" t="s">
        <v>542</v>
      </c>
      <c r="R89" s="236"/>
    </row>
    <row r="90" spans="1:18" ht="15.75" x14ac:dyDescent="0.25">
      <c r="A90" s="298"/>
      <c r="B90" s="540" t="s">
        <v>7012</v>
      </c>
      <c r="C90" s="389" t="s">
        <v>6800</v>
      </c>
      <c r="D90" s="390">
        <v>1061712052</v>
      </c>
      <c r="E90" s="379" t="s">
        <v>6355</v>
      </c>
      <c r="F90" s="916" t="s">
        <v>238</v>
      </c>
      <c r="G90" s="391">
        <v>2655000</v>
      </c>
      <c r="H90" s="301"/>
      <c r="I90" s="277">
        <v>2661000</v>
      </c>
      <c r="J90" s="277"/>
      <c r="K90" s="277"/>
      <c r="L90" s="543"/>
      <c r="M90" s="542"/>
      <c r="N90" s="1016"/>
      <c r="O90" s="542">
        <f>Tabla23[[#This Row],[DINERO RECIBIDO]]-Tabla23[[#This Row],[PAZ Y SALVO - ENVIO]]-Tabla23[[#This Row],[RECIBO TRANSITO]]-Tabla23[[#This Row],[OTRO RECIBO (RUNT - COPIAS)]]-Tabla23[[#This Row],[IMPUESTO]]-Tabla23[[#This Row],[OTROS - SOBRANTE]]-Tabla23[[#This Row],[HONORARIOS]]-Tabla23[[#This Row],[EXTRA]]</f>
        <v>-6000</v>
      </c>
      <c r="P90" s="818" t="s">
        <v>9194</v>
      </c>
      <c r="Q90" t="s">
        <v>542</v>
      </c>
      <c r="R90" s="236"/>
    </row>
    <row r="91" spans="1:18" ht="15.75" x14ac:dyDescent="0.25">
      <c r="A91" s="298"/>
      <c r="B91" s="540" t="s">
        <v>7012</v>
      </c>
      <c r="C91" s="389" t="s">
        <v>6800</v>
      </c>
      <c r="D91" s="390" t="s">
        <v>9117</v>
      </c>
      <c r="E91" s="379" t="s">
        <v>561</v>
      </c>
      <c r="F91" s="916" t="s">
        <v>426</v>
      </c>
      <c r="G91" s="391">
        <v>523000</v>
      </c>
      <c r="H91" s="301">
        <v>5000</v>
      </c>
      <c r="I91" s="277">
        <v>439000</v>
      </c>
      <c r="J91" s="277"/>
      <c r="K91" s="277"/>
      <c r="L91" s="543"/>
      <c r="M91" s="542"/>
      <c r="N91" s="542"/>
      <c r="O91" s="542">
        <f>Tabla23[[#This Row],[DINERO RECIBIDO]]-Tabla23[[#This Row],[PAZ Y SALVO - ENVIO]]-Tabla23[[#This Row],[RECIBO TRANSITO]]-Tabla23[[#This Row],[OTRO RECIBO (RUNT - COPIAS)]]-Tabla23[[#This Row],[IMPUESTO]]-Tabla23[[#This Row],[OTROS - SOBRANTE]]-Tabla23[[#This Row],[HONORARIOS]]-Tabla23[[#This Row],[EXTRA]]</f>
        <v>79000</v>
      </c>
      <c r="P91" s="818"/>
      <c r="Q91" t="s">
        <v>542</v>
      </c>
      <c r="R91" s="236"/>
    </row>
    <row r="92" spans="1:18" ht="15.75" x14ac:dyDescent="0.25">
      <c r="A92" s="298"/>
      <c r="B92" s="540" t="s">
        <v>7012</v>
      </c>
      <c r="C92" s="389" t="s">
        <v>9159</v>
      </c>
      <c r="D92" s="390" t="s">
        <v>9157</v>
      </c>
      <c r="E92" s="379" t="s">
        <v>580</v>
      </c>
      <c r="F92" s="916" t="s">
        <v>427</v>
      </c>
      <c r="G92" s="391">
        <v>569000</v>
      </c>
      <c r="H92" s="301">
        <v>5000</v>
      </c>
      <c r="I92" s="277">
        <v>492000</v>
      </c>
      <c r="J92" s="277"/>
      <c r="K92" s="277"/>
      <c r="L92" s="543"/>
      <c r="M92" s="542"/>
      <c r="N92" s="542"/>
      <c r="O92" s="542">
        <f>Tabla23[[#This Row],[DINERO RECIBIDO]]-Tabla23[[#This Row],[PAZ Y SALVO - ENVIO]]-Tabla23[[#This Row],[RECIBO TRANSITO]]-Tabla23[[#This Row],[OTRO RECIBO (RUNT - COPIAS)]]-Tabla23[[#This Row],[IMPUESTO]]-Tabla23[[#This Row],[OTROS - SOBRANTE]]-Tabla23[[#This Row],[HONORARIOS]]-Tabla23[[#This Row],[EXTRA]]</f>
        <v>72000</v>
      </c>
      <c r="P92" s="818"/>
      <c r="Q92" t="s">
        <v>542</v>
      </c>
      <c r="R92" s="236"/>
    </row>
    <row r="93" spans="1:18" ht="15.75" x14ac:dyDescent="0.25">
      <c r="A93" s="298"/>
      <c r="B93" s="540" t="s">
        <v>7012</v>
      </c>
      <c r="C93" s="389" t="s">
        <v>8042</v>
      </c>
      <c r="D93" s="390" t="s">
        <v>9078</v>
      </c>
      <c r="E93" s="379" t="s">
        <v>561</v>
      </c>
      <c r="F93" s="916" t="s">
        <v>426</v>
      </c>
      <c r="G93" s="391">
        <v>320000</v>
      </c>
      <c r="H93" s="301">
        <v>5000</v>
      </c>
      <c r="I93" s="277">
        <v>230000</v>
      </c>
      <c r="J93" s="277"/>
      <c r="K93" s="277"/>
      <c r="L93" s="543"/>
      <c r="M93" s="542"/>
      <c r="N93" s="542"/>
      <c r="O93" s="542">
        <f>Tabla23[[#This Row],[DINERO RECIBIDO]]-Tabla23[[#This Row],[PAZ Y SALVO - ENVIO]]-Tabla23[[#This Row],[RECIBO TRANSITO]]-Tabla23[[#This Row],[OTRO RECIBO (RUNT - COPIAS)]]-Tabla23[[#This Row],[IMPUESTO]]-Tabla23[[#This Row],[OTROS - SOBRANTE]]-Tabla23[[#This Row],[HONORARIOS]]-Tabla23[[#This Row],[EXTRA]]</f>
        <v>85000</v>
      </c>
      <c r="P93" s="818"/>
      <c r="Q93" t="s">
        <v>542</v>
      </c>
      <c r="R93" s="236"/>
    </row>
    <row r="94" spans="1:18" ht="15.75" x14ac:dyDescent="0.25">
      <c r="A94" s="298"/>
      <c r="B94" s="540" t="s">
        <v>7012</v>
      </c>
      <c r="C94" s="389" t="s">
        <v>6643</v>
      </c>
      <c r="D94" s="390" t="s">
        <v>9195</v>
      </c>
      <c r="E94" s="379" t="s">
        <v>561</v>
      </c>
      <c r="F94" s="916" t="s">
        <v>427</v>
      </c>
      <c r="G94" s="391">
        <v>633000</v>
      </c>
      <c r="H94" s="301"/>
      <c r="I94" s="277">
        <v>552000</v>
      </c>
      <c r="J94" s="277"/>
      <c r="K94" s="277"/>
      <c r="L94" s="543"/>
      <c r="M94" s="542">
        <v>81000</v>
      </c>
      <c r="N94" s="542"/>
      <c r="O94" s="542">
        <f>Tabla23[[#This Row],[DINERO RECIBIDO]]-Tabla23[[#This Row],[PAZ Y SALVO - ENVIO]]-Tabla23[[#This Row],[RECIBO TRANSITO]]-Tabla23[[#This Row],[OTRO RECIBO (RUNT - COPIAS)]]-Tabla23[[#This Row],[IMPUESTO]]-Tabla23[[#This Row],[OTROS - SOBRANTE]]-Tabla23[[#This Row],[HONORARIOS]]-Tabla23[[#This Row],[EXTRA]]</f>
        <v>0</v>
      </c>
      <c r="P94" s="818"/>
      <c r="Q94" t="s">
        <v>542</v>
      </c>
      <c r="R94" s="236"/>
    </row>
    <row r="95" spans="1:18" ht="15.75" x14ac:dyDescent="0.25">
      <c r="A95" s="298"/>
      <c r="B95" s="540" t="s">
        <v>7012</v>
      </c>
      <c r="C95" s="389" t="s">
        <v>6643</v>
      </c>
      <c r="D95" s="390" t="s">
        <v>6791</v>
      </c>
      <c r="E95" s="379" t="s">
        <v>561</v>
      </c>
      <c r="F95" s="916" t="s">
        <v>426</v>
      </c>
      <c r="G95" s="391">
        <v>519000</v>
      </c>
      <c r="H95" s="301">
        <v>5000</v>
      </c>
      <c r="I95" s="277">
        <v>495000</v>
      </c>
      <c r="J95" s="277"/>
      <c r="K95" s="277"/>
      <c r="L95" s="543"/>
      <c r="M95" s="542">
        <v>19000</v>
      </c>
      <c r="N95" s="542"/>
      <c r="O95" s="542">
        <f>Tabla23[[#This Row],[DINERO RECIBIDO]]-Tabla23[[#This Row],[PAZ Y SALVO - ENVIO]]-Tabla23[[#This Row],[RECIBO TRANSITO]]-Tabla23[[#This Row],[OTRO RECIBO (RUNT - COPIAS)]]-Tabla23[[#This Row],[IMPUESTO]]-Tabla23[[#This Row],[OTROS - SOBRANTE]]-Tabla23[[#This Row],[HONORARIOS]]-Tabla23[[#This Row],[EXTRA]]</f>
        <v>0</v>
      </c>
      <c r="P95" s="818" t="s">
        <v>9218</v>
      </c>
      <c r="Q95" t="s">
        <v>542</v>
      </c>
      <c r="R95" s="236"/>
    </row>
    <row r="96" spans="1:18" ht="15.75" x14ac:dyDescent="0.25">
      <c r="A96" s="298"/>
      <c r="B96" s="540" t="s">
        <v>7012</v>
      </c>
      <c r="C96" s="389" t="s">
        <v>4143</v>
      </c>
      <c r="D96" s="390" t="s">
        <v>9081</v>
      </c>
      <c r="E96" s="379" t="s">
        <v>561</v>
      </c>
      <c r="F96" s="916" t="s">
        <v>427</v>
      </c>
      <c r="G96" s="391">
        <v>370000</v>
      </c>
      <c r="H96" s="301">
        <v>5000</v>
      </c>
      <c r="I96" s="277">
        <v>284000</v>
      </c>
      <c r="J96" s="277"/>
      <c r="K96" s="277"/>
      <c r="L96" s="543"/>
      <c r="M96" s="542">
        <v>80000</v>
      </c>
      <c r="N96" s="542">
        <v>1000</v>
      </c>
      <c r="O96" s="542">
        <f>Tabla23[[#This Row],[DINERO RECIBIDO]]-Tabla23[[#This Row],[PAZ Y SALVO - ENVIO]]-Tabla23[[#This Row],[RECIBO TRANSITO]]-Tabla23[[#This Row],[OTRO RECIBO (RUNT - COPIAS)]]-Tabla23[[#This Row],[IMPUESTO]]-Tabla23[[#This Row],[OTROS - SOBRANTE]]-Tabla23[[#This Row],[HONORARIOS]]-Tabla23[[#This Row],[EXTRA]]</f>
        <v>0</v>
      </c>
      <c r="P96" s="818"/>
      <c r="Q96" t="s">
        <v>542</v>
      </c>
    </row>
    <row r="97" spans="1:18" ht="15.75" x14ac:dyDescent="0.25">
      <c r="A97" s="298"/>
      <c r="B97" s="540" t="s">
        <v>7012</v>
      </c>
      <c r="C97" s="389" t="s">
        <v>5633</v>
      </c>
      <c r="D97" s="390" t="s">
        <v>9220</v>
      </c>
      <c r="E97" s="379" t="s">
        <v>561</v>
      </c>
      <c r="F97" s="916" t="s">
        <v>210</v>
      </c>
      <c r="G97" s="391">
        <v>1490000</v>
      </c>
      <c r="H97" s="301"/>
      <c r="I97" s="277">
        <v>780000</v>
      </c>
      <c r="J97" s="277"/>
      <c r="K97" s="277">
        <v>729000</v>
      </c>
      <c r="L97" s="543"/>
      <c r="M97" s="542"/>
      <c r="N97" s="542"/>
      <c r="O97" s="542">
        <f>Tabla23[[#This Row],[DINERO RECIBIDO]]-Tabla23[[#This Row],[PAZ Y SALVO - ENVIO]]-Tabla23[[#This Row],[RECIBO TRANSITO]]-Tabla23[[#This Row],[OTRO RECIBO (RUNT - COPIAS)]]-Tabla23[[#This Row],[IMPUESTO]]-Tabla23[[#This Row],[OTROS - SOBRANTE]]-Tabla23[[#This Row],[HONORARIOS]]-Tabla23[[#This Row],[EXTRA]]</f>
        <v>-19000</v>
      </c>
      <c r="P97" s="818"/>
      <c r="Q97" t="s">
        <v>542</v>
      </c>
      <c r="R97" s="236"/>
    </row>
    <row r="98" spans="1:18" ht="15.75" x14ac:dyDescent="0.25">
      <c r="A98" s="298"/>
      <c r="B98" s="540" t="s">
        <v>7012</v>
      </c>
      <c r="C98" s="389" t="s">
        <v>8989</v>
      </c>
      <c r="D98" s="390" t="s">
        <v>8977</v>
      </c>
      <c r="E98" s="379" t="s">
        <v>561</v>
      </c>
      <c r="F98" s="916" t="s">
        <v>426</v>
      </c>
      <c r="G98" s="391">
        <v>345000</v>
      </c>
      <c r="H98" s="301">
        <v>5000</v>
      </c>
      <c r="I98" s="277"/>
      <c r="J98" s="277"/>
      <c r="K98" s="277"/>
      <c r="L98" s="543">
        <v>340000</v>
      </c>
      <c r="M98" s="542"/>
      <c r="N98" s="542"/>
      <c r="O98" s="542">
        <f>Tabla23[[#This Row],[DINERO RECIBIDO]]-Tabla23[[#This Row],[PAZ Y SALVO - ENVIO]]-Tabla23[[#This Row],[RECIBO TRANSITO]]-Tabla23[[#This Row],[OTRO RECIBO (RUNT - COPIAS)]]-Tabla23[[#This Row],[IMPUESTO]]-Tabla23[[#This Row],[OTROS - SOBRANTE]]-Tabla23[[#This Row],[HONORARIOS]]-Tabla23[[#This Row],[EXTRA]]</f>
        <v>0</v>
      </c>
      <c r="P98" s="818"/>
      <c r="Q98" t="s">
        <v>542</v>
      </c>
      <c r="R98" s="236"/>
    </row>
    <row r="99" spans="1:18" ht="15.75" x14ac:dyDescent="0.25">
      <c r="A99" s="298"/>
      <c r="B99" s="540" t="s">
        <v>7012</v>
      </c>
      <c r="C99" s="389" t="s">
        <v>3961</v>
      </c>
      <c r="D99" s="390" t="s">
        <v>9091</v>
      </c>
      <c r="E99" s="379" t="s">
        <v>580</v>
      </c>
      <c r="F99" s="916" t="s">
        <v>571</v>
      </c>
      <c r="G99" s="391">
        <v>828000</v>
      </c>
      <c r="H99" s="277">
        <v>25000</v>
      </c>
      <c r="I99" s="277">
        <v>726000</v>
      </c>
      <c r="J99" s="277"/>
      <c r="K99" s="277"/>
      <c r="L99" s="543"/>
      <c r="M99" s="542">
        <v>77000</v>
      </c>
      <c r="N99" s="542"/>
      <c r="O99" s="542">
        <f>Tabla23[[#This Row],[DINERO RECIBIDO]]-Tabla23[[#This Row],[PAZ Y SALVO - ENVIO]]-Tabla23[[#This Row],[RECIBO TRANSITO]]-Tabla23[[#This Row],[OTRO RECIBO (RUNT - COPIAS)]]-Tabla23[[#This Row],[IMPUESTO]]-Tabla23[[#This Row],[OTROS - SOBRANTE]]-Tabla23[[#This Row],[HONORARIOS]]-Tabla23[[#This Row],[EXTRA]]</f>
        <v>0</v>
      </c>
      <c r="P99" s="818"/>
      <c r="Q99" t="s">
        <v>542</v>
      </c>
      <c r="R99" s="236"/>
    </row>
    <row r="100" spans="1:18" ht="15.75" x14ac:dyDescent="0.25">
      <c r="A100" s="298"/>
      <c r="B100" s="540" t="s">
        <v>7012</v>
      </c>
      <c r="C100" s="389" t="s">
        <v>8995</v>
      </c>
      <c r="D100" s="390" t="s">
        <v>9095</v>
      </c>
      <c r="E100" s="379" t="s">
        <v>561</v>
      </c>
      <c r="F100" s="916" t="s">
        <v>426</v>
      </c>
      <c r="G100" s="391">
        <v>343000</v>
      </c>
      <c r="H100" s="301"/>
      <c r="I100" s="277">
        <v>261000</v>
      </c>
      <c r="J100" s="277"/>
      <c r="K100" s="277"/>
      <c r="L100" s="543"/>
      <c r="M100" s="542">
        <v>80000</v>
      </c>
      <c r="N100" s="542">
        <v>2000</v>
      </c>
      <c r="O100" s="542">
        <f>Tabla23[[#This Row],[DINERO RECIBIDO]]-Tabla23[[#This Row],[PAZ Y SALVO - ENVIO]]-Tabla23[[#This Row],[RECIBO TRANSITO]]-Tabla23[[#This Row],[OTRO RECIBO (RUNT - COPIAS)]]-Tabla23[[#This Row],[IMPUESTO]]-Tabla23[[#This Row],[OTROS - SOBRANTE]]-Tabla23[[#This Row],[HONORARIOS]]-Tabla23[[#This Row],[EXTRA]]</f>
        <v>0</v>
      </c>
      <c r="P100" s="818"/>
      <c r="Q100" t="s">
        <v>542</v>
      </c>
      <c r="R100" s="236"/>
    </row>
    <row r="101" spans="1:18" ht="15.75" x14ac:dyDescent="0.25">
      <c r="A101" s="298"/>
      <c r="B101" s="540" t="s">
        <v>7012</v>
      </c>
      <c r="C101" s="389" t="s">
        <v>9211</v>
      </c>
      <c r="D101" s="390" t="s">
        <v>9158</v>
      </c>
      <c r="E101" s="379" t="s">
        <v>561</v>
      </c>
      <c r="F101" s="916" t="s">
        <v>426</v>
      </c>
      <c r="G101" s="391">
        <v>554000</v>
      </c>
      <c r="H101" s="301">
        <v>5000</v>
      </c>
      <c r="I101" s="277">
        <v>470000</v>
      </c>
      <c r="J101" s="277"/>
      <c r="K101" s="277"/>
      <c r="L101" s="543"/>
      <c r="M101" s="542">
        <v>79000</v>
      </c>
      <c r="N101" s="542"/>
      <c r="O101" s="542">
        <f>Tabla23[[#This Row],[DINERO RECIBIDO]]-Tabla23[[#This Row],[PAZ Y SALVO - ENVIO]]-Tabla23[[#This Row],[RECIBO TRANSITO]]-Tabla23[[#This Row],[OTRO RECIBO (RUNT - COPIAS)]]-Tabla23[[#This Row],[IMPUESTO]]-Tabla23[[#This Row],[OTROS - SOBRANTE]]-Tabla23[[#This Row],[HONORARIOS]]-Tabla23[[#This Row],[EXTRA]]</f>
        <v>0</v>
      </c>
      <c r="P101" s="818" t="s">
        <v>9217</v>
      </c>
      <c r="Q101" t="s">
        <v>542</v>
      </c>
      <c r="R101" s="236"/>
    </row>
    <row r="102" spans="1:18" ht="15.75" x14ac:dyDescent="0.25">
      <c r="A102" s="298"/>
      <c r="B102" s="540" t="s">
        <v>7012</v>
      </c>
      <c r="C102" s="389" t="s">
        <v>9210</v>
      </c>
      <c r="D102" s="390">
        <v>15532560</v>
      </c>
      <c r="E102" s="379" t="s">
        <v>9206</v>
      </c>
      <c r="F102" s="916" t="s">
        <v>5975</v>
      </c>
      <c r="G102" s="391">
        <v>40000</v>
      </c>
      <c r="H102" s="301"/>
      <c r="I102" s="277">
        <v>25000</v>
      </c>
      <c r="J102" s="277"/>
      <c r="K102" s="277"/>
      <c r="L102" s="543"/>
      <c r="M102" s="542"/>
      <c r="N102" s="542"/>
      <c r="O102" s="542">
        <f>Tabla23[[#This Row],[DINERO RECIBIDO]]-Tabla23[[#This Row],[PAZ Y SALVO - ENVIO]]-Tabla23[[#This Row],[RECIBO TRANSITO]]-Tabla23[[#This Row],[OTRO RECIBO (RUNT - COPIAS)]]-Tabla23[[#This Row],[IMPUESTO]]-Tabla23[[#This Row],[OTROS - SOBRANTE]]-Tabla23[[#This Row],[HONORARIOS]]-Tabla23[[#This Row],[EXTRA]]</f>
        <v>15000</v>
      </c>
      <c r="P102" s="818"/>
      <c r="Q102" t="s">
        <v>542</v>
      </c>
      <c r="R102" s="236"/>
    </row>
    <row r="103" spans="1:18" ht="15.75" x14ac:dyDescent="0.25">
      <c r="A103" s="298"/>
      <c r="B103" s="540" t="s">
        <v>7012</v>
      </c>
      <c r="C103" s="389" t="s">
        <v>7381</v>
      </c>
      <c r="D103" s="390" t="s">
        <v>6882</v>
      </c>
      <c r="E103" s="379" t="s">
        <v>561</v>
      </c>
      <c r="F103" s="916" t="s">
        <v>238</v>
      </c>
      <c r="G103" s="391">
        <v>730000</v>
      </c>
      <c r="H103" s="301">
        <v>10000</v>
      </c>
      <c r="I103" s="277">
        <v>349000</v>
      </c>
      <c r="J103" s="277"/>
      <c r="K103" s="277">
        <v>252000</v>
      </c>
      <c r="L103" s="543"/>
      <c r="M103" s="542">
        <v>100000</v>
      </c>
      <c r="N103" s="542">
        <v>19000</v>
      </c>
      <c r="O103" s="542">
        <f>Tabla23[[#This Row],[DINERO RECIBIDO]]-Tabla23[[#This Row],[PAZ Y SALVO - ENVIO]]-Tabla23[[#This Row],[RECIBO TRANSITO]]-Tabla23[[#This Row],[OTRO RECIBO (RUNT - COPIAS)]]-Tabla23[[#This Row],[IMPUESTO]]-Tabla23[[#This Row],[OTROS - SOBRANTE]]-Tabla23[[#This Row],[HONORARIOS]]-Tabla23[[#This Row],[EXTRA]]</f>
        <v>0</v>
      </c>
      <c r="P103" s="818"/>
      <c r="Q103" t="s">
        <v>542</v>
      </c>
      <c r="R103" s="236"/>
    </row>
    <row r="104" spans="1:18" ht="15.75" x14ac:dyDescent="0.25">
      <c r="A104" s="298"/>
      <c r="B104" s="540" t="s">
        <v>7012</v>
      </c>
      <c r="C104" s="389" t="s">
        <v>2369</v>
      </c>
      <c r="D104" s="390" t="s">
        <v>9176</v>
      </c>
      <c r="E104" s="379" t="s">
        <v>561</v>
      </c>
      <c r="F104" s="916" t="s">
        <v>424</v>
      </c>
      <c r="G104" s="391">
        <v>260000</v>
      </c>
      <c r="H104" s="301"/>
      <c r="I104" s="277">
        <v>200000</v>
      </c>
      <c r="J104" s="277"/>
      <c r="K104" s="277"/>
      <c r="L104" s="543"/>
      <c r="M104" s="542"/>
      <c r="N104" s="542"/>
      <c r="O104" s="542">
        <f>Tabla23[[#This Row],[DINERO RECIBIDO]]-Tabla23[[#This Row],[PAZ Y SALVO - ENVIO]]-Tabla23[[#This Row],[RECIBO TRANSITO]]-Tabla23[[#This Row],[OTRO RECIBO (RUNT - COPIAS)]]-Tabla23[[#This Row],[IMPUESTO]]-Tabla23[[#This Row],[OTROS - SOBRANTE]]-Tabla23[[#This Row],[HONORARIOS]]-Tabla23[[#This Row],[EXTRA]]</f>
        <v>60000</v>
      </c>
      <c r="P104" s="818"/>
      <c r="Q104" t="s">
        <v>542</v>
      </c>
      <c r="R104" s="236"/>
    </row>
    <row r="105" spans="1:18" ht="15.75" x14ac:dyDescent="0.25">
      <c r="A105" s="298"/>
      <c r="B105" s="540" t="s">
        <v>7012</v>
      </c>
      <c r="C105" s="389" t="s">
        <v>2369</v>
      </c>
      <c r="D105" s="390" t="s">
        <v>9105</v>
      </c>
      <c r="E105" s="379" t="s">
        <v>561</v>
      </c>
      <c r="F105" s="916" t="s">
        <v>577</v>
      </c>
      <c r="G105" s="391">
        <v>339000</v>
      </c>
      <c r="H105" s="301">
        <v>5000</v>
      </c>
      <c r="I105" s="277">
        <v>254000</v>
      </c>
      <c r="J105" s="277"/>
      <c r="K105" s="277"/>
      <c r="L105" s="543"/>
      <c r="M105" s="542">
        <v>80000</v>
      </c>
      <c r="N105" s="542"/>
      <c r="O105" s="542">
        <f>Tabla23[[#This Row],[DINERO RECIBIDO]]-Tabla23[[#This Row],[PAZ Y SALVO - ENVIO]]-Tabla23[[#This Row],[RECIBO TRANSITO]]-Tabla23[[#This Row],[OTRO RECIBO (RUNT - COPIAS)]]-Tabla23[[#This Row],[IMPUESTO]]-Tabla23[[#This Row],[OTROS - SOBRANTE]]-Tabla23[[#This Row],[HONORARIOS]]-Tabla23[[#This Row],[EXTRA]]</f>
        <v>0</v>
      </c>
      <c r="P105" s="818"/>
      <c r="Q105" t="s">
        <v>542</v>
      </c>
      <c r="R105" s="236"/>
    </row>
    <row r="106" spans="1:18" ht="15.75" x14ac:dyDescent="0.25">
      <c r="A106" s="298"/>
      <c r="B106" s="540" t="s">
        <v>7012</v>
      </c>
      <c r="C106" s="389" t="s">
        <v>8681</v>
      </c>
      <c r="D106" s="390" t="s">
        <v>9092</v>
      </c>
      <c r="E106" s="379" t="s">
        <v>561</v>
      </c>
      <c r="F106" s="916" t="s">
        <v>571</v>
      </c>
      <c r="G106" s="391">
        <v>532000</v>
      </c>
      <c r="H106" s="277">
        <v>5000</v>
      </c>
      <c r="I106" s="277">
        <v>379000</v>
      </c>
      <c r="J106" s="277"/>
      <c r="K106" s="277"/>
      <c r="L106" s="543"/>
      <c r="M106" s="542">
        <v>130000</v>
      </c>
      <c r="N106" s="542">
        <v>18000</v>
      </c>
      <c r="O106" s="542">
        <f>Tabla23[[#This Row],[DINERO RECIBIDO]]-Tabla23[[#This Row],[PAZ Y SALVO - ENVIO]]-Tabla23[[#This Row],[RECIBO TRANSITO]]-Tabla23[[#This Row],[OTRO RECIBO (RUNT - COPIAS)]]-Tabla23[[#This Row],[IMPUESTO]]-Tabla23[[#This Row],[OTROS - SOBRANTE]]-Tabla23[[#This Row],[HONORARIOS]]-Tabla23[[#This Row],[EXTRA]]</f>
        <v>0</v>
      </c>
      <c r="P106" s="818"/>
      <c r="Q106" t="s">
        <v>542</v>
      </c>
      <c r="R106" s="142"/>
    </row>
    <row r="107" spans="1:18" ht="15.75" x14ac:dyDescent="0.25">
      <c r="A107" s="298"/>
      <c r="B107" s="540" t="s">
        <v>7012</v>
      </c>
      <c r="C107" s="389" t="s">
        <v>6654</v>
      </c>
      <c r="D107" s="390" t="s">
        <v>8077</v>
      </c>
      <c r="E107" s="379" t="s">
        <v>561</v>
      </c>
      <c r="F107" s="916" t="s">
        <v>5134</v>
      </c>
      <c r="G107" s="391">
        <v>574000</v>
      </c>
      <c r="H107" s="301">
        <v>5000</v>
      </c>
      <c r="I107" s="277">
        <v>438000</v>
      </c>
      <c r="J107" s="277"/>
      <c r="K107" s="277"/>
      <c r="L107" s="543">
        <v>46000</v>
      </c>
      <c r="M107" s="542">
        <v>85000</v>
      </c>
      <c r="N107" s="542"/>
      <c r="O107" s="542">
        <f>Tabla23[[#This Row],[DINERO RECIBIDO]]-Tabla23[[#This Row],[PAZ Y SALVO - ENVIO]]-Tabla23[[#This Row],[RECIBO TRANSITO]]-Tabla23[[#This Row],[OTRO RECIBO (RUNT - COPIAS)]]-Tabla23[[#This Row],[IMPUESTO]]-Tabla23[[#This Row],[OTROS - SOBRANTE]]-Tabla23[[#This Row],[HONORARIOS]]-Tabla23[[#This Row],[EXTRA]]</f>
        <v>0</v>
      </c>
      <c r="P107" s="818"/>
      <c r="Q107" t="s">
        <v>542</v>
      </c>
      <c r="R107" s="142"/>
    </row>
    <row r="108" spans="1:18" ht="15.75" x14ac:dyDescent="0.25">
      <c r="A108" s="298"/>
      <c r="B108" s="540" t="s">
        <v>7012</v>
      </c>
      <c r="C108" s="389" t="s">
        <v>596</v>
      </c>
      <c r="D108" s="390" t="s">
        <v>8878</v>
      </c>
      <c r="E108" s="379" t="s">
        <v>4781</v>
      </c>
      <c r="F108" s="916" t="s">
        <v>427</v>
      </c>
      <c r="G108" s="391">
        <v>665000</v>
      </c>
      <c r="H108" s="301"/>
      <c r="I108" s="277">
        <v>323000</v>
      </c>
      <c r="J108" s="277"/>
      <c r="K108" s="277">
        <v>213000</v>
      </c>
      <c r="L108" s="543">
        <v>44000</v>
      </c>
      <c r="M108" s="542">
        <v>85000</v>
      </c>
      <c r="N108" s="542"/>
      <c r="O108" s="542">
        <f>Tabla23[[#This Row],[DINERO RECIBIDO]]-Tabla23[[#This Row],[PAZ Y SALVO - ENVIO]]-Tabla23[[#This Row],[RECIBO TRANSITO]]-Tabla23[[#This Row],[OTRO RECIBO (RUNT - COPIAS)]]-Tabla23[[#This Row],[IMPUESTO]]-Tabla23[[#This Row],[OTROS - SOBRANTE]]-Tabla23[[#This Row],[HONORARIOS]]-Tabla23[[#This Row],[EXTRA]]</f>
        <v>0</v>
      </c>
      <c r="P108" s="818"/>
      <c r="Q108" t="s">
        <v>542</v>
      </c>
      <c r="R108" s="142"/>
    </row>
    <row r="109" spans="1:18" ht="15.75" x14ac:dyDescent="0.25">
      <c r="A109" s="298"/>
      <c r="B109" s="540" t="s">
        <v>7012</v>
      </c>
      <c r="C109" s="389" t="s">
        <v>6992</v>
      </c>
      <c r="D109" s="390" t="s">
        <v>9115</v>
      </c>
      <c r="E109" s="379" t="s">
        <v>561</v>
      </c>
      <c r="F109" s="916" t="s">
        <v>426</v>
      </c>
      <c r="G109" s="391">
        <v>537000</v>
      </c>
      <c r="H109" s="301">
        <v>5000</v>
      </c>
      <c r="I109" s="277">
        <v>453000</v>
      </c>
      <c r="J109" s="277"/>
      <c r="K109" s="277"/>
      <c r="L109" s="543"/>
      <c r="M109" s="542"/>
      <c r="N109" s="542"/>
      <c r="O109" s="542">
        <f>Tabla23[[#This Row],[DINERO RECIBIDO]]-Tabla23[[#This Row],[PAZ Y SALVO - ENVIO]]-Tabla23[[#This Row],[RECIBO TRANSITO]]-Tabla23[[#This Row],[OTRO RECIBO (RUNT - COPIAS)]]-Tabla23[[#This Row],[IMPUESTO]]-Tabla23[[#This Row],[OTROS - SOBRANTE]]-Tabla23[[#This Row],[HONORARIOS]]-Tabla23[[#This Row],[EXTRA]]</f>
        <v>79000</v>
      </c>
      <c r="P109" s="818"/>
      <c r="Q109" t="s">
        <v>542</v>
      </c>
      <c r="R109" s="142"/>
    </row>
    <row r="110" spans="1:18" ht="15.75" x14ac:dyDescent="0.25">
      <c r="A110" s="298"/>
      <c r="B110" s="540" t="s">
        <v>7055</v>
      </c>
      <c r="C110" s="389" t="s">
        <v>8474</v>
      </c>
      <c r="D110" s="390" t="s">
        <v>9090</v>
      </c>
      <c r="E110" s="379" t="s">
        <v>580</v>
      </c>
      <c r="F110" s="916" t="s">
        <v>214</v>
      </c>
      <c r="G110" s="391">
        <v>738000</v>
      </c>
      <c r="H110" s="301">
        <v>5000</v>
      </c>
      <c r="I110" s="277">
        <v>486000</v>
      </c>
      <c r="J110" s="277">
        <v>33000</v>
      </c>
      <c r="K110" s="277"/>
      <c r="L110" s="543">
        <v>27000</v>
      </c>
      <c r="M110" s="542"/>
      <c r="N110" s="542"/>
      <c r="O110" s="542">
        <f>Tabla23[[#This Row],[DINERO RECIBIDO]]-Tabla23[[#This Row],[PAZ Y SALVO - ENVIO]]-Tabla23[[#This Row],[RECIBO TRANSITO]]-Tabla23[[#This Row],[OTRO RECIBO (RUNT - COPIAS)]]-Tabla23[[#This Row],[IMPUESTO]]-Tabla23[[#This Row],[OTROS - SOBRANTE]]-Tabla23[[#This Row],[HONORARIOS]]-Tabla23[[#This Row],[EXTRA]]</f>
        <v>187000</v>
      </c>
      <c r="P110" s="818"/>
      <c r="Q110" t="s">
        <v>542</v>
      </c>
      <c r="R110" s="142"/>
    </row>
    <row r="111" spans="1:18" ht="15.75" x14ac:dyDescent="0.25">
      <c r="A111" s="298"/>
      <c r="B111" s="539" t="s">
        <v>7055</v>
      </c>
      <c r="C111" s="274" t="s">
        <v>6580</v>
      </c>
      <c r="D111" s="275" t="s">
        <v>6583</v>
      </c>
      <c r="E111" s="274" t="s">
        <v>6584</v>
      </c>
      <c r="F111" s="274" t="s">
        <v>6585</v>
      </c>
      <c r="G111" s="276">
        <v>480000</v>
      </c>
      <c r="H111" s="277"/>
      <c r="I111" s="277">
        <v>331000</v>
      </c>
      <c r="J111" s="277"/>
      <c r="K111" s="277"/>
      <c r="L111" s="543"/>
      <c r="M111" s="542"/>
      <c r="N111" s="542"/>
      <c r="O111" s="542">
        <f>Tabla23[[#This Row],[DINERO RECIBIDO]]-Tabla23[[#This Row],[PAZ Y SALVO - ENVIO]]-Tabla23[[#This Row],[RECIBO TRANSITO]]-Tabla23[[#This Row],[OTRO RECIBO (RUNT - COPIAS)]]-Tabla23[[#This Row],[IMPUESTO]]</f>
        <v>149000</v>
      </c>
      <c r="P111" s="790" t="s">
        <v>6669</v>
      </c>
      <c r="Q111" t="s">
        <v>542</v>
      </c>
      <c r="R111" s="142"/>
    </row>
    <row r="112" spans="1:18" ht="15.75" x14ac:dyDescent="0.25">
      <c r="A112" s="298"/>
      <c r="B112" s="540" t="s">
        <v>7055</v>
      </c>
      <c r="C112" s="389" t="s">
        <v>6284</v>
      </c>
      <c r="D112" s="390"/>
      <c r="E112" s="379"/>
      <c r="F112" s="379"/>
      <c r="G112" s="391">
        <v>50000</v>
      </c>
      <c r="H112" s="301"/>
      <c r="I112" s="301"/>
      <c r="J112" s="301"/>
      <c r="K112" s="301"/>
      <c r="L112" s="542"/>
      <c r="M112" s="542"/>
      <c r="N112" s="542"/>
      <c r="O112" s="542">
        <f>Tabla23[[#This Row],[DINERO RECIBIDO]]-Tabla23[[#This Row],[PAZ Y SALVO - ENVIO]]-Tabla23[[#This Row],[RECIBO TRANSITO]]-Tabla23[[#This Row],[OTRO RECIBO (RUNT - COPIAS)]]-Tabla23[[#This Row],[IMPUESTO]]</f>
        <v>50000</v>
      </c>
      <c r="P112" s="792" t="s">
        <v>7202</v>
      </c>
      <c r="Q112" t="s">
        <v>542</v>
      </c>
      <c r="R112" s="142"/>
    </row>
    <row r="113" spans="1:18" ht="15.75" x14ac:dyDescent="0.25">
      <c r="A113" s="298"/>
      <c r="B113" s="597" t="s">
        <v>7055</v>
      </c>
      <c r="C113" s="572" t="s">
        <v>5630</v>
      </c>
      <c r="D113" s="492"/>
      <c r="E113" s="246" t="s">
        <v>5616</v>
      </c>
      <c r="F113" s="246" t="s">
        <v>214</v>
      </c>
      <c r="G113" s="215">
        <v>40000</v>
      </c>
      <c r="H113" s="246" t="s">
        <v>5617</v>
      </c>
      <c r="I113" s="246"/>
      <c r="J113" s="246"/>
      <c r="K113" s="246"/>
      <c r="L113" s="609"/>
      <c r="M113" s="248"/>
      <c r="N113" s="248"/>
      <c r="O113" s="248">
        <v>40000</v>
      </c>
      <c r="P113" s="807"/>
      <c r="Q113" t="s">
        <v>542</v>
      </c>
      <c r="R113" s="142"/>
    </row>
    <row r="114" spans="1:18" ht="15.75" x14ac:dyDescent="0.25">
      <c r="A114" s="298"/>
      <c r="B114" s="540" t="s">
        <v>7055</v>
      </c>
      <c r="C114" s="389" t="s">
        <v>1697</v>
      </c>
      <c r="D114" s="390" t="s">
        <v>7696</v>
      </c>
      <c r="E114" s="379" t="s">
        <v>580</v>
      </c>
      <c r="F114" s="379" t="s">
        <v>214</v>
      </c>
      <c r="G114" s="391">
        <v>721000</v>
      </c>
      <c r="H114" s="301">
        <v>23000</v>
      </c>
      <c r="I114" s="301"/>
      <c r="J114" s="301">
        <v>458000</v>
      </c>
      <c r="K114" s="301">
        <v>33000</v>
      </c>
      <c r="L114" s="542"/>
      <c r="M114" s="542"/>
      <c r="N114" s="542"/>
      <c r="O114" s="542">
        <f>Tabla23[[#This Row],[DINERO RECIBIDO]]-Tabla23[[#This Row],[PAZ Y SALVO - ENVIO]]-Tabla23[[#This Row],[RECIBO TRANSITO]]-Tabla23[[#This Row],[OTRO RECIBO (RUNT - COPIAS)]]-Tabla23[[#This Row],[IMPUESTO]]</f>
        <v>207000</v>
      </c>
      <c r="P114" s="792"/>
      <c r="Q114" t="s">
        <v>542</v>
      </c>
      <c r="R114" s="142"/>
    </row>
    <row r="115" spans="1:18" ht="15.75" x14ac:dyDescent="0.25">
      <c r="A115" s="298"/>
      <c r="B115" s="540" t="s">
        <v>7055</v>
      </c>
      <c r="C115" s="389" t="s">
        <v>5329</v>
      </c>
      <c r="D115" s="390"/>
      <c r="E115" s="379"/>
      <c r="F115" s="916"/>
      <c r="G115" s="391"/>
      <c r="H115" s="301"/>
      <c r="I115" s="277">
        <v>554000</v>
      </c>
      <c r="J115" s="277"/>
      <c r="K115" s="277"/>
      <c r="L115" s="543"/>
      <c r="M115" s="542"/>
      <c r="N115" s="542"/>
      <c r="O115" s="542">
        <f>Tabla23[[#This Row],[DINERO RECIBIDO]]-Tabla23[[#This Row],[PAZ Y SALVO - ENVIO]]-Tabla23[[#This Row],[RECIBO TRANSITO]]-Tabla23[[#This Row],[OTRO RECIBO (RUNT - COPIAS)]]-Tabla23[[#This Row],[IMPUESTO]]-Tabla23[[#This Row],[OTROS - SOBRANTE]]-Tabla23[[#This Row],[HONORARIOS]]-Tabla23[[#This Row],[EXTRA]]</f>
        <v>-554000</v>
      </c>
      <c r="P115" s="818"/>
      <c r="Q115" t="s">
        <v>542</v>
      </c>
      <c r="R115" s="142"/>
    </row>
    <row r="116" spans="1:18" ht="15.75" x14ac:dyDescent="0.25">
      <c r="A116" s="298"/>
      <c r="B116" s="540" t="s">
        <v>7055</v>
      </c>
      <c r="C116" s="389" t="s">
        <v>5329</v>
      </c>
      <c r="D116" s="390"/>
      <c r="E116" s="379"/>
      <c r="F116" s="379"/>
      <c r="G116" s="391"/>
      <c r="H116" s="301"/>
      <c r="I116" s="277">
        <v>134000</v>
      </c>
      <c r="J116" s="277"/>
      <c r="K116" s="277"/>
      <c r="L116" s="543"/>
      <c r="M116" s="542"/>
      <c r="N116" s="542"/>
      <c r="O116" s="542">
        <f>Tabla23[[#This Row],[DINERO RECIBIDO]]-Tabla23[[#This Row],[PAZ Y SALVO - ENVIO]]-Tabla23[[#This Row],[RECIBO TRANSITO]]-Tabla23[[#This Row],[OTRO RECIBO (RUNT - COPIAS)]]-Tabla23[[#This Row],[IMPUESTO]]-Tabla23[[#This Row],[OTROS - SOBRANTE]]-Tabla23[[#This Row],[HONORARIOS]]-Tabla23[[#This Row],[EXTRA]]</f>
        <v>-134000</v>
      </c>
      <c r="P116" s="818" t="s">
        <v>8949</v>
      </c>
      <c r="Q116" t="s">
        <v>542</v>
      </c>
      <c r="R116" s="142"/>
    </row>
    <row r="117" spans="1:18" ht="15.75" x14ac:dyDescent="0.25">
      <c r="A117" s="298"/>
      <c r="B117" s="540" t="s">
        <v>7055</v>
      </c>
      <c r="C117" s="389" t="s">
        <v>5329</v>
      </c>
      <c r="D117" s="246" t="s">
        <v>5329</v>
      </c>
      <c r="E117" s="246" t="s">
        <v>5329</v>
      </c>
      <c r="F117" s="246" t="s">
        <v>5329</v>
      </c>
      <c r="G117" s="246" t="s">
        <v>5329</v>
      </c>
      <c r="H117" s="246" t="s">
        <v>6525</v>
      </c>
      <c r="I117" s="246"/>
      <c r="J117" s="246"/>
      <c r="K117" s="246"/>
      <c r="L117" s="609"/>
      <c r="M117" s="248"/>
      <c r="N117" s="248"/>
      <c r="O117" s="248">
        <v>144000</v>
      </c>
      <c r="P117" s="807"/>
      <c r="Q117" t="s">
        <v>542</v>
      </c>
      <c r="R117" s="142"/>
    </row>
    <row r="118" spans="1:18" ht="15.75" x14ac:dyDescent="0.25">
      <c r="A118" s="298"/>
      <c r="B118" s="540" t="s">
        <v>7055</v>
      </c>
      <c r="C118" s="389" t="s">
        <v>5329</v>
      </c>
      <c r="D118" s="246" t="s">
        <v>5329</v>
      </c>
      <c r="E118" s="246" t="s">
        <v>5329</v>
      </c>
      <c r="F118" s="246" t="s">
        <v>5329</v>
      </c>
      <c r="G118" s="246" t="s">
        <v>5329</v>
      </c>
      <c r="H118" s="246" t="s">
        <v>5329</v>
      </c>
      <c r="I118" s="246"/>
      <c r="J118" s="246"/>
      <c r="K118" s="246"/>
      <c r="L118" s="609"/>
      <c r="M118" s="248"/>
      <c r="N118" s="248"/>
      <c r="O118" s="248">
        <v>139000</v>
      </c>
      <c r="P118" s="807"/>
      <c r="Q118" t="s">
        <v>542</v>
      </c>
      <c r="R118" s="142"/>
    </row>
    <row r="119" spans="1:18" ht="15.75" x14ac:dyDescent="0.25">
      <c r="A119" s="298"/>
      <c r="B119" s="540" t="s">
        <v>7055</v>
      </c>
      <c r="C119" s="389" t="s">
        <v>5329</v>
      </c>
      <c r="D119" s="246" t="s">
        <v>5329</v>
      </c>
      <c r="E119" s="246" t="s">
        <v>5329</v>
      </c>
      <c r="F119" s="246" t="s">
        <v>5329</v>
      </c>
      <c r="G119" s="246" t="s">
        <v>5329</v>
      </c>
      <c r="H119" s="246" t="s">
        <v>5699</v>
      </c>
      <c r="I119" s="246"/>
      <c r="J119" s="246"/>
      <c r="K119" s="246"/>
      <c r="L119" s="609"/>
      <c r="M119" s="248"/>
      <c r="N119" s="248"/>
      <c r="O119" s="248">
        <v>162000</v>
      </c>
      <c r="P119" s="807"/>
      <c r="Q119" t="s">
        <v>542</v>
      </c>
      <c r="R119" s="142"/>
    </row>
    <row r="120" spans="1:18" ht="15.75" x14ac:dyDescent="0.25">
      <c r="A120" s="298"/>
      <c r="B120" s="540" t="s">
        <v>7055</v>
      </c>
      <c r="C120" s="389" t="s">
        <v>5329</v>
      </c>
      <c r="D120" s="573"/>
      <c r="E120" s="573"/>
      <c r="F120" s="573"/>
      <c r="G120" s="573"/>
      <c r="H120" s="573" t="s">
        <v>6525</v>
      </c>
      <c r="I120" s="573"/>
      <c r="J120" s="573"/>
      <c r="K120" s="573"/>
      <c r="L120" s="659"/>
      <c r="M120" s="660"/>
      <c r="N120" s="660"/>
      <c r="O120" s="660">
        <v>219000</v>
      </c>
      <c r="P120" s="928"/>
      <c r="Q120" t="s">
        <v>542</v>
      </c>
      <c r="R120" s="142"/>
    </row>
    <row r="121" spans="1:18" ht="15.75" x14ac:dyDescent="0.25">
      <c r="A121" s="298"/>
      <c r="B121" s="540" t="s">
        <v>7055</v>
      </c>
      <c r="C121" s="389" t="s">
        <v>5329</v>
      </c>
      <c r="D121" s="573"/>
      <c r="E121" s="573"/>
      <c r="F121" s="573"/>
      <c r="G121" s="573">
        <v>420000</v>
      </c>
      <c r="H121" s="573" t="s">
        <v>6525</v>
      </c>
      <c r="I121" s="573"/>
      <c r="J121" s="573"/>
      <c r="K121" s="573"/>
      <c r="L121" s="659"/>
      <c r="M121" s="660"/>
      <c r="N121" s="660"/>
      <c r="O121" s="660">
        <v>156000</v>
      </c>
      <c r="P121" s="928"/>
      <c r="Q121" t="s">
        <v>542</v>
      </c>
      <c r="R121" s="142"/>
    </row>
    <row r="122" spans="1:18" ht="15.75" x14ac:dyDescent="0.25">
      <c r="A122" s="298"/>
      <c r="B122" s="540" t="s">
        <v>7055</v>
      </c>
      <c r="C122" s="571" t="s">
        <v>6525</v>
      </c>
      <c r="D122" s="571"/>
      <c r="E122" s="571"/>
      <c r="F122" s="571"/>
      <c r="G122" s="571"/>
      <c r="H122" s="571" t="s">
        <v>6942</v>
      </c>
      <c r="I122" s="571"/>
      <c r="J122" s="571"/>
      <c r="K122" s="571"/>
      <c r="L122" s="599"/>
      <c r="M122" s="600"/>
      <c r="N122" s="600"/>
      <c r="O122" s="600">
        <v>157000</v>
      </c>
      <c r="P122" s="929"/>
      <c r="Q122" t="s">
        <v>542</v>
      </c>
      <c r="R122" s="142"/>
    </row>
    <row r="123" spans="1:18" ht="15.75" x14ac:dyDescent="0.25">
      <c r="A123" s="298"/>
      <c r="B123" s="597" t="s">
        <v>7055</v>
      </c>
      <c r="C123" s="572" t="s">
        <v>2492</v>
      </c>
      <c r="D123" s="492" t="s">
        <v>5566</v>
      </c>
      <c r="E123" s="246" t="s">
        <v>3402</v>
      </c>
      <c r="F123" s="246" t="s">
        <v>5567</v>
      </c>
      <c r="G123" s="215">
        <v>120000</v>
      </c>
      <c r="H123" s="246" t="s">
        <v>5568</v>
      </c>
      <c r="I123" s="246"/>
      <c r="J123" s="246"/>
      <c r="K123" s="246"/>
      <c r="L123" s="609"/>
      <c r="M123" s="248"/>
      <c r="N123" s="248"/>
      <c r="O123" s="248">
        <v>31000</v>
      </c>
      <c r="P123" s="807"/>
      <c r="Q123" t="s">
        <v>542</v>
      </c>
      <c r="R123" s="142"/>
    </row>
    <row r="124" spans="1:18" ht="15.75" x14ac:dyDescent="0.25">
      <c r="A124" s="298"/>
      <c r="B124" s="597" t="s">
        <v>7055</v>
      </c>
      <c r="C124" s="572" t="s">
        <v>2420</v>
      </c>
      <c r="D124" s="492" t="s">
        <v>4501</v>
      </c>
      <c r="E124" s="246" t="s">
        <v>580</v>
      </c>
      <c r="F124" s="246" t="s">
        <v>214</v>
      </c>
      <c r="G124" s="215">
        <v>1764000</v>
      </c>
      <c r="H124" s="246" t="s">
        <v>4547</v>
      </c>
      <c r="I124" s="246"/>
      <c r="J124" s="246"/>
      <c r="K124" s="246"/>
      <c r="L124" s="609"/>
      <c r="M124" s="248"/>
      <c r="N124" s="248"/>
      <c r="O124" s="248">
        <v>415000</v>
      </c>
      <c r="P124" s="807"/>
      <c r="Q124" t="s">
        <v>542</v>
      </c>
      <c r="R124" s="142"/>
    </row>
    <row r="125" spans="1:18" ht="15.75" x14ac:dyDescent="0.25">
      <c r="A125" s="298"/>
      <c r="B125" s="597" t="s">
        <v>7055</v>
      </c>
      <c r="C125" s="572" t="s">
        <v>3199</v>
      </c>
      <c r="D125" s="492" t="s">
        <v>6356</v>
      </c>
      <c r="E125" s="246" t="s">
        <v>5234</v>
      </c>
      <c r="F125" s="246" t="s">
        <v>426</v>
      </c>
      <c r="G125" s="215">
        <v>780000</v>
      </c>
      <c r="H125" s="246" t="s">
        <v>6622</v>
      </c>
      <c r="I125" s="246"/>
      <c r="J125" s="246"/>
      <c r="K125" s="246"/>
      <c r="L125" s="609"/>
      <c r="M125" s="248"/>
      <c r="N125" s="248"/>
      <c r="O125" s="248">
        <v>143000</v>
      </c>
      <c r="P125" s="807"/>
      <c r="Q125" t="s">
        <v>542</v>
      </c>
      <c r="R125" s="142"/>
    </row>
    <row r="126" spans="1:18" ht="15.75" x14ac:dyDescent="0.25">
      <c r="A126" s="298"/>
      <c r="B126" s="597" t="s">
        <v>7055</v>
      </c>
      <c r="C126" s="246" t="s">
        <v>3199</v>
      </c>
      <c r="D126" s="492" t="s">
        <v>6272</v>
      </c>
      <c r="E126" s="246" t="s">
        <v>6273</v>
      </c>
      <c r="F126" s="246" t="s">
        <v>426</v>
      </c>
      <c r="G126" s="215">
        <v>750000</v>
      </c>
      <c r="H126" s="246" t="s">
        <v>6364</v>
      </c>
      <c r="I126" s="246"/>
      <c r="J126" s="246"/>
      <c r="K126" s="246"/>
      <c r="L126" s="609"/>
      <c r="M126" s="248"/>
      <c r="N126" s="248"/>
      <c r="O126" s="248">
        <v>117000</v>
      </c>
      <c r="P126" s="807"/>
      <c r="Q126" t="s">
        <v>542</v>
      </c>
      <c r="R126" s="142"/>
    </row>
    <row r="127" spans="1:18" ht="15.75" x14ac:dyDescent="0.25">
      <c r="A127" s="298"/>
      <c r="B127" s="540" t="s">
        <v>7055</v>
      </c>
      <c r="C127" s="389" t="s">
        <v>6513</v>
      </c>
      <c r="D127" s="390" t="s">
        <v>8775</v>
      </c>
      <c r="E127" s="379" t="s">
        <v>8776</v>
      </c>
      <c r="F127" s="379" t="s">
        <v>426</v>
      </c>
      <c r="G127" s="391">
        <v>780000</v>
      </c>
      <c r="H127" s="781"/>
      <c r="I127" s="780">
        <v>313000</v>
      </c>
      <c r="J127" s="781"/>
      <c r="K127" s="277"/>
      <c r="L127" s="543"/>
      <c r="M127" s="542"/>
      <c r="N127" s="542"/>
      <c r="O127" s="542">
        <f>Tabla23[[#This Row],[DINERO RECIBIDO]]-Tabla23[[#This Row],[PAZ Y SALVO - ENVIO]]-Tabla23[[#This Row],[RECIBO TRANSITO]]-Tabla23[[#This Row],[OTRO RECIBO (RUNT - COPIAS)]]-Tabla23[[#This Row],[IMPUESTO]]-Tabla23[[#This Row],[OTROS - SOBRANTE]]-Tabla23[[#This Row],[HONORARIOS]]-Tabla23[[#This Row],[EXTRA]]</f>
        <v>467000</v>
      </c>
      <c r="P127" s="277" t="s">
        <v>8777</v>
      </c>
      <c r="Q127" t="s">
        <v>542</v>
      </c>
      <c r="R127" s="142"/>
    </row>
    <row r="128" spans="1:18" ht="15.75" x14ac:dyDescent="0.25">
      <c r="A128" s="298"/>
      <c r="B128" s="540" t="s">
        <v>7055</v>
      </c>
      <c r="C128" s="389" t="s">
        <v>6513</v>
      </c>
      <c r="D128" s="390" t="s">
        <v>7301</v>
      </c>
      <c r="E128" s="379" t="s">
        <v>5234</v>
      </c>
      <c r="F128" s="379" t="s">
        <v>426</v>
      </c>
      <c r="G128" s="391">
        <v>470000</v>
      </c>
      <c r="H128" s="301"/>
      <c r="I128" s="301">
        <v>331000</v>
      </c>
      <c r="J128" s="301"/>
      <c r="K128" s="301"/>
      <c r="L128" s="542"/>
      <c r="M128" s="542"/>
      <c r="N128" s="542"/>
      <c r="O128" s="542">
        <f>Tabla23[[#This Row],[DINERO RECIBIDO]]-Tabla23[[#This Row],[PAZ Y SALVO - ENVIO]]-Tabla23[[#This Row],[RECIBO TRANSITO]]-Tabla23[[#This Row],[OTRO RECIBO (RUNT - COPIAS)]]-Tabla23[[#This Row],[IMPUESTO]]</f>
        <v>139000</v>
      </c>
      <c r="P128" s="792" t="s">
        <v>7300</v>
      </c>
      <c r="Q128" t="s">
        <v>542</v>
      </c>
      <c r="R128" s="142"/>
    </row>
    <row r="129" spans="1:18" ht="15.75" x14ac:dyDescent="0.25">
      <c r="A129" s="298"/>
      <c r="B129" s="597" t="s">
        <v>7055</v>
      </c>
      <c r="C129" s="573" t="s">
        <v>6549</v>
      </c>
      <c r="D129" s="573"/>
      <c r="E129" s="573" t="s">
        <v>2837</v>
      </c>
      <c r="F129" s="573" t="s">
        <v>427</v>
      </c>
      <c r="G129" s="573">
        <v>105000</v>
      </c>
      <c r="H129" s="573" t="s">
        <v>6835</v>
      </c>
      <c r="I129" s="573"/>
      <c r="J129" s="573"/>
      <c r="K129" s="573"/>
      <c r="L129" s="659"/>
      <c r="M129" s="660"/>
      <c r="N129" s="660"/>
      <c r="O129" s="660">
        <v>105000</v>
      </c>
      <c r="P129" s="928"/>
      <c r="Q129" t="s">
        <v>542</v>
      </c>
      <c r="R129" s="142"/>
    </row>
    <row r="130" spans="1:18" ht="15.75" x14ac:dyDescent="0.25">
      <c r="A130" s="298"/>
      <c r="B130" s="597" t="s">
        <v>7055</v>
      </c>
      <c r="C130" s="246" t="s">
        <v>1469</v>
      </c>
      <c r="D130" s="492" t="s">
        <v>4711</v>
      </c>
      <c r="E130" s="246" t="s">
        <v>4704</v>
      </c>
      <c r="F130" s="246" t="s">
        <v>238</v>
      </c>
      <c r="G130" s="215"/>
      <c r="H130" s="246"/>
      <c r="I130" s="246"/>
      <c r="J130" s="246"/>
      <c r="K130" s="246"/>
      <c r="L130" s="609"/>
      <c r="M130" s="248"/>
      <c r="N130" s="248"/>
      <c r="O130" s="248">
        <v>1000000</v>
      </c>
      <c r="P130" s="807"/>
      <c r="Q130" t="s">
        <v>542</v>
      </c>
      <c r="R130" s="142"/>
    </row>
    <row r="131" spans="1:18" ht="15.75" x14ac:dyDescent="0.25">
      <c r="A131" s="298"/>
      <c r="B131" s="540" t="s">
        <v>7055</v>
      </c>
      <c r="C131" s="389" t="s">
        <v>1523</v>
      </c>
      <c r="D131" s="390" t="s">
        <v>7778</v>
      </c>
      <c r="E131" s="379" t="s">
        <v>580</v>
      </c>
      <c r="F131" s="379" t="s">
        <v>427</v>
      </c>
      <c r="G131" s="391">
        <v>666000</v>
      </c>
      <c r="H131" s="301">
        <v>5000</v>
      </c>
      <c r="I131" s="277">
        <v>571000</v>
      </c>
      <c r="J131" s="277"/>
      <c r="K131" s="277"/>
      <c r="L131" s="543"/>
      <c r="M131" s="542">
        <v>80000</v>
      </c>
      <c r="N131" s="542"/>
      <c r="O131" s="542">
        <f>Tabla23[[#This Row],[DINERO RECIBIDO]]-Tabla23[[#This Row],[PAZ Y SALVO - ENVIO]]-Tabla23[[#This Row],[RECIBO TRANSITO]]-Tabla23[[#This Row],[OTRO RECIBO (RUNT - COPIAS)]]-Tabla23[[#This Row],[IMPUESTO]]-Tabla23[[#This Row],[OTROS - SOBRANTE]]-Tabla23[[#This Row],[HONORARIOS]]-Tabla23[[#This Row],[EXTRA]]</f>
        <v>10000</v>
      </c>
      <c r="P131" s="790" t="s">
        <v>8009</v>
      </c>
      <c r="Q131" t="s">
        <v>542</v>
      </c>
      <c r="R131" s="142"/>
    </row>
    <row r="132" spans="1:18" ht="15.75" x14ac:dyDescent="0.25">
      <c r="A132" s="298"/>
      <c r="B132" s="597" t="s">
        <v>7055</v>
      </c>
      <c r="C132" s="246" t="s">
        <v>1523</v>
      </c>
      <c r="D132" s="492" t="s">
        <v>4662</v>
      </c>
      <c r="E132" s="246" t="s">
        <v>561</v>
      </c>
      <c r="F132" s="246"/>
      <c r="G132" s="215"/>
      <c r="H132" s="246" t="s">
        <v>4717</v>
      </c>
      <c r="I132" s="246"/>
      <c r="J132" s="246"/>
      <c r="K132" s="246"/>
      <c r="L132" s="609"/>
      <c r="M132" s="248"/>
      <c r="N132" s="248"/>
      <c r="O132" s="248">
        <v>314000</v>
      </c>
      <c r="P132" s="807"/>
      <c r="Q132" t="s">
        <v>542</v>
      </c>
      <c r="R132" s="142"/>
    </row>
    <row r="133" spans="1:18" ht="15.75" x14ac:dyDescent="0.25">
      <c r="A133" s="298"/>
      <c r="B133" s="540" t="s">
        <v>7055</v>
      </c>
      <c r="C133" s="389" t="s">
        <v>8640</v>
      </c>
      <c r="D133" s="390" t="s">
        <v>8514</v>
      </c>
      <c r="E133" s="379" t="s">
        <v>561</v>
      </c>
      <c r="F133" s="379" t="s">
        <v>214</v>
      </c>
      <c r="G133" s="391">
        <v>2445000</v>
      </c>
      <c r="H133" s="301">
        <v>5000</v>
      </c>
      <c r="I133" s="277">
        <v>325000</v>
      </c>
      <c r="J133" s="277"/>
      <c r="K133" s="277">
        <v>1401000</v>
      </c>
      <c r="L133" s="543"/>
      <c r="M133" s="542"/>
      <c r="N133" s="542"/>
      <c r="O133" s="542">
        <f>Tabla23[[#This Row],[DINERO RECIBIDO]]-Tabla23[[#This Row],[PAZ Y SALVO - ENVIO]]-Tabla23[[#This Row],[RECIBO TRANSITO]]-Tabla23[[#This Row],[OTRO RECIBO (RUNT - COPIAS)]]-Tabla23[[#This Row],[IMPUESTO]]-Tabla23[[#This Row],[OTROS - SOBRANTE]]-Tabla23[[#This Row],[HONORARIOS]]-Tabla23[[#This Row],[EXTRA]]</f>
        <v>714000</v>
      </c>
      <c r="P133" s="818" t="s">
        <v>8691</v>
      </c>
      <c r="Q133" t="s">
        <v>542</v>
      </c>
      <c r="R133" s="142"/>
    </row>
    <row r="134" spans="1:18" ht="15.75" x14ac:dyDescent="0.25">
      <c r="A134" s="298"/>
      <c r="B134" s="597" t="s">
        <v>7055</v>
      </c>
      <c r="C134" s="246" t="s">
        <v>1468</v>
      </c>
      <c r="D134" s="492" t="s">
        <v>4767</v>
      </c>
      <c r="E134" s="246" t="s">
        <v>580</v>
      </c>
      <c r="F134" s="246" t="s">
        <v>214</v>
      </c>
      <c r="G134" s="215" t="s">
        <v>4789</v>
      </c>
      <c r="H134" s="246" t="s">
        <v>4783</v>
      </c>
      <c r="I134" s="246"/>
      <c r="J134" s="246"/>
      <c r="K134" s="246"/>
      <c r="L134" s="609"/>
      <c r="M134" s="248"/>
      <c r="N134" s="248"/>
      <c r="O134" s="248">
        <v>313000</v>
      </c>
      <c r="P134" s="807"/>
      <c r="Q134" t="s">
        <v>542</v>
      </c>
      <c r="R134" s="142"/>
    </row>
    <row r="135" spans="1:18" ht="15.75" x14ac:dyDescent="0.25">
      <c r="A135" s="298"/>
      <c r="B135" s="540" t="s">
        <v>7055</v>
      </c>
      <c r="C135" s="389" t="s">
        <v>2707</v>
      </c>
      <c r="D135" s="390"/>
      <c r="E135" s="379" t="s">
        <v>8032</v>
      </c>
      <c r="F135" s="379" t="s">
        <v>8138</v>
      </c>
      <c r="G135" s="391">
        <v>40000</v>
      </c>
      <c r="H135" s="301"/>
      <c r="I135" s="277">
        <v>25000</v>
      </c>
      <c r="J135" s="277"/>
      <c r="K135" s="277"/>
      <c r="L135" s="543"/>
      <c r="M135" s="542"/>
      <c r="N135" s="542"/>
      <c r="O135" s="542">
        <f>Tabla23[[#This Row],[DINERO RECIBIDO]]-Tabla23[[#This Row],[PAZ Y SALVO - ENVIO]]-Tabla23[[#This Row],[RECIBO TRANSITO]]-Tabla23[[#This Row],[OTRO RECIBO (RUNT - COPIAS)]]-Tabla23[[#This Row],[IMPUESTO]]-Tabla23[[#This Row],[OTROS - SOBRANTE]]-Tabla23[[#This Row],[HONORARIOS]]-Tabla23[[#This Row],[EXTRA]]</f>
        <v>15000</v>
      </c>
      <c r="P135" s="790"/>
      <c r="Q135" t="s">
        <v>542</v>
      </c>
      <c r="R135" s="142"/>
    </row>
    <row r="136" spans="1:18" ht="15.75" x14ac:dyDescent="0.25">
      <c r="A136" s="298"/>
      <c r="B136" s="597" t="s">
        <v>7055</v>
      </c>
      <c r="C136" s="246" t="s">
        <v>2707</v>
      </c>
      <c r="D136" s="492"/>
      <c r="E136" s="246" t="s">
        <v>5304</v>
      </c>
      <c r="F136" s="246" t="s">
        <v>5305</v>
      </c>
      <c r="G136" s="215" t="s">
        <v>5405</v>
      </c>
      <c r="H136" s="246" t="s">
        <v>5400</v>
      </c>
      <c r="I136" s="246"/>
      <c r="J136" s="246"/>
      <c r="K136" s="246"/>
      <c r="L136" s="609"/>
      <c r="M136" s="248"/>
      <c r="N136" s="248"/>
      <c r="O136" s="248">
        <v>150000</v>
      </c>
      <c r="P136" s="804"/>
      <c r="Q136" t="s">
        <v>542</v>
      </c>
      <c r="R136" s="142"/>
    </row>
    <row r="137" spans="1:18" ht="15.75" x14ac:dyDescent="0.25">
      <c r="A137" s="298"/>
      <c r="B137" s="540" t="s">
        <v>7055</v>
      </c>
      <c r="C137" s="389" t="s">
        <v>6179</v>
      </c>
      <c r="D137" s="390" t="s">
        <v>8068</v>
      </c>
      <c r="E137" s="379" t="s">
        <v>5350</v>
      </c>
      <c r="F137" s="379" t="s">
        <v>427</v>
      </c>
      <c r="G137" s="391">
        <v>1550000</v>
      </c>
      <c r="H137" s="301">
        <v>18000</v>
      </c>
      <c r="I137" s="277">
        <v>1426000</v>
      </c>
      <c r="J137" s="277"/>
      <c r="K137" s="277"/>
      <c r="L137" s="543"/>
      <c r="M137" s="542"/>
      <c r="N137" s="542"/>
      <c r="O137" s="542">
        <v>20000</v>
      </c>
      <c r="P137" s="657"/>
      <c r="Q137" t="s">
        <v>542</v>
      </c>
      <c r="R137" s="142"/>
    </row>
    <row r="138" spans="1:18" ht="15.75" x14ac:dyDescent="0.25">
      <c r="A138" s="298"/>
      <c r="B138" s="541" t="s">
        <v>7055</v>
      </c>
      <c r="C138" s="366" t="s">
        <v>6179</v>
      </c>
      <c r="D138" s="367" t="s">
        <v>6180</v>
      </c>
      <c r="E138" s="366"/>
      <c r="F138" s="366"/>
      <c r="G138" s="368">
        <v>20000</v>
      </c>
      <c r="H138" s="369"/>
      <c r="I138" s="369"/>
      <c r="J138" s="369"/>
      <c r="K138" s="369"/>
      <c r="L138" s="544"/>
      <c r="M138" s="542"/>
      <c r="N138" s="542"/>
      <c r="O138" s="542">
        <f>Tabla23[[#This Row],[DINERO RECIBIDO]]-Tabla23[[#This Row],[PAZ Y SALVO - ENVIO]]-Tabla23[[#This Row],[RECIBO TRANSITO]]-Tabla23[[#This Row],[OTRO RECIBO (RUNT - COPIAS)]]-Tabla23[[#This Row],[IMPUESTO]]</f>
        <v>20000</v>
      </c>
      <c r="P138" s="939" t="s">
        <v>7776</v>
      </c>
      <c r="Q138" t="s">
        <v>542</v>
      </c>
      <c r="R138" s="142"/>
    </row>
    <row r="139" spans="1:18" ht="15.75" x14ac:dyDescent="0.25">
      <c r="A139" s="298"/>
      <c r="B139" s="540" t="s">
        <v>7055</v>
      </c>
      <c r="C139" s="389" t="s">
        <v>6776</v>
      </c>
      <c r="D139" s="390" t="s">
        <v>7390</v>
      </c>
      <c r="E139" s="379" t="s">
        <v>7509</v>
      </c>
      <c r="F139" s="379"/>
      <c r="G139" s="391">
        <v>100000</v>
      </c>
      <c r="H139" s="301"/>
      <c r="I139" s="277"/>
      <c r="J139" s="277"/>
      <c r="K139" s="277"/>
      <c r="L139" s="543"/>
      <c r="M139" s="542"/>
      <c r="N139" s="542"/>
      <c r="O139" s="542">
        <f>Tabla23[[#This Row],[DINERO RECIBIDO]]-Tabla23[[#This Row],[PAZ Y SALVO - ENVIO]]-Tabla23[[#This Row],[RECIBO TRANSITO]]-Tabla23[[#This Row],[OTRO RECIBO (RUNT - COPIAS)]]-Tabla23[[#This Row],[IMPUESTO]]</f>
        <v>100000</v>
      </c>
      <c r="P139" s="790"/>
      <c r="Q139" t="s">
        <v>542</v>
      </c>
    </row>
    <row r="140" spans="1:18" ht="15.75" x14ac:dyDescent="0.25">
      <c r="A140" s="298"/>
      <c r="B140" s="597" t="s">
        <v>7055</v>
      </c>
      <c r="C140" s="246" t="s">
        <v>1757</v>
      </c>
      <c r="D140" s="492" t="s">
        <v>5233</v>
      </c>
      <c r="E140" s="246" t="s">
        <v>5234</v>
      </c>
      <c r="F140" s="246" t="s">
        <v>559</v>
      </c>
      <c r="G140" s="215">
        <v>250000</v>
      </c>
      <c r="H140" s="246" t="s">
        <v>5235</v>
      </c>
      <c r="I140" s="246"/>
      <c r="J140" s="246"/>
      <c r="K140" s="246"/>
      <c r="L140" s="609"/>
      <c r="M140" s="248"/>
      <c r="N140" s="248"/>
      <c r="O140" s="248">
        <v>200000</v>
      </c>
      <c r="P140" s="807"/>
      <c r="Q140" t="s">
        <v>542</v>
      </c>
    </row>
    <row r="141" spans="1:18" ht="15.75" x14ac:dyDescent="0.25">
      <c r="A141" s="298"/>
      <c r="B141" s="597" t="s">
        <v>7055</v>
      </c>
      <c r="C141" s="246" t="s">
        <v>4522</v>
      </c>
      <c r="D141" s="492" t="s">
        <v>4525</v>
      </c>
      <c r="E141" s="246" t="s">
        <v>561</v>
      </c>
      <c r="F141" s="246" t="s">
        <v>214</v>
      </c>
      <c r="G141" s="215"/>
      <c r="H141" s="246" t="s">
        <v>4540</v>
      </c>
      <c r="I141" s="246"/>
      <c r="J141" s="246"/>
      <c r="K141" s="246"/>
      <c r="L141" s="609"/>
      <c r="M141" s="248"/>
      <c r="N141" s="248"/>
      <c r="O141" s="248">
        <v>185000</v>
      </c>
      <c r="P141" s="807"/>
      <c r="Q141" t="s">
        <v>542</v>
      </c>
      <c r="R141" s="236"/>
    </row>
    <row r="142" spans="1:18" ht="15.75" x14ac:dyDescent="0.25">
      <c r="A142" s="298"/>
      <c r="B142" s="540" t="s">
        <v>7055</v>
      </c>
      <c r="C142" s="389" t="s">
        <v>6544</v>
      </c>
      <c r="D142" s="390" t="s">
        <v>9057</v>
      </c>
      <c r="E142" s="379" t="s">
        <v>8729</v>
      </c>
      <c r="F142" s="916" t="s">
        <v>426</v>
      </c>
      <c r="G142" s="391">
        <v>600000</v>
      </c>
      <c r="H142" s="301"/>
      <c r="I142" s="277">
        <v>197000</v>
      </c>
      <c r="J142" s="277"/>
      <c r="K142" s="277"/>
      <c r="L142" s="543"/>
      <c r="M142" s="542"/>
      <c r="N142" s="542"/>
      <c r="O142" s="542">
        <f>Tabla23[[#This Row],[DINERO RECIBIDO]]-Tabla23[[#This Row],[PAZ Y SALVO - ENVIO]]-Tabla23[[#This Row],[RECIBO TRANSITO]]-Tabla23[[#This Row],[OTRO RECIBO (RUNT - COPIAS)]]-Tabla23[[#This Row],[IMPUESTO]]-Tabla23[[#This Row],[OTROS - SOBRANTE]]-Tabla23[[#This Row],[HONORARIOS]]-Tabla23[[#This Row],[EXTRA]]</f>
        <v>403000</v>
      </c>
      <c r="P142" s="818"/>
      <c r="Q142" t="s">
        <v>542</v>
      </c>
    </row>
    <row r="143" spans="1:18" ht="15.75" x14ac:dyDescent="0.25">
      <c r="A143" s="298"/>
      <c r="B143" s="540" t="s">
        <v>7055</v>
      </c>
      <c r="C143" s="389" t="s">
        <v>6544</v>
      </c>
      <c r="D143" s="390" t="s">
        <v>6818</v>
      </c>
      <c r="E143" s="379" t="s">
        <v>7197</v>
      </c>
      <c r="F143" s="379" t="s">
        <v>214</v>
      </c>
      <c r="G143" s="391">
        <v>783000</v>
      </c>
      <c r="H143" s="301"/>
      <c r="I143" s="301">
        <v>18000</v>
      </c>
      <c r="J143" s="301">
        <v>508000</v>
      </c>
      <c r="K143" s="301">
        <v>56000</v>
      </c>
      <c r="L143" s="542"/>
      <c r="M143" s="542"/>
      <c r="N143" s="542"/>
      <c r="O143" s="542">
        <f>Tabla23[[#This Row],[DINERO RECIBIDO]]-Tabla23[[#This Row],[PAZ Y SALVO - ENVIO]]-Tabla23[[#This Row],[RECIBO TRANSITO]]-Tabla23[[#This Row],[OTRO RECIBO (RUNT - COPIAS)]]-Tabla23[[#This Row],[IMPUESTO]]</f>
        <v>201000</v>
      </c>
      <c r="P143" s="792" t="s">
        <v>7219</v>
      </c>
      <c r="Q143" t="s">
        <v>542</v>
      </c>
    </row>
    <row r="144" spans="1:18" ht="15.75" x14ac:dyDescent="0.25">
      <c r="A144" s="298"/>
      <c r="B144" s="597" t="s">
        <v>7055</v>
      </c>
      <c r="C144" s="246" t="s">
        <v>5010</v>
      </c>
      <c r="D144" s="492" t="s">
        <v>6519</v>
      </c>
      <c r="E144" s="246" t="s">
        <v>580</v>
      </c>
      <c r="F144" s="246" t="s">
        <v>214</v>
      </c>
      <c r="G144" s="215">
        <v>823000</v>
      </c>
      <c r="H144" s="246" t="s">
        <v>6587</v>
      </c>
      <c r="I144" s="246"/>
      <c r="J144" s="246"/>
      <c r="K144" s="246"/>
      <c r="L144" s="609"/>
      <c r="M144" s="248"/>
      <c r="N144" s="248"/>
      <c r="O144" s="248">
        <v>208000</v>
      </c>
      <c r="P144" s="807"/>
      <c r="Q144" t="s">
        <v>542</v>
      </c>
    </row>
    <row r="145" spans="1:17" ht="15.75" x14ac:dyDescent="0.25">
      <c r="A145" s="298"/>
      <c r="B145" s="540" t="s">
        <v>7055</v>
      </c>
      <c r="C145" s="389" t="s">
        <v>556</v>
      </c>
      <c r="D145" s="390"/>
      <c r="E145" s="379"/>
      <c r="F145" s="379"/>
      <c r="G145" s="391">
        <v>1660000</v>
      </c>
      <c r="H145" s="301"/>
      <c r="I145" s="277">
        <v>200000</v>
      </c>
      <c r="J145" s="277">
        <v>600000</v>
      </c>
      <c r="K145" s="277">
        <v>500000</v>
      </c>
      <c r="L145" s="543">
        <v>500000</v>
      </c>
      <c r="M145" s="542"/>
      <c r="N145" s="542"/>
      <c r="O145" s="542">
        <f>Tabla23[[#This Row],[DINERO RECIBIDO]]-Tabla23[[#This Row],[PAZ Y SALVO - ENVIO]]-Tabla23[[#This Row],[RECIBO TRANSITO]]-Tabla23[[#This Row],[OTRO RECIBO (RUNT - COPIAS)]]-Tabla23[[#This Row],[IMPUESTO]]-Tabla23[[#This Row],[OTROS - SOBRANTE]]-Tabla23[[#This Row],[HONORARIOS]]-Tabla23[[#This Row],[EXTRA]]</f>
        <v>-140000</v>
      </c>
      <c r="P145" s="790" t="s">
        <v>8602</v>
      </c>
      <c r="Q145" t="s">
        <v>542</v>
      </c>
    </row>
    <row r="146" spans="1:17" ht="15.75" x14ac:dyDescent="0.25">
      <c r="A146" s="298"/>
      <c r="B146" s="540" t="s">
        <v>7055</v>
      </c>
      <c r="C146" s="389" t="s">
        <v>556</v>
      </c>
      <c r="D146" s="390">
        <v>8436988</v>
      </c>
      <c r="E146" s="379" t="s">
        <v>6990</v>
      </c>
      <c r="F146" s="379" t="s">
        <v>6991</v>
      </c>
      <c r="G146" s="391">
        <v>2000000</v>
      </c>
      <c r="H146" s="670">
        <v>45963</v>
      </c>
      <c r="I146" s="669">
        <v>16</v>
      </c>
      <c r="J146" s="670">
        <f>WORKDAY.INTL(Tabla23[[#This Row],[PAZ Y SALVO - ENVIO]],Tabla23[[#This Row],[RECIBO TRANSITO]],1,Tabla30[FECHA])</f>
        <v>45987</v>
      </c>
      <c r="K146" s="301"/>
      <c r="L146" s="542"/>
      <c r="M146" s="542"/>
      <c r="N146" s="542"/>
      <c r="O146" s="542">
        <v>1500000</v>
      </c>
      <c r="P146" s="792" t="s">
        <v>7087</v>
      </c>
      <c r="Q146" t="s">
        <v>542</v>
      </c>
    </row>
    <row r="147" spans="1:17" ht="15.75" x14ac:dyDescent="0.25">
      <c r="A147" s="298"/>
      <c r="B147" s="597" t="s">
        <v>7055</v>
      </c>
      <c r="C147" s="246" t="s">
        <v>556</v>
      </c>
      <c r="D147" s="573"/>
      <c r="E147" s="573"/>
      <c r="F147" s="573"/>
      <c r="G147" s="573"/>
      <c r="H147" s="246" t="s">
        <v>5929</v>
      </c>
      <c r="I147" s="246"/>
      <c r="J147" s="246"/>
      <c r="K147" s="246"/>
      <c r="L147" s="609"/>
      <c r="M147" s="248"/>
      <c r="N147" s="248"/>
      <c r="O147" s="248">
        <v>90000</v>
      </c>
      <c r="P147" s="807"/>
      <c r="Q147" t="s">
        <v>542</v>
      </c>
    </row>
    <row r="148" spans="1:17" ht="15.75" x14ac:dyDescent="0.25">
      <c r="A148" s="298"/>
      <c r="B148" s="597" t="s">
        <v>7055</v>
      </c>
      <c r="C148" s="246" t="s">
        <v>556</v>
      </c>
      <c r="D148" s="492" t="s">
        <v>1713</v>
      </c>
      <c r="E148" s="246" t="s">
        <v>2409</v>
      </c>
      <c r="F148" s="246" t="s">
        <v>426</v>
      </c>
      <c r="G148" s="215">
        <v>606000</v>
      </c>
      <c r="H148" s="246" t="s">
        <v>4103</v>
      </c>
      <c r="I148" s="246"/>
      <c r="J148" s="246"/>
      <c r="K148" s="246"/>
      <c r="L148" s="609"/>
      <c r="M148" s="248"/>
      <c r="N148" s="248"/>
      <c r="O148" s="248">
        <v>580000</v>
      </c>
      <c r="P148" s="807"/>
      <c r="Q148" t="s">
        <v>542</v>
      </c>
    </row>
    <row r="149" spans="1:17" ht="15.75" x14ac:dyDescent="0.25">
      <c r="A149" s="298"/>
      <c r="B149" s="597" t="s">
        <v>7055</v>
      </c>
      <c r="C149" s="246" t="s">
        <v>556</v>
      </c>
      <c r="D149" s="492" t="s">
        <v>1707</v>
      </c>
      <c r="E149" s="246" t="s">
        <v>2409</v>
      </c>
      <c r="F149" s="246" t="s">
        <v>426</v>
      </c>
      <c r="G149" s="215">
        <v>680000</v>
      </c>
      <c r="H149" s="246" t="s">
        <v>4104</v>
      </c>
      <c r="I149" s="246"/>
      <c r="J149" s="246"/>
      <c r="K149" s="246"/>
      <c r="L149" s="609"/>
      <c r="M149" s="248"/>
      <c r="N149" s="248"/>
      <c r="O149" s="248">
        <v>630000</v>
      </c>
      <c r="P149" s="807"/>
      <c r="Q149" t="s">
        <v>542</v>
      </c>
    </row>
    <row r="150" spans="1:17" ht="15.75" x14ac:dyDescent="0.25">
      <c r="A150" s="298"/>
      <c r="B150" s="597" t="s">
        <v>7055</v>
      </c>
      <c r="C150" s="572" t="s">
        <v>556</v>
      </c>
      <c r="D150" s="492" t="s">
        <v>4065</v>
      </c>
      <c r="E150" s="246" t="s">
        <v>1438</v>
      </c>
      <c r="F150" s="246" t="s">
        <v>426</v>
      </c>
      <c r="G150" s="215">
        <v>800000</v>
      </c>
      <c r="H150" s="246" t="s">
        <v>4066</v>
      </c>
      <c r="I150" s="246"/>
      <c r="J150" s="246"/>
      <c r="K150" s="246"/>
      <c r="L150" s="609"/>
      <c r="M150" s="248"/>
      <c r="N150" s="248"/>
      <c r="O150" s="237">
        <v>389000</v>
      </c>
      <c r="P150" s="807"/>
      <c r="Q150" t="s">
        <v>542</v>
      </c>
    </row>
    <row r="151" spans="1:17" ht="15.75" x14ac:dyDescent="0.25">
      <c r="A151" s="298"/>
      <c r="B151" s="597" t="s">
        <v>7055</v>
      </c>
      <c r="C151" s="572" t="s">
        <v>556</v>
      </c>
      <c r="D151" s="492" t="s">
        <v>3607</v>
      </c>
      <c r="E151" s="246" t="s">
        <v>5029</v>
      </c>
      <c r="F151" s="246" t="s">
        <v>426</v>
      </c>
      <c r="G151" s="215">
        <v>763000</v>
      </c>
      <c r="H151" s="246" t="s">
        <v>5018</v>
      </c>
      <c r="I151" s="246"/>
      <c r="J151" s="246"/>
      <c r="K151" s="246"/>
      <c r="L151" s="609"/>
      <c r="M151" s="248"/>
      <c r="N151" s="248"/>
      <c r="O151" s="248">
        <v>298000</v>
      </c>
      <c r="P151" s="804"/>
      <c r="Q151" t="s">
        <v>542</v>
      </c>
    </row>
    <row r="152" spans="1:17" ht="15.75" x14ac:dyDescent="0.25">
      <c r="A152" s="298"/>
      <c r="B152" s="597" t="s">
        <v>7055</v>
      </c>
      <c r="C152" s="246" t="s">
        <v>556</v>
      </c>
      <c r="D152" s="492">
        <v>70134216</v>
      </c>
      <c r="E152" s="246" t="s">
        <v>3799</v>
      </c>
      <c r="F152" s="246" t="s">
        <v>426</v>
      </c>
      <c r="G152" s="215">
        <v>600000</v>
      </c>
      <c r="H152" s="246" t="s">
        <v>3927</v>
      </c>
      <c r="I152" s="246"/>
      <c r="J152" s="246"/>
      <c r="K152" s="246"/>
      <c r="L152" s="609"/>
      <c r="M152" s="248"/>
      <c r="N152" s="248"/>
      <c r="O152" s="248">
        <v>600000</v>
      </c>
      <c r="P152" s="804"/>
      <c r="Q152" t="s">
        <v>542</v>
      </c>
    </row>
    <row r="153" spans="1:17" ht="15.75" x14ac:dyDescent="0.25">
      <c r="A153" s="298"/>
      <c r="B153" s="540" t="s">
        <v>7055</v>
      </c>
      <c r="C153" s="389" t="s">
        <v>5011</v>
      </c>
      <c r="D153" s="390" t="s">
        <v>8206</v>
      </c>
      <c r="E153" s="379" t="s">
        <v>561</v>
      </c>
      <c r="F153" s="379" t="s">
        <v>426</v>
      </c>
      <c r="G153" s="391">
        <v>591000</v>
      </c>
      <c r="H153" s="301">
        <v>5000</v>
      </c>
      <c r="I153" s="277">
        <v>347000</v>
      </c>
      <c r="J153" s="277"/>
      <c r="K153" s="277">
        <v>108000</v>
      </c>
      <c r="L153" s="543"/>
      <c r="M153" s="542">
        <v>80000</v>
      </c>
      <c r="N153" s="542">
        <v>1000</v>
      </c>
      <c r="O153" s="542">
        <f>Tabla23[[#This Row],[DINERO RECIBIDO]]-Tabla23[[#This Row],[PAZ Y SALVO - ENVIO]]-Tabla23[[#This Row],[RECIBO TRANSITO]]-Tabla23[[#This Row],[OTRO RECIBO (RUNT - COPIAS)]]-Tabla23[[#This Row],[IMPUESTO]]-Tabla23[[#This Row],[OTROS - SOBRANTE]]-Tabla23[[#This Row],[HONORARIOS]]-Tabla23[[#This Row],[EXTRA]]</f>
        <v>50000</v>
      </c>
      <c r="P153" s="657"/>
      <c r="Q153" t="s">
        <v>542</v>
      </c>
    </row>
    <row r="154" spans="1:17" ht="15.75" x14ac:dyDescent="0.25">
      <c r="A154" s="298"/>
      <c r="B154" s="597" t="s">
        <v>7055</v>
      </c>
      <c r="C154" s="246" t="s">
        <v>1464</v>
      </c>
      <c r="D154" s="492">
        <v>1042441977</v>
      </c>
      <c r="E154" s="246" t="s">
        <v>4992</v>
      </c>
      <c r="F154" s="246" t="s">
        <v>427</v>
      </c>
      <c r="G154" s="215">
        <v>50000</v>
      </c>
      <c r="H154" s="246" t="s">
        <v>5662</v>
      </c>
      <c r="I154" s="246"/>
      <c r="J154" s="246"/>
      <c r="K154" s="246"/>
      <c r="L154" s="609"/>
      <c r="M154" s="248"/>
      <c r="N154" s="248"/>
      <c r="O154" s="248">
        <v>50000</v>
      </c>
      <c r="P154" s="804"/>
      <c r="Q154" t="s">
        <v>542</v>
      </c>
    </row>
    <row r="155" spans="1:17" ht="15.75" x14ac:dyDescent="0.25">
      <c r="A155" s="298"/>
      <c r="B155" s="597" t="s">
        <v>7055</v>
      </c>
      <c r="C155" s="246" t="s">
        <v>1464</v>
      </c>
      <c r="D155" s="492" t="s">
        <v>4938</v>
      </c>
      <c r="E155" s="246" t="s">
        <v>2409</v>
      </c>
      <c r="F155" s="246" t="s">
        <v>571</v>
      </c>
      <c r="G155" s="215" t="s">
        <v>4949</v>
      </c>
      <c r="H155" s="246" t="s">
        <v>5753</v>
      </c>
      <c r="I155" s="246"/>
      <c r="J155" s="246"/>
      <c r="K155" s="246"/>
      <c r="L155" s="609"/>
      <c r="M155" s="248"/>
      <c r="N155" s="248"/>
      <c r="O155" s="248">
        <v>47000</v>
      </c>
      <c r="P155" s="804"/>
      <c r="Q155" t="s">
        <v>542</v>
      </c>
    </row>
    <row r="156" spans="1:17" ht="15.75" x14ac:dyDescent="0.25">
      <c r="A156" s="298"/>
      <c r="B156" s="597" t="s">
        <v>7055</v>
      </c>
      <c r="C156" s="573" t="s">
        <v>6667</v>
      </c>
      <c r="D156" s="573">
        <v>1026148012</v>
      </c>
      <c r="E156" s="573" t="s">
        <v>6542</v>
      </c>
      <c r="F156" s="573" t="s">
        <v>1597</v>
      </c>
      <c r="G156" s="573">
        <v>80000</v>
      </c>
      <c r="H156" s="573" t="s">
        <v>6668</v>
      </c>
      <c r="I156" s="573"/>
      <c r="J156" s="573"/>
      <c r="K156" s="573"/>
      <c r="L156" s="659"/>
      <c r="M156" s="660"/>
      <c r="N156" s="660"/>
      <c r="O156" s="660">
        <v>80000</v>
      </c>
      <c r="P156" s="805"/>
      <c r="Q156" t="s">
        <v>542</v>
      </c>
    </row>
    <row r="157" spans="1:17" ht="15.75" x14ac:dyDescent="0.25">
      <c r="A157" s="298"/>
      <c r="B157" s="540" t="s">
        <v>7055</v>
      </c>
      <c r="C157" s="389" t="s">
        <v>3601</v>
      </c>
      <c r="D157" s="390" t="s">
        <v>9102</v>
      </c>
      <c r="E157" s="379" t="s">
        <v>561</v>
      </c>
      <c r="F157" s="916" t="s">
        <v>7171</v>
      </c>
      <c r="G157" s="391">
        <v>790000</v>
      </c>
      <c r="H157" s="301">
        <v>5000</v>
      </c>
      <c r="I157" s="277">
        <v>529000</v>
      </c>
      <c r="J157" s="277"/>
      <c r="K157" s="277"/>
      <c r="L157" s="543"/>
      <c r="M157" s="542">
        <v>100000</v>
      </c>
      <c r="N157" s="542">
        <v>156000</v>
      </c>
      <c r="O157" s="542">
        <f>Tabla23[[#This Row],[DINERO RECIBIDO]]-Tabla23[[#This Row],[PAZ Y SALVO - ENVIO]]-Tabla23[[#This Row],[RECIBO TRANSITO]]-Tabla23[[#This Row],[OTRO RECIBO (RUNT - COPIAS)]]-Tabla23[[#This Row],[IMPUESTO]]-Tabla23[[#This Row],[OTROS - SOBRANTE]]-Tabla23[[#This Row],[HONORARIOS]]-Tabla23[[#This Row],[EXTRA]]</f>
        <v>0</v>
      </c>
      <c r="P157" s="836"/>
      <c r="Q157" t="s">
        <v>542</v>
      </c>
    </row>
    <row r="158" spans="1:17" ht="15.75" x14ac:dyDescent="0.25">
      <c r="A158" s="298"/>
      <c r="B158" s="540" t="s">
        <v>7055</v>
      </c>
      <c r="C158" s="389" t="s">
        <v>6088</v>
      </c>
      <c r="D158" s="390" t="s">
        <v>5398</v>
      </c>
      <c r="E158" s="379" t="s">
        <v>561</v>
      </c>
      <c r="F158" s="379" t="s">
        <v>214</v>
      </c>
      <c r="G158" s="391">
        <v>1950000</v>
      </c>
      <c r="H158" s="301">
        <v>18000</v>
      </c>
      <c r="I158" s="301">
        <v>1422000</v>
      </c>
      <c r="J158" s="301"/>
      <c r="K158" s="301"/>
      <c r="L158" s="542"/>
      <c r="M158" s="542"/>
      <c r="N158" s="542"/>
      <c r="O158" s="542">
        <f>Tabla23[[#This Row],[DINERO RECIBIDO]]-Tabla23[[#This Row],[PAZ Y SALVO - ENVIO]]-Tabla23[[#This Row],[RECIBO TRANSITO]]-Tabla23[[#This Row],[OTRO RECIBO (RUNT - COPIAS)]]-Tabla23[[#This Row],[IMPUESTO]]</f>
        <v>510000</v>
      </c>
      <c r="P158" s="793" t="s">
        <v>7218</v>
      </c>
      <c r="Q158" t="s">
        <v>542</v>
      </c>
    </row>
    <row r="159" spans="1:17" ht="15.75" x14ac:dyDescent="0.25">
      <c r="A159" s="298"/>
      <c r="B159" s="540" t="s">
        <v>7055</v>
      </c>
      <c r="C159" s="389" t="s">
        <v>9000</v>
      </c>
      <c r="D159" s="390" t="s">
        <v>9007</v>
      </c>
      <c r="E159" s="379" t="s">
        <v>561</v>
      </c>
      <c r="F159" s="916" t="s">
        <v>427</v>
      </c>
      <c r="G159" s="391">
        <v>1900000</v>
      </c>
      <c r="H159" s="301">
        <v>5000</v>
      </c>
      <c r="I159" s="277">
        <v>342000</v>
      </c>
      <c r="J159" s="277">
        <v>13000</v>
      </c>
      <c r="K159" s="277">
        <v>1180000</v>
      </c>
      <c r="L159" s="543"/>
      <c r="M159" s="542"/>
      <c r="N159" s="542"/>
      <c r="O159" s="542">
        <f>Tabla23[[#This Row],[DINERO RECIBIDO]]-Tabla23[[#This Row],[PAZ Y SALVO - ENVIO]]-Tabla23[[#This Row],[RECIBO TRANSITO]]-Tabla23[[#This Row],[OTRO RECIBO (RUNT - COPIAS)]]-Tabla23[[#This Row],[IMPUESTO]]-Tabla23[[#This Row],[OTROS - SOBRANTE]]-Tabla23[[#This Row],[HONORARIOS]]-Tabla23[[#This Row],[EXTRA]]</f>
        <v>360000</v>
      </c>
      <c r="P159" s="836" t="s">
        <v>9043</v>
      </c>
      <c r="Q159" t="s">
        <v>542</v>
      </c>
    </row>
    <row r="160" spans="1:17" ht="15.75" x14ac:dyDescent="0.25">
      <c r="A160" s="298"/>
      <c r="B160" s="540" t="s">
        <v>7055</v>
      </c>
      <c r="C160" s="389" t="s">
        <v>1867</v>
      </c>
      <c r="D160" s="390">
        <v>77189765</v>
      </c>
      <c r="E160" s="379" t="s">
        <v>6990</v>
      </c>
      <c r="F160" s="379" t="s">
        <v>5693</v>
      </c>
      <c r="G160" s="391">
        <v>70000</v>
      </c>
      <c r="H160" s="781">
        <v>46198</v>
      </c>
      <c r="I160" s="780">
        <v>11</v>
      </c>
      <c r="J160" s="781">
        <f>WORKDAY.INTL(Tabla23[[#This Row],[PAZ Y SALVO - ENVIO]],Tabla23[[#This Row],[RECIBO TRANSITO]],1,Tabla30[FECHA])</f>
        <v>46217</v>
      </c>
      <c r="K160" s="277"/>
      <c r="L160" s="657"/>
      <c r="M160" s="542"/>
      <c r="N160" s="542"/>
      <c r="O160" s="542">
        <v>70000</v>
      </c>
      <c r="P160" s="657" t="s">
        <v>8004</v>
      </c>
      <c r="Q160" t="s">
        <v>542</v>
      </c>
    </row>
    <row r="161" spans="1:17" ht="15.75" x14ac:dyDescent="0.25">
      <c r="A161" s="298"/>
      <c r="B161" s="540" t="s">
        <v>7055</v>
      </c>
      <c r="C161" s="389" t="s">
        <v>1867</v>
      </c>
      <c r="D161" s="390" t="s">
        <v>7001</v>
      </c>
      <c r="E161" s="379" t="s">
        <v>561</v>
      </c>
      <c r="F161" s="379" t="s">
        <v>214</v>
      </c>
      <c r="G161" s="391">
        <v>1221000</v>
      </c>
      <c r="H161" s="301">
        <v>5000</v>
      </c>
      <c r="I161" s="301">
        <v>18000</v>
      </c>
      <c r="J161" s="301">
        <v>878000</v>
      </c>
      <c r="K161" s="301">
        <v>35000</v>
      </c>
      <c r="L161" s="542"/>
      <c r="M161" s="542"/>
      <c r="N161" s="542"/>
      <c r="O161" s="542">
        <f>Tabla23[[#This Row],[DINERO RECIBIDO]]-Tabla23[[#This Row],[PAZ Y SALVO - ENVIO]]-Tabla23[[#This Row],[RECIBO TRANSITO]]-Tabla23[[#This Row],[OTRO RECIBO (RUNT - COPIAS)]]-Tabla23[[#This Row],[IMPUESTO]]</f>
        <v>285000</v>
      </c>
      <c r="P161" s="793" t="s">
        <v>7132</v>
      </c>
      <c r="Q161" t="s">
        <v>542</v>
      </c>
    </row>
    <row r="162" spans="1:17" ht="15.75" x14ac:dyDescent="0.25">
      <c r="A162" s="298"/>
      <c r="B162" s="597" t="s">
        <v>7055</v>
      </c>
      <c r="C162" s="246" t="s">
        <v>1867</v>
      </c>
      <c r="D162" s="492"/>
      <c r="E162" s="246" t="s">
        <v>5990</v>
      </c>
      <c r="F162" s="246" t="s">
        <v>5991</v>
      </c>
      <c r="G162" s="215">
        <v>550000</v>
      </c>
      <c r="H162" s="246" t="s">
        <v>6171</v>
      </c>
      <c r="I162" s="246"/>
      <c r="J162" s="246"/>
      <c r="K162" s="246"/>
      <c r="L162" s="609"/>
      <c r="M162" s="248"/>
      <c r="N162" s="248"/>
      <c r="O162" s="248">
        <v>500000</v>
      </c>
      <c r="P162" s="804"/>
      <c r="Q162" t="s">
        <v>542</v>
      </c>
    </row>
    <row r="163" spans="1:17" ht="15.75" x14ac:dyDescent="0.25">
      <c r="A163" s="298"/>
      <c r="B163" s="597" t="s">
        <v>7055</v>
      </c>
      <c r="C163" s="246" t="s">
        <v>1867</v>
      </c>
      <c r="D163" s="492" t="s">
        <v>5660</v>
      </c>
      <c r="E163" s="246" t="s">
        <v>5659</v>
      </c>
      <c r="F163" s="246" t="s">
        <v>5658</v>
      </c>
      <c r="G163" s="215">
        <v>200000</v>
      </c>
      <c r="H163" s="246" t="s">
        <v>5661</v>
      </c>
      <c r="I163" s="246"/>
      <c r="J163" s="246"/>
      <c r="K163" s="246"/>
      <c r="L163" s="609"/>
      <c r="M163" s="248"/>
      <c r="N163" s="248"/>
      <c r="O163" s="248">
        <v>200000</v>
      </c>
      <c r="P163" s="804"/>
      <c r="Q163" t="s">
        <v>542</v>
      </c>
    </row>
    <row r="164" spans="1:17" ht="15.75" x14ac:dyDescent="0.25">
      <c r="A164" s="298"/>
      <c r="B164" s="541" t="s">
        <v>7055</v>
      </c>
      <c r="C164" s="366" t="s">
        <v>7223</v>
      </c>
      <c r="D164" s="367" t="s">
        <v>6539</v>
      </c>
      <c r="E164" s="366"/>
      <c r="F164" s="366"/>
      <c r="G164" s="368">
        <v>16000</v>
      </c>
      <c r="H164" s="369"/>
      <c r="I164" s="369"/>
      <c r="J164" s="369"/>
      <c r="K164" s="369"/>
      <c r="L164" s="544"/>
      <c r="M164" s="542"/>
      <c r="N164" s="542"/>
      <c r="O164" s="542">
        <f>Tabla23[[#This Row],[DINERO RECIBIDO]]-Tabla23[[#This Row],[PAZ Y SALVO - ENVIO]]-Tabla23[[#This Row],[RECIBO TRANSITO]]-Tabla23[[#This Row],[OTRO RECIBO (RUNT - COPIAS)]]-Tabla23[[#This Row],[IMPUESTO]]</f>
        <v>16000</v>
      </c>
      <c r="P164" s="806" t="s">
        <v>7775</v>
      </c>
      <c r="Q164" t="s">
        <v>542</v>
      </c>
    </row>
    <row r="165" spans="1:17" ht="15.75" x14ac:dyDescent="0.25">
      <c r="A165" s="298"/>
      <c r="B165" s="597" t="s">
        <v>7055</v>
      </c>
      <c r="C165" s="572" t="s">
        <v>4297</v>
      </c>
      <c r="D165" s="492" t="s">
        <v>4907</v>
      </c>
      <c r="E165" s="246" t="s">
        <v>561</v>
      </c>
      <c r="F165" s="246" t="s">
        <v>214</v>
      </c>
      <c r="G165" s="215">
        <v>323000</v>
      </c>
      <c r="H165" s="246" t="s">
        <v>5700</v>
      </c>
      <c r="I165" s="246"/>
      <c r="J165" s="246"/>
      <c r="K165" s="246"/>
      <c r="L165" s="609"/>
      <c r="M165" s="248"/>
      <c r="N165" s="248"/>
      <c r="O165" s="248">
        <v>114000</v>
      </c>
      <c r="P165" s="804"/>
      <c r="Q165" t="s">
        <v>542</v>
      </c>
    </row>
    <row r="166" spans="1:17" ht="15.75" x14ac:dyDescent="0.25">
      <c r="A166" s="298"/>
      <c r="B166" s="597" t="s">
        <v>7055</v>
      </c>
      <c r="C166" s="246" t="s">
        <v>3130</v>
      </c>
      <c r="D166" s="492" t="s">
        <v>3519</v>
      </c>
      <c r="E166" s="246" t="s">
        <v>561</v>
      </c>
      <c r="F166" s="246" t="s">
        <v>214</v>
      </c>
      <c r="G166" s="215">
        <v>1880000</v>
      </c>
      <c r="H166" s="246" t="s">
        <v>3520</v>
      </c>
      <c r="I166" s="246"/>
      <c r="J166" s="246"/>
      <c r="K166" s="246"/>
      <c r="L166" s="609"/>
      <c r="M166" s="248"/>
      <c r="N166" s="248"/>
      <c r="O166" s="248">
        <v>488000</v>
      </c>
      <c r="P166" s="804"/>
      <c r="Q166" t="s">
        <v>542</v>
      </c>
    </row>
    <row r="167" spans="1:17" ht="15.75" x14ac:dyDescent="0.25">
      <c r="A167" s="298"/>
      <c r="B167" s="540" t="s">
        <v>7055</v>
      </c>
      <c r="C167" s="389" t="s">
        <v>1525</v>
      </c>
      <c r="D167" s="390" t="s">
        <v>7883</v>
      </c>
      <c r="E167" s="379" t="s">
        <v>561</v>
      </c>
      <c r="F167" s="379" t="s">
        <v>214</v>
      </c>
      <c r="G167" s="391">
        <v>1616000</v>
      </c>
      <c r="H167" s="301">
        <v>23000</v>
      </c>
      <c r="I167" s="277">
        <v>569000</v>
      </c>
      <c r="J167" s="277"/>
      <c r="K167" s="277">
        <v>610000</v>
      </c>
      <c r="L167" s="543"/>
      <c r="M167" s="542"/>
      <c r="N167" s="542"/>
      <c r="O167" s="542">
        <f>Tabla23[[#This Row],[DINERO RECIBIDO]]-Tabla23[[#This Row],[PAZ Y SALVO - ENVIO]]-Tabla23[[#This Row],[RECIBO TRANSITO]]-Tabla23[[#This Row],[OTRO RECIBO (RUNT - COPIAS)]]-Tabla23[[#This Row],[IMPUESTO]]</f>
        <v>414000</v>
      </c>
      <c r="P167" s="657" t="s">
        <v>8008</v>
      </c>
      <c r="Q167" t="s">
        <v>542</v>
      </c>
    </row>
    <row r="168" spans="1:17" ht="15.75" x14ac:dyDescent="0.25">
      <c r="A168" s="298"/>
      <c r="B168" s="597" t="s">
        <v>7055</v>
      </c>
      <c r="C168" s="572" t="s">
        <v>3305</v>
      </c>
      <c r="D168" s="492" t="s">
        <v>5656</v>
      </c>
      <c r="E168" s="246" t="s">
        <v>561</v>
      </c>
      <c r="F168" s="246" t="s">
        <v>214</v>
      </c>
      <c r="G168" s="215">
        <v>775000</v>
      </c>
      <c r="H168" s="246" t="s">
        <v>5701</v>
      </c>
      <c r="I168" s="246"/>
      <c r="J168" s="246"/>
      <c r="K168" s="246"/>
      <c r="L168" s="609"/>
      <c r="M168" s="248"/>
      <c r="N168" s="248"/>
      <c r="O168" s="248">
        <v>209000</v>
      </c>
      <c r="P168" s="804"/>
      <c r="Q168" t="s">
        <v>542</v>
      </c>
    </row>
    <row r="169" spans="1:17" ht="15.75" x14ac:dyDescent="0.25">
      <c r="A169" s="298"/>
      <c r="B169" s="597" t="s">
        <v>7055</v>
      </c>
      <c r="C169" s="572" t="s">
        <v>3305</v>
      </c>
      <c r="D169" s="492" t="s">
        <v>5398</v>
      </c>
      <c r="E169" s="246" t="s">
        <v>561</v>
      </c>
      <c r="F169" s="246" t="s">
        <v>214</v>
      </c>
      <c r="G169" s="215" t="s">
        <v>5679</v>
      </c>
      <c r="H169" s="246" t="s">
        <v>5680</v>
      </c>
      <c r="I169" s="246"/>
      <c r="J169" s="246"/>
      <c r="K169" s="246"/>
      <c r="L169" s="609"/>
      <c r="M169" s="248"/>
      <c r="N169" s="248"/>
      <c r="O169" s="248">
        <v>804000</v>
      </c>
      <c r="P169" s="804"/>
      <c r="Q169" t="s">
        <v>542</v>
      </c>
    </row>
    <row r="170" spans="1:17" ht="15.75" x14ac:dyDescent="0.25">
      <c r="A170" s="298"/>
      <c r="B170" s="540" t="s">
        <v>7055</v>
      </c>
      <c r="C170" s="389" t="s">
        <v>8355</v>
      </c>
      <c r="D170" s="390" t="s">
        <v>8924</v>
      </c>
      <c r="E170" s="379" t="s">
        <v>580</v>
      </c>
      <c r="F170" s="916" t="s">
        <v>424</v>
      </c>
      <c r="G170" s="391">
        <v>1780000</v>
      </c>
      <c r="H170" s="301">
        <v>5000</v>
      </c>
      <c r="I170" s="277">
        <v>255000</v>
      </c>
      <c r="J170" s="277">
        <v>964000</v>
      </c>
      <c r="K170" s="277">
        <v>108000</v>
      </c>
      <c r="L170" s="543">
        <v>108000</v>
      </c>
      <c r="M170" s="542"/>
      <c r="N170" s="542"/>
      <c r="O170" s="542">
        <f>Tabla23[[#This Row],[DINERO RECIBIDO]]-Tabla23[[#This Row],[PAZ Y SALVO - ENVIO]]-Tabla23[[#This Row],[RECIBO TRANSITO]]-Tabla23[[#This Row],[OTRO RECIBO (RUNT - COPIAS)]]-Tabla23[[#This Row],[IMPUESTO]]-Tabla23[[#This Row],[OTROS - SOBRANTE]]-Tabla23[[#This Row],[HONORARIOS]]-Tabla23[[#This Row],[EXTRA]]</f>
        <v>340000</v>
      </c>
      <c r="P170" s="836" t="s">
        <v>9114</v>
      </c>
      <c r="Q170" t="s">
        <v>542</v>
      </c>
    </row>
    <row r="171" spans="1:17" ht="15.75" x14ac:dyDescent="0.25">
      <c r="A171" s="298"/>
      <c r="B171" s="597" t="s">
        <v>7055</v>
      </c>
      <c r="C171" s="572" t="s">
        <v>3303</v>
      </c>
      <c r="D171" s="492">
        <v>52187849</v>
      </c>
      <c r="E171" s="246" t="s">
        <v>6361</v>
      </c>
      <c r="F171" s="246" t="s">
        <v>6362</v>
      </c>
      <c r="G171" s="215">
        <v>30000</v>
      </c>
      <c r="H171" s="246"/>
      <c r="I171" s="246"/>
      <c r="J171" s="246"/>
      <c r="K171" s="246"/>
      <c r="L171" s="609"/>
      <c r="M171" s="248"/>
      <c r="N171" s="248"/>
      <c r="O171" s="248">
        <v>30000</v>
      </c>
      <c r="P171" s="804"/>
      <c r="Q171" t="s">
        <v>542</v>
      </c>
    </row>
    <row r="172" spans="1:17" ht="15.75" x14ac:dyDescent="0.25">
      <c r="A172" s="298"/>
      <c r="B172" s="540" t="s">
        <v>7055</v>
      </c>
      <c r="C172" s="389" t="s">
        <v>6643</v>
      </c>
      <c r="D172" s="390" t="s">
        <v>8758</v>
      </c>
      <c r="E172" s="379" t="s">
        <v>561</v>
      </c>
      <c r="F172" s="916" t="s">
        <v>214</v>
      </c>
      <c r="G172" s="391">
        <v>962000</v>
      </c>
      <c r="H172" s="301">
        <v>5000</v>
      </c>
      <c r="I172" s="277">
        <v>647000</v>
      </c>
      <c r="J172" s="277">
        <v>19000</v>
      </c>
      <c r="K172" s="277"/>
      <c r="L172" s="543">
        <v>40000</v>
      </c>
      <c r="M172" s="542">
        <v>80000</v>
      </c>
      <c r="N172" s="542">
        <v>171000</v>
      </c>
      <c r="O172" s="542">
        <f>Tabla23[[#This Row],[DINERO RECIBIDO]]-Tabla23[[#This Row],[PAZ Y SALVO - ENVIO]]-Tabla23[[#This Row],[RECIBO TRANSITO]]-Tabla23[[#This Row],[OTRO RECIBO (RUNT - COPIAS)]]-Tabla23[[#This Row],[IMPUESTO]]-Tabla23[[#This Row],[OTROS - SOBRANTE]]-Tabla23[[#This Row],[HONORARIOS]]-Tabla23[[#This Row],[EXTRA]]</f>
        <v>0</v>
      </c>
      <c r="P172" s="836">
        <v>647</v>
      </c>
      <c r="Q172" t="s">
        <v>542</v>
      </c>
    </row>
    <row r="173" spans="1:17" ht="15.75" x14ac:dyDescent="0.25">
      <c r="A173" s="298"/>
      <c r="B173" s="540" t="s">
        <v>7055</v>
      </c>
      <c r="C173" s="389" t="s">
        <v>6643</v>
      </c>
      <c r="D173" s="390" t="s">
        <v>7204</v>
      </c>
      <c r="E173" s="379" t="s">
        <v>7197</v>
      </c>
      <c r="F173" s="379" t="s">
        <v>214</v>
      </c>
      <c r="G173" s="391">
        <v>1119000</v>
      </c>
      <c r="H173" s="301">
        <v>18000</v>
      </c>
      <c r="I173" s="301">
        <v>714000</v>
      </c>
      <c r="J173" s="301">
        <v>14000</v>
      </c>
      <c r="K173" s="301">
        <v>108000</v>
      </c>
      <c r="L173" s="542"/>
      <c r="M173" s="542"/>
      <c r="N173" s="542"/>
      <c r="O173" s="542">
        <f>Tabla23[[#This Row],[DINERO RECIBIDO]]-Tabla23[[#This Row],[PAZ Y SALVO - ENVIO]]-Tabla23[[#This Row],[RECIBO TRANSITO]]-Tabla23[[#This Row],[OTRO RECIBO (RUNT - COPIAS)]]-Tabla23[[#This Row],[IMPUESTO]]</f>
        <v>265000</v>
      </c>
      <c r="P173" s="793" t="s">
        <v>7356</v>
      </c>
      <c r="Q173" t="s">
        <v>542</v>
      </c>
    </row>
    <row r="174" spans="1:17" ht="15.75" x14ac:dyDescent="0.25">
      <c r="A174" s="298"/>
      <c r="B174" s="540" t="s">
        <v>7055</v>
      </c>
      <c r="C174" s="389" t="s">
        <v>3961</v>
      </c>
      <c r="D174" s="390" t="s">
        <v>8943</v>
      </c>
      <c r="E174" s="379" t="s">
        <v>8944</v>
      </c>
      <c r="F174" s="916" t="s">
        <v>214</v>
      </c>
      <c r="G174" s="391">
        <v>1095000</v>
      </c>
      <c r="H174" s="301">
        <v>23000</v>
      </c>
      <c r="I174" s="543">
        <v>723000</v>
      </c>
      <c r="J174" s="543"/>
      <c r="K174" s="543"/>
      <c r="L174" s="543"/>
      <c r="M174" s="542">
        <v>80000</v>
      </c>
      <c r="N174" s="542"/>
      <c r="O174" s="542">
        <f>Tabla23[[#This Row],[DINERO RECIBIDO]]-Tabla23[[#This Row],[PAZ Y SALVO - ENVIO]]-Tabla23[[#This Row],[RECIBO TRANSITO]]-Tabla23[[#This Row],[OTRO RECIBO (RUNT - COPIAS)]]-Tabla23[[#This Row],[IMPUESTO]]-Tabla23[[#This Row],[OTROS - SOBRANTE]]-Tabla23[[#This Row],[HONORARIOS]]-Tabla23[[#This Row],[EXTRA]]</f>
        <v>269000</v>
      </c>
      <c r="P174" s="836" t="s">
        <v>8945</v>
      </c>
      <c r="Q174" t="s">
        <v>542</v>
      </c>
    </row>
    <row r="175" spans="1:17" ht="15.75" x14ac:dyDescent="0.25">
      <c r="A175" s="298"/>
      <c r="B175" s="597" t="s">
        <v>7055</v>
      </c>
      <c r="C175" s="572" t="s">
        <v>3961</v>
      </c>
      <c r="D175" s="492" t="s">
        <v>4432</v>
      </c>
      <c r="E175" s="246" t="s">
        <v>561</v>
      </c>
      <c r="F175" s="246" t="s">
        <v>214</v>
      </c>
      <c r="G175" s="215">
        <v>1500000</v>
      </c>
      <c r="H175" s="246" t="s">
        <v>4475</v>
      </c>
      <c r="I175" s="246"/>
      <c r="J175" s="246"/>
      <c r="K175" s="246"/>
      <c r="L175" s="609"/>
      <c r="M175" s="248"/>
      <c r="N175" s="248"/>
      <c r="O175" s="248">
        <v>354000</v>
      </c>
      <c r="P175" s="804"/>
      <c r="Q175" t="s">
        <v>542</v>
      </c>
    </row>
    <row r="176" spans="1:17" ht="15.75" x14ac:dyDescent="0.25">
      <c r="A176" s="298"/>
      <c r="B176" s="597" t="s">
        <v>7055</v>
      </c>
      <c r="C176" s="572" t="s">
        <v>5760</v>
      </c>
      <c r="D176" s="492" t="s">
        <v>5759</v>
      </c>
      <c r="E176" s="246" t="s">
        <v>5350</v>
      </c>
      <c r="F176" s="246" t="s">
        <v>214</v>
      </c>
      <c r="G176" s="215">
        <v>1040000</v>
      </c>
      <c r="H176" s="246" t="s">
        <v>5812</v>
      </c>
      <c r="I176" s="246"/>
      <c r="J176" s="246"/>
      <c r="K176" s="246"/>
      <c r="L176" s="609"/>
      <c r="M176" s="248"/>
      <c r="N176" s="248"/>
      <c r="O176" s="248">
        <v>289000</v>
      </c>
      <c r="P176" s="804"/>
      <c r="Q176" t="s">
        <v>542</v>
      </c>
    </row>
    <row r="177" spans="1:17" ht="15.75" x14ac:dyDescent="0.25">
      <c r="A177" s="298"/>
      <c r="B177" s="597" t="s">
        <v>7055</v>
      </c>
      <c r="C177" s="573" t="s">
        <v>6639</v>
      </c>
      <c r="D177" s="573"/>
      <c r="E177" s="573"/>
      <c r="F177" s="573"/>
      <c r="G177" s="573"/>
      <c r="H177" s="573" t="s">
        <v>6639</v>
      </c>
      <c r="I177" s="573"/>
      <c r="J177" s="573"/>
      <c r="K177" s="573"/>
      <c r="L177" s="659"/>
      <c r="M177" s="660"/>
      <c r="N177" s="660"/>
      <c r="O177" s="660">
        <v>3000</v>
      </c>
      <c r="P177" s="805" t="s">
        <v>8948</v>
      </c>
      <c r="Q177" t="s">
        <v>542</v>
      </c>
    </row>
    <row r="178" spans="1:17" ht="15.75" x14ac:dyDescent="0.25">
      <c r="A178" s="298"/>
      <c r="B178" s="540" t="s">
        <v>7055</v>
      </c>
      <c r="C178" s="389" t="s">
        <v>7045</v>
      </c>
      <c r="D178" s="390">
        <v>5820713</v>
      </c>
      <c r="E178" s="379" t="s">
        <v>6355</v>
      </c>
      <c r="F178" s="379" t="s">
        <v>424</v>
      </c>
      <c r="G178" s="391">
        <v>397000</v>
      </c>
      <c r="H178" s="301"/>
      <c r="I178" s="301"/>
      <c r="J178" s="301"/>
      <c r="K178" s="301"/>
      <c r="L178" s="542"/>
      <c r="M178" s="542"/>
      <c r="N178" s="542"/>
      <c r="O178" s="542">
        <f>Tabla23[[#This Row],[DINERO RECIBIDO]]-Tabla23[[#This Row],[PAZ Y SALVO - ENVIO]]-Tabla23[[#This Row],[RECIBO TRANSITO]]-Tabla23[[#This Row],[OTRO RECIBO (RUNT - COPIAS)]]-Tabla23[[#This Row],[IMPUESTO]]</f>
        <v>397000</v>
      </c>
      <c r="P178" s="793" t="s">
        <v>7048</v>
      </c>
      <c r="Q178" t="s">
        <v>542</v>
      </c>
    </row>
    <row r="179" spans="1:17" ht="15.75" x14ac:dyDescent="0.25">
      <c r="A179" s="298"/>
      <c r="B179" s="540" t="s">
        <v>7055</v>
      </c>
      <c r="C179" s="389" t="s">
        <v>1662</v>
      </c>
      <c r="D179" s="390" t="s">
        <v>8139</v>
      </c>
      <c r="E179" s="379" t="s">
        <v>4111</v>
      </c>
      <c r="F179" s="379" t="s">
        <v>559</v>
      </c>
      <c r="G179" s="391">
        <v>100000</v>
      </c>
      <c r="H179" s="781">
        <v>46074</v>
      </c>
      <c r="I179" s="276">
        <v>30</v>
      </c>
      <c r="J179" s="781">
        <f>WORKDAY.INTL(Tabla23[[#This Row],[PAZ Y SALVO - ENVIO]],Tabla23[[#This Row],[RECIBO TRANSITO]],1,Tabla30[FECHA])</f>
        <v>46120</v>
      </c>
      <c r="K179" s="277"/>
      <c r="L179" s="657"/>
      <c r="M179" s="542"/>
      <c r="N179" s="542"/>
      <c r="O179" s="542">
        <v>100000</v>
      </c>
      <c r="P179" s="657"/>
      <c r="Q179" t="s">
        <v>542</v>
      </c>
    </row>
    <row r="180" spans="1:17" ht="15.75" x14ac:dyDescent="0.25">
      <c r="A180" s="298"/>
      <c r="B180" s="540" t="s">
        <v>7055</v>
      </c>
      <c r="C180" s="389" t="s">
        <v>6654</v>
      </c>
      <c r="D180" s="390" t="s">
        <v>9082</v>
      </c>
      <c r="E180" s="379" t="s">
        <v>561</v>
      </c>
      <c r="F180" s="916" t="s">
        <v>214</v>
      </c>
      <c r="G180" s="391">
        <v>1080000</v>
      </c>
      <c r="H180" s="301">
        <v>5000</v>
      </c>
      <c r="I180" s="277">
        <v>785000</v>
      </c>
      <c r="J180" s="277"/>
      <c r="K180" s="277"/>
      <c r="L180" s="543"/>
      <c r="M180" s="542">
        <v>80000</v>
      </c>
      <c r="N180" s="542">
        <v>210000</v>
      </c>
      <c r="O180" s="542">
        <f>Tabla23[[#This Row],[DINERO RECIBIDO]]-Tabla23[[#This Row],[PAZ Y SALVO - ENVIO]]-Tabla23[[#This Row],[RECIBO TRANSITO]]-Tabla23[[#This Row],[OTRO RECIBO (RUNT - COPIAS)]]-Tabla23[[#This Row],[IMPUESTO]]-Tabla23[[#This Row],[OTROS - SOBRANTE]]-Tabla23[[#This Row],[HONORARIOS]]-Tabla23[[#This Row],[EXTRA]]</f>
        <v>0</v>
      </c>
      <c r="P180" s="836"/>
      <c r="Q180" t="s">
        <v>542</v>
      </c>
    </row>
    <row r="181" spans="1:17" ht="15.75" x14ac:dyDescent="0.25">
      <c r="A181" s="298"/>
      <c r="B181" s="597" t="s">
        <v>7055</v>
      </c>
      <c r="C181" s="572" t="s">
        <v>6654</v>
      </c>
      <c r="D181" s="492" t="s">
        <v>6675</v>
      </c>
      <c r="E181" s="246" t="s">
        <v>561</v>
      </c>
      <c r="F181" s="246" t="s">
        <v>214</v>
      </c>
      <c r="G181" s="215">
        <v>1400000</v>
      </c>
      <c r="H181" s="246" t="s">
        <v>6693</v>
      </c>
      <c r="I181" s="246"/>
      <c r="J181" s="246"/>
      <c r="K181" s="246"/>
      <c r="L181" s="609"/>
      <c r="M181" s="248"/>
      <c r="N181" s="248"/>
      <c r="O181" s="248">
        <v>365000</v>
      </c>
      <c r="P181" s="804"/>
      <c r="Q181" t="s">
        <v>542</v>
      </c>
    </row>
    <row r="182" spans="1:17" ht="15.75" x14ac:dyDescent="0.25">
      <c r="A182" s="298"/>
      <c r="B182" s="597" t="s">
        <v>7055</v>
      </c>
      <c r="C182" s="572" t="s">
        <v>6654</v>
      </c>
      <c r="D182" s="492" t="s">
        <v>6676</v>
      </c>
      <c r="E182" s="246" t="s">
        <v>561</v>
      </c>
      <c r="F182" s="246" t="s">
        <v>214</v>
      </c>
      <c r="G182" s="215">
        <v>400000</v>
      </c>
      <c r="H182" s="246" t="s">
        <v>6703</v>
      </c>
      <c r="I182" s="246"/>
      <c r="J182" s="246"/>
      <c r="K182" s="246"/>
      <c r="L182" s="609"/>
      <c r="M182" s="248"/>
      <c r="N182" s="248"/>
      <c r="O182" s="248">
        <v>112000</v>
      </c>
      <c r="P182" s="804"/>
      <c r="Q182" t="s">
        <v>542</v>
      </c>
    </row>
    <row r="183" spans="1:17" ht="15.75" x14ac:dyDescent="0.25">
      <c r="A183" s="298"/>
      <c r="B183" s="597" t="s">
        <v>7055</v>
      </c>
      <c r="C183" s="246" t="s">
        <v>596</v>
      </c>
      <c r="D183" s="492" t="s">
        <v>4174</v>
      </c>
      <c r="E183" s="246" t="s">
        <v>561</v>
      </c>
      <c r="F183" s="246" t="s">
        <v>214</v>
      </c>
      <c r="G183" s="215" t="s">
        <v>4222</v>
      </c>
      <c r="H183" s="246" t="s">
        <v>4236</v>
      </c>
      <c r="I183" s="609"/>
      <c r="J183" s="609"/>
      <c r="K183" s="609"/>
      <c r="L183" s="609"/>
      <c r="M183" s="248"/>
      <c r="N183" s="248"/>
      <c r="O183" s="248">
        <v>403000</v>
      </c>
      <c r="P183" s="804"/>
      <c r="Q183" t="s">
        <v>542</v>
      </c>
    </row>
    <row r="184" spans="1:17" ht="15.75" x14ac:dyDescent="0.25">
      <c r="A184" s="298"/>
      <c r="B184" s="597" t="s">
        <v>7055</v>
      </c>
      <c r="C184" s="246" t="s">
        <v>3970</v>
      </c>
      <c r="D184" s="492" t="s">
        <v>4483</v>
      </c>
      <c r="E184" s="246" t="s">
        <v>4545</v>
      </c>
      <c r="F184" s="246" t="s">
        <v>427</v>
      </c>
      <c r="G184" s="215">
        <v>100000</v>
      </c>
      <c r="H184" s="246"/>
      <c r="I184" s="609"/>
      <c r="J184" s="609"/>
      <c r="K184" s="609"/>
      <c r="L184" s="609"/>
      <c r="M184" s="248"/>
      <c r="N184" s="248"/>
      <c r="O184" s="248">
        <v>100000</v>
      </c>
      <c r="P184" s="804"/>
      <c r="Q184" t="s">
        <v>542</v>
      </c>
    </row>
    <row r="185" spans="1:17" ht="15.75" x14ac:dyDescent="0.25">
      <c r="A185" s="298"/>
      <c r="B185" s="597" t="s">
        <v>7055</v>
      </c>
      <c r="C185" s="246" t="s">
        <v>3970</v>
      </c>
      <c r="D185" s="492" t="s">
        <v>4483</v>
      </c>
      <c r="E185" s="246" t="s">
        <v>4589</v>
      </c>
      <c r="F185" s="246"/>
      <c r="G185" s="215">
        <v>120000</v>
      </c>
      <c r="H185" s="246"/>
      <c r="I185" s="609"/>
      <c r="J185" s="609"/>
      <c r="K185" s="609"/>
      <c r="L185" s="609"/>
      <c r="M185" s="248"/>
      <c r="N185" s="248"/>
      <c r="O185" s="248">
        <v>120000</v>
      </c>
      <c r="P185" s="804"/>
      <c r="Q185" t="s">
        <v>542</v>
      </c>
    </row>
    <row r="186" spans="1:17" ht="15.75" x14ac:dyDescent="0.25">
      <c r="A186" s="298"/>
      <c r="B186" s="540" t="s">
        <v>7055</v>
      </c>
      <c r="C186" s="389" t="s">
        <v>6992</v>
      </c>
      <c r="D186" s="390" t="s">
        <v>8648</v>
      </c>
      <c r="E186" s="379" t="s">
        <v>8646</v>
      </c>
      <c r="F186" s="379" t="s">
        <v>577</v>
      </c>
      <c r="G186" s="391">
        <v>283000</v>
      </c>
      <c r="H186" s="301"/>
      <c r="I186" s="543">
        <v>42000</v>
      </c>
      <c r="J186" s="543">
        <v>27000</v>
      </c>
      <c r="K186" s="543"/>
      <c r="L186" s="543"/>
      <c r="M186" s="542">
        <v>214000</v>
      </c>
      <c r="N186" s="542"/>
      <c r="O186" s="542">
        <f>Tabla23[[#This Row],[DINERO RECIBIDO]]-Tabla23[[#This Row],[PAZ Y SALVO - ENVIO]]-Tabla23[[#This Row],[RECIBO TRANSITO]]-Tabla23[[#This Row],[OTRO RECIBO (RUNT - COPIAS)]]-Tabla23[[#This Row],[IMPUESTO]]-Tabla23[[#This Row],[OTROS - SOBRANTE]]-Tabla23[[#This Row],[HONORARIOS]]-Tabla23[[#This Row],[EXTRA]]</f>
        <v>0</v>
      </c>
      <c r="P186" s="836"/>
      <c r="Q186" t="s">
        <v>542</v>
      </c>
    </row>
    <row r="187" spans="1:17" ht="15.75" x14ac:dyDescent="0.25">
      <c r="A187" s="298"/>
      <c r="B187" s="540" t="s">
        <v>7055</v>
      </c>
      <c r="C187" s="389" t="s">
        <v>6992</v>
      </c>
      <c r="D187" s="390" t="s">
        <v>8315</v>
      </c>
      <c r="E187" s="379" t="s">
        <v>8111</v>
      </c>
      <c r="F187" s="379" t="s">
        <v>8316</v>
      </c>
      <c r="G187" s="391">
        <v>640000</v>
      </c>
      <c r="H187" s="301">
        <v>104000</v>
      </c>
      <c r="I187" s="543">
        <v>63000</v>
      </c>
      <c r="J187" s="543"/>
      <c r="K187" s="543">
        <v>140000</v>
      </c>
      <c r="L187" s="543"/>
      <c r="M187" s="542"/>
      <c r="N187" s="542"/>
      <c r="O187" s="542">
        <f>Tabla23[[#This Row],[DINERO RECIBIDO]]-Tabla23[[#This Row],[PAZ Y SALVO - ENVIO]]-Tabla23[[#This Row],[RECIBO TRANSITO]]-Tabla23[[#This Row],[OTRO RECIBO (RUNT - COPIAS)]]-Tabla23[[#This Row],[IMPUESTO]]-Tabla23[[#This Row],[OTROS - SOBRANTE]]-Tabla23[[#This Row],[HONORARIOS]]</f>
        <v>333000</v>
      </c>
      <c r="P187" s="657" t="s">
        <v>8110</v>
      </c>
      <c r="Q187" t="s">
        <v>542</v>
      </c>
    </row>
    <row r="188" spans="1:17" ht="15.75" x14ac:dyDescent="0.25">
      <c r="A188" s="298"/>
      <c r="B188" s="540" t="s">
        <v>7055</v>
      </c>
      <c r="C188" s="389" t="s">
        <v>6174</v>
      </c>
      <c r="D188" s="390" t="s">
        <v>7471</v>
      </c>
      <c r="E188" s="379" t="s">
        <v>5659</v>
      </c>
      <c r="F188" s="379" t="s">
        <v>559</v>
      </c>
      <c r="G188" s="391">
        <v>500000</v>
      </c>
      <c r="H188" s="670">
        <v>46035</v>
      </c>
      <c r="I188" s="709">
        <v>11</v>
      </c>
      <c r="J188" s="710">
        <f>WORKDAY.INTL(Tabla23[[#This Row],[PAZ Y SALVO - ENVIO]],Tabla23[[#This Row],[RECIBO TRANSITO]],1,Tabla30[FECHA])</f>
        <v>46050</v>
      </c>
      <c r="K188" s="542"/>
      <c r="L188" s="542"/>
      <c r="M188" s="542"/>
      <c r="N188" s="542"/>
      <c r="O188" s="542">
        <v>500000</v>
      </c>
      <c r="P188" s="793" t="s">
        <v>7191</v>
      </c>
      <c r="Q188" t="s">
        <v>542</v>
      </c>
    </row>
    <row r="189" spans="1:17" ht="15.75" x14ac:dyDescent="0.25">
      <c r="A189" s="298"/>
      <c r="B189" s="597" t="s">
        <v>7055</v>
      </c>
      <c r="C189" s="246" t="s">
        <v>6174</v>
      </c>
      <c r="D189" s="492" t="s">
        <v>6175</v>
      </c>
      <c r="E189" s="246" t="s">
        <v>6574</v>
      </c>
      <c r="F189" s="246" t="s">
        <v>559</v>
      </c>
      <c r="G189" s="215">
        <v>400000</v>
      </c>
      <c r="H189" s="246"/>
      <c r="I189" s="609"/>
      <c r="J189" s="609"/>
      <c r="K189" s="609"/>
      <c r="L189" s="609"/>
      <c r="M189" s="248"/>
      <c r="N189" s="248"/>
      <c r="O189" s="248">
        <v>400000</v>
      </c>
      <c r="P189" s="804"/>
      <c r="Q189" t="s">
        <v>542</v>
      </c>
    </row>
    <row r="190" spans="1:17" ht="15.75" x14ac:dyDescent="0.25">
      <c r="A190" s="298"/>
      <c r="B190" s="597" t="s">
        <v>7055</v>
      </c>
      <c r="C190" s="246" t="s">
        <v>6174</v>
      </c>
      <c r="D190" s="492" t="s">
        <v>6175</v>
      </c>
      <c r="E190" s="246" t="s">
        <v>5659</v>
      </c>
      <c r="F190" s="246" t="s">
        <v>559</v>
      </c>
      <c r="G190" s="215">
        <v>150000</v>
      </c>
      <c r="H190" s="246" t="s">
        <v>6403</v>
      </c>
      <c r="I190" s="609"/>
      <c r="J190" s="609"/>
      <c r="K190" s="609"/>
      <c r="L190" s="609"/>
      <c r="M190" s="248"/>
      <c r="N190" s="248"/>
      <c r="O190" s="248">
        <v>100000</v>
      </c>
      <c r="P190" s="804"/>
      <c r="Q190" t="s">
        <v>542</v>
      </c>
    </row>
    <row r="191" spans="1:17" ht="15.75" x14ac:dyDescent="0.25">
      <c r="A191" s="298"/>
      <c r="B191" s="540" t="s">
        <v>7055</v>
      </c>
      <c r="C191" s="389" t="s">
        <v>6650</v>
      </c>
      <c r="D191" s="390" t="s">
        <v>7161</v>
      </c>
      <c r="E191" s="379" t="s">
        <v>561</v>
      </c>
      <c r="F191" s="379" t="s">
        <v>214</v>
      </c>
      <c r="G191" s="391">
        <v>728000</v>
      </c>
      <c r="H191" s="301">
        <v>18000</v>
      </c>
      <c r="I191" s="542">
        <v>508000</v>
      </c>
      <c r="J191" s="542"/>
      <c r="K191" s="542"/>
      <c r="L191" s="542"/>
      <c r="M191" s="542"/>
      <c r="N191" s="542"/>
      <c r="O191" s="542">
        <f>Tabla23[[#This Row],[DINERO RECIBIDO]]-Tabla23[[#This Row],[PAZ Y SALVO - ENVIO]]-Tabla23[[#This Row],[RECIBO TRANSITO]]-Tabla23[[#This Row],[OTRO RECIBO (RUNT - COPIAS)]]-Tabla23[[#This Row],[IMPUESTO]]</f>
        <v>202000</v>
      </c>
      <c r="P191" s="793"/>
      <c r="Q191" t="s">
        <v>542</v>
      </c>
    </row>
    <row r="192" spans="1:17" ht="15.75" x14ac:dyDescent="0.25">
      <c r="A192" s="298"/>
      <c r="B192" s="540" t="s">
        <v>7055</v>
      </c>
      <c r="C192" s="389"/>
      <c r="D192" s="390" t="s">
        <v>8304</v>
      </c>
      <c r="E192" s="379"/>
      <c r="F192" s="379"/>
      <c r="G192" s="391">
        <v>516000</v>
      </c>
      <c r="H192" s="301">
        <v>5000</v>
      </c>
      <c r="I192" s="543">
        <v>202000</v>
      </c>
      <c r="J192" s="543"/>
      <c r="K192" s="543"/>
      <c r="L192" s="543"/>
      <c r="M192" s="542">
        <v>70000</v>
      </c>
      <c r="N192" s="542">
        <v>239000</v>
      </c>
      <c r="O192" s="542">
        <f>Tabla23[[#This Row],[DINERO RECIBIDO]]-Tabla23[[#This Row],[PAZ Y SALVO - ENVIO]]-Tabla23[[#This Row],[RECIBO TRANSITO]]-Tabla23[[#This Row],[OTRO RECIBO (RUNT - COPIAS)]]-Tabla23[[#This Row],[IMPUESTO]]-Tabla23[[#This Row],[OTROS - SOBRANTE]]-Tabla23[[#This Row],[HONORARIOS]]-Tabla23[[#This Row],[EXTRA]]</f>
        <v>0</v>
      </c>
      <c r="P192" s="836"/>
      <c r="Q192" t="s">
        <v>542</v>
      </c>
    </row>
    <row r="193" spans="1:17" ht="15.75" x14ac:dyDescent="0.25">
      <c r="A193" s="298"/>
      <c r="B193" s="597" t="s">
        <v>7055</v>
      </c>
      <c r="C193" s="573"/>
      <c r="D193" s="573"/>
      <c r="E193" s="573"/>
      <c r="F193" s="573"/>
      <c r="G193" s="573"/>
      <c r="H193" s="573" t="s">
        <v>6748</v>
      </c>
      <c r="I193" s="659"/>
      <c r="J193" s="659"/>
      <c r="K193" s="659"/>
      <c r="L193" s="659"/>
      <c r="M193" s="248"/>
      <c r="N193" s="248"/>
      <c r="O193" s="248">
        <v>150000</v>
      </c>
      <c r="P193" s="805"/>
      <c r="Q193" t="s">
        <v>542</v>
      </c>
    </row>
    <row r="194" spans="1:17" ht="15.75" x14ac:dyDescent="0.25">
      <c r="A194" s="298"/>
      <c r="B194" s="597" t="s">
        <v>7055</v>
      </c>
      <c r="C194" s="573"/>
      <c r="D194" s="573"/>
      <c r="E194" s="573"/>
      <c r="F194" s="573"/>
      <c r="G194" s="573"/>
      <c r="H194" s="573" t="s">
        <v>6724</v>
      </c>
      <c r="I194" s="659"/>
      <c r="J194" s="659"/>
      <c r="K194" s="659"/>
      <c r="L194" s="659"/>
      <c r="M194" s="248"/>
      <c r="N194" s="248"/>
      <c r="O194" s="248">
        <v>109000</v>
      </c>
      <c r="P194" s="805"/>
      <c r="Q194" t="s">
        <v>542</v>
      </c>
    </row>
    <row r="195" spans="1:17" ht="15.75" x14ac:dyDescent="0.25">
      <c r="A195" s="298"/>
      <c r="B195" s="597" t="s">
        <v>7055</v>
      </c>
      <c r="C195" s="246"/>
      <c r="D195" s="492"/>
      <c r="E195" s="246"/>
      <c r="F195" s="246"/>
      <c r="G195" s="215"/>
      <c r="H195" s="246"/>
      <c r="I195" s="609"/>
      <c r="J195" s="609"/>
      <c r="K195" s="609"/>
      <c r="L195" s="609"/>
      <c r="M195" s="248"/>
      <c r="N195" s="248"/>
      <c r="O195" s="248">
        <v>305000</v>
      </c>
      <c r="P195" s="804"/>
      <c r="Q195" t="s">
        <v>542</v>
      </c>
    </row>
    <row r="196" spans="1:17" ht="15.75" x14ac:dyDescent="0.25">
      <c r="A196" s="298"/>
      <c r="B196" s="597" t="s">
        <v>7056</v>
      </c>
      <c r="C196" s="246"/>
      <c r="D196" s="492"/>
      <c r="E196" s="246"/>
      <c r="F196" s="246"/>
      <c r="G196" s="246"/>
      <c r="H196" s="246" t="s">
        <v>3267</v>
      </c>
      <c r="I196" s="609"/>
      <c r="J196" s="609"/>
      <c r="K196" s="609"/>
      <c r="L196" s="609"/>
      <c r="M196" s="248"/>
      <c r="N196" s="248"/>
      <c r="O196" s="248">
        <v>208000</v>
      </c>
      <c r="P196" s="804"/>
      <c r="Q196" t="s">
        <v>542</v>
      </c>
    </row>
    <row r="197" spans="1:17" ht="15.75" x14ac:dyDescent="0.25">
      <c r="A197" s="298"/>
      <c r="B197" s="597" t="s">
        <v>7056</v>
      </c>
      <c r="C197" s="246"/>
      <c r="D197" s="492"/>
      <c r="E197" s="246"/>
      <c r="F197" s="246"/>
      <c r="G197" s="246"/>
      <c r="H197" s="246" t="s">
        <v>4221</v>
      </c>
      <c r="I197" s="609"/>
      <c r="J197" s="609"/>
      <c r="K197" s="609"/>
      <c r="L197" s="609"/>
      <c r="M197" s="248"/>
      <c r="N197" s="248"/>
      <c r="O197" s="248">
        <v>20000</v>
      </c>
      <c r="P197" s="804"/>
      <c r="Q197" t="s">
        <v>542</v>
      </c>
    </row>
    <row r="198" spans="1:17" ht="15.75" x14ac:dyDescent="0.25">
      <c r="A198" s="298"/>
      <c r="B198" s="597" t="s">
        <v>7056</v>
      </c>
      <c r="C198" s="246"/>
      <c r="D198" s="492"/>
      <c r="E198" s="246"/>
      <c r="F198" s="246"/>
      <c r="G198" s="246"/>
      <c r="H198" s="246" t="s">
        <v>4220</v>
      </c>
      <c r="I198" s="609"/>
      <c r="J198" s="609"/>
      <c r="K198" s="609"/>
      <c r="L198" s="609"/>
      <c r="M198" s="248"/>
      <c r="N198" s="248"/>
      <c r="O198" s="248">
        <v>100000</v>
      </c>
      <c r="P198" s="804"/>
      <c r="Q198" t="s">
        <v>542</v>
      </c>
    </row>
    <row r="199" spans="1:17" ht="15.75" x14ac:dyDescent="0.25">
      <c r="A199" s="298"/>
      <c r="B199" s="597" t="s">
        <v>7056</v>
      </c>
      <c r="C199" s="246"/>
      <c r="D199" s="492"/>
      <c r="E199" s="246"/>
      <c r="F199" s="246"/>
      <c r="G199" s="246"/>
      <c r="H199" s="246" t="s">
        <v>4177</v>
      </c>
      <c r="I199" s="609"/>
      <c r="J199" s="609"/>
      <c r="K199" s="609"/>
      <c r="L199" s="609"/>
      <c r="M199" s="248"/>
      <c r="N199" s="248"/>
      <c r="O199" s="248">
        <v>32000</v>
      </c>
      <c r="P199" s="804"/>
      <c r="Q199" t="s">
        <v>542</v>
      </c>
    </row>
    <row r="200" spans="1:17" ht="15.75" x14ac:dyDescent="0.25">
      <c r="A200" s="298"/>
      <c r="B200" s="597" t="s">
        <v>7056</v>
      </c>
      <c r="C200" s="246"/>
      <c r="D200" s="492"/>
      <c r="E200" s="246"/>
      <c r="F200" s="246"/>
      <c r="G200" s="246"/>
      <c r="H200" s="246" t="s">
        <v>5954</v>
      </c>
      <c r="I200" s="609"/>
      <c r="J200" s="609"/>
      <c r="K200" s="609"/>
      <c r="L200" s="609"/>
      <c r="M200" s="248"/>
      <c r="N200" s="248"/>
      <c r="O200" s="248">
        <v>100000</v>
      </c>
      <c r="P200" s="804"/>
      <c r="Q200" t="s">
        <v>542</v>
      </c>
    </row>
    <row r="201" spans="1:17" ht="15.75" x14ac:dyDescent="0.25">
      <c r="A201" s="298"/>
      <c r="B201" s="597" t="s">
        <v>7056</v>
      </c>
      <c r="C201" s="246"/>
      <c r="D201" s="492"/>
      <c r="E201" s="246"/>
      <c r="F201" s="246"/>
      <c r="G201" s="246"/>
      <c r="H201" s="246" t="s">
        <v>2630</v>
      </c>
      <c r="I201" s="609"/>
      <c r="J201" s="609"/>
      <c r="K201" s="609"/>
      <c r="L201" s="609"/>
      <c r="M201" s="248"/>
      <c r="N201" s="248"/>
      <c r="O201" s="248">
        <v>4601000</v>
      </c>
      <c r="P201" s="804"/>
      <c r="Q201" t="s">
        <v>542</v>
      </c>
    </row>
    <row r="202" spans="1:17" ht="15.75" x14ac:dyDescent="0.25">
      <c r="A202" s="298"/>
      <c r="B202" s="597" t="s">
        <v>7056</v>
      </c>
      <c r="C202" s="246"/>
      <c r="D202" s="492"/>
      <c r="E202" s="246"/>
      <c r="F202" s="246"/>
      <c r="G202" s="246"/>
      <c r="H202" s="246" t="s">
        <v>5432</v>
      </c>
      <c r="I202" s="609"/>
      <c r="J202" s="609"/>
      <c r="K202" s="609"/>
      <c r="L202" s="609"/>
      <c r="M202" s="248"/>
      <c r="N202" s="248"/>
      <c r="O202" s="248">
        <v>1008000</v>
      </c>
      <c r="P202" s="804"/>
      <c r="Q202" t="s">
        <v>542</v>
      </c>
    </row>
    <row r="203" spans="1:17" ht="15.75" x14ac:dyDescent="0.25">
      <c r="A203" s="298"/>
      <c r="B203" s="597" t="s">
        <v>7056</v>
      </c>
      <c r="C203" s="246"/>
      <c r="D203" s="492"/>
      <c r="E203" s="246"/>
      <c r="F203" s="246"/>
      <c r="G203" s="246"/>
      <c r="H203" s="246" t="s">
        <v>2723</v>
      </c>
      <c r="I203" s="609"/>
      <c r="J203" s="609"/>
      <c r="K203" s="609"/>
      <c r="L203" s="609"/>
      <c r="M203" s="248"/>
      <c r="N203" s="248"/>
      <c r="O203" s="248">
        <v>1000000</v>
      </c>
      <c r="P203" s="804"/>
      <c r="Q203" t="s">
        <v>542</v>
      </c>
    </row>
    <row r="204" spans="1:17" ht="15.75" x14ac:dyDescent="0.25">
      <c r="A204" s="298"/>
      <c r="B204" s="597" t="s">
        <v>7056</v>
      </c>
      <c r="C204" s="246"/>
      <c r="D204" s="492"/>
      <c r="E204" s="246"/>
      <c r="F204" s="246"/>
      <c r="G204" s="246"/>
      <c r="H204" s="246" t="s">
        <v>6745</v>
      </c>
      <c r="I204" s="609"/>
      <c r="J204" s="609"/>
      <c r="K204" s="609"/>
      <c r="L204" s="609"/>
      <c r="M204" s="248"/>
      <c r="N204" s="248"/>
      <c r="O204" s="248">
        <v>1075000</v>
      </c>
      <c r="P204" s="804"/>
      <c r="Q204" t="s">
        <v>542</v>
      </c>
    </row>
    <row r="205" spans="1:17" ht="15.75" x14ac:dyDescent="0.25">
      <c r="A205" s="298"/>
      <c r="B205" s="597" t="s">
        <v>516</v>
      </c>
      <c r="C205" s="572" t="s">
        <v>4269</v>
      </c>
      <c r="D205" s="598"/>
      <c r="E205" s="571"/>
      <c r="F205" s="571"/>
      <c r="G205" s="407"/>
      <c r="H205" s="571" t="s">
        <v>6904</v>
      </c>
      <c r="I205" s="599"/>
      <c r="J205" s="599"/>
      <c r="K205" s="599"/>
      <c r="L205" s="599"/>
      <c r="M205" s="600"/>
      <c r="N205" s="600"/>
      <c r="O205" s="600"/>
      <c r="P205" s="1010"/>
      <c r="Q205" t="s">
        <v>542</v>
      </c>
    </row>
    <row r="206" spans="1:17" ht="15.75" x14ac:dyDescent="0.25">
      <c r="A206" s="298"/>
      <c r="B206" s="947" t="s">
        <v>6724</v>
      </c>
      <c r="C206" s="948"/>
      <c r="D206" s="949"/>
      <c r="E206" s="950"/>
      <c r="F206" s="951"/>
      <c r="G206" s="220"/>
      <c r="H206" s="319"/>
      <c r="I206" s="952"/>
      <c r="J206" s="952">
        <v>147000</v>
      </c>
      <c r="K206" s="952"/>
      <c r="L206" s="952">
        <v>182000</v>
      </c>
      <c r="M206" s="952"/>
      <c r="N206" s="952"/>
      <c r="O206" s="952">
        <f>Tabla23[[#This Row],[DINERO RECIBIDO]]-Tabla23[[#This Row],[PAZ Y SALVO - ENVIO]]-Tabla23[[#This Row],[RECIBO TRANSITO]]-Tabla23[[#This Row],[OTRO RECIBO (RUNT - COPIAS)]]-Tabla23[[#This Row],[IMPUESTO]]-Tabla23[[#This Row],[OTROS - SOBRANTE]]-Tabla23[[#This Row],[HONORARIOS]]-Tabla23[[#This Row],[EXTRA]]</f>
        <v>-329000</v>
      </c>
      <c r="P206" s="953" t="s">
        <v>8694</v>
      </c>
      <c r="Q206" t="s">
        <v>542</v>
      </c>
    </row>
    <row r="207" spans="1:17" ht="15.75" x14ac:dyDescent="0.25">
      <c r="A207" s="298"/>
      <c r="B207" s="947" t="s">
        <v>6724</v>
      </c>
      <c r="C207" s="948"/>
      <c r="D207" s="949"/>
      <c r="E207" s="950"/>
      <c r="F207" s="950"/>
      <c r="G207" s="220">
        <v>266000</v>
      </c>
      <c r="H207" s="319"/>
      <c r="I207" s="952"/>
      <c r="J207" s="952"/>
      <c r="K207" s="952"/>
      <c r="L207" s="952"/>
      <c r="M207" s="952"/>
      <c r="N207" s="952"/>
      <c r="O207" s="952">
        <f>Tabla23[[#This Row],[DINERO RECIBIDO]]-Tabla23[[#This Row],[PAZ Y SALVO - ENVIO]]-Tabla23[[#This Row],[RECIBO TRANSITO]]-Tabla23[[#This Row],[OTRO RECIBO (RUNT - COPIAS)]]-Tabla23[[#This Row],[IMPUESTO]]-Tabla23[[#This Row],[OTROS - SOBRANTE]]-Tabla23[[#This Row],[HONORARIOS]]-Tabla23[[#This Row],[EXTRA]]</f>
        <v>266000</v>
      </c>
      <c r="P207" s="953" t="s">
        <v>7978</v>
      </c>
      <c r="Q207" t="s">
        <v>542</v>
      </c>
    </row>
    <row r="208" spans="1:17" ht="15.75" x14ac:dyDescent="0.25">
      <c r="A208" s="298"/>
      <c r="B208" s="947" t="s">
        <v>6724</v>
      </c>
      <c r="C208" s="948"/>
      <c r="D208" s="949"/>
      <c r="E208" s="950"/>
      <c r="F208" s="950"/>
      <c r="G208" s="220">
        <v>145000</v>
      </c>
      <c r="H208" s="319"/>
      <c r="I208" s="952"/>
      <c r="J208" s="952"/>
      <c r="K208" s="952"/>
      <c r="L208" s="952"/>
      <c r="M208" s="952"/>
      <c r="N208" s="952"/>
      <c r="O208" s="952">
        <f>Tabla23[[#This Row],[DINERO RECIBIDO]]-Tabla23[[#This Row],[PAZ Y SALVO - ENVIO]]-Tabla23[[#This Row],[RECIBO TRANSITO]]-Tabla23[[#This Row],[OTRO RECIBO (RUNT - COPIAS)]]-Tabla23[[#This Row],[IMPUESTO]]-Tabla23[[#This Row],[OTROS - SOBRANTE]]-Tabla23[[#This Row],[HONORARIOS]]-Tabla23[[#This Row],[EXTRA]]</f>
        <v>145000</v>
      </c>
      <c r="P208" s="953" t="s">
        <v>8136</v>
      </c>
      <c r="Q208" t="s">
        <v>542</v>
      </c>
    </row>
    <row r="209" spans="1:17" ht="15.75" x14ac:dyDescent="0.25">
      <c r="A209" s="298"/>
      <c r="B209" s="947" t="s">
        <v>6724</v>
      </c>
      <c r="C209" s="948"/>
      <c r="D209" s="949"/>
      <c r="E209" s="950"/>
      <c r="F209" s="951"/>
      <c r="G209" s="220"/>
      <c r="H209" s="319"/>
      <c r="I209" s="952">
        <v>348000</v>
      </c>
      <c r="J209" s="952"/>
      <c r="K209" s="952"/>
      <c r="L209" s="952"/>
      <c r="M209" s="952"/>
      <c r="N209" s="952"/>
      <c r="O209" s="952">
        <f>Tabla23[[#This Row],[DINERO RECIBIDO]]-Tabla23[[#This Row],[PAZ Y SALVO - ENVIO]]-Tabla23[[#This Row],[RECIBO TRANSITO]]-Tabla23[[#This Row],[OTRO RECIBO (RUNT - COPIAS)]]-Tabla23[[#This Row],[IMPUESTO]]-Tabla23[[#This Row],[OTROS - SOBRANTE]]-Tabla23[[#This Row],[HONORARIOS]]-Tabla23[[#This Row],[EXTRA]]</f>
        <v>-348000</v>
      </c>
      <c r="P209" s="953" t="s">
        <v>8822</v>
      </c>
      <c r="Q209" t="s">
        <v>542</v>
      </c>
    </row>
    <row r="210" spans="1:17" ht="15.75" x14ac:dyDescent="0.25">
      <c r="A210" s="298"/>
      <c r="B210" s="947" t="s">
        <v>6724</v>
      </c>
      <c r="C210" s="948"/>
      <c r="D210" s="949"/>
      <c r="E210" s="950"/>
      <c r="F210" s="951"/>
      <c r="G210" s="220">
        <v>2175000</v>
      </c>
      <c r="H210" s="319"/>
      <c r="I210" s="952"/>
      <c r="J210" s="952"/>
      <c r="K210" s="952"/>
      <c r="L210" s="952"/>
      <c r="M210" s="952"/>
      <c r="N210" s="952"/>
      <c r="O210" s="952">
        <f>Tabla23[[#This Row],[DINERO RECIBIDO]]-Tabla23[[#This Row],[PAZ Y SALVO - ENVIO]]-Tabla23[[#This Row],[RECIBO TRANSITO]]-Tabla23[[#This Row],[OTRO RECIBO (RUNT - COPIAS)]]-Tabla23[[#This Row],[IMPUESTO]]-Tabla23[[#This Row],[OTROS - SOBRANTE]]-Tabla23[[#This Row],[HONORARIOS]]-Tabla23[[#This Row],[EXTRA]]</f>
        <v>2175000</v>
      </c>
      <c r="P210" s="953" t="s">
        <v>8821</v>
      </c>
      <c r="Q210" t="s">
        <v>542</v>
      </c>
    </row>
    <row r="211" spans="1:17" ht="15.75" x14ac:dyDescent="0.25">
      <c r="A211" s="298"/>
      <c r="B211" s="947" t="s">
        <v>6724</v>
      </c>
      <c r="C211" s="950"/>
      <c r="D211" s="949"/>
      <c r="E211" s="950"/>
      <c r="F211" s="950"/>
      <c r="G211" s="950"/>
      <c r="H211" s="950"/>
      <c r="I211" s="950"/>
      <c r="J211" s="950"/>
      <c r="K211" s="950"/>
      <c r="L211" s="950"/>
      <c r="M211" s="319"/>
      <c r="N211" s="441"/>
      <c r="O211" s="954">
        <v>148000</v>
      </c>
      <c r="P211" s="955"/>
      <c r="Q211" t="s">
        <v>542</v>
      </c>
    </row>
    <row r="212" spans="1:17" ht="15.75" x14ac:dyDescent="0.25">
      <c r="A212" s="298"/>
      <c r="B212" s="947" t="s">
        <v>6724</v>
      </c>
      <c r="C212" s="950"/>
      <c r="D212" s="949"/>
      <c r="E212" s="950"/>
      <c r="F212" s="950"/>
      <c r="G212" s="950"/>
      <c r="H212" s="950"/>
      <c r="I212" s="950"/>
      <c r="J212" s="950"/>
      <c r="K212" s="950"/>
      <c r="L212" s="950"/>
      <c r="M212" s="319"/>
      <c r="N212" s="441"/>
      <c r="O212" s="954">
        <v>42000</v>
      </c>
      <c r="P212" s="955"/>
      <c r="Q212" t="s">
        <v>542</v>
      </c>
    </row>
    <row r="213" spans="1:17" ht="15.75" x14ac:dyDescent="0.25">
      <c r="A213" s="298"/>
      <c r="B213" s="947" t="s">
        <v>6724</v>
      </c>
      <c r="C213" s="950"/>
      <c r="D213" s="949"/>
      <c r="E213" s="950"/>
      <c r="F213" s="950"/>
      <c r="G213" s="950"/>
      <c r="H213" s="950"/>
      <c r="I213" s="950"/>
      <c r="J213" s="950"/>
      <c r="K213" s="950"/>
      <c r="L213" s="950"/>
      <c r="M213" s="319"/>
      <c r="N213" s="441"/>
      <c r="O213" s="954">
        <v>36000</v>
      </c>
      <c r="P213" s="955"/>
      <c r="Q213" t="s">
        <v>542</v>
      </c>
    </row>
    <row r="214" spans="1:17" ht="15.75" x14ac:dyDescent="0.25">
      <c r="A214" s="298"/>
      <c r="B214" s="947" t="s">
        <v>6724</v>
      </c>
      <c r="C214" s="950"/>
      <c r="D214" s="949"/>
      <c r="E214" s="950"/>
      <c r="F214" s="950"/>
      <c r="G214" s="950"/>
      <c r="H214" s="950"/>
      <c r="I214" s="950"/>
      <c r="J214" s="950"/>
      <c r="K214" s="950"/>
      <c r="L214" s="973"/>
      <c r="M214" s="952"/>
      <c r="N214" s="441"/>
      <c r="O214" s="954">
        <v>-12000</v>
      </c>
      <c r="P214" s="955"/>
      <c r="Q214" t="s">
        <v>542</v>
      </c>
    </row>
    <row r="215" spans="1:17" ht="15.75" x14ac:dyDescent="0.25">
      <c r="A215" s="298"/>
      <c r="B215" s="947" t="s">
        <v>6724</v>
      </c>
      <c r="C215" s="950"/>
      <c r="D215" s="949"/>
      <c r="E215" s="950"/>
      <c r="F215" s="950"/>
      <c r="G215" s="950"/>
      <c r="H215" s="950"/>
      <c r="I215" s="319">
        <v>255000</v>
      </c>
      <c r="J215" s="319"/>
      <c r="K215" s="319"/>
      <c r="L215" s="952"/>
      <c r="M215" s="952"/>
      <c r="N215" s="952"/>
      <c r="O215" s="952">
        <f>Tabla23[[#This Row],[DINERO RECIBIDO]]-Tabla23[[#This Row],[PAZ Y SALVO - ENVIO]]-Tabla23[[#This Row],[RECIBO TRANSITO]]-Tabla23[[#This Row],[OTRO RECIBO (RUNT - COPIAS)]]-Tabla23[[#This Row],[IMPUESTO]]-Tabla23[[#This Row],[OTROS - SOBRANTE]]-Tabla23[[#This Row],[HONORARIOS]]-Tabla23[[#This Row],[EXTRA]]</f>
        <v>-255000</v>
      </c>
      <c r="P215" s="955"/>
      <c r="Q215" t="s">
        <v>542</v>
      </c>
    </row>
    <row r="216" spans="1:17" ht="15.75" x14ac:dyDescent="0.25">
      <c r="A216" s="298"/>
      <c r="B216" s="947" t="s">
        <v>6724</v>
      </c>
      <c r="C216" s="948"/>
      <c r="D216" s="949"/>
      <c r="E216" s="950"/>
      <c r="F216" s="951"/>
      <c r="G216" s="220"/>
      <c r="H216" s="319"/>
      <c r="I216" s="319">
        <v>40000</v>
      </c>
      <c r="J216" s="319"/>
      <c r="K216" s="319"/>
      <c r="L216" s="952"/>
      <c r="M216" s="952"/>
      <c r="N216" s="952"/>
      <c r="O216" s="952">
        <f>Tabla23[[#This Row],[DINERO RECIBIDO]]-Tabla23[[#This Row],[PAZ Y SALVO - ENVIO]]-Tabla23[[#This Row],[RECIBO TRANSITO]]-Tabla23[[#This Row],[OTRO RECIBO (RUNT - COPIAS)]]-Tabla23[[#This Row],[IMPUESTO]]-Tabla23[[#This Row],[OTROS - SOBRANTE]]-Tabla23[[#This Row],[HONORARIOS]]-Tabla23[[#This Row],[EXTRA]]</f>
        <v>-40000</v>
      </c>
      <c r="P216" s="955"/>
      <c r="Q216" t="s">
        <v>542</v>
      </c>
    </row>
    <row r="217" spans="1:17" ht="15.75" x14ac:dyDescent="0.25">
      <c r="A217" s="298"/>
      <c r="B217" s="947" t="s">
        <v>6724</v>
      </c>
      <c r="C217" s="948"/>
      <c r="D217" s="949"/>
      <c r="E217" s="950"/>
      <c r="F217" s="951"/>
      <c r="G217" s="220"/>
      <c r="H217" s="319"/>
      <c r="I217" s="319">
        <v>20000</v>
      </c>
      <c r="J217" s="319"/>
      <c r="K217" s="319"/>
      <c r="L217" s="952"/>
      <c r="M217" s="952"/>
      <c r="N217" s="952"/>
      <c r="O217" s="952">
        <f>Tabla23[[#This Row],[DINERO RECIBIDO]]-Tabla23[[#This Row],[PAZ Y SALVO - ENVIO]]-Tabla23[[#This Row],[RECIBO TRANSITO]]-Tabla23[[#This Row],[OTRO RECIBO (RUNT - COPIAS)]]-Tabla23[[#This Row],[IMPUESTO]]-Tabla23[[#This Row],[OTROS - SOBRANTE]]-Tabla23[[#This Row],[HONORARIOS]]-Tabla23[[#This Row],[EXTRA]]</f>
        <v>-20000</v>
      </c>
      <c r="P217" s="955"/>
      <c r="Q217" t="s">
        <v>542</v>
      </c>
    </row>
    <row r="218" spans="1:17" ht="15.75" x14ac:dyDescent="0.25">
      <c r="A218" s="298"/>
      <c r="B218" s="947"/>
      <c r="C218" s="948"/>
      <c r="D218" s="949"/>
      <c r="E218" s="950"/>
      <c r="F218" s="951"/>
      <c r="G218" s="220"/>
      <c r="H218" s="319"/>
      <c r="I218" s="319"/>
      <c r="J218" s="319"/>
      <c r="K218" s="319"/>
      <c r="L218" s="952"/>
      <c r="M218" s="952"/>
      <c r="N218" s="441"/>
      <c r="O218" s="441">
        <v>17000</v>
      </c>
      <c r="P218" s="955"/>
      <c r="Q218" t="s">
        <v>542</v>
      </c>
    </row>
    <row r="219" spans="1:17" ht="15.75" x14ac:dyDescent="0.25">
      <c r="A219" s="298"/>
      <c r="B219" s="246"/>
      <c r="C219" s="246"/>
      <c r="D219" s="492"/>
      <c r="E219" s="246"/>
      <c r="F219" s="246"/>
      <c r="G219" s="246"/>
      <c r="H219" s="246"/>
      <c r="I219" s="246"/>
      <c r="J219" s="246"/>
      <c r="K219" s="246"/>
      <c r="L219" s="246"/>
      <c r="M219" s="237"/>
      <c r="N219" s="419"/>
      <c r="O219" s="203">
        <v>16000</v>
      </c>
      <c r="P219" s="807"/>
      <c r="Q219" t="s">
        <v>542</v>
      </c>
    </row>
    <row r="220" spans="1:17" ht="15.75" x14ac:dyDescent="0.25">
      <c r="A220" s="298"/>
      <c r="B220" s="246"/>
      <c r="C220" s="246"/>
      <c r="D220" s="492"/>
      <c r="E220" s="246"/>
      <c r="F220" s="246"/>
      <c r="G220" s="246"/>
      <c r="H220" s="246"/>
      <c r="I220" s="246"/>
      <c r="J220" s="246"/>
      <c r="K220" s="246"/>
      <c r="L220" s="246"/>
      <c r="M220" s="237"/>
      <c r="N220" s="419"/>
      <c r="O220" s="203">
        <v>9000</v>
      </c>
      <c r="P220" s="807"/>
      <c r="Q220" t="s">
        <v>542</v>
      </c>
    </row>
    <row r="221" spans="1:17" ht="15.75" x14ac:dyDescent="0.25">
      <c r="A221" s="298"/>
      <c r="B221" s="246"/>
      <c r="C221" s="246"/>
      <c r="D221" s="492"/>
      <c r="E221" s="246"/>
      <c r="F221" s="246"/>
      <c r="G221" s="246"/>
      <c r="H221" s="246"/>
      <c r="I221" s="246"/>
      <c r="J221" s="246"/>
      <c r="K221" s="246"/>
      <c r="L221" s="246"/>
      <c r="M221" s="237"/>
      <c r="N221" s="419"/>
      <c r="O221" s="203">
        <v>3000</v>
      </c>
      <c r="P221" s="807"/>
      <c r="Q221" t="s">
        <v>542</v>
      </c>
    </row>
    <row r="222" spans="1:17" ht="15.75" x14ac:dyDescent="0.25">
      <c r="A222" s="298"/>
      <c r="B222" s="246"/>
      <c r="C222" s="246"/>
      <c r="D222" s="492"/>
      <c r="E222" s="246"/>
      <c r="F222" s="246"/>
      <c r="G222" s="246"/>
      <c r="H222" s="246"/>
      <c r="I222" s="246"/>
      <c r="J222" s="246"/>
      <c r="K222" s="246"/>
      <c r="L222" s="246"/>
      <c r="M222" s="237"/>
      <c r="N222" s="419"/>
      <c r="O222" s="203">
        <v>11000</v>
      </c>
      <c r="P222" s="807"/>
      <c r="Q222" t="s">
        <v>542</v>
      </c>
    </row>
    <row r="223" spans="1:17" ht="15.75" x14ac:dyDescent="0.25">
      <c r="A223" s="298"/>
      <c r="B223" s="246"/>
      <c r="C223" s="246"/>
      <c r="D223" s="492"/>
      <c r="E223" s="246"/>
      <c r="F223" s="246"/>
      <c r="G223" s="246"/>
      <c r="H223" s="246"/>
      <c r="I223" s="246"/>
      <c r="J223" s="246"/>
      <c r="K223" s="246"/>
      <c r="L223" s="246"/>
      <c r="M223" s="237"/>
      <c r="N223" s="419"/>
      <c r="O223" s="203">
        <v>5000</v>
      </c>
      <c r="P223" s="807"/>
      <c r="Q223" t="s">
        <v>542</v>
      </c>
    </row>
    <row r="224" spans="1:17" ht="15.75" x14ac:dyDescent="0.25">
      <c r="A224" s="298"/>
      <c r="B224" s="246"/>
      <c r="C224" s="246"/>
      <c r="D224" s="492"/>
      <c r="E224" s="246"/>
      <c r="F224" s="246"/>
      <c r="G224" s="246"/>
      <c r="H224" s="246"/>
      <c r="I224" s="246"/>
      <c r="J224" s="246"/>
      <c r="K224" s="246"/>
      <c r="L224" s="246"/>
      <c r="M224" s="237"/>
      <c r="N224" s="419"/>
      <c r="O224" s="203">
        <v>10000</v>
      </c>
      <c r="P224" s="807"/>
      <c r="Q224" t="s">
        <v>542</v>
      </c>
    </row>
    <row r="225" spans="1:17" ht="15.75" x14ac:dyDescent="0.25">
      <c r="A225" s="298"/>
      <c r="B225" s="246"/>
      <c r="C225" s="246"/>
      <c r="D225" s="492"/>
      <c r="E225" s="246"/>
      <c r="F225" s="246"/>
      <c r="G225" s="246"/>
      <c r="H225" s="246"/>
      <c r="I225" s="246"/>
      <c r="J225" s="246"/>
      <c r="K225" s="246"/>
      <c r="L225" s="246"/>
      <c r="M225" s="237"/>
      <c r="N225" s="419"/>
      <c r="O225" s="203">
        <v>3000</v>
      </c>
      <c r="P225" s="807"/>
      <c r="Q225" t="s">
        <v>542</v>
      </c>
    </row>
    <row r="226" spans="1:17" ht="15.75" x14ac:dyDescent="0.25">
      <c r="A226" s="298"/>
      <c r="B226" s="246"/>
      <c r="C226" s="246"/>
      <c r="D226" s="492"/>
      <c r="E226" s="246"/>
      <c r="F226" s="246"/>
      <c r="G226" s="246"/>
      <c r="H226" s="246"/>
      <c r="I226" s="246"/>
      <c r="J226" s="246"/>
      <c r="K226" s="246"/>
      <c r="L226" s="246"/>
      <c r="M226" s="237"/>
      <c r="N226" s="419"/>
      <c r="O226" s="203">
        <v>2000</v>
      </c>
      <c r="P226" s="807"/>
      <c r="Q226" t="s">
        <v>542</v>
      </c>
    </row>
    <row r="227" spans="1:17" ht="15.75" x14ac:dyDescent="0.25">
      <c r="A227" s="298"/>
      <c r="B227" s="246"/>
      <c r="C227" s="246"/>
      <c r="D227" s="492"/>
      <c r="E227" s="246"/>
      <c r="F227" s="246"/>
      <c r="G227" s="246"/>
      <c r="H227" s="246"/>
      <c r="I227" s="246"/>
      <c r="J227" s="246"/>
      <c r="K227" s="246"/>
      <c r="L227" s="246"/>
      <c r="M227" s="237"/>
      <c r="N227" s="419"/>
      <c r="O227" s="203">
        <v>2000</v>
      </c>
      <c r="P227" s="807"/>
      <c r="Q227" t="s">
        <v>542</v>
      </c>
    </row>
    <row r="228" spans="1:17" ht="15.75" x14ac:dyDescent="0.25">
      <c r="A228" s="298"/>
      <c r="B228" s="246"/>
      <c r="C228" s="246"/>
      <c r="D228" s="492"/>
      <c r="E228" s="246"/>
      <c r="F228" s="246"/>
      <c r="G228" s="246"/>
      <c r="H228" s="246"/>
      <c r="I228" s="246"/>
      <c r="J228" s="246"/>
      <c r="K228" s="246"/>
      <c r="L228" s="246"/>
      <c r="M228" s="237"/>
      <c r="N228" s="419"/>
      <c r="O228" s="203">
        <v>5000</v>
      </c>
      <c r="P228" s="807"/>
      <c r="Q228" t="s">
        <v>542</v>
      </c>
    </row>
    <row r="229" spans="1:17" ht="15.75" x14ac:dyDescent="0.25">
      <c r="A229" s="298"/>
      <c r="B229" s="246"/>
      <c r="C229" s="246"/>
      <c r="D229" s="492"/>
      <c r="E229" s="246"/>
      <c r="F229" s="246"/>
      <c r="G229" s="246"/>
      <c r="H229" s="246"/>
      <c r="I229" s="246"/>
      <c r="J229" s="246"/>
      <c r="K229" s="246"/>
      <c r="L229" s="246"/>
      <c r="M229" s="237"/>
      <c r="N229" s="419"/>
      <c r="O229" s="203">
        <v>4000</v>
      </c>
      <c r="P229" s="807"/>
      <c r="Q229" t="s">
        <v>542</v>
      </c>
    </row>
    <row r="230" spans="1:17" ht="15.75" x14ac:dyDescent="0.25">
      <c r="A230" s="298"/>
      <c r="B230" s="246"/>
      <c r="C230" s="246"/>
      <c r="D230" s="492"/>
      <c r="E230" s="246"/>
      <c r="F230" s="246"/>
      <c r="G230" s="246"/>
      <c r="H230" s="246"/>
      <c r="I230" s="246"/>
      <c r="J230" s="246"/>
      <c r="K230" s="246"/>
      <c r="L230" s="246"/>
      <c r="M230" s="237"/>
      <c r="N230" s="419"/>
      <c r="P230" s="807"/>
      <c r="Q230" t="s">
        <v>542</v>
      </c>
    </row>
    <row r="231" spans="1:17" ht="15.75" x14ac:dyDescent="0.25">
      <c r="A231" s="298"/>
      <c r="B231" s="246"/>
      <c r="C231" s="246"/>
      <c r="D231" s="492"/>
      <c r="E231" s="246"/>
      <c r="F231" s="246"/>
      <c r="G231" s="246"/>
      <c r="H231" s="246"/>
      <c r="I231" s="246"/>
      <c r="J231" s="246"/>
      <c r="K231" s="246"/>
      <c r="L231" s="246"/>
      <c r="M231" s="237"/>
      <c r="N231" s="419"/>
      <c r="P231" s="807"/>
      <c r="Q231" t="s">
        <v>542</v>
      </c>
    </row>
    <row r="232" spans="1:17" ht="15.75" x14ac:dyDescent="0.25">
      <c r="A232" s="298"/>
      <c r="B232" s="246"/>
      <c r="C232" s="246"/>
      <c r="D232" s="492"/>
      <c r="E232" s="246"/>
      <c r="F232" s="246"/>
      <c r="G232" s="246"/>
      <c r="H232" s="246"/>
      <c r="I232" s="246"/>
      <c r="J232" s="246"/>
      <c r="K232" s="246"/>
      <c r="L232" s="246"/>
      <c r="M232" s="237"/>
      <c r="N232" s="419"/>
      <c r="P232" s="807"/>
      <c r="Q232" t="s">
        <v>542</v>
      </c>
    </row>
    <row r="233" spans="1:17" ht="15.75" x14ac:dyDescent="0.25">
      <c r="A233" s="298"/>
      <c r="B233" s="246"/>
      <c r="C233" s="246"/>
      <c r="D233" s="492"/>
      <c r="E233" s="246"/>
      <c r="F233" s="246"/>
      <c r="G233" s="246"/>
      <c r="H233" s="246"/>
      <c r="I233" s="246"/>
      <c r="J233" s="246"/>
      <c r="K233" s="246"/>
      <c r="L233" s="246"/>
      <c r="M233" s="237"/>
      <c r="N233" s="419"/>
      <c r="P233" s="807"/>
      <c r="Q233" t="s">
        <v>542</v>
      </c>
    </row>
    <row r="234" spans="1:17" ht="15.75" x14ac:dyDescent="0.25">
      <c r="A234" s="298"/>
      <c r="B234" s="246"/>
      <c r="C234" s="246"/>
      <c r="D234" s="492"/>
      <c r="E234" s="246"/>
      <c r="F234" s="246"/>
      <c r="G234" s="246"/>
      <c r="H234" s="246"/>
      <c r="I234" s="246"/>
      <c r="J234" s="246"/>
      <c r="K234" s="246"/>
      <c r="L234" s="246"/>
      <c r="M234" s="237"/>
      <c r="N234" s="419"/>
      <c r="P234" s="807"/>
      <c r="Q234" t="s">
        <v>542</v>
      </c>
    </row>
    <row r="235" spans="1:17" ht="15.75" x14ac:dyDescent="0.25">
      <c r="A235" s="298"/>
      <c r="B235" s="246"/>
      <c r="C235" s="246"/>
      <c r="D235" s="492"/>
      <c r="E235" s="246"/>
      <c r="F235" s="246"/>
      <c r="G235" s="246"/>
      <c r="H235" s="246"/>
      <c r="I235" s="246"/>
      <c r="J235" s="246"/>
      <c r="K235" s="246"/>
      <c r="L235" s="246"/>
      <c r="M235" s="237"/>
      <c r="N235" s="419"/>
      <c r="P235" s="807"/>
      <c r="Q235" t="s">
        <v>542</v>
      </c>
    </row>
    <row r="236" spans="1:17" ht="15.75" x14ac:dyDescent="0.25">
      <c r="A236" s="298"/>
      <c r="B236" s="246"/>
      <c r="C236" s="246"/>
      <c r="D236" s="492"/>
      <c r="E236" s="246"/>
      <c r="F236" s="246"/>
      <c r="G236" s="246"/>
      <c r="H236" s="246"/>
      <c r="I236" s="246"/>
      <c r="J236" s="246"/>
      <c r="K236" s="246"/>
      <c r="L236" s="246"/>
      <c r="M236" s="237"/>
      <c r="N236" s="419"/>
      <c r="P236" s="807"/>
      <c r="Q236" t="s">
        <v>542</v>
      </c>
    </row>
    <row r="237" spans="1:17" ht="15.75" x14ac:dyDescent="0.25">
      <c r="A237" s="298"/>
      <c r="B237" s="246"/>
      <c r="C237" s="246"/>
      <c r="D237" s="492"/>
      <c r="E237" s="246"/>
      <c r="F237" s="246"/>
      <c r="G237" s="246"/>
      <c r="H237" s="246"/>
      <c r="I237" s="246"/>
      <c r="J237" s="246"/>
      <c r="K237" s="246"/>
      <c r="L237" s="246"/>
      <c r="M237" s="237"/>
      <c r="N237" s="419"/>
      <c r="P237" s="807"/>
      <c r="Q237" t="s">
        <v>542</v>
      </c>
    </row>
    <row r="238" spans="1:17" ht="15.75" x14ac:dyDescent="0.25">
      <c r="A238" s="298"/>
      <c r="B238" s="246"/>
      <c r="C238" s="246"/>
      <c r="D238" s="492"/>
      <c r="E238" s="246"/>
      <c r="F238" s="246"/>
      <c r="G238" s="246"/>
      <c r="H238" s="246"/>
      <c r="I238" s="246"/>
      <c r="J238" s="246"/>
      <c r="K238" s="246"/>
      <c r="L238" s="246"/>
      <c r="M238" s="237"/>
      <c r="N238" s="419"/>
      <c r="P238" s="807"/>
      <c r="Q238" t="s">
        <v>542</v>
      </c>
    </row>
    <row r="239" spans="1:17" ht="15.75" x14ac:dyDescent="0.25">
      <c r="A239" s="298"/>
      <c r="B239" s="246"/>
      <c r="C239" s="246"/>
      <c r="D239" s="492"/>
      <c r="E239" s="246"/>
      <c r="F239" s="246"/>
      <c r="G239" s="246"/>
      <c r="H239" s="246"/>
      <c r="I239" s="246"/>
      <c r="J239" s="246"/>
      <c r="K239" s="246"/>
      <c r="L239" s="246"/>
      <c r="M239" s="237"/>
      <c r="N239" s="419"/>
      <c r="P239" s="807"/>
      <c r="Q239" t="s">
        <v>542</v>
      </c>
    </row>
    <row r="240" spans="1:17" ht="15.75" x14ac:dyDescent="0.25">
      <c r="A240" s="298"/>
      <c r="B240" s="246"/>
      <c r="C240" s="246"/>
      <c r="D240" s="492"/>
      <c r="E240" s="246"/>
      <c r="F240" s="246"/>
      <c r="G240" s="246"/>
      <c r="H240" s="246"/>
      <c r="I240" s="246"/>
      <c r="J240" s="246"/>
      <c r="K240" s="246"/>
      <c r="L240" s="246"/>
      <c r="M240" s="237"/>
      <c r="N240" s="419"/>
      <c r="P240" s="807"/>
      <c r="Q240" t="s">
        <v>542</v>
      </c>
    </row>
    <row r="241" spans="1:17" ht="15.75" x14ac:dyDescent="0.25">
      <c r="A241" s="298"/>
      <c r="B241" s="246"/>
      <c r="C241" s="246"/>
      <c r="D241" s="492"/>
      <c r="E241" s="246"/>
      <c r="F241" s="246"/>
      <c r="G241" s="246"/>
      <c r="H241" s="246"/>
      <c r="I241" s="246"/>
      <c r="J241" s="246"/>
      <c r="K241" s="246"/>
      <c r="L241" s="246"/>
      <c r="M241" s="237"/>
      <c r="N241" s="419"/>
      <c r="P241" s="807"/>
      <c r="Q241" t="s">
        <v>542</v>
      </c>
    </row>
    <row r="242" spans="1:17" ht="15.75" x14ac:dyDescent="0.25">
      <c r="A242" s="298"/>
      <c r="B242" s="246"/>
      <c r="C242" s="246"/>
      <c r="D242" s="492"/>
      <c r="E242" s="246"/>
      <c r="F242" s="246"/>
      <c r="G242" s="246"/>
      <c r="H242" s="246"/>
      <c r="I242" s="246"/>
      <c r="J242" s="246"/>
      <c r="K242" s="246"/>
      <c r="L242" s="246"/>
      <c r="M242" s="237"/>
      <c r="N242" s="419"/>
      <c r="P242" s="807"/>
      <c r="Q242" t="s">
        <v>542</v>
      </c>
    </row>
    <row r="243" spans="1:17" ht="15.75" x14ac:dyDescent="0.25">
      <c r="A243" s="298"/>
      <c r="B243" s="246"/>
      <c r="C243" s="246"/>
      <c r="D243" s="492"/>
      <c r="E243" s="246"/>
      <c r="F243" s="246"/>
      <c r="G243" s="246"/>
      <c r="H243" s="246"/>
      <c r="I243" s="246"/>
      <c r="J243" s="246"/>
      <c r="K243" s="246"/>
      <c r="L243" s="246"/>
      <c r="M243" s="237"/>
      <c r="N243" s="419"/>
      <c r="O243" s="203">
        <v>5000</v>
      </c>
      <c r="P243" s="807"/>
      <c r="Q243" t="s">
        <v>542</v>
      </c>
    </row>
    <row r="244" spans="1:17" ht="15.75" x14ac:dyDescent="0.25">
      <c r="A244" s="298"/>
      <c r="B244" s="246"/>
      <c r="C244" s="246"/>
      <c r="D244" s="492"/>
      <c r="E244" s="246"/>
      <c r="F244" s="246"/>
      <c r="G244" s="246"/>
      <c r="H244" s="246"/>
      <c r="I244" s="246"/>
      <c r="J244" s="246"/>
      <c r="K244" s="246"/>
      <c r="L244" s="246"/>
      <c r="M244" s="237"/>
      <c r="N244" s="419"/>
      <c r="O244" s="203">
        <v>15000</v>
      </c>
      <c r="P244" s="807"/>
      <c r="Q244" t="s">
        <v>542</v>
      </c>
    </row>
    <row r="245" spans="1:17" ht="15.75" x14ac:dyDescent="0.25">
      <c r="A245" s="298"/>
      <c r="B245" s="246"/>
      <c r="C245" s="246"/>
      <c r="D245" s="492"/>
      <c r="E245" s="246"/>
      <c r="F245" s="246"/>
      <c r="G245" s="246"/>
      <c r="H245" s="246"/>
      <c r="I245" s="246"/>
      <c r="J245" s="246"/>
      <c r="K245" s="246"/>
      <c r="L245" s="246"/>
      <c r="M245" s="237"/>
      <c r="N245" s="419"/>
      <c r="O245" s="203">
        <v>5000</v>
      </c>
      <c r="P245" s="807"/>
      <c r="Q245" t="s">
        <v>542</v>
      </c>
    </row>
    <row r="246" spans="1:17" ht="15.75" x14ac:dyDescent="0.25">
      <c r="A246" s="298"/>
      <c r="B246" s="246"/>
      <c r="C246" s="246"/>
      <c r="D246" s="492"/>
      <c r="E246" s="246"/>
      <c r="F246" s="246"/>
      <c r="G246" s="246"/>
      <c r="H246" s="246"/>
      <c r="I246" s="246"/>
      <c r="J246" s="246"/>
      <c r="K246" s="246"/>
      <c r="L246" s="246"/>
      <c r="M246" s="237"/>
      <c r="N246" s="419"/>
      <c r="O246" s="203">
        <v>5000</v>
      </c>
      <c r="P246" s="807"/>
      <c r="Q246" t="s">
        <v>542</v>
      </c>
    </row>
    <row r="247" spans="1:17" ht="15.75" x14ac:dyDescent="0.25">
      <c r="A247" s="298"/>
      <c r="B247" s="246"/>
      <c r="C247" s="246"/>
      <c r="D247" s="492"/>
      <c r="E247" s="246"/>
      <c r="F247" s="246"/>
      <c r="G247" s="246"/>
      <c r="H247" s="246"/>
      <c r="I247" s="246"/>
      <c r="J247" s="246"/>
      <c r="K247" s="246"/>
      <c r="L247" s="246"/>
      <c r="M247" s="237"/>
      <c r="N247" s="419"/>
      <c r="O247" s="203">
        <v>5000</v>
      </c>
      <c r="P247" s="807"/>
      <c r="Q247" t="s">
        <v>542</v>
      </c>
    </row>
    <row r="248" spans="1:17" ht="15.75" x14ac:dyDescent="0.25">
      <c r="A248" s="298"/>
      <c r="B248" s="246"/>
      <c r="C248" s="246"/>
      <c r="D248" s="492"/>
      <c r="E248" s="246"/>
      <c r="F248" s="246"/>
      <c r="G248" s="246"/>
      <c r="H248" s="246"/>
      <c r="I248" s="246"/>
      <c r="J248" s="246"/>
      <c r="K248" s="246"/>
      <c r="L248" s="246"/>
      <c r="M248" s="237"/>
      <c r="N248" s="419"/>
      <c r="O248" s="203">
        <v>5000</v>
      </c>
      <c r="P248" s="807"/>
      <c r="Q248" t="s">
        <v>542</v>
      </c>
    </row>
    <row r="249" spans="1:17" ht="15.75" x14ac:dyDescent="0.25">
      <c r="A249" s="298"/>
      <c r="B249" s="246"/>
      <c r="C249" s="246"/>
      <c r="D249" s="492"/>
      <c r="E249" s="246"/>
      <c r="F249" s="246"/>
      <c r="G249" s="246"/>
      <c r="H249" s="246"/>
      <c r="I249" s="246"/>
      <c r="J249" s="246"/>
      <c r="K249" s="246"/>
      <c r="L249" s="246"/>
      <c r="M249" s="237"/>
      <c r="N249" s="419"/>
      <c r="O249" s="203">
        <v>5000</v>
      </c>
      <c r="P249" s="807"/>
      <c r="Q249" t="s">
        <v>542</v>
      </c>
    </row>
    <row r="250" spans="1:17" ht="15.75" x14ac:dyDescent="0.25">
      <c r="A250" s="298"/>
      <c r="B250" s="246"/>
      <c r="C250" s="246"/>
      <c r="D250" s="492"/>
      <c r="E250" s="246"/>
      <c r="F250" s="246"/>
      <c r="G250" s="246"/>
      <c r="H250" s="246"/>
      <c r="I250" s="246"/>
      <c r="J250" s="246"/>
      <c r="K250" s="246"/>
      <c r="L250" s="246"/>
      <c r="M250" s="237"/>
      <c r="N250" s="419"/>
      <c r="O250" s="203">
        <v>5000</v>
      </c>
      <c r="P250" s="807"/>
      <c r="Q250" t="s">
        <v>542</v>
      </c>
    </row>
    <row r="251" spans="1:17" ht="15.75" x14ac:dyDescent="0.25">
      <c r="A251" s="298"/>
      <c r="B251" s="246"/>
      <c r="C251" s="246"/>
      <c r="D251" s="492"/>
      <c r="E251" s="246"/>
      <c r="F251" s="246"/>
      <c r="G251" s="246"/>
      <c r="H251" s="246"/>
      <c r="I251" s="246"/>
      <c r="J251" s="246"/>
      <c r="K251" s="246"/>
      <c r="L251" s="246"/>
      <c r="M251" s="237"/>
      <c r="N251" s="419"/>
      <c r="O251" s="203">
        <v>5000</v>
      </c>
      <c r="P251" s="807"/>
      <c r="Q251" t="s">
        <v>542</v>
      </c>
    </row>
    <row r="252" spans="1:17" ht="15.75" x14ac:dyDescent="0.25">
      <c r="A252" s="298"/>
      <c r="B252" s="246"/>
      <c r="C252" s="246"/>
      <c r="D252" s="492"/>
      <c r="E252" s="246"/>
      <c r="F252" s="246"/>
      <c r="G252" s="246"/>
      <c r="H252" s="246"/>
      <c r="I252" s="246"/>
      <c r="J252" s="246"/>
      <c r="K252" s="246"/>
      <c r="L252" s="246"/>
      <c r="M252" s="237"/>
      <c r="N252" s="419"/>
      <c r="O252" s="203">
        <v>5000</v>
      </c>
      <c r="P252" s="807"/>
      <c r="Q252" t="s">
        <v>542</v>
      </c>
    </row>
    <row r="253" spans="1:17" ht="15.75" x14ac:dyDescent="0.25">
      <c r="A253" s="298"/>
      <c r="B253" s="246"/>
      <c r="C253" s="246"/>
      <c r="D253" s="492"/>
      <c r="E253" s="246"/>
      <c r="F253" s="246"/>
      <c r="G253" s="246"/>
      <c r="H253" s="246"/>
      <c r="I253" s="246"/>
      <c r="J253" s="246"/>
      <c r="K253" s="246"/>
      <c r="L253" s="246"/>
      <c r="M253" s="237"/>
      <c r="N253" s="419"/>
      <c r="O253" s="203">
        <v>5000</v>
      </c>
      <c r="P253" s="807"/>
      <c r="Q253" t="s">
        <v>542</v>
      </c>
    </row>
    <row r="254" spans="1:17" ht="15.75" x14ac:dyDescent="0.25">
      <c r="A254" s="298"/>
      <c r="B254" s="246"/>
      <c r="C254" s="246"/>
      <c r="D254" s="492"/>
      <c r="E254" s="246"/>
      <c r="F254" s="246"/>
      <c r="G254" s="246"/>
      <c r="H254" s="246"/>
      <c r="I254" s="246"/>
      <c r="J254" s="246"/>
      <c r="K254" s="246"/>
      <c r="L254" s="246"/>
      <c r="M254" s="237"/>
      <c r="N254" s="419"/>
      <c r="O254" s="203">
        <v>20000</v>
      </c>
      <c r="P254" s="807"/>
      <c r="Q254" t="s">
        <v>542</v>
      </c>
    </row>
    <row r="255" spans="1:17" ht="15.75" x14ac:dyDescent="0.25">
      <c r="A255" s="298"/>
      <c r="B255" s="246"/>
      <c r="C255" s="246"/>
      <c r="D255" s="492"/>
      <c r="E255" s="246"/>
      <c r="F255" s="246"/>
      <c r="G255" s="246"/>
      <c r="H255" s="246"/>
      <c r="I255" s="246"/>
      <c r="J255" s="246"/>
      <c r="K255" s="246"/>
      <c r="L255" s="246"/>
      <c r="M255" s="237"/>
      <c r="N255" s="419"/>
      <c r="O255" s="203">
        <v>10000</v>
      </c>
      <c r="P255" s="807"/>
      <c r="Q255" t="s">
        <v>542</v>
      </c>
    </row>
    <row r="256" spans="1:17" ht="15.75" x14ac:dyDescent="0.25">
      <c r="A256" s="298"/>
      <c r="B256" s="246"/>
      <c r="C256" s="246"/>
      <c r="D256" s="492"/>
      <c r="E256" s="246"/>
      <c r="F256" s="246"/>
      <c r="G256" s="246"/>
      <c r="H256" s="246"/>
      <c r="I256" s="246"/>
      <c r="J256" s="246"/>
      <c r="K256" s="246"/>
      <c r="L256" s="246"/>
      <c r="M256" s="237"/>
      <c r="N256" s="419"/>
      <c r="O256" s="203">
        <v>5000</v>
      </c>
      <c r="P256" s="807"/>
      <c r="Q256" t="s">
        <v>542</v>
      </c>
    </row>
    <row r="257" spans="1:17" ht="15.75" x14ac:dyDescent="0.25">
      <c r="A257" s="298"/>
      <c r="B257" s="246"/>
      <c r="C257" s="246"/>
      <c r="D257" s="492"/>
      <c r="E257" s="246"/>
      <c r="F257" s="246"/>
      <c r="G257" s="246"/>
      <c r="H257" s="246"/>
      <c r="I257" s="246"/>
      <c r="J257" s="246"/>
      <c r="K257" s="246"/>
      <c r="L257" s="246"/>
      <c r="M257" s="237"/>
      <c r="N257" s="419"/>
      <c r="O257" s="203">
        <v>10000</v>
      </c>
      <c r="P257" s="807"/>
      <c r="Q257" t="s">
        <v>542</v>
      </c>
    </row>
    <row r="258" spans="1:17" ht="15.75" x14ac:dyDescent="0.25">
      <c r="A258" s="298"/>
      <c r="B258" s="246"/>
      <c r="C258" s="246"/>
      <c r="D258" s="492"/>
      <c r="E258" s="246"/>
      <c r="F258" s="246"/>
      <c r="G258" s="246"/>
      <c r="H258" s="246"/>
      <c r="I258" s="246"/>
      <c r="J258" s="246"/>
      <c r="K258" s="246"/>
      <c r="L258" s="246"/>
      <c r="M258" s="237"/>
      <c r="N258" s="419"/>
      <c r="O258" s="203">
        <v>5000</v>
      </c>
      <c r="P258" s="807"/>
      <c r="Q258" t="s">
        <v>542</v>
      </c>
    </row>
    <row r="259" spans="1:17" ht="15.75" x14ac:dyDescent="0.25">
      <c r="A259" s="298"/>
      <c r="B259" s="246"/>
      <c r="C259" s="246"/>
      <c r="D259" s="492"/>
      <c r="E259" s="246"/>
      <c r="F259" s="246"/>
      <c r="G259" s="246"/>
      <c r="H259" s="246"/>
      <c r="I259" s="246"/>
      <c r="J259" s="246"/>
      <c r="K259" s="246"/>
      <c r="L259" s="246"/>
      <c r="M259" s="237"/>
      <c r="N259" s="419"/>
      <c r="O259" s="203">
        <v>5000</v>
      </c>
      <c r="P259" s="807"/>
      <c r="Q259" t="s">
        <v>542</v>
      </c>
    </row>
    <row r="260" spans="1:17" ht="15.75" x14ac:dyDescent="0.25">
      <c r="A260" s="298"/>
      <c r="B260" s="246"/>
      <c r="C260" s="246"/>
      <c r="D260" s="492"/>
      <c r="E260" s="246"/>
      <c r="F260" s="246"/>
      <c r="G260" s="246"/>
      <c r="H260" s="246"/>
      <c r="I260" s="246"/>
      <c r="J260" s="246"/>
      <c r="K260" s="246"/>
      <c r="L260" s="246"/>
      <c r="M260" s="237"/>
      <c r="N260" s="419"/>
      <c r="O260" s="203">
        <v>5000</v>
      </c>
      <c r="P260" s="807"/>
      <c r="Q260" t="s">
        <v>542</v>
      </c>
    </row>
    <row r="261" spans="1:17" ht="15.75" x14ac:dyDescent="0.25">
      <c r="A261" s="298"/>
      <c r="B261" s="246"/>
      <c r="C261" s="246"/>
      <c r="D261" s="492"/>
      <c r="E261" s="246"/>
      <c r="F261" s="246"/>
      <c r="G261" s="246"/>
      <c r="H261" s="246"/>
      <c r="I261" s="246"/>
      <c r="J261" s="246"/>
      <c r="K261" s="246"/>
      <c r="L261" s="246"/>
      <c r="M261" s="237"/>
      <c r="N261" s="419"/>
      <c r="O261" s="203">
        <v>5000</v>
      </c>
      <c r="P261" s="807"/>
      <c r="Q261" t="s">
        <v>542</v>
      </c>
    </row>
    <row r="262" spans="1:17" ht="15.75" x14ac:dyDescent="0.25">
      <c r="A262" s="298"/>
      <c r="B262" s="246"/>
      <c r="C262" s="246"/>
      <c r="D262" s="492"/>
      <c r="E262" s="246"/>
      <c r="F262" s="246"/>
      <c r="G262" s="246"/>
      <c r="H262" s="246"/>
      <c r="I262" s="246"/>
      <c r="J262" s="246"/>
      <c r="K262" s="246"/>
      <c r="L262" s="246"/>
      <c r="M262" s="237"/>
      <c r="N262" s="419"/>
      <c r="O262" s="203">
        <v>5000</v>
      </c>
      <c r="P262" s="807"/>
      <c r="Q262" t="s">
        <v>542</v>
      </c>
    </row>
    <row r="263" spans="1:17" ht="15.75" x14ac:dyDescent="0.25">
      <c r="A263" s="298"/>
      <c r="B263" s="246"/>
      <c r="C263" s="246"/>
      <c r="D263" s="492"/>
      <c r="E263" s="246"/>
      <c r="F263" s="246"/>
      <c r="G263" s="246"/>
      <c r="H263" s="246"/>
      <c r="I263" s="246"/>
      <c r="J263" s="246"/>
      <c r="K263" s="246"/>
      <c r="L263" s="246"/>
      <c r="M263" s="237"/>
      <c r="N263" s="419"/>
      <c r="O263" s="203">
        <v>5000</v>
      </c>
      <c r="P263" s="807"/>
      <c r="Q263" t="s">
        <v>542</v>
      </c>
    </row>
    <row r="264" spans="1:17" ht="15.75" x14ac:dyDescent="0.25">
      <c r="A264" s="298"/>
      <c r="B264" s="246"/>
      <c r="C264" s="246"/>
      <c r="D264" s="492"/>
      <c r="E264" s="246"/>
      <c r="F264" s="246"/>
      <c r="G264" s="246"/>
      <c r="H264" s="246"/>
      <c r="I264" s="246"/>
      <c r="J264" s="246"/>
      <c r="K264" s="246"/>
      <c r="L264" s="246"/>
      <c r="M264" s="237"/>
      <c r="N264" s="419"/>
      <c r="O264" s="203">
        <v>5000</v>
      </c>
      <c r="P264" s="807"/>
      <c r="Q264" t="s">
        <v>542</v>
      </c>
    </row>
    <row r="265" spans="1:17" ht="15.75" x14ac:dyDescent="0.25">
      <c r="A265" s="298"/>
      <c r="B265" s="246"/>
      <c r="C265" s="246"/>
      <c r="D265" s="492"/>
      <c r="E265" s="246"/>
      <c r="F265" s="246"/>
      <c r="G265" s="246"/>
      <c r="H265" s="246"/>
      <c r="I265" s="246"/>
      <c r="J265" s="246"/>
      <c r="K265" s="246"/>
      <c r="L265" s="246"/>
      <c r="M265" s="237"/>
      <c r="N265" s="419"/>
      <c r="O265" s="203">
        <v>5000</v>
      </c>
      <c r="P265" s="807"/>
      <c r="Q265" t="s">
        <v>542</v>
      </c>
    </row>
    <row r="266" spans="1:17" ht="15.75" x14ac:dyDescent="0.25">
      <c r="A266" s="298"/>
      <c r="B266" s="246"/>
      <c r="C266" s="246"/>
      <c r="D266" s="492"/>
      <c r="E266" s="246"/>
      <c r="F266" s="246"/>
      <c r="G266" s="246"/>
      <c r="H266" s="246"/>
      <c r="I266" s="246"/>
      <c r="J266" s="246"/>
      <c r="K266" s="246"/>
      <c r="L266" s="246"/>
      <c r="M266" s="237"/>
      <c r="N266" s="419"/>
      <c r="O266" s="203">
        <v>5000</v>
      </c>
      <c r="P266" s="807"/>
      <c r="Q266" t="s">
        <v>542</v>
      </c>
    </row>
    <row r="267" spans="1:17" ht="15.75" x14ac:dyDescent="0.25">
      <c r="A267" s="298"/>
      <c r="B267" s="246"/>
      <c r="C267" s="246"/>
      <c r="D267" s="492"/>
      <c r="E267" s="246"/>
      <c r="F267" s="246"/>
      <c r="G267" s="246"/>
      <c r="H267" s="246"/>
      <c r="I267" s="246"/>
      <c r="J267" s="246"/>
      <c r="K267" s="246"/>
      <c r="L267" s="246"/>
      <c r="M267" s="237"/>
      <c r="N267" s="419"/>
      <c r="O267" s="203">
        <v>10000</v>
      </c>
      <c r="P267" s="807"/>
      <c r="Q267" t="s">
        <v>542</v>
      </c>
    </row>
    <row r="268" spans="1:17" ht="15.75" x14ac:dyDescent="0.25">
      <c r="A268" s="298"/>
      <c r="B268" s="246"/>
      <c r="C268" s="246"/>
      <c r="D268" s="492"/>
      <c r="E268" s="246"/>
      <c r="F268" s="246"/>
      <c r="G268" s="246"/>
      <c r="H268" s="246"/>
      <c r="I268" s="246"/>
      <c r="J268" s="246"/>
      <c r="K268" s="246"/>
      <c r="L268" s="246"/>
      <c r="M268" s="237"/>
      <c r="N268" s="419"/>
      <c r="O268" s="203">
        <v>5000</v>
      </c>
      <c r="P268" s="807"/>
      <c r="Q268" t="s">
        <v>542</v>
      </c>
    </row>
    <row r="269" spans="1:17" ht="15.75" x14ac:dyDescent="0.25">
      <c r="A269" s="298"/>
      <c r="B269" s="246"/>
      <c r="C269" s="246"/>
      <c r="D269" s="492"/>
      <c r="E269" s="246"/>
      <c r="F269" s="246"/>
      <c r="G269" s="246"/>
      <c r="H269" s="246"/>
      <c r="I269" s="246"/>
      <c r="J269" s="246"/>
      <c r="K269" s="246"/>
      <c r="L269" s="246"/>
      <c r="M269" s="237"/>
      <c r="N269" s="419"/>
      <c r="O269" s="203">
        <v>10000</v>
      </c>
      <c r="P269" s="807"/>
      <c r="Q269" t="s">
        <v>542</v>
      </c>
    </row>
    <row r="270" spans="1:17" ht="15.75" x14ac:dyDescent="0.25">
      <c r="A270" s="298"/>
      <c r="B270" s="246"/>
      <c r="C270" s="246"/>
      <c r="D270" s="492"/>
      <c r="E270" s="246"/>
      <c r="F270" s="246"/>
      <c r="G270" s="246"/>
      <c r="H270" s="246"/>
      <c r="I270" s="246"/>
      <c r="J270" s="246"/>
      <c r="K270" s="246"/>
      <c r="L270" s="246"/>
      <c r="M270" s="237"/>
      <c r="N270" s="419"/>
      <c r="O270" s="203">
        <v>5000</v>
      </c>
      <c r="P270" s="807"/>
      <c r="Q270" t="s">
        <v>542</v>
      </c>
    </row>
    <row r="271" spans="1:17" ht="15.75" x14ac:dyDescent="0.25">
      <c r="A271" s="298"/>
      <c r="B271" s="246"/>
      <c r="C271" s="246"/>
      <c r="D271" s="492"/>
      <c r="E271" s="246"/>
      <c r="F271" s="246"/>
      <c r="G271" s="246"/>
      <c r="H271" s="246"/>
      <c r="I271" s="246"/>
      <c r="J271" s="246"/>
      <c r="K271" s="246"/>
      <c r="L271" s="246"/>
      <c r="M271" s="237"/>
      <c r="N271" s="419"/>
      <c r="O271" s="203">
        <v>5000</v>
      </c>
      <c r="P271" s="807"/>
      <c r="Q271" t="s">
        <v>542</v>
      </c>
    </row>
    <row r="272" spans="1:17" ht="15.75" x14ac:dyDescent="0.25">
      <c r="A272" s="298"/>
      <c r="B272" s="246"/>
      <c r="C272" s="246"/>
      <c r="D272" s="492"/>
      <c r="E272" s="246"/>
      <c r="F272" s="246"/>
      <c r="G272" s="246"/>
      <c r="H272" s="246"/>
      <c r="I272" s="246"/>
      <c r="J272" s="246"/>
      <c r="K272" s="246"/>
      <c r="L272" s="246"/>
      <c r="M272" s="237"/>
      <c r="N272" s="419"/>
      <c r="O272" s="203">
        <v>5000</v>
      </c>
      <c r="P272" s="807"/>
      <c r="Q272" t="s">
        <v>542</v>
      </c>
    </row>
    <row r="273" spans="1:17" ht="15.75" x14ac:dyDescent="0.25">
      <c r="A273" s="298"/>
      <c r="B273" s="246"/>
      <c r="C273" s="246"/>
      <c r="D273" s="492"/>
      <c r="E273" s="246"/>
      <c r="F273" s="246"/>
      <c r="G273" s="246"/>
      <c r="H273" s="246"/>
      <c r="I273" s="246"/>
      <c r="J273" s="246"/>
      <c r="K273" s="246"/>
      <c r="L273" s="246"/>
      <c r="M273" s="237"/>
      <c r="N273" s="419"/>
      <c r="O273" s="203">
        <v>5000</v>
      </c>
      <c r="P273" s="807"/>
      <c r="Q273" t="s">
        <v>542</v>
      </c>
    </row>
    <row r="274" spans="1:17" ht="15.75" x14ac:dyDescent="0.25">
      <c r="A274" s="298"/>
      <c r="B274" s="246"/>
      <c r="C274" s="246"/>
      <c r="D274" s="492"/>
      <c r="E274" s="246"/>
      <c r="F274" s="246"/>
      <c r="G274" s="246"/>
      <c r="H274" s="246"/>
      <c r="I274" s="246"/>
      <c r="J274" s="246"/>
      <c r="K274" s="246"/>
      <c r="L274" s="246"/>
      <c r="M274" s="237"/>
      <c r="N274" s="419"/>
      <c r="O274" s="203">
        <v>5000</v>
      </c>
      <c r="P274" s="807"/>
      <c r="Q274" t="s">
        <v>542</v>
      </c>
    </row>
    <row r="275" spans="1:17" ht="15.75" x14ac:dyDescent="0.25">
      <c r="A275" s="298"/>
      <c r="B275" s="246"/>
      <c r="C275" s="246"/>
      <c r="D275" s="492"/>
      <c r="E275" s="246"/>
      <c r="F275" s="246"/>
      <c r="G275" s="246"/>
      <c r="H275" s="246"/>
      <c r="I275" s="246"/>
      <c r="J275" s="246"/>
      <c r="K275" s="246"/>
      <c r="L275" s="246"/>
      <c r="M275" s="237"/>
      <c r="N275" s="419"/>
      <c r="O275" s="203">
        <v>5000</v>
      </c>
      <c r="P275" s="807"/>
      <c r="Q275" t="s">
        <v>542</v>
      </c>
    </row>
    <row r="276" spans="1:17" ht="15.75" x14ac:dyDescent="0.25">
      <c r="A276" s="298"/>
      <c r="B276" s="246"/>
      <c r="C276" s="246"/>
      <c r="D276" s="492"/>
      <c r="E276" s="246"/>
      <c r="F276" s="246"/>
      <c r="G276" s="246"/>
      <c r="H276" s="246"/>
      <c r="I276" s="246"/>
      <c r="J276" s="246"/>
      <c r="K276" s="246"/>
      <c r="L276" s="246"/>
      <c r="M276" s="237"/>
      <c r="N276" s="419"/>
      <c r="O276" s="203">
        <v>5000</v>
      </c>
      <c r="P276" s="807"/>
      <c r="Q276" t="s">
        <v>542</v>
      </c>
    </row>
    <row r="277" spans="1:17" ht="15.75" x14ac:dyDescent="0.25">
      <c r="A277" s="298"/>
      <c r="B277" s="246"/>
      <c r="C277" s="246"/>
      <c r="D277" s="492"/>
      <c r="E277" s="246"/>
      <c r="F277" s="246"/>
      <c r="G277" s="246"/>
      <c r="H277" s="246"/>
      <c r="I277" s="246"/>
      <c r="J277" s="246"/>
      <c r="K277" s="246"/>
      <c r="L277" s="246"/>
      <c r="M277" s="237"/>
      <c r="N277" s="419"/>
      <c r="O277" s="203">
        <v>5000</v>
      </c>
      <c r="P277" s="807"/>
      <c r="Q277" t="s">
        <v>542</v>
      </c>
    </row>
    <row r="278" spans="1:17" ht="15.75" x14ac:dyDescent="0.25">
      <c r="A278" s="298"/>
      <c r="B278" s="246"/>
      <c r="C278" s="246"/>
      <c r="D278" s="492"/>
      <c r="E278" s="246"/>
      <c r="F278" s="246"/>
      <c r="G278" s="246"/>
      <c r="H278" s="246"/>
      <c r="I278" s="246"/>
      <c r="J278" s="246"/>
      <c r="K278" s="246"/>
      <c r="L278" s="246"/>
      <c r="M278" s="237"/>
      <c r="N278" s="419"/>
      <c r="O278" s="203">
        <v>5000</v>
      </c>
      <c r="P278" s="807"/>
      <c r="Q278" t="s">
        <v>542</v>
      </c>
    </row>
    <row r="279" spans="1:17" ht="15.75" x14ac:dyDescent="0.25">
      <c r="A279" s="298"/>
      <c r="B279" s="246"/>
      <c r="C279" s="246"/>
      <c r="D279" s="492"/>
      <c r="E279" s="246"/>
      <c r="F279" s="246"/>
      <c r="G279" s="246"/>
      <c r="H279" s="246"/>
      <c r="I279" s="246"/>
      <c r="J279" s="246"/>
      <c r="K279" s="246"/>
      <c r="L279" s="246"/>
      <c r="M279" s="237"/>
      <c r="N279" s="419"/>
      <c r="O279" s="203">
        <v>5000</v>
      </c>
      <c r="P279" s="807"/>
      <c r="Q279" t="s">
        <v>542</v>
      </c>
    </row>
    <row r="280" spans="1:17" ht="15.75" x14ac:dyDescent="0.25">
      <c r="A280" s="298"/>
      <c r="B280" s="246"/>
      <c r="C280" s="246"/>
      <c r="D280" s="492"/>
      <c r="E280" s="246"/>
      <c r="F280" s="246"/>
      <c r="G280" s="246"/>
      <c r="H280" s="246"/>
      <c r="I280" s="246"/>
      <c r="J280" s="246"/>
      <c r="K280" s="246"/>
      <c r="L280" s="246"/>
      <c r="M280" s="237"/>
      <c r="N280" s="419"/>
      <c r="O280" s="203">
        <v>5000</v>
      </c>
      <c r="P280" s="807"/>
      <c r="Q280" t="s">
        <v>542</v>
      </c>
    </row>
    <row r="281" spans="1:17" ht="15.75" x14ac:dyDescent="0.25">
      <c r="A281" s="298"/>
      <c r="B281" s="246"/>
      <c r="C281" s="246"/>
      <c r="D281" s="492"/>
      <c r="E281" s="246"/>
      <c r="F281" s="246"/>
      <c r="G281" s="246"/>
      <c r="H281" s="246"/>
      <c r="I281" s="246"/>
      <c r="J281" s="246"/>
      <c r="K281" s="246"/>
      <c r="L281" s="246"/>
      <c r="M281" s="237"/>
      <c r="N281" s="419"/>
      <c r="O281" s="203">
        <v>5000</v>
      </c>
      <c r="P281" s="807"/>
      <c r="Q281" t="s">
        <v>542</v>
      </c>
    </row>
    <row r="282" spans="1:17" ht="15.75" x14ac:dyDescent="0.25">
      <c r="A282" s="298"/>
      <c r="B282" s="246"/>
      <c r="C282" s="246"/>
      <c r="D282" s="492"/>
      <c r="E282" s="246"/>
      <c r="F282" s="246"/>
      <c r="G282" s="246"/>
      <c r="H282" s="246"/>
      <c r="I282" s="246"/>
      <c r="J282" s="246"/>
      <c r="K282" s="246"/>
      <c r="L282" s="246"/>
      <c r="M282" s="237"/>
      <c r="N282" s="419"/>
      <c r="O282" s="203">
        <v>10000</v>
      </c>
      <c r="P282" s="807"/>
      <c r="Q282" t="s">
        <v>542</v>
      </c>
    </row>
    <row r="283" spans="1:17" ht="15.75" x14ac:dyDescent="0.25">
      <c r="A283" s="298"/>
      <c r="B283" s="246"/>
      <c r="C283" s="246"/>
      <c r="D283" s="492"/>
      <c r="E283" s="246"/>
      <c r="F283" s="246"/>
      <c r="G283" s="246"/>
      <c r="H283" s="246"/>
      <c r="I283" s="246"/>
      <c r="J283" s="246"/>
      <c r="K283" s="246"/>
      <c r="L283" s="246"/>
      <c r="M283" s="237"/>
      <c r="N283" s="419"/>
      <c r="O283" s="203">
        <v>5000</v>
      </c>
      <c r="P283" s="807"/>
      <c r="Q283" t="s">
        <v>542</v>
      </c>
    </row>
    <row r="284" spans="1:17" ht="15.75" x14ac:dyDescent="0.25">
      <c r="A284" s="298"/>
      <c r="B284" s="246"/>
      <c r="C284" s="246"/>
      <c r="D284" s="492"/>
      <c r="E284" s="246"/>
      <c r="F284" s="246"/>
      <c r="G284" s="246"/>
      <c r="H284" s="246"/>
      <c r="I284" s="246"/>
      <c r="J284" s="246"/>
      <c r="K284" s="246"/>
      <c r="L284" s="246"/>
      <c r="M284" s="237"/>
      <c r="N284" s="419"/>
      <c r="O284" s="203">
        <v>5000</v>
      </c>
      <c r="P284" s="807"/>
      <c r="Q284" t="s">
        <v>542</v>
      </c>
    </row>
    <row r="285" spans="1:17" ht="15.75" x14ac:dyDescent="0.25">
      <c r="A285" s="298"/>
      <c r="B285" s="246"/>
      <c r="C285" s="246"/>
      <c r="D285" s="492"/>
      <c r="E285" s="246"/>
      <c r="F285" s="246"/>
      <c r="G285" s="246"/>
      <c r="H285" s="246"/>
      <c r="I285" s="246"/>
      <c r="J285" s="246"/>
      <c r="K285" s="246"/>
      <c r="L285" s="246"/>
      <c r="M285" s="237"/>
      <c r="N285" s="419"/>
      <c r="O285" s="203">
        <v>10000</v>
      </c>
      <c r="P285" s="807"/>
      <c r="Q285" t="s">
        <v>542</v>
      </c>
    </row>
    <row r="286" spans="1:17" ht="15.75" x14ac:dyDescent="0.25">
      <c r="A286" s="298"/>
      <c r="B286" s="246"/>
      <c r="C286" s="246"/>
      <c r="D286" s="492"/>
      <c r="E286" s="246"/>
      <c r="F286" s="246"/>
      <c r="G286" s="246"/>
      <c r="H286" s="246"/>
      <c r="I286" s="246"/>
      <c r="J286" s="246"/>
      <c r="K286" s="246"/>
      <c r="L286" s="246"/>
      <c r="M286" s="237"/>
      <c r="N286" s="419"/>
      <c r="O286" s="203">
        <v>5000</v>
      </c>
      <c r="P286" s="807"/>
      <c r="Q286" t="s">
        <v>542</v>
      </c>
    </row>
    <row r="287" spans="1:17" ht="15.75" x14ac:dyDescent="0.25">
      <c r="A287" s="298"/>
      <c r="B287" s="246"/>
      <c r="C287" s="246"/>
      <c r="D287" s="492"/>
      <c r="E287" s="246"/>
      <c r="F287" s="246"/>
      <c r="G287" s="246"/>
      <c r="H287" s="246"/>
      <c r="I287" s="246"/>
      <c r="J287" s="246"/>
      <c r="K287" s="246"/>
      <c r="L287" s="246"/>
      <c r="M287" s="237"/>
      <c r="N287" s="419"/>
      <c r="O287" s="203">
        <v>5000</v>
      </c>
      <c r="P287" s="807"/>
      <c r="Q287" t="s">
        <v>542</v>
      </c>
    </row>
    <row r="288" spans="1:17" ht="15.75" x14ac:dyDescent="0.25">
      <c r="A288" s="298"/>
      <c r="B288" s="246"/>
      <c r="C288" s="246"/>
      <c r="D288" s="492"/>
      <c r="E288" s="246"/>
      <c r="F288" s="246"/>
      <c r="G288" s="246"/>
      <c r="H288" s="246"/>
      <c r="I288" s="246"/>
      <c r="J288" s="246"/>
      <c r="K288" s="246"/>
      <c r="L288" s="246"/>
      <c r="M288" s="237"/>
      <c r="N288" s="419"/>
      <c r="O288" s="203">
        <v>5000</v>
      </c>
      <c r="P288" s="807"/>
      <c r="Q288" t="s">
        <v>542</v>
      </c>
    </row>
    <row r="289" spans="1:17" ht="15.75" x14ac:dyDescent="0.25">
      <c r="A289" s="298"/>
      <c r="B289" s="246"/>
      <c r="C289" s="246"/>
      <c r="D289" s="492"/>
      <c r="E289" s="246"/>
      <c r="F289" s="246"/>
      <c r="G289" s="246"/>
      <c r="H289" s="246"/>
      <c r="I289" s="246"/>
      <c r="J289" s="246"/>
      <c r="K289" s="246"/>
      <c r="L289" s="246"/>
      <c r="M289" s="237"/>
      <c r="N289" s="419"/>
      <c r="O289" s="203">
        <v>5000</v>
      </c>
      <c r="P289" s="807"/>
      <c r="Q289" t="s">
        <v>542</v>
      </c>
    </row>
    <row r="290" spans="1:17" ht="15.75" x14ac:dyDescent="0.25">
      <c r="A290" s="298"/>
      <c r="B290" s="246"/>
      <c r="C290" s="246"/>
      <c r="D290" s="492"/>
      <c r="E290" s="246"/>
      <c r="F290" s="246"/>
      <c r="G290" s="246"/>
      <c r="H290" s="246"/>
      <c r="I290" s="246"/>
      <c r="J290" s="246"/>
      <c r="K290" s="246"/>
      <c r="L290" s="246"/>
      <c r="M290" s="237"/>
      <c r="N290" s="419"/>
      <c r="O290" s="203">
        <v>5000</v>
      </c>
      <c r="P290" s="807"/>
      <c r="Q290" t="s">
        <v>542</v>
      </c>
    </row>
    <row r="291" spans="1:17" ht="15.75" x14ac:dyDescent="0.25">
      <c r="A291" s="298"/>
      <c r="B291" s="246"/>
      <c r="C291" s="246"/>
      <c r="D291" s="492"/>
      <c r="E291" s="246"/>
      <c r="F291" s="246"/>
      <c r="G291" s="246"/>
      <c r="H291" s="246"/>
      <c r="I291" s="246"/>
      <c r="J291" s="246"/>
      <c r="K291" s="246"/>
      <c r="L291" s="246"/>
      <c r="M291" s="237"/>
      <c r="N291" s="419"/>
      <c r="O291" s="203">
        <v>5000</v>
      </c>
      <c r="P291" s="807"/>
      <c r="Q291" t="s">
        <v>542</v>
      </c>
    </row>
    <row r="292" spans="1:17" ht="15.75" x14ac:dyDescent="0.25">
      <c r="A292" s="298"/>
      <c r="B292" s="246"/>
      <c r="C292" s="246"/>
      <c r="D292" s="492"/>
      <c r="E292" s="246"/>
      <c r="F292" s="246"/>
      <c r="G292" s="246"/>
      <c r="H292" s="246"/>
      <c r="I292" s="246"/>
      <c r="J292" s="246"/>
      <c r="K292" s="246"/>
      <c r="L292" s="246"/>
      <c r="M292" s="237"/>
      <c r="N292" s="419"/>
      <c r="O292" s="203">
        <v>5000</v>
      </c>
      <c r="P292" s="807"/>
      <c r="Q292" t="s">
        <v>542</v>
      </c>
    </row>
    <row r="293" spans="1:17" ht="15.75" x14ac:dyDescent="0.25">
      <c r="A293" s="298"/>
      <c r="B293" s="246"/>
      <c r="C293" s="246"/>
      <c r="D293" s="492"/>
      <c r="E293" s="246"/>
      <c r="F293" s="246"/>
      <c r="G293" s="246"/>
      <c r="H293" s="246"/>
      <c r="I293" s="246"/>
      <c r="J293" s="246"/>
      <c r="K293" s="246"/>
      <c r="L293" s="246"/>
      <c r="M293" s="237"/>
      <c r="N293" s="419"/>
      <c r="O293" s="203">
        <v>5000</v>
      </c>
      <c r="P293" s="807"/>
      <c r="Q293" t="s">
        <v>542</v>
      </c>
    </row>
    <row r="294" spans="1:17" ht="15.75" x14ac:dyDescent="0.25">
      <c r="A294" s="298"/>
      <c r="B294" s="246"/>
      <c r="C294" s="246"/>
      <c r="D294" s="492"/>
      <c r="E294" s="246"/>
      <c r="F294" s="246"/>
      <c r="G294" s="246"/>
      <c r="H294" s="246"/>
      <c r="I294" s="246"/>
      <c r="J294" s="246"/>
      <c r="K294" s="246"/>
      <c r="L294" s="246"/>
      <c r="M294" s="237"/>
      <c r="N294" s="419"/>
      <c r="O294" s="203">
        <v>15000</v>
      </c>
      <c r="P294" s="807"/>
      <c r="Q294" t="s">
        <v>542</v>
      </c>
    </row>
    <row r="295" spans="1:17" ht="15.75" x14ac:dyDescent="0.25">
      <c r="A295" s="298"/>
      <c r="B295" s="246"/>
      <c r="C295" s="246"/>
      <c r="D295" s="492"/>
      <c r="E295" s="246"/>
      <c r="F295" s="246"/>
      <c r="G295" s="246"/>
      <c r="H295" s="246"/>
      <c r="I295" s="246"/>
      <c r="J295" s="246"/>
      <c r="K295" s="246"/>
      <c r="L295" s="246"/>
      <c r="M295" s="237"/>
      <c r="N295" s="419"/>
      <c r="O295" s="203">
        <v>5000</v>
      </c>
      <c r="P295" s="807"/>
      <c r="Q295" t="s">
        <v>542</v>
      </c>
    </row>
    <row r="296" spans="1:17" ht="15.75" x14ac:dyDescent="0.25">
      <c r="A296" s="298"/>
      <c r="B296" s="246"/>
      <c r="C296" s="246"/>
      <c r="D296" s="492"/>
      <c r="E296" s="246"/>
      <c r="F296" s="246"/>
      <c r="G296" s="246"/>
      <c r="H296" s="246"/>
      <c r="I296" s="246"/>
      <c r="J296" s="246"/>
      <c r="K296" s="246"/>
      <c r="L296" s="246"/>
      <c r="M296" s="237"/>
      <c r="N296" s="419"/>
      <c r="O296" s="203">
        <v>5000</v>
      </c>
      <c r="P296" s="807"/>
      <c r="Q296" t="s">
        <v>542</v>
      </c>
    </row>
    <row r="297" spans="1:17" ht="15.75" x14ac:dyDescent="0.25">
      <c r="A297" s="298"/>
      <c r="B297" s="246"/>
      <c r="C297" s="246"/>
      <c r="D297" s="492"/>
      <c r="E297" s="246"/>
      <c r="F297" s="246"/>
      <c r="G297" s="246"/>
      <c r="H297" s="246"/>
      <c r="I297" s="246"/>
      <c r="J297" s="246"/>
      <c r="K297" s="246"/>
      <c r="L297" s="246"/>
      <c r="M297" s="237"/>
      <c r="N297" s="419"/>
      <c r="O297" s="203">
        <v>5000</v>
      </c>
      <c r="P297" s="807"/>
      <c r="Q297" t="s">
        <v>542</v>
      </c>
    </row>
    <row r="298" spans="1:17" ht="15.75" x14ac:dyDescent="0.25">
      <c r="A298" s="298"/>
      <c r="B298" s="246"/>
      <c r="C298" s="246"/>
      <c r="D298" s="492"/>
      <c r="E298" s="246"/>
      <c r="F298" s="246"/>
      <c r="G298" s="246"/>
      <c r="H298" s="246"/>
      <c r="I298" s="246"/>
      <c r="J298" s="246"/>
      <c r="K298" s="246"/>
      <c r="L298" s="246"/>
      <c r="M298" s="237"/>
      <c r="N298" s="419"/>
      <c r="O298" s="203">
        <v>5000</v>
      </c>
      <c r="P298" s="807"/>
      <c r="Q298" t="s">
        <v>542</v>
      </c>
    </row>
    <row r="299" spans="1:17" ht="15.75" x14ac:dyDescent="0.25">
      <c r="A299" s="298"/>
      <c r="B299" s="246"/>
      <c r="C299" s="246"/>
      <c r="D299" s="492"/>
      <c r="E299" s="246"/>
      <c r="F299" s="246"/>
      <c r="G299" s="246"/>
      <c r="H299" s="246"/>
      <c r="I299" s="246"/>
      <c r="J299" s="246"/>
      <c r="K299" s="246"/>
      <c r="L299" s="246"/>
      <c r="M299" s="237"/>
      <c r="N299" s="419"/>
      <c r="O299" s="203">
        <v>5000</v>
      </c>
      <c r="P299" s="807"/>
      <c r="Q299" t="s">
        <v>542</v>
      </c>
    </row>
    <row r="300" spans="1:17" ht="15.75" x14ac:dyDescent="0.25">
      <c r="A300" s="298"/>
      <c r="B300" s="246"/>
      <c r="C300" s="246"/>
      <c r="D300" s="492"/>
      <c r="E300" s="246"/>
      <c r="F300" s="246"/>
      <c r="G300" s="246"/>
      <c r="H300" s="246"/>
      <c r="I300" s="246"/>
      <c r="J300" s="246"/>
      <c r="K300" s="246"/>
      <c r="L300" s="246"/>
      <c r="M300" s="237"/>
      <c r="N300" s="419"/>
      <c r="O300" s="203">
        <v>5000</v>
      </c>
      <c r="P300" s="807"/>
      <c r="Q300" t="s">
        <v>542</v>
      </c>
    </row>
    <row r="301" spans="1:17" ht="15.75" x14ac:dyDescent="0.25">
      <c r="A301" s="298"/>
      <c r="B301" s="246"/>
      <c r="C301" s="246"/>
      <c r="D301" s="492"/>
      <c r="E301" s="246"/>
      <c r="F301" s="246"/>
      <c r="G301" s="246"/>
      <c r="H301" s="246"/>
      <c r="I301" s="246"/>
      <c r="J301" s="246"/>
      <c r="K301" s="246"/>
      <c r="L301" s="246"/>
      <c r="M301" s="237"/>
      <c r="N301" s="419"/>
      <c r="O301" s="203">
        <v>5000</v>
      </c>
      <c r="P301" s="807"/>
      <c r="Q301" t="s">
        <v>542</v>
      </c>
    </row>
    <row r="302" spans="1:17" ht="15.75" x14ac:dyDescent="0.25">
      <c r="A302" s="298"/>
      <c r="B302" s="246"/>
      <c r="C302" s="246"/>
      <c r="D302" s="492"/>
      <c r="E302" s="246"/>
      <c r="F302" s="246"/>
      <c r="G302" s="246"/>
      <c r="H302" s="246"/>
      <c r="I302" s="246"/>
      <c r="J302" s="246"/>
      <c r="K302" s="246"/>
      <c r="L302" s="246"/>
      <c r="M302" s="237"/>
      <c r="N302" s="419"/>
      <c r="O302" s="203">
        <v>5000</v>
      </c>
      <c r="P302" s="807"/>
      <c r="Q302" t="s">
        <v>542</v>
      </c>
    </row>
    <row r="303" spans="1:17" ht="15.75" x14ac:dyDescent="0.25">
      <c r="A303" s="298"/>
      <c r="B303" s="246"/>
      <c r="C303" s="246"/>
      <c r="D303" s="492"/>
      <c r="E303" s="246"/>
      <c r="F303" s="246"/>
      <c r="G303" s="246"/>
      <c r="H303" s="246"/>
      <c r="I303" s="246"/>
      <c r="J303" s="246"/>
      <c r="K303" s="246"/>
      <c r="L303" s="246"/>
      <c r="M303" s="237"/>
      <c r="N303" s="419"/>
      <c r="O303" s="203">
        <v>15000</v>
      </c>
      <c r="P303" s="807"/>
      <c r="Q303" t="s">
        <v>542</v>
      </c>
    </row>
    <row r="304" spans="1:17" ht="15.75" x14ac:dyDescent="0.25">
      <c r="A304" s="298"/>
      <c r="B304" s="246"/>
      <c r="C304" s="246"/>
      <c r="D304" s="492"/>
      <c r="E304" s="246"/>
      <c r="F304" s="246"/>
      <c r="G304" s="246"/>
      <c r="H304" s="246"/>
      <c r="I304" s="246"/>
      <c r="J304" s="246"/>
      <c r="K304" s="246"/>
      <c r="L304" s="246"/>
      <c r="M304" s="237"/>
      <c r="N304" s="419"/>
      <c r="O304" s="203">
        <v>10000</v>
      </c>
      <c r="P304" s="807"/>
      <c r="Q304" t="s">
        <v>542</v>
      </c>
    </row>
    <row r="305" spans="1:17" ht="15.75" x14ac:dyDescent="0.25">
      <c r="A305" s="298"/>
      <c r="B305" s="246"/>
      <c r="C305" s="246"/>
      <c r="D305" s="492"/>
      <c r="E305" s="246"/>
      <c r="F305" s="246"/>
      <c r="G305" s="246"/>
      <c r="H305" s="246"/>
      <c r="I305" s="246"/>
      <c r="J305" s="246"/>
      <c r="K305" s="246"/>
      <c r="L305" s="246"/>
      <c r="M305" s="237"/>
      <c r="N305" s="419"/>
      <c r="O305" s="203">
        <v>10000</v>
      </c>
      <c r="P305" s="807"/>
      <c r="Q305" t="s">
        <v>542</v>
      </c>
    </row>
    <row r="306" spans="1:17" ht="15.75" x14ac:dyDescent="0.25">
      <c r="A306" s="298"/>
      <c r="B306" s="246"/>
      <c r="C306" s="246"/>
      <c r="D306" s="492"/>
      <c r="E306" s="246"/>
      <c r="F306" s="246"/>
      <c r="G306" s="246"/>
      <c r="H306" s="246"/>
      <c r="I306" s="246"/>
      <c r="J306" s="246"/>
      <c r="K306" s="246"/>
      <c r="L306" s="246"/>
      <c r="M306" s="237"/>
      <c r="N306" s="419"/>
      <c r="O306" s="203">
        <v>20000</v>
      </c>
      <c r="P306" s="807"/>
      <c r="Q306" t="s">
        <v>542</v>
      </c>
    </row>
    <row r="307" spans="1:17" ht="15.75" x14ac:dyDescent="0.25">
      <c r="A307" s="298"/>
      <c r="B307" s="246"/>
      <c r="C307" s="246"/>
      <c r="D307" s="492"/>
      <c r="E307" s="246"/>
      <c r="F307" s="246"/>
      <c r="G307" s="246"/>
      <c r="H307" s="246"/>
      <c r="I307" s="246"/>
      <c r="J307" s="246"/>
      <c r="K307" s="246"/>
      <c r="L307" s="246"/>
      <c r="M307" s="237"/>
      <c r="N307" s="419"/>
      <c r="O307" s="203">
        <v>5000</v>
      </c>
      <c r="P307" s="807"/>
      <c r="Q307" t="s">
        <v>542</v>
      </c>
    </row>
    <row r="308" spans="1:17" ht="15.75" x14ac:dyDescent="0.25">
      <c r="A308" s="298"/>
      <c r="B308" s="246"/>
      <c r="C308" s="246"/>
      <c r="D308" s="492"/>
      <c r="E308" s="246"/>
      <c r="F308" s="246"/>
      <c r="G308" s="246"/>
      <c r="H308" s="246"/>
      <c r="I308" s="246"/>
      <c r="J308" s="246"/>
      <c r="K308" s="246"/>
      <c r="L308" s="246"/>
      <c r="M308" s="237"/>
      <c r="N308" s="419"/>
      <c r="O308" s="203">
        <v>5000</v>
      </c>
      <c r="P308" s="807"/>
      <c r="Q308" t="s">
        <v>542</v>
      </c>
    </row>
    <row r="309" spans="1:17" ht="15.75" x14ac:dyDescent="0.25">
      <c r="A309" s="298"/>
      <c r="B309" s="246"/>
      <c r="C309" s="246"/>
      <c r="D309" s="492"/>
      <c r="E309" s="246"/>
      <c r="F309" s="246"/>
      <c r="G309" s="246"/>
      <c r="H309" s="246"/>
      <c r="I309" s="246"/>
      <c r="J309" s="246"/>
      <c r="K309" s="246"/>
      <c r="L309" s="246"/>
      <c r="M309" s="237"/>
      <c r="N309" s="419"/>
      <c r="O309" s="203">
        <v>5000</v>
      </c>
      <c r="P309" s="807"/>
      <c r="Q309" t="s">
        <v>542</v>
      </c>
    </row>
    <row r="310" spans="1:17" ht="15.75" x14ac:dyDescent="0.25">
      <c r="A310" s="298"/>
      <c r="B310" s="246"/>
      <c r="C310" s="246"/>
      <c r="D310" s="492"/>
      <c r="E310" s="246"/>
      <c r="F310" s="246"/>
      <c r="G310" s="246"/>
      <c r="H310" s="246"/>
      <c r="I310" s="246"/>
      <c r="J310" s="246"/>
      <c r="K310" s="246"/>
      <c r="L310" s="246"/>
      <c r="M310" s="237"/>
      <c r="N310" s="419"/>
      <c r="O310" s="203">
        <v>5000</v>
      </c>
      <c r="P310" s="807"/>
      <c r="Q310" t="s">
        <v>542</v>
      </c>
    </row>
    <row r="311" spans="1:17" ht="15.75" x14ac:dyDescent="0.25">
      <c r="A311" s="298"/>
      <c r="B311" s="246"/>
      <c r="C311" s="246"/>
      <c r="D311" s="492"/>
      <c r="E311" s="246"/>
      <c r="F311" s="246"/>
      <c r="G311" s="246"/>
      <c r="H311" s="246"/>
      <c r="I311" s="246"/>
      <c r="J311" s="246"/>
      <c r="K311" s="246"/>
      <c r="L311" s="246"/>
      <c r="M311" s="237"/>
      <c r="N311" s="419"/>
      <c r="O311" s="203">
        <v>10000</v>
      </c>
      <c r="P311" s="807"/>
      <c r="Q311" t="s">
        <v>542</v>
      </c>
    </row>
    <row r="312" spans="1:17" ht="15.75" x14ac:dyDescent="0.25">
      <c r="A312" s="298"/>
      <c r="B312" s="246"/>
      <c r="C312" s="246"/>
      <c r="D312" s="492"/>
      <c r="E312" s="246"/>
      <c r="F312" s="246"/>
      <c r="G312" s="246"/>
      <c r="H312" s="246"/>
      <c r="I312" s="246"/>
      <c r="J312" s="246"/>
      <c r="K312" s="246"/>
      <c r="L312" s="246"/>
      <c r="M312" s="237"/>
      <c r="N312" s="419"/>
      <c r="O312" s="203">
        <v>5000</v>
      </c>
      <c r="P312" s="807"/>
      <c r="Q312" t="s">
        <v>542</v>
      </c>
    </row>
    <row r="313" spans="1:17" ht="15.75" x14ac:dyDescent="0.25">
      <c r="A313" s="298"/>
      <c r="B313" s="246"/>
      <c r="C313" s="246"/>
      <c r="D313" s="492"/>
      <c r="E313" s="246"/>
      <c r="F313" s="246"/>
      <c r="G313" s="246"/>
      <c r="H313" s="246"/>
      <c r="I313" s="246"/>
      <c r="J313" s="246"/>
      <c r="K313" s="246"/>
      <c r="L313" s="246"/>
      <c r="M313" s="237"/>
      <c r="N313" s="419"/>
      <c r="O313" s="203">
        <v>15000</v>
      </c>
      <c r="P313" s="807"/>
      <c r="Q313" t="s">
        <v>542</v>
      </c>
    </row>
    <row r="314" spans="1:17" ht="15.75" x14ac:dyDescent="0.25">
      <c r="A314" s="298"/>
      <c r="B314" s="246"/>
      <c r="C314" s="246"/>
      <c r="D314" s="492"/>
      <c r="E314" s="246"/>
      <c r="F314" s="246"/>
      <c r="G314" s="246"/>
      <c r="H314" s="246"/>
      <c r="I314" s="246"/>
      <c r="J314" s="246"/>
      <c r="K314" s="246"/>
      <c r="L314" s="246"/>
      <c r="M314" s="237"/>
      <c r="N314" s="419"/>
      <c r="O314" s="203">
        <v>25000</v>
      </c>
      <c r="P314" s="807"/>
      <c r="Q314" t="s">
        <v>542</v>
      </c>
    </row>
    <row r="315" spans="1:17" ht="15.75" x14ac:dyDescent="0.25">
      <c r="A315" s="298"/>
      <c r="B315" s="246"/>
      <c r="C315" s="246"/>
      <c r="D315" s="492"/>
      <c r="E315" s="246"/>
      <c r="F315" s="246"/>
      <c r="G315" s="246"/>
      <c r="H315" s="246"/>
      <c r="I315" s="246"/>
      <c r="J315" s="246"/>
      <c r="K315" s="246"/>
      <c r="L315" s="246"/>
      <c r="M315" s="237"/>
      <c r="N315" s="419"/>
      <c r="O315" s="203">
        <v>5000</v>
      </c>
      <c r="P315" s="807"/>
      <c r="Q315" t="s">
        <v>542</v>
      </c>
    </row>
    <row r="316" spans="1:17" ht="15.75" x14ac:dyDescent="0.25">
      <c r="A316" s="298"/>
      <c r="B316" s="246"/>
      <c r="C316" s="246"/>
      <c r="D316" s="492"/>
      <c r="E316" s="246"/>
      <c r="F316" s="246"/>
      <c r="G316" s="246"/>
      <c r="H316" s="246"/>
      <c r="I316" s="246"/>
      <c r="J316" s="246"/>
      <c r="K316" s="246"/>
      <c r="L316" s="246"/>
      <c r="M316" s="237"/>
      <c r="N316" s="419"/>
      <c r="O316" s="203">
        <v>5000</v>
      </c>
      <c r="P316" s="807"/>
      <c r="Q316" t="s">
        <v>542</v>
      </c>
    </row>
    <row r="317" spans="1:17" ht="15.75" x14ac:dyDescent="0.25">
      <c r="A317" s="298"/>
      <c r="B317" s="246"/>
      <c r="C317" s="246"/>
      <c r="D317" s="492"/>
      <c r="E317" s="246"/>
      <c r="F317" s="246"/>
      <c r="G317" s="246"/>
      <c r="H317" s="246"/>
      <c r="I317" s="246"/>
      <c r="J317" s="246"/>
      <c r="K317" s="246"/>
      <c r="L317" s="246"/>
      <c r="M317" s="237"/>
      <c r="N317" s="419"/>
      <c r="O317" s="203">
        <v>25000</v>
      </c>
      <c r="P317" s="807"/>
      <c r="Q317" t="s">
        <v>542</v>
      </c>
    </row>
    <row r="318" spans="1:17" ht="15.75" x14ac:dyDescent="0.25">
      <c r="A318" s="298"/>
      <c r="B318" s="246"/>
      <c r="C318" s="246"/>
      <c r="D318" s="492"/>
      <c r="E318" s="246"/>
      <c r="F318" s="246"/>
      <c r="G318" s="246"/>
      <c r="H318" s="246"/>
      <c r="I318" s="246"/>
      <c r="J318" s="246"/>
      <c r="K318" s="246"/>
      <c r="L318" s="246"/>
      <c r="M318" s="237"/>
      <c r="N318" s="419"/>
      <c r="O318" s="203">
        <v>10000</v>
      </c>
      <c r="P318" s="807"/>
      <c r="Q318" t="s">
        <v>542</v>
      </c>
    </row>
    <row r="319" spans="1:17" ht="15.75" x14ac:dyDescent="0.25">
      <c r="A319" s="298"/>
      <c r="B319" s="246"/>
      <c r="C319" s="246"/>
      <c r="D319" s="492"/>
      <c r="E319" s="246"/>
      <c r="F319" s="246"/>
      <c r="G319" s="246"/>
      <c r="H319" s="246"/>
      <c r="I319" s="246"/>
      <c r="J319" s="246"/>
      <c r="K319" s="246"/>
      <c r="L319" s="246"/>
      <c r="M319" s="237"/>
      <c r="N319" s="419"/>
      <c r="O319" s="203">
        <v>10000</v>
      </c>
      <c r="P319" s="807"/>
      <c r="Q319" t="s">
        <v>542</v>
      </c>
    </row>
    <row r="320" spans="1:17" ht="15.75" x14ac:dyDescent="0.25">
      <c r="A320" s="298"/>
      <c r="B320" s="246"/>
      <c r="C320" s="246"/>
      <c r="D320" s="492"/>
      <c r="E320" s="246"/>
      <c r="F320" s="246"/>
      <c r="G320" s="246"/>
      <c r="H320" s="246"/>
      <c r="I320" s="246"/>
      <c r="J320" s="246"/>
      <c r="K320" s="246"/>
      <c r="L320" s="246"/>
      <c r="M320" s="237"/>
      <c r="N320" s="419"/>
      <c r="O320" s="203">
        <v>10000</v>
      </c>
      <c r="P320" s="807"/>
      <c r="Q320" t="s">
        <v>542</v>
      </c>
    </row>
    <row r="321" spans="1:17" ht="15.75" x14ac:dyDescent="0.25">
      <c r="A321" s="298"/>
      <c r="B321" s="246"/>
      <c r="C321" s="246"/>
      <c r="D321" s="492"/>
      <c r="E321" s="246"/>
      <c r="F321" s="246"/>
      <c r="G321" s="246"/>
      <c r="H321" s="246"/>
      <c r="I321" s="246"/>
      <c r="J321" s="246"/>
      <c r="K321" s="246"/>
      <c r="L321" s="246"/>
      <c r="M321" s="237"/>
      <c r="N321" s="419"/>
      <c r="O321" s="203">
        <v>5000</v>
      </c>
      <c r="P321" s="807"/>
      <c r="Q321" t="s">
        <v>542</v>
      </c>
    </row>
    <row r="322" spans="1:17" ht="15.75" x14ac:dyDescent="0.25">
      <c r="A322" s="298"/>
      <c r="B322" s="246"/>
      <c r="C322" s="246"/>
      <c r="D322" s="492"/>
      <c r="E322" s="246"/>
      <c r="F322" s="246"/>
      <c r="G322" s="246"/>
      <c r="H322" s="246"/>
      <c r="I322" s="246"/>
      <c r="J322" s="246"/>
      <c r="K322" s="246"/>
      <c r="L322" s="246"/>
      <c r="M322" s="237"/>
      <c r="N322" s="419"/>
      <c r="O322" s="203">
        <v>5000</v>
      </c>
      <c r="P322" s="807"/>
      <c r="Q322" t="s">
        <v>542</v>
      </c>
    </row>
    <row r="323" spans="1:17" ht="15.75" x14ac:dyDescent="0.25">
      <c r="A323" s="298"/>
      <c r="B323" s="246"/>
      <c r="C323" s="246"/>
      <c r="D323" s="492"/>
      <c r="E323" s="246"/>
      <c r="F323" s="246"/>
      <c r="G323" s="246"/>
      <c r="H323" s="246"/>
      <c r="I323" s="246"/>
      <c r="J323" s="246"/>
      <c r="K323" s="246"/>
      <c r="L323" s="246"/>
      <c r="M323" s="237"/>
      <c r="N323" s="419"/>
      <c r="O323" s="203">
        <v>5000</v>
      </c>
      <c r="P323" s="807"/>
      <c r="Q323" t="s">
        <v>542</v>
      </c>
    </row>
    <row r="324" spans="1:17" ht="15.75" x14ac:dyDescent="0.25">
      <c r="A324" s="298"/>
      <c r="B324" s="246"/>
      <c r="C324" s="246"/>
      <c r="D324" s="492"/>
      <c r="E324" s="246"/>
      <c r="F324" s="246"/>
      <c r="G324" s="246"/>
      <c r="H324" s="246"/>
      <c r="I324" s="246"/>
      <c r="J324" s="246"/>
      <c r="K324" s="246"/>
      <c r="L324" s="246"/>
      <c r="M324" s="237"/>
      <c r="N324" s="419"/>
      <c r="O324" s="203">
        <v>5000</v>
      </c>
      <c r="P324" s="807"/>
      <c r="Q324" t="s">
        <v>542</v>
      </c>
    </row>
    <row r="325" spans="1:17" ht="15.75" x14ac:dyDescent="0.25">
      <c r="A325" s="298"/>
      <c r="B325" s="246"/>
      <c r="C325" s="246"/>
      <c r="D325" s="492"/>
      <c r="E325" s="246"/>
      <c r="F325" s="246"/>
      <c r="G325" s="246"/>
      <c r="H325" s="246"/>
      <c r="I325" s="246"/>
      <c r="J325" s="246"/>
      <c r="K325" s="246"/>
      <c r="L325" s="246"/>
      <c r="M325" s="237"/>
      <c r="N325" s="419"/>
      <c r="O325" s="203">
        <v>5000</v>
      </c>
      <c r="P325" s="807"/>
      <c r="Q325" t="s">
        <v>542</v>
      </c>
    </row>
    <row r="326" spans="1:17" ht="15.75" x14ac:dyDescent="0.25">
      <c r="A326" s="298"/>
      <c r="B326" s="246"/>
      <c r="C326" s="246"/>
      <c r="D326" s="492"/>
      <c r="E326" s="246"/>
      <c r="F326" s="246"/>
      <c r="G326" s="246"/>
      <c r="H326" s="246"/>
      <c r="I326" s="246"/>
      <c r="J326" s="246"/>
      <c r="K326" s="246"/>
      <c r="L326" s="246"/>
      <c r="M326" s="237"/>
      <c r="N326" s="419"/>
      <c r="O326" s="203">
        <v>5000</v>
      </c>
      <c r="P326" s="807"/>
      <c r="Q326" t="s">
        <v>542</v>
      </c>
    </row>
    <row r="327" spans="1:17" ht="15.75" x14ac:dyDescent="0.25">
      <c r="A327" s="298"/>
      <c r="B327" s="246"/>
      <c r="C327" s="246"/>
      <c r="D327" s="492"/>
      <c r="E327" s="246"/>
      <c r="F327" s="246"/>
      <c r="G327" s="246"/>
      <c r="H327" s="246"/>
      <c r="I327" s="246"/>
      <c r="J327" s="246"/>
      <c r="K327" s="246"/>
      <c r="L327" s="246"/>
      <c r="M327" s="237"/>
      <c r="N327" s="419"/>
      <c r="O327" s="203">
        <v>5000</v>
      </c>
      <c r="P327" s="807"/>
      <c r="Q327" t="s">
        <v>542</v>
      </c>
    </row>
    <row r="328" spans="1:17" ht="15.75" x14ac:dyDescent="0.25">
      <c r="A328" s="298"/>
      <c r="B328" s="246"/>
      <c r="C328" s="246"/>
      <c r="D328" s="492"/>
      <c r="E328" s="246"/>
      <c r="F328" s="246"/>
      <c r="G328" s="246"/>
      <c r="H328" s="246"/>
      <c r="I328" s="246"/>
      <c r="J328" s="246"/>
      <c r="K328" s="246"/>
      <c r="L328" s="246"/>
      <c r="M328" s="237"/>
      <c r="N328" s="419"/>
      <c r="O328" s="203">
        <f>S19</f>
        <v>0</v>
      </c>
      <c r="P328" s="807"/>
      <c r="Q328" t="s">
        <v>542</v>
      </c>
    </row>
    <row r="329" spans="1:17" ht="15.75" x14ac:dyDescent="0.25">
      <c r="A329" s="298"/>
      <c r="B329" s="246"/>
      <c r="C329" s="246"/>
      <c r="D329" s="492"/>
      <c r="E329" s="246"/>
      <c r="F329" s="246"/>
      <c r="G329" s="246"/>
      <c r="H329" s="246"/>
      <c r="I329" s="246"/>
      <c r="J329" s="246"/>
      <c r="K329" s="246"/>
      <c r="L329" s="246"/>
      <c r="M329" s="237"/>
      <c r="N329" s="419"/>
      <c r="O329" s="203">
        <f>S19</f>
        <v>0</v>
      </c>
      <c r="P329" s="807"/>
      <c r="Q329" t="s">
        <v>542</v>
      </c>
    </row>
    <row r="330" spans="1:17" ht="15.75" x14ac:dyDescent="0.25">
      <c r="A330" s="298"/>
      <c r="B330" s="246"/>
      <c r="C330" s="246"/>
      <c r="D330" s="492"/>
      <c r="E330" s="246"/>
      <c r="F330" s="246"/>
      <c r="G330" s="246"/>
      <c r="H330" s="246"/>
      <c r="I330" s="246"/>
      <c r="J330" s="246"/>
      <c r="K330" s="246"/>
      <c r="L330" s="246"/>
      <c r="M330" s="237"/>
      <c r="N330" s="419"/>
      <c r="O330" s="203">
        <v>5000</v>
      </c>
      <c r="P330" s="807"/>
      <c r="Q330" t="s">
        <v>542</v>
      </c>
    </row>
    <row r="331" spans="1:17" ht="15.75" x14ac:dyDescent="0.25">
      <c r="A331" s="298"/>
      <c r="B331" s="246"/>
      <c r="C331" s="246"/>
      <c r="D331" s="492"/>
      <c r="E331" s="246"/>
      <c r="F331" s="246"/>
      <c r="G331" s="246"/>
      <c r="H331" s="246"/>
      <c r="I331" s="246"/>
      <c r="J331" s="246"/>
      <c r="K331" s="246"/>
      <c r="L331" s="246"/>
      <c r="M331" s="237"/>
      <c r="N331" s="419"/>
      <c r="O331" s="203">
        <v>5000</v>
      </c>
      <c r="P331" s="807"/>
      <c r="Q331" t="s">
        <v>542</v>
      </c>
    </row>
    <row r="332" spans="1:17" ht="15.75" x14ac:dyDescent="0.25">
      <c r="A332" s="298"/>
      <c r="B332" s="246"/>
      <c r="C332" s="246"/>
      <c r="D332" s="492"/>
      <c r="E332" s="246"/>
      <c r="F332" s="246"/>
      <c r="G332" s="246"/>
      <c r="H332" s="246"/>
      <c r="I332" s="246"/>
      <c r="J332" s="246"/>
      <c r="K332" s="246"/>
      <c r="L332" s="246"/>
      <c r="M332" s="237"/>
      <c r="N332" s="419"/>
      <c r="O332" s="203">
        <v>5000</v>
      </c>
      <c r="P332" s="807"/>
      <c r="Q332" t="s">
        <v>542</v>
      </c>
    </row>
    <row r="333" spans="1:17" ht="15.75" x14ac:dyDescent="0.25">
      <c r="A333" s="298"/>
      <c r="B333" s="246"/>
      <c r="C333" s="246"/>
      <c r="D333" s="492"/>
      <c r="E333" s="246"/>
      <c r="F333" s="246"/>
      <c r="G333" s="246"/>
      <c r="H333" s="246"/>
      <c r="I333" s="246"/>
      <c r="J333" s="246"/>
      <c r="K333" s="246"/>
      <c r="L333" s="246"/>
      <c r="M333" s="237"/>
      <c r="N333" s="419"/>
      <c r="O333" s="203">
        <v>5000</v>
      </c>
      <c r="P333" s="807"/>
      <c r="Q333" t="s">
        <v>542</v>
      </c>
    </row>
    <row r="334" spans="1:17" ht="15.75" x14ac:dyDescent="0.25">
      <c r="A334" s="298"/>
      <c r="B334" s="246"/>
      <c r="C334" s="246"/>
      <c r="D334" s="492"/>
      <c r="E334" s="246"/>
      <c r="F334" s="246"/>
      <c r="G334" s="246"/>
      <c r="H334" s="246"/>
      <c r="I334" s="246"/>
      <c r="J334" s="246"/>
      <c r="K334" s="246"/>
      <c r="L334" s="246"/>
      <c r="M334" s="237"/>
      <c r="N334" s="419"/>
      <c r="O334" s="203">
        <v>5000</v>
      </c>
      <c r="P334" s="807"/>
      <c r="Q334" t="s">
        <v>542</v>
      </c>
    </row>
    <row r="335" spans="1:17" ht="15.75" x14ac:dyDescent="0.25">
      <c r="A335" s="298"/>
      <c r="B335" s="246"/>
      <c r="C335" s="246"/>
      <c r="D335" s="492"/>
      <c r="E335" s="246"/>
      <c r="F335" s="246"/>
      <c r="G335" s="246"/>
      <c r="H335" s="246"/>
      <c r="I335" s="246"/>
      <c r="J335" s="246"/>
      <c r="K335" s="246"/>
      <c r="L335" s="246"/>
      <c r="M335" s="237"/>
      <c r="N335" s="419"/>
      <c r="O335" s="203">
        <v>5000</v>
      </c>
      <c r="P335" s="807"/>
      <c r="Q335" t="s">
        <v>542</v>
      </c>
    </row>
    <row r="336" spans="1:17" ht="15.75" x14ac:dyDescent="0.25">
      <c r="A336" s="298"/>
      <c r="B336" s="246"/>
      <c r="C336" s="246"/>
      <c r="D336" s="492"/>
      <c r="E336" s="246"/>
      <c r="F336" s="246"/>
      <c r="G336" s="246"/>
      <c r="H336" s="246"/>
      <c r="I336" s="246"/>
      <c r="J336" s="246"/>
      <c r="K336" s="246"/>
      <c r="L336" s="246"/>
      <c r="M336" s="237"/>
      <c r="N336" s="419"/>
      <c r="O336" s="203">
        <v>5000</v>
      </c>
      <c r="P336" s="807"/>
      <c r="Q336" t="s">
        <v>542</v>
      </c>
    </row>
    <row r="337" spans="1:17" ht="15.75" x14ac:dyDescent="0.25">
      <c r="A337" s="298"/>
      <c r="B337" s="246"/>
      <c r="C337" s="246"/>
      <c r="D337" s="492"/>
      <c r="E337" s="246"/>
      <c r="F337" s="246"/>
      <c r="G337" s="246"/>
      <c r="H337" s="246"/>
      <c r="I337" s="246"/>
      <c r="J337" s="246"/>
      <c r="K337" s="246"/>
      <c r="L337" s="246"/>
      <c r="M337" s="237"/>
      <c r="N337" s="419"/>
      <c r="O337" s="203">
        <v>5000</v>
      </c>
      <c r="P337" s="807"/>
      <c r="Q337" t="s">
        <v>542</v>
      </c>
    </row>
    <row r="338" spans="1:17" ht="15.75" x14ac:dyDescent="0.25">
      <c r="A338" s="298"/>
      <c r="B338" s="246"/>
      <c r="C338" s="246"/>
      <c r="D338" s="492"/>
      <c r="E338" s="246"/>
      <c r="F338" s="246"/>
      <c r="G338" s="246"/>
      <c r="H338" s="246"/>
      <c r="I338" s="246"/>
      <c r="J338" s="246"/>
      <c r="K338" s="246"/>
      <c r="L338" s="246"/>
      <c r="M338" s="237"/>
      <c r="N338" s="419"/>
      <c r="O338" s="203">
        <v>5000</v>
      </c>
      <c r="P338" s="807"/>
      <c r="Q338" t="s">
        <v>542</v>
      </c>
    </row>
    <row r="339" spans="1:17" ht="15.75" x14ac:dyDescent="0.25">
      <c r="A339" s="298"/>
      <c r="B339" s="246"/>
      <c r="C339" s="246"/>
      <c r="D339" s="492"/>
      <c r="E339" s="246"/>
      <c r="F339" s="246"/>
      <c r="G339" s="246"/>
      <c r="H339" s="246"/>
      <c r="I339" s="246"/>
      <c r="J339" s="246"/>
      <c r="K339" s="246"/>
      <c r="L339" s="246"/>
      <c r="M339" s="237"/>
      <c r="N339" s="419"/>
      <c r="O339" s="203">
        <v>5000</v>
      </c>
      <c r="P339" s="807"/>
      <c r="Q339" t="s">
        <v>542</v>
      </c>
    </row>
    <row r="340" spans="1:17" ht="15.75" x14ac:dyDescent="0.25">
      <c r="A340" s="298"/>
      <c r="B340" s="246"/>
      <c r="C340" s="246"/>
      <c r="D340" s="492"/>
      <c r="E340" s="246"/>
      <c r="F340" s="246"/>
      <c r="G340" s="246"/>
      <c r="H340" s="246"/>
      <c r="I340" s="246"/>
      <c r="J340" s="246"/>
      <c r="K340" s="246"/>
      <c r="L340" s="246"/>
      <c r="M340" s="237"/>
      <c r="N340" s="419"/>
      <c r="O340" s="203">
        <v>5000</v>
      </c>
      <c r="P340" s="807"/>
      <c r="Q340" t="s">
        <v>542</v>
      </c>
    </row>
    <row r="341" spans="1:17" ht="15.75" x14ac:dyDescent="0.25">
      <c r="A341" s="298"/>
      <c r="B341" s="246"/>
      <c r="C341" s="246"/>
      <c r="D341" s="492"/>
      <c r="E341" s="246"/>
      <c r="F341" s="246"/>
      <c r="G341" s="246"/>
      <c r="H341" s="246"/>
      <c r="I341" s="246"/>
      <c r="J341" s="246"/>
      <c r="K341" s="246"/>
      <c r="L341" s="246"/>
      <c r="M341" s="237"/>
      <c r="N341" s="419"/>
      <c r="O341" s="203">
        <v>5000</v>
      </c>
      <c r="P341" s="807"/>
      <c r="Q341" t="s">
        <v>542</v>
      </c>
    </row>
    <row r="342" spans="1:17" ht="15.75" x14ac:dyDescent="0.25">
      <c r="A342" s="298"/>
      <c r="B342" s="810"/>
      <c r="C342" s="811"/>
      <c r="D342" s="812"/>
      <c r="E342" s="813"/>
      <c r="F342" s="813"/>
      <c r="G342" s="814"/>
      <c r="H342" s="815"/>
      <c r="I342" s="816"/>
      <c r="J342" s="816"/>
      <c r="K342" s="816"/>
      <c r="L342" s="203"/>
      <c r="M342" s="817"/>
      <c r="N342" s="820"/>
      <c r="O342" s="203">
        <v>5000</v>
      </c>
      <c r="P342" s="819"/>
      <c r="Q342" t="s">
        <v>542</v>
      </c>
    </row>
    <row r="343" spans="1:17" ht="15.75" x14ac:dyDescent="0.25">
      <c r="A343" s="298"/>
      <c r="B343" s="809"/>
      <c r="C343" s="389"/>
      <c r="D343" s="390"/>
      <c r="E343" s="379"/>
      <c r="F343" s="379"/>
      <c r="G343" s="391"/>
      <c r="H343" s="301"/>
      <c r="I343" s="816"/>
      <c r="J343" s="816"/>
      <c r="K343" s="816"/>
      <c r="L343" s="203"/>
      <c r="M343" s="542"/>
      <c r="N343" s="820"/>
      <c r="O343" s="203">
        <v>5000</v>
      </c>
      <c r="P343" s="818"/>
      <c r="Q343" t="s">
        <v>542</v>
      </c>
    </row>
    <row r="344" spans="1:17" ht="15.75" x14ac:dyDescent="0.25">
      <c r="A344" s="298"/>
      <c r="B344" s="809"/>
      <c r="C344" s="389"/>
      <c r="D344" s="390"/>
      <c r="E344" s="379"/>
      <c r="F344" s="379"/>
      <c r="G344" s="391"/>
      <c r="H344" s="301"/>
      <c r="I344" s="816"/>
      <c r="J344" s="816"/>
      <c r="K344" s="816"/>
      <c r="L344" s="203"/>
      <c r="M344" s="542"/>
      <c r="N344" s="820"/>
      <c r="O344" s="203">
        <v>5000</v>
      </c>
      <c r="P344" s="818"/>
      <c r="Q344" t="s">
        <v>542</v>
      </c>
    </row>
    <row r="345" spans="1:17" ht="15.75" x14ac:dyDescent="0.25">
      <c r="A345" s="298"/>
      <c r="B345" s="809"/>
      <c r="C345" s="389"/>
      <c r="D345" s="390"/>
      <c r="E345" s="379"/>
      <c r="F345" s="379"/>
      <c r="G345" s="391"/>
      <c r="H345" s="301"/>
      <c r="I345" s="816"/>
      <c r="J345" s="816"/>
      <c r="K345" s="816"/>
      <c r="L345" s="203"/>
      <c r="M345" s="542"/>
      <c r="N345" s="820"/>
      <c r="O345" s="203">
        <v>5000</v>
      </c>
      <c r="P345" s="818"/>
      <c r="Q345" t="s">
        <v>542</v>
      </c>
    </row>
    <row r="346" spans="1:17" ht="15.75" x14ac:dyDescent="0.25">
      <c r="A346" s="298"/>
      <c r="B346" s="809"/>
      <c r="C346" s="389"/>
      <c r="D346" s="390"/>
      <c r="E346" s="379"/>
      <c r="F346" s="379"/>
      <c r="G346" s="391"/>
      <c r="H346" s="301"/>
      <c r="I346" s="816"/>
      <c r="J346" s="816"/>
      <c r="K346" s="816"/>
      <c r="L346" s="203"/>
      <c r="M346" s="542"/>
      <c r="N346" s="820"/>
      <c r="O346" s="203">
        <v>5000</v>
      </c>
      <c r="P346" s="818"/>
      <c r="Q346" t="s">
        <v>542</v>
      </c>
    </row>
    <row r="347" spans="1:17" ht="15.75" x14ac:dyDescent="0.25">
      <c r="A347" s="298"/>
      <c r="B347" s="809"/>
      <c r="C347" s="389"/>
      <c r="D347" s="390"/>
      <c r="E347" s="379"/>
      <c r="F347" s="379"/>
      <c r="G347" s="391"/>
      <c r="H347" s="301"/>
      <c r="I347" s="816"/>
      <c r="J347" s="816"/>
      <c r="K347" s="816"/>
      <c r="L347" s="203"/>
      <c r="M347" s="542"/>
      <c r="N347" s="820"/>
      <c r="O347" s="203">
        <v>5000</v>
      </c>
      <c r="P347" s="818"/>
      <c r="Q347" t="s">
        <v>542</v>
      </c>
    </row>
    <row r="348" spans="1:17" ht="15.75" x14ac:dyDescent="0.25">
      <c r="A348" s="298"/>
      <c r="B348" s="540"/>
      <c r="C348" s="389"/>
      <c r="D348" s="390"/>
      <c r="E348" s="379"/>
      <c r="F348" s="379"/>
      <c r="G348" s="391"/>
      <c r="H348" s="781"/>
      <c r="I348" s="780"/>
      <c r="J348" s="781"/>
      <c r="K348" s="277"/>
      <c r="L348" s="543"/>
      <c r="M348" s="542"/>
      <c r="N348" s="542"/>
      <c r="O348" s="542">
        <v>20000</v>
      </c>
      <c r="P348" s="277"/>
      <c r="Q348" t="s">
        <v>542</v>
      </c>
    </row>
    <row r="349" spans="1:17" ht="15.75" x14ac:dyDescent="0.25">
      <c r="A349" s="298"/>
      <c r="B349" s="809"/>
      <c r="C349" s="389"/>
      <c r="D349" s="390"/>
      <c r="E349" s="379"/>
      <c r="F349" s="379"/>
      <c r="G349" s="391"/>
      <c r="H349" s="301"/>
      <c r="I349" s="816"/>
      <c r="J349" s="816"/>
      <c r="K349" s="816"/>
      <c r="L349" s="203"/>
      <c r="M349" s="542"/>
      <c r="N349" s="820"/>
      <c r="O349" s="203">
        <v>10000</v>
      </c>
      <c r="P349" s="818"/>
      <c r="Q349" t="s">
        <v>542</v>
      </c>
    </row>
    <row r="350" spans="1:17" ht="15.75" x14ac:dyDescent="0.25">
      <c r="A350" s="298"/>
      <c r="B350" s="809"/>
      <c r="C350" s="389"/>
      <c r="D350" s="390"/>
      <c r="E350" s="379"/>
      <c r="F350" s="379"/>
      <c r="G350" s="391"/>
      <c r="H350" s="301"/>
      <c r="I350" s="816"/>
      <c r="J350" s="816"/>
      <c r="K350" s="816"/>
      <c r="L350" s="203"/>
      <c r="M350" s="542"/>
      <c r="N350" s="820"/>
      <c r="O350" s="203">
        <v>5000</v>
      </c>
      <c r="P350" s="818"/>
      <c r="Q350" t="s">
        <v>542</v>
      </c>
    </row>
    <row r="351" spans="1:17" ht="15.75" x14ac:dyDescent="0.25">
      <c r="A351" s="298"/>
      <c r="B351" s="809"/>
      <c r="C351" s="389"/>
      <c r="D351" s="390"/>
      <c r="E351" s="379"/>
      <c r="F351" s="379"/>
      <c r="G351" s="391"/>
      <c r="H351" s="301"/>
      <c r="I351" s="816"/>
      <c r="J351" s="816"/>
      <c r="K351" s="816"/>
      <c r="L351" s="203"/>
      <c r="M351" s="542"/>
      <c r="N351" s="820"/>
      <c r="O351" s="203">
        <v>10000</v>
      </c>
      <c r="P351" s="818"/>
      <c r="Q351" t="s">
        <v>542</v>
      </c>
    </row>
    <row r="352" spans="1:17" ht="15.75" x14ac:dyDescent="0.25">
      <c r="A352" s="298"/>
      <c r="B352" s="809"/>
      <c r="C352" s="389"/>
      <c r="D352" s="390"/>
      <c r="E352" s="379"/>
      <c r="F352" s="379"/>
      <c r="G352" s="391"/>
      <c r="H352" s="301"/>
      <c r="I352" s="816"/>
      <c r="J352" s="816"/>
      <c r="K352" s="816"/>
      <c r="L352" s="203"/>
      <c r="M352" s="542"/>
      <c r="N352" s="820"/>
      <c r="O352" s="203">
        <v>5000</v>
      </c>
      <c r="P352" s="818"/>
      <c r="Q352" t="s">
        <v>542</v>
      </c>
    </row>
    <row r="353" spans="1:17" ht="15.75" x14ac:dyDescent="0.25">
      <c r="A353" s="298"/>
      <c r="B353" s="809"/>
      <c r="C353" s="389"/>
      <c r="D353" s="390"/>
      <c r="E353" s="379"/>
      <c r="F353" s="379"/>
      <c r="G353" s="391"/>
      <c r="H353" s="301"/>
      <c r="I353" s="816"/>
      <c r="J353" s="816"/>
      <c r="K353" s="816"/>
      <c r="L353" s="203"/>
      <c r="M353" s="542"/>
      <c r="N353" s="820"/>
      <c r="O353" s="203">
        <v>5000</v>
      </c>
      <c r="P353" s="818"/>
      <c r="Q353" t="s">
        <v>542</v>
      </c>
    </row>
    <row r="354" spans="1:17" ht="15.75" x14ac:dyDescent="0.25">
      <c r="A354" s="298"/>
      <c r="B354" s="809"/>
      <c r="C354" s="389"/>
      <c r="D354" s="390"/>
      <c r="E354" s="379"/>
      <c r="F354" s="379"/>
      <c r="G354" s="391"/>
      <c r="H354" s="301"/>
      <c r="I354" s="816"/>
      <c r="J354" s="816"/>
      <c r="K354" s="816"/>
      <c r="L354" s="203"/>
      <c r="M354" s="542"/>
      <c r="N354" s="820"/>
      <c r="O354" s="203">
        <v>5000</v>
      </c>
      <c r="P354" s="818"/>
      <c r="Q354" t="s">
        <v>542</v>
      </c>
    </row>
    <row r="355" spans="1:17" ht="15.75" x14ac:dyDescent="0.25">
      <c r="A355" s="298"/>
      <c r="B355" s="809"/>
      <c r="C355" s="389"/>
      <c r="D355" s="390"/>
      <c r="E355" s="379"/>
      <c r="F355" s="379"/>
      <c r="G355" s="391"/>
      <c r="H355" s="301"/>
      <c r="I355" s="816"/>
      <c r="J355" s="816"/>
      <c r="K355" s="816"/>
      <c r="L355" s="203"/>
      <c r="M355" s="542"/>
      <c r="N355" s="820"/>
      <c r="O355" s="203">
        <v>5000</v>
      </c>
      <c r="P355" s="818"/>
      <c r="Q355" t="s">
        <v>542</v>
      </c>
    </row>
    <row r="356" spans="1:17" ht="15.75" x14ac:dyDescent="0.25">
      <c r="A356" s="298"/>
      <c r="B356" s="809"/>
      <c r="C356" s="389"/>
      <c r="D356" s="390"/>
      <c r="E356" s="379"/>
      <c r="F356" s="379"/>
      <c r="G356" s="391"/>
      <c r="H356" s="301"/>
      <c r="I356" s="816"/>
      <c r="J356" s="816"/>
      <c r="K356" s="816"/>
      <c r="L356" s="203"/>
      <c r="M356" s="542"/>
      <c r="N356" s="820"/>
      <c r="O356" s="203">
        <v>5000</v>
      </c>
      <c r="P356" s="818"/>
      <c r="Q356" t="s">
        <v>542</v>
      </c>
    </row>
    <row r="357" spans="1:17" ht="15.75" x14ac:dyDescent="0.25">
      <c r="A357" s="298"/>
      <c r="B357" s="809"/>
      <c r="C357" s="389"/>
      <c r="D357" s="390"/>
      <c r="E357" s="379"/>
      <c r="F357" s="379"/>
      <c r="G357" s="391"/>
      <c r="H357" s="301"/>
      <c r="I357" s="816"/>
      <c r="J357" s="816"/>
      <c r="K357" s="816"/>
      <c r="L357" s="203"/>
      <c r="M357" s="542"/>
      <c r="N357" s="820"/>
      <c r="O357" s="203">
        <v>5000</v>
      </c>
      <c r="P357" s="818"/>
      <c r="Q357" t="s">
        <v>542</v>
      </c>
    </row>
    <row r="358" spans="1:17" ht="15.75" x14ac:dyDescent="0.25">
      <c r="A358" s="298"/>
      <c r="B358" s="809"/>
      <c r="C358" s="389"/>
      <c r="D358" s="390"/>
      <c r="E358" s="379"/>
      <c r="F358" s="379"/>
      <c r="G358" s="391"/>
      <c r="H358" s="301"/>
      <c r="I358" s="816"/>
      <c r="J358" s="816"/>
      <c r="K358" s="816"/>
      <c r="L358" s="203"/>
      <c r="M358" s="542"/>
      <c r="N358" s="820"/>
      <c r="O358" s="203">
        <v>5000</v>
      </c>
      <c r="P358" s="818"/>
      <c r="Q358" t="s">
        <v>542</v>
      </c>
    </row>
    <row r="359" spans="1:17" ht="15.75" x14ac:dyDescent="0.25">
      <c r="A359" s="298"/>
      <c r="B359" s="809"/>
      <c r="C359" s="389"/>
      <c r="D359" s="390"/>
      <c r="E359" s="379"/>
      <c r="F359" s="379"/>
      <c r="G359" s="391"/>
      <c r="H359" s="301"/>
      <c r="I359" s="816"/>
      <c r="J359" s="816"/>
      <c r="K359" s="816"/>
      <c r="L359" s="203"/>
      <c r="M359" s="542"/>
      <c r="N359" s="820"/>
      <c r="O359" s="203">
        <v>5000</v>
      </c>
      <c r="P359" s="818"/>
      <c r="Q359" t="s">
        <v>542</v>
      </c>
    </row>
    <row r="360" spans="1:17" ht="15.75" x14ac:dyDescent="0.25">
      <c r="A360" s="298"/>
      <c r="B360" s="809"/>
      <c r="C360" s="389"/>
      <c r="D360" s="390"/>
      <c r="E360" s="379"/>
      <c r="F360" s="379"/>
      <c r="G360" s="391"/>
      <c r="H360" s="301"/>
      <c r="I360" s="816"/>
      <c r="J360" s="816"/>
      <c r="K360" s="816"/>
      <c r="L360" s="203"/>
      <c r="M360" s="542"/>
      <c r="N360" s="820"/>
      <c r="O360" s="203">
        <v>5000</v>
      </c>
      <c r="P360" s="818"/>
      <c r="Q360" t="s">
        <v>542</v>
      </c>
    </row>
    <row r="361" spans="1:17" ht="15.75" x14ac:dyDescent="0.25">
      <c r="A361" s="298"/>
      <c r="B361" s="809"/>
      <c r="C361" s="389"/>
      <c r="D361" s="390"/>
      <c r="E361" s="379"/>
      <c r="F361" s="379"/>
      <c r="G361" s="391"/>
      <c r="H361" s="301"/>
      <c r="I361" s="816"/>
      <c r="J361" s="816"/>
      <c r="K361" s="816"/>
      <c r="L361" s="203"/>
      <c r="M361" s="542"/>
      <c r="N361" s="820"/>
      <c r="O361" s="203">
        <v>5000</v>
      </c>
      <c r="P361" s="818"/>
      <c r="Q361" t="s">
        <v>542</v>
      </c>
    </row>
    <row r="362" spans="1:17" ht="15.75" x14ac:dyDescent="0.25">
      <c r="A362" s="298"/>
      <c r="B362" s="809"/>
      <c r="C362" s="389"/>
      <c r="D362" s="390"/>
      <c r="E362" s="379"/>
      <c r="F362" s="379"/>
      <c r="G362" s="391"/>
      <c r="H362" s="301"/>
      <c r="I362" s="816"/>
      <c r="J362" s="816"/>
      <c r="K362" s="816"/>
      <c r="L362" s="203"/>
      <c r="M362" s="542"/>
      <c r="N362" s="820"/>
      <c r="O362" s="203">
        <v>5000</v>
      </c>
      <c r="P362" s="818"/>
      <c r="Q362" t="s">
        <v>542</v>
      </c>
    </row>
    <row r="363" spans="1:17" ht="15.75" x14ac:dyDescent="0.25">
      <c r="A363" s="298"/>
      <c r="B363" s="809"/>
      <c r="C363" s="389"/>
      <c r="D363" s="390"/>
      <c r="E363" s="379"/>
      <c r="F363" s="379"/>
      <c r="G363" s="391"/>
      <c r="H363" s="301"/>
      <c r="I363" s="816"/>
      <c r="J363" s="816"/>
      <c r="K363" s="816"/>
      <c r="L363" s="203"/>
      <c r="M363" s="542"/>
      <c r="N363" s="820"/>
      <c r="O363" s="203">
        <v>5000</v>
      </c>
      <c r="P363" s="818"/>
      <c r="Q363" t="s">
        <v>542</v>
      </c>
    </row>
    <row r="364" spans="1:17" ht="15.75" x14ac:dyDescent="0.25">
      <c r="A364" s="298"/>
      <c r="B364" s="809"/>
      <c r="C364" s="389"/>
      <c r="D364" s="390"/>
      <c r="E364" s="379"/>
      <c r="F364" s="379"/>
      <c r="G364" s="391"/>
      <c r="H364" s="301"/>
      <c r="I364" s="816"/>
      <c r="J364" s="816"/>
      <c r="K364" s="816"/>
      <c r="L364" s="203"/>
      <c r="M364" s="542"/>
      <c r="N364" s="820"/>
      <c r="O364" s="203">
        <v>5000</v>
      </c>
      <c r="P364" s="818"/>
      <c r="Q364" t="s">
        <v>542</v>
      </c>
    </row>
    <row r="365" spans="1:17" ht="15.75" x14ac:dyDescent="0.25">
      <c r="A365" s="298"/>
      <c r="B365" s="809"/>
      <c r="C365" s="389"/>
      <c r="D365" s="390"/>
      <c r="E365" s="379"/>
      <c r="F365" s="379"/>
      <c r="G365" s="391"/>
      <c r="H365" s="301"/>
      <c r="I365" s="816"/>
      <c r="J365" s="816"/>
      <c r="K365" s="816"/>
      <c r="L365" s="203"/>
      <c r="M365" s="542"/>
      <c r="N365" s="820"/>
      <c r="O365" s="203">
        <v>5000</v>
      </c>
      <c r="P365" s="818"/>
      <c r="Q365" t="s">
        <v>542</v>
      </c>
    </row>
    <row r="366" spans="1:17" ht="15.75" x14ac:dyDescent="0.25">
      <c r="A366" s="298"/>
      <c r="B366" s="809"/>
      <c r="C366" s="389"/>
      <c r="D366" s="390"/>
      <c r="E366" s="379"/>
      <c r="F366" s="379"/>
      <c r="G366" s="391"/>
      <c r="H366" s="301"/>
      <c r="I366" s="816"/>
      <c r="J366" s="816"/>
      <c r="K366" s="816"/>
      <c r="L366" s="203"/>
      <c r="M366" s="542"/>
      <c r="N366" s="820"/>
      <c r="O366" s="203">
        <v>5000</v>
      </c>
      <c r="P366" s="818"/>
      <c r="Q366" t="s">
        <v>542</v>
      </c>
    </row>
    <row r="367" spans="1:17" ht="15.75" x14ac:dyDescent="0.25">
      <c r="A367" s="298"/>
      <c r="B367" s="809"/>
      <c r="C367" s="389"/>
      <c r="D367" s="390"/>
      <c r="E367" s="379"/>
      <c r="F367" s="379"/>
      <c r="G367" s="391"/>
      <c r="H367" s="301"/>
      <c r="I367" s="816"/>
      <c r="J367" s="816"/>
      <c r="K367" s="816"/>
      <c r="L367" s="203"/>
      <c r="M367" s="542"/>
      <c r="N367" s="820"/>
      <c r="O367" s="203">
        <v>5000</v>
      </c>
      <c r="P367" s="818"/>
      <c r="Q367" t="s">
        <v>542</v>
      </c>
    </row>
    <row r="368" spans="1:17" ht="15.75" x14ac:dyDescent="0.25">
      <c r="A368" s="298"/>
      <c r="B368" s="809"/>
      <c r="C368" s="389"/>
      <c r="D368" s="390"/>
      <c r="E368" s="379"/>
      <c r="F368" s="379"/>
      <c r="G368" s="391"/>
      <c r="H368" s="301"/>
      <c r="I368" s="816"/>
      <c r="J368" s="816"/>
      <c r="K368" s="816"/>
      <c r="L368" s="203"/>
      <c r="M368" s="542"/>
      <c r="N368" s="820"/>
      <c r="O368" s="203">
        <v>5000</v>
      </c>
      <c r="P368" s="818"/>
      <c r="Q368" t="s">
        <v>542</v>
      </c>
    </row>
    <row r="369" spans="1:17" ht="15.75" x14ac:dyDescent="0.25">
      <c r="A369" s="298"/>
      <c r="B369" s="809"/>
      <c r="C369" s="389"/>
      <c r="D369" s="390"/>
      <c r="E369" s="379"/>
      <c r="F369" s="379"/>
      <c r="G369" s="391"/>
      <c r="H369" s="301"/>
      <c r="I369" s="816"/>
      <c r="J369" s="816"/>
      <c r="K369" s="816"/>
      <c r="L369" s="203"/>
      <c r="M369" s="542"/>
      <c r="N369" s="820"/>
      <c r="O369" s="203">
        <v>5000</v>
      </c>
      <c r="P369" s="818"/>
      <c r="Q369" t="s">
        <v>542</v>
      </c>
    </row>
    <row r="370" spans="1:17" ht="15.75" x14ac:dyDescent="0.25">
      <c r="A370" s="298"/>
      <c r="B370" s="809"/>
      <c r="C370" s="389"/>
      <c r="D370" s="390"/>
      <c r="E370" s="379"/>
      <c r="F370" s="379"/>
      <c r="G370" s="391"/>
      <c r="H370" s="301"/>
      <c r="I370" s="816"/>
      <c r="J370" s="816"/>
      <c r="K370" s="816"/>
      <c r="L370" s="203"/>
      <c r="M370" s="542"/>
      <c r="N370" s="820"/>
      <c r="O370" s="203">
        <v>5000</v>
      </c>
      <c r="P370" s="818"/>
      <c r="Q370" t="s">
        <v>542</v>
      </c>
    </row>
    <row r="371" spans="1:17" ht="15.75" x14ac:dyDescent="0.25">
      <c r="A371" s="298"/>
      <c r="B371" s="809"/>
      <c r="C371" s="389"/>
      <c r="D371" s="390"/>
      <c r="E371" s="379"/>
      <c r="F371" s="379"/>
      <c r="G371" s="391"/>
      <c r="H371" s="301"/>
      <c r="I371" s="816"/>
      <c r="J371" s="816"/>
      <c r="K371" s="816"/>
      <c r="L371" s="203"/>
      <c r="M371" s="542"/>
      <c r="N371" s="820"/>
      <c r="O371" s="203">
        <v>5000</v>
      </c>
      <c r="P371" s="818"/>
      <c r="Q371" t="s">
        <v>542</v>
      </c>
    </row>
    <row r="372" spans="1:17" ht="15.75" x14ac:dyDescent="0.25">
      <c r="A372" s="298"/>
      <c r="B372" s="809"/>
      <c r="C372" s="389"/>
      <c r="D372" s="390"/>
      <c r="E372" s="379"/>
      <c r="F372" s="379"/>
      <c r="G372" s="391"/>
      <c r="H372" s="301"/>
      <c r="I372" s="816"/>
      <c r="J372" s="816"/>
      <c r="K372" s="816"/>
      <c r="L372" s="203"/>
      <c r="M372" s="542"/>
      <c r="N372" s="820"/>
      <c r="O372" s="203">
        <v>5000</v>
      </c>
      <c r="P372" s="818"/>
      <c r="Q372" t="s">
        <v>542</v>
      </c>
    </row>
    <row r="373" spans="1:17" ht="15.75" x14ac:dyDescent="0.25">
      <c r="A373" s="298"/>
      <c r="B373" s="809"/>
      <c r="C373" s="389"/>
      <c r="D373" s="390"/>
      <c r="E373" s="379"/>
      <c r="F373" s="379"/>
      <c r="G373" s="391"/>
      <c r="H373" s="301"/>
      <c r="I373" s="816"/>
      <c r="J373" s="816"/>
      <c r="K373" s="816"/>
      <c r="L373" s="203"/>
      <c r="M373" s="542"/>
      <c r="N373" s="820"/>
      <c r="O373" s="203">
        <v>5000</v>
      </c>
      <c r="P373" s="818"/>
      <c r="Q373" t="s">
        <v>542</v>
      </c>
    </row>
    <row r="374" spans="1:17" ht="15.75" x14ac:dyDescent="0.25">
      <c r="A374" s="298"/>
      <c r="B374" s="809"/>
      <c r="C374" s="389"/>
      <c r="D374" s="390"/>
      <c r="E374" s="379"/>
      <c r="F374" s="379"/>
      <c r="G374" s="391"/>
      <c r="H374" s="301"/>
      <c r="I374" s="816"/>
      <c r="J374" s="816"/>
      <c r="K374" s="816"/>
      <c r="L374" s="203"/>
      <c r="M374" s="542"/>
      <c r="N374" s="820"/>
      <c r="O374" s="203">
        <v>5000</v>
      </c>
      <c r="P374" s="818"/>
      <c r="Q374" t="s">
        <v>542</v>
      </c>
    </row>
    <row r="375" spans="1:17" ht="15.75" x14ac:dyDescent="0.25">
      <c r="A375" s="298"/>
      <c r="B375" s="809"/>
      <c r="C375" s="389"/>
      <c r="D375" s="390"/>
      <c r="E375" s="379"/>
      <c r="F375" s="379"/>
      <c r="G375" s="391"/>
      <c r="H375" s="301"/>
      <c r="I375" s="816"/>
      <c r="J375" s="816"/>
      <c r="K375" s="816"/>
      <c r="L375" s="203"/>
      <c r="M375" s="542"/>
      <c r="N375" s="820"/>
      <c r="O375" s="203">
        <v>5000</v>
      </c>
      <c r="P375" s="818"/>
      <c r="Q375" t="s">
        <v>542</v>
      </c>
    </row>
    <row r="376" spans="1:17" ht="15.75" x14ac:dyDescent="0.25">
      <c r="A376" s="298"/>
      <c r="B376" s="809"/>
      <c r="C376" s="389"/>
      <c r="D376" s="390"/>
      <c r="E376" s="379"/>
      <c r="F376" s="379"/>
      <c r="G376" s="391"/>
      <c r="H376" s="301"/>
      <c r="I376" s="816"/>
      <c r="J376" s="816"/>
      <c r="K376" s="816"/>
      <c r="L376" s="203"/>
      <c r="M376" s="542"/>
      <c r="N376" s="820"/>
      <c r="O376" s="203">
        <v>5000</v>
      </c>
      <c r="P376" s="818"/>
      <c r="Q376" t="s">
        <v>542</v>
      </c>
    </row>
    <row r="377" spans="1:17" ht="15.75" x14ac:dyDescent="0.25">
      <c r="A377" s="298"/>
      <c r="B377" s="809"/>
      <c r="C377" s="389"/>
      <c r="D377" s="390"/>
      <c r="E377" s="379"/>
      <c r="F377" s="379"/>
      <c r="G377" s="391"/>
      <c r="H377" s="301"/>
      <c r="I377" s="816"/>
      <c r="J377" s="816"/>
      <c r="K377" s="816"/>
      <c r="L377" s="203"/>
      <c r="M377" s="542"/>
      <c r="N377" s="820"/>
      <c r="O377" s="203">
        <v>5000</v>
      </c>
      <c r="P377" s="818"/>
      <c r="Q377" t="s">
        <v>542</v>
      </c>
    </row>
    <row r="378" spans="1:17" ht="15.75" x14ac:dyDescent="0.25">
      <c r="A378" s="298"/>
      <c r="B378" s="809"/>
      <c r="C378" s="389"/>
      <c r="D378" s="390"/>
      <c r="E378" s="379"/>
      <c r="F378" s="379"/>
      <c r="G378" s="391"/>
      <c r="H378" s="301"/>
      <c r="I378" s="816"/>
      <c r="J378" s="816"/>
      <c r="K378" s="816"/>
      <c r="L378" s="203"/>
      <c r="M378" s="542"/>
      <c r="N378" s="820"/>
      <c r="O378" s="203">
        <v>10000</v>
      </c>
      <c r="P378" s="818"/>
      <c r="Q378" t="s">
        <v>542</v>
      </c>
    </row>
    <row r="379" spans="1:17" ht="15.75" x14ac:dyDescent="0.25">
      <c r="A379" s="298"/>
      <c r="B379" s="809"/>
      <c r="C379" s="389"/>
      <c r="D379" s="390"/>
      <c r="E379" s="379"/>
      <c r="F379" s="379"/>
      <c r="G379" s="391"/>
      <c r="H379" s="301"/>
      <c r="I379" s="816"/>
      <c r="J379" s="816"/>
      <c r="K379" s="816"/>
      <c r="L379" s="203"/>
      <c r="M379" s="542"/>
      <c r="N379" s="820"/>
      <c r="O379" s="203">
        <v>10000</v>
      </c>
      <c r="P379" s="818"/>
      <c r="Q379" t="s">
        <v>542</v>
      </c>
    </row>
    <row r="380" spans="1:17" ht="15.75" x14ac:dyDescent="0.25">
      <c r="A380" s="298"/>
      <c r="B380" s="809"/>
      <c r="C380" s="389"/>
      <c r="D380" s="390"/>
      <c r="E380" s="379"/>
      <c r="F380" s="379"/>
      <c r="G380" s="391"/>
      <c r="H380" s="301"/>
      <c r="I380" s="816"/>
      <c r="J380" s="816"/>
      <c r="K380" s="816"/>
      <c r="L380" s="203"/>
      <c r="M380" s="542"/>
      <c r="N380" s="820"/>
      <c r="O380" s="203">
        <v>5000</v>
      </c>
      <c r="P380" s="818"/>
      <c r="Q380" t="s">
        <v>542</v>
      </c>
    </row>
    <row r="381" spans="1:17" ht="15.75" x14ac:dyDescent="0.25">
      <c r="A381" s="298"/>
      <c r="B381" s="809"/>
      <c r="C381" s="389"/>
      <c r="D381" s="390"/>
      <c r="E381" s="379"/>
      <c r="F381" s="379"/>
      <c r="G381" s="391"/>
      <c r="H381" s="301"/>
      <c r="I381" s="816"/>
      <c r="J381" s="816"/>
      <c r="K381" s="816"/>
      <c r="L381" s="203"/>
      <c r="M381" s="542"/>
      <c r="N381" s="820"/>
      <c r="O381" s="203">
        <v>5000</v>
      </c>
      <c r="P381" s="818"/>
      <c r="Q381" t="s">
        <v>542</v>
      </c>
    </row>
    <row r="382" spans="1:17" ht="15.75" x14ac:dyDescent="0.25">
      <c r="A382" s="298"/>
      <c r="B382" s="809"/>
      <c r="C382" s="389"/>
      <c r="D382" s="390"/>
      <c r="E382" s="379"/>
      <c r="F382" s="379"/>
      <c r="G382" s="391"/>
      <c r="H382" s="301"/>
      <c r="I382" s="816"/>
      <c r="J382" s="816"/>
      <c r="K382" s="816"/>
      <c r="L382" s="203"/>
      <c r="M382" s="542"/>
      <c r="N382" s="820"/>
      <c r="O382" s="203">
        <v>5000</v>
      </c>
      <c r="P382" s="818"/>
      <c r="Q382" t="s">
        <v>542</v>
      </c>
    </row>
    <row r="383" spans="1:17" ht="15.75" x14ac:dyDescent="0.25">
      <c r="A383" s="298"/>
      <c r="B383" s="809"/>
      <c r="C383" s="389"/>
      <c r="D383" s="390"/>
      <c r="E383" s="379"/>
      <c r="F383" s="379"/>
      <c r="G383" s="391"/>
      <c r="H383" s="301"/>
      <c r="I383" s="816"/>
      <c r="J383" s="816"/>
      <c r="K383" s="816"/>
      <c r="L383" s="203"/>
      <c r="M383" s="542"/>
      <c r="N383" s="820"/>
      <c r="O383" s="203">
        <v>15000</v>
      </c>
      <c r="P383" s="818"/>
      <c r="Q383" t="s">
        <v>542</v>
      </c>
    </row>
    <row r="384" spans="1:17" ht="15.75" x14ac:dyDescent="0.25">
      <c r="A384" s="298"/>
      <c r="B384" s="809"/>
      <c r="C384" s="389"/>
      <c r="D384" s="390"/>
      <c r="E384" s="379"/>
      <c r="F384" s="379"/>
      <c r="G384" s="391"/>
      <c r="H384" s="301"/>
      <c r="I384" s="816"/>
      <c r="J384" s="816"/>
      <c r="K384" s="816"/>
      <c r="L384" s="203"/>
      <c r="M384" s="542"/>
      <c r="N384" s="820"/>
      <c r="O384" s="203">
        <v>10000</v>
      </c>
      <c r="P384" s="818"/>
      <c r="Q384" t="s">
        <v>542</v>
      </c>
    </row>
    <row r="385" spans="1:17" ht="15.75" x14ac:dyDescent="0.25">
      <c r="A385" s="298"/>
      <c r="B385" s="809"/>
      <c r="C385" s="389"/>
      <c r="D385" s="390"/>
      <c r="E385" s="379"/>
      <c r="F385" s="379"/>
      <c r="G385" s="391"/>
      <c r="H385" s="301"/>
      <c r="I385" s="816"/>
      <c r="J385" s="816"/>
      <c r="K385" s="816"/>
      <c r="L385" s="203"/>
      <c r="M385" s="542"/>
      <c r="N385" s="820"/>
      <c r="O385" s="203">
        <v>5000</v>
      </c>
      <c r="P385" s="818"/>
      <c r="Q385" t="s">
        <v>542</v>
      </c>
    </row>
    <row r="386" spans="1:17" ht="15.75" x14ac:dyDescent="0.25">
      <c r="A386" s="298"/>
      <c r="B386" s="809"/>
      <c r="C386" s="389"/>
      <c r="D386" s="390"/>
      <c r="E386" s="379"/>
      <c r="F386" s="379"/>
      <c r="G386" s="391"/>
      <c r="H386" s="301"/>
      <c r="I386" s="816"/>
      <c r="J386" s="816"/>
      <c r="K386" s="816"/>
      <c r="L386" s="203"/>
      <c r="M386" s="542"/>
      <c r="N386" s="820"/>
      <c r="O386" s="203">
        <v>5000</v>
      </c>
      <c r="P386" s="818"/>
      <c r="Q386" t="s">
        <v>542</v>
      </c>
    </row>
    <row r="387" spans="1:17" ht="15.75" x14ac:dyDescent="0.25">
      <c r="A387" s="298"/>
      <c r="B387" s="809"/>
      <c r="C387" s="389"/>
      <c r="D387" s="390"/>
      <c r="E387" s="379"/>
      <c r="F387" s="379"/>
      <c r="G387" s="391"/>
      <c r="H387" s="301"/>
      <c r="I387" s="816"/>
      <c r="J387" s="816"/>
      <c r="K387" s="816"/>
      <c r="L387" s="203"/>
      <c r="M387" s="542"/>
      <c r="N387" s="820"/>
      <c r="O387" s="203">
        <v>30000</v>
      </c>
      <c r="P387" s="818"/>
      <c r="Q387" t="s">
        <v>542</v>
      </c>
    </row>
    <row r="388" spans="1:17" ht="15.75" x14ac:dyDescent="0.25">
      <c r="A388" s="298"/>
      <c r="B388" s="809"/>
      <c r="C388" s="389"/>
      <c r="D388" s="390"/>
      <c r="E388" s="379"/>
      <c r="F388" s="379"/>
      <c r="G388" s="391"/>
      <c r="H388" s="301"/>
      <c r="I388" s="816"/>
      <c r="J388" s="816"/>
      <c r="K388" s="816"/>
      <c r="L388" s="203"/>
      <c r="M388" s="542"/>
      <c r="N388" s="820"/>
      <c r="O388" s="203">
        <v>15000</v>
      </c>
      <c r="P388" s="818"/>
      <c r="Q388" t="s">
        <v>542</v>
      </c>
    </row>
    <row r="389" spans="1:17" ht="15.75" x14ac:dyDescent="0.25">
      <c r="A389" s="298"/>
      <c r="B389" s="809"/>
      <c r="C389" s="389"/>
      <c r="D389" s="390"/>
      <c r="E389" s="379"/>
      <c r="F389" s="379"/>
      <c r="G389" s="391"/>
      <c r="H389" s="301"/>
      <c r="I389" s="816"/>
      <c r="J389" s="816"/>
      <c r="K389" s="816"/>
      <c r="L389" s="203"/>
      <c r="M389" s="542"/>
      <c r="N389" s="820"/>
      <c r="O389" s="203">
        <v>5000</v>
      </c>
      <c r="P389" s="818"/>
      <c r="Q389" t="s">
        <v>542</v>
      </c>
    </row>
    <row r="390" spans="1:17" ht="15.75" x14ac:dyDescent="0.25">
      <c r="A390" s="298"/>
      <c r="B390" s="809"/>
      <c r="C390" s="389"/>
      <c r="D390" s="390"/>
      <c r="E390" s="379"/>
      <c r="F390" s="379"/>
      <c r="G390" s="391"/>
      <c r="H390" s="301"/>
      <c r="I390" s="816"/>
      <c r="J390" s="816"/>
      <c r="K390" s="816"/>
      <c r="L390" s="203"/>
      <c r="M390" s="542"/>
      <c r="N390" s="820"/>
      <c r="O390" s="203">
        <v>35000</v>
      </c>
      <c r="P390" s="818"/>
      <c r="Q390" t="s">
        <v>542</v>
      </c>
    </row>
    <row r="391" spans="1:17" ht="15.75" x14ac:dyDescent="0.25">
      <c r="A391" s="298"/>
      <c r="B391" s="809"/>
      <c r="C391" s="389"/>
      <c r="D391" s="390"/>
      <c r="E391" s="379"/>
      <c r="F391" s="379"/>
      <c r="G391" s="391"/>
      <c r="H391" s="301"/>
      <c r="I391" s="816"/>
      <c r="J391" s="816"/>
      <c r="K391" s="816"/>
      <c r="L391" s="203"/>
      <c r="M391" s="542"/>
      <c r="N391" s="820"/>
      <c r="O391" s="203">
        <v>5000</v>
      </c>
      <c r="P391" s="818"/>
      <c r="Q391" t="s">
        <v>542</v>
      </c>
    </row>
    <row r="392" spans="1:17" ht="15.75" x14ac:dyDescent="0.25">
      <c r="A392" s="298"/>
      <c r="B392" s="809"/>
      <c r="C392" s="389"/>
      <c r="D392" s="390"/>
      <c r="E392" s="379"/>
      <c r="F392" s="379"/>
      <c r="G392" s="391"/>
      <c r="H392" s="301"/>
      <c r="I392" s="816"/>
      <c r="J392" s="816"/>
      <c r="K392" s="816"/>
      <c r="L392" s="203"/>
      <c r="M392" s="542"/>
      <c r="N392" s="820"/>
      <c r="O392" s="203">
        <v>45000</v>
      </c>
      <c r="P392" s="818"/>
      <c r="Q392" t="s">
        <v>542</v>
      </c>
    </row>
    <row r="393" spans="1:17" ht="15.75" x14ac:dyDescent="0.25">
      <c r="A393" s="298"/>
      <c r="B393" s="809"/>
      <c r="C393" s="389"/>
      <c r="D393" s="390"/>
      <c r="E393" s="379"/>
      <c r="F393" s="379"/>
      <c r="G393" s="391"/>
      <c r="H393" s="301"/>
      <c r="I393" s="816"/>
      <c r="J393" s="816"/>
      <c r="K393" s="816"/>
      <c r="L393" s="203"/>
      <c r="M393" s="542"/>
      <c r="N393" s="820"/>
      <c r="O393" s="203">
        <v>15000</v>
      </c>
      <c r="P393" s="818"/>
      <c r="Q393" t="s">
        <v>542</v>
      </c>
    </row>
    <row r="394" spans="1:17" ht="15.75" x14ac:dyDescent="0.25">
      <c r="A394" s="298"/>
      <c r="B394" s="809"/>
      <c r="C394" s="389"/>
      <c r="D394" s="390"/>
      <c r="E394" s="379"/>
      <c r="F394" s="379"/>
      <c r="G394" s="391"/>
      <c r="H394" s="301"/>
      <c r="I394" s="816"/>
      <c r="J394" s="816"/>
      <c r="K394" s="816"/>
      <c r="L394" s="203"/>
      <c r="M394" s="542"/>
      <c r="N394" s="820"/>
      <c r="O394" s="203">
        <v>10000</v>
      </c>
      <c r="P394" s="818"/>
      <c r="Q394" t="s">
        <v>542</v>
      </c>
    </row>
    <row r="395" spans="1:17" ht="15.75" x14ac:dyDescent="0.25">
      <c r="A395" s="298"/>
      <c r="B395" s="809"/>
      <c r="C395" s="389"/>
      <c r="D395" s="390"/>
      <c r="E395" s="379"/>
      <c r="F395" s="379"/>
      <c r="G395" s="391"/>
      <c r="H395" s="301"/>
      <c r="I395" s="816"/>
      <c r="J395" s="816"/>
      <c r="K395" s="816"/>
      <c r="L395" s="203"/>
      <c r="M395" s="542"/>
      <c r="N395" s="820"/>
      <c r="O395" s="203">
        <v>15000</v>
      </c>
      <c r="P395" s="818"/>
      <c r="Q395" t="s">
        <v>542</v>
      </c>
    </row>
    <row r="396" spans="1:17" ht="15.75" x14ac:dyDescent="0.25">
      <c r="A396" s="298"/>
      <c r="B396" s="809"/>
      <c r="C396" s="389"/>
      <c r="D396" s="390"/>
      <c r="E396" s="379"/>
      <c r="F396" s="379"/>
      <c r="G396" s="391"/>
      <c r="H396" s="301"/>
      <c r="I396" s="816"/>
      <c r="J396" s="816"/>
      <c r="K396" s="816"/>
      <c r="L396" s="203"/>
      <c r="M396" s="542"/>
      <c r="N396" s="820"/>
      <c r="O396" s="203">
        <v>25000</v>
      </c>
      <c r="P396" s="818"/>
      <c r="Q396" t="s">
        <v>542</v>
      </c>
    </row>
    <row r="397" spans="1:17" ht="15.75" x14ac:dyDescent="0.25">
      <c r="A397" s="298"/>
      <c r="B397" s="809"/>
      <c r="C397" s="389"/>
      <c r="D397" s="390"/>
      <c r="E397" s="379"/>
      <c r="F397" s="379"/>
      <c r="G397" s="391"/>
      <c r="H397" s="301"/>
      <c r="I397" s="816"/>
      <c r="J397" s="816"/>
      <c r="K397" s="816"/>
      <c r="L397" s="203"/>
      <c r="M397" s="542"/>
      <c r="N397" s="820"/>
      <c r="P397" s="818"/>
      <c r="Q397" t="s">
        <v>542</v>
      </c>
    </row>
    <row r="398" spans="1:17" ht="15.75" x14ac:dyDescent="0.25">
      <c r="A398" s="298"/>
      <c r="B398" s="809"/>
      <c r="C398" s="389"/>
      <c r="D398" s="390"/>
      <c r="E398" s="379"/>
      <c r="F398" s="379"/>
      <c r="G398" s="391"/>
      <c r="H398" s="301"/>
      <c r="I398" s="816"/>
      <c r="J398" s="816"/>
      <c r="K398" s="816"/>
      <c r="L398" s="203"/>
      <c r="M398" s="542"/>
      <c r="N398" s="820"/>
      <c r="P398" s="818"/>
      <c r="Q398" t="s">
        <v>542</v>
      </c>
    </row>
    <row r="399" spans="1:17" ht="15.75" x14ac:dyDescent="0.25">
      <c r="A399" s="298"/>
      <c r="B399" s="809"/>
      <c r="C399" s="389"/>
      <c r="D399" s="390"/>
      <c r="E399" s="379"/>
      <c r="F399" s="379"/>
      <c r="G399" s="391"/>
      <c r="H399" s="301"/>
      <c r="I399" s="816"/>
      <c r="J399" s="816"/>
      <c r="K399" s="816"/>
      <c r="L399" s="203"/>
      <c r="M399" s="542"/>
      <c r="N399" s="820"/>
      <c r="P399" s="818"/>
      <c r="Q399" t="s">
        <v>542</v>
      </c>
    </row>
    <row r="400" spans="1:17" ht="15.75" x14ac:dyDescent="0.25">
      <c r="A400" s="298"/>
      <c r="B400" s="809"/>
      <c r="C400" s="389"/>
      <c r="D400" s="390"/>
      <c r="E400" s="379"/>
      <c r="F400" s="379"/>
      <c r="G400" s="391"/>
      <c r="H400" s="301"/>
      <c r="I400" s="816"/>
      <c r="J400" s="816"/>
      <c r="K400" s="816"/>
      <c r="L400" s="203"/>
      <c r="M400" s="542"/>
      <c r="N400" s="820"/>
      <c r="P400" s="818"/>
      <c r="Q400" t="s">
        <v>542</v>
      </c>
    </row>
    <row r="401" spans="1:17" ht="15.75" x14ac:dyDescent="0.25">
      <c r="A401" s="298"/>
      <c r="B401" s="809"/>
      <c r="C401" s="389"/>
      <c r="D401" s="390"/>
      <c r="E401" s="379"/>
      <c r="F401" s="379"/>
      <c r="G401" s="391"/>
      <c r="H401" s="301"/>
      <c r="I401" s="816"/>
      <c r="J401" s="816"/>
      <c r="K401" s="816"/>
      <c r="L401" s="203"/>
      <c r="M401" s="542"/>
      <c r="N401" s="820"/>
      <c r="P401" s="818"/>
      <c r="Q401" t="s">
        <v>542</v>
      </c>
    </row>
    <row r="402" spans="1:17" ht="15.75" x14ac:dyDescent="0.25">
      <c r="A402" s="298"/>
      <c r="B402" s="809"/>
      <c r="C402" s="389"/>
      <c r="D402" s="390"/>
      <c r="E402" s="379"/>
      <c r="F402" s="379"/>
      <c r="G402" s="391"/>
      <c r="H402" s="301"/>
      <c r="I402" s="816"/>
      <c r="J402" s="816"/>
      <c r="K402" s="816"/>
      <c r="L402" s="203"/>
      <c r="M402" s="542"/>
      <c r="N402" s="820"/>
      <c r="P402" s="818"/>
      <c r="Q402" t="s">
        <v>542</v>
      </c>
    </row>
    <row r="403" spans="1:17" ht="15.75" x14ac:dyDescent="0.25">
      <c r="A403" s="298"/>
      <c r="B403" s="809"/>
      <c r="C403" s="389"/>
      <c r="D403" s="390"/>
      <c r="E403" s="379"/>
      <c r="F403" s="379"/>
      <c r="G403" s="391"/>
      <c r="H403" s="301"/>
      <c r="I403" s="816"/>
      <c r="J403" s="816"/>
      <c r="K403" s="816"/>
      <c r="L403" s="203"/>
      <c r="M403" s="542"/>
      <c r="N403" s="820"/>
      <c r="P403" s="818"/>
      <c r="Q403" t="s">
        <v>542</v>
      </c>
    </row>
    <row r="404" spans="1:17" ht="15.75" x14ac:dyDescent="0.25">
      <c r="A404" s="298"/>
      <c r="B404" s="809"/>
      <c r="C404" s="389"/>
      <c r="D404" s="390"/>
      <c r="E404" s="379"/>
      <c r="F404" s="379"/>
      <c r="G404" s="391"/>
      <c r="H404" s="301"/>
      <c r="I404" s="816"/>
      <c r="J404" s="816"/>
      <c r="K404" s="816"/>
      <c r="L404" s="203"/>
      <c r="M404" s="542"/>
      <c r="N404" s="820"/>
      <c r="P404" s="818"/>
      <c r="Q404" t="s">
        <v>542</v>
      </c>
    </row>
    <row r="405" spans="1:17" ht="15.75" x14ac:dyDescent="0.25">
      <c r="A405" s="298"/>
      <c r="B405" s="809"/>
      <c r="C405" s="389"/>
      <c r="D405" s="390"/>
      <c r="E405" s="379"/>
      <c r="F405" s="379"/>
      <c r="G405" s="391"/>
      <c r="H405" s="301"/>
      <c r="I405" s="816"/>
      <c r="J405" s="816"/>
      <c r="K405" s="816"/>
      <c r="L405" s="203"/>
      <c r="M405" s="542"/>
      <c r="N405" s="820"/>
      <c r="P405" s="818"/>
      <c r="Q405" t="s">
        <v>542</v>
      </c>
    </row>
    <row r="406" spans="1:17" ht="15.75" x14ac:dyDescent="0.25">
      <c r="A406" s="298"/>
      <c r="B406" s="809"/>
      <c r="C406" s="389"/>
      <c r="D406" s="390"/>
      <c r="E406" s="379"/>
      <c r="F406" s="379"/>
      <c r="G406" s="391"/>
      <c r="H406" s="301"/>
      <c r="I406" s="816"/>
      <c r="J406" s="816"/>
      <c r="K406" s="816"/>
      <c r="L406" s="203"/>
      <c r="M406" s="542"/>
      <c r="N406" s="820"/>
      <c r="P406" s="818"/>
      <c r="Q406" t="s">
        <v>542</v>
      </c>
    </row>
    <row r="407" spans="1:17" ht="15.75" x14ac:dyDescent="0.25">
      <c r="A407" s="298"/>
      <c r="B407" s="809"/>
      <c r="C407" s="389"/>
      <c r="D407" s="390"/>
      <c r="E407" s="379"/>
      <c r="F407" s="379"/>
      <c r="G407" s="391"/>
      <c r="H407" s="301"/>
      <c r="I407" s="816"/>
      <c r="J407" s="816"/>
      <c r="K407" s="816"/>
      <c r="L407" s="203"/>
      <c r="M407" s="542"/>
      <c r="N407" s="820"/>
      <c r="P407" s="818"/>
      <c r="Q407" t="s">
        <v>542</v>
      </c>
    </row>
    <row r="408" spans="1:17" ht="15.75" x14ac:dyDescent="0.25">
      <c r="A408" s="298"/>
      <c r="B408" s="809"/>
      <c r="C408" s="389"/>
      <c r="D408" s="390"/>
      <c r="E408" s="379"/>
      <c r="F408" s="379"/>
      <c r="G408" s="391"/>
      <c r="H408" s="301"/>
      <c r="I408" s="816"/>
      <c r="J408" s="816"/>
      <c r="K408" s="816"/>
      <c r="L408" s="203"/>
      <c r="M408" s="542"/>
      <c r="N408" s="820"/>
      <c r="P408" s="818"/>
      <c r="Q408" t="s">
        <v>542</v>
      </c>
    </row>
    <row r="409" spans="1:17" ht="15.75" x14ac:dyDescent="0.25">
      <c r="A409" s="298"/>
      <c r="B409" s="809"/>
      <c r="C409" s="389"/>
      <c r="D409" s="390"/>
      <c r="E409" s="379"/>
      <c r="F409" s="379"/>
      <c r="G409" s="391"/>
      <c r="H409" s="301"/>
      <c r="I409" s="816"/>
      <c r="J409" s="816"/>
      <c r="K409" s="816"/>
      <c r="L409" s="203"/>
      <c r="M409" s="542"/>
      <c r="N409" s="820"/>
      <c r="P409" s="818"/>
      <c r="Q409" t="s">
        <v>542</v>
      </c>
    </row>
    <row r="410" spans="1:17" ht="15.75" x14ac:dyDescent="0.25">
      <c r="A410" s="298"/>
      <c r="B410" s="809"/>
      <c r="C410" s="389"/>
      <c r="D410" s="390"/>
      <c r="E410" s="379"/>
      <c r="F410" s="379"/>
      <c r="G410" s="391"/>
      <c r="H410" s="301"/>
      <c r="I410" s="816"/>
      <c r="J410" s="816"/>
      <c r="K410" s="816"/>
      <c r="L410" s="203"/>
      <c r="M410" s="542"/>
      <c r="N410" s="820"/>
      <c r="P410" s="818"/>
      <c r="Q410" t="s">
        <v>542</v>
      </c>
    </row>
    <row r="411" spans="1:17" ht="15.75" x14ac:dyDescent="0.25">
      <c r="A411" s="298"/>
      <c r="B411" s="809"/>
      <c r="C411" s="389"/>
      <c r="D411" s="390"/>
      <c r="E411" s="379"/>
      <c r="F411" s="379"/>
      <c r="G411" s="391"/>
      <c r="H411" s="301"/>
      <c r="I411" s="816"/>
      <c r="J411" s="816"/>
      <c r="K411" s="816"/>
      <c r="L411" s="203"/>
      <c r="M411" s="542"/>
      <c r="N411" s="820"/>
      <c r="P411" s="818"/>
      <c r="Q411" t="s">
        <v>542</v>
      </c>
    </row>
    <row r="412" spans="1:17" ht="15.75" x14ac:dyDescent="0.25">
      <c r="A412" s="298"/>
      <c r="B412" s="809"/>
      <c r="C412" s="389"/>
      <c r="D412" s="390"/>
      <c r="E412" s="379"/>
      <c r="F412" s="379"/>
      <c r="G412" s="391"/>
      <c r="H412" s="301"/>
      <c r="I412" s="816"/>
      <c r="J412" s="816"/>
      <c r="K412" s="816"/>
      <c r="L412" s="203"/>
      <c r="M412" s="542"/>
      <c r="N412" s="820"/>
      <c r="P412" s="818"/>
      <c r="Q412" t="s">
        <v>542</v>
      </c>
    </row>
    <row r="413" spans="1:17" ht="15.75" x14ac:dyDescent="0.25">
      <c r="A413" s="298"/>
      <c r="B413" s="809"/>
      <c r="C413" s="389"/>
      <c r="D413" s="390"/>
      <c r="E413" s="379"/>
      <c r="F413" s="379"/>
      <c r="G413" s="391"/>
      <c r="H413" s="301"/>
      <c r="I413" s="816"/>
      <c r="J413" s="816"/>
      <c r="K413" s="816"/>
      <c r="L413" s="203"/>
      <c r="M413" s="542"/>
      <c r="N413" s="820"/>
      <c r="P413" s="818"/>
      <c r="Q413" t="s">
        <v>542</v>
      </c>
    </row>
    <row r="414" spans="1:17" ht="15.75" x14ac:dyDescent="0.25">
      <c r="A414" s="298"/>
      <c r="B414" s="809"/>
      <c r="C414" s="389"/>
      <c r="D414" s="390"/>
      <c r="E414" s="379"/>
      <c r="F414" s="379"/>
      <c r="G414" s="391"/>
      <c r="H414" s="301"/>
      <c r="I414" s="816"/>
      <c r="J414" s="816"/>
      <c r="K414" s="816"/>
      <c r="L414" s="203"/>
      <c r="M414" s="542"/>
      <c r="N414" s="820"/>
      <c r="P414" s="818"/>
      <c r="Q414" t="s">
        <v>542</v>
      </c>
    </row>
    <row r="415" spans="1:17" ht="15.75" x14ac:dyDescent="0.25">
      <c r="A415" s="298"/>
      <c r="B415" s="809"/>
      <c r="C415" s="389"/>
      <c r="D415" s="390"/>
      <c r="E415" s="379"/>
      <c r="F415" s="379"/>
      <c r="G415" s="391"/>
      <c r="H415" s="301"/>
      <c r="I415" s="816"/>
      <c r="J415" s="816"/>
      <c r="K415" s="816"/>
      <c r="L415" s="203"/>
      <c r="M415" s="542"/>
      <c r="N415" s="820"/>
      <c r="P415" s="818"/>
      <c r="Q415" t="s">
        <v>542</v>
      </c>
    </row>
    <row r="416" spans="1:17" ht="15.75" x14ac:dyDescent="0.25">
      <c r="A416" s="298"/>
      <c r="B416" s="809"/>
      <c r="C416" s="389"/>
      <c r="D416" s="390"/>
      <c r="E416" s="379"/>
      <c r="F416" s="379"/>
      <c r="G416" s="391"/>
      <c r="H416" s="301"/>
      <c r="I416" s="816"/>
      <c r="J416" s="816"/>
      <c r="K416" s="816"/>
      <c r="L416" s="203"/>
      <c r="M416" s="542"/>
      <c r="N416" s="820"/>
      <c r="P416" s="818"/>
      <c r="Q416" t="s">
        <v>542</v>
      </c>
    </row>
    <row r="417" spans="1:17" ht="15.75" x14ac:dyDescent="0.25">
      <c r="A417" s="298"/>
      <c r="B417" s="809"/>
      <c r="C417" s="389"/>
      <c r="D417" s="390"/>
      <c r="E417" s="379"/>
      <c r="F417" s="379"/>
      <c r="G417" s="391"/>
      <c r="H417" s="301"/>
      <c r="I417" s="816"/>
      <c r="J417" s="816"/>
      <c r="K417" s="816"/>
      <c r="L417" s="203"/>
      <c r="M417" s="542"/>
      <c r="N417" s="820"/>
      <c r="P417" s="818"/>
      <c r="Q417" t="s">
        <v>542</v>
      </c>
    </row>
    <row r="418" spans="1:17" ht="15.75" x14ac:dyDescent="0.25">
      <c r="A418" s="298"/>
      <c r="B418" s="809"/>
      <c r="C418" s="389"/>
      <c r="D418" s="390"/>
      <c r="E418" s="379"/>
      <c r="F418" s="379"/>
      <c r="G418" s="391"/>
      <c r="H418" s="301"/>
      <c r="I418" s="816"/>
      <c r="J418" s="816"/>
      <c r="K418" s="816"/>
      <c r="L418" s="203"/>
      <c r="M418" s="542"/>
      <c r="N418" s="820"/>
      <c r="P418" s="818"/>
      <c r="Q418" t="s">
        <v>542</v>
      </c>
    </row>
    <row r="419" spans="1:17" ht="15.75" x14ac:dyDescent="0.25">
      <c r="A419" s="298"/>
      <c r="B419" s="809"/>
      <c r="C419" s="389"/>
      <c r="D419" s="390"/>
      <c r="E419" s="379"/>
      <c r="F419" s="379"/>
      <c r="G419" s="391"/>
      <c r="H419" s="301"/>
      <c r="I419" s="816"/>
      <c r="J419" s="816"/>
      <c r="K419" s="816"/>
      <c r="L419" s="203"/>
      <c r="M419" s="542"/>
      <c r="N419" s="820"/>
      <c r="P419" s="818"/>
      <c r="Q419" t="s">
        <v>542</v>
      </c>
    </row>
    <row r="420" spans="1:17" ht="15.75" x14ac:dyDescent="0.25">
      <c r="A420" s="298"/>
      <c r="B420" s="809"/>
      <c r="C420" s="389"/>
      <c r="D420" s="390"/>
      <c r="E420" s="379"/>
      <c r="F420" s="379"/>
      <c r="G420" s="391"/>
      <c r="H420" s="301"/>
      <c r="I420" s="816"/>
      <c r="J420" s="816"/>
      <c r="K420" s="816"/>
      <c r="L420" s="203"/>
      <c r="M420" s="542"/>
      <c r="N420" s="820"/>
      <c r="P420" s="818"/>
      <c r="Q420" t="s">
        <v>542</v>
      </c>
    </row>
    <row r="421" spans="1:17" ht="15.75" x14ac:dyDescent="0.25">
      <c r="A421" s="298"/>
      <c r="B421" s="809"/>
      <c r="C421" s="389"/>
      <c r="D421" s="390"/>
      <c r="E421" s="379"/>
      <c r="F421" s="379"/>
      <c r="G421" s="391"/>
      <c r="H421" s="301"/>
      <c r="I421" s="816"/>
      <c r="J421" s="816"/>
      <c r="K421" s="816"/>
      <c r="L421" s="203"/>
      <c r="M421" s="542"/>
      <c r="N421" s="820"/>
      <c r="P421" s="818"/>
      <c r="Q421" t="s">
        <v>542</v>
      </c>
    </row>
    <row r="422" spans="1:17" ht="15.75" x14ac:dyDescent="0.25">
      <c r="A422" s="298"/>
      <c r="B422" s="809"/>
      <c r="C422" s="389"/>
      <c r="D422" s="390"/>
      <c r="E422" s="379"/>
      <c r="F422" s="379"/>
      <c r="G422" s="391"/>
      <c r="H422" s="301"/>
      <c r="I422" s="816"/>
      <c r="J422" s="816"/>
      <c r="K422" s="816"/>
      <c r="L422" s="203"/>
      <c r="M422" s="542"/>
      <c r="N422" s="820"/>
      <c r="P422" s="818"/>
      <c r="Q422" t="s">
        <v>542</v>
      </c>
    </row>
    <row r="423" spans="1:17" ht="15.75" x14ac:dyDescent="0.25">
      <c r="A423" s="298"/>
      <c r="B423" s="809"/>
      <c r="C423" s="389"/>
      <c r="D423" s="390"/>
      <c r="E423" s="379"/>
      <c r="F423" s="379"/>
      <c r="G423" s="391"/>
      <c r="H423" s="301"/>
      <c r="I423" s="816"/>
      <c r="J423" s="816"/>
      <c r="K423" s="816"/>
      <c r="L423" s="203"/>
      <c r="M423" s="542"/>
      <c r="N423" s="820"/>
      <c r="P423" s="818"/>
      <c r="Q423" t="s">
        <v>542</v>
      </c>
    </row>
    <row r="424" spans="1:17" ht="15.75" x14ac:dyDescent="0.25">
      <c r="A424" s="298"/>
      <c r="B424" s="809"/>
      <c r="C424" s="389"/>
      <c r="D424" s="390"/>
      <c r="E424" s="379"/>
      <c r="F424" s="379"/>
      <c r="G424" s="391"/>
      <c r="H424" s="301"/>
      <c r="I424" s="816"/>
      <c r="J424" s="816"/>
      <c r="K424" s="816"/>
      <c r="L424" s="203"/>
      <c r="M424" s="542"/>
      <c r="N424" s="820"/>
      <c r="P424" s="818"/>
      <c r="Q424" t="s">
        <v>542</v>
      </c>
    </row>
    <row r="425" spans="1:17" ht="15.75" x14ac:dyDescent="0.25">
      <c r="A425" s="298"/>
      <c r="B425" s="809"/>
      <c r="C425" s="389"/>
      <c r="D425" s="390"/>
      <c r="E425" s="379"/>
      <c r="F425" s="379"/>
      <c r="G425" s="391"/>
      <c r="H425" s="301"/>
      <c r="I425" s="816"/>
      <c r="J425" s="816"/>
      <c r="K425" s="816"/>
      <c r="L425" s="203"/>
      <c r="M425" s="542"/>
      <c r="N425" s="820"/>
      <c r="P425" s="818"/>
      <c r="Q425" t="s">
        <v>542</v>
      </c>
    </row>
    <row r="426" spans="1:17" ht="15.75" x14ac:dyDescent="0.25">
      <c r="A426" s="298"/>
      <c r="B426" s="809"/>
      <c r="C426" s="389"/>
      <c r="D426" s="390"/>
      <c r="E426" s="379"/>
      <c r="F426" s="379"/>
      <c r="G426" s="391"/>
      <c r="H426" s="301"/>
      <c r="I426" s="816"/>
      <c r="J426" s="816"/>
      <c r="K426" s="816"/>
      <c r="L426" s="203"/>
      <c r="M426" s="542"/>
      <c r="N426" s="820"/>
      <c r="P426" s="818"/>
      <c r="Q426" t="s">
        <v>542</v>
      </c>
    </row>
    <row r="427" spans="1:17" ht="15.75" x14ac:dyDescent="0.25">
      <c r="A427" s="298"/>
      <c r="B427" s="809"/>
      <c r="C427" s="389"/>
      <c r="D427" s="390"/>
      <c r="E427" s="379"/>
      <c r="F427" s="379"/>
      <c r="G427" s="391"/>
      <c r="H427" s="301"/>
      <c r="I427" s="816"/>
      <c r="J427" s="816"/>
      <c r="K427" s="816"/>
      <c r="L427" s="203"/>
      <c r="M427" s="542"/>
      <c r="N427" s="820"/>
      <c r="P427" s="818"/>
      <c r="Q427" t="s">
        <v>542</v>
      </c>
    </row>
    <row r="428" spans="1:17" ht="15.75" x14ac:dyDescent="0.25">
      <c r="A428" s="298"/>
      <c r="B428" s="809"/>
      <c r="C428" s="389"/>
      <c r="D428" s="390"/>
      <c r="E428" s="379"/>
      <c r="F428" s="379"/>
      <c r="G428" s="391"/>
      <c r="H428" s="301"/>
      <c r="I428" s="816"/>
      <c r="J428" s="816"/>
      <c r="K428" s="816"/>
      <c r="L428" s="203"/>
      <c r="M428" s="542"/>
      <c r="N428" s="820"/>
      <c r="P428" s="818"/>
      <c r="Q428" t="s">
        <v>542</v>
      </c>
    </row>
    <row r="429" spans="1:17" ht="15.75" x14ac:dyDescent="0.25">
      <c r="A429" s="298"/>
      <c r="B429" s="809"/>
      <c r="C429" s="389"/>
      <c r="D429" s="390"/>
      <c r="E429" s="379"/>
      <c r="F429" s="379"/>
      <c r="G429" s="391"/>
      <c r="H429" s="301"/>
      <c r="I429" s="816"/>
      <c r="J429" s="816"/>
      <c r="K429" s="816"/>
      <c r="L429" s="203"/>
      <c r="M429" s="542"/>
      <c r="N429" s="820"/>
      <c r="P429" s="818"/>
      <c r="Q429" t="s">
        <v>542</v>
      </c>
    </row>
    <row r="430" spans="1:17" ht="15.75" x14ac:dyDescent="0.25">
      <c r="A430" s="298"/>
      <c r="B430" s="809"/>
      <c r="C430" s="389"/>
      <c r="D430" s="390"/>
      <c r="E430" s="379"/>
      <c r="F430" s="379"/>
      <c r="G430" s="391"/>
      <c r="H430" s="301"/>
      <c r="I430" s="816"/>
      <c r="J430" s="816"/>
      <c r="K430" s="816"/>
      <c r="L430" s="203"/>
      <c r="M430" s="542"/>
      <c r="N430" s="820"/>
      <c r="P430" s="818"/>
      <c r="Q430" t="s">
        <v>542</v>
      </c>
    </row>
    <row r="431" spans="1:17" ht="15.75" x14ac:dyDescent="0.25">
      <c r="A431" s="298"/>
      <c r="B431" s="809"/>
      <c r="C431" s="389"/>
      <c r="D431" s="390"/>
      <c r="E431" s="379"/>
      <c r="F431" s="379"/>
      <c r="G431" s="391"/>
      <c r="H431" s="301"/>
      <c r="I431" s="816"/>
      <c r="J431" s="816"/>
      <c r="K431" s="816"/>
      <c r="L431" s="203"/>
      <c r="M431" s="542"/>
      <c r="N431" s="820"/>
      <c r="P431" s="818"/>
      <c r="Q431" t="s">
        <v>542</v>
      </c>
    </row>
    <row r="432" spans="1:17" ht="15.75" x14ac:dyDescent="0.25">
      <c r="A432" s="298"/>
      <c r="B432" s="809"/>
      <c r="C432" s="389"/>
      <c r="D432" s="390"/>
      <c r="E432" s="379"/>
      <c r="F432" s="379"/>
      <c r="G432" s="391"/>
      <c r="H432" s="301"/>
      <c r="I432" s="816"/>
      <c r="J432" s="816"/>
      <c r="K432" s="816"/>
      <c r="L432" s="203"/>
      <c r="M432" s="542"/>
      <c r="N432" s="820"/>
      <c r="P432" s="818"/>
      <c r="Q432" t="s">
        <v>542</v>
      </c>
    </row>
    <row r="433" spans="1:17" ht="15.75" x14ac:dyDescent="0.25">
      <c r="A433" s="298"/>
      <c r="B433" s="809"/>
      <c r="C433" s="389"/>
      <c r="D433" s="390"/>
      <c r="E433" s="379"/>
      <c r="F433" s="379"/>
      <c r="G433" s="391"/>
      <c r="H433" s="301"/>
      <c r="I433" s="816"/>
      <c r="J433" s="816"/>
      <c r="K433" s="816"/>
      <c r="L433" s="203"/>
      <c r="M433" s="542"/>
      <c r="N433" s="820"/>
      <c r="P433" s="818"/>
      <c r="Q433" t="s">
        <v>542</v>
      </c>
    </row>
    <row r="434" spans="1:17" ht="15.75" x14ac:dyDescent="0.25">
      <c r="A434" s="298"/>
      <c r="B434" s="809"/>
      <c r="C434" s="389"/>
      <c r="D434" s="390"/>
      <c r="E434" s="379"/>
      <c r="F434" s="379"/>
      <c r="G434" s="391"/>
      <c r="H434" s="301"/>
      <c r="I434" s="816"/>
      <c r="J434" s="816"/>
      <c r="K434" s="816"/>
      <c r="L434" s="203"/>
      <c r="M434" s="542"/>
      <c r="N434" s="820"/>
      <c r="P434" s="818"/>
      <c r="Q434" t="s">
        <v>542</v>
      </c>
    </row>
    <row r="435" spans="1:17" ht="15.75" x14ac:dyDescent="0.25">
      <c r="A435" s="298"/>
      <c r="B435" s="809"/>
      <c r="C435" s="389"/>
      <c r="D435" s="390"/>
      <c r="E435" s="379"/>
      <c r="F435" s="379"/>
      <c r="G435" s="391"/>
      <c r="H435" s="301"/>
      <c r="I435" s="816"/>
      <c r="J435" s="816"/>
      <c r="K435" s="816"/>
      <c r="L435" s="203"/>
      <c r="M435" s="542"/>
      <c r="N435" s="820"/>
      <c r="P435" s="818"/>
      <c r="Q435" t="s">
        <v>542</v>
      </c>
    </row>
    <row r="436" spans="1:17" ht="15.75" x14ac:dyDescent="0.25">
      <c r="A436" s="298"/>
      <c r="B436" s="809"/>
      <c r="C436" s="389"/>
      <c r="D436" s="390"/>
      <c r="E436" s="379"/>
      <c r="F436" s="379"/>
      <c r="G436" s="391"/>
      <c r="H436" s="301"/>
      <c r="I436" s="816"/>
      <c r="J436" s="816"/>
      <c r="K436" s="816"/>
      <c r="L436" s="203"/>
      <c r="M436" s="542"/>
      <c r="N436" s="820"/>
      <c r="P436" s="818"/>
      <c r="Q436" t="s">
        <v>542</v>
      </c>
    </row>
    <row r="437" spans="1:17" ht="15.75" x14ac:dyDescent="0.25">
      <c r="A437" s="298"/>
      <c r="B437" s="809"/>
      <c r="C437" s="389"/>
      <c r="D437" s="390"/>
      <c r="E437" s="379"/>
      <c r="F437" s="379"/>
      <c r="G437" s="391"/>
      <c r="H437" s="301"/>
      <c r="I437" s="816"/>
      <c r="J437" s="816"/>
      <c r="K437" s="816"/>
      <c r="L437" s="203"/>
      <c r="M437" s="542"/>
      <c r="N437" s="820"/>
      <c r="P437" s="818"/>
      <c r="Q437" t="s">
        <v>542</v>
      </c>
    </row>
    <row r="438" spans="1:17" ht="15.75" x14ac:dyDescent="0.25">
      <c r="A438" s="298"/>
      <c r="B438" s="809"/>
      <c r="C438" s="389"/>
      <c r="D438" s="390"/>
      <c r="E438" s="379"/>
      <c r="F438" s="379"/>
      <c r="G438" s="391"/>
      <c r="H438" s="301"/>
      <c r="I438" s="816"/>
      <c r="J438" s="816"/>
      <c r="K438" s="816"/>
      <c r="L438" s="203"/>
      <c r="M438" s="542"/>
      <c r="N438" s="820"/>
      <c r="P438" s="818"/>
      <c r="Q438" t="s">
        <v>542</v>
      </c>
    </row>
    <row r="439" spans="1:17" ht="15.75" x14ac:dyDescent="0.25">
      <c r="A439" s="298"/>
      <c r="B439" s="809"/>
      <c r="C439" s="389"/>
      <c r="D439" s="390"/>
      <c r="E439" s="379"/>
      <c r="F439" s="379"/>
      <c r="G439" s="391"/>
      <c r="H439" s="301"/>
      <c r="I439" s="816"/>
      <c r="J439" s="816"/>
      <c r="K439" s="816"/>
      <c r="L439" s="203"/>
      <c r="M439" s="542"/>
      <c r="N439" s="820"/>
      <c r="P439" s="818"/>
      <c r="Q439" t="s">
        <v>542</v>
      </c>
    </row>
    <row r="440" spans="1:17" ht="15.75" x14ac:dyDescent="0.25">
      <c r="A440" s="298"/>
      <c r="B440" s="809"/>
      <c r="C440" s="389"/>
      <c r="D440" s="390"/>
      <c r="E440" s="379"/>
      <c r="F440" s="379"/>
      <c r="G440" s="391"/>
      <c r="H440" s="301"/>
      <c r="I440" s="816"/>
      <c r="J440" s="816"/>
      <c r="K440" s="816"/>
      <c r="L440" s="203"/>
      <c r="M440" s="542"/>
      <c r="N440" s="820"/>
      <c r="P440" s="818"/>
      <c r="Q440" t="s">
        <v>542</v>
      </c>
    </row>
    <row r="441" spans="1:17" ht="15.75" x14ac:dyDescent="0.25">
      <c r="A441" s="298"/>
      <c r="B441" s="809"/>
      <c r="C441" s="389"/>
      <c r="D441" s="390"/>
      <c r="E441" s="379"/>
      <c r="F441" s="379"/>
      <c r="G441" s="391"/>
      <c r="H441" s="301"/>
      <c r="I441" s="816"/>
      <c r="J441" s="816"/>
      <c r="K441" s="816"/>
      <c r="L441" s="203"/>
      <c r="M441" s="542"/>
      <c r="N441" s="820"/>
      <c r="P441" s="818"/>
      <c r="Q441" t="s">
        <v>542</v>
      </c>
    </row>
    <row r="442" spans="1:17" ht="15.75" x14ac:dyDescent="0.25">
      <c r="A442" s="298"/>
      <c r="B442" s="809"/>
      <c r="C442" s="389"/>
      <c r="D442" s="390"/>
      <c r="E442" s="379"/>
      <c r="F442" s="379"/>
      <c r="G442" s="391"/>
      <c r="H442" s="301"/>
      <c r="I442" s="816"/>
      <c r="J442" s="816"/>
      <c r="K442" s="816"/>
      <c r="L442" s="203"/>
      <c r="M442" s="542"/>
      <c r="N442" s="820"/>
      <c r="P442" s="818"/>
      <c r="Q442" t="s">
        <v>542</v>
      </c>
    </row>
    <row r="443" spans="1:17" ht="15.75" x14ac:dyDescent="0.25">
      <c r="A443" s="298"/>
      <c r="B443" s="809"/>
      <c r="C443" s="389"/>
      <c r="D443" s="390"/>
      <c r="E443" s="379"/>
      <c r="F443" s="379"/>
      <c r="G443" s="391"/>
      <c r="H443" s="301"/>
      <c r="I443" s="816"/>
      <c r="J443" s="816"/>
      <c r="K443" s="816"/>
      <c r="L443" s="203"/>
      <c r="M443" s="542"/>
      <c r="N443" s="820"/>
      <c r="P443" s="818"/>
      <c r="Q443" t="s">
        <v>542</v>
      </c>
    </row>
    <row r="444" spans="1:17" ht="15.75" x14ac:dyDescent="0.25">
      <c r="A444" s="298"/>
      <c r="B444" s="809"/>
      <c r="C444" s="389"/>
      <c r="D444" s="390"/>
      <c r="E444" s="379"/>
      <c r="F444" s="379"/>
      <c r="G444" s="391"/>
      <c r="H444" s="301"/>
      <c r="I444" s="816"/>
      <c r="J444" s="816"/>
      <c r="K444" s="816"/>
      <c r="L444" s="203"/>
      <c r="M444" s="542"/>
      <c r="N444" s="820"/>
      <c r="P444" s="818"/>
      <c r="Q444" t="s">
        <v>542</v>
      </c>
    </row>
    <row r="445" spans="1:17" ht="15.75" x14ac:dyDescent="0.25">
      <c r="A445" s="298"/>
      <c r="B445" s="809"/>
      <c r="C445" s="389"/>
      <c r="D445" s="390"/>
      <c r="E445" s="379"/>
      <c r="F445" s="379"/>
      <c r="G445" s="391"/>
      <c r="H445" s="301"/>
      <c r="I445" s="816"/>
      <c r="J445" s="816"/>
      <c r="K445" s="816"/>
      <c r="L445" s="203"/>
      <c r="M445" s="542"/>
      <c r="N445" s="820"/>
      <c r="P445" s="818"/>
      <c r="Q445" t="s">
        <v>542</v>
      </c>
    </row>
    <row r="446" spans="1:17" ht="15.75" x14ac:dyDescent="0.25">
      <c r="A446" s="298"/>
      <c r="B446" s="809"/>
      <c r="C446" s="389"/>
      <c r="D446" s="390"/>
      <c r="E446" s="379"/>
      <c r="F446" s="379"/>
      <c r="G446" s="391"/>
      <c r="H446" s="301"/>
      <c r="I446" s="816"/>
      <c r="J446" s="816"/>
      <c r="K446" s="816"/>
      <c r="L446" s="203"/>
      <c r="M446" s="542"/>
      <c r="N446" s="820"/>
      <c r="P446" s="818"/>
      <c r="Q446" t="s">
        <v>542</v>
      </c>
    </row>
    <row r="447" spans="1:17" ht="15.75" x14ac:dyDescent="0.25">
      <c r="A447" s="298"/>
      <c r="B447" s="809"/>
      <c r="C447" s="389"/>
      <c r="D447" s="390"/>
      <c r="E447" s="379"/>
      <c r="F447" s="379"/>
      <c r="G447" s="391"/>
      <c r="H447" s="301"/>
      <c r="I447" s="816"/>
      <c r="J447" s="816"/>
      <c r="K447" s="816"/>
      <c r="L447" s="203"/>
      <c r="M447" s="542"/>
      <c r="N447" s="820"/>
      <c r="P447" s="818"/>
      <c r="Q447" t="s">
        <v>542</v>
      </c>
    </row>
    <row r="448" spans="1:17" ht="15.75" x14ac:dyDescent="0.25">
      <c r="A448" s="298"/>
      <c r="B448" s="809"/>
      <c r="C448" s="389"/>
      <c r="D448" s="390"/>
      <c r="E448" s="379"/>
      <c r="F448" s="379"/>
      <c r="G448" s="391"/>
      <c r="H448" s="301"/>
      <c r="I448" s="816"/>
      <c r="J448" s="816"/>
      <c r="K448" s="816"/>
      <c r="L448" s="203"/>
      <c r="M448" s="542"/>
      <c r="N448" s="820"/>
      <c r="P448" s="818"/>
      <c r="Q448" t="s">
        <v>542</v>
      </c>
    </row>
    <row r="449" spans="1:17" ht="15.75" x14ac:dyDescent="0.25">
      <c r="A449" s="298"/>
      <c r="B449" s="809"/>
      <c r="C449" s="389"/>
      <c r="D449" s="390"/>
      <c r="E449" s="379"/>
      <c r="F449" s="379"/>
      <c r="G449" s="391"/>
      <c r="H449" s="301"/>
      <c r="I449" s="816"/>
      <c r="J449" s="816"/>
      <c r="K449" s="816"/>
      <c r="L449" s="203"/>
      <c r="M449" s="542"/>
      <c r="N449" s="820"/>
      <c r="P449" s="818"/>
      <c r="Q449" t="s">
        <v>542</v>
      </c>
    </row>
    <row r="450" spans="1:17" ht="15.75" x14ac:dyDescent="0.25">
      <c r="A450" s="298"/>
      <c r="B450" s="809"/>
      <c r="C450" s="389"/>
      <c r="D450" s="390"/>
      <c r="E450" s="379"/>
      <c r="F450" s="379"/>
      <c r="G450" s="391"/>
      <c r="H450" s="301"/>
      <c r="I450" s="816"/>
      <c r="J450" s="816"/>
      <c r="K450" s="816"/>
      <c r="L450" s="203"/>
      <c r="M450" s="542"/>
      <c r="N450" s="820"/>
      <c r="P450" s="818"/>
      <c r="Q450" t="s">
        <v>542</v>
      </c>
    </row>
    <row r="451" spans="1:17" ht="15.75" x14ac:dyDescent="0.25">
      <c r="A451" s="298"/>
      <c r="B451" s="809"/>
      <c r="C451" s="389"/>
      <c r="D451" s="390"/>
      <c r="E451" s="379"/>
      <c r="F451" s="379"/>
      <c r="G451" s="391"/>
      <c r="H451" s="301"/>
      <c r="I451" s="816"/>
      <c r="J451" s="816"/>
      <c r="K451" s="816"/>
      <c r="L451" s="203"/>
      <c r="M451" s="542"/>
      <c r="N451" s="820"/>
      <c r="P451" s="818"/>
      <c r="Q451" t="s">
        <v>542</v>
      </c>
    </row>
    <row r="452" spans="1:17" ht="15.75" x14ac:dyDescent="0.25">
      <c r="A452" s="298"/>
      <c r="B452" s="809"/>
      <c r="C452" s="389"/>
      <c r="D452" s="390"/>
      <c r="E452" s="379"/>
      <c r="F452" s="379"/>
      <c r="G452" s="391"/>
      <c r="H452" s="301"/>
      <c r="I452" s="816"/>
      <c r="J452" s="816"/>
      <c r="K452" s="816"/>
      <c r="L452" s="203"/>
      <c r="M452" s="542"/>
      <c r="N452" s="820"/>
      <c r="P452" s="818"/>
      <c r="Q452" t="s">
        <v>542</v>
      </c>
    </row>
    <row r="453" spans="1:17" ht="15.75" x14ac:dyDescent="0.25">
      <c r="A453" s="298"/>
      <c r="B453" s="809"/>
      <c r="C453" s="389"/>
      <c r="D453" s="390"/>
      <c r="E453" s="379"/>
      <c r="F453" s="379"/>
      <c r="G453" s="391"/>
      <c r="H453" s="301"/>
      <c r="I453" s="816"/>
      <c r="J453" s="816"/>
      <c r="K453" s="816"/>
      <c r="L453" s="203"/>
      <c r="M453" s="542"/>
      <c r="N453" s="820"/>
      <c r="P453" s="818"/>
      <c r="Q453" t="s">
        <v>542</v>
      </c>
    </row>
    <row r="454" spans="1:17" ht="15.75" x14ac:dyDescent="0.25">
      <c r="A454" s="298"/>
      <c r="B454" s="809"/>
      <c r="C454" s="389"/>
      <c r="D454" s="390"/>
      <c r="E454" s="379"/>
      <c r="F454" s="379"/>
      <c r="G454" s="391"/>
      <c r="H454" s="301"/>
      <c r="I454" s="816"/>
      <c r="J454" s="816"/>
      <c r="K454" s="816"/>
      <c r="L454" s="203"/>
      <c r="M454" s="542"/>
      <c r="N454" s="820"/>
      <c r="P454" s="818"/>
      <c r="Q454" t="s">
        <v>542</v>
      </c>
    </row>
    <row r="455" spans="1:17" x14ac:dyDescent="0.25">
      <c r="B455" s="809"/>
      <c r="C455" s="389"/>
      <c r="D455" s="390"/>
      <c r="E455" s="379"/>
      <c r="F455" s="379"/>
      <c r="G455" s="391"/>
      <c r="H455" s="301"/>
      <c r="I455" s="816"/>
      <c r="J455" s="816"/>
      <c r="K455" s="816"/>
      <c r="L455" s="203"/>
      <c r="M455" s="542"/>
      <c r="N455" s="820"/>
      <c r="P455" s="818"/>
      <c r="Q455" t="s">
        <v>542</v>
      </c>
    </row>
    <row r="456" spans="1:17" x14ac:dyDescent="0.25">
      <c r="B456" s="809"/>
      <c r="C456" s="389"/>
      <c r="D456" s="390"/>
      <c r="E456" s="379"/>
      <c r="F456" s="379"/>
      <c r="G456" s="391"/>
      <c r="H456" s="301"/>
      <c r="I456" s="816"/>
      <c r="J456" s="816"/>
      <c r="K456" s="816"/>
      <c r="L456" s="203"/>
      <c r="M456" s="542"/>
      <c r="N456" s="820"/>
      <c r="P456" s="818"/>
      <c r="Q456" t="s">
        <v>542</v>
      </c>
    </row>
    <row r="457" spans="1:17" x14ac:dyDescent="0.25">
      <c r="B457" s="809"/>
      <c r="C457" s="389"/>
      <c r="D457" s="390"/>
      <c r="E457" s="379"/>
      <c r="F457" s="379"/>
      <c r="G457" s="391"/>
      <c r="H457" s="301"/>
      <c r="I457" s="816"/>
      <c r="J457" s="816"/>
      <c r="K457" s="816"/>
      <c r="L457" s="203"/>
      <c r="M457" s="542"/>
      <c r="N457" s="820"/>
      <c r="P457" s="818"/>
      <c r="Q457" t="s">
        <v>542</v>
      </c>
    </row>
    <row r="458" spans="1:17" x14ac:dyDescent="0.25">
      <c r="B458" s="809"/>
      <c r="C458" s="389"/>
      <c r="D458" s="390"/>
      <c r="E458" s="379"/>
      <c r="F458" s="379"/>
      <c r="G458" s="391"/>
      <c r="H458" s="301"/>
      <c r="I458" s="816"/>
      <c r="J458" s="816"/>
      <c r="K458" s="816"/>
      <c r="L458" s="203"/>
      <c r="M458" s="542"/>
      <c r="N458" s="820"/>
      <c r="P458" s="818"/>
      <c r="Q458" t="s">
        <v>542</v>
      </c>
    </row>
    <row r="459" spans="1:17" x14ac:dyDescent="0.25">
      <c r="B459" s="809"/>
      <c r="C459" s="389"/>
      <c r="D459" s="390"/>
      <c r="E459" s="379"/>
      <c r="F459" s="379"/>
      <c r="G459" s="391"/>
      <c r="H459" s="301"/>
      <c r="I459" s="816"/>
      <c r="J459" s="816"/>
      <c r="K459" s="816"/>
      <c r="L459" s="203"/>
      <c r="M459" s="542"/>
      <c r="N459" s="820"/>
      <c r="P459" s="818"/>
      <c r="Q459" t="s">
        <v>542</v>
      </c>
    </row>
    <row r="460" spans="1:17" x14ac:dyDescent="0.25">
      <c r="B460" s="809"/>
      <c r="C460" s="389"/>
      <c r="D460" s="390"/>
      <c r="E460" s="379"/>
      <c r="F460" s="379"/>
      <c r="G460" s="391"/>
      <c r="H460" s="301"/>
      <c r="I460" s="816"/>
      <c r="J460" s="816"/>
      <c r="K460" s="816"/>
      <c r="L460" s="203"/>
      <c r="M460" s="542"/>
      <c r="N460" s="820"/>
      <c r="P460" s="818"/>
      <c r="Q460" t="s">
        <v>542</v>
      </c>
    </row>
    <row r="461" spans="1:17" x14ac:dyDescent="0.25">
      <c r="B461" s="809"/>
      <c r="C461" s="389"/>
      <c r="D461" s="390"/>
      <c r="E461" s="379"/>
      <c r="F461" s="379"/>
      <c r="G461" s="391"/>
      <c r="H461" s="301"/>
      <c r="I461" s="816"/>
      <c r="J461" s="816"/>
      <c r="K461" s="816"/>
      <c r="L461" s="203"/>
      <c r="M461" s="542"/>
      <c r="N461" s="820"/>
      <c r="P461" s="818"/>
      <c r="Q461" t="s">
        <v>542</v>
      </c>
    </row>
    <row r="462" spans="1:17" x14ac:dyDescent="0.25">
      <c r="B462" s="809"/>
      <c r="C462" s="389"/>
      <c r="D462" s="390"/>
      <c r="E462" s="379"/>
      <c r="F462" s="379"/>
      <c r="G462" s="391"/>
      <c r="H462" s="301"/>
      <c r="I462" s="816"/>
      <c r="J462" s="816"/>
      <c r="K462" s="816"/>
      <c r="L462" s="203"/>
      <c r="M462" s="542"/>
      <c r="N462" s="820"/>
      <c r="P462" s="818"/>
      <c r="Q462" t="s">
        <v>542</v>
      </c>
    </row>
    <row r="463" spans="1:17" x14ac:dyDescent="0.25">
      <c r="B463" s="809"/>
      <c r="C463" s="389"/>
      <c r="D463" s="390"/>
      <c r="E463" s="379"/>
      <c r="F463" s="379"/>
      <c r="G463" s="391"/>
      <c r="H463" s="301"/>
      <c r="I463" s="816"/>
      <c r="J463" s="816"/>
      <c r="K463" s="816"/>
      <c r="L463" s="203"/>
      <c r="M463" s="542"/>
      <c r="N463" s="820"/>
      <c r="P463" s="818"/>
      <c r="Q463" t="s">
        <v>542</v>
      </c>
    </row>
    <row r="464" spans="1:17" x14ac:dyDescent="0.25">
      <c r="B464" s="809"/>
      <c r="C464" s="389"/>
      <c r="D464" s="390"/>
      <c r="E464" s="379"/>
      <c r="F464" s="379"/>
      <c r="G464" s="391"/>
      <c r="H464" s="301"/>
      <c r="I464" s="816"/>
      <c r="J464" s="816"/>
      <c r="K464" s="816"/>
      <c r="L464" s="203"/>
      <c r="M464" s="542"/>
      <c r="N464" s="820"/>
      <c r="P464" s="818"/>
      <c r="Q464" t="s">
        <v>542</v>
      </c>
    </row>
    <row r="465" spans="2:17" x14ac:dyDescent="0.25">
      <c r="B465" s="809"/>
      <c r="C465" s="389"/>
      <c r="D465" s="390"/>
      <c r="E465" s="379"/>
      <c r="F465" s="379"/>
      <c r="G465" s="391"/>
      <c r="H465" s="301"/>
      <c r="I465" s="816"/>
      <c r="J465" s="816"/>
      <c r="K465" s="816"/>
      <c r="L465" s="203"/>
      <c r="M465" s="542"/>
      <c r="N465" s="820"/>
      <c r="P465" s="818"/>
      <c r="Q465" t="s">
        <v>542</v>
      </c>
    </row>
    <row r="466" spans="2:17" x14ac:dyDescent="0.25">
      <c r="B466" s="809"/>
      <c r="C466" s="389"/>
      <c r="D466" s="390"/>
      <c r="E466" s="379"/>
      <c r="F466" s="379"/>
      <c r="G466" s="391"/>
      <c r="H466" s="301"/>
      <c r="I466" s="816"/>
      <c r="J466" s="816"/>
      <c r="K466" s="816"/>
      <c r="L466" s="203"/>
      <c r="M466" s="542"/>
      <c r="N466" s="820"/>
      <c r="P466" s="818"/>
      <c r="Q466" t="s">
        <v>542</v>
      </c>
    </row>
    <row r="467" spans="2:17" x14ac:dyDescent="0.25">
      <c r="B467" s="809"/>
      <c r="C467" s="389"/>
      <c r="D467" s="390"/>
      <c r="E467" s="379"/>
      <c r="F467" s="379"/>
      <c r="G467" s="391"/>
      <c r="H467" s="301"/>
      <c r="I467" s="816"/>
      <c r="J467" s="816"/>
      <c r="K467" s="816"/>
      <c r="L467" s="203"/>
      <c r="M467" s="542"/>
      <c r="N467" s="820"/>
      <c r="P467" s="818"/>
      <c r="Q467" t="s">
        <v>542</v>
      </c>
    </row>
    <row r="468" spans="2:17" x14ac:dyDescent="0.25">
      <c r="B468" s="809"/>
      <c r="C468" s="389"/>
      <c r="D468" s="390"/>
      <c r="E468" s="379"/>
      <c r="F468" s="379"/>
      <c r="G468" s="391"/>
      <c r="H468" s="301"/>
      <c r="I468" s="816"/>
      <c r="J468" s="816"/>
      <c r="K468" s="816"/>
      <c r="L468" s="203"/>
      <c r="M468" s="542"/>
      <c r="N468" s="820"/>
      <c r="P468" s="818"/>
      <c r="Q468" t="s">
        <v>542</v>
      </c>
    </row>
    <row r="469" spans="2:17" x14ac:dyDescent="0.25">
      <c r="B469" s="809"/>
      <c r="C469" s="389"/>
      <c r="D469" s="390"/>
      <c r="E469" s="379"/>
      <c r="F469" s="379"/>
      <c r="G469" s="391"/>
      <c r="H469" s="301"/>
      <c r="I469" s="816"/>
      <c r="J469" s="816"/>
      <c r="K469" s="816"/>
      <c r="L469" s="203"/>
      <c r="M469" s="542"/>
      <c r="N469" s="820"/>
      <c r="P469" s="818"/>
      <c r="Q469" t="s">
        <v>542</v>
      </c>
    </row>
    <row r="470" spans="2:17" x14ac:dyDescent="0.25">
      <c r="B470" s="809"/>
      <c r="C470" s="389"/>
      <c r="D470" s="390"/>
      <c r="E470" s="379"/>
      <c r="F470" s="379"/>
      <c r="G470" s="391"/>
      <c r="H470" s="301"/>
      <c r="I470" s="816"/>
      <c r="J470" s="816"/>
      <c r="K470" s="816"/>
      <c r="L470" s="203"/>
      <c r="M470" s="542"/>
      <c r="N470" s="820"/>
      <c r="P470" s="818"/>
      <c r="Q470" t="s">
        <v>542</v>
      </c>
    </row>
    <row r="471" spans="2:17" x14ac:dyDescent="0.25">
      <c r="B471" s="809"/>
      <c r="C471" s="389"/>
      <c r="D471" s="390"/>
      <c r="E471" s="379"/>
      <c r="F471" s="379"/>
      <c r="G471" s="391"/>
      <c r="H471" s="301"/>
      <c r="I471" s="816"/>
      <c r="J471" s="816"/>
      <c r="K471" s="816"/>
      <c r="L471" s="203"/>
      <c r="M471" s="542"/>
      <c r="N471" s="820"/>
      <c r="P471" s="818"/>
      <c r="Q471" t="s">
        <v>542</v>
      </c>
    </row>
    <row r="472" spans="2:17" x14ac:dyDescent="0.25">
      <c r="B472" s="809"/>
      <c r="C472" s="389"/>
      <c r="D472" s="390"/>
      <c r="E472" s="379"/>
      <c r="F472" s="379"/>
      <c r="G472" s="391"/>
      <c r="H472" s="301"/>
      <c r="I472" s="816"/>
      <c r="J472" s="816"/>
      <c r="K472" s="816"/>
      <c r="L472" s="203"/>
      <c r="M472" s="542"/>
      <c r="N472" s="820"/>
      <c r="P472" s="818"/>
      <c r="Q472" t="s">
        <v>542</v>
      </c>
    </row>
    <row r="473" spans="2:17" x14ac:dyDescent="0.25">
      <c r="B473" s="809"/>
      <c r="C473" s="389"/>
      <c r="D473" s="390"/>
      <c r="E473" s="379"/>
      <c r="F473" s="379"/>
      <c r="G473" s="391"/>
      <c r="H473" s="301"/>
      <c r="I473" s="816"/>
      <c r="J473" s="816"/>
      <c r="K473" s="816"/>
      <c r="L473" s="203"/>
      <c r="M473" s="542"/>
      <c r="N473" s="820"/>
      <c r="P473" s="818"/>
      <c r="Q473" t="s">
        <v>542</v>
      </c>
    </row>
    <row r="474" spans="2:17" x14ac:dyDescent="0.25">
      <c r="B474" s="809"/>
      <c r="C474" s="389"/>
      <c r="D474" s="390"/>
      <c r="E474" s="379"/>
      <c r="F474" s="379"/>
      <c r="G474" s="391"/>
      <c r="H474" s="301"/>
      <c r="I474" s="816"/>
      <c r="J474" s="816"/>
      <c r="K474" s="816"/>
      <c r="L474" s="203"/>
      <c r="M474" s="542"/>
      <c r="N474" s="820"/>
      <c r="P474" s="818"/>
      <c r="Q474" t="s">
        <v>542</v>
      </c>
    </row>
    <row r="475" spans="2:17" x14ac:dyDescent="0.25">
      <c r="B475" s="809"/>
      <c r="C475" s="389"/>
      <c r="D475" s="390"/>
      <c r="E475" s="379"/>
      <c r="F475" s="379"/>
      <c r="G475" s="391"/>
      <c r="H475" s="301"/>
      <c r="I475" s="816"/>
      <c r="J475" s="816"/>
      <c r="K475" s="816"/>
      <c r="L475" s="203"/>
      <c r="M475" s="542"/>
      <c r="N475" s="820"/>
      <c r="P475" s="818"/>
      <c r="Q475" t="s">
        <v>542</v>
      </c>
    </row>
    <row r="476" spans="2:17" x14ac:dyDescent="0.25">
      <c r="B476" s="809"/>
      <c r="C476" s="389"/>
      <c r="D476" s="390"/>
      <c r="E476" s="379"/>
      <c r="F476" s="379"/>
      <c r="G476" s="391"/>
      <c r="H476" s="301"/>
      <c r="I476" s="816"/>
      <c r="J476" s="816"/>
      <c r="K476" s="816"/>
      <c r="L476" s="203"/>
      <c r="M476" s="542"/>
      <c r="N476" s="820"/>
      <c r="P476" s="818"/>
      <c r="Q476" t="s">
        <v>542</v>
      </c>
    </row>
    <row r="477" spans="2:17" x14ac:dyDescent="0.25">
      <c r="B477" s="809"/>
      <c r="C477" s="389"/>
      <c r="D477" s="390"/>
      <c r="E477" s="379"/>
      <c r="F477" s="379"/>
      <c r="G477" s="391"/>
      <c r="H477" s="301"/>
      <c r="I477" s="816"/>
      <c r="J477" s="816"/>
      <c r="K477" s="816"/>
      <c r="L477" s="203"/>
      <c r="M477" s="542"/>
      <c r="N477" s="820"/>
      <c r="P477" s="818"/>
      <c r="Q477" t="s">
        <v>542</v>
      </c>
    </row>
    <row r="478" spans="2:17" x14ac:dyDescent="0.25">
      <c r="B478" s="809"/>
      <c r="C478" s="389"/>
      <c r="D478" s="390"/>
      <c r="E478" s="379"/>
      <c r="F478" s="379"/>
      <c r="G478" s="391"/>
      <c r="H478" s="301"/>
      <c r="I478" s="816"/>
      <c r="J478" s="816"/>
      <c r="K478" s="816"/>
      <c r="L478" s="203"/>
      <c r="M478" s="542"/>
      <c r="N478" s="820"/>
      <c r="P478" s="818"/>
      <c r="Q478" t="s">
        <v>542</v>
      </c>
    </row>
    <row r="479" spans="2:17" x14ac:dyDescent="0.25">
      <c r="B479" s="809"/>
      <c r="C479" s="389"/>
      <c r="D479" s="390"/>
      <c r="E479" s="379"/>
      <c r="F479" s="379"/>
      <c r="G479" s="391"/>
      <c r="H479" s="301"/>
      <c r="I479" s="816"/>
      <c r="J479" s="816"/>
      <c r="K479" s="816"/>
      <c r="L479" s="203"/>
      <c r="M479" s="542"/>
      <c r="N479" s="820"/>
      <c r="P479" s="818"/>
      <c r="Q479" t="s">
        <v>542</v>
      </c>
    </row>
    <row r="480" spans="2:17" x14ac:dyDescent="0.25">
      <c r="B480" s="809"/>
      <c r="C480" s="389"/>
      <c r="D480" s="390"/>
      <c r="E480" s="379"/>
      <c r="F480" s="379"/>
      <c r="G480" s="391"/>
      <c r="H480" s="301"/>
      <c r="I480" s="816"/>
      <c r="J480" s="816"/>
      <c r="K480" s="816"/>
      <c r="L480" s="203"/>
      <c r="M480" s="542"/>
      <c r="N480" s="820"/>
      <c r="P480" s="818"/>
      <c r="Q480" t="s">
        <v>542</v>
      </c>
    </row>
    <row r="481" spans="2:17" x14ac:dyDescent="0.25">
      <c r="B481" s="809"/>
      <c r="C481" s="389"/>
      <c r="D481" s="390"/>
      <c r="E481" s="379"/>
      <c r="F481" s="379"/>
      <c r="G481" s="391"/>
      <c r="H481" s="301"/>
      <c r="I481" s="816"/>
      <c r="J481" s="816"/>
      <c r="K481" s="816"/>
      <c r="L481" s="203"/>
      <c r="M481" s="542"/>
      <c r="N481" s="820"/>
      <c r="P481" s="818"/>
      <c r="Q481" t="s">
        <v>542</v>
      </c>
    </row>
    <row r="482" spans="2:17" x14ac:dyDescent="0.25">
      <c r="B482" s="809"/>
      <c r="C482" s="389"/>
      <c r="D482" s="390"/>
      <c r="E482" s="379"/>
      <c r="F482" s="379"/>
      <c r="G482" s="391"/>
      <c r="H482" s="301"/>
      <c r="I482" s="816"/>
      <c r="J482" s="816"/>
      <c r="K482" s="816"/>
      <c r="L482" s="203"/>
      <c r="M482" s="542"/>
      <c r="N482" s="820"/>
      <c r="P482" s="818"/>
      <c r="Q482" t="s">
        <v>542</v>
      </c>
    </row>
    <row r="483" spans="2:17" x14ac:dyDescent="0.25">
      <c r="B483" s="809"/>
      <c r="C483" s="389"/>
      <c r="D483" s="390"/>
      <c r="E483" s="379"/>
      <c r="F483" s="379"/>
      <c r="G483" s="391"/>
      <c r="H483" s="301"/>
      <c r="I483" s="816"/>
      <c r="J483" s="816"/>
      <c r="K483" s="816"/>
      <c r="L483" s="203"/>
      <c r="M483" s="542"/>
      <c r="N483" s="820"/>
      <c r="P483" s="818"/>
      <c r="Q483" t="s">
        <v>542</v>
      </c>
    </row>
    <row r="484" spans="2:17" x14ac:dyDescent="0.25">
      <c r="B484" s="809"/>
      <c r="C484" s="389"/>
      <c r="D484" s="390"/>
      <c r="E484" s="379"/>
      <c r="F484" s="379"/>
      <c r="G484" s="391"/>
      <c r="H484" s="301"/>
      <c r="I484" s="816"/>
      <c r="J484" s="816"/>
      <c r="K484" s="816"/>
      <c r="L484" s="203"/>
      <c r="M484" s="542"/>
      <c r="N484" s="820"/>
      <c r="P484" s="818"/>
      <c r="Q484" t="s">
        <v>542</v>
      </c>
    </row>
    <row r="485" spans="2:17" x14ac:dyDescent="0.25">
      <c r="B485" s="809"/>
      <c r="C485" s="389"/>
      <c r="D485" s="390"/>
      <c r="E485" s="379"/>
      <c r="F485" s="379"/>
      <c r="G485" s="391"/>
      <c r="H485" s="301"/>
      <c r="I485" s="816"/>
      <c r="J485" s="816"/>
      <c r="K485" s="816"/>
      <c r="L485" s="203"/>
      <c r="M485" s="542"/>
      <c r="N485" s="820"/>
      <c r="P485" s="818"/>
      <c r="Q485" t="s">
        <v>542</v>
      </c>
    </row>
    <row r="486" spans="2:17" x14ac:dyDescent="0.25">
      <c r="B486" s="809"/>
      <c r="C486" s="389"/>
      <c r="D486" s="390"/>
      <c r="E486" s="379"/>
      <c r="F486" s="379"/>
      <c r="G486" s="391"/>
      <c r="H486" s="301"/>
      <c r="I486" s="816"/>
      <c r="J486" s="816"/>
      <c r="K486" s="816"/>
      <c r="L486" s="203"/>
      <c r="M486" s="542"/>
      <c r="N486" s="820"/>
      <c r="P486" s="818"/>
      <c r="Q486" t="s">
        <v>542</v>
      </c>
    </row>
    <row r="487" spans="2:17" x14ac:dyDescent="0.25">
      <c r="B487" s="809"/>
      <c r="C487" s="389"/>
      <c r="D487" s="390"/>
      <c r="E487" s="379"/>
      <c r="F487" s="379"/>
      <c r="G487" s="391"/>
      <c r="H487" s="301"/>
      <c r="I487" s="816"/>
      <c r="J487" s="816"/>
      <c r="K487" s="816"/>
      <c r="L487" s="203"/>
      <c r="M487" s="542"/>
      <c r="N487" s="820"/>
      <c r="P487" s="818"/>
      <c r="Q487" t="s">
        <v>542</v>
      </c>
    </row>
    <row r="488" spans="2:17" x14ac:dyDescent="0.25">
      <c r="B488" s="809"/>
      <c r="C488" s="389"/>
      <c r="D488" s="390"/>
      <c r="E488" s="379"/>
      <c r="F488" s="379"/>
      <c r="G488" s="391"/>
      <c r="H488" s="301"/>
      <c r="I488" s="816"/>
      <c r="J488" s="816"/>
      <c r="K488" s="816"/>
      <c r="L488" s="203"/>
      <c r="M488" s="542"/>
      <c r="N488" s="820"/>
      <c r="P488" s="818"/>
      <c r="Q488" t="s">
        <v>542</v>
      </c>
    </row>
    <row r="489" spans="2:17" x14ac:dyDescent="0.25">
      <c r="B489" s="809"/>
      <c r="C489" s="389"/>
      <c r="D489" s="390"/>
      <c r="E489" s="379"/>
      <c r="F489" s="379"/>
      <c r="G489" s="391"/>
      <c r="H489" s="301"/>
      <c r="I489" s="816"/>
      <c r="J489" s="816"/>
      <c r="K489" s="816"/>
      <c r="L489" s="203"/>
      <c r="M489" s="542"/>
      <c r="N489" s="820"/>
      <c r="P489" s="818"/>
      <c r="Q489" t="s">
        <v>542</v>
      </c>
    </row>
    <row r="490" spans="2:17" x14ac:dyDescent="0.25">
      <c r="B490" s="809"/>
      <c r="C490" s="389"/>
      <c r="D490" s="390"/>
      <c r="E490" s="379"/>
      <c r="F490" s="379"/>
      <c r="G490" s="391"/>
      <c r="H490" s="301"/>
      <c r="I490" s="816"/>
      <c r="J490" s="816"/>
      <c r="K490" s="816"/>
      <c r="L490" s="203"/>
      <c r="M490" s="542"/>
      <c r="N490" s="820"/>
      <c r="P490" s="818"/>
      <c r="Q490" t="s">
        <v>542</v>
      </c>
    </row>
    <row r="491" spans="2:17" x14ac:dyDescent="0.25">
      <c r="B491" s="809"/>
      <c r="C491" s="389"/>
      <c r="D491" s="390"/>
      <c r="E491" s="379"/>
      <c r="F491" s="379"/>
      <c r="G491" s="391"/>
      <c r="H491" s="301"/>
      <c r="I491" s="816"/>
      <c r="J491" s="816"/>
      <c r="K491" s="816"/>
      <c r="L491" s="203"/>
      <c r="M491" s="542"/>
      <c r="N491" s="820"/>
      <c r="P491" s="818"/>
      <c r="Q491" t="s">
        <v>542</v>
      </c>
    </row>
    <row r="492" spans="2:17" x14ac:dyDescent="0.25">
      <c r="B492" s="809"/>
      <c r="C492" s="389"/>
      <c r="D492" s="390"/>
      <c r="E492" s="379"/>
      <c r="F492" s="379"/>
      <c r="G492" s="391"/>
      <c r="H492" s="301"/>
      <c r="I492" s="816"/>
      <c r="J492" s="816"/>
      <c r="K492" s="816"/>
      <c r="L492" s="203"/>
      <c r="M492" s="542"/>
      <c r="N492" s="820"/>
      <c r="P492" s="818"/>
      <c r="Q492" t="s">
        <v>542</v>
      </c>
    </row>
    <row r="493" spans="2:17" x14ac:dyDescent="0.25">
      <c r="B493" s="809"/>
      <c r="C493" s="389"/>
      <c r="D493" s="390"/>
      <c r="E493" s="379"/>
      <c r="F493" s="379"/>
      <c r="G493" s="391"/>
      <c r="H493" s="301"/>
      <c r="I493" s="816"/>
      <c r="J493" s="816"/>
      <c r="K493" s="816"/>
      <c r="L493" s="203"/>
      <c r="M493" s="542"/>
      <c r="N493" s="820"/>
      <c r="P493" s="818"/>
      <c r="Q493" t="s">
        <v>542</v>
      </c>
    </row>
    <row r="494" spans="2:17" x14ac:dyDescent="0.25">
      <c r="B494" s="809"/>
      <c r="C494" s="389"/>
      <c r="D494" s="390"/>
      <c r="E494" s="379"/>
      <c r="F494" s="379"/>
      <c r="G494" s="391"/>
      <c r="H494" s="301"/>
      <c r="I494" s="816"/>
      <c r="J494" s="816"/>
      <c r="K494" s="816"/>
      <c r="L494" s="203"/>
      <c r="M494" s="542"/>
      <c r="N494" s="820"/>
      <c r="P494" s="818"/>
      <c r="Q494" t="s">
        <v>542</v>
      </c>
    </row>
    <row r="495" spans="2:17" x14ac:dyDescent="0.25">
      <c r="B495" s="809"/>
      <c r="C495" s="389"/>
      <c r="D495" s="390"/>
      <c r="E495" s="379"/>
      <c r="F495" s="379"/>
      <c r="G495" s="391"/>
      <c r="H495" s="301"/>
      <c r="I495" s="816"/>
      <c r="J495" s="816"/>
      <c r="K495" s="816"/>
      <c r="L495" s="203"/>
      <c r="M495" s="542"/>
      <c r="N495" s="820"/>
      <c r="P495" s="818"/>
      <c r="Q495" t="s">
        <v>542</v>
      </c>
    </row>
    <row r="496" spans="2:17" x14ac:dyDescent="0.25">
      <c r="B496" s="809"/>
      <c r="C496" s="389"/>
      <c r="D496" s="390"/>
      <c r="E496" s="379"/>
      <c r="F496" s="379"/>
      <c r="G496" s="391"/>
      <c r="H496" s="301"/>
      <c r="I496" s="816"/>
      <c r="J496" s="816"/>
      <c r="K496" s="816"/>
      <c r="L496" s="203"/>
      <c r="M496" s="542"/>
      <c r="N496" s="820"/>
      <c r="P496" s="818"/>
      <c r="Q496" t="s">
        <v>542</v>
      </c>
    </row>
    <row r="497" spans="2:17" x14ac:dyDescent="0.25">
      <c r="B497" s="809"/>
      <c r="C497" s="389"/>
      <c r="D497" s="390"/>
      <c r="E497" s="379"/>
      <c r="F497" s="379"/>
      <c r="G497" s="391"/>
      <c r="H497" s="301"/>
      <c r="I497" s="816"/>
      <c r="J497" s="816"/>
      <c r="K497" s="816"/>
      <c r="L497" s="203"/>
      <c r="M497" s="542"/>
      <c r="N497" s="820"/>
      <c r="P497" s="818"/>
      <c r="Q497" t="s">
        <v>542</v>
      </c>
    </row>
    <row r="498" spans="2:17" x14ac:dyDescent="0.25">
      <c r="B498" s="809"/>
      <c r="C498" s="389"/>
      <c r="D498" s="390"/>
      <c r="E498" s="379"/>
      <c r="F498" s="379"/>
      <c r="G498" s="391"/>
      <c r="H498" s="301"/>
      <c r="I498" s="816"/>
      <c r="J498" s="816"/>
      <c r="K498" s="816"/>
      <c r="L498" s="203"/>
      <c r="M498" s="542"/>
      <c r="N498" s="820"/>
      <c r="P498" s="818"/>
      <c r="Q498" t="s">
        <v>542</v>
      </c>
    </row>
    <row r="499" spans="2:17" x14ac:dyDescent="0.25">
      <c r="B499" s="809"/>
      <c r="C499" s="389"/>
      <c r="D499" s="390"/>
      <c r="E499" s="379"/>
      <c r="F499" s="379"/>
      <c r="G499" s="391"/>
      <c r="H499" s="301"/>
      <c r="I499" s="816"/>
      <c r="J499" s="816"/>
      <c r="K499" s="816"/>
      <c r="L499" s="203"/>
      <c r="M499" s="542"/>
      <c r="N499" s="820"/>
      <c r="P499" s="818"/>
      <c r="Q499" t="s">
        <v>542</v>
      </c>
    </row>
    <row r="500" spans="2:17" x14ac:dyDescent="0.25">
      <c r="B500" s="809"/>
      <c r="C500" s="389"/>
      <c r="D500" s="390"/>
      <c r="E500" s="379"/>
      <c r="F500" s="379"/>
      <c r="G500" s="391"/>
      <c r="H500" s="301"/>
      <c r="I500" s="816"/>
      <c r="J500" s="816"/>
      <c r="K500" s="816"/>
      <c r="L500" s="203"/>
      <c r="M500" s="542"/>
      <c r="N500" s="820"/>
      <c r="P500" s="818"/>
      <c r="Q500" t="s">
        <v>542</v>
      </c>
    </row>
    <row r="501" spans="2:17" x14ac:dyDescent="0.25">
      <c r="B501" s="809"/>
      <c r="C501" s="389"/>
      <c r="D501" s="390"/>
      <c r="E501" s="379"/>
      <c r="F501" s="379"/>
      <c r="G501" s="391"/>
      <c r="H501" s="301"/>
      <c r="I501" s="816"/>
      <c r="J501" s="816"/>
      <c r="K501" s="816"/>
      <c r="L501" s="203"/>
      <c r="M501" s="542"/>
      <c r="N501" s="820"/>
      <c r="P501" s="818"/>
      <c r="Q501" t="s">
        <v>542</v>
      </c>
    </row>
    <row r="502" spans="2:17" x14ac:dyDescent="0.25">
      <c r="B502" s="809"/>
      <c r="C502" s="389"/>
      <c r="D502" s="390"/>
      <c r="E502" s="379"/>
      <c r="F502" s="379"/>
      <c r="G502" s="391"/>
      <c r="H502" s="301"/>
      <c r="I502" s="816"/>
      <c r="J502" s="816"/>
      <c r="K502" s="816"/>
      <c r="L502" s="203"/>
      <c r="M502" s="542"/>
      <c r="N502" s="820"/>
      <c r="P502" s="818"/>
      <c r="Q502" t="s">
        <v>542</v>
      </c>
    </row>
    <row r="503" spans="2:17" x14ac:dyDescent="0.25">
      <c r="B503" s="809"/>
      <c r="C503" s="389"/>
      <c r="D503" s="390"/>
      <c r="E503" s="379"/>
      <c r="F503" s="379"/>
      <c r="G503" s="391"/>
      <c r="H503" s="301"/>
      <c r="I503" s="816"/>
      <c r="J503" s="816"/>
      <c r="K503" s="816"/>
      <c r="L503" s="203"/>
      <c r="M503" s="542"/>
      <c r="N503" s="820"/>
      <c r="P503" s="818"/>
      <c r="Q503" t="s">
        <v>542</v>
      </c>
    </row>
    <row r="504" spans="2:17" x14ac:dyDescent="0.25">
      <c r="B504" s="809"/>
      <c r="C504" s="389"/>
      <c r="D504" s="390"/>
      <c r="E504" s="379"/>
      <c r="F504" s="379"/>
      <c r="G504" s="391"/>
      <c r="H504" s="301"/>
      <c r="I504" s="816"/>
      <c r="J504" s="816"/>
      <c r="K504" s="816"/>
      <c r="L504" s="203"/>
      <c r="M504" s="542"/>
      <c r="N504" s="820"/>
      <c r="P504" s="818"/>
      <c r="Q504" t="s">
        <v>542</v>
      </c>
    </row>
    <row r="505" spans="2:17" x14ac:dyDescent="0.25">
      <c r="B505" s="809"/>
      <c r="C505" s="389"/>
      <c r="D505" s="390"/>
      <c r="E505" s="379"/>
      <c r="F505" s="379"/>
      <c r="G505" s="391"/>
      <c r="H505" s="301"/>
      <c r="I505" s="816"/>
      <c r="J505" s="816"/>
      <c r="K505" s="816"/>
      <c r="L505" s="203"/>
      <c r="M505" s="542"/>
      <c r="N505" s="820"/>
      <c r="P505" s="818"/>
      <c r="Q505" t="s">
        <v>542</v>
      </c>
    </row>
    <row r="506" spans="2:17" x14ac:dyDescent="0.25">
      <c r="B506" s="809"/>
      <c r="C506" s="389"/>
      <c r="D506" s="390"/>
      <c r="E506" s="379"/>
      <c r="F506" s="379"/>
      <c r="G506" s="391"/>
      <c r="H506" s="301"/>
      <c r="I506" s="816"/>
      <c r="J506" s="816"/>
      <c r="K506" s="816"/>
      <c r="L506" s="203"/>
      <c r="M506" s="542"/>
      <c r="N506" s="820"/>
      <c r="P506" s="818"/>
      <c r="Q506" t="s">
        <v>542</v>
      </c>
    </row>
    <row r="507" spans="2:17" x14ac:dyDescent="0.25">
      <c r="B507" s="809"/>
      <c r="C507" s="389"/>
      <c r="D507" s="390"/>
      <c r="E507" s="379"/>
      <c r="F507" s="379"/>
      <c r="G507" s="391"/>
      <c r="H507" s="301"/>
      <c r="I507" s="816"/>
      <c r="J507" s="816"/>
      <c r="K507" s="816"/>
      <c r="L507" s="203"/>
      <c r="M507" s="542"/>
      <c r="N507" s="820"/>
      <c r="P507" s="818"/>
      <c r="Q507" t="s">
        <v>542</v>
      </c>
    </row>
    <row r="508" spans="2:17" x14ac:dyDescent="0.25">
      <c r="B508" s="809"/>
      <c r="C508" s="389"/>
      <c r="D508" s="390"/>
      <c r="E508" s="379"/>
      <c r="F508" s="379"/>
      <c r="G508" s="391"/>
      <c r="H508" s="301"/>
      <c r="I508" s="816"/>
      <c r="J508" s="816"/>
      <c r="K508" s="816"/>
      <c r="L508" s="203"/>
      <c r="M508" s="542"/>
      <c r="N508" s="820"/>
      <c r="P508" s="818"/>
      <c r="Q508" t="s">
        <v>542</v>
      </c>
    </row>
    <row r="509" spans="2:17" x14ac:dyDescent="0.25">
      <c r="B509" s="809"/>
      <c r="C509" s="389"/>
      <c r="D509" s="390"/>
      <c r="E509" s="379"/>
      <c r="F509" s="379"/>
      <c r="G509" s="391"/>
      <c r="H509" s="301"/>
      <c r="I509" s="816"/>
      <c r="J509" s="816"/>
      <c r="K509" s="816"/>
      <c r="L509" s="203"/>
      <c r="M509" s="542"/>
      <c r="N509" s="820"/>
      <c r="P509" s="818"/>
      <c r="Q509" t="s">
        <v>542</v>
      </c>
    </row>
    <row r="510" spans="2:17" x14ac:dyDescent="0.25">
      <c r="B510" s="809"/>
      <c r="C510" s="389"/>
      <c r="D510" s="390"/>
      <c r="E510" s="379"/>
      <c r="F510" s="379"/>
      <c r="G510" s="391"/>
      <c r="H510" s="301"/>
      <c r="I510" s="816"/>
      <c r="J510" s="816"/>
      <c r="K510" s="816"/>
      <c r="L510" s="203"/>
      <c r="M510" s="542"/>
      <c r="N510" s="820"/>
      <c r="P510" s="818"/>
      <c r="Q510" t="s">
        <v>542</v>
      </c>
    </row>
    <row r="511" spans="2:17" x14ac:dyDescent="0.25">
      <c r="B511" s="809"/>
      <c r="C511" s="389"/>
      <c r="D511" s="390"/>
      <c r="E511" s="379"/>
      <c r="F511" s="379"/>
      <c r="G511" s="391"/>
      <c r="H511" s="301"/>
      <c r="I511" s="816"/>
      <c r="J511" s="816"/>
      <c r="K511" s="816"/>
      <c r="L511" s="203"/>
      <c r="M511" s="542"/>
      <c r="N511" s="820"/>
      <c r="P511" s="818"/>
      <c r="Q511" t="s">
        <v>542</v>
      </c>
    </row>
    <row r="512" spans="2:17" x14ac:dyDescent="0.25">
      <c r="B512" s="809"/>
      <c r="C512" s="389"/>
      <c r="D512" s="390"/>
      <c r="E512" s="379"/>
      <c r="F512" s="379"/>
      <c r="G512" s="391"/>
      <c r="H512" s="301"/>
      <c r="I512" s="816"/>
      <c r="J512" s="816"/>
      <c r="K512" s="816"/>
      <c r="L512" s="203"/>
      <c r="M512" s="542"/>
      <c r="N512" s="820"/>
      <c r="P512" s="818"/>
      <c r="Q512" t="s">
        <v>542</v>
      </c>
    </row>
    <row r="513" spans="2:17" x14ac:dyDescent="0.25">
      <c r="B513" s="809"/>
      <c r="C513" s="389"/>
      <c r="D513" s="390"/>
      <c r="E513" s="379"/>
      <c r="F513" s="379"/>
      <c r="G513" s="391"/>
      <c r="H513" s="301"/>
      <c r="I513" s="816"/>
      <c r="J513" s="816"/>
      <c r="K513" s="816"/>
      <c r="L513" s="203"/>
      <c r="M513" s="542"/>
      <c r="N513" s="820"/>
      <c r="P513" s="818"/>
      <c r="Q513" t="s">
        <v>542</v>
      </c>
    </row>
    <row r="514" spans="2:17" x14ac:dyDescent="0.25">
      <c r="B514" s="809"/>
      <c r="C514" s="389"/>
      <c r="D514" s="390"/>
      <c r="E514" s="379"/>
      <c r="F514" s="379"/>
      <c r="G514" s="391"/>
      <c r="H514" s="301"/>
      <c r="I514" s="816"/>
      <c r="J514" s="816"/>
      <c r="K514" s="816"/>
      <c r="L514" s="203"/>
      <c r="M514" s="542"/>
      <c r="N514" s="820"/>
      <c r="P514" s="818"/>
      <c r="Q514" t="s">
        <v>542</v>
      </c>
    </row>
    <row r="515" spans="2:17" x14ac:dyDescent="0.25">
      <c r="B515" s="809"/>
      <c r="C515" s="389"/>
      <c r="D515" s="390"/>
      <c r="E515" s="379"/>
      <c r="F515" s="379"/>
      <c r="G515" s="391"/>
      <c r="H515" s="301"/>
      <c r="I515" s="816"/>
      <c r="J515" s="816"/>
      <c r="K515" s="816"/>
      <c r="L515" s="203"/>
      <c r="M515" s="542"/>
      <c r="N515" s="820"/>
      <c r="P515" s="818"/>
      <c r="Q515" t="s">
        <v>542</v>
      </c>
    </row>
    <row r="516" spans="2:17" x14ac:dyDescent="0.25">
      <c r="B516" s="809"/>
      <c r="C516" s="389"/>
      <c r="D516" s="390"/>
      <c r="E516" s="379"/>
      <c r="F516" s="379"/>
      <c r="G516" s="391"/>
      <c r="H516" s="301"/>
      <c r="I516" s="816"/>
      <c r="J516" s="816"/>
      <c r="K516" s="816"/>
      <c r="L516" s="203"/>
      <c r="M516" s="542"/>
      <c r="N516" s="820"/>
      <c r="P516" s="818"/>
      <c r="Q516" t="s">
        <v>542</v>
      </c>
    </row>
    <row r="517" spans="2:17" x14ac:dyDescent="0.25">
      <c r="B517" s="809"/>
      <c r="C517" s="389"/>
      <c r="D517" s="390"/>
      <c r="E517" s="379"/>
      <c r="F517" s="379"/>
      <c r="G517" s="391"/>
      <c r="H517" s="301"/>
      <c r="I517" s="816"/>
      <c r="J517" s="816"/>
      <c r="K517" s="816"/>
      <c r="L517" s="203"/>
      <c r="M517" s="542"/>
      <c r="N517" s="820"/>
      <c r="P517" s="818"/>
      <c r="Q517" t="s">
        <v>542</v>
      </c>
    </row>
    <row r="518" spans="2:17" x14ac:dyDescent="0.25">
      <c r="B518" s="809"/>
      <c r="C518" s="389"/>
      <c r="D518" s="390"/>
      <c r="E518" s="379"/>
      <c r="F518" s="379"/>
      <c r="G518" s="391"/>
      <c r="H518" s="301"/>
      <c r="I518" s="816"/>
      <c r="J518" s="816"/>
      <c r="K518" s="816"/>
      <c r="L518" s="203"/>
      <c r="M518" s="542"/>
      <c r="N518" s="820"/>
      <c r="P518" s="818"/>
      <c r="Q518" t="s">
        <v>542</v>
      </c>
    </row>
    <row r="519" spans="2:17" x14ac:dyDescent="0.25">
      <c r="B519" s="809"/>
      <c r="C519" s="389"/>
      <c r="D519" s="390"/>
      <c r="E519" s="379"/>
      <c r="F519" s="379"/>
      <c r="G519" s="391"/>
      <c r="H519" s="301"/>
      <c r="I519" s="816"/>
      <c r="J519" s="816"/>
      <c r="K519" s="816"/>
      <c r="L519" s="203"/>
      <c r="M519" s="542"/>
      <c r="N519" s="820"/>
      <c r="P519" s="818"/>
      <c r="Q519" t="s">
        <v>542</v>
      </c>
    </row>
    <row r="520" spans="2:17" x14ac:dyDescent="0.25">
      <c r="B520" s="809"/>
      <c r="C520" s="389"/>
      <c r="D520" s="390"/>
      <c r="E520" s="379"/>
      <c r="F520" s="379"/>
      <c r="G520" s="391"/>
      <c r="H520" s="301"/>
      <c r="I520" s="816"/>
      <c r="J520" s="816"/>
      <c r="K520" s="816"/>
      <c r="L520" s="203"/>
      <c r="M520" s="542"/>
      <c r="N520" s="820"/>
      <c r="P520" s="818"/>
      <c r="Q520" t="s">
        <v>542</v>
      </c>
    </row>
    <row r="521" spans="2:17" x14ac:dyDescent="0.25">
      <c r="B521" s="809"/>
      <c r="C521" s="389"/>
      <c r="D521" s="390"/>
      <c r="E521" s="379"/>
      <c r="F521" s="379"/>
      <c r="G521" s="391"/>
      <c r="H521" s="301"/>
      <c r="I521" s="816"/>
      <c r="J521" s="816"/>
      <c r="K521" s="816"/>
      <c r="L521" s="203"/>
      <c r="M521" s="542"/>
      <c r="N521" s="820"/>
      <c r="P521" s="818"/>
      <c r="Q521" t="s">
        <v>542</v>
      </c>
    </row>
    <row r="522" spans="2:17" x14ac:dyDescent="0.25">
      <c r="B522" s="809"/>
      <c r="C522" s="389"/>
      <c r="D522" s="390"/>
      <c r="E522" s="379"/>
      <c r="F522" s="379"/>
      <c r="G522" s="391"/>
      <c r="H522" s="301"/>
      <c r="I522" s="816"/>
      <c r="J522" s="816"/>
      <c r="K522" s="816"/>
      <c r="L522" s="203"/>
      <c r="M522" s="542"/>
      <c r="N522" s="820"/>
      <c r="P522" s="818"/>
      <c r="Q522" t="s">
        <v>542</v>
      </c>
    </row>
    <row r="523" spans="2:17" x14ac:dyDescent="0.25">
      <c r="B523" s="809"/>
      <c r="C523" s="389"/>
      <c r="D523" s="390"/>
      <c r="E523" s="379"/>
      <c r="F523" s="379"/>
      <c r="G523" s="391"/>
      <c r="H523" s="301"/>
      <c r="I523" s="816"/>
      <c r="J523" s="816"/>
      <c r="K523" s="816"/>
      <c r="L523" s="203"/>
      <c r="M523" s="542"/>
      <c r="N523" s="820"/>
      <c r="P523" s="818"/>
      <c r="Q523" t="s">
        <v>542</v>
      </c>
    </row>
    <row r="524" spans="2:17" x14ac:dyDescent="0.25">
      <c r="B524" s="809"/>
      <c r="C524" s="389"/>
      <c r="D524" s="390"/>
      <c r="E524" s="379"/>
      <c r="F524" s="379"/>
      <c r="G524" s="391"/>
      <c r="H524" s="301"/>
      <c r="I524" s="816"/>
      <c r="J524" s="816"/>
      <c r="K524" s="816"/>
      <c r="L524" s="203"/>
      <c r="M524" s="542"/>
      <c r="N524" s="820"/>
      <c r="P524" s="818"/>
      <c r="Q524" t="s">
        <v>542</v>
      </c>
    </row>
    <row r="525" spans="2:17" x14ac:dyDescent="0.25">
      <c r="B525" s="809"/>
      <c r="C525" s="389"/>
      <c r="D525" s="390"/>
      <c r="E525" s="379"/>
      <c r="F525" s="379"/>
      <c r="G525" s="391"/>
      <c r="H525" s="301"/>
      <c r="I525" s="816"/>
      <c r="J525" s="816"/>
      <c r="K525" s="816"/>
      <c r="L525" s="203"/>
      <c r="M525" s="542"/>
      <c r="N525" s="820"/>
      <c r="P525" s="818"/>
      <c r="Q525" t="s">
        <v>542</v>
      </c>
    </row>
    <row r="526" spans="2:17" x14ac:dyDescent="0.25">
      <c r="B526" s="809"/>
      <c r="C526" s="389"/>
      <c r="D526" s="390"/>
      <c r="E526" s="379"/>
      <c r="F526" s="379"/>
      <c r="G526" s="391"/>
      <c r="H526" s="301"/>
      <c r="I526" s="816"/>
      <c r="J526" s="816"/>
      <c r="K526" s="816"/>
      <c r="L526" s="203"/>
      <c r="M526" s="542"/>
      <c r="N526" s="820"/>
      <c r="P526" s="818"/>
      <c r="Q526" t="s">
        <v>542</v>
      </c>
    </row>
    <row r="527" spans="2:17" x14ac:dyDescent="0.25">
      <c r="B527" s="809"/>
      <c r="C527" s="389"/>
      <c r="D527" s="390"/>
      <c r="E527" s="379"/>
      <c r="F527" s="379"/>
      <c r="G527" s="391"/>
      <c r="H527" s="301"/>
      <c r="I527" s="816"/>
      <c r="J527" s="816"/>
      <c r="K527" s="816"/>
      <c r="L527" s="203"/>
      <c r="M527" s="542"/>
      <c r="N527" s="820"/>
      <c r="O527" s="537"/>
      <c r="P527" s="818"/>
      <c r="Q527" t="s">
        <v>542</v>
      </c>
    </row>
    <row r="528" spans="2:17" x14ac:dyDescent="0.25">
      <c r="B528" s="809"/>
      <c r="C528" s="389"/>
      <c r="D528" s="390"/>
      <c r="E528" s="379"/>
      <c r="F528" s="379"/>
      <c r="G528" s="391"/>
      <c r="H528" s="301"/>
      <c r="I528" s="816"/>
      <c r="J528" s="816"/>
      <c r="K528" s="816"/>
      <c r="L528" s="203"/>
      <c r="M528" s="542"/>
      <c r="N528" s="820"/>
      <c r="O528" s="537"/>
      <c r="P528" s="818"/>
      <c r="Q528" t="s">
        <v>542</v>
      </c>
    </row>
    <row r="529" spans="2:17" x14ac:dyDescent="0.25">
      <c r="B529" s="809"/>
      <c r="C529" s="389"/>
      <c r="D529" s="390"/>
      <c r="E529" s="379"/>
      <c r="F529" s="379"/>
      <c r="G529" s="391"/>
      <c r="H529" s="301"/>
      <c r="I529" s="816"/>
      <c r="J529" s="816"/>
      <c r="K529" s="816"/>
      <c r="L529" s="203"/>
      <c r="M529" s="542"/>
      <c r="N529" s="820"/>
      <c r="O529" s="537"/>
      <c r="P529" s="818"/>
      <c r="Q529" t="s">
        <v>542</v>
      </c>
    </row>
    <row r="530" spans="2:17" x14ac:dyDescent="0.25">
      <c r="B530" s="809"/>
      <c r="C530" s="389"/>
      <c r="D530" s="390"/>
      <c r="E530" s="379"/>
      <c r="F530" s="379"/>
      <c r="G530" s="391"/>
      <c r="H530" s="301"/>
      <c r="I530" s="816"/>
      <c r="J530" s="816"/>
      <c r="K530" s="816"/>
      <c r="L530" s="203"/>
      <c r="M530" s="542"/>
      <c r="N530" s="820"/>
      <c r="O530" s="537"/>
      <c r="P530" s="818"/>
      <c r="Q530" t="s">
        <v>542</v>
      </c>
    </row>
    <row r="531" spans="2:17" x14ac:dyDescent="0.25">
      <c r="B531" s="809"/>
      <c r="C531" s="389"/>
      <c r="D531" s="390"/>
      <c r="E531" s="379"/>
      <c r="F531" s="379"/>
      <c r="G531" s="391"/>
      <c r="H531" s="301"/>
      <c r="I531" s="816"/>
      <c r="J531" s="816"/>
      <c r="K531" s="816"/>
      <c r="L531" s="203"/>
      <c r="M531" s="542"/>
      <c r="N531" s="820"/>
      <c r="O531" s="537"/>
      <c r="P531" s="818"/>
      <c r="Q531" t="s">
        <v>542</v>
      </c>
    </row>
    <row r="532" spans="2:17" x14ac:dyDescent="0.25">
      <c r="B532" s="809"/>
      <c r="C532" s="389"/>
      <c r="D532" s="390"/>
      <c r="E532" s="379"/>
      <c r="F532" s="379"/>
      <c r="G532" s="391"/>
      <c r="H532" s="301"/>
      <c r="I532" s="816"/>
      <c r="J532" s="816"/>
      <c r="K532" s="816"/>
      <c r="L532" s="203"/>
      <c r="M532" s="542"/>
      <c r="N532" s="820"/>
      <c r="O532" s="537"/>
      <c r="P532" s="818"/>
      <c r="Q532" t="s">
        <v>542</v>
      </c>
    </row>
    <row r="533" spans="2:17" x14ac:dyDescent="0.25">
      <c r="B533" s="809"/>
      <c r="C533" s="389"/>
      <c r="D533" s="390"/>
      <c r="E533" s="379"/>
      <c r="F533" s="379"/>
      <c r="G533" s="391"/>
      <c r="H533" s="301"/>
      <c r="I533" s="816"/>
      <c r="J533" s="816"/>
      <c r="K533" s="816"/>
      <c r="L533" s="203"/>
      <c r="M533" s="542"/>
      <c r="N533" s="820"/>
      <c r="O533" s="537"/>
      <c r="P533" s="818"/>
      <c r="Q533" t="s">
        <v>542</v>
      </c>
    </row>
    <row r="534" spans="2:17" x14ac:dyDescent="0.25">
      <c r="B534" s="809"/>
      <c r="C534" s="389"/>
      <c r="D534" s="390"/>
      <c r="E534" s="379"/>
      <c r="F534" s="379"/>
      <c r="G534" s="391"/>
      <c r="H534" s="301"/>
      <c r="I534" s="816"/>
      <c r="J534" s="816"/>
      <c r="K534" s="816"/>
      <c r="L534" s="203"/>
      <c r="M534" s="542"/>
      <c r="N534" s="820"/>
      <c r="O534" s="537"/>
      <c r="P534" s="818"/>
      <c r="Q534" t="s">
        <v>542</v>
      </c>
    </row>
    <row r="535" spans="2:17" x14ac:dyDescent="0.25">
      <c r="B535" s="809"/>
      <c r="C535" s="389"/>
      <c r="D535" s="390"/>
      <c r="E535" s="379"/>
      <c r="F535" s="379"/>
      <c r="G535" s="391"/>
      <c r="H535" s="301"/>
      <c r="I535" s="816"/>
      <c r="J535" s="816"/>
      <c r="K535" s="816"/>
      <c r="L535" s="203"/>
      <c r="M535" s="542"/>
      <c r="N535" s="820"/>
      <c r="O535" s="537"/>
      <c r="P535" s="818"/>
      <c r="Q535" t="s">
        <v>542</v>
      </c>
    </row>
    <row r="536" spans="2:17" x14ac:dyDescent="0.25">
      <c r="B536" s="809"/>
      <c r="C536" s="389"/>
      <c r="D536" s="390"/>
      <c r="E536" s="379"/>
      <c r="F536" s="379"/>
      <c r="G536" s="391"/>
      <c r="H536" s="301"/>
      <c r="I536" s="816"/>
      <c r="J536" s="816"/>
      <c r="K536" s="816"/>
      <c r="L536" s="203"/>
      <c r="M536" s="542"/>
      <c r="N536" s="820"/>
      <c r="O536" s="537"/>
      <c r="P536" s="818"/>
      <c r="Q536" t="s">
        <v>542</v>
      </c>
    </row>
    <row r="537" spans="2:17" x14ac:dyDescent="0.25">
      <c r="B537" s="809"/>
      <c r="C537" s="389"/>
      <c r="D537" s="390"/>
      <c r="E537" s="379"/>
      <c r="F537" s="379"/>
      <c r="G537" s="391"/>
      <c r="H537" s="301"/>
      <c r="I537" s="816"/>
      <c r="J537" s="816"/>
      <c r="K537" s="816"/>
      <c r="L537" s="203"/>
      <c r="M537" s="542"/>
      <c r="N537" s="820"/>
      <c r="O537" s="537"/>
      <c r="P537" s="818"/>
      <c r="Q537" t="s">
        <v>542</v>
      </c>
    </row>
    <row r="538" spans="2:17" x14ac:dyDescent="0.25">
      <c r="B538" s="809"/>
      <c r="C538" s="389"/>
      <c r="D538" s="390"/>
      <c r="E538" s="379"/>
      <c r="F538" s="379"/>
      <c r="G538" s="391"/>
      <c r="H538" s="301"/>
      <c r="I538" s="816"/>
      <c r="J538" s="816"/>
      <c r="K538" s="816"/>
      <c r="L538" s="203"/>
      <c r="M538" s="542"/>
      <c r="N538" s="820"/>
      <c r="O538" s="537"/>
      <c r="P538" s="818"/>
      <c r="Q538" t="s">
        <v>542</v>
      </c>
    </row>
    <row r="539" spans="2:17" x14ac:dyDescent="0.25">
      <c r="B539" s="809"/>
      <c r="C539" s="389"/>
      <c r="D539" s="390"/>
      <c r="E539" s="379"/>
      <c r="F539" s="379"/>
      <c r="G539" s="391"/>
      <c r="H539" s="301"/>
      <c r="I539" s="816"/>
      <c r="J539" s="816"/>
      <c r="K539" s="816"/>
      <c r="L539" s="203"/>
      <c r="M539" s="542"/>
      <c r="N539" s="820"/>
      <c r="O539" s="537"/>
      <c r="P539" s="818"/>
      <c r="Q539" t="s">
        <v>542</v>
      </c>
    </row>
    <row r="540" spans="2:17" x14ac:dyDescent="0.25">
      <c r="B540" s="974" t="s">
        <v>1668</v>
      </c>
      <c r="C540" s="811"/>
      <c r="D540" s="812"/>
      <c r="E540" s="813"/>
      <c r="F540" s="813"/>
      <c r="G540" s="975"/>
      <c r="H540" s="813"/>
      <c r="I540" s="195"/>
      <c r="J540" s="195"/>
      <c r="K540" s="195"/>
      <c r="L540" s="190"/>
      <c r="M540" s="976"/>
      <c r="N540" s="977"/>
      <c r="O540" s="978"/>
      <c r="P540" s="979">
        <f>SUBTOTAL(103,Tabla23[INFO])</f>
        <v>54</v>
      </c>
      <c r="Q540" t="s">
        <v>542</v>
      </c>
    </row>
    <row r="541" spans="2:17" x14ac:dyDescent="0.25">
      <c r="B541"/>
      <c r="Q541" t="s">
        <v>542</v>
      </c>
    </row>
    <row r="542" spans="2:17" x14ac:dyDescent="0.25">
      <c r="B542"/>
      <c r="Q542" t="s">
        <v>542</v>
      </c>
    </row>
    <row r="543" spans="2:17" x14ac:dyDescent="0.25">
      <c r="B543"/>
      <c r="Q543" t="s">
        <v>542</v>
      </c>
    </row>
    <row r="544" spans="2:17" x14ac:dyDescent="0.25">
      <c r="B544"/>
      <c r="Q544" t="s">
        <v>542</v>
      </c>
    </row>
    <row r="545" spans="2:17" x14ac:dyDescent="0.25">
      <c r="B545"/>
      <c r="Q545" t="s">
        <v>542</v>
      </c>
    </row>
    <row r="546" spans="2:17" x14ac:dyDescent="0.25">
      <c r="B546"/>
    </row>
    <row r="547" spans="2:17" x14ac:dyDescent="0.25">
      <c r="B547"/>
    </row>
    <row r="548" spans="2:17" x14ac:dyDescent="0.25">
      <c r="B548"/>
      <c r="M548" s="699"/>
      <c r="N548" s="801"/>
    </row>
    <row r="549" spans="2:17" x14ac:dyDescent="0.25">
      <c r="B549"/>
    </row>
    <row r="550" spans="2:17" x14ac:dyDescent="0.25">
      <c r="B550"/>
      <c r="M550" s="699"/>
      <c r="N550" s="801"/>
    </row>
    <row r="551" spans="2:17" x14ac:dyDescent="0.25">
      <c r="B551"/>
    </row>
    <row r="552" spans="2:17" x14ac:dyDescent="0.25">
      <c r="B552"/>
    </row>
    <row r="553" spans="2:17" x14ac:dyDescent="0.25">
      <c r="B553"/>
    </row>
    <row r="554" spans="2:17" x14ac:dyDescent="0.25">
      <c r="B554"/>
    </row>
    <row r="555" spans="2:17" x14ac:dyDescent="0.25">
      <c r="B555"/>
      <c r="D555" s="455"/>
    </row>
    <row r="556" spans="2:17" x14ac:dyDescent="0.25">
      <c r="B556"/>
      <c r="D556" s="455"/>
    </row>
    <row r="557" spans="2:17" x14ac:dyDescent="0.25">
      <c r="B557"/>
      <c r="D557" s="455"/>
    </row>
    <row r="558" spans="2:17" x14ac:dyDescent="0.25">
      <c r="B558"/>
      <c r="D558" s="455"/>
    </row>
    <row r="559" spans="2:17" x14ac:dyDescent="0.25">
      <c r="B559"/>
      <c r="D559" s="455"/>
    </row>
    <row r="560" spans="2:17" x14ac:dyDescent="0.25">
      <c r="B560"/>
      <c r="D560" s="455"/>
    </row>
    <row r="561" spans="2:4" x14ac:dyDescent="0.25">
      <c r="B561"/>
      <c r="D561" s="455"/>
    </row>
    <row r="562" spans="2:4" x14ac:dyDescent="0.25">
      <c r="B562"/>
      <c r="D562" s="455"/>
    </row>
    <row r="563" spans="2:4" x14ac:dyDescent="0.25">
      <c r="B563"/>
      <c r="D563" s="455"/>
    </row>
    <row r="564" spans="2:4" x14ac:dyDescent="0.25">
      <c r="B564"/>
      <c r="D564" s="455"/>
    </row>
    <row r="565" spans="2:4" x14ac:dyDescent="0.25">
      <c r="B565"/>
      <c r="D565" s="455"/>
    </row>
    <row r="566" spans="2:4" x14ac:dyDescent="0.25">
      <c r="B566"/>
      <c r="D566" s="455"/>
    </row>
    <row r="567" spans="2:4" x14ac:dyDescent="0.25">
      <c r="B567"/>
      <c r="D567" s="455"/>
    </row>
    <row r="568" spans="2:4" x14ac:dyDescent="0.25">
      <c r="B568"/>
      <c r="D568" s="455"/>
    </row>
    <row r="569" spans="2:4" x14ac:dyDescent="0.25">
      <c r="B569"/>
      <c r="D569" s="455"/>
    </row>
    <row r="570" spans="2:4" x14ac:dyDescent="0.25">
      <c r="B570"/>
      <c r="D570" s="455"/>
    </row>
    <row r="571" spans="2:4" x14ac:dyDescent="0.25">
      <c r="B571"/>
      <c r="D571" s="455"/>
    </row>
    <row r="572" spans="2:4" x14ac:dyDescent="0.25">
      <c r="B572"/>
      <c r="D572" s="455"/>
    </row>
    <row r="573" spans="2:4" x14ac:dyDescent="0.25">
      <c r="B573"/>
      <c r="D573" s="455"/>
    </row>
    <row r="574" spans="2:4" x14ac:dyDescent="0.25">
      <c r="B574"/>
      <c r="D574" s="455"/>
    </row>
    <row r="575" spans="2:4" x14ac:dyDescent="0.25">
      <c r="B575"/>
      <c r="D575" s="455"/>
    </row>
    <row r="576" spans="2:4" x14ac:dyDescent="0.25">
      <c r="B576"/>
      <c r="D576" s="455"/>
    </row>
    <row r="577" spans="2:4" x14ac:dyDescent="0.25">
      <c r="B577"/>
      <c r="D577" s="455"/>
    </row>
    <row r="578" spans="2:4" x14ac:dyDescent="0.25">
      <c r="B578"/>
      <c r="D578" s="455"/>
    </row>
    <row r="579" spans="2:4" x14ac:dyDescent="0.25">
      <c r="B579"/>
      <c r="D579" s="455"/>
    </row>
    <row r="580" spans="2:4" x14ac:dyDescent="0.25">
      <c r="B580"/>
      <c r="D580" s="455"/>
    </row>
    <row r="581" spans="2:4" x14ac:dyDescent="0.25">
      <c r="B581"/>
      <c r="D581" s="455"/>
    </row>
    <row r="582" spans="2:4" x14ac:dyDescent="0.25">
      <c r="B582"/>
      <c r="D582" s="455"/>
    </row>
    <row r="583" spans="2:4" x14ac:dyDescent="0.25">
      <c r="B583"/>
      <c r="D583" s="455"/>
    </row>
    <row r="584" spans="2:4" x14ac:dyDescent="0.25">
      <c r="B584"/>
      <c r="D584" s="455"/>
    </row>
    <row r="585" spans="2:4" x14ac:dyDescent="0.25">
      <c r="B585"/>
      <c r="D585" s="455"/>
    </row>
    <row r="586" spans="2:4" x14ac:dyDescent="0.25">
      <c r="B586"/>
      <c r="D586" s="455"/>
    </row>
    <row r="587" spans="2:4" x14ac:dyDescent="0.25">
      <c r="B587"/>
      <c r="D587" s="455"/>
    </row>
    <row r="588" spans="2:4" x14ac:dyDescent="0.25">
      <c r="B588"/>
      <c r="D588" s="455"/>
    </row>
    <row r="589" spans="2:4" x14ac:dyDescent="0.25">
      <c r="B589"/>
      <c r="D589" s="455"/>
    </row>
    <row r="590" spans="2:4" x14ac:dyDescent="0.25">
      <c r="B590"/>
      <c r="D590" s="455"/>
    </row>
    <row r="591" spans="2:4" x14ac:dyDescent="0.25">
      <c r="B591"/>
      <c r="D591" s="455"/>
    </row>
    <row r="592" spans="2:4" x14ac:dyDescent="0.25">
      <c r="B592"/>
      <c r="D592" s="455"/>
    </row>
    <row r="593" spans="2:4" x14ac:dyDescent="0.25">
      <c r="B593"/>
      <c r="D593" s="455"/>
    </row>
    <row r="594" spans="2:4" x14ac:dyDescent="0.25">
      <c r="B594"/>
      <c r="D594" s="455"/>
    </row>
    <row r="595" spans="2:4" x14ac:dyDescent="0.25">
      <c r="B595"/>
      <c r="D595" s="455"/>
    </row>
    <row r="596" spans="2:4" x14ac:dyDescent="0.25">
      <c r="B596"/>
      <c r="D596" s="455"/>
    </row>
    <row r="597" spans="2:4" x14ac:dyDescent="0.25">
      <c r="B597"/>
      <c r="D597" s="455"/>
    </row>
    <row r="598" spans="2:4" x14ac:dyDescent="0.25">
      <c r="B598"/>
      <c r="D598" s="455"/>
    </row>
    <row r="599" spans="2:4" x14ac:dyDescent="0.25">
      <c r="B599"/>
      <c r="D599" s="455"/>
    </row>
    <row r="600" spans="2:4" x14ac:dyDescent="0.25">
      <c r="B600"/>
      <c r="D600" s="455"/>
    </row>
    <row r="601" spans="2:4" x14ac:dyDescent="0.25">
      <c r="B601"/>
      <c r="D601" s="455"/>
    </row>
    <row r="602" spans="2:4" x14ac:dyDescent="0.25">
      <c r="B602"/>
      <c r="D602" s="455"/>
    </row>
    <row r="603" spans="2:4" x14ac:dyDescent="0.25">
      <c r="B603"/>
      <c r="D603" s="455"/>
    </row>
    <row r="604" spans="2:4" x14ac:dyDescent="0.25">
      <c r="B604"/>
      <c r="D604" s="455"/>
    </row>
    <row r="605" spans="2:4" x14ac:dyDescent="0.25">
      <c r="B605"/>
      <c r="D605" s="455"/>
    </row>
    <row r="606" spans="2:4" x14ac:dyDescent="0.25">
      <c r="B606"/>
      <c r="D606" s="455"/>
    </row>
    <row r="607" spans="2:4" x14ac:dyDescent="0.25">
      <c r="B607"/>
      <c r="D607" s="455"/>
    </row>
    <row r="608" spans="2:4" x14ac:dyDescent="0.25">
      <c r="B608"/>
      <c r="D608" s="455"/>
    </row>
    <row r="609" spans="2:4" x14ac:dyDescent="0.25">
      <c r="B609"/>
      <c r="D609" s="455"/>
    </row>
    <row r="610" spans="2:4" x14ac:dyDescent="0.25">
      <c r="B610"/>
      <c r="D610" s="455"/>
    </row>
    <row r="611" spans="2:4" x14ac:dyDescent="0.25">
      <c r="B611"/>
      <c r="D611" s="455"/>
    </row>
    <row r="612" spans="2:4" x14ac:dyDescent="0.25">
      <c r="B612"/>
      <c r="D612" s="455"/>
    </row>
    <row r="613" spans="2:4" x14ac:dyDescent="0.25">
      <c r="B613"/>
      <c r="D613" s="455"/>
    </row>
    <row r="614" spans="2:4" x14ac:dyDescent="0.25">
      <c r="B614"/>
      <c r="D614" s="455"/>
    </row>
    <row r="615" spans="2:4" x14ac:dyDescent="0.25">
      <c r="B615"/>
      <c r="D615" s="455"/>
    </row>
    <row r="616" spans="2:4" x14ac:dyDescent="0.25">
      <c r="B616"/>
      <c r="D616" s="455"/>
    </row>
    <row r="617" spans="2:4" x14ac:dyDescent="0.25">
      <c r="B617"/>
      <c r="D617" s="455"/>
    </row>
    <row r="618" spans="2:4" x14ac:dyDescent="0.25">
      <c r="B618"/>
      <c r="D618" s="455"/>
    </row>
    <row r="619" spans="2:4" x14ac:dyDescent="0.25">
      <c r="B619"/>
      <c r="D619" s="455"/>
    </row>
    <row r="620" spans="2:4" x14ac:dyDescent="0.25">
      <c r="B620"/>
      <c r="D620" s="455"/>
    </row>
    <row r="621" spans="2:4" x14ac:dyDescent="0.25">
      <c r="B621"/>
      <c r="D621" s="455"/>
    </row>
    <row r="622" spans="2:4" x14ac:dyDescent="0.25">
      <c r="B622"/>
      <c r="D622" s="455"/>
    </row>
    <row r="623" spans="2:4" x14ac:dyDescent="0.25">
      <c r="B623"/>
      <c r="D623" s="455"/>
    </row>
    <row r="624" spans="2:4" x14ac:dyDescent="0.25">
      <c r="B624"/>
      <c r="D624" s="455"/>
    </row>
    <row r="625" spans="2:4" x14ac:dyDescent="0.25">
      <c r="B625"/>
      <c r="D625" s="455"/>
    </row>
    <row r="626" spans="2:4" x14ac:dyDescent="0.25">
      <c r="B626"/>
      <c r="D626" s="455"/>
    </row>
    <row r="627" spans="2:4" x14ac:dyDescent="0.25">
      <c r="B627"/>
      <c r="D627" s="455"/>
    </row>
    <row r="628" spans="2:4" x14ac:dyDescent="0.25">
      <c r="B628"/>
      <c r="D628" s="455"/>
    </row>
    <row r="629" spans="2:4" x14ac:dyDescent="0.25">
      <c r="B629"/>
      <c r="D629" s="455"/>
    </row>
    <row r="630" spans="2:4" x14ac:dyDescent="0.25">
      <c r="B630"/>
      <c r="D630" s="455"/>
    </row>
    <row r="631" spans="2:4" x14ac:dyDescent="0.25">
      <c r="B631"/>
      <c r="D631" s="455"/>
    </row>
    <row r="632" spans="2:4" x14ac:dyDescent="0.25">
      <c r="B632"/>
      <c r="D632" s="455"/>
    </row>
    <row r="633" spans="2:4" x14ac:dyDescent="0.25">
      <c r="B633"/>
      <c r="D633" s="455"/>
    </row>
    <row r="634" spans="2:4" x14ac:dyDescent="0.25">
      <c r="B634"/>
      <c r="D634" s="455"/>
    </row>
    <row r="635" spans="2:4" x14ac:dyDescent="0.25">
      <c r="B635"/>
      <c r="D635" s="455"/>
    </row>
    <row r="636" spans="2:4" x14ac:dyDescent="0.25">
      <c r="B636"/>
      <c r="D636" s="455"/>
    </row>
    <row r="637" spans="2:4" x14ac:dyDescent="0.25">
      <c r="B637"/>
      <c r="D637" s="455"/>
    </row>
    <row r="638" spans="2:4" x14ac:dyDescent="0.25">
      <c r="B638"/>
      <c r="D638" s="455"/>
    </row>
    <row r="639" spans="2:4" x14ac:dyDescent="0.25">
      <c r="B639"/>
      <c r="D639" s="455"/>
    </row>
    <row r="640" spans="2:4" x14ac:dyDescent="0.25">
      <c r="B640"/>
      <c r="D640" s="455"/>
    </row>
    <row r="641" spans="2:4" x14ac:dyDescent="0.25">
      <c r="B641"/>
      <c r="D641" s="455"/>
    </row>
    <row r="642" spans="2:4" x14ac:dyDescent="0.25">
      <c r="B642"/>
      <c r="D642" s="455"/>
    </row>
    <row r="643" spans="2:4" x14ac:dyDescent="0.25">
      <c r="B643"/>
      <c r="D643" s="455"/>
    </row>
    <row r="644" spans="2:4" x14ac:dyDescent="0.25">
      <c r="B644"/>
      <c r="D644" s="455"/>
    </row>
    <row r="645" spans="2:4" x14ac:dyDescent="0.25">
      <c r="B645"/>
      <c r="D645" s="455"/>
    </row>
    <row r="646" spans="2:4" x14ac:dyDescent="0.25">
      <c r="B646"/>
      <c r="D646" s="455"/>
    </row>
    <row r="647" spans="2:4" x14ac:dyDescent="0.25">
      <c r="B647"/>
      <c r="D647" s="455"/>
    </row>
    <row r="648" spans="2:4" x14ac:dyDescent="0.25">
      <c r="B648"/>
      <c r="D648" s="455"/>
    </row>
    <row r="649" spans="2:4" x14ac:dyDescent="0.25">
      <c r="B649"/>
      <c r="D649" s="455"/>
    </row>
    <row r="650" spans="2:4" x14ac:dyDescent="0.25">
      <c r="B650"/>
      <c r="D650" s="455"/>
    </row>
    <row r="651" spans="2:4" x14ac:dyDescent="0.25">
      <c r="B651"/>
      <c r="D651" s="455"/>
    </row>
    <row r="652" spans="2:4" x14ac:dyDescent="0.25">
      <c r="B652"/>
      <c r="D652" s="455"/>
    </row>
    <row r="653" spans="2:4" x14ac:dyDescent="0.25">
      <c r="B653"/>
      <c r="D653" s="455"/>
    </row>
    <row r="654" spans="2:4" x14ac:dyDescent="0.25">
      <c r="B654"/>
      <c r="D654" s="455"/>
    </row>
    <row r="655" spans="2:4" x14ac:dyDescent="0.25">
      <c r="B655"/>
      <c r="D655" s="455"/>
    </row>
    <row r="656" spans="2:4" x14ac:dyDescent="0.25">
      <c r="B656"/>
      <c r="D656" s="455"/>
    </row>
    <row r="657" spans="2:4" x14ac:dyDescent="0.25">
      <c r="B657"/>
      <c r="D657" s="455"/>
    </row>
    <row r="658" spans="2:4" x14ac:dyDescent="0.25">
      <c r="B658"/>
      <c r="D658" s="455"/>
    </row>
    <row r="659" spans="2:4" x14ac:dyDescent="0.25">
      <c r="B659"/>
      <c r="D659" s="455"/>
    </row>
    <row r="660" spans="2:4" x14ac:dyDescent="0.25">
      <c r="B660"/>
      <c r="D660" s="455"/>
    </row>
    <row r="661" spans="2:4" x14ac:dyDescent="0.25">
      <c r="B661"/>
      <c r="D661" s="455"/>
    </row>
    <row r="662" spans="2:4" x14ac:dyDescent="0.25">
      <c r="B662"/>
      <c r="D662" s="455"/>
    </row>
    <row r="663" spans="2:4" x14ac:dyDescent="0.25">
      <c r="B663"/>
      <c r="D663" s="455"/>
    </row>
    <row r="664" spans="2:4" x14ac:dyDescent="0.25">
      <c r="B664"/>
      <c r="D664" s="455"/>
    </row>
    <row r="665" spans="2:4" x14ac:dyDescent="0.25">
      <c r="B665"/>
      <c r="D665" s="455"/>
    </row>
    <row r="666" spans="2:4" x14ac:dyDescent="0.25">
      <c r="B666"/>
      <c r="D666" s="455"/>
    </row>
    <row r="667" spans="2:4" x14ac:dyDescent="0.25">
      <c r="B667"/>
      <c r="D667" s="455"/>
    </row>
    <row r="668" spans="2:4" x14ac:dyDescent="0.25">
      <c r="B668"/>
      <c r="D668" s="455"/>
    </row>
    <row r="669" spans="2:4" x14ac:dyDescent="0.25">
      <c r="B669"/>
      <c r="D669" s="455"/>
    </row>
    <row r="670" spans="2:4" x14ac:dyDescent="0.25">
      <c r="B670"/>
      <c r="D670" s="455"/>
    </row>
    <row r="671" spans="2:4" x14ac:dyDescent="0.25">
      <c r="B671"/>
      <c r="D671" s="455"/>
    </row>
    <row r="672" spans="2:4" x14ac:dyDescent="0.25">
      <c r="B672"/>
      <c r="D672" s="455"/>
    </row>
    <row r="673" spans="2:4" x14ac:dyDescent="0.25">
      <c r="B673"/>
      <c r="D673" s="455"/>
    </row>
    <row r="674" spans="2:4" x14ac:dyDescent="0.25">
      <c r="B674"/>
      <c r="D674" s="455"/>
    </row>
    <row r="675" spans="2:4" x14ac:dyDescent="0.25">
      <c r="B675"/>
      <c r="D675" s="455"/>
    </row>
    <row r="676" spans="2:4" x14ac:dyDescent="0.25">
      <c r="B676"/>
      <c r="D676" s="455"/>
    </row>
    <row r="677" spans="2:4" x14ac:dyDescent="0.25">
      <c r="B677"/>
      <c r="D677" s="455"/>
    </row>
    <row r="678" spans="2:4" x14ac:dyDescent="0.25">
      <c r="B678"/>
      <c r="D678" s="455"/>
    </row>
    <row r="679" spans="2:4" x14ac:dyDescent="0.25">
      <c r="B679"/>
      <c r="D679" s="455"/>
    </row>
    <row r="680" spans="2:4" x14ac:dyDescent="0.25">
      <c r="B680"/>
      <c r="D680" s="455"/>
    </row>
    <row r="681" spans="2:4" x14ac:dyDescent="0.25">
      <c r="B681"/>
      <c r="D681" s="455"/>
    </row>
    <row r="682" spans="2:4" x14ac:dyDescent="0.25">
      <c r="B682"/>
      <c r="D682" s="455"/>
    </row>
    <row r="683" spans="2:4" x14ac:dyDescent="0.25">
      <c r="B683"/>
      <c r="D683" s="455"/>
    </row>
    <row r="684" spans="2:4" x14ac:dyDescent="0.25">
      <c r="B684"/>
      <c r="D684" s="455"/>
    </row>
    <row r="685" spans="2:4" x14ac:dyDescent="0.25">
      <c r="B685"/>
      <c r="D685" s="455"/>
    </row>
    <row r="686" spans="2:4" x14ac:dyDescent="0.25">
      <c r="B686"/>
      <c r="D686" s="455"/>
    </row>
    <row r="687" spans="2:4" x14ac:dyDescent="0.25">
      <c r="B687"/>
      <c r="D687" s="455"/>
    </row>
    <row r="688" spans="2:4" x14ac:dyDescent="0.25">
      <c r="B688"/>
      <c r="D688" s="455"/>
    </row>
    <row r="689" spans="2:4" x14ac:dyDescent="0.25">
      <c r="B689"/>
      <c r="D689" s="455"/>
    </row>
    <row r="690" spans="2:4" x14ac:dyDescent="0.25">
      <c r="B690"/>
      <c r="D690" s="455"/>
    </row>
    <row r="691" spans="2:4" x14ac:dyDescent="0.25">
      <c r="B691"/>
      <c r="D691" s="455"/>
    </row>
    <row r="692" spans="2:4" x14ac:dyDescent="0.25">
      <c r="B692"/>
      <c r="D692" s="455"/>
    </row>
    <row r="693" spans="2:4" x14ac:dyDescent="0.25">
      <c r="B693"/>
      <c r="D693" s="455"/>
    </row>
    <row r="694" spans="2:4" x14ac:dyDescent="0.25">
      <c r="B694"/>
      <c r="D694" s="455"/>
    </row>
    <row r="695" spans="2:4" x14ac:dyDescent="0.25">
      <c r="B695"/>
      <c r="D695" s="455"/>
    </row>
    <row r="696" spans="2:4" x14ac:dyDescent="0.25">
      <c r="B696"/>
      <c r="D696" s="455"/>
    </row>
    <row r="697" spans="2:4" x14ac:dyDescent="0.25">
      <c r="B697"/>
      <c r="D697" s="455"/>
    </row>
    <row r="698" spans="2:4" x14ac:dyDescent="0.25">
      <c r="B698"/>
      <c r="D698" s="455"/>
    </row>
    <row r="699" spans="2:4" x14ac:dyDescent="0.25">
      <c r="B699"/>
      <c r="D699" s="455"/>
    </row>
    <row r="700" spans="2:4" x14ac:dyDescent="0.25">
      <c r="B700"/>
      <c r="D700" s="455"/>
    </row>
    <row r="701" spans="2:4" x14ac:dyDescent="0.25">
      <c r="B701"/>
      <c r="D701" s="455"/>
    </row>
    <row r="702" spans="2:4" x14ac:dyDescent="0.25">
      <c r="B702"/>
      <c r="D702" s="455"/>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392"/>
    </row>
    <row r="712" spans="2:4" x14ac:dyDescent="0.25">
      <c r="B712"/>
      <c r="D712" s="556"/>
    </row>
    <row r="713" spans="2:4" x14ac:dyDescent="0.25">
      <c r="B713"/>
      <c r="D713" s="556"/>
    </row>
    <row r="714" spans="2:4" x14ac:dyDescent="0.25">
      <c r="B714"/>
      <c r="D714" s="556"/>
    </row>
    <row r="715" spans="2:4" x14ac:dyDescent="0.25">
      <c r="B715"/>
      <c r="D715" s="556"/>
    </row>
    <row r="716" spans="2:4" x14ac:dyDescent="0.25">
      <c r="B716"/>
      <c r="D716" s="556"/>
    </row>
    <row r="717" spans="2:4" x14ac:dyDescent="0.25">
      <c r="B717"/>
      <c r="D717" s="556"/>
    </row>
    <row r="718" spans="2:4" x14ac:dyDescent="0.25">
      <c r="B718"/>
      <c r="D718" s="556"/>
    </row>
    <row r="719" spans="2:4" x14ac:dyDescent="0.25">
      <c r="B719"/>
      <c r="D719" s="556"/>
    </row>
    <row r="720" spans="2:4" x14ac:dyDescent="0.25">
      <c r="B720"/>
      <c r="D720" s="556"/>
    </row>
    <row r="721" spans="2:4" x14ac:dyDescent="0.25">
      <c r="B721"/>
      <c r="D721" s="556"/>
    </row>
    <row r="722" spans="2:4" x14ac:dyDescent="0.25">
      <c r="B722"/>
      <c r="D722" s="556"/>
    </row>
    <row r="723" spans="2:4" x14ac:dyDescent="0.25">
      <c r="B723"/>
      <c r="D723" s="556"/>
    </row>
    <row r="724" spans="2:4" x14ac:dyDescent="0.25">
      <c r="B724"/>
      <c r="D724" s="556"/>
    </row>
    <row r="725" spans="2:4" x14ac:dyDescent="0.25">
      <c r="B725"/>
      <c r="D725" s="556"/>
    </row>
    <row r="726" spans="2:4" x14ac:dyDescent="0.25">
      <c r="B726"/>
      <c r="D726" s="556"/>
    </row>
    <row r="727" spans="2:4" x14ac:dyDescent="0.25">
      <c r="B727"/>
      <c r="D727" s="556"/>
    </row>
    <row r="728" spans="2:4" x14ac:dyDescent="0.25">
      <c r="B728"/>
      <c r="D728" s="556"/>
    </row>
    <row r="729" spans="2:4" x14ac:dyDescent="0.25">
      <c r="B729"/>
      <c r="D729" s="556"/>
    </row>
    <row r="730" spans="2:4" x14ac:dyDescent="0.25">
      <c r="B730"/>
      <c r="D730" s="556"/>
    </row>
    <row r="731" spans="2:4" x14ac:dyDescent="0.25">
      <c r="B731"/>
      <c r="D731" s="556"/>
    </row>
    <row r="732" spans="2:4" x14ac:dyDescent="0.25">
      <c r="B732"/>
      <c r="D732" s="556"/>
    </row>
    <row r="733" spans="2:4" x14ac:dyDescent="0.25">
      <c r="B733"/>
      <c r="D733" s="556"/>
    </row>
    <row r="734" spans="2:4" x14ac:dyDescent="0.25">
      <c r="B734"/>
      <c r="D734" s="556"/>
    </row>
    <row r="735" spans="2:4" x14ac:dyDescent="0.25">
      <c r="B735"/>
      <c r="D735" s="556"/>
    </row>
    <row r="736" spans="2:4" x14ac:dyDescent="0.25">
      <c r="B736"/>
      <c r="D736" s="556"/>
    </row>
    <row r="737" spans="2:4" x14ac:dyDescent="0.25">
      <c r="B737"/>
      <c r="D737" s="556"/>
    </row>
    <row r="738" spans="2:4" x14ac:dyDescent="0.25">
      <c r="B738"/>
      <c r="D738" s="556"/>
    </row>
    <row r="739" spans="2:4" x14ac:dyDescent="0.25">
      <c r="B739"/>
      <c r="D739" s="556"/>
    </row>
    <row r="740" spans="2:4" x14ac:dyDescent="0.25">
      <c r="B740"/>
      <c r="D740" s="556"/>
    </row>
    <row r="741" spans="2:4" x14ac:dyDescent="0.25">
      <c r="B741"/>
      <c r="D741" s="556"/>
    </row>
    <row r="742" spans="2:4" x14ac:dyDescent="0.25">
      <c r="B742"/>
      <c r="D742" s="556"/>
    </row>
    <row r="743" spans="2:4" x14ac:dyDescent="0.25">
      <c r="B743"/>
      <c r="D743" s="556"/>
    </row>
    <row r="744" spans="2:4" x14ac:dyDescent="0.25">
      <c r="B744"/>
      <c r="D744" s="556"/>
    </row>
    <row r="745" spans="2:4" x14ac:dyDescent="0.25">
      <c r="B745"/>
      <c r="D745" s="556"/>
    </row>
    <row r="746" spans="2:4" x14ac:dyDescent="0.25">
      <c r="B746"/>
      <c r="D746" s="556"/>
    </row>
    <row r="747" spans="2:4" x14ac:dyDescent="0.25">
      <c r="B747"/>
      <c r="D747" s="556"/>
    </row>
    <row r="748" spans="2:4" x14ac:dyDescent="0.25">
      <c r="B748"/>
      <c r="D748" s="556"/>
    </row>
    <row r="749" spans="2:4" x14ac:dyDescent="0.25">
      <c r="B749"/>
      <c r="D749" s="556"/>
    </row>
    <row r="750" spans="2:4" x14ac:dyDescent="0.25">
      <c r="B750"/>
      <c r="D750" s="556"/>
    </row>
    <row r="751" spans="2:4" x14ac:dyDescent="0.25">
      <c r="B751"/>
      <c r="D751" s="556"/>
    </row>
    <row r="752" spans="2:4" x14ac:dyDescent="0.25">
      <c r="B752"/>
      <c r="D752" s="556"/>
    </row>
    <row r="753" spans="2:4" x14ac:dyDescent="0.25">
      <c r="B753"/>
      <c r="D753" s="556"/>
    </row>
    <row r="754" spans="2:4" x14ac:dyDescent="0.25">
      <c r="B754"/>
      <c r="D754" s="556"/>
    </row>
    <row r="755" spans="2:4" x14ac:dyDescent="0.25">
      <c r="B755"/>
      <c r="D755" s="556"/>
    </row>
    <row r="756" spans="2:4" x14ac:dyDescent="0.25">
      <c r="B756"/>
      <c r="D756" s="556"/>
    </row>
    <row r="757" spans="2:4" x14ac:dyDescent="0.25">
      <c r="B757"/>
      <c r="D757" s="556"/>
    </row>
    <row r="758" spans="2:4" x14ac:dyDescent="0.25">
      <c r="B758"/>
      <c r="D758" s="556"/>
    </row>
    <row r="759" spans="2:4" x14ac:dyDescent="0.25">
      <c r="B759"/>
      <c r="D759" s="556"/>
    </row>
    <row r="760" spans="2:4" x14ac:dyDescent="0.25">
      <c r="B760"/>
      <c r="D760" s="556"/>
    </row>
    <row r="761" spans="2:4" x14ac:dyDescent="0.25">
      <c r="B761"/>
      <c r="D761" s="556"/>
    </row>
    <row r="762" spans="2:4" x14ac:dyDescent="0.25">
      <c r="B762"/>
      <c r="D762" s="556"/>
    </row>
    <row r="763" spans="2:4" x14ac:dyDescent="0.25">
      <c r="B763"/>
      <c r="D763" s="556"/>
    </row>
    <row r="764" spans="2:4" x14ac:dyDescent="0.25">
      <c r="B764"/>
      <c r="D764" s="556"/>
    </row>
    <row r="765" spans="2:4" x14ac:dyDescent="0.25">
      <c r="B765"/>
      <c r="D765" s="556"/>
    </row>
    <row r="766" spans="2:4" x14ac:dyDescent="0.25">
      <c r="B766"/>
      <c r="D766" s="556"/>
    </row>
    <row r="767" spans="2:4" x14ac:dyDescent="0.25">
      <c r="B767"/>
      <c r="D767" s="556"/>
    </row>
    <row r="768" spans="2:4" x14ac:dyDescent="0.25">
      <c r="B768"/>
      <c r="D768" s="556"/>
    </row>
    <row r="769" spans="2:4" x14ac:dyDescent="0.25">
      <c r="B769"/>
      <c r="D769" s="556"/>
    </row>
    <row r="770" spans="2:4" x14ac:dyDescent="0.25">
      <c r="B770"/>
      <c r="D770" s="556"/>
    </row>
    <row r="771" spans="2:4" x14ac:dyDescent="0.25">
      <c r="B771"/>
      <c r="D771" s="556"/>
    </row>
    <row r="772" spans="2:4" x14ac:dyDescent="0.25">
      <c r="B772"/>
      <c r="D772" s="556"/>
    </row>
    <row r="773" spans="2:4" x14ac:dyDescent="0.25">
      <c r="B773"/>
      <c r="D773" s="556"/>
    </row>
    <row r="774" spans="2:4" x14ac:dyDescent="0.25">
      <c r="B774"/>
      <c r="D774" s="556"/>
    </row>
    <row r="775" spans="2:4" x14ac:dyDescent="0.25">
      <c r="B775"/>
      <c r="D775" s="556"/>
    </row>
    <row r="776" spans="2:4" x14ac:dyDescent="0.25">
      <c r="B776"/>
      <c r="D776" s="556"/>
    </row>
    <row r="777" spans="2:4" x14ac:dyDescent="0.25">
      <c r="B777"/>
      <c r="D777" s="556"/>
    </row>
    <row r="778" spans="2:4" x14ac:dyDescent="0.25">
      <c r="B778"/>
      <c r="D778" s="556"/>
    </row>
    <row r="779" spans="2:4" x14ac:dyDescent="0.25">
      <c r="B779"/>
      <c r="D779" s="556"/>
    </row>
    <row r="780" spans="2:4" x14ac:dyDescent="0.25">
      <c r="B780"/>
      <c r="D780" s="556"/>
    </row>
    <row r="781" spans="2:4" x14ac:dyDescent="0.25">
      <c r="B781"/>
      <c r="D781" s="556"/>
    </row>
    <row r="782" spans="2:4" x14ac:dyDescent="0.25">
      <c r="B782"/>
      <c r="D782" s="556"/>
    </row>
    <row r="783" spans="2:4" x14ac:dyDescent="0.25">
      <c r="B783"/>
      <c r="D783" s="556"/>
    </row>
    <row r="784" spans="2:4" x14ac:dyDescent="0.25">
      <c r="B784"/>
      <c r="D784" s="556"/>
    </row>
    <row r="785" spans="2:4" x14ac:dyDescent="0.25">
      <c r="B785"/>
      <c r="D785" s="556"/>
    </row>
    <row r="786" spans="2:4" x14ac:dyDescent="0.25">
      <c r="B786"/>
      <c r="D786" s="556"/>
    </row>
    <row r="787" spans="2:4" x14ac:dyDescent="0.25">
      <c r="B787"/>
      <c r="D787" s="556"/>
    </row>
    <row r="788" spans="2:4" x14ac:dyDescent="0.25">
      <c r="B788"/>
      <c r="D788" s="556"/>
    </row>
    <row r="789" spans="2:4" x14ac:dyDescent="0.25">
      <c r="B789"/>
      <c r="D789" s="556"/>
    </row>
    <row r="790" spans="2:4" x14ac:dyDescent="0.25">
      <c r="B790"/>
      <c r="D790" s="556"/>
    </row>
    <row r="791" spans="2:4" x14ac:dyDescent="0.25">
      <c r="B791"/>
      <c r="D791" s="556"/>
    </row>
    <row r="792" spans="2:4" x14ac:dyDescent="0.25">
      <c r="B792"/>
      <c r="D792" s="556"/>
    </row>
    <row r="793" spans="2:4" x14ac:dyDescent="0.25">
      <c r="B793"/>
      <c r="D793" s="556"/>
    </row>
    <row r="794" spans="2:4" x14ac:dyDescent="0.25">
      <c r="B794"/>
      <c r="D794" s="556"/>
    </row>
    <row r="795" spans="2:4" x14ac:dyDescent="0.25">
      <c r="B795"/>
      <c r="D795" s="556"/>
    </row>
    <row r="796" spans="2:4" x14ac:dyDescent="0.25">
      <c r="B796"/>
      <c r="D796" s="556"/>
    </row>
    <row r="797" spans="2:4" x14ac:dyDescent="0.25">
      <c r="B797"/>
      <c r="D797" s="556"/>
    </row>
    <row r="798" spans="2:4" x14ac:dyDescent="0.25">
      <c r="B798"/>
      <c r="D798" s="556"/>
    </row>
    <row r="799" spans="2:4" x14ac:dyDescent="0.25">
      <c r="B799"/>
      <c r="D799" s="556"/>
    </row>
    <row r="800" spans="2:4" x14ac:dyDescent="0.25">
      <c r="B800"/>
      <c r="D800" s="556"/>
    </row>
    <row r="801" spans="2:4" x14ac:dyDescent="0.25">
      <c r="B801"/>
      <c r="D801" s="556"/>
    </row>
    <row r="802" spans="2:4" x14ac:dyDescent="0.25">
      <c r="B802"/>
      <c r="D802" s="556"/>
    </row>
    <row r="803" spans="2:4" x14ac:dyDescent="0.25">
      <c r="B803"/>
      <c r="D803" s="556"/>
    </row>
    <row r="804" spans="2:4" x14ac:dyDescent="0.25">
      <c r="B804"/>
      <c r="D804" s="556"/>
    </row>
    <row r="805" spans="2:4" x14ac:dyDescent="0.25">
      <c r="B805"/>
      <c r="D805" s="556"/>
    </row>
    <row r="806" spans="2:4" x14ac:dyDescent="0.25">
      <c r="B806"/>
      <c r="D806" s="556"/>
    </row>
    <row r="807" spans="2:4" x14ac:dyDescent="0.25">
      <c r="B807"/>
      <c r="D807" s="556"/>
    </row>
    <row r="808" spans="2:4" x14ac:dyDescent="0.25">
      <c r="B808"/>
      <c r="D808" s="556"/>
    </row>
    <row r="809" spans="2:4" x14ac:dyDescent="0.25">
      <c r="B809"/>
      <c r="D809" s="556"/>
    </row>
    <row r="810" spans="2:4" x14ac:dyDescent="0.25">
      <c r="B810"/>
      <c r="D810" s="556"/>
    </row>
    <row r="811" spans="2:4" x14ac:dyDescent="0.25">
      <c r="B811"/>
      <c r="D811" s="556"/>
    </row>
    <row r="812" spans="2:4" x14ac:dyDescent="0.25">
      <c r="B812"/>
      <c r="D812" s="556"/>
    </row>
    <row r="813" spans="2:4" x14ac:dyDescent="0.25">
      <c r="B813"/>
      <c r="D813" s="556"/>
    </row>
    <row r="814" spans="2:4" x14ac:dyDescent="0.25">
      <c r="B814"/>
      <c r="D814" s="556"/>
    </row>
    <row r="815" spans="2:4" x14ac:dyDescent="0.25">
      <c r="B815"/>
      <c r="D815" s="556"/>
    </row>
    <row r="816" spans="2:4" x14ac:dyDescent="0.25">
      <c r="B816"/>
      <c r="D816" s="556"/>
    </row>
    <row r="817" spans="2:4" x14ac:dyDescent="0.25">
      <c r="B817"/>
      <c r="D817" s="556"/>
    </row>
    <row r="818" spans="2:4" x14ac:dyDescent="0.25">
      <c r="B818"/>
      <c r="D818" s="556"/>
    </row>
    <row r="819" spans="2:4" x14ac:dyDescent="0.25">
      <c r="B819"/>
      <c r="D819" s="556"/>
    </row>
    <row r="820" spans="2:4" x14ac:dyDescent="0.25">
      <c r="B820"/>
      <c r="D820" s="556"/>
    </row>
    <row r="821" spans="2:4" x14ac:dyDescent="0.25">
      <c r="B821"/>
      <c r="D821" s="556"/>
    </row>
    <row r="822" spans="2:4" x14ac:dyDescent="0.25">
      <c r="B822"/>
      <c r="D822" s="556"/>
    </row>
    <row r="823" spans="2:4" x14ac:dyDescent="0.25">
      <c r="B823"/>
      <c r="D823" s="556"/>
    </row>
    <row r="824" spans="2:4" x14ac:dyDescent="0.25">
      <c r="B824"/>
      <c r="D824" s="556"/>
    </row>
    <row r="825" spans="2:4" x14ac:dyDescent="0.25">
      <c r="B825"/>
      <c r="D825" s="556"/>
    </row>
    <row r="826" spans="2:4" x14ac:dyDescent="0.25">
      <c r="B826"/>
      <c r="D826" s="556"/>
    </row>
    <row r="827" spans="2:4" x14ac:dyDescent="0.25">
      <c r="B827"/>
      <c r="D827" s="556"/>
    </row>
    <row r="828" spans="2:4" x14ac:dyDescent="0.25">
      <c r="B828"/>
      <c r="D828" s="556"/>
    </row>
    <row r="829" spans="2:4" x14ac:dyDescent="0.25">
      <c r="B829"/>
      <c r="D829" s="556"/>
    </row>
    <row r="830" spans="2:4" x14ac:dyDescent="0.25">
      <c r="B830"/>
      <c r="D830" s="556"/>
    </row>
    <row r="831" spans="2:4" x14ac:dyDescent="0.25">
      <c r="B831"/>
      <c r="D831" s="556"/>
    </row>
    <row r="832" spans="2:4" x14ac:dyDescent="0.25">
      <c r="B832"/>
      <c r="D832" s="556"/>
    </row>
    <row r="833" spans="2:15" x14ac:dyDescent="0.25">
      <c r="B833"/>
      <c r="D833" s="556"/>
    </row>
    <row r="834" spans="2:15" x14ac:dyDescent="0.25">
      <c r="B834"/>
      <c r="D834" s="556"/>
    </row>
    <row r="835" spans="2:15" x14ac:dyDescent="0.25">
      <c r="B835"/>
      <c r="C835" s="142"/>
      <c r="D835" s="142"/>
      <c r="E835" s="142"/>
      <c r="F835" s="142"/>
      <c r="G835" s="142"/>
      <c r="H835" s="142"/>
      <c r="I835" s="142"/>
      <c r="J835" s="142"/>
      <c r="K835" s="142"/>
      <c r="L835" s="142"/>
      <c r="M835" s="537"/>
      <c r="N835" s="537"/>
    </row>
    <row r="836" spans="2:15" x14ac:dyDescent="0.25">
      <c r="B836"/>
      <c r="C836" s="142"/>
      <c r="D836" s="142"/>
      <c r="E836" s="142"/>
      <c r="F836" s="142"/>
      <c r="G836" s="142"/>
      <c r="H836" s="142"/>
      <c r="I836" s="142"/>
      <c r="J836" s="142"/>
      <c r="K836" s="142"/>
      <c r="L836" s="142"/>
      <c r="M836" s="537"/>
      <c r="N836" s="537"/>
    </row>
    <row r="837" spans="2:15" x14ac:dyDescent="0.25">
      <c r="B837"/>
      <c r="C837" s="142"/>
      <c r="D837" s="142"/>
      <c r="E837" s="142"/>
      <c r="F837" s="142"/>
      <c r="G837" s="142"/>
      <c r="H837" s="142"/>
      <c r="I837" s="142"/>
      <c r="J837" s="142"/>
      <c r="K837" s="142"/>
      <c r="L837" s="142"/>
      <c r="M837" s="537"/>
      <c r="N837" s="537"/>
    </row>
    <row r="838" spans="2:15" x14ac:dyDescent="0.25">
      <c r="B838"/>
      <c r="C838" s="142"/>
      <c r="D838" s="142"/>
      <c r="E838" s="142"/>
      <c r="F838" s="142"/>
      <c r="G838" s="142"/>
      <c r="H838" s="142"/>
      <c r="I838" s="142"/>
      <c r="J838" s="142"/>
      <c r="K838" s="142"/>
      <c r="L838" s="142"/>
      <c r="M838" s="537"/>
      <c r="N838" s="537"/>
    </row>
    <row r="839" spans="2:15" x14ac:dyDescent="0.25">
      <c r="B839"/>
      <c r="C839" s="142"/>
      <c r="D839" s="142"/>
      <c r="E839" s="142"/>
      <c r="F839" s="142"/>
      <c r="G839" s="142"/>
      <c r="H839" s="142"/>
      <c r="I839" s="142"/>
      <c r="J839" s="142"/>
      <c r="K839" s="142"/>
      <c r="L839" s="142"/>
      <c r="M839" s="537"/>
      <c r="N839" s="537"/>
    </row>
    <row r="840" spans="2:15" x14ac:dyDescent="0.25">
      <c r="B840"/>
      <c r="C840" s="142"/>
      <c r="D840" s="142"/>
      <c r="E840" s="142"/>
      <c r="F840" s="142"/>
      <c r="G840" s="142"/>
      <c r="H840" s="142"/>
      <c r="I840" s="142"/>
      <c r="J840" s="142"/>
      <c r="K840" s="142"/>
      <c r="L840" s="142"/>
      <c r="M840" s="537"/>
      <c r="N840" s="537"/>
    </row>
    <row r="841" spans="2:15" x14ac:dyDescent="0.25">
      <c r="B841"/>
      <c r="C841" s="142"/>
      <c r="D841" s="142"/>
      <c r="E841" s="142"/>
      <c r="F841" s="142"/>
      <c r="G841" s="142"/>
      <c r="H841" s="142"/>
      <c r="I841" s="142"/>
      <c r="J841" s="142"/>
      <c r="K841" s="142"/>
      <c r="L841" s="142"/>
      <c r="M841" s="537"/>
      <c r="N841" s="537"/>
    </row>
    <row r="842" spans="2:15" x14ac:dyDescent="0.25">
      <c r="B842"/>
      <c r="C842" s="142"/>
      <c r="D842" s="142"/>
      <c r="E842" s="142"/>
      <c r="F842" s="142"/>
      <c r="G842" s="142"/>
      <c r="H842" s="142"/>
      <c r="I842" s="142"/>
      <c r="J842" s="142"/>
      <c r="K842" s="142"/>
      <c r="L842" s="142"/>
      <c r="M842" s="537"/>
      <c r="N842" s="537"/>
    </row>
    <row r="843" spans="2:15" x14ac:dyDescent="0.25">
      <c r="B843"/>
      <c r="C843" s="142"/>
      <c r="D843" s="142"/>
      <c r="E843" s="142"/>
      <c r="F843" s="142"/>
      <c r="G843" s="142"/>
      <c r="H843" s="142"/>
      <c r="I843" s="142"/>
      <c r="J843" s="142"/>
      <c r="K843" s="142"/>
      <c r="L843" s="142"/>
      <c r="M843" s="537"/>
      <c r="N843" s="537"/>
    </row>
    <row r="844" spans="2:15" x14ac:dyDescent="0.25">
      <c r="B844"/>
      <c r="C844" s="142"/>
      <c r="D844" s="142"/>
      <c r="E844" s="142"/>
      <c r="F844" s="142"/>
      <c r="G844" s="142"/>
      <c r="H844" s="142"/>
      <c r="I844" s="142"/>
      <c r="J844" s="142"/>
      <c r="K844" s="142"/>
      <c r="L844" s="142"/>
      <c r="M844" s="537"/>
      <c r="N844" s="537"/>
    </row>
    <row r="845" spans="2:15" x14ac:dyDescent="0.25">
      <c r="B845"/>
      <c r="C845" s="142"/>
      <c r="D845" s="142"/>
      <c r="E845" s="142"/>
      <c r="F845" s="142"/>
      <c r="G845" s="142"/>
      <c r="H845" s="142"/>
      <c r="I845" s="142"/>
      <c r="J845" s="142"/>
      <c r="K845" s="142"/>
      <c r="L845" s="142"/>
      <c r="M845" s="537"/>
      <c r="N845" s="537"/>
    </row>
    <row r="846" spans="2:15" x14ac:dyDescent="0.25">
      <c r="B846"/>
      <c r="C846" s="142"/>
      <c r="D846" s="142"/>
      <c r="E846" s="142"/>
      <c r="F846" s="142"/>
      <c r="G846" s="142"/>
      <c r="H846" s="142"/>
      <c r="I846" s="142"/>
      <c r="J846" s="142"/>
      <c r="K846" s="142"/>
      <c r="L846" s="142"/>
      <c r="M846" s="537"/>
      <c r="N846" s="537"/>
    </row>
    <row r="847" spans="2:15" x14ac:dyDescent="0.25">
      <c r="B847"/>
      <c r="C847" s="142"/>
      <c r="D847" s="142"/>
      <c r="E847" s="142"/>
      <c r="F847" s="142"/>
      <c r="G847" s="142"/>
      <c r="H847" s="142"/>
      <c r="I847" s="142"/>
      <c r="J847" s="142"/>
      <c r="K847" s="142"/>
      <c r="L847" s="142"/>
      <c r="M847" s="537"/>
      <c r="N847" s="537"/>
    </row>
    <row r="848" spans="2:15" x14ac:dyDescent="0.25">
      <c r="B848"/>
      <c r="C848" s="142"/>
      <c r="D848" s="142"/>
      <c r="E848" s="142"/>
      <c r="F848" s="142"/>
      <c r="G848" s="142"/>
      <c r="H848" s="142"/>
      <c r="I848" s="142"/>
      <c r="J848" s="142"/>
      <c r="K848" s="142"/>
      <c r="L848" s="142"/>
      <c r="M848" s="537"/>
      <c r="N848" s="537"/>
      <c r="O848" s="537"/>
    </row>
    <row r="849" spans="2:15" x14ac:dyDescent="0.25">
      <c r="B849"/>
      <c r="C849" s="142"/>
      <c r="D849" s="142"/>
      <c r="E849" s="142"/>
      <c r="F849" s="142"/>
      <c r="G849" s="142"/>
      <c r="H849" s="142"/>
      <c r="I849" s="142"/>
      <c r="J849" s="142"/>
      <c r="K849" s="142"/>
      <c r="L849" s="142"/>
      <c r="M849" s="537"/>
      <c r="N849" s="537"/>
      <c r="O849" s="537"/>
    </row>
    <row r="850" spans="2:15" x14ac:dyDescent="0.25">
      <c r="B850"/>
      <c r="C850" s="142"/>
      <c r="D850" s="142"/>
      <c r="E850" s="142"/>
      <c r="F850" s="142"/>
      <c r="G850" s="142"/>
      <c r="H850" s="142"/>
      <c r="I850" s="142"/>
      <c r="J850" s="142"/>
      <c r="K850" s="142"/>
      <c r="L850" s="142"/>
      <c r="M850" s="537"/>
      <c r="N850" s="537"/>
      <c r="O850" s="537"/>
    </row>
    <row r="851" spans="2:15" x14ac:dyDescent="0.25">
      <c r="B851"/>
      <c r="C851" s="142"/>
      <c r="D851" s="142"/>
      <c r="E851" s="142"/>
      <c r="F851" s="142"/>
      <c r="G851" s="142"/>
      <c r="H851" s="142"/>
      <c r="I851" s="142"/>
      <c r="J851" s="142"/>
      <c r="K851" s="142"/>
      <c r="L851" s="142"/>
      <c r="M851" s="537"/>
      <c r="N851" s="537"/>
      <c r="O851" s="537"/>
    </row>
    <row r="852" spans="2:15" x14ac:dyDescent="0.25">
      <c r="B852"/>
      <c r="C852" s="142"/>
      <c r="D852" s="142"/>
      <c r="E852" s="142"/>
      <c r="F852" s="142"/>
      <c r="G852" s="142"/>
      <c r="H852" s="142"/>
      <c r="I852" s="142"/>
      <c r="J852" s="142"/>
      <c r="K852" s="142"/>
      <c r="L852" s="142"/>
      <c r="M852" s="537"/>
      <c r="N852" s="537"/>
      <c r="O852" s="537"/>
    </row>
    <row r="853" spans="2:15" x14ac:dyDescent="0.25">
      <c r="B853"/>
      <c r="C853" s="142"/>
      <c r="D853" s="142"/>
      <c r="E853" s="142"/>
      <c r="F853" s="142"/>
      <c r="G853" s="142"/>
      <c r="H853" s="142"/>
      <c r="I853" s="142"/>
      <c r="J853" s="142"/>
      <c r="K853" s="142"/>
      <c r="L853" s="142"/>
      <c r="M853" s="537"/>
      <c r="N853" s="537"/>
      <c r="O853" s="537"/>
    </row>
    <row r="854" spans="2:15" x14ac:dyDescent="0.25">
      <c r="B854"/>
      <c r="C854" s="142"/>
      <c r="D854" s="142"/>
      <c r="E854" s="142"/>
      <c r="F854" s="142"/>
      <c r="G854" s="142"/>
      <c r="H854" s="142"/>
      <c r="I854" s="142"/>
      <c r="J854" s="142"/>
      <c r="K854" s="142"/>
      <c r="L854" s="142"/>
      <c r="M854" s="537"/>
      <c r="N854" s="537"/>
      <c r="O854" s="537"/>
    </row>
    <row r="855" spans="2:15" x14ac:dyDescent="0.25">
      <c r="B855"/>
      <c r="C855" s="142"/>
      <c r="D855" s="142"/>
      <c r="E855" s="142"/>
      <c r="F855" s="142"/>
      <c r="G855" s="142"/>
      <c r="H855" s="142"/>
      <c r="I855" s="142"/>
      <c r="J855" s="142"/>
      <c r="K855" s="142"/>
      <c r="L855" s="142"/>
      <c r="M855" s="537"/>
      <c r="N855" s="537"/>
      <c r="O855" s="537"/>
    </row>
    <row r="856" spans="2:15" x14ac:dyDescent="0.25">
      <c r="B856"/>
      <c r="C856" s="142"/>
      <c r="D856" s="142"/>
      <c r="E856" s="142"/>
      <c r="F856" s="142"/>
      <c r="G856" s="142"/>
      <c r="H856" s="142"/>
      <c r="I856" s="142"/>
      <c r="J856" s="142"/>
      <c r="K856" s="142"/>
      <c r="L856" s="142"/>
      <c r="M856" s="537"/>
      <c r="N856" s="537"/>
      <c r="O856" s="537"/>
    </row>
    <row r="857" spans="2:15" x14ac:dyDescent="0.25">
      <c r="B857"/>
      <c r="C857" s="142"/>
      <c r="D857" s="142"/>
      <c r="E857" s="142"/>
      <c r="F857" s="142"/>
      <c r="G857" s="142"/>
      <c r="H857" s="142"/>
      <c r="I857" s="142"/>
      <c r="J857" s="142"/>
      <c r="K857" s="142"/>
      <c r="L857" s="142"/>
      <c r="M857" s="537"/>
      <c r="N857" s="537"/>
      <c r="O857" s="537"/>
    </row>
    <row r="858" spans="2:15" x14ac:dyDescent="0.25">
      <c r="B858"/>
      <c r="C858" s="142"/>
      <c r="D858" s="142"/>
      <c r="E858" s="142"/>
      <c r="F858" s="142"/>
      <c r="G858" s="142"/>
      <c r="H858" s="142"/>
      <c r="I858" s="142"/>
      <c r="J858" s="142"/>
      <c r="K858" s="142"/>
      <c r="L858" s="142"/>
      <c r="M858" s="537"/>
      <c r="N858" s="537"/>
      <c r="O858" s="537"/>
    </row>
    <row r="859" spans="2:15" x14ac:dyDescent="0.25">
      <c r="B859"/>
      <c r="C859" s="142"/>
      <c r="D859" s="142"/>
      <c r="E859" s="142"/>
      <c r="F859" s="142"/>
      <c r="G859" s="142"/>
      <c r="H859" s="142"/>
      <c r="I859" s="142"/>
      <c r="J859" s="142"/>
      <c r="K859" s="142"/>
      <c r="L859" s="142"/>
      <c r="M859" s="537"/>
      <c r="N859" s="537"/>
      <c r="O859" s="537"/>
    </row>
    <row r="860" spans="2:15" x14ac:dyDescent="0.25">
      <c r="B860"/>
      <c r="C860" s="142"/>
      <c r="D860" s="142"/>
      <c r="E860" s="142"/>
      <c r="F860" s="142"/>
      <c r="G860" s="142"/>
      <c r="H860" s="142"/>
      <c r="I860" s="142"/>
      <c r="J860" s="142"/>
      <c r="K860" s="142"/>
      <c r="L860" s="142"/>
      <c r="M860" s="537"/>
      <c r="N860" s="537"/>
      <c r="O860" s="537"/>
    </row>
    <row r="861" spans="2:15" x14ac:dyDescent="0.25">
      <c r="B861"/>
      <c r="C861" s="142"/>
      <c r="D861" s="142"/>
      <c r="E861" s="142"/>
      <c r="F861" s="142"/>
      <c r="G861" s="142"/>
      <c r="H861" s="142"/>
      <c r="I861" s="142"/>
      <c r="J861" s="142"/>
      <c r="K861" s="142"/>
      <c r="L861" s="142"/>
      <c r="M861" s="537"/>
      <c r="N861" s="537"/>
      <c r="O861" s="537"/>
    </row>
    <row r="862" spans="2:15" x14ac:dyDescent="0.25">
      <c r="B862"/>
      <c r="C862" s="142"/>
      <c r="D862" s="142"/>
      <c r="E862" s="142"/>
      <c r="F862" s="142"/>
      <c r="G862" s="142"/>
      <c r="H862" s="142"/>
      <c r="I862" s="142"/>
      <c r="J862" s="142"/>
      <c r="K862" s="142"/>
      <c r="L862" s="142"/>
      <c r="M862" s="537"/>
      <c r="N862" s="537"/>
      <c r="O862" s="537"/>
    </row>
    <row r="863" spans="2:15" x14ac:dyDescent="0.25">
      <c r="B863"/>
      <c r="C863" s="142"/>
      <c r="D863" s="142"/>
      <c r="E863" s="142"/>
      <c r="F863" s="142"/>
      <c r="G863" s="142"/>
      <c r="H863" s="142"/>
      <c r="I863" s="142"/>
      <c r="J863" s="142"/>
      <c r="K863" s="142"/>
      <c r="L863" s="142"/>
      <c r="M863" s="537"/>
      <c r="N863" s="537"/>
      <c r="O863" s="537"/>
    </row>
    <row r="864" spans="2:15" x14ac:dyDescent="0.25">
      <c r="B864"/>
      <c r="C864" s="142"/>
      <c r="D864" s="142"/>
      <c r="E864" s="142"/>
      <c r="F864" s="142"/>
      <c r="G864" s="142"/>
      <c r="H864" s="142"/>
      <c r="I864" s="142"/>
      <c r="J864" s="142"/>
      <c r="K864" s="142"/>
      <c r="L864" s="142"/>
      <c r="M864" s="537"/>
      <c r="N864" s="537"/>
      <c r="O864" s="537"/>
    </row>
    <row r="865" spans="2:15" x14ac:dyDescent="0.25">
      <c r="B865"/>
      <c r="C865" s="142"/>
      <c r="D865" s="142"/>
      <c r="E865" s="142"/>
      <c r="F865" s="142"/>
      <c r="G865" s="142"/>
      <c r="H865" s="142"/>
      <c r="I865" s="142"/>
      <c r="J865" s="142"/>
      <c r="K865" s="142"/>
      <c r="L865" s="142"/>
      <c r="M865" s="537"/>
      <c r="N865" s="537"/>
      <c r="O865" s="537"/>
    </row>
    <row r="866" spans="2:15" x14ac:dyDescent="0.25">
      <c r="B866"/>
      <c r="C866" s="142"/>
      <c r="D866" s="142"/>
      <c r="E866" s="142"/>
      <c r="F866" s="142"/>
      <c r="G866" s="142"/>
      <c r="H866" s="142"/>
      <c r="I866" s="142"/>
      <c r="J866" s="142"/>
      <c r="K866" s="142"/>
      <c r="L866" s="142"/>
      <c r="M866" s="537"/>
      <c r="N866" s="537"/>
      <c r="O866" s="537"/>
    </row>
    <row r="867" spans="2:15" x14ac:dyDescent="0.25">
      <c r="B867"/>
      <c r="C867" s="142"/>
      <c r="D867" s="142"/>
      <c r="E867" s="142"/>
      <c r="F867" s="142"/>
      <c r="G867" s="142"/>
      <c r="H867" s="142"/>
      <c r="I867" s="142"/>
      <c r="J867" s="142"/>
      <c r="K867" s="142"/>
      <c r="L867" s="142"/>
      <c r="M867" s="537"/>
      <c r="N867" s="537"/>
      <c r="O867" s="537"/>
    </row>
    <row r="868" spans="2:15" x14ac:dyDescent="0.25">
      <c r="B868"/>
      <c r="C868" s="142"/>
      <c r="D868" s="142"/>
      <c r="E868" s="142"/>
      <c r="F868" s="142"/>
      <c r="G868" s="142"/>
      <c r="H868" s="142"/>
      <c r="I868" s="142"/>
      <c r="J868" s="142"/>
      <c r="K868" s="142"/>
      <c r="L868" s="142"/>
      <c r="M868" s="537"/>
      <c r="N868" s="537"/>
      <c r="O868" s="537"/>
    </row>
    <row r="869" spans="2:15" x14ac:dyDescent="0.25">
      <c r="B869"/>
      <c r="C869" s="142"/>
      <c r="D869" s="142"/>
      <c r="E869" s="142"/>
      <c r="F869" s="142"/>
      <c r="G869" s="142"/>
      <c r="H869" s="142"/>
      <c r="I869" s="142"/>
      <c r="J869" s="142"/>
      <c r="K869" s="142"/>
      <c r="L869" s="142"/>
      <c r="M869" s="537"/>
      <c r="N869" s="537"/>
      <c r="O869" s="537"/>
    </row>
    <row r="870" spans="2:15" x14ac:dyDescent="0.25">
      <c r="B870"/>
      <c r="C870" s="142"/>
      <c r="D870" s="142"/>
      <c r="E870" s="142"/>
      <c r="F870" s="142"/>
      <c r="G870" s="142"/>
      <c r="H870" s="142"/>
      <c r="I870" s="142"/>
      <c r="J870" s="142"/>
      <c r="K870" s="142"/>
      <c r="L870" s="142"/>
      <c r="M870" s="537"/>
      <c r="N870" s="537"/>
      <c r="O870" s="537"/>
    </row>
    <row r="871" spans="2:15" x14ac:dyDescent="0.25">
      <c r="B871"/>
      <c r="C871" s="142"/>
      <c r="D871" s="142"/>
      <c r="E871" s="142"/>
      <c r="F871" s="142"/>
      <c r="G871" s="142"/>
      <c r="H871" s="142"/>
      <c r="I871" s="142"/>
      <c r="J871" s="142"/>
      <c r="K871" s="142"/>
      <c r="L871" s="142"/>
      <c r="M871" s="537"/>
      <c r="N871" s="537"/>
      <c r="O871" s="537"/>
    </row>
    <row r="872" spans="2:15" x14ac:dyDescent="0.25">
      <c r="B872"/>
      <c r="C872" s="142"/>
      <c r="D872" s="142"/>
      <c r="E872" s="142"/>
      <c r="F872" s="142"/>
      <c r="G872" s="142"/>
      <c r="H872" s="142"/>
      <c r="I872" s="142"/>
      <c r="J872" s="142"/>
      <c r="K872" s="142"/>
      <c r="L872" s="142"/>
      <c r="M872" s="537"/>
      <c r="N872" s="537"/>
      <c r="O872" s="537"/>
    </row>
    <row r="873" spans="2:15" x14ac:dyDescent="0.25">
      <c r="B873"/>
      <c r="C873" s="142"/>
      <c r="D873" s="142"/>
      <c r="E873" s="142"/>
      <c r="F873" s="142"/>
      <c r="G873" s="142"/>
      <c r="H873" s="142"/>
      <c r="I873" s="142"/>
      <c r="J873" s="142"/>
      <c r="K873" s="142"/>
      <c r="L873" s="142"/>
      <c r="M873" s="537"/>
      <c r="N873" s="537"/>
      <c r="O873" s="537"/>
    </row>
    <row r="874" spans="2:15" x14ac:dyDescent="0.25">
      <c r="B874"/>
      <c r="C874" s="142"/>
      <c r="D874" s="142"/>
      <c r="E874" s="142"/>
      <c r="F874" s="142"/>
      <c r="G874" s="142"/>
      <c r="H874" s="142"/>
      <c r="I874" s="142"/>
      <c r="J874" s="142"/>
      <c r="K874" s="142"/>
      <c r="L874" s="142"/>
      <c r="M874" s="537"/>
      <c r="N874" s="537"/>
      <c r="O874" s="537"/>
    </row>
    <row r="875" spans="2:15" x14ac:dyDescent="0.25">
      <c r="B875"/>
      <c r="C875" s="142"/>
      <c r="D875" s="142"/>
      <c r="E875" s="142"/>
      <c r="F875" s="142"/>
      <c r="G875" s="142"/>
      <c r="H875" s="142"/>
      <c r="I875" s="142"/>
      <c r="J875" s="142"/>
      <c r="K875" s="142"/>
      <c r="L875" s="142"/>
      <c r="M875" s="537"/>
      <c r="N875" s="537"/>
      <c r="O875" s="537"/>
    </row>
    <row r="876" spans="2:15" x14ac:dyDescent="0.25">
      <c r="B876"/>
      <c r="C876" s="142"/>
      <c r="D876" s="142"/>
      <c r="E876" s="142"/>
      <c r="F876" s="142"/>
      <c r="G876" s="142"/>
      <c r="H876" s="142"/>
      <c r="I876" s="142"/>
      <c r="J876" s="142"/>
      <c r="K876" s="142"/>
      <c r="L876" s="142"/>
      <c r="M876" s="537"/>
      <c r="N876" s="537"/>
      <c r="O876" s="537"/>
    </row>
    <row r="877" spans="2:15" x14ac:dyDescent="0.25">
      <c r="B877"/>
      <c r="C877" s="142"/>
      <c r="D877" s="142"/>
      <c r="E877" s="142"/>
      <c r="F877" s="142"/>
      <c r="G877" s="142"/>
      <c r="H877" s="142"/>
      <c r="I877" s="142"/>
      <c r="J877" s="142"/>
      <c r="K877" s="142"/>
      <c r="L877" s="142"/>
      <c r="M877" s="537"/>
      <c r="N877" s="537"/>
      <c r="O877" s="537"/>
    </row>
    <row r="878" spans="2:15" x14ac:dyDescent="0.25">
      <c r="B878"/>
      <c r="C878" s="142"/>
      <c r="D878" s="142"/>
      <c r="E878" s="142"/>
      <c r="F878" s="142"/>
      <c r="G878" s="142"/>
      <c r="H878" s="142"/>
      <c r="I878" s="142"/>
      <c r="J878" s="142"/>
      <c r="K878" s="142"/>
      <c r="L878" s="142"/>
      <c r="M878" s="537"/>
      <c r="N878" s="537"/>
      <c r="O878" s="537"/>
    </row>
    <row r="879" spans="2:15" x14ac:dyDescent="0.25">
      <c r="B879"/>
      <c r="C879" s="142"/>
      <c r="D879" s="142"/>
      <c r="E879" s="142"/>
      <c r="F879" s="142"/>
      <c r="G879" s="142"/>
      <c r="H879" s="142"/>
      <c r="I879" s="142"/>
      <c r="J879" s="142"/>
      <c r="K879" s="142"/>
      <c r="L879" s="142"/>
      <c r="M879" s="537"/>
      <c r="N879" s="537"/>
      <c r="O879" s="537"/>
    </row>
    <row r="880" spans="2:15" x14ac:dyDescent="0.25">
      <c r="B880"/>
      <c r="C880" s="142"/>
      <c r="D880" s="142"/>
      <c r="E880" s="142"/>
      <c r="F880" s="142"/>
      <c r="G880" s="142"/>
      <c r="H880" s="142"/>
      <c r="I880" s="142"/>
      <c r="J880" s="142"/>
      <c r="K880" s="142"/>
      <c r="L880" s="142"/>
      <c r="M880" s="537"/>
      <c r="N880" s="537"/>
      <c r="O880" s="537"/>
    </row>
    <row r="881" spans="2:15" x14ac:dyDescent="0.25">
      <c r="B881"/>
      <c r="C881" s="142"/>
      <c r="D881" s="142"/>
      <c r="E881" s="142"/>
      <c r="F881" s="142"/>
      <c r="G881" s="142"/>
      <c r="H881" s="142"/>
      <c r="I881" s="142"/>
      <c r="J881" s="142"/>
      <c r="K881" s="142"/>
      <c r="L881" s="142"/>
      <c r="M881" s="537"/>
      <c r="N881" s="537"/>
      <c r="O881" s="537"/>
    </row>
    <row r="882" spans="2:15" x14ac:dyDescent="0.25">
      <c r="B882"/>
      <c r="C882" s="142"/>
      <c r="D882" s="142"/>
      <c r="E882" s="142"/>
      <c r="F882" s="142"/>
      <c r="G882" s="142"/>
      <c r="H882" s="142"/>
      <c r="I882" s="142"/>
      <c r="J882" s="142"/>
      <c r="K882" s="142"/>
      <c r="L882" s="142"/>
      <c r="M882" s="537"/>
      <c r="N882" s="537"/>
      <c r="O882" s="537"/>
    </row>
    <row r="883" spans="2:15" x14ac:dyDescent="0.25">
      <c r="B883"/>
      <c r="C883" s="142"/>
      <c r="D883" s="142"/>
      <c r="E883" s="142"/>
      <c r="F883" s="142"/>
      <c r="G883" s="142"/>
      <c r="H883" s="142"/>
      <c r="I883" s="142"/>
      <c r="J883" s="142"/>
      <c r="K883" s="142"/>
      <c r="L883" s="142"/>
      <c r="M883" s="537"/>
      <c r="N883" s="537"/>
      <c r="O883" s="537"/>
    </row>
    <row r="884" spans="2:15" x14ac:dyDescent="0.25">
      <c r="B884"/>
      <c r="C884" s="142"/>
      <c r="D884" s="142"/>
      <c r="E884" s="142"/>
      <c r="F884" s="142"/>
      <c r="G884" s="142"/>
      <c r="H884" s="142"/>
      <c r="I884" s="142"/>
      <c r="J884" s="142"/>
      <c r="K884" s="142"/>
      <c r="L884" s="142"/>
      <c r="M884" s="537"/>
      <c r="N884" s="537"/>
      <c r="O884" s="537"/>
    </row>
    <row r="885" spans="2:15" x14ac:dyDescent="0.25">
      <c r="B885"/>
      <c r="C885" s="142"/>
      <c r="D885" s="142"/>
      <c r="E885" s="142"/>
      <c r="F885" s="142"/>
      <c r="G885" s="142"/>
      <c r="H885" s="142"/>
      <c r="I885" s="142"/>
      <c r="J885" s="142"/>
      <c r="K885" s="142"/>
      <c r="L885" s="142"/>
      <c r="M885" s="537"/>
      <c r="N885" s="537"/>
      <c r="O885" s="537"/>
    </row>
    <row r="886" spans="2:15" x14ac:dyDescent="0.25">
      <c r="B886"/>
      <c r="C886" s="142"/>
      <c r="D886" s="142"/>
      <c r="E886" s="142"/>
      <c r="F886" s="142"/>
      <c r="G886" s="142"/>
      <c r="H886" s="142"/>
      <c r="I886" s="142"/>
      <c r="J886" s="142"/>
      <c r="K886" s="142"/>
      <c r="L886" s="142"/>
      <c r="M886" s="537"/>
      <c r="N886" s="537"/>
      <c r="O886" s="537"/>
    </row>
    <row r="887" spans="2:15" x14ac:dyDescent="0.25">
      <c r="B887"/>
      <c r="C887" s="142"/>
      <c r="D887" s="142"/>
      <c r="E887" s="142"/>
      <c r="F887" s="142"/>
      <c r="G887" s="142"/>
      <c r="H887" s="142"/>
      <c r="I887" s="142"/>
      <c r="J887" s="142"/>
      <c r="K887" s="142"/>
      <c r="L887" s="142"/>
      <c r="M887" s="537"/>
      <c r="N887" s="537"/>
      <c r="O887" s="537"/>
    </row>
    <row r="888" spans="2:15" x14ac:dyDescent="0.25">
      <c r="B888"/>
      <c r="C888" s="142"/>
      <c r="D888" s="142"/>
      <c r="E888" s="142"/>
      <c r="F888" s="142"/>
      <c r="G888" s="142"/>
      <c r="H888" s="142"/>
      <c r="I888" s="142"/>
      <c r="J888" s="142"/>
      <c r="K888" s="142"/>
      <c r="L888" s="142"/>
      <c r="M888" s="537"/>
      <c r="N888" s="537"/>
      <c r="O888" s="537"/>
    </row>
    <row r="889" spans="2:15" x14ac:dyDescent="0.25">
      <c r="B889"/>
      <c r="C889" s="142"/>
      <c r="D889" s="142"/>
      <c r="E889" s="142"/>
      <c r="F889" s="142"/>
      <c r="G889" s="142"/>
      <c r="H889" s="142"/>
      <c r="I889" s="142"/>
      <c r="J889" s="142"/>
      <c r="K889" s="142"/>
      <c r="L889" s="142"/>
      <c r="M889" s="537"/>
      <c r="N889" s="537"/>
      <c r="O889" s="537"/>
    </row>
    <row r="890" spans="2:15" x14ac:dyDescent="0.25">
      <c r="B890"/>
      <c r="C890" s="142"/>
      <c r="D890" s="142"/>
      <c r="E890" s="142"/>
      <c r="F890" s="142"/>
      <c r="G890" s="142"/>
      <c r="H890" s="142"/>
      <c r="I890" s="142"/>
      <c r="J890" s="142"/>
      <c r="K890" s="142"/>
      <c r="L890" s="142"/>
      <c r="M890" s="537"/>
      <c r="N890" s="537"/>
      <c r="O890" s="537"/>
    </row>
    <row r="891" spans="2:15" x14ac:dyDescent="0.25">
      <c r="B891"/>
      <c r="C891" s="142"/>
      <c r="D891" s="142"/>
      <c r="E891" s="142"/>
      <c r="F891" s="142"/>
      <c r="G891" s="142"/>
      <c r="H891" s="142"/>
      <c r="I891" s="142"/>
      <c r="J891" s="142"/>
      <c r="K891" s="142"/>
      <c r="L891" s="142"/>
      <c r="M891" s="537"/>
      <c r="N891" s="537"/>
      <c r="O891" s="537"/>
    </row>
    <row r="892" spans="2:15" x14ac:dyDescent="0.25">
      <c r="B892"/>
      <c r="C892" s="142"/>
      <c r="D892" s="142"/>
      <c r="E892" s="142"/>
      <c r="F892" s="142"/>
      <c r="G892" s="142"/>
      <c r="H892" s="142"/>
      <c r="I892" s="142"/>
      <c r="J892" s="142"/>
      <c r="K892" s="142"/>
      <c r="L892" s="142"/>
      <c r="M892" s="537"/>
      <c r="N892" s="537"/>
      <c r="O892" s="537"/>
    </row>
    <row r="893" spans="2:15" x14ac:dyDescent="0.25">
      <c r="B893"/>
      <c r="C893" s="142"/>
      <c r="D893" s="142"/>
      <c r="E893" s="142"/>
      <c r="F893" s="142"/>
      <c r="G893" s="142"/>
      <c r="H893" s="142"/>
      <c r="I893" s="142"/>
      <c r="J893" s="142"/>
      <c r="K893" s="142"/>
      <c r="L893" s="142"/>
      <c r="M893" s="537"/>
      <c r="N893" s="537"/>
      <c r="O893" s="537"/>
    </row>
    <row r="894" spans="2:15" x14ac:dyDescent="0.25">
      <c r="B894"/>
      <c r="C894" s="142"/>
      <c r="D894" s="142"/>
      <c r="E894" s="142"/>
      <c r="F894" s="142"/>
      <c r="G894" s="142"/>
      <c r="H894" s="142"/>
      <c r="I894" s="142"/>
      <c r="J894" s="142"/>
      <c r="K894" s="142"/>
      <c r="L894" s="142"/>
      <c r="M894" s="537"/>
      <c r="N894" s="537"/>
      <c r="O894" s="537"/>
    </row>
    <row r="895" spans="2:15" x14ac:dyDescent="0.25">
      <c r="B895"/>
      <c r="C895" s="142"/>
      <c r="D895" s="142"/>
      <c r="E895" s="142"/>
      <c r="F895" s="142"/>
      <c r="G895" s="142"/>
      <c r="H895" s="142"/>
      <c r="I895" s="142"/>
      <c r="J895" s="142"/>
      <c r="K895" s="142"/>
      <c r="L895" s="142"/>
      <c r="M895" s="537"/>
      <c r="N895" s="537"/>
      <c r="O895" s="537"/>
    </row>
    <row r="896" spans="2:15" x14ac:dyDescent="0.25">
      <c r="B896"/>
      <c r="C896" s="142"/>
      <c r="D896" s="142"/>
      <c r="E896" s="142"/>
      <c r="F896" s="142"/>
      <c r="G896" s="142"/>
      <c r="H896" s="142"/>
      <c r="I896" s="142"/>
      <c r="J896" s="142"/>
      <c r="K896" s="142"/>
      <c r="L896" s="142"/>
      <c r="M896" s="537"/>
      <c r="N896" s="537"/>
      <c r="O896" s="537"/>
    </row>
    <row r="897" spans="2:15" x14ac:dyDescent="0.25">
      <c r="B897"/>
      <c r="C897" s="142"/>
      <c r="D897" s="142"/>
      <c r="E897" s="142"/>
      <c r="F897" s="142"/>
      <c r="G897" s="142"/>
      <c r="H897" s="142"/>
      <c r="I897" s="142"/>
      <c r="J897" s="142"/>
      <c r="K897" s="142"/>
      <c r="L897" s="142"/>
      <c r="M897" s="537"/>
      <c r="N897" s="537"/>
      <c r="O897" s="537"/>
    </row>
    <row r="898" spans="2:15" x14ac:dyDescent="0.25">
      <c r="B898"/>
      <c r="C898" s="142"/>
      <c r="D898" s="142"/>
      <c r="E898" s="142"/>
      <c r="F898" s="142"/>
      <c r="G898" s="142"/>
      <c r="H898" s="142"/>
      <c r="I898" s="142"/>
      <c r="J898" s="142"/>
      <c r="K898" s="142"/>
      <c r="L898" s="142"/>
      <c r="M898" s="537"/>
      <c r="N898" s="537"/>
      <c r="O898" s="537"/>
    </row>
    <row r="899" spans="2:15" x14ac:dyDescent="0.25">
      <c r="B899"/>
      <c r="C899" s="142"/>
      <c r="D899" s="142"/>
      <c r="E899" s="142"/>
      <c r="F899" s="142"/>
      <c r="G899" s="142"/>
      <c r="H899" s="142"/>
      <c r="I899" s="142"/>
      <c r="J899" s="142"/>
      <c r="K899" s="142"/>
      <c r="L899" s="142"/>
      <c r="M899" s="537"/>
      <c r="N899" s="537"/>
      <c r="O899" s="537"/>
    </row>
    <row r="900" spans="2:15" x14ac:dyDescent="0.25">
      <c r="B900"/>
      <c r="C900" s="142"/>
      <c r="D900" s="142"/>
      <c r="E900" s="142"/>
      <c r="F900" s="142"/>
      <c r="G900" s="142"/>
      <c r="H900" s="142"/>
      <c r="I900" s="142"/>
      <c r="J900" s="142"/>
      <c r="K900" s="142"/>
      <c r="L900" s="142"/>
      <c r="M900" s="537"/>
      <c r="N900" s="537"/>
      <c r="O900" s="537"/>
    </row>
    <row r="901" spans="2:15" x14ac:dyDescent="0.25">
      <c r="B901"/>
      <c r="C901" s="142"/>
      <c r="D901" s="142"/>
      <c r="E901" s="142"/>
      <c r="F901" s="142"/>
      <c r="G901" s="142"/>
      <c r="H901" s="142"/>
      <c r="I901" s="142"/>
      <c r="J901" s="142"/>
      <c r="K901" s="142"/>
      <c r="L901" s="142"/>
      <c r="M901" s="537"/>
      <c r="N901" s="537"/>
      <c r="O901" s="537"/>
    </row>
    <row r="902" spans="2:15" x14ac:dyDescent="0.25">
      <c r="B902"/>
      <c r="C902" s="142"/>
      <c r="D902" s="142"/>
      <c r="E902" s="142"/>
      <c r="F902" s="142"/>
      <c r="G902" s="142"/>
      <c r="H902" s="142"/>
      <c r="I902" s="142"/>
      <c r="J902" s="142"/>
      <c r="K902" s="142"/>
      <c r="L902" s="142"/>
      <c r="M902" s="537"/>
      <c r="N902" s="537"/>
      <c r="O902" s="537"/>
    </row>
    <row r="903" spans="2:15" x14ac:dyDescent="0.25">
      <c r="B903"/>
      <c r="C903" s="142"/>
      <c r="D903" s="142"/>
      <c r="E903" s="142"/>
      <c r="F903" s="142"/>
      <c r="G903" s="142"/>
      <c r="H903" s="142"/>
      <c r="I903" s="142"/>
      <c r="J903" s="142"/>
      <c r="K903" s="142"/>
      <c r="L903" s="142"/>
      <c r="M903" s="537"/>
      <c r="N903" s="537"/>
      <c r="O903" s="537"/>
    </row>
    <row r="904" spans="2:15" x14ac:dyDescent="0.25">
      <c r="B904"/>
      <c r="C904" s="142"/>
      <c r="D904" s="142"/>
      <c r="E904" s="142"/>
      <c r="F904" s="142"/>
      <c r="G904" s="142"/>
      <c r="H904" s="142"/>
      <c r="I904" s="142"/>
      <c r="J904" s="142"/>
      <c r="K904" s="142"/>
      <c r="L904" s="142"/>
      <c r="M904" s="537"/>
      <c r="N904" s="537"/>
      <c r="O904" s="537"/>
    </row>
    <row r="905" spans="2:15" x14ac:dyDescent="0.25">
      <c r="B905"/>
      <c r="C905" s="142"/>
      <c r="D905" s="142"/>
      <c r="E905" s="142"/>
      <c r="F905" s="142"/>
      <c r="G905" s="142"/>
      <c r="H905" s="142"/>
      <c r="I905" s="142"/>
      <c r="J905" s="142"/>
      <c r="K905" s="142"/>
      <c r="L905" s="142"/>
      <c r="M905" s="537"/>
      <c r="N905" s="537"/>
      <c r="O905" s="537"/>
    </row>
    <row r="906" spans="2:15" x14ac:dyDescent="0.25">
      <c r="B906"/>
      <c r="C906" s="142"/>
      <c r="D906" s="142"/>
      <c r="E906" s="142"/>
      <c r="F906" s="142"/>
      <c r="G906" s="142"/>
      <c r="H906" s="142"/>
      <c r="I906" s="142"/>
      <c r="J906" s="142"/>
      <c r="K906" s="142"/>
      <c r="L906" s="142"/>
      <c r="M906" s="537"/>
      <c r="N906" s="537"/>
      <c r="O906" s="537"/>
    </row>
    <row r="907" spans="2:15" x14ac:dyDescent="0.25">
      <c r="B907"/>
      <c r="C907" s="142"/>
      <c r="D907" s="142"/>
      <c r="E907" s="142"/>
      <c r="F907" s="142"/>
      <c r="G907" s="142"/>
      <c r="H907" s="142"/>
      <c r="I907" s="142"/>
      <c r="J907" s="142"/>
      <c r="K907" s="142"/>
      <c r="L907" s="142"/>
      <c r="M907" s="537"/>
      <c r="N907" s="537"/>
      <c r="O907" s="537"/>
    </row>
    <row r="908" spans="2:15" x14ac:dyDescent="0.25">
      <c r="B908"/>
      <c r="C908" s="142"/>
      <c r="D908" s="142"/>
      <c r="E908" s="142"/>
      <c r="F908" s="142"/>
      <c r="G908" s="142"/>
      <c r="H908" s="142"/>
      <c r="I908" s="142"/>
      <c r="J908" s="142"/>
      <c r="K908" s="142"/>
      <c r="L908" s="142"/>
      <c r="M908" s="537"/>
      <c r="N908" s="537"/>
      <c r="O908" s="537"/>
    </row>
    <row r="909" spans="2:15" x14ac:dyDescent="0.25">
      <c r="B909"/>
      <c r="C909" s="142"/>
      <c r="D909" s="142"/>
      <c r="E909" s="142"/>
      <c r="F909" s="142"/>
      <c r="G909" s="142"/>
      <c r="H909" s="142"/>
      <c r="I909" s="142"/>
      <c r="J909" s="142"/>
      <c r="K909" s="142"/>
      <c r="L909" s="142"/>
      <c r="M909" s="537"/>
      <c r="N909" s="537"/>
      <c r="O909" s="537"/>
    </row>
    <row r="910" spans="2:15" x14ac:dyDescent="0.25">
      <c r="B910"/>
      <c r="C910" s="142"/>
      <c r="D910" s="142"/>
      <c r="E910" s="142"/>
      <c r="F910" s="142"/>
      <c r="G910" s="142"/>
      <c r="H910" s="142"/>
      <c r="I910" s="142"/>
      <c r="J910" s="142"/>
      <c r="K910" s="142"/>
      <c r="L910" s="142"/>
      <c r="M910" s="537"/>
      <c r="N910" s="537"/>
      <c r="O910" s="537"/>
    </row>
    <row r="911" spans="2:15" x14ac:dyDescent="0.25">
      <c r="B911"/>
      <c r="C911" s="142"/>
      <c r="D911" s="142"/>
      <c r="E911" s="142"/>
      <c r="F911" s="142"/>
      <c r="G911" s="142"/>
      <c r="H911" s="142"/>
      <c r="I911" s="142"/>
      <c r="J911" s="142"/>
      <c r="K911" s="142"/>
      <c r="L911" s="142"/>
      <c r="M911" s="537"/>
      <c r="N911" s="537"/>
      <c r="O911" s="537"/>
    </row>
    <row r="912" spans="2:15" x14ac:dyDescent="0.25">
      <c r="B912"/>
      <c r="C912" s="142"/>
      <c r="D912" s="142"/>
      <c r="E912" s="142"/>
      <c r="F912" s="142"/>
      <c r="G912" s="142"/>
      <c r="H912" s="142"/>
      <c r="I912" s="142"/>
      <c r="J912" s="142"/>
      <c r="K912" s="142"/>
      <c r="L912" s="142"/>
      <c r="M912" s="537"/>
      <c r="N912" s="537"/>
      <c r="O912" s="537"/>
    </row>
    <row r="913" spans="2:15" x14ac:dyDescent="0.25">
      <c r="B913"/>
      <c r="C913" s="142"/>
      <c r="D913" s="142"/>
      <c r="E913" s="142"/>
      <c r="F913" s="142"/>
      <c r="G913" s="142"/>
      <c r="H913" s="142"/>
      <c r="I913" s="142"/>
      <c r="J913" s="142"/>
      <c r="K913" s="142"/>
      <c r="L913" s="142"/>
      <c r="M913" s="537"/>
      <c r="N913" s="537"/>
      <c r="O913" s="537"/>
    </row>
    <row r="914" spans="2:15" x14ac:dyDescent="0.25">
      <c r="B914"/>
      <c r="C914" s="142"/>
      <c r="D914" s="142"/>
      <c r="E914" s="142"/>
      <c r="F914" s="142"/>
      <c r="G914" s="142"/>
      <c r="H914" s="142"/>
      <c r="I914" s="142"/>
      <c r="J914" s="142"/>
      <c r="K914" s="142"/>
      <c r="L914" s="142"/>
      <c r="M914" s="537"/>
      <c r="N914" s="537"/>
      <c r="O914" s="537"/>
    </row>
    <row r="915" spans="2:15" x14ac:dyDescent="0.25">
      <c r="B915"/>
      <c r="C915" s="142"/>
      <c r="D915" s="142"/>
      <c r="E915" s="142"/>
      <c r="F915" s="142"/>
      <c r="G915" s="142"/>
      <c r="H915" s="142"/>
      <c r="I915" s="142"/>
      <c r="J915" s="142"/>
      <c r="K915" s="142"/>
      <c r="L915" s="142"/>
      <c r="M915" s="537"/>
      <c r="N915" s="537"/>
      <c r="O915" s="537"/>
    </row>
    <row r="916" spans="2:15" x14ac:dyDescent="0.25">
      <c r="B916"/>
      <c r="C916" s="142"/>
      <c r="D916" s="142"/>
      <c r="E916" s="142"/>
      <c r="F916" s="142"/>
      <c r="G916" s="142"/>
      <c r="H916" s="142"/>
      <c r="I916" s="142"/>
      <c r="J916" s="142"/>
      <c r="K916" s="142"/>
      <c r="L916" s="142"/>
      <c r="M916" s="537"/>
      <c r="N916" s="537"/>
      <c r="O916" s="537"/>
    </row>
    <row r="917" spans="2:15" x14ac:dyDescent="0.25">
      <c r="B917"/>
      <c r="C917" s="142"/>
      <c r="D917" s="142"/>
      <c r="E917" s="142"/>
      <c r="F917" s="142"/>
      <c r="G917" s="142"/>
      <c r="H917" s="142"/>
      <c r="I917" s="142"/>
      <c r="J917" s="142"/>
      <c r="K917" s="142"/>
      <c r="L917" s="142"/>
      <c r="M917" s="537"/>
      <c r="N917" s="537"/>
      <c r="O917" s="537"/>
    </row>
    <row r="918" spans="2:15" x14ac:dyDescent="0.25">
      <c r="B918"/>
      <c r="C918" s="142"/>
      <c r="D918" s="142"/>
      <c r="E918" s="142"/>
      <c r="F918" s="142"/>
      <c r="G918" s="142"/>
      <c r="H918" s="142"/>
      <c r="I918" s="142"/>
      <c r="J918" s="142"/>
      <c r="K918" s="142"/>
      <c r="L918" s="142"/>
      <c r="M918" s="537"/>
      <c r="N918" s="537"/>
      <c r="O918" s="537"/>
    </row>
    <row r="919" spans="2:15" x14ac:dyDescent="0.25">
      <c r="B919"/>
      <c r="C919" s="142"/>
      <c r="D919" s="142"/>
      <c r="E919" s="142"/>
      <c r="F919" s="142"/>
      <c r="G919" s="142"/>
      <c r="H919" s="142"/>
      <c r="I919" s="142"/>
      <c r="J919" s="142"/>
      <c r="K919" s="142"/>
      <c r="L919" s="142"/>
      <c r="M919" s="537"/>
      <c r="N919" s="537"/>
      <c r="O919" s="537"/>
    </row>
    <row r="920" spans="2:15" x14ac:dyDescent="0.25">
      <c r="B920"/>
      <c r="C920" s="142"/>
      <c r="D920" s="142"/>
      <c r="E920" s="142"/>
      <c r="F920" s="142"/>
      <c r="G920" s="142"/>
      <c r="H920" s="142"/>
      <c r="I920" s="142"/>
      <c r="J920" s="142"/>
      <c r="K920" s="142"/>
      <c r="L920" s="142"/>
      <c r="M920" s="537"/>
      <c r="N920" s="537"/>
      <c r="O920" s="537"/>
    </row>
    <row r="921" spans="2:15" x14ac:dyDescent="0.25">
      <c r="B921"/>
      <c r="C921" s="142"/>
      <c r="D921" s="142"/>
      <c r="E921" s="142"/>
      <c r="F921" s="142"/>
      <c r="G921" s="142"/>
      <c r="H921" s="142"/>
      <c r="I921" s="142"/>
      <c r="J921" s="142"/>
      <c r="K921" s="142"/>
      <c r="L921" s="142"/>
      <c r="M921" s="537"/>
      <c r="N921" s="537"/>
      <c r="O921" s="537"/>
    </row>
    <row r="922" spans="2:15" x14ac:dyDescent="0.25">
      <c r="B922"/>
      <c r="C922" s="142"/>
      <c r="D922" s="142"/>
      <c r="E922" s="142"/>
      <c r="F922" s="142"/>
      <c r="G922" s="142"/>
      <c r="H922" s="142"/>
      <c r="I922" s="142"/>
      <c r="J922" s="142"/>
      <c r="K922" s="142"/>
      <c r="L922" s="142"/>
      <c r="M922" s="537"/>
      <c r="N922" s="537"/>
      <c r="O922" s="537"/>
    </row>
    <row r="923" spans="2:15" x14ac:dyDescent="0.25">
      <c r="B923"/>
      <c r="C923" s="142"/>
      <c r="D923" s="142"/>
      <c r="E923" s="142"/>
      <c r="F923" s="142"/>
      <c r="G923" s="142"/>
      <c r="H923" s="142"/>
      <c r="I923" s="142"/>
      <c r="J923" s="142"/>
      <c r="K923" s="142"/>
      <c r="L923" s="142"/>
      <c r="M923" s="537"/>
      <c r="N923" s="537"/>
      <c r="O923" s="537"/>
    </row>
    <row r="924" spans="2:15" x14ac:dyDescent="0.25">
      <c r="B924"/>
      <c r="C924" s="142"/>
      <c r="D924" s="142"/>
      <c r="E924" s="142"/>
      <c r="F924" s="142"/>
      <c r="G924" s="142"/>
      <c r="H924" s="142"/>
      <c r="I924" s="142"/>
      <c r="J924" s="142"/>
      <c r="K924" s="142"/>
      <c r="L924" s="142"/>
      <c r="M924" s="537"/>
      <c r="N924" s="537"/>
      <c r="O924" s="537"/>
    </row>
    <row r="925" spans="2:15" x14ac:dyDescent="0.25">
      <c r="B925"/>
      <c r="C925" s="142"/>
      <c r="D925" s="142"/>
      <c r="E925" s="142"/>
      <c r="F925" s="142"/>
      <c r="G925" s="142"/>
      <c r="H925" s="142"/>
      <c r="I925" s="142"/>
      <c r="J925" s="142"/>
      <c r="K925" s="142"/>
      <c r="L925" s="142"/>
      <c r="M925" s="537"/>
      <c r="N925" s="537"/>
      <c r="O925" s="537"/>
    </row>
    <row r="926" spans="2:15" x14ac:dyDescent="0.25">
      <c r="B926"/>
      <c r="C926" s="142"/>
      <c r="D926" s="142"/>
      <c r="E926" s="142"/>
      <c r="F926" s="142"/>
      <c r="G926" s="142"/>
      <c r="H926" s="142"/>
      <c r="I926" s="142"/>
      <c r="J926" s="142"/>
      <c r="K926" s="142"/>
      <c r="L926" s="142"/>
      <c r="M926" s="537"/>
      <c r="N926" s="537"/>
      <c r="O926" s="537"/>
    </row>
    <row r="927" spans="2:15" x14ac:dyDescent="0.25">
      <c r="B927"/>
      <c r="C927" s="142"/>
      <c r="D927" s="142"/>
      <c r="E927" s="142"/>
      <c r="F927" s="142"/>
      <c r="G927" s="142"/>
      <c r="H927" s="142"/>
      <c r="I927" s="142"/>
      <c r="J927" s="142"/>
      <c r="K927" s="142"/>
      <c r="L927" s="142"/>
      <c r="M927" s="537"/>
      <c r="N927" s="537"/>
      <c r="O927" s="537"/>
    </row>
    <row r="928" spans="2:15" x14ac:dyDescent="0.25">
      <c r="B928"/>
      <c r="C928" s="142"/>
      <c r="D928" s="142"/>
      <c r="E928" s="142"/>
      <c r="F928" s="142"/>
      <c r="G928" s="142"/>
      <c r="H928" s="142"/>
      <c r="I928" s="142"/>
      <c r="J928" s="142"/>
      <c r="K928" s="142"/>
      <c r="L928" s="142"/>
      <c r="M928" s="537"/>
      <c r="N928" s="537"/>
      <c r="O928" s="537"/>
    </row>
    <row r="929" spans="2:15" x14ac:dyDescent="0.25">
      <c r="B929"/>
      <c r="C929" s="142"/>
      <c r="D929" s="142"/>
      <c r="E929" s="142"/>
      <c r="F929" s="142"/>
      <c r="G929" s="142"/>
      <c r="H929" s="142"/>
      <c r="I929" s="142"/>
      <c r="J929" s="142"/>
      <c r="K929" s="142"/>
      <c r="L929" s="142"/>
      <c r="M929" s="537"/>
      <c r="N929" s="537"/>
      <c r="O929" s="537"/>
    </row>
    <row r="930" spans="2:15" x14ac:dyDescent="0.25">
      <c r="B930"/>
      <c r="C930" s="142"/>
      <c r="D930" s="142"/>
      <c r="E930" s="142"/>
      <c r="F930" s="142"/>
      <c r="G930" s="142"/>
      <c r="H930" s="142"/>
      <c r="I930" s="142"/>
      <c r="J930" s="142"/>
      <c r="K930" s="142"/>
      <c r="L930" s="142"/>
      <c r="M930" s="537"/>
      <c r="N930" s="537"/>
      <c r="O930" s="537"/>
    </row>
    <row r="931" spans="2:15" x14ac:dyDescent="0.25">
      <c r="B931"/>
      <c r="C931" s="142"/>
      <c r="D931" s="142"/>
      <c r="E931" s="142"/>
      <c r="F931" s="142"/>
      <c r="G931" s="142"/>
      <c r="H931" s="142"/>
      <c r="I931" s="142"/>
      <c r="J931" s="142"/>
      <c r="K931" s="142"/>
      <c r="L931" s="142"/>
      <c r="M931" s="537"/>
      <c r="N931" s="537"/>
      <c r="O931" s="537"/>
    </row>
    <row r="932" spans="2:15" x14ac:dyDescent="0.25">
      <c r="B932"/>
      <c r="C932" s="142"/>
      <c r="D932" s="142"/>
      <c r="E932" s="142"/>
      <c r="F932" s="142"/>
      <c r="G932" s="142"/>
      <c r="H932" s="142"/>
      <c r="I932" s="142"/>
      <c r="J932" s="142"/>
      <c r="K932" s="142"/>
      <c r="L932" s="142"/>
      <c r="M932" s="537"/>
      <c r="N932" s="537"/>
      <c r="O932" s="537"/>
    </row>
    <row r="933" spans="2:15" x14ac:dyDescent="0.25">
      <c r="B933"/>
      <c r="C933" s="142"/>
      <c r="D933" s="142"/>
      <c r="E933" s="142"/>
      <c r="F933" s="142"/>
      <c r="G933" s="142"/>
      <c r="H933" s="142"/>
      <c r="I933" s="142"/>
      <c r="J933" s="142"/>
      <c r="K933" s="142"/>
      <c r="L933" s="142"/>
      <c r="M933" s="537"/>
      <c r="N933" s="537"/>
      <c r="O933" s="537"/>
    </row>
    <row r="934" spans="2:15" x14ac:dyDescent="0.25">
      <c r="B934"/>
      <c r="C934" s="142"/>
      <c r="D934" s="142"/>
      <c r="E934" s="142"/>
      <c r="F934" s="142"/>
      <c r="G934" s="142"/>
      <c r="H934" s="142"/>
      <c r="I934" s="142"/>
      <c r="J934" s="142"/>
      <c r="K934" s="142"/>
      <c r="L934" s="142"/>
      <c r="M934" s="537"/>
      <c r="N934" s="537"/>
      <c r="O934" s="537"/>
    </row>
    <row r="935" spans="2:15" x14ac:dyDescent="0.25">
      <c r="B935"/>
      <c r="C935" s="142"/>
      <c r="D935" s="142"/>
      <c r="E935" s="142"/>
      <c r="F935" s="142"/>
      <c r="G935" s="142"/>
      <c r="H935" s="142"/>
      <c r="I935" s="142"/>
      <c r="J935" s="142"/>
      <c r="K935" s="142"/>
      <c r="L935" s="142"/>
      <c r="M935" s="537"/>
      <c r="N935" s="537"/>
      <c r="O935" s="537"/>
    </row>
    <row r="936" spans="2:15" x14ac:dyDescent="0.25">
      <c r="B936"/>
      <c r="C936" s="142"/>
      <c r="D936" s="142"/>
      <c r="E936" s="142"/>
      <c r="F936" s="142"/>
      <c r="G936" s="142"/>
      <c r="H936" s="142"/>
      <c r="I936" s="142"/>
      <c r="J936" s="142"/>
      <c r="K936" s="142"/>
      <c r="L936" s="142"/>
      <c r="M936" s="537"/>
      <c r="N936" s="537"/>
      <c r="O936" s="537"/>
    </row>
    <row r="937" spans="2:15" x14ac:dyDescent="0.25">
      <c r="B937"/>
      <c r="C937" s="142"/>
      <c r="D937" s="142"/>
      <c r="E937" s="142"/>
      <c r="F937" s="142"/>
      <c r="G937" s="142"/>
      <c r="H937" s="142"/>
      <c r="I937" s="142"/>
      <c r="J937" s="142"/>
      <c r="K937" s="142"/>
      <c r="L937" s="142"/>
      <c r="M937" s="537"/>
      <c r="N937" s="537"/>
      <c r="O937" s="537"/>
    </row>
    <row r="938" spans="2:15" x14ac:dyDescent="0.25">
      <c r="B938"/>
      <c r="C938" s="142"/>
      <c r="D938" s="142"/>
      <c r="E938" s="142"/>
      <c r="F938" s="142"/>
      <c r="G938" s="142"/>
      <c r="H938" s="142"/>
      <c r="I938" s="142"/>
      <c r="J938" s="142"/>
      <c r="K938" s="142"/>
      <c r="L938" s="142"/>
      <c r="M938" s="537"/>
      <c r="N938" s="537"/>
      <c r="O938" s="537"/>
    </row>
    <row r="939" spans="2:15" x14ac:dyDescent="0.25">
      <c r="B939"/>
      <c r="C939" s="142"/>
      <c r="D939" s="142"/>
      <c r="E939" s="142"/>
      <c r="F939" s="142"/>
      <c r="G939" s="142"/>
      <c r="H939" s="142"/>
      <c r="I939" s="142"/>
      <c r="J939" s="142"/>
      <c r="K939" s="142"/>
      <c r="L939" s="142"/>
      <c r="M939" s="537"/>
      <c r="N939" s="537"/>
      <c r="O939" s="537"/>
    </row>
    <row r="940" spans="2:15" x14ac:dyDescent="0.25">
      <c r="B940"/>
      <c r="C940" s="142"/>
      <c r="D940" s="142"/>
      <c r="E940" s="142"/>
      <c r="F940" s="142"/>
      <c r="G940" s="142"/>
      <c r="H940" s="142"/>
      <c r="I940" s="142"/>
      <c r="J940" s="142"/>
      <c r="K940" s="142"/>
      <c r="L940" s="142"/>
      <c r="M940" s="537"/>
      <c r="N940" s="537"/>
      <c r="O940" s="537"/>
    </row>
    <row r="941" spans="2:15" x14ac:dyDescent="0.25">
      <c r="B941"/>
      <c r="C941" s="142"/>
      <c r="D941" s="142"/>
      <c r="E941" s="142"/>
      <c r="F941" s="142"/>
      <c r="G941" s="142"/>
      <c r="H941" s="142"/>
      <c r="I941" s="142"/>
      <c r="J941" s="142"/>
      <c r="K941" s="142"/>
      <c r="L941" s="142"/>
      <c r="M941" s="537"/>
      <c r="N941" s="537"/>
      <c r="O941" s="537"/>
    </row>
    <row r="942" spans="2:15" x14ac:dyDescent="0.25">
      <c r="B942"/>
      <c r="C942" s="142"/>
      <c r="D942" s="142"/>
      <c r="E942" s="142"/>
      <c r="F942" s="142"/>
      <c r="G942" s="142"/>
      <c r="H942" s="142"/>
      <c r="I942" s="142"/>
      <c r="J942" s="142"/>
      <c r="K942" s="142"/>
      <c r="L942" s="142"/>
      <c r="M942" s="537"/>
      <c r="N942" s="537"/>
      <c r="O942" s="537"/>
    </row>
    <row r="943" spans="2:15" x14ac:dyDescent="0.25">
      <c r="B943"/>
      <c r="C943" s="142"/>
      <c r="D943" s="142"/>
      <c r="E943" s="142"/>
      <c r="F943" s="142"/>
      <c r="G943" s="142"/>
      <c r="H943" s="142"/>
      <c r="I943" s="142"/>
      <c r="J943" s="142"/>
      <c r="K943" s="142"/>
      <c r="L943" s="142"/>
      <c r="M943" s="537"/>
      <c r="N943" s="537"/>
      <c r="O943" s="537"/>
    </row>
    <row r="944" spans="2:15" x14ac:dyDescent="0.25">
      <c r="B944"/>
      <c r="C944" s="142"/>
      <c r="D944" s="142"/>
      <c r="E944" s="142"/>
      <c r="F944" s="142"/>
      <c r="G944" s="142"/>
      <c r="H944" s="142"/>
      <c r="I944" s="142"/>
      <c r="J944" s="142"/>
      <c r="K944" s="142"/>
      <c r="L944" s="142"/>
      <c r="M944" s="537"/>
      <c r="N944" s="537"/>
      <c r="O944" s="537"/>
    </row>
    <row r="945" spans="2:15" x14ac:dyDescent="0.25">
      <c r="B945"/>
      <c r="C945" s="142"/>
      <c r="D945" s="142"/>
      <c r="E945" s="142"/>
      <c r="F945" s="142"/>
      <c r="G945" s="142"/>
      <c r="H945" s="142"/>
      <c r="I945" s="142"/>
      <c r="J945" s="142"/>
      <c r="K945" s="142"/>
      <c r="L945" s="142"/>
      <c r="M945" s="537"/>
      <c r="N945" s="537"/>
      <c r="O945" s="537"/>
    </row>
    <row r="946" spans="2:15" x14ac:dyDescent="0.25">
      <c r="B946"/>
      <c r="C946" s="142"/>
      <c r="D946" s="142"/>
      <c r="E946" s="142"/>
      <c r="F946" s="142"/>
      <c r="G946" s="142"/>
      <c r="H946" s="142"/>
      <c r="I946" s="142"/>
      <c r="J946" s="142"/>
      <c r="K946" s="142"/>
      <c r="L946" s="142"/>
      <c r="M946" s="537"/>
      <c r="N946" s="537"/>
      <c r="O946" s="537"/>
    </row>
    <row r="947" spans="2:15" x14ac:dyDescent="0.25">
      <c r="B947"/>
      <c r="C947" s="142"/>
      <c r="D947" s="142"/>
      <c r="E947" s="142"/>
      <c r="F947" s="142"/>
      <c r="G947" s="142"/>
      <c r="H947" s="142"/>
      <c r="I947" s="142"/>
      <c r="J947" s="142"/>
      <c r="K947" s="142"/>
      <c r="L947" s="142"/>
      <c r="M947" s="537"/>
      <c r="N947" s="537"/>
      <c r="O947" s="537"/>
    </row>
    <row r="948" spans="2:15" x14ac:dyDescent="0.25">
      <c r="B948"/>
      <c r="C948" s="142"/>
      <c r="D948" s="142"/>
      <c r="E948" s="142"/>
      <c r="F948" s="142"/>
      <c r="G948" s="142"/>
      <c r="H948" s="142"/>
      <c r="I948" s="142"/>
      <c r="J948" s="142"/>
      <c r="K948" s="142"/>
      <c r="L948" s="142"/>
      <c r="M948" s="537"/>
      <c r="N948" s="537"/>
      <c r="O948" s="537"/>
    </row>
    <row r="949" spans="2:15" x14ac:dyDescent="0.25">
      <c r="B949"/>
      <c r="C949" s="142"/>
      <c r="D949" s="142"/>
      <c r="E949" s="142"/>
      <c r="F949" s="142"/>
      <c r="G949" s="142"/>
      <c r="H949" s="142"/>
      <c r="I949" s="142"/>
      <c r="J949" s="142"/>
      <c r="K949" s="142"/>
      <c r="L949" s="142"/>
      <c r="M949" s="537"/>
      <c r="N949" s="537"/>
      <c r="O949" s="537"/>
    </row>
    <row r="950" spans="2:15" x14ac:dyDescent="0.25">
      <c r="B950"/>
      <c r="C950" s="142"/>
      <c r="D950" s="142"/>
      <c r="E950" s="142"/>
      <c r="F950" s="142"/>
      <c r="G950" s="142"/>
      <c r="H950" s="142"/>
      <c r="I950" s="142"/>
      <c r="J950" s="142"/>
      <c r="K950" s="142"/>
      <c r="L950" s="142"/>
      <c r="M950" s="537"/>
      <c r="N950" s="537"/>
      <c r="O950" s="537"/>
    </row>
    <row r="951" spans="2:15" x14ac:dyDescent="0.25">
      <c r="B951"/>
      <c r="C951" s="142"/>
      <c r="D951" s="142"/>
      <c r="E951" s="142"/>
      <c r="F951" s="142"/>
      <c r="G951" s="142"/>
      <c r="H951" s="142"/>
      <c r="I951" s="142"/>
      <c r="J951" s="142"/>
      <c r="K951" s="142"/>
      <c r="L951" s="142"/>
      <c r="M951" s="537"/>
      <c r="N951" s="537"/>
      <c r="O951" s="537"/>
    </row>
    <row r="952" spans="2:15" x14ac:dyDescent="0.25">
      <c r="B952"/>
      <c r="C952" s="142"/>
      <c r="D952" s="142"/>
      <c r="E952" s="142"/>
      <c r="F952" s="142"/>
      <c r="G952" s="142"/>
      <c r="H952" s="142"/>
      <c r="I952" s="142"/>
      <c r="J952" s="142"/>
      <c r="K952" s="142"/>
      <c r="L952" s="142"/>
      <c r="M952" s="537"/>
      <c r="N952" s="537"/>
      <c r="O952" s="537"/>
    </row>
    <row r="953" spans="2:15" x14ac:dyDescent="0.25">
      <c r="B953"/>
      <c r="C953" s="142"/>
      <c r="D953" s="142"/>
      <c r="E953" s="142"/>
      <c r="F953" s="142"/>
      <c r="G953" s="142"/>
      <c r="H953" s="142"/>
      <c r="I953" s="142"/>
      <c r="J953" s="142"/>
      <c r="K953" s="142"/>
      <c r="L953" s="142"/>
      <c r="M953" s="537"/>
      <c r="N953" s="537"/>
      <c r="O953" s="537"/>
    </row>
    <row r="954" spans="2:15" x14ac:dyDescent="0.25">
      <c r="B954"/>
      <c r="C954" s="142"/>
      <c r="D954" s="142"/>
      <c r="E954" s="142"/>
      <c r="F954" s="142"/>
      <c r="G954" s="142"/>
      <c r="H954" s="142"/>
      <c r="I954" s="142"/>
      <c r="J954" s="142"/>
      <c r="K954" s="142"/>
      <c r="L954" s="142"/>
      <c r="M954" s="537"/>
      <c r="N954" s="537"/>
      <c r="O954" s="537"/>
    </row>
    <row r="955" spans="2:15" x14ac:dyDescent="0.25">
      <c r="B955"/>
      <c r="C955" s="142"/>
      <c r="D955" s="142"/>
      <c r="E955" s="142"/>
      <c r="F955" s="142"/>
      <c r="G955" s="142"/>
      <c r="H955" s="142"/>
      <c r="I955" s="142"/>
      <c r="J955" s="142"/>
      <c r="K955" s="142"/>
      <c r="L955" s="142"/>
      <c r="M955" s="537"/>
      <c r="N955" s="537"/>
      <c r="O955" s="537"/>
    </row>
    <row r="956" spans="2:15" x14ac:dyDescent="0.25">
      <c r="B956"/>
      <c r="C956" s="142"/>
      <c r="D956" s="142"/>
      <c r="E956" s="142"/>
      <c r="F956" s="142"/>
      <c r="G956" s="142"/>
      <c r="H956" s="142"/>
      <c r="I956" s="142"/>
      <c r="J956" s="142"/>
      <c r="K956" s="142"/>
      <c r="L956" s="142"/>
      <c r="M956" s="537"/>
      <c r="N956" s="537"/>
      <c r="O956" s="537"/>
    </row>
    <row r="957" spans="2:15" x14ac:dyDescent="0.25">
      <c r="B957"/>
      <c r="C957" s="142"/>
      <c r="D957" s="142"/>
      <c r="E957" s="142"/>
      <c r="F957" s="142"/>
      <c r="G957" s="142"/>
      <c r="H957" s="142"/>
      <c r="I957" s="142"/>
      <c r="J957" s="142"/>
      <c r="K957" s="142"/>
      <c r="L957" s="142"/>
      <c r="M957" s="537"/>
      <c r="N957" s="537"/>
      <c r="O957" s="537"/>
    </row>
    <row r="958" spans="2:15" x14ac:dyDescent="0.25">
      <c r="B958"/>
      <c r="C958" s="142"/>
      <c r="D958" s="142"/>
      <c r="E958" s="142"/>
      <c r="F958" s="142"/>
      <c r="G958" s="142"/>
      <c r="H958" s="142"/>
      <c r="I958" s="142"/>
      <c r="J958" s="142"/>
      <c r="K958" s="142"/>
      <c r="L958" s="142"/>
      <c r="M958" s="537"/>
      <c r="N958" s="537"/>
      <c r="O958" s="537"/>
    </row>
    <row r="959" spans="2:15" x14ac:dyDescent="0.25">
      <c r="B959"/>
      <c r="C959" s="142"/>
      <c r="D959" s="142"/>
      <c r="E959" s="142"/>
      <c r="F959" s="142"/>
      <c r="G959" s="142"/>
      <c r="H959" s="142"/>
      <c r="I959" s="142"/>
      <c r="J959" s="142"/>
      <c r="K959" s="142"/>
      <c r="L959" s="142"/>
      <c r="M959" s="537"/>
      <c r="N959" s="537"/>
      <c r="O959" s="537"/>
    </row>
    <row r="960" spans="2:15" x14ac:dyDescent="0.25">
      <c r="B960"/>
      <c r="C960" s="142"/>
      <c r="D960" s="142"/>
      <c r="E960" s="142"/>
      <c r="F960" s="142"/>
      <c r="G960" s="142"/>
      <c r="H960" s="142"/>
      <c r="I960" s="142"/>
      <c r="J960" s="142"/>
      <c r="K960" s="142"/>
      <c r="L960" s="142"/>
      <c r="M960" s="537"/>
      <c r="N960" s="537"/>
      <c r="O960" s="537"/>
    </row>
    <row r="961" spans="2:15" x14ac:dyDescent="0.25">
      <c r="B961"/>
      <c r="C961" s="142"/>
      <c r="D961" s="142"/>
      <c r="E961" s="142"/>
      <c r="F961" s="142"/>
      <c r="G961" s="142"/>
      <c r="H961" s="142"/>
      <c r="I961" s="142"/>
      <c r="J961" s="142"/>
      <c r="K961" s="142"/>
      <c r="L961" s="142"/>
      <c r="M961" s="537"/>
      <c r="N961" s="537"/>
      <c r="O961" s="537"/>
    </row>
    <row r="962" spans="2:15" x14ac:dyDescent="0.25">
      <c r="B962"/>
      <c r="C962" s="142"/>
      <c r="D962" s="142"/>
      <c r="E962" s="142"/>
      <c r="F962" s="142"/>
      <c r="G962" s="142"/>
      <c r="H962" s="142"/>
      <c r="I962" s="142"/>
      <c r="J962" s="142"/>
      <c r="K962" s="142"/>
      <c r="L962" s="142"/>
      <c r="M962" s="537"/>
      <c r="N962" s="537"/>
      <c r="O962" s="537"/>
    </row>
    <row r="963" spans="2:15" x14ac:dyDescent="0.25">
      <c r="B963"/>
      <c r="C963" s="142"/>
      <c r="D963" s="142"/>
      <c r="E963" s="142"/>
      <c r="F963" s="142"/>
      <c r="G963" s="142"/>
      <c r="H963" s="142"/>
      <c r="I963" s="142"/>
      <c r="J963" s="142"/>
      <c r="K963" s="142"/>
      <c r="L963" s="142"/>
      <c r="M963" s="537"/>
      <c r="N963" s="537"/>
      <c r="O963" s="537"/>
    </row>
    <row r="964" spans="2:15" x14ac:dyDescent="0.25">
      <c r="B964"/>
      <c r="C964" s="142"/>
      <c r="D964" s="142"/>
      <c r="E964" s="142"/>
      <c r="F964" s="142"/>
      <c r="G964" s="142"/>
      <c r="H964" s="142"/>
      <c r="I964" s="142"/>
      <c r="J964" s="142"/>
      <c r="K964" s="142"/>
      <c r="L964" s="142"/>
      <c r="M964" s="537"/>
      <c r="N964" s="537"/>
      <c r="O964" s="537"/>
    </row>
    <row r="965" spans="2:15" x14ac:dyDescent="0.25">
      <c r="B965"/>
      <c r="C965" s="142"/>
      <c r="D965" s="142"/>
      <c r="E965" s="142"/>
      <c r="F965" s="142"/>
      <c r="G965" s="142"/>
      <c r="H965" s="142"/>
      <c r="I965" s="142"/>
      <c r="J965" s="142"/>
      <c r="K965" s="142"/>
      <c r="L965" s="142"/>
      <c r="M965" s="537"/>
      <c r="N965" s="537"/>
      <c r="O965" s="537"/>
    </row>
    <row r="966" spans="2:15" x14ac:dyDescent="0.25">
      <c r="B966"/>
      <c r="C966" s="142"/>
      <c r="D966" s="142"/>
      <c r="E966" s="142"/>
      <c r="F966" s="142"/>
      <c r="G966" s="142"/>
      <c r="H966" s="142"/>
      <c r="I966" s="142"/>
      <c r="J966" s="142"/>
      <c r="K966" s="142"/>
      <c r="L966" s="142"/>
      <c r="M966" s="537"/>
      <c r="N966" s="537"/>
      <c r="O966" s="537"/>
    </row>
    <row r="967" spans="2:15" x14ac:dyDescent="0.25">
      <c r="B967"/>
      <c r="C967" s="142"/>
      <c r="D967" s="142"/>
      <c r="E967" s="142"/>
      <c r="F967" s="142"/>
      <c r="G967" s="142"/>
      <c r="H967" s="142"/>
      <c r="I967" s="142"/>
      <c r="J967" s="142"/>
      <c r="K967" s="142"/>
      <c r="L967" s="142"/>
      <c r="M967" s="537"/>
      <c r="N967" s="537"/>
      <c r="O967" s="537"/>
    </row>
    <row r="968" spans="2:15" x14ac:dyDescent="0.25">
      <c r="B968"/>
      <c r="C968" s="142"/>
      <c r="D968" s="142"/>
      <c r="E968" s="142"/>
      <c r="F968" s="142"/>
      <c r="G968" s="142"/>
      <c r="H968" s="142"/>
      <c r="I968" s="142"/>
      <c r="J968" s="142"/>
      <c r="K968" s="142"/>
      <c r="L968" s="142"/>
      <c r="M968" s="537"/>
      <c r="N968" s="537"/>
      <c r="O968" s="537"/>
    </row>
    <row r="969" spans="2:15" x14ac:dyDescent="0.25">
      <c r="B969"/>
      <c r="C969" s="142"/>
      <c r="D969" s="142"/>
      <c r="E969" s="142"/>
      <c r="F969" s="142"/>
      <c r="G969" s="142"/>
      <c r="H969" s="142"/>
      <c r="I969" s="142"/>
      <c r="J969" s="142"/>
      <c r="K969" s="142"/>
      <c r="L969" s="142"/>
      <c r="M969" s="537"/>
      <c r="N969" s="537"/>
      <c r="O969" s="537"/>
    </row>
    <row r="970" spans="2:15" x14ac:dyDescent="0.25">
      <c r="B970"/>
      <c r="C970" s="142"/>
      <c r="D970" s="142"/>
      <c r="E970" s="142"/>
      <c r="F970" s="142"/>
      <c r="G970" s="142"/>
      <c r="H970" s="142"/>
      <c r="I970" s="142"/>
      <c r="J970" s="142"/>
      <c r="K970" s="142"/>
      <c r="L970" s="142"/>
      <c r="M970" s="537"/>
      <c r="N970" s="537"/>
      <c r="O970" s="537"/>
    </row>
    <row r="971" spans="2:15" x14ac:dyDescent="0.25">
      <c r="B971"/>
      <c r="C971" s="142"/>
      <c r="D971" s="142"/>
      <c r="E971" s="142"/>
      <c r="F971" s="142"/>
      <c r="G971" s="142"/>
      <c r="H971" s="142"/>
      <c r="I971" s="142"/>
      <c r="J971" s="142"/>
      <c r="K971" s="142"/>
      <c r="L971" s="142"/>
      <c r="M971" s="537"/>
      <c r="N971" s="537"/>
      <c r="O971" s="537"/>
    </row>
    <row r="972" spans="2:15" x14ac:dyDescent="0.25">
      <c r="B972"/>
      <c r="C972" s="142"/>
      <c r="D972" s="142"/>
      <c r="E972" s="142"/>
      <c r="F972" s="142"/>
      <c r="G972" s="142"/>
      <c r="H972" s="142"/>
      <c r="I972" s="142"/>
      <c r="J972" s="142"/>
      <c r="K972" s="142"/>
      <c r="L972" s="142"/>
      <c r="M972" s="537"/>
      <c r="N972" s="537"/>
      <c r="O972" s="537"/>
    </row>
    <row r="973" spans="2:15" x14ac:dyDescent="0.25">
      <c r="B973"/>
      <c r="C973" s="142"/>
      <c r="D973" s="142"/>
      <c r="E973" s="142"/>
      <c r="F973" s="142"/>
      <c r="G973" s="142"/>
      <c r="H973" s="142"/>
      <c r="I973" s="142"/>
      <c r="J973" s="142"/>
      <c r="K973" s="142"/>
      <c r="L973" s="142"/>
      <c r="M973" s="537"/>
      <c r="N973" s="537"/>
      <c r="O973" s="537"/>
    </row>
    <row r="974" spans="2:15" x14ac:dyDescent="0.25">
      <c r="B974"/>
      <c r="C974" s="142"/>
      <c r="D974" s="142"/>
      <c r="E974" s="142"/>
      <c r="F974" s="142"/>
      <c r="G974" s="142"/>
      <c r="H974" s="142"/>
      <c r="I974" s="142"/>
      <c r="J974" s="142"/>
      <c r="K974" s="142"/>
      <c r="L974" s="142"/>
      <c r="M974" s="537"/>
      <c r="N974" s="537"/>
      <c r="O974" s="537"/>
    </row>
    <row r="975" spans="2:15" x14ac:dyDescent="0.25">
      <c r="B975"/>
      <c r="C975" s="142"/>
      <c r="D975" s="142"/>
      <c r="E975" s="142"/>
      <c r="F975" s="142"/>
      <c r="G975" s="142"/>
      <c r="H975" s="142"/>
      <c r="I975" s="142"/>
      <c r="J975" s="142"/>
      <c r="K975" s="142"/>
      <c r="L975" s="142"/>
      <c r="M975" s="537"/>
      <c r="N975" s="537"/>
      <c r="O975" s="537"/>
    </row>
    <row r="976" spans="2:15" x14ac:dyDescent="0.25">
      <c r="B976"/>
      <c r="C976" s="142"/>
      <c r="D976" s="142"/>
      <c r="E976" s="142"/>
      <c r="F976" s="142"/>
      <c r="G976" s="142"/>
      <c r="H976" s="142"/>
      <c r="I976" s="142"/>
      <c r="J976" s="142"/>
      <c r="K976" s="142"/>
      <c r="L976" s="142"/>
      <c r="M976" s="537"/>
      <c r="N976" s="537"/>
      <c r="O976" s="537"/>
    </row>
    <row r="977" spans="2:15" x14ac:dyDescent="0.25">
      <c r="B977"/>
      <c r="C977" s="142"/>
      <c r="D977" s="142"/>
      <c r="E977" s="142"/>
      <c r="F977" s="142"/>
      <c r="G977" s="142"/>
      <c r="H977" s="142"/>
      <c r="I977" s="142"/>
      <c r="J977" s="142"/>
      <c r="K977" s="142"/>
      <c r="L977" s="142"/>
      <c r="M977" s="537"/>
      <c r="N977" s="537"/>
      <c r="O977" s="537"/>
    </row>
    <row r="978" spans="2:15" x14ac:dyDescent="0.25">
      <c r="B978"/>
      <c r="C978" s="142"/>
      <c r="D978" s="142"/>
      <c r="E978" s="142"/>
      <c r="F978" s="142"/>
      <c r="G978" s="142"/>
      <c r="H978" s="142"/>
      <c r="I978" s="142"/>
      <c r="J978" s="142"/>
      <c r="K978" s="142"/>
      <c r="L978" s="142"/>
      <c r="M978" s="537"/>
      <c r="N978" s="537"/>
      <c r="O978" s="537"/>
    </row>
    <row r="979" spans="2:15" x14ac:dyDescent="0.25">
      <c r="B979"/>
      <c r="C979" s="142"/>
      <c r="D979" s="142"/>
      <c r="E979" s="142"/>
      <c r="F979" s="142"/>
      <c r="G979" s="142"/>
      <c r="H979" s="142"/>
      <c r="I979" s="142"/>
      <c r="J979" s="142"/>
      <c r="K979" s="142"/>
      <c r="L979" s="142"/>
      <c r="M979" s="537"/>
      <c r="N979" s="537"/>
      <c r="O979" s="537"/>
    </row>
    <row r="980" spans="2:15" x14ac:dyDescent="0.25">
      <c r="B980"/>
      <c r="C980" s="142"/>
      <c r="D980" s="142"/>
      <c r="E980" s="142"/>
      <c r="F980" s="142"/>
      <c r="G980" s="142"/>
      <c r="H980" s="142"/>
      <c r="I980" s="142"/>
      <c r="J980" s="142"/>
      <c r="K980" s="142"/>
      <c r="L980" s="142"/>
      <c r="M980" s="537"/>
      <c r="N980" s="537"/>
      <c r="O980" s="537"/>
    </row>
    <row r="981" spans="2:15" x14ac:dyDescent="0.25">
      <c r="B981"/>
      <c r="C981" s="142"/>
      <c r="D981" s="142"/>
      <c r="E981" s="142"/>
      <c r="F981" s="142"/>
      <c r="G981" s="142"/>
      <c r="H981" s="142"/>
      <c r="I981" s="142"/>
      <c r="J981" s="142"/>
      <c r="K981" s="142"/>
      <c r="L981" s="142"/>
      <c r="M981" s="537"/>
      <c r="N981" s="537"/>
      <c r="O981" s="537"/>
    </row>
    <row r="982" spans="2:15" x14ac:dyDescent="0.25">
      <c r="B982"/>
      <c r="C982" s="142"/>
      <c r="D982" s="142"/>
      <c r="E982" s="142"/>
      <c r="F982" s="142"/>
      <c r="G982" s="142"/>
      <c r="H982" s="142"/>
      <c r="I982" s="142"/>
      <c r="J982" s="142"/>
      <c r="K982" s="142"/>
      <c r="L982" s="142"/>
      <c r="M982" s="537"/>
      <c r="N982" s="537"/>
      <c r="O982" s="537"/>
    </row>
    <row r="983" spans="2:15" x14ac:dyDescent="0.25">
      <c r="B983"/>
      <c r="C983" s="142"/>
      <c r="D983" s="142"/>
      <c r="E983" s="142"/>
      <c r="F983" s="142"/>
      <c r="G983" s="142"/>
      <c r="H983" s="142"/>
      <c r="I983" s="142"/>
      <c r="J983" s="142"/>
      <c r="K983" s="142"/>
      <c r="L983" s="142"/>
      <c r="M983" s="537"/>
      <c r="N983" s="537"/>
      <c r="O983" s="537"/>
    </row>
    <row r="984" spans="2:15" x14ac:dyDescent="0.25">
      <c r="B984"/>
      <c r="C984" s="142"/>
      <c r="D984" s="142"/>
      <c r="E984" s="142"/>
      <c r="F984" s="142"/>
      <c r="G984" s="142"/>
      <c r="H984" s="142"/>
      <c r="I984" s="142"/>
      <c r="J984" s="142"/>
      <c r="K984" s="142"/>
      <c r="L984" s="142"/>
      <c r="M984" s="537"/>
      <c r="N984" s="537"/>
      <c r="O984" s="537"/>
    </row>
    <row r="985" spans="2:15" x14ac:dyDescent="0.25">
      <c r="B985"/>
      <c r="C985" s="142"/>
      <c r="D985" s="142"/>
      <c r="E985" s="142"/>
      <c r="F985" s="142"/>
      <c r="G985" s="142"/>
      <c r="H985" s="142"/>
      <c r="I985" s="142"/>
      <c r="J985" s="142"/>
      <c r="K985" s="142"/>
      <c r="L985" s="142"/>
      <c r="M985" s="537"/>
      <c r="N985" s="537"/>
      <c r="O985" s="537"/>
    </row>
    <row r="986" spans="2:15" x14ac:dyDescent="0.25">
      <c r="B986"/>
      <c r="C986" s="142"/>
      <c r="D986" s="142"/>
      <c r="E986" s="142"/>
      <c r="F986" s="142"/>
      <c r="G986" s="142"/>
      <c r="H986" s="142"/>
      <c r="I986" s="142"/>
      <c r="J986" s="142"/>
      <c r="K986" s="142"/>
      <c r="L986" s="142"/>
      <c r="M986" s="537"/>
      <c r="N986" s="537"/>
      <c r="O986" s="537"/>
    </row>
    <row r="987" spans="2:15" x14ac:dyDescent="0.25">
      <c r="B987"/>
      <c r="C987" s="142"/>
      <c r="D987" s="142"/>
      <c r="E987" s="142"/>
      <c r="F987" s="142"/>
      <c r="G987" s="142"/>
      <c r="H987" s="142"/>
      <c r="I987" s="142"/>
      <c r="J987" s="142"/>
      <c r="K987" s="142"/>
      <c r="L987" s="142"/>
      <c r="M987" s="537"/>
      <c r="N987" s="537"/>
      <c r="O987" s="537"/>
    </row>
    <row r="988" spans="2:15" x14ac:dyDescent="0.25">
      <c r="B988"/>
      <c r="C988" s="142"/>
      <c r="D988" s="142"/>
      <c r="E988" s="142"/>
      <c r="F988" s="142"/>
      <c r="G988" s="142"/>
      <c r="H988" s="142"/>
      <c r="I988" s="142"/>
      <c r="J988" s="142"/>
      <c r="K988" s="142"/>
      <c r="L988" s="142"/>
      <c r="M988" s="537"/>
      <c r="N988" s="537"/>
      <c r="O988" s="537"/>
    </row>
    <row r="989" spans="2:15" x14ac:dyDescent="0.25">
      <c r="B989"/>
      <c r="C989" s="142"/>
      <c r="D989" s="142"/>
      <c r="E989" s="142"/>
      <c r="F989" s="142"/>
      <c r="G989" s="142"/>
      <c r="H989" s="142"/>
      <c r="I989" s="142"/>
      <c r="J989" s="142"/>
      <c r="K989" s="142"/>
      <c r="L989" s="142"/>
      <c r="M989" s="537"/>
      <c r="N989" s="537"/>
      <c r="O989" s="537"/>
    </row>
    <row r="990" spans="2:15" x14ac:dyDescent="0.25">
      <c r="B990"/>
      <c r="C990" s="142"/>
      <c r="D990" s="142"/>
      <c r="E990" s="142"/>
      <c r="F990" s="142"/>
      <c r="G990" s="142"/>
      <c r="H990" s="142"/>
      <c r="I990" s="142"/>
      <c r="J990" s="142"/>
      <c r="K990" s="142"/>
      <c r="L990" s="142"/>
      <c r="M990" s="537"/>
      <c r="N990" s="537"/>
      <c r="O990" s="537"/>
    </row>
    <row r="991" spans="2:15" x14ac:dyDescent="0.25">
      <c r="B991"/>
      <c r="C991" s="142"/>
      <c r="D991" s="142"/>
      <c r="E991" s="142"/>
      <c r="F991" s="142"/>
      <c r="G991" s="142"/>
      <c r="H991" s="142"/>
      <c r="I991" s="142"/>
      <c r="J991" s="142"/>
      <c r="K991" s="142"/>
      <c r="L991" s="142"/>
      <c r="M991" s="537"/>
      <c r="N991" s="537"/>
      <c r="O991" s="537"/>
    </row>
    <row r="992" spans="2:15" x14ac:dyDescent="0.25">
      <c r="B992"/>
      <c r="C992" s="142"/>
      <c r="D992" s="142"/>
      <c r="E992" s="142"/>
      <c r="F992" s="142"/>
      <c r="G992" s="142"/>
      <c r="H992" s="142"/>
      <c r="I992" s="142"/>
      <c r="J992" s="142"/>
      <c r="K992" s="142"/>
      <c r="L992" s="142"/>
      <c r="M992" s="537"/>
      <c r="N992" s="537"/>
      <c r="O992" s="537"/>
    </row>
    <row r="993" spans="2:15" x14ac:dyDescent="0.25">
      <c r="B993"/>
      <c r="C993" s="142"/>
      <c r="D993" s="142"/>
      <c r="E993" s="142"/>
      <c r="F993" s="142"/>
      <c r="G993" s="142"/>
      <c r="H993" s="142"/>
      <c r="I993" s="142"/>
      <c r="J993" s="142"/>
      <c r="K993" s="142"/>
      <c r="L993" s="142"/>
      <c r="M993" s="537"/>
      <c r="N993" s="537"/>
      <c r="O993" s="537"/>
    </row>
    <row r="994" spans="2:15" x14ac:dyDescent="0.25">
      <c r="B994"/>
      <c r="C994" s="142"/>
      <c r="D994" s="142"/>
      <c r="E994" s="142"/>
      <c r="F994" s="142"/>
      <c r="G994" s="142"/>
      <c r="H994" s="142"/>
      <c r="I994" s="142"/>
      <c r="J994" s="142"/>
      <c r="K994" s="142"/>
      <c r="L994" s="142"/>
      <c r="M994" s="537"/>
      <c r="N994" s="537"/>
      <c r="O994" s="537"/>
    </row>
    <row r="995" spans="2:15" x14ac:dyDescent="0.25">
      <c r="B995"/>
      <c r="C995" s="142"/>
      <c r="D995" s="142"/>
      <c r="E995" s="142"/>
      <c r="F995" s="142"/>
      <c r="G995" s="142"/>
      <c r="H995" s="142"/>
      <c r="I995" s="142"/>
      <c r="J995" s="142"/>
      <c r="K995" s="142"/>
      <c r="L995" s="142"/>
      <c r="M995" s="537"/>
      <c r="N995" s="537"/>
      <c r="O995" s="537"/>
    </row>
    <row r="996" spans="2:15" x14ac:dyDescent="0.25">
      <c r="B996"/>
      <c r="C996" s="142"/>
      <c r="D996" s="142"/>
      <c r="E996" s="142"/>
      <c r="F996" s="142"/>
      <c r="G996" s="142"/>
      <c r="H996" s="142"/>
      <c r="I996" s="142"/>
      <c r="J996" s="142"/>
      <c r="K996" s="142"/>
      <c r="L996" s="142"/>
      <c r="M996" s="537"/>
      <c r="N996" s="537"/>
      <c r="O996" s="537"/>
    </row>
    <row r="997" spans="2:15" x14ac:dyDescent="0.25">
      <c r="B997"/>
      <c r="C997" s="142"/>
      <c r="D997" s="142"/>
      <c r="E997" s="142"/>
      <c r="F997" s="142"/>
      <c r="G997" s="142"/>
      <c r="H997" s="142"/>
      <c r="I997" s="142"/>
      <c r="J997" s="142"/>
      <c r="K997" s="142"/>
      <c r="L997" s="142"/>
      <c r="M997" s="537"/>
      <c r="N997" s="537"/>
      <c r="O997" s="537"/>
    </row>
    <row r="998" spans="2:15" x14ac:dyDescent="0.25">
      <c r="B998"/>
      <c r="C998" s="142"/>
      <c r="D998" s="142"/>
      <c r="E998" s="142"/>
      <c r="F998" s="142"/>
      <c r="G998" s="142"/>
      <c r="H998" s="142"/>
      <c r="I998" s="142"/>
      <c r="J998" s="142"/>
      <c r="K998" s="142"/>
      <c r="L998" s="142"/>
      <c r="M998" s="537"/>
      <c r="N998" s="537"/>
      <c r="O998" s="537"/>
    </row>
    <row r="999" spans="2:15" x14ac:dyDescent="0.25">
      <c r="B999"/>
      <c r="C999" s="142"/>
      <c r="D999" s="142"/>
      <c r="E999" s="142"/>
      <c r="F999" s="142"/>
      <c r="G999" s="142"/>
      <c r="H999" s="142"/>
      <c r="I999" s="142"/>
      <c r="J999" s="142"/>
      <c r="K999" s="142"/>
      <c r="L999" s="142"/>
      <c r="M999" s="537"/>
      <c r="N999" s="537"/>
      <c r="O999" s="537"/>
    </row>
    <row r="1000" spans="2:15" x14ac:dyDescent="0.25">
      <c r="B1000"/>
      <c r="C1000" s="142"/>
      <c r="D1000" s="142"/>
      <c r="E1000" s="142"/>
      <c r="F1000" s="142"/>
      <c r="G1000" s="142"/>
      <c r="H1000" s="142"/>
      <c r="I1000" s="142"/>
      <c r="J1000" s="142"/>
      <c r="K1000" s="142"/>
      <c r="L1000" s="142"/>
      <c r="M1000" s="537"/>
      <c r="N1000" s="537"/>
      <c r="O1000" s="537"/>
    </row>
    <row r="1001" spans="2:15" x14ac:dyDescent="0.25">
      <c r="B1001"/>
      <c r="C1001" s="142"/>
      <c r="D1001" s="142"/>
      <c r="E1001" s="142"/>
      <c r="F1001" s="142"/>
      <c r="G1001" s="142"/>
      <c r="H1001" s="142"/>
      <c r="I1001" s="142"/>
      <c r="J1001" s="142"/>
      <c r="K1001" s="142"/>
      <c r="L1001" s="142"/>
      <c r="M1001" s="537"/>
      <c r="N1001" s="537"/>
      <c r="O1001" s="537"/>
    </row>
    <row r="1002" spans="2:15" x14ac:dyDescent="0.25">
      <c r="B1002"/>
      <c r="C1002" s="142"/>
      <c r="D1002" s="142"/>
      <c r="E1002" s="142"/>
      <c r="F1002" s="142"/>
      <c r="G1002" s="142"/>
      <c r="H1002" s="142"/>
      <c r="I1002" s="142"/>
      <c r="J1002" s="142"/>
      <c r="K1002" s="142"/>
      <c r="L1002" s="142"/>
      <c r="M1002" s="537"/>
      <c r="N1002" s="537"/>
      <c r="O1002" s="537"/>
    </row>
    <row r="1003" spans="2:15" x14ac:dyDescent="0.25">
      <c r="B1003"/>
      <c r="C1003" s="142"/>
      <c r="D1003" s="142"/>
      <c r="E1003" s="142"/>
      <c r="F1003" s="142"/>
      <c r="G1003" s="142"/>
      <c r="H1003" s="142"/>
      <c r="I1003" s="142"/>
      <c r="J1003" s="142"/>
      <c r="K1003" s="142"/>
      <c r="L1003" s="142"/>
      <c r="M1003" s="537"/>
      <c r="N1003" s="537"/>
      <c r="O1003" s="537"/>
    </row>
    <row r="1004" spans="2:15" x14ac:dyDescent="0.25">
      <c r="B1004"/>
      <c r="C1004" s="142"/>
      <c r="D1004" s="142"/>
      <c r="E1004" s="142"/>
      <c r="F1004" s="142"/>
      <c r="G1004" s="142"/>
      <c r="H1004" s="142"/>
      <c r="I1004" s="142"/>
      <c r="J1004" s="142"/>
      <c r="K1004" s="142"/>
      <c r="L1004" s="142"/>
      <c r="M1004" s="537"/>
      <c r="N1004" s="537"/>
      <c r="O1004" s="537"/>
    </row>
    <row r="1005" spans="2:15" x14ac:dyDescent="0.25">
      <c r="B1005"/>
      <c r="C1005" s="142"/>
      <c r="D1005" s="142"/>
      <c r="E1005" s="142"/>
      <c r="F1005" s="142"/>
      <c r="G1005" s="142"/>
      <c r="H1005" s="142"/>
      <c r="I1005" s="142"/>
      <c r="J1005" s="142"/>
      <c r="K1005" s="142"/>
      <c r="L1005" s="142"/>
      <c r="M1005" s="537"/>
      <c r="N1005" s="537"/>
      <c r="O1005" s="537"/>
    </row>
    <row r="1006" spans="2:15" x14ac:dyDescent="0.25">
      <c r="B1006"/>
      <c r="C1006" s="142"/>
      <c r="D1006" s="142"/>
      <c r="E1006" s="142"/>
      <c r="F1006" s="142"/>
      <c r="G1006" s="142"/>
      <c r="H1006" s="142"/>
      <c r="I1006" s="142"/>
      <c r="J1006" s="142"/>
      <c r="K1006" s="142"/>
      <c r="L1006" s="142"/>
      <c r="M1006" s="537"/>
      <c r="N1006" s="537"/>
      <c r="O1006" s="537"/>
    </row>
    <row r="1007" spans="2:15" x14ac:dyDescent="0.25">
      <c r="B1007"/>
      <c r="C1007" s="142"/>
      <c r="D1007" s="142"/>
      <c r="E1007" s="142"/>
      <c r="F1007" s="142"/>
      <c r="G1007" s="142"/>
      <c r="H1007" s="142"/>
      <c r="I1007" s="142"/>
      <c r="J1007" s="142"/>
      <c r="K1007" s="142"/>
      <c r="L1007" s="142"/>
      <c r="M1007" s="537"/>
      <c r="N1007" s="537"/>
      <c r="O1007" s="537"/>
    </row>
    <row r="1008" spans="2:15" x14ac:dyDescent="0.25">
      <c r="B1008"/>
      <c r="C1008" s="142"/>
      <c r="D1008" s="142"/>
      <c r="E1008" s="142"/>
      <c r="F1008" s="142"/>
      <c r="G1008" s="142"/>
      <c r="H1008" s="142"/>
      <c r="I1008" s="142"/>
      <c r="J1008" s="142"/>
      <c r="K1008" s="142"/>
      <c r="L1008" s="142"/>
      <c r="M1008" s="537"/>
      <c r="N1008" s="537"/>
      <c r="O1008" s="537"/>
    </row>
    <row r="1009" spans="2:15" x14ac:dyDescent="0.25">
      <c r="B1009"/>
      <c r="C1009" s="142"/>
      <c r="D1009" s="142"/>
      <c r="E1009" s="142"/>
      <c r="F1009" s="142"/>
      <c r="G1009" s="142"/>
      <c r="H1009" s="142"/>
      <c r="I1009" s="142"/>
      <c r="J1009" s="142"/>
      <c r="K1009" s="142"/>
      <c r="L1009" s="142"/>
      <c r="M1009" s="537"/>
      <c r="N1009" s="537"/>
      <c r="O1009" s="537"/>
    </row>
    <row r="1010" spans="2:15" x14ac:dyDescent="0.25">
      <c r="B1010"/>
      <c r="C1010" s="142"/>
      <c r="D1010" s="142"/>
      <c r="E1010" s="142"/>
      <c r="F1010" s="142"/>
      <c r="G1010" s="142"/>
      <c r="H1010" s="142"/>
      <c r="I1010" s="142"/>
      <c r="J1010" s="142"/>
      <c r="K1010" s="142"/>
      <c r="L1010" s="142"/>
      <c r="M1010" s="537"/>
      <c r="N1010" s="537"/>
      <c r="O1010" s="537"/>
    </row>
    <row r="1011" spans="2:15" x14ac:dyDescent="0.25">
      <c r="B1011"/>
      <c r="C1011" s="142"/>
      <c r="D1011" s="142"/>
      <c r="E1011" s="142"/>
      <c r="F1011" s="142"/>
      <c r="G1011" s="142"/>
      <c r="H1011" s="142"/>
      <c r="I1011" s="142"/>
      <c r="J1011" s="142"/>
      <c r="K1011" s="142"/>
      <c r="L1011" s="142"/>
      <c r="M1011" s="537"/>
      <c r="N1011" s="537"/>
      <c r="O1011" s="537"/>
    </row>
    <row r="1012" spans="2:15" x14ac:dyDescent="0.25">
      <c r="B1012"/>
      <c r="C1012" s="142"/>
      <c r="D1012" s="142"/>
      <c r="E1012" s="142"/>
      <c r="F1012" s="142"/>
      <c r="G1012" s="142"/>
      <c r="H1012" s="142"/>
      <c r="I1012" s="142"/>
      <c r="J1012" s="142"/>
      <c r="K1012" s="142"/>
      <c r="L1012" s="142"/>
      <c r="M1012" s="537"/>
      <c r="N1012" s="537"/>
      <c r="O1012" s="537"/>
    </row>
    <row r="1013" spans="2:15" x14ac:dyDescent="0.25">
      <c r="B1013"/>
      <c r="C1013" s="142"/>
      <c r="D1013" s="142"/>
      <c r="E1013" s="142"/>
      <c r="F1013" s="142"/>
      <c r="G1013" s="142"/>
      <c r="H1013" s="142"/>
      <c r="I1013" s="142"/>
      <c r="J1013" s="142"/>
      <c r="K1013" s="142"/>
      <c r="L1013" s="142"/>
      <c r="M1013" s="537"/>
      <c r="N1013" s="537"/>
      <c r="O1013" s="537"/>
    </row>
    <row r="1014" spans="2:15" x14ac:dyDescent="0.25">
      <c r="B1014"/>
      <c r="C1014" s="142"/>
      <c r="D1014" s="142"/>
      <c r="E1014" s="142"/>
      <c r="F1014" s="142"/>
      <c r="G1014" s="142"/>
      <c r="H1014" s="142"/>
      <c r="I1014" s="142"/>
      <c r="J1014" s="142"/>
      <c r="K1014" s="142"/>
      <c r="L1014" s="142"/>
      <c r="M1014" s="537"/>
      <c r="N1014" s="537"/>
      <c r="O1014" s="537"/>
    </row>
    <row r="1015" spans="2:15" x14ac:dyDescent="0.25">
      <c r="B1015"/>
      <c r="C1015" s="142"/>
      <c r="D1015" s="142"/>
      <c r="E1015" s="142"/>
      <c r="F1015" s="142"/>
      <c r="G1015" s="142"/>
      <c r="H1015" s="142"/>
      <c r="I1015" s="142"/>
      <c r="J1015" s="142"/>
      <c r="K1015" s="142"/>
      <c r="L1015" s="142"/>
      <c r="M1015" s="537"/>
      <c r="N1015" s="537"/>
      <c r="O1015" s="537"/>
    </row>
    <row r="1016" spans="2:15" x14ac:dyDescent="0.25">
      <c r="B1016"/>
      <c r="C1016" s="142"/>
      <c r="D1016" s="142"/>
      <c r="E1016" s="142"/>
      <c r="F1016" s="142"/>
      <c r="G1016" s="142"/>
      <c r="H1016" s="142"/>
      <c r="I1016" s="142"/>
      <c r="J1016" s="142"/>
      <c r="K1016" s="142"/>
      <c r="L1016" s="142"/>
      <c r="M1016" s="537"/>
      <c r="N1016" s="537"/>
      <c r="O1016" s="537"/>
    </row>
    <row r="1017" spans="2:15" x14ac:dyDescent="0.25">
      <c r="B1017"/>
      <c r="C1017" s="142"/>
      <c r="D1017" s="142"/>
      <c r="E1017" s="142"/>
      <c r="F1017" s="142"/>
      <c r="G1017" s="142"/>
      <c r="H1017" s="142"/>
      <c r="I1017" s="142"/>
      <c r="J1017" s="142"/>
      <c r="K1017" s="142"/>
      <c r="L1017" s="142"/>
      <c r="M1017" s="537"/>
      <c r="N1017" s="537"/>
      <c r="O1017" s="537"/>
    </row>
    <row r="1018" spans="2:15" x14ac:dyDescent="0.25">
      <c r="B1018"/>
      <c r="C1018" s="142"/>
      <c r="D1018" s="142"/>
      <c r="E1018" s="142"/>
      <c r="F1018" s="142"/>
      <c r="G1018" s="142"/>
      <c r="H1018" s="142"/>
      <c r="I1018" s="142"/>
      <c r="J1018" s="142"/>
      <c r="K1018" s="142"/>
      <c r="L1018" s="142"/>
      <c r="M1018" s="537"/>
      <c r="N1018" s="537"/>
      <c r="O1018" s="537"/>
    </row>
    <row r="1019" spans="2:15" x14ac:dyDescent="0.25">
      <c r="B1019"/>
      <c r="C1019" s="142"/>
      <c r="D1019" s="142"/>
      <c r="E1019" s="142"/>
      <c r="F1019" s="142"/>
      <c r="G1019" s="142"/>
      <c r="H1019" s="142"/>
      <c r="I1019" s="142"/>
      <c r="J1019" s="142"/>
      <c r="K1019" s="142"/>
      <c r="L1019" s="142"/>
      <c r="M1019" s="537"/>
      <c r="N1019" s="537"/>
      <c r="O1019" s="537"/>
    </row>
    <row r="1020" spans="2:15" x14ac:dyDescent="0.25">
      <c r="B1020"/>
      <c r="C1020" s="142"/>
      <c r="D1020" s="142"/>
      <c r="E1020" s="142"/>
      <c r="F1020" s="142"/>
      <c r="G1020" s="142"/>
      <c r="H1020" s="142"/>
      <c r="I1020" s="142"/>
      <c r="J1020" s="142"/>
      <c r="K1020" s="142"/>
      <c r="L1020" s="142"/>
      <c r="M1020" s="537"/>
      <c r="N1020" s="537"/>
      <c r="O1020" s="537"/>
    </row>
    <row r="1021" spans="2:15" x14ac:dyDescent="0.25">
      <c r="B1021"/>
      <c r="C1021" s="142"/>
      <c r="D1021" s="142"/>
      <c r="E1021" s="142"/>
      <c r="F1021" s="142"/>
      <c r="G1021" s="142"/>
      <c r="H1021" s="142"/>
      <c r="I1021" s="142"/>
      <c r="J1021" s="142"/>
      <c r="K1021" s="142"/>
      <c r="L1021" s="142"/>
      <c r="M1021" s="537"/>
      <c r="N1021" s="537"/>
      <c r="O1021" s="537"/>
    </row>
    <row r="1022" spans="2:15" x14ac:dyDescent="0.25">
      <c r="B1022"/>
      <c r="C1022" s="142"/>
      <c r="D1022" s="142"/>
      <c r="E1022" s="142"/>
      <c r="F1022" s="142"/>
      <c r="G1022" s="142"/>
      <c r="H1022" s="142"/>
      <c r="I1022" s="142"/>
      <c r="J1022" s="142"/>
      <c r="K1022" s="142"/>
      <c r="L1022" s="142"/>
      <c r="M1022" s="537"/>
      <c r="N1022" s="537"/>
      <c r="O1022" s="537"/>
    </row>
    <row r="1023" spans="2:15" x14ac:dyDescent="0.25">
      <c r="B1023"/>
      <c r="C1023" s="142"/>
      <c r="D1023" s="142"/>
      <c r="E1023" s="142"/>
      <c r="F1023" s="142"/>
      <c r="G1023" s="142"/>
      <c r="H1023" s="142"/>
      <c r="I1023" s="142"/>
      <c r="J1023" s="142"/>
      <c r="K1023" s="142"/>
      <c r="L1023" s="142"/>
      <c r="M1023" s="537"/>
      <c r="N1023" s="537"/>
      <c r="O1023" s="537"/>
    </row>
    <row r="1024" spans="2:15" x14ac:dyDescent="0.25">
      <c r="B1024"/>
      <c r="C1024" s="142"/>
      <c r="D1024" s="142"/>
      <c r="E1024" s="142"/>
      <c r="F1024" s="142"/>
      <c r="G1024" s="142"/>
      <c r="H1024" s="142"/>
      <c r="I1024" s="142"/>
      <c r="J1024" s="142"/>
      <c r="K1024" s="142"/>
      <c r="L1024" s="142"/>
      <c r="M1024" s="537"/>
      <c r="N1024" s="537"/>
      <c r="O1024" s="537"/>
    </row>
    <row r="1025" spans="2:15" x14ac:dyDescent="0.25">
      <c r="B1025"/>
      <c r="C1025" s="142"/>
      <c r="D1025" s="142"/>
      <c r="E1025" s="142"/>
      <c r="F1025" s="142"/>
      <c r="G1025" s="142"/>
      <c r="H1025" s="142"/>
      <c r="I1025" s="142"/>
      <c r="J1025" s="142"/>
      <c r="K1025" s="142"/>
      <c r="L1025" s="142"/>
      <c r="M1025" s="537"/>
      <c r="N1025" s="537"/>
      <c r="O1025" s="537"/>
    </row>
    <row r="1026" spans="2:15" x14ac:dyDescent="0.25">
      <c r="B1026"/>
      <c r="C1026" s="142"/>
      <c r="D1026" s="142"/>
      <c r="E1026" s="142"/>
      <c r="F1026" s="142"/>
      <c r="G1026" s="142"/>
      <c r="H1026" s="142"/>
      <c r="I1026" s="142"/>
      <c r="J1026" s="142"/>
      <c r="K1026" s="142"/>
      <c r="L1026" s="142"/>
      <c r="M1026" s="537"/>
      <c r="N1026" s="537"/>
      <c r="O1026" s="537"/>
    </row>
    <row r="1027" spans="2:15" x14ac:dyDescent="0.25">
      <c r="B1027"/>
      <c r="C1027" s="142"/>
      <c r="D1027" s="142"/>
      <c r="E1027" s="142"/>
      <c r="F1027" s="142"/>
      <c r="G1027" s="142"/>
      <c r="H1027" s="142"/>
      <c r="I1027" s="142"/>
      <c r="J1027" s="142"/>
      <c r="K1027" s="142"/>
      <c r="L1027" s="142"/>
      <c r="M1027" s="537"/>
      <c r="N1027" s="537"/>
      <c r="O1027" s="537"/>
    </row>
    <row r="1028" spans="2:15" x14ac:dyDescent="0.25">
      <c r="B1028"/>
      <c r="C1028" s="142"/>
      <c r="D1028" s="142"/>
      <c r="E1028" s="142"/>
      <c r="F1028" s="142"/>
      <c r="G1028" s="142"/>
      <c r="H1028" s="142"/>
      <c r="I1028" s="142"/>
      <c r="J1028" s="142"/>
      <c r="K1028" s="142"/>
      <c r="L1028" s="142"/>
      <c r="M1028" s="537"/>
      <c r="N1028" s="537"/>
      <c r="O1028" s="537"/>
    </row>
    <row r="1029" spans="2:15" x14ac:dyDescent="0.25">
      <c r="B1029"/>
      <c r="C1029" s="142"/>
      <c r="D1029" s="142"/>
      <c r="E1029" s="142"/>
      <c r="F1029" s="142"/>
      <c r="G1029" s="142"/>
      <c r="H1029" s="142"/>
      <c r="I1029" s="142"/>
      <c r="J1029" s="142"/>
      <c r="K1029" s="142"/>
      <c r="L1029" s="142"/>
      <c r="M1029" s="537"/>
      <c r="N1029" s="537"/>
      <c r="O1029" s="537"/>
    </row>
    <row r="1030" spans="2:15" x14ac:dyDescent="0.25">
      <c r="B1030"/>
      <c r="C1030" s="142"/>
      <c r="D1030" s="142"/>
      <c r="E1030" s="142"/>
      <c r="F1030" s="142"/>
      <c r="G1030" s="142"/>
      <c r="H1030" s="142"/>
      <c r="I1030" s="142"/>
      <c r="J1030" s="142"/>
      <c r="K1030" s="142"/>
      <c r="L1030" s="142"/>
      <c r="M1030" s="537"/>
      <c r="N1030" s="537"/>
      <c r="O1030" s="537"/>
    </row>
    <row r="1031" spans="2:15" x14ac:dyDescent="0.25">
      <c r="B1031"/>
      <c r="C1031" s="142"/>
      <c r="D1031" s="142"/>
      <c r="E1031" s="142"/>
      <c r="F1031" s="142"/>
      <c r="G1031" s="142"/>
      <c r="H1031" s="142"/>
      <c r="I1031" s="142"/>
      <c r="J1031" s="142"/>
      <c r="K1031" s="142"/>
      <c r="L1031" s="142"/>
      <c r="M1031" s="537"/>
      <c r="N1031" s="537"/>
      <c r="O1031" s="537"/>
    </row>
    <row r="1032" spans="2:15" x14ac:dyDescent="0.25">
      <c r="B1032"/>
      <c r="C1032" s="142"/>
      <c r="D1032" s="142"/>
      <c r="E1032" s="142"/>
      <c r="F1032" s="142"/>
      <c r="G1032" s="142"/>
      <c r="H1032" s="142"/>
      <c r="I1032" s="142"/>
      <c r="J1032" s="142"/>
      <c r="K1032" s="142"/>
      <c r="L1032" s="142"/>
      <c r="M1032" s="537"/>
      <c r="N1032" s="537"/>
      <c r="O1032" s="537"/>
    </row>
    <row r="1033" spans="2:15" x14ac:dyDescent="0.25">
      <c r="B1033"/>
      <c r="C1033" s="142"/>
      <c r="D1033" s="142"/>
      <c r="E1033" s="142"/>
      <c r="F1033" s="142"/>
      <c r="G1033" s="142"/>
      <c r="H1033" s="142"/>
      <c r="I1033" s="142"/>
      <c r="J1033" s="142"/>
      <c r="K1033" s="142"/>
      <c r="L1033" s="142"/>
      <c r="M1033" s="537"/>
      <c r="N1033" s="537"/>
      <c r="O1033" s="537"/>
    </row>
    <row r="1034" spans="2:15" x14ac:dyDescent="0.25">
      <c r="B1034"/>
      <c r="C1034" s="142"/>
      <c r="D1034" s="142"/>
      <c r="E1034" s="142"/>
      <c r="F1034" s="142"/>
      <c r="G1034" s="142"/>
      <c r="H1034" s="142"/>
      <c r="I1034" s="142"/>
      <c r="J1034" s="142"/>
      <c r="K1034" s="142"/>
      <c r="L1034" s="142"/>
      <c r="M1034" s="537"/>
      <c r="N1034" s="537"/>
      <c r="O1034" s="537"/>
    </row>
    <row r="1035" spans="2:15" x14ac:dyDescent="0.25">
      <c r="B1035"/>
      <c r="C1035" s="142"/>
      <c r="D1035" s="142"/>
      <c r="E1035" s="142"/>
      <c r="F1035" s="142"/>
      <c r="G1035" s="142"/>
      <c r="H1035" s="142"/>
      <c r="I1035" s="142"/>
      <c r="J1035" s="142"/>
      <c r="K1035" s="142"/>
      <c r="L1035" s="142"/>
      <c r="M1035" s="537"/>
      <c r="N1035" s="537"/>
      <c r="O1035" s="537"/>
    </row>
    <row r="1036" spans="2:15" x14ac:dyDescent="0.25">
      <c r="B1036"/>
      <c r="C1036" s="142"/>
      <c r="D1036" s="142"/>
      <c r="E1036" s="142"/>
      <c r="F1036" s="142"/>
      <c r="G1036" s="142"/>
      <c r="H1036" s="142"/>
      <c r="I1036" s="142"/>
      <c r="J1036" s="142"/>
      <c r="K1036" s="142"/>
      <c r="L1036" s="142"/>
      <c r="M1036" s="537"/>
      <c r="N1036" s="537"/>
      <c r="O1036" s="537"/>
    </row>
    <row r="1037" spans="2:15" x14ac:dyDescent="0.25">
      <c r="B1037"/>
      <c r="C1037" s="142"/>
      <c r="D1037" s="142"/>
      <c r="E1037" s="142"/>
      <c r="F1037" s="142"/>
      <c r="G1037" s="142"/>
      <c r="H1037" s="142"/>
      <c r="I1037" s="142"/>
      <c r="J1037" s="142"/>
      <c r="K1037" s="142"/>
      <c r="L1037" s="142"/>
      <c r="M1037" s="537"/>
      <c r="N1037" s="537"/>
      <c r="O1037" s="537"/>
    </row>
    <row r="1038" spans="2:15" x14ac:dyDescent="0.25">
      <c r="B1038"/>
      <c r="C1038" s="142"/>
      <c r="D1038" s="142"/>
      <c r="E1038" s="142"/>
      <c r="F1038" s="142"/>
      <c r="G1038" s="142"/>
      <c r="H1038" s="142"/>
      <c r="I1038" s="142"/>
      <c r="J1038" s="142"/>
      <c r="K1038" s="142"/>
      <c r="L1038" s="142"/>
      <c r="M1038" s="537"/>
      <c r="N1038" s="537"/>
      <c r="O1038" s="537"/>
    </row>
    <row r="1039" spans="2:15" x14ac:dyDescent="0.25">
      <c r="B1039"/>
      <c r="C1039" s="142"/>
      <c r="D1039" s="142"/>
      <c r="E1039" s="142"/>
      <c r="F1039" s="142"/>
      <c r="G1039" s="142"/>
      <c r="H1039" s="142"/>
      <c r="I1039" s="142"/>
      <c r="J1039" s="142"/>
      <c r="K1039" s="142"/>
      <c r="L1039" s="142"/>
      <c r="M1039" s="537"/>
      <c r="N1039" s="537"/>
      <c r="O1039" s="537"/>
    </row>
    <row r="1040" spans="2:15" x14ac:dyDescent="0.25">
      <c r="B1040"/>
      <c r="C1040" s="142"/>
      <c r="D1040" s="142"/>
      <c r="E1040" s="142"/>
      <c r="F1040" s="142"/>
      <c r="G1040" s="142"/>
      <c r="H1040" s="142"/>
      <c r="I1040" s="142"/>
      <c r="J1040" s="142"/>
      <c r="K1040" s="142"/>
      <c r="L1040" s="142"/>
      <c r="M1040" s="537"/>
      <c r="N1040" s="537"/>
      <c r="O1040" s="537"/>
    </row>
    <row r="1041" spans="4:4" x14ac:dyDescent="0.25">
      <c r="D1041" s="380"/>
    </row>
    <row r="1042" spans="4:4" x14ac:dyDescent="0.25">
      <c r="D1042" s="380"/>
    </row>
    <row r="1043" spans="4:4" x14ac:dyDescent="0.25">
      <c r="D1043" s="380"/>
    </row>
    <row r="1044" spans="4:4" x14ac:dyDescent="0.25">
      <c r="D1044" s="380"/>
    </row>
    <row r="1045" spans="4:4" x14ac:dyDescent="0.25">
      <c r="D1045" s="380"/>
    </row>
    <row r="1046" spans="4:4" x14ac:dyDescent="0.25">
      <c r="D1046" s="380"/>
    </row>
    <row r="1047" spans="4:4" x14ac:dyDescent="0.25">
      <c r="D1047" s="380"/>
    </row>
    <row r="1048" spans="4:4" x14ac:dyDescent="0.25">
      <c r="D1048" s="380"/>
    </row>
    <row r="1049" spans="4:4" x14ac:dyDescent="0.25">
      <c r="D1049" s="380"/>
    </row>
    <row r="1050" spans="4:4" x14ac:dyDescent="0.25">
      <c r="D1050" s="380"/>
    </row>
  </sheetData>
  <mergeCells count="2">
    <mergeCell ref="A1:A2"/>
    <mergeCell ref="M1:N1"/>
  </mergeCells>
  <phoneticPr fontId="34" type="noConversion"/>
  <conditionalFormatting sqref="B602:N711 B591:L601 B548:L550 C712:N834 B541:O542 B551:N590 M549:N549 B543:N547 B211:B216 B217:O218 B13:P210">
    <cfRule type="expression" dxfId="708" priority="539">
      <formula>$B13="PENDIENTE"</formula>
    </cfRule>
    <cfRule type="expression" dxfId="707" priority="540">
      <formula>$B13="REEMBOLSO"</formula>
    </cfRule>
    <cfRule type="expression" dxfId="706" priority="541">
      <formula>$B13="TRASLADO"</formula>
    </cfRule>
    <cfRule type="expression" dxfId="705" priority="542">
      <formula>$B13="PROCESO"</formula>
    </cfRule>
    <cfRule type="expression" dxfId="704" priority="543">
      <formula>$B13="DEBE"</formula>
    </cfRule>
    <cfRule type="expression" dxfId="703" priority="544">
      <formula>$B13="TERMINADO"</formula>
    </cfRule>
    <cfRule type="expression" dxfId="702" priority="545">
      <formula>$B13="EJECUCION"</formula>
    </cfRule>
  </conditionalFormatting>
  <conditionalFormatting sqref="A1:A2">
    <cfRule type="expression" dxfId="701" priority="538">
      <formula>$S14+$S13=0</formula>
    </cfRule>
  </conditionalFormatting>
  <conditionalFormatting sqref="B331:P341 B329:N330 P329:P330 B13:P328">
    <cfRule type="expression" dxfId="700" priority="505">
      <formula>$B13="AHORRADO"</formula>
    </cfRule>
    <cfRule type="expression" dxfId="699" priority="506">
      <formula>$B13="ABANDONO"</formula>
    </cfRule>
    <cfRule type="expression" dxfId="698" priority="509">
      <formula>$B13="PENDIENTE"</formula>
    </cfRule>
    <cfRule type="expression" dxfId="697" priority="510">
      <formula>$B13="REEMBOLSO"</formula>
    </cfRule>
    <cfRule type="expression" dxfId="696" priority="511">
      <formula>$B13="TRASLADO"</formula>
    </cfRule>
    <cfRule type="expression" dxfId="695" priority="512">
      <formula>$B13="PROCESO"</formula>
    </cfRule>
    <cfRule type="expression" dxfId="694" priority="513">
      <formula>$B13="DEBE"</formula>
    </cfRule>
    <cfRule type="expression" dxfId="693" priority="514">
      <formula>$B13="TERMINADO"</formula>
    </cfRule>
    <cfRule type="expression" dxfId="692" priority="515">
      <formula>$B13="EJECUCION"</formula>
    </cfRule>
    <cfRule type="expression" dxfId="691" priority="516">
      <formula>$B13="PENDIENTE"</formula>
    </cfRule>
    <cfRule type="expression" dxfId="690" priority="517">
      <formula>$B13="REEMBOLSO"</formula>
    </cfRule>
    <cfRule type="expression" dxfId="689" priority="518">
      <formula>$B13="TRASLADO"</formula>
    </cfRule>
    <cfRule type="expression" dxfId="688" priority="519">
      <formula>$B13="PROCESO"</formula>
    </cfRule>
    <cfRule type="expression" dxfId="687" priority="520">
      <formula>$B13="DEBE"</formula>
    </cfRule>
    <cfRule type="expression" dxfId="686" priority="521">
      <formula>$B13="TERMINADO"</formula>
    </cfRule>
    <cfRule type="expression" dxfId="685" priority="522">
      <formula>$B13="EJECUCION"</formula>
    </cfRule>
    <cfRule type="expression" dxfId="684" priority="523">
      <formula>$B13="ARCHIVADO"</formula>
    </cfRule>
  </conditionalFormatting>
  <conditionalFormatting sqref="R96">
    <cfRule type="expression" dxfId="683" priority="978">
      <formula>$B545="PENDIENTE"</formula>
    </cfRule>
    <cfRule type="expression" dxfId="682" priority="979">
      <formula>$B545="REEMBOLSO"</formula>
    </cfRule>
    <cfRule type="expression" dxfId="681" priority="980">
      <formula>$B545="TRASLADO"</formula>
    </cfRule>
    <cfRule type="expression" dxfId="680" priority="981">
      <formula>$B545="PROCESO"</formula>
    </cfRule>
    <cfRule type="expression" dxfId="679" priority="982">
      <formula>$B545="DEBE"</formula>
    </cfRule>
    <cfRule type="expression" dxfId="678" priority="983">
      <formula>$B545="TERMINADO"</formula>
    </cfRule>
    <cfRule type="expression" dxfId="677" priority="984">
      <formula>$B545="EJECUCION"</formula>
    </cfRule>
  </conditionalFormatting>
  <conditionalFormatting sqref="O244:O282 O294:O328 O331:O347 O349:O526 O239">
    <cfRule type="expression" dxfId="676" priority="992">
      <formula>$B547="PENDIENTE"</formula>
    </cfRule>
    <cfRule type="expression" dxfId="675" priority="993">
      <formula>$B547="REEMBOLSO"</formula>
    </cfRule>
    <cfRule type="expression" dxfId="674" priority="994">
      <formula>$B547="TRASLADO"</formula>
    </cfRule>
    <cfRule type="expression" dxfId="673" priority="995">
      <formula>$B547="PROCESO"</formula>
    </cfRule>
    <cfRule type="expression" dxfId="672" priority="996">
      <formula>$B547="DEBE"</formula>
    </cfRule>
    <cfRule type="expression" dxfId="671" priority="997">
      <formula>$B547="TERMINADO"</formula>
    </cfRule>
    <cfRule type="expression" dxfId="670" priority="998">
      <formula>$B547="EJECUCION"</formula>
    </cfRule>
  </conditionalFormatting>
  <conditionalFormatting sqref="O241:O243">
    <cfRule type="expression" dxfId="669" priority="1040">
      <formula>$B548="PENDIENTE"</formula>
    </cfRule>
    <cfRule type="expression" dxfId="668" priority="1041">
      <formula>$B548="REEMBOLSO"</formula>
    </cfRule>
    <cfRule type="expression" dxfId="667" priority="1042">
      <formula>$B548="TRASLADO"</formula>
    </cfRule>
    <cfRule type="expression" dxfId="666" priority="1043">
      <formula>$B548="PROCESO"</formula>
    </cfRule>
    <cfRule type="expression" dxfId="665" priority="1044">
      <formula>$B548="DEBE"</formula>
    </cfRule>
    <cfRule type="expression" dxfId="664" priority="1045">
      <formula>$B548="TERMINADO"</formula>
    </cfRule>
    <cfRule type="expression" dxfId="663" priority="1046">
      <formula>$B548="EJECUCION"</formula>
    </cfRule>
  </conditionalFormatting>
  <conditionalFormatting sqref="O240">
    <cfRule type="expression" dxfId="662" priority="1317">
      <formula>$B546="PENDIENTE"</formula>
    </cfRule>
    <cfRule type="expression" dxfId="661" priority="1318">
      <formula>$B546="REEMBOLSO"</formula>
    </cfRule>
    <cfRule type="expression" dxfId="660" priority="1319">
      <formula>$B546="TRASLADO"</formula>
    </cfRule>
    <cfRule type="expression" dxfId="659" priority="1320">
      <formula>$B546="PROCESO"</formula>
    </cfRule>
    <cfRule type="expression" dxfId="658" priority="1321">
      <formula>$B546="DEBE"</formula>
    </cfRule>
    <cfRule type="expression" dxfId="657" priority="1322">
      <formula>$B546="TERMINADO"</formula>
    </cfRule>
    <cfRule type="expression" dxfId="656" priority="1323">
      <formula>$B546="EJECUCION"</formula>
    </cfRule>
  </conditionalFormatting>
  <conditionalFormatting sqref="O215:O218">
    <cfRule type="expression" dxfId="655" priority="1358">
      <formula>$B544="PENDIENTE"</formula>
    </cfRule>
    <cfRule type="expression" dxfId="654" priority="1359">
      <formula>$B544="REEMBOLSO"</formula>
    </cfRule>
    <cfRule type="expression" dxfId="653" priority="1360">
      <formula>$B544="TRASLADO"</formula>
    </cfRule>
    <cfRule type="expression" dxfId="652" priority="1361">
      <formula>$B544="PROCESO"</formula>
    </cfRule>
    <cfRule type="expression" dxfId="651" priority="1362">
      <formula>$B544="DEBE"</formula>
    </cfRule>
    <cfRule type="expression" dxfId="650" priority="1363">
      <formula>$B544="TERMINADO"</formula>
    </cfRule>
    <cfRule type="expression" dxfId="649" priority="1364">
      <formula>$B544="EJECUCION"</formula>
    </cfRule>
  </conditionalFormatting>
  <conditionalFormatting sqref="B348:P348">
    <cfRule type="expression" dxfId="648" priority="87">
      <formula>$B348="PENDIENTE"</formula>
    </cfRule>
    <cfRule type="expression" dxfId="647" priority="88">
      <formula>$B348="REEMBOLSO"</formula>
    </cfRule>
    <cfRule type="expression" dxfId="646" priority="89">
      <formula>$B348="TRASLADO"</formula>
    </cfRule>
    <cfRule type="expression" dxfId="645" priority="90">
      <formula>$B348="PROCESO"</formula>
    </cfRule>
    <cfRule type="expression" dxfId="644" priority="91">
      <formula>$B348="DEBE"</formula>
    </cfRule>
    <cfRule type="expression" dxfId="643" priority="92">
      <formula>$B348="TERMINADO"</formula>
    </cfRule>
    <cfRule type="expression" dxfId="642" priority="93">
      <formula>$B348="EJECUCION"</formula>
    </cfRule>
  </conditionalFormatting>
  <conditionalFormatting sqref="B348:P348">
    <cfRule type="expression" dxfId="641" priority="70">
      <formula>$B348="AHORRADO"</formula>
    </cfRule>
    <cfRule type="expression" dxfId="640" priority="71">
      <formula>$B348="ABANDONO"</formula>
    </cfRule>
    <cfRule type="expression" dxfId="639" priority="72">
      <formula>$B348="PENDIENTE"</formula>
    </cfRule>
    <cfRule type="expression" dxfId="638" priority="73">
      <formula>$B348="REEMBOLSO"</formula>
    </cfRule>
    <cfRule type="expression" dxfId="637" priority="74">
      <formula>$B348="TRASLADO"</formula>
    </cfRule>
    <cfRule type="expression" dxfId="636" priority="75">
      <formula>$B348="PROCESO"</formula>
    </cfRule>
    <cfRule type="expression" dxfId="635" priority="76">
      <formula>$B348="DEBE"</formula>
    </cfRule>
    <cfRule type="expression" dxfId="634" priority="77">
      <formula>$B348="TERMINADO"</formula>
    </cfRule>
    <cfRule type="expression" dxfId="633" priority="78">
      <formula>$B348="EJECUCION"</formula>
    </cfRule>
    <cfRule type="expression" dxfId="632" priority="79">
      <formula>$B348="PENDIENTE"</formula>
    </cfRule>
    <cfRule type="expression" dxfId="631" priority="80">
      <formula>$B348="REEMBOLSO"</formula>
    </cfRule>
    <cfRule type="expression" dxfId="630" priority="81">
      <formula>$B348="TRASLADO"</formula>
    </cfRule>
    <cfRule type="expression" dxfId="629" priority="82">
      <formula>$B348="PROCESO"</formula>
    </cfRule>
    <cfRule type="expression" dxfId="628" priority="83">
      <formula>$B348="DEBE"</formula>
    </cfRule>
    <cfRule type="expression" dxfId="627" priority="84">
      <formula>$B348="TERMINADO"</formula>
    </cfRule>
    <cfRule type="expression" dxfId="626" priority="85">
      <formula>$B348="EJECUCION"</formula>
    </cfRule>
    <cfRule type="expression" dxfId="625" priority="86">
      <formula>$B348="ARCHIVADO"</formula>
    </cfRule>
  </conditionalFormatting>
  <conditionalFormatting sqref="B216:O216">
    <cfRule type="expression" dxfId="624" priority="39">
      <formula>$B216="PENDIENTE"</formula>
    </cfRule>
    <cfRule type="expression" dxfId="623" priority="40">
      <formula>$B216="REEMBOLSO"</formula>
    </cfRule>
    <cfRule type="expression" dxfId="622" priority="41">
      <formula>$B216="TRASLADO"</formula>
    </cfRule>
    <cfRule type="expression" dxfId="621" priority="42">
      <formula>$B216="PROCESO"</formula>
    </cfRule>
    <cfRule type="expression" dxfId="620" priority="43">
      <formula>$B216="DEBE"</formula>
    </cfRule>
    <cfRule type="expression" dxfId="619" priority="44">
      <formula>$B216="TERMINADO"</formula>
    </cfRule>
    <cfRule type="expression" dxfId="618" priority="45">
      <formula>$B216="EJECUCION"</formula>
    </cfRule>
  </conditionalFormatting>
  <conditionalFormatting sqref="O214:O215">
    <cfRule type="expression" dxfId="617" priority="1406">
      <formula>$B547="PENDIENTE"</formula>
    </cfRule>
    <cfRule type="expression" dxfId="616" priority="1407">
      <formula>$B547="REEMBOLSO"</formula>
    </cfRule>
    <cfRule type="expression" dxfId="615" priority="1408">
      <formula>$B547="TRASLADO"</formula>
    </cfRule>
    <cfRule type="expression" dxfId="614" priority="1409">
      <formula>$B547="PROCESO"</formula>
    </cfRule>
    <cfRule type="expression" dxfId="613" priority="1410">
      <formula>$B547="DEBE"</formula>
    </cfRule>
    <cfRule type="expression" dxfId="612" priority="1411">
      <formula>$B547="TERMINADO"</formula>
    </cfRule>
    <cfRule type="expression" dxfId="611" priority="1412">
      <formula>$B547="EJECUCION"</formula>
    </cfRule>
  </conditionalFormatting>
  <conditionalFormatting sqref="O211:O213">
    <cfRule type="expression" dxfId="610" priority="1454">
      <formula>$B543="PENDIENTE"</formula>
    </cfRule>
    <cfRule type="expression" dxfId="609" priority="1455">
      <formula>$B543="REEMBOLSO"</formula>
    </cfRule>
    <cfRule type="expression" dxfId="608" priority="1456">
      <formula>$B543="TRASLADO"</formula>
    </cfRule>
    <cfRule type="expression" dxfId="607" priority="1457">
      <formula>$B543="PROCESO"</formula>
    </cfRule>
    <cfRule type="expression" dxfId="606" priority="1458">
      <formula>$B543="DEBE"</formula>
    </cfRule>
    <cfRule type="expression" dxfId="605" priority="1459">
      <formula>$B543="TERMINADO"</formula>
    </cfRule>
    <cfRule type="expression" dxfId="604" priority="1460">
      <formula>$B543="EJECUCION"</formula>
    </cfRule>
  </conditionalFormatting>
  <conditionalFormatting sqref="I215:O215">
    <cfRule type="expression" dxfId="603" priority="8">
      <formula>$B215="PENDIENTE"</formula>
    </cfRule>
    <cfRule type="expression" dxfId="602" priority="9">
      <formula>$B215="REEMBOLSO"</formula>
    </cfRule>
    <cfRule type="expression" dxfId="601" priority="10">
      <formula>$B215="TRASLADO"</formula>
    </cfRule>
    <cfRule type="expression" dxfId="600" priority="11">
      <formula>$B215="PROCESO"</formula>
    </cfRule>
    <cfRule type="expression" dxfId="599" priority="12">
      <formula>$B215="DEBE"</formula>
    </cfRule>
    <cfRule type="expression" dxfId="598" priority="13">
      <formula>$B215="TERMINADO"</formula>
    </cfRule>
    <cfRule type="expression" dxfId="597" priority="14">
      <formula>$B215="EJECUCION"</formula>
    </cfRule>
  </conditionalFormatting>
  <conditionalFormatting sqref="B217:O217">
    <cfRule type="expression" dxfId="596" priority="1">
      <formula>$B217="PENDIENTE"</formula>
    </cfRule>
    <cfRule type="expression" dxfId="595" priority="2">
      <formula>$B217="REEMBOLSO"</formula>
    </cfRule>
    <cfRule type="expression" dxfId="594" priority="3">
      <formula>$B217="TRASLADO"</formula>
    </cfRule>
    <cfRule type="expression" dxfId="593" priority="4">
      <formula>$B217="PROCESO"</formula>
    </cfRule>
    <cfRule type="expression" dxfId="592" priority="5">
      <formula>$B217="DEBE"</formula>
    </cfRule>
    <cfRule type="expression" dxfId="591" priority="6">
      <formula>$B217="TERMINADO"</formula>
    </cfRule>
    <cfRule type="expression" dxfId="590" priority="7">
      <formula>$B217="EJECUCION"</formula>
    </cfRule>
  </conditionalFormatting>
  <conditionalFormatting sqref="O221">
    <cfRule type="expression" dxfId="589" priority="1495">
      <formula>$B546="PENDIENTE"</formula>
    </cfRule>
    <cfRule type="expression" dxfId="588" priority="1496">
      <formula>$B546="REEMBOLSO"</formula>
    </cfRule>
    <cfRule type="expression" dxfId="587" priority="1497">
      <formula>$B546="TRASLADO"</formula>
    </cfRule>
    <cfRule type="expression" dxfId="586" priority="1498">
      <formula>$B546="PROCESO"</formula>
    </cfRule>
    <cfRule type="expression" dxfId="585" priority="1499">
      <formula>$B546="DEBE"</formula>
    </cfRule>
    <cfRule type="expression" dxfId="584" priority="1500">
      <formula>$B546="TERMINADO"</formula>
    </cfRule>
    <cfRule type="expression" dxfId="583" priority="1501">
      <formula>$B546="EJECUCION"</formula>
    </cfRule>
  </conditionalFormatting>
  <conditionalFormatting sqref="O219:O220">
    <cfRule type="expression" dxfId="582" priority="1536">
      <formula>$B545="PENDIENTE"</formula>
    </cfRule>
    <cfRule type="expression" dxfId="581" priority="1537">
      <formula>$B545="REEMBOLSO"</formula>
    </cfRule>
    <cfRule type="expression" dxfId="580" priority="1538">
      <formula>$B545="TRASLADO"</formula>
    </cfRule>
    <cfRule type="expression" dxfId="579" priority="1539">
      <formula>$B545="PROCESO"</formula>
    </cfRule>
    <cfRule type="expression" dxfId="578" priority="1540">
      <formula>$B545="DEBE"</formula>
    </cfRule>
    <cfRule type="expression" dxfId="577" priority="1541">
      <formula>$B545="TERMINADO"</formula>
    </cfRule>
    <cfRule type="expression" dxfId="576" priority="1542">
      <formula>$B545="EJECUCION"</formula>
    </cfRule>
  </conditionalFormatting>
  <conditionalFormatting sqref="O222">
    <cfRule type="expression" dxfId="575" priority="1577">
      <formula>$B546="PENDIENTE"</formula>
    </cfRule>
    <cfRule type="expression" dxfId="574" priority="1578">
      <formula>$B546="REEMBOLSO"</formula>
    </cfRule>
    <cfRule type="expression" dxfId="573" priority="1579">
      <formula>$B546="TRASLADO"</formula>
    </cfRule>
    <cfRule type="expression" dxfId="572" priority="1580">
      <formula>$B546="PROCESO"</formula>
    </cfRule>
    <cfRule type="expression" dxfId="571" priority="1581">
      <formula>$B546="DEBE"</formula>
    </cfRule>
    <cfRule type="expression" dxfId="570" priority="1582">
      <formula>$B546="TERMINADO"</formula>
    </cfRule>
    <cfRule type="expression" dxfId="569" priority="1583">
      <formula>$B546="EJECUCION"</formula>
    </cfRule>
  </conditionalFormatting>
  <conditionalFormatting sqref="O238">
    <cfRule type="expression" dxfId="568" priority="1618">
      <formula>$B547="PENDIENTE"</formula>
    </cfRule>
    <cfRule type="expression" dxfId="567" priority="1619">
      <formula>$B547="REEMBOLSO"</formula>
    </cfRule>
    <cfRule type="expression" dxfId="566" priority="1620">
      <formula>$B547="TRASLADO"</formula>
    </cfRule>
    <cfRule type="expression" dxfId="565" priority="1621">
      <formula>$B547="PROCESO"</formula>
    </cfRule>
    <cfRule type="expression" dxfId="564" priority="1622">
      <formula>$B547="DEBE"</formula>
    </cfRule>
    <cfRule type="expression" dxfId="563" priority="1623">
      <formula>$B547="TERMINADO"</formula>
    </cfRule>
    <cfRule type="expression" dxfId="562" priority="1624">
      <formula>$B547="EJECUCION"</formula>
    </cfRule>
  </conditionalFormatting>
  <conditionalFormatting sqref="O237">
    <cfRule type="expression" dxfId="561" priority="1659">
      <formula>$B547="PENDIENTE"</formula>
    </cfRule>
    <cfRule type="expression" dxfId="560" priority="1660">
      <formula>$B547="REEMBOLSO"</formula>
    </cfRule>
    <cfRule type="expression" dxfId="559" priority="1661">
      <formula>$B547="TRASLADO"</formula>
    </cfRule>
    <cfRule type="expression" dxfId="558" priority="1662">
      <formula>$B547="PROCESO"</formula>
    </cfRule>
    <cfRule type="expression" dxfId="557" priority="1663">
      <formula>$B547="DEBE"</formula>
    </cfRule>
    <cfRule type="expression" dxfId="556" priority="1664">
      <formula>$B547="TERMINADO"</formula>
    </cfRule>
    <cfRule type="expression" dxfId="555" priority="1665">
      <formula>$B547="EJECUCION"</formula>
    </cfRule>
  </conditionalFormatting>
  <conditionalFormatting sqref="O236">
    <cfRule type="expression" dxfId="554" priority="1700">
      <formula>$B547="PENDIENTE"</formula>
    </cfRule>
    <cfRule type="expression" dxfId="553" priority="1701">
      <formula>$B547="REEMBOLSO"</formula>
    </cfRule>
    <cfRule type="expression" dxfId="552" priority="1702">
      <formula>$B547="TRASLADO"</formula>
    </cfRule>
    <cfRule type="expression" dxfId="551" priority="1703">
      <formula>$B547="PROCESO"</formula>
    </cfRule>
    <cfRule type="expression" dxfId="550" priority="1704">
      <formula>$B547="DEBE"</formula>
    </cfRule>
    <cfRule type="expression" dxfId="549" priority="1705">
      <formula>$B547="TERMINADO"</formula>
    </cfRule>
    <cfRule type="expression" dxfId="548" priority="1706">
      <formula>$B547="EJECUCION"</formula>
    </cfRule>
  </conditionalFormatting>
  <conditionalFormatting sqref="O235">
    <cfRule type="expression" dxfId="547" priority="1741">
      <formula>$B547="PENDIENTE"</formula>
    </cfRule>
    <cfRule type="expression" dxfId="546" priority="1742">
      <formula>$B547="REEMBOLSO"</formula>
    </cfRule>
    <cfRule type="expression" dxfId="545" priority="1743">
      <formula>$B547="TRASLADO"</formula>
    </cfRule>
    <cfRule type="expression" dxfId="544" priority="1744">
      <formula>$B547="PROCESO"</formula>
    </cfRule>
    <cfRule type="expression" dxfId="543" priority="1745">
      <formula>$B547="DEBE"</formula>
    </cfRule>
    <cfRule type="expression" dxfId="542" priority="1746">
      <formula>$B547="TERMINADO"</formula>
    </cfRule>
    <cfRule type="expression" dxfId="541" priority="1747">
      <formula>$B547="EJECUCION"</formula>
    </cfRule>
  </conditionalFormatting>
  <conditionalFormatting sqref="O234">
    <cfRule type="expression" dxfId="540" priority="1782">
      <formula>$B547="PENDIENTE"</formula>
    </cfRule>
    <cfRule type="expression" dxfId="539" priority="1783">
      <formula>$B547="REEMBOLSO"</formula>
    </cfRule>
    <cfRule type="expression" dxfId="538" priority="1784">
      <formula>$B547="TRASLADO"</formula>
    </cfRule>
    <cfRule type="expression" dxfId="537" priority="1785">
      <formula>$B547="PROCESO"</formula>
    </cfRule>
    <cfRule type="expression" dxfId="536" priority="1786">
      <formula>$B547="DEBE"</formula>
    </cfRule>
    <cfRule type="expression" dxfId="535" priority="1787">
      <formula>$B547="TERMINADO"</formula>
    </cfRule>
    <cfRule type="expression" dxfId="534" priority="1788">
      <formula>$B547="EJECUCION"</formula>
    </cfRule>
  </conditionalFormatting>
  <conditionalFormatting sqref="O233">
    <cfRule type="expression" dxfId="533" priority="1823">
      <formula>$B547="PENDIENTE"</formula>
    </cfRule>
    <cfRule type="expression" dxfId="532" priority="1824">
      <formula>$B547="REEMBOLSO"</formula>
    </cfRule>
    <cfRule type="expression" dxfId="531" priority="1825">
      <formula>$B547="TRASLADO"</formula>
    </cfRule>
    <cfRule type="expression" dxfId="530" priority="1826">
      <formula>$B547="PROCESO"</formula>
    </cfRule>
    <cfRule type="expression" dxfId="529" priority="1827">
      <formula>$B547="DEBE"</formula>
    </cfRule>
    <cfRule type="expression" dxfId="528" priority="1828">
      <formula>$B547="TERMINADO"</formula>
    </cfRule>
    <cfRule type="expression" dxfId="527" priority="1829">
      <formula>$B547="EJECUCION"</formula>
    </cfRule>
  </conditionalFormatting>
  <conditionalFormatting sqref="O232">
    <cfRule type="expression" dxfId="526" priority="1864">
      <formula>$B547="PENDIENTE"</formula>
    </cfRule>
    <cfRule type="expression" dxfId="525" priority="1865">
      <formula>$B547="REEMBOLSO"</formula>
    </cfRule>
    <cfRule type="expression" dxfId="524" priority="1866">
      <formula>$B547="TRASLADO"</formula>
    </cfRule>
    <cfRule type="expression" dxfId="523" priority="1867">
      <formula>$B547="PROCESO"</formula>
    </cfRule>
    <cfRule type="expression" dxfId="522" priority="1868">
      <formula>$B547="DEBE"</formula>
    </cfRule>
    <cfRule type="expression" dxfId="521" priority="1869">
      <formula>$B547="TERMINADO"</formula>
    </cfRule>
    <cfRule type="expression" dxfId="520" priority="1870">
      <formula>$B547="EJECUCION"</formula>
    </cfRule>
  </conditionalFormatting>
  <conditionalFormatting sqref="O231">
    <cfRule type="expression" dxfId="519" priority="1905">
      <formula>$B547="PENDIENTE"</formula>
    </cfRule>
    <cfRule type="expression" dxfId="518" priority="1906">
      <formula>$B547="REEMBOLSO"</formula>
    </cfRule>
    <cfRule type="expression" dxfId="517" priority="1907">
      <formula>$B547="TRASLADO"</formula>
    </cfRule>
    <cfRule type="expression" dxfId="516" priority="1908">
      <formula>$B547="PROCESO"</formula>
    </cfRule>
    <cfRule type="expression" dxfId="515" priority="1909">
      <formula>$B547="DEBE"</formula>
    </cfRule>
    <cfRule type="expression" dxfId="514" priority="1910">
      <formula>$B547="TERMINADO"</formula>
    </cfRule>
    <cfRule type="expression" dxfId="513" priority="1911">
      <formula>$B547="EJECUCION"</formula>
    </cfRule>
  </conditionalFormatting>
  <conditionalFormatting sqref="O230">
    <cfRule type="expression" dxfId="512" priority="1946">
      <formula>$B547="PENDIENTE"</formula>
    </cfRule>
    <cfRule type="expression" dxfId="511" priority="1947">
      <formula>$B547="REEMBOLSO"</formula>
    </cfRule>
    <cfRule type="expression" dxfId="510" priority="1948">
      <formula>$B547="TRASLADO"</formula>
    </cfRule>
    <cfRule type="expression" dxfId="509" priority="1949">
      <formula>$B547="PROCESO"</formula>
    </cfRule>
    <cfRule type="expression" dxfId="508" priority="1950">
      <formula>$B547="DEBE"</formula>
    </cfRule>
    <cfRule type="expression" dxfId="507" priority="1951">
      <formula>$B547="TERMINADO"</formula>
    </cfRule>
    <cfRule type="expression" dxfId="506" priority="1952">
      <formula>$B547="EJECUCION"</formula>
    </cfRule>
  </conditionalFormatting>
  <conditionalFormatting sqref="O229">
    <cfRule type="expression" dxfId="505" priority="1987">
      <formula>$B547="PENDIENTE"</formula>
    </cfRule>
    <cfRule type="expression" dxfId="504" priority="1988">
      <formula>$B547="REEMBOLSO"</formula>
    </cfRule>
    <cfRule type="expression" dxfId="503" priority="1989">
      <formula>$B547="TRASLADO"</formula>
    </cfRule>
    <cfRule type="expression" dxfId="502" priority="1990">
      <formula>$B547="PROCESO"</formula>
    </cfRule>
    <cfRule type="expression" dxfId="501" priority="1991">
      <formula>$B547="DEBE"</formula>
    </cfRule>
    <cfRule type="expression" dxfId="500" priority="1992">
      <formula>$B547="TERMINADO"</formula>
    </cfRule>
    <cfRule type="expression" dxfId="499" priority="1993">
      <formula>$B547="EJECUCION"</formula>
    </cfRule>
  </conditionalFormatting>
  <conditionalFormatting sqref="O228">
    <cfRule type="expression" dxfId="498" priority="2028">
      <formula>$B547="PENDIENTE"</formula>
    </cfRule>
    <cfRule type="expression" dxfId="497" priority="2029">
      <formula>$B547="REEMBOLSO"</formula>
    </cfRule>
    <cfRule type="expression" dxfId="496" priority="2030">
      <formula>$B547="TRASLADO"</formula>
    </cfRule>
    <cfRule type="expression" dxfId="495" priority="2031">
      <formula>$B547="PROCESO"</formula>
    </cfRule>
    <cfRule type="expression" dxfId="494" priority="2032">
      <formula>$B547="DEBE"</formula>
    </cfRule>
    <cfRule type="expression" dxfId="493" priority="2033">
      <formula>$B547="TERMINADO"</formula>
    </cfRule>
    <cfRule type="expression" dxfId="492" priority="2034">
      <formula>$B547="EJECUCION"</formula>
    </cfRule>
  </conditionalFormatting>
  <conditionalFormatting sqref="O227">
    <cfRule type="expression" dxfId="491" priority="2069">
      <formula>$B547="PENDIENTE"</formula>
    </cfRule>
    <cfRule type="expression" dxfId="490" priority="2070">
      <formula>$B547="REEMBOLSO"</formula>
    </cfRule>
    <cfRule type="expression" dxfId="489" priority="2071">
      <formula>$B547="TRASLADO"</formula>
    </cfRule>
    <cfRule type="expression" dxfId="488" priority="2072">
      <formula>$B547="PROCESO"</formula>
    </cfRule>
    <cfRule type="expression" dxfId="487" priority="2073">
      <formula>$B547="DEBE"</formula>
    </cfRule>
    <cfRule type="expression" dxfId="486" priority="2074">
      <formula>$B547="TERMINADO"</formula>
    </cfRule>
    <cfRule type="expression" dxfId="485" priority="2075">
      <formula>$B547="EJECUCION"</formula>
    </cfRule>
  </conditionalFormatting>
  <conditionalFormatting sqref="O226">
    <cfRule type="expression" dxfId="484" priority="2110">
      <formula>$B547="PENDIENTE"</formula>
    </cfRule>
    <cfRule type="expression" dxfId="483" priority="2111">
      <formula>$B547="REEMBOLSO"</formula>
    </cfRule>
    <cfRule type="expression" dxfId="482" priority="2112">
      <formula>$B547="TRASLADO"</formula>
    </cfRule>
    <cfRule type="expression" dxfId="481" priority="2113">
      <formula>$B547="PROCESO"</formula>
    </cfRule>
    <cfRule type="expression" dxfId="480" priority="2114">
      <formula>$B547="DEBE"</formula>
    </cfRule>
    <cfRule type="expression" dxfId="479" priority="2115">
      <formula>$B547="TERMINADO"</formula>
    </cfRule>
    <cfRule type="expression" dxfId="478" priority="2116">
      <formula>$B547="EJECUCION"</formula>
    </cfRule>
  </conditionalFormatting>
  <conditionalFormatting sqref="O225">
    <cfRule type="expression" dxfId="477" priority="2151">
      <formula>$B547="PENDIENTE"</formula>
    </cfRule>
    <cfRule type="expression" dxfId="476" priority="2152">
      <formula>$B547="REEMBOLSO"</formula>
    </cfRule>
    <cfRule type="expression" dxfId="475" priority="2153">
      <formula>$B547="TRASLADO"</formula>
    </cfRule>
    <cfRule type="expression" dxfId="474" priority="2154">
      <formula>$B547="PROCESO"</formula>
    </cfRule>
    <cfRule type="expression" dxfId="473" priority="2155">
      <formula>$B547="DEBE"</formula>
    </cfRule>
    <cfRule type="expression" dxfId="472" priority="2156">
      <formula>$B547="TERMINADO"</formula>
    </cfRule>
    <cfRule type="expression" dxfId="471" priority="2157">
      <formula>$B547="EJECUCION"</formula>
    </cfRule>
  </conditionalFormatting>
  <conditionalFormatting sqref="O223:O224">
    <cfRule type="expression" dxfId="470" priority="2192">
      <formula>$B546="PENDIENTE"</formula>
    </cfRule>
    <cfRule type="expression" dxfId="469" priority="2193">
      <formula>$B546="REEMBOLSO"</formula>
    </cfRule>
    <cfRule type="expression" dxfId="468" priority="2194">
      <formula>$B546="TRASLADO"</formula>
    </cfRule>
    <cfRule type="expression" dxfId="467" priority="2195">
      <formula>$B546="PROCESO"</formula>
    </cfRule>
    <cfRule type="expression" dxfId="466" priority="2196">
      <formula>$B546="DEBE"</formula>
    </cfRule>
    <cfRule type="expression" dxfId="465" priority="2197">
      <formula>$B546="TERMINADO"</formula>
    </cfRule>
    <cfRule type="expression" dxfId="464"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sheetPr codeName="Hoja4"/>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9439</v>
      </c>
      <c r="B1" t="s">
        <v>9440</v>
      </c>
      <c r="C1" t="s">
        <v>9441</v>
      </c>
      <c r="D1" t="s">
        <v>9442</v>
      </c>
    </row>
    <row r="2" spans="1:4" x14ac:dyDescent="0.25">
      <c r="A2">
        <v>5</v>
      </c>
      <c r="B2" t="s">
        <v>7839</v>
      </c>
      <c r="C2">
        <v>5001</v>
      </c>
      <c r="D2" t="s">
        <v>9443</v>
      </c>
    </row>
    <row r="3" spans="1:4" x14ac:dyDescent="0.25">
      <c r="A3">
        <v>5</v>
      </c>
      <c r="B3" t="s">
        <v>7839</v>
      </c>
      <c r="C3">
        <v>5002</v>
      </c>
      <c r="D3" t="s">
        <v>9444</v>
      </c>
    </row>
    <row r="4" spans="1:4" x14ac:dyDescent="0.25">
      <c r="A4">
        <v>5</v>
      </c>
      <c r="B4" t="s">
        <v>7839</v>
      </c>
      <c r="C4">
        <v>5004</v>
      </c>
      <c r="D4" t="s">
        <v>9445</v>
      </c>
    </row>
    <row r="5" spans="1:4" x14ac:dyDescent="0.25">
      <c r="A5">
        <v>5</v>
      </c>
      <c r="B5" t="s">
        <v>7839</v>
      </c>
      <c r="C5">
        <v>5021</v>
      </c>
      <c r="D5" t="s">
        <v>9446</v>
      </c>
    </row>
    <row r="6" spans="1:4" x14ac:dyDescent="0.25">
      <c r="A6">
        <v>5</v>
      </c>
      <c r="B6" t="s">
        <v>7839</v>
      </c>
      <c r="C6">
        <v>5030</v>
      </c>
      <c r="D6" t="s">
        <v>9447</v>
      </c>
    </row>
    <row r="7" spans="1:4" x14ac:dyDescent="0.25">
      <c r="A7">
        <v>5</v>
      </c>
      <c r="B7" t="s">
        <v>7839</v>
      </c>
      <c r="C7">
        <v>5031</v>
      </c>
      <c r="D7" t="s">
        <v>9448</v>
      </c>
    </row>
    <row r="8" spans="1:4" x14ac:dyDescent="0.25">
      <c r="A8">
        <v>5</v>
      </c>
      <c r="B8" t="s">
        <v>7839</v>
      </c>
      <c r="C8">
        <v>5034</v>
      </c>
      <c r="D8" t="s">
        <v>9449</v>
      </c>
    </row>
    <row r="9" spans="1:4" x14ac:dyDescent="0.25">
      <c r="A9">
        <v>5</v>
      </c>
      <c r="B9" t="s">
        <v>7839</v>
      </c>
      <c r="C9">
        <v>5036</v>
      </c>
      <c r="D9" t="s">
        <v>9450</v>
      </c>
    </row>
    <row r="10" spans="1:4" x14ac:dyDescent="0.25">
      <c r="A10">
        <v>5</v>
      </c>
      <c r="B10" t="s">
        <v>7839</v>
      </c>
      <c r="C10">
        <v>5038</v>
      </c>
      <c r="D10" t="s">
        <v>9451</v>
      </c>
    </row>
    <row r="11" spans="1:4" x14ac:dyDescent="0.25">
      <c r="A11">
        <v>5</v>
      </c>
      <c r="B11" t="s">
        <v>7839</v>
      </c>
      <c r="C11">
        <v>5040</v>
      </c>
      <c r="D11" t="s">
        <v>9452</v>
      </c>
    </row>
    <row r="12" spans="1:4" x14ac:dyDescent="0.25">
      <c r="A12">
        <v>5</v>
      </c>
      <c r="B12" t="s">
        <v>7839</v>
      </c>
      <c r="C12">
        <v>5042</v>
      </c>
      <c r="D12" t="s">
        <v>9453</v>
      </c>
    </row>
    <row r="13" spans="1:4" x14ac:dyDescent="0.25">
      <c r="A13">
        <v>5</v>
      </c>
      <c r="B13" t="s">
        <v>7839</v>
      </c>
      <c r="C13">
        <v>5044</v>
      </c>
      <c r="D13" t="s">
        <v>9454</v>
      </c>
    </row>
    <row r="14" spans="1:4" x14ac:dyDescent="0.25">
      <c r="A14">
        <v>5</v>
      </c>
      <c r="B14" t="s">
        <v>7839</v>
      </c>
      <c r="C14">
        <v>5045</v>
      </c>
      <c r="D14" t="s">
        <v>9455</v>
      </c>
    </row>
    <row r="15" spans="1:4" x14ac:dyDescent="0.25">
      <c r="A15">
        <v>5</v>
      </c>
      <c r="B15" t="s">
        <v>7839</v>
      </c>
      <c r="C15">
        <v>5051</v>
      </c>
      <c r="D15" t="s">
        <v>9456</v>
      </c>
    </row>
    <row r="16" spans="1:4" x14ac:dyDescent="0.25">
      <c r="A16">
        <v>5</v>
      </c>
      <c r="B16" t="s">
        <v>7839</v>
      </c>
      <c r="C16">
        <v>5055</v>
      </c>
      <c r="D16" t="s">
        <v>9457</v>
      </c>
    </row>
    <row r="17" spans="1:4" x14ac:dyDescent="0.25">
      <c r="A17">
        <v>5</v>
      </c>
      <c r="B17" t="s">
        <v>7839</v>
      </c>
      <c r="C17">
        <v>5059</v>
      </c>
      <c r="D17" t="s">
        <v>9261</v>
      </c>
    </row>
    <row r="18" spans="1:4" x14ac:dyDescent="0.25">
      <c r="A18">
        <v>5</v>
      </c>
      <c r="B18" t="s">
        <v>7839</v>
      </c>
      <c r="C18">
        <v>5079</v>
      </c>
      <c r="D18" t="s">
        <v>1498</v>
      </c>
    </row>
    <row r="19" spans="1:4" x14ac:dyDescent="0.25">
      <c r="A19">
        <v>5</v>
      </c>
      <c r="B19" t="s">
        <v>7839</v>
      </c>
      <c r="C19">
        <v>5086</v>
      </c>
      <c r="D19" t="s">
        <v>9458</v>
      </c>
    </row>
    <row r="20" spans="1:4" x14ac:dyDescent="0.25">
      <c r="A20">
        <v>5</v>
      </c>
      <c r="B20" t="s">
        <v>7839</v>
      </c>
      <c r="C20">
        <v>5088</v>
      </c>
      <c r="D20" t="s">
        <v>1492</v>
      </c>
    </row>
    <row r="21" spans="1:4" x14ac:dyDescent="0.25">
      <c r="A21">
        <v>5</v>
      </c>
      <c r="B21" t="s">
        <v>7839</v>
      </c>
      <c r="C21">
        <v>5091</v>
      </c>
      <c r="D21" t="s">
        <v>9459</v>
      </c>
    </row>
    <row r="22" spans="1:4" x14ac:dyDescent="0.25">
      <c r="A22">
        <v>5</v>
      </c>
      <c r="B22" t="s">
        <v>7839</v>
      </c>
      <c r="C22">
        <v>5093</v>
      </c>
      <c r="D22" t="s">
        <v>9460</v>
      </c>
    </row>
    <row r="23" spans="1:4" x14ac:dyDescent="0.25">
      <c r="A23">
        <v>5</v>
      </c>
      <c r="B23" t="s">
        <v>7839</v>
      </c>
      <c r="C23">
        <v>5101</v>
      </c>
      <c r="D23" t="s">
        <v>9461</v>
      </c>
    </row>
    <row r="24" spans="1:4" x14ac:dyDescent="0.25">
      <c r="A24">
        <v>5</v>
      </c>
      <c r="B24" t="s">
        <v>7839</v>
      </c>
      <c r="C24">
        <v>5107</v>
      </c>
      <c r="D24" t="s">
        <v>9462</v>
      </c>
    </row>
    <row r="25" spans="1:4" x14ac:dyDescent="0.25">
      <c r="A25">
        <v>5</v>
      </c>
      <c r="B25" t="s">
        <v>7839</v>
      </c>
      <c r="C25">
        <v>5113</v>
      </c>
      <c r="D25" t="s">
        <v>9463</v>
      </c>
    </row>
    <row r="26" spans="1:4" x14ac:dyDescent="0.25">
      <c r="A26">
        <v>5</v>
      </c>
      <c r="B26" t="s">
        <v>7839</v>
      </c>
      <c r="C26">
        <v>5120</v>
      </c>
      <c r="D26" t="s">
        <v>9464</v>
      </c>
    </row>
    <row r="27" spans="1:4" x14ac:dyDescent="0.25">
      <c r="A27">
        <v>5</v>
      </c>
      <c r="B27" t="s">
        <v>7839</v>
      </c>
      <c r="C27">
        <v>5125</v>
      </c>
      <c r="D27" t="s">
        <v>3379</v>
      </c>
    </row>
    <row r="28" spans="1:4" x14ac:dyDescent="0.25">
      <c r="A28">
        <v>5</v>
      </c>
      <c r="B28" t="s">
        <v>7839</v>
      </c>
      <c r="C28">
        <v>5129</v>
      </c>
      <c r="D28" t="s">
        <v>1493</v>
      </c>
    </row>
    <row r="29" spans="1:4" x14ac:dyDescent="0.25">
      <c r="A29">
        <v>5</v>
      </c>
      <c r="B29" t="s">
        <v>7839</v>
      </c>
      <c r="C29">
        <v>5134</v>
      </c>
      <c r="D29" t="s">
        <v>9465</v>
      </c>
    </row>
    <row r="30" spans="1:4" x14ac:dyDescent="0.25">
      <c r="A30">
        <v>5</v>
      </c>
      <c r="B30" t="s">
        <v>7839</v>
      </c>
      <c r="C30">
        <v>5138</v>
      </c>
      <c r="D30" t="s">
        <v>9466</v>
      </c>
    </row>
    <row r="31" spans="1:4" x14ac:dyDescent="0.25">
      <c r="A31">
        <v>5</v>
      </c>
      <c r="B31" t="s">
        <v>7839</v>
      </c>
      <c r="C31">
        <v>5142</v>
      </c>
      <c r="D31" t="s">
        <v>9467</v>
      </c>
    </row>
    <row r="32" spans="1:4" x14ac:dyDescent="0.25">
      <c r="A32">
        <v>5</v>
      </c>
      <c r="B32" t="s">
        <v>7839</v>
      </c>
      <c r="C32">
        <v>5145</v>
      </c>
      <c r="D32" t="s">
        <v>9468</v>
      </c>
    </row>
    <row r="33" spans="1:4" x14ac:dyDescent="0.25">
      <c r="A33">
        <v>5</v>
      </c>
      <c r="B33" t="s">
        <v>7839</v>
      </c>
      <c r="C33">
        <v>5147</v>
      </c>
      <c r="D33" t="s">
        <v>9469</v>
      </c>
    </row>
    <row r="34" spans="1:4" x14ac:dyDescent="0.25">
      <c r="A34">
        <v>5</v>
      </c>
      <c r="B34" t="s">
        <v>7839</v>
      </c>
      <c r="C34">
        <v>5148</v>
      </c>
      <c r="D34" t="s">
        <v>9470</v>
      </c>
    </row>
    <row r="35" spans="1:4" x14ac:dyDescent="0.25">
      <c r="A35">
        <v>5</v>
      </c>
      <c r="B35" t="s">
        <v>7839</v>
      </c>
      <c r="C35">
        <v>5150</v>
      </c>
      <c r="D35" t="s">
        <v>9471</v>
      </c>
    </row>
    <row r="36" spans="1:4" x14ac:dyDescent="0.25">
      <c r="A36">
        <v>5</v>
      </c>
      <c r="B36" t="s">
        <v>7839</v>
      </c>
      <c r="C36">
        <v>5154</v>
      </c>
      <c r="D36" t="s">
        <v>9472</v>
      </c>
    </row>
    <row r="37" spans="1:4" x14ac:dyDescent="0.25">
      <c r="A37">
        <v>5</v>
      </c>
      <c r="B37" t="s">
        <v>7839</v>
      </c>
      <c r="C37">
        <v>5172</v>
      </c>
      <c r="D37" t="s">
        <v>9473</v>
      </c>
    </row>
    <row r="38" spans="1:4" x14ac:dyDescent="0.25">
      <c r="A38">
        <v>5</v>
      </c>
      <c r="B38" t="s">
        <v>7839</v>
      </c>
      <c r="C38">
        <v>5190</v>
      </c>
      <c r="D38" t="s">
        <v>9474</v>
      </c>
    </row>
    <row r="39" spans="1:4" x14ac:dyDescent="0.25">
      <c r="A39">
        <v>5</v>
      </c>
      <c r="B39" t="s">
        <v>7839</v>
      </c>
      <c r="C39">
        <v>5197</v>
      </c>
      <c r="D39" t="s">
        <v>9475</v>
      </c>
    </row>
    <row r="40" spans="1:4" x14ac:dyDescent="0.25">
      <c r="A40">
        <v>5</v>
      </c>
      <c r="B40" t="s">
        <v>7839</v>
      </c>
      <c r="C40">
        <v>5206</v>
      </c>
      <c r="D40" t="s">
        <v>9476</v>
      </c>
    </row>
    <row r="41" spans="1:4" x14ac:dyDescent="0.25">
      <c r="A41">
        <v>5</v>
      </c>
      <c r="B41" t="s">
        <v>7839</v>
      </c>
      <c r="C41">
        <v>5209</v>
      </c>
      <c r="D41" t="s">
        <v>9477</v>
      </c>
    </row>
    <row r="42" spans="1:4" x14ac:dyDescent="0.25">
      <c r="A42">
        <v>5</v>
      </c>
      <c r="B42" t="s">
        <v>7839</v>
      </c>
      <c r="C42">
        <v>5212</v>
      </c>
      <c r="D42" t="s">
        <v>1494</v>
      </c>
    </row>
    <row r="43" spans="1:4" x14ac:dyDescent="0.25">
      <c r="A43">
        <v>5</v>
      </c>
      <c r="B43" t="s">
        <v>7839</v>
      </c>
      <c r="C43">
        <v>5234</v>
      </c>
      <c r="D43" t="s">
        <v>9478</v>
      </c>
    </row>
    <row r="44" spans="1:4" x14ac:dyDescent="0.25">
      <c r="A44">
        <v>5</v>
      </c>
      <c r="B44" t="s">
        <v>7839</v>
      </c>
      <c r="C44">
        <v>5237</v>
      </c>
      <c r="D44" t="s">
        <v>9479</v>
      </c>
    </row>
    <row r="45" spans="1:4" x14ac:dyDescent="0.25">
      <c r="A45">
        <v>5</v>
      </c>
      <c r="B45" t="s">
        <v>7839</v>
      </c>
      <c r="C45">
        <v>5240</v>
      </c>
      <c r="D45" t="s">
        <v>9480</v>
      </c>
    </row>
    <row r="46" spans="1:4" x14ac:dyDescent="0.25">
      <c r="A46">
        <v>5</v>
      </c>
      <c r="B46" t="s">
        <v>7839</v>
      </c>
      <c r="C46">
        <v>5250</v>
      </c>
      <c r="D46" t="s">
        <v>9481</v>
      </c>
    </row>
    <row r="47" spans="1:4" x14ac:dyDescent="0.25">
      <c r="A47">
        <v>5</v>
      </c>
      <c r="B47" t="s">
        <v>7839</v>
      </c>
      <c r="C47">
        <v>5264</v>
      </c>
      <c r="D47" t="s">
        <v>9482</v>
      </c>
    </row>
    <row r="48" spans="1:4" x14ac:dyDescent="0.25">
      <c r="A48">
        <v>5</v>
      </c>
      <c r="B48" t="s">
        <v>7839</v>
      </c>
      <c r="C48">
        <v>5266</v>
      </c>
      <c r="D48" t="s">
        <v>1487</v>
      </c>
    </row>
    <row r="49" spans="1:4" x14ac:dyDescent="0.25">
      <c r="A49">
        <v>5</v>
      </c>
      <c r="B49" t="s">
        <v>7839</v>
      </c>
      <c r="C49">
        <v>5282</v>
      </c>
      <c r="D49" t="s">
        <v>9483</v>
      </c>
    </row>
    <row r="50" spans="1:4" x14ac:dyDescent="0.25">
      <c r="A50">
        <v>5</v>
      </c>
      <c r="B50" t="s">
        <v>7839</v>
      </c>
      <c r="C50">
        <v>5284</v>
      </c>
      <c r="D50" t="s">
        <v>9484</v>
      </c>
    </row>
    <row r="51" spans="1:4" x14ac:dyDescent="0.25">
      <c r="A51">
        <v>5</v>
      </c>
      <c r="B51" t="s">
        <v>7839</v>
      </c>
      <c r="C51">
        <v>5306</v>
      </c>
      <c r="D51" t="s">
        <v>465</v>
      </c>
    </row>
    <row r="52" spans="1:4" x14ac:dyDescent="0.25">
      <c r="A52">
        <v>5</v>
      </c>
      <c r="B52" t="s">
        <v>7839</v>
      </c>
      <c r="C52">
        <v>5308</v>
      </c>
      <c r="D52" t="s">
        <v>1495</v>
      </c>
    </row>
    <row r="53" spans="1:4" x14ac:dyDescent="0.25">
      <c r="A53">
        <v>5</v>
      </c>
      <c r="B53" t="s">
        <v>7839</v>
      </c>
      <c r="C53">
        <v>5310</v>
      </c>
      <c r="D53" t="s">
        <v>9485</v>
      </c>
    </row>
    <row r="54" spans="1:4" x14ac:dyDescent="0.25">
      <c r="A54">
        <v>5</v>
      </c>
      <c r="B54" t="s">
        <v>7839</v>
      </c>
      <c r="C54">
        <v>5313</v>
      </c>
      <c r="D54" t="s">
        <v>9486</v>
      </c>
    </row>
    <row r="55" spans="1:4" x14ac:dyDescent="0.25">
      <c r="A55">
        <v>5</v>
      </c>
      <c r="B55" t="s">
        <v>7839</v>
      </c>
      <c r="C55">
        <v>5315</v>
      </c>
      <c r="D55" t="s">
        <v>9487</v>
      </c>
    </row>
    <row r="56" spans="1:4" x14ac:dyDescent="0.25">
      <c r="A56">
        <v>5</v>
      </c>
      <c r="B56" t="s">
        <v>7839</v>
      </c>
      <c r="C56">
        <v>5318</v>
      </c>
      <c r="D56" t="s">
        <v>9488</v>
      </c>
    </row>
    <row r="57" spans="1:4" x14ac:dyDescent="0.25">
      <c r="A57">
        <v>5</v>
      </c>
      <c r="B57" t="s">
        <v>7839</v>
      </c>
      <c r="C57">
        <v>5321</v>
      </c>
      <c r="D57" t="s">
        <v>9489</v>
      </c>
    </row>
    <row r="58" spans="1:4" x14ac:dyDescent="0.25">
      <c r="A58">
        <v>5</v>
      </c>
      <c r="B58" t="s">
        <v>7839</v>
      </c>
      <c r="C58">
        <v>5347</v>
      </c>
      <c r="D58" t="s">
        <v>9490</v>
      </c>
    </row>
    <row r="59" spans="1:4" x14ac:dyDescent="0.25">
      <c r="A59">
        <v>5</v>
      </c>
      <c r="B59" t="s">
        <v>7839</v>
      </c>
      <c r="C59">
        <v>5353</v>
      </c>
      <c r="D59" t="s">
        <v>9491</v>
      </c>
    </row>
    <row r="60" spans="1:4" x14ac:dyDescent="0.25">
      <c r="A60">
        <v>5</v>
      </c>
      <c r="B60" t="s">
        <v>7839</v>
      </c>
      <c r="C60">
        <v>5360</v>
      </c>
      <c r="D60" t="s">
        <v>9492</v>
      </c>
    </row>
    <row r="61" spans="1:4" x14ac:dyDescent="0.25">
      <c r="A61">
        <v>5</v>
      </c>
      <c r="B61" t="s">
        <v>7839</v>
      </c>
      <c r="C61">
        <v>5361</v>
      </c>
      <c r="D61" t="s">
        <v>9493</v>
      </c>
    </row>
    <row r="62" spans="1:4" x14ac:dyDescent="0.25">
      <c r="A62">
        <v>5</v>
      </c>
      <c r="B62" t="s">
        <v>7839</v>
      </c>
      <c r="C62">
        <v>5364</v>
      </c>
      <c r="D62" t="s">
        <v>9494</v>
      </c>
    </row>
    <row r="63" spans="1:4" x14ac:dyDescent="0.25">
      <c r="A63">
        <v>5</v>
      </c>
      <c r="B63" t="s">
        <v>7839</v>
      </c>
      <c r="C63">
        <v>5368</v>
      </c>
      <c r="D63" t="s">
        <v>9495</v>
      </c>
    </row>
    <row r="64" spans="1:4" x14ac:dyDescent="0.25">
      <c r="A64">
        <v>5</v>
      </c>
      <c r="B64" t="s">
        <v>7839</v>
      </c>
      <c r="C64">
        <v>5376</v>
      </c>
      <c r="D64" t="s">
        <v>2518</v>
      </c>
    </row>
    <row r="65" spans="1:4" x14ac:dyDescent="0.25">
      <c r="A65">
        <v>5</v>
      </c>
      <c r="B65" t="s">
        <v>7839</v>
      </c>
      <c r="C65">
        <v>5380</v>
      </c>
      <c r="D65" t="s">
        <v>1491</v>
      </c>
    </row>
    <row r="66" spans="1:4" x14ac:dyDescent="0.25">
      <c r="A66">
        <v>5</v>
      </c>
      <c r="B66" t="s">
        <v>7839</v>
      </c>
      <c r="C66">
        <v>5390</v>
      </c>
      <c r="D66" t="s">
        <v>9496</v>
      </c>
    </row>
    <row r="67" spans="1:4" x14ac:dyDescent="0.25">
      <c r="A67">
        <v>5</v>
      </c>
      <c r="B67" t="s">
        <v>7839</v>
      </c>
      <c r="C67">
        <v>5400</v>
      </c>
      <c r="D67" t="s">
        <v>9497</v>
      </c>
    </row>
    <row r="68" spans="1:4" x14ac:dyDescent="0.25">
      <c r="A68">
        <v>5</v>
      </c>
      <c r="B68" t="s">
        <v>7839</v>
      </c>
      <c r="C68">
        <v>5411</v>
      </c>
      <c r="D68" t="s">
        <v>9498</v>
      </c>
    </row>
    <row r="69" spans="1:4" x14ac:dyDescent="0.25">
      <c r="A69">
        <v>5</v>
      </c>
      <c r="B69" t="s">
        <v>7839</v>
      </c>
      <c r="C69">
        <v>5425</v>
      </c>
      <c r="D69" t="s">
        <v>9499</v>
      </c>
    </row>
    <row r="70" spans="1:4" x14ac:dyDescent="0.25">
      <c r="A70">
        <v>5</v>
      </c>
      <c r="B70" t="s">
        <v>7839</v>
      </c>
      <c r="C70">
        <v>5440</v>
      </c>
      <c r="D70" t="s">
        <v>1496</v>
      </c>
    </row>
    <row r="71" spans="1:4" x14ac:dyDescent="0.25">
      <c r="A71">
        <v>5</v>
      </c>
      <c r="B71" t="s">
        <v>7839</v>
      </c>
      <c r="C71">
        <v>5467</v>
      </c>
      <c r="D71" t="s">
        <v>9500</v>
      </c>
    </row>
    <row r="72" spans="1:4" x14ac:dyDescent="0.25">
      <c r="A72">
        <v>5</v>
      </c>
      <c r="B72" t="s">
        <v>7839</v>
      </c>
      <c r="C72">
        <v>5475</v>
      </c>
      <c r="D72" t="s">
        <v>9501</v>
      </c>
    </row>
    <row r="73" spans="1:4" x14ac:dyDescent="0.25">
      <c r="A73">
        <v>5</v>
      </c>
      <c r="B73" t="s">
        <v>7839</v>
      </c>
      <c r="C73">
        <v>5480</v>
      </c>
      <c r="D73" t="s">
        <v>9502</v>
      </c>
    </row>
    <row r="74" spans="1:4" x14ac:dyDescent="0.25">
      <c r="A74">
        <v>5</v>
      </c>
      <c r="B74" t="s">
        <v>7839</v>
      </c>
      <c r="C74">
        <v>5483</v>
      </c>
      <c r="D74" t="s">
        <v>9503</v>
      </c>
    </row>
    <row r="75" spans="1:4" x14ac:dyDescent="0.25">
      <c r="A75">
        <v>5</v>
      </c>
      <c r="B75" t="s">
        <v>7839</v>
      </c>
      <c r="C75">
        <v>5490</v>
      </c>
      <c r="D75" t="s">
        <v>9504</v>
      </c>
    </row>
    <row r="76" spans="1:4" x14ac:dyDescent="0.25">
      <c r="A76">
        <v>5</v>
      </c>
      <c r="B76" t="s">
        <v>7839</v>
      </c>
      <c r="C76">
        <v>5495</v>
      </c>
      <c r="D76" t="s">
        <v>9505</v>
      </c>
    </row>
    <row r="77" spans="1:4" x14ac:dyDescent="0.25">
      <c r="A77">
        <v>5</v>
      </c>
      <c r="B77" t="s">
        <v>7839</v>
      </c>
      <c r="C77">
        <v>5501</v>
      </c>
      <c r="D77" t="s">
        <v>9506</v>
      </c>
    </row>
    <row r="78" spans="1:4" x14ac:dyDescent="0.25">
      <c r="A78">
        <v>5</v>
      </c>
      <c r="B78" t="s">
        <v>7839</v>
      </c>
      <c r="C78">
        <v>5541</v>
      </c>
      <c r="D78" t="s">
        <v>9507</v>
      </c>
    </row>
    <row r="79" spans="1:4" x14ac:dyDescent="0.25">
      <c r="A79">
        <v>5</v>
      </c>
      <c r="B79" t="s">
        <v>7839</v>
      </c>
      <c r="C79">
        <v>5543</v>
      </c>
      <c r="D79" t="s">
        <v>9508</v>
      </c>
    </row>
    <row r="80" spans="1:4" x14ac:dyDescent="0.25">
      <c r="A80">
        <v>5</v>
      </c>
      <c r="B80" t="s">
        <v>7839</v>
      </c>
      <c r="C80">
        <v>5576</v>
      </c>
      <c r="D80" t="s">
        <v>9509</v>
      </c>
    </row>
    <row r="81" spans="1:4" x14ac:dyDescent="0.25">
      <c r="A81">
        <v>5</v>
      </c>
      <c r="B81" t="s">
        <v>7839</v>
      </c>
      <c r="C81">
        <v>5579</v>
      </c>
      <c r="D81" t="s">
        <v>9510</v>
      </c>
    </row>
    <row r="82" spans="1:4" x14ac:dyDescent="0.25">
      <c r="A82">
        <v>5</v>
      </c>
      <c r="B82" t="s">
        <v>7839</v>
      </c>
      <c r="C82">
        <v>5585</v>
      </c>
      <c r="D82" t="s">
        <v>9511</v>
      </c>
    </row>
    <row r="83" spans="1:4" x14ac:dyDescent="0.25">
      <c r="A83">
        <v>5</v>
      </c>
      <c r="B83" t="s">
        <v>7839</v>
      </c>
      <c r="C83">
        <v>5591</v>
      </c>
      <c r="D83" t="s">
        <v>9512</v>
      </c>
    </row>
    <row r="84" spans="1:4" x14ac:dyDescent="0.25">
      <c r="A84">
        <v>5</v>
      </c>
      <c r="B84" t="s">
        <v>7839</v>
      </c>
      <c r="C84">
        <v>5604</v>
      </c>
      <c r="D84" t="s">
        <v>9513</v>
      </c>
    </row>
    <row r="85" spans="1:4" x14ac:dyDescent="0.25">
      <c r="A85">
        <v>5</v>
      </c>
      <c r="B85" t="s">
        <v>7839</v>
      </c>
      <c r="C85">
        <v>5607</v>
      </c>
      <c r="D85" t="s">
        <v>9514</v>
      </c>
    </row>
    <row r="86" spans="1:4" x14ac:dyDescent="0.25">
      <c r="A86">
        <v>5</v>
      </c>
      <c r="B86" t="s">
        <v>7839</v>
      </c>
      <c r="C86">
        <v>5615</v>
      </c>
      <c r="D86" t="s">
        <v>1497</v>
      </c>
    </row>
    <row r="87" spans="1:4" x14ac:dyDescent="0.25">
      <c r="A87">
        <v>5</v>
      </c>
      <c r="B87" t="s">
        <v>7839</v>
      </c>
      <c r="C87">
        <v>5628</v>
      </c>
      <c r="D87" t="s">
        <v>9515</v>
      </c>
    </row>
    <row r="88" spans="1:4" x14ac:dyDescent="0.25">
      <c r="A88">
        <v>5</v>
      </c>
      <c r="B88" t="s">
        <v>7839</v>
      </c>
      <c r="C88">
        <v>5631</v>
      </c>
      <c r="D88" t="s">
        <v>1489</v>
      </c>
    </row>
    <row r="89" spans="1:4" x14ac:dyDescent="0.25">
      <c r="A89">
        <v>5</v>
      </c>
      <c r="B89" t="s">
        <v>7839</v>
      </c>
      <c r="C89">
        <v>5642</v>
      </c>
      <c r="D89" t="s">
        <v>9516</v>
      </c>
    </row>
    <row r="90" spans="1:4" x14ac:dyDescent="0.25">
      <c r="A90">
        <v>5</v>
      </c>
      <c r="B90" t="s">
        <v>7839</v>
      </c>
      <c r="C90">
        <v>5647</v>
      </c>
      <c r="D90" t="s">
        <v>9517</v>
      </c>
    </row>
    <row r="91" spans="1:4" x14ac:dyDescent="0.25">
      <c r="A91">
        <v>5</v>
      </c>
      <c r="B91" t="s">
        <v>7839</v>
      </c>
      <c r="C91">
        <v>5649</v>
      </c>
      <c r="D91" t="s">
        <v>9518</v>
      </c>
    </row>
    <row r="92" spans="1:4" x14ac:dyDescent="0.25">
      <c r="A92">
        <v>5</v>
      </c>
      <c r="B92" t="s">
        <v>7839</v>
      </c>
      <c r="C92">
        <v>5652</v>
      </c>
      <c r="D92" t="s">
        <v>9519</v>
      </c>
    </row>
    <row r="93" spans="1:4" x14ac:dyDescent="0.25">
      <c r="A93">
        <v>5</v>
      </c>
      <c r="B93" t="s">
        <v>7839</v>
      </c>
      <c r="C93">
        <v>5656</v>
      </c>
      <c r="D93" t="s">
        <v>9520</v>
      </c>
    </row>
    <row r="94" spans="1:4" x14ac:dyDescent="0.25">
      <c r="A94">
        <v>5</v>
      </c>
      <c r="B94" t="s">
        <v>7839</v>
      </c>
      <c r="C94">
        <v>5658</v>
      </c>
      <c r="D94" t="s">
        <v>9521</v>
      </c>
    </row>
    <row r="95" spans="1:4" x14ac:dyDescent="0.25">
      <c r="A95">
        <v>5</v>
      </c>
      <c r="B95" t="s">
        <v>7839</v>
      </c>
      <c r="C95">
        <v>5659</v>
      </c>
      <c r="D95" t="s">
        <v>9522</v>
      </c>
    </row>
    <row r="96" spans="1:4" x14ac:dyDescent="0.25">
      <c r="A96">
        <v>5</v>
      </c>
      <c r="B96" t="s">
        <v>7839</v>
      </c>
      <c r="C96">
        <v>5660</v>
      </c>
      <c r="D96" t="s">
        <v>9523</v>
      </c>
    </row>
    <row r="97" spans="1:4" x14ac:dyDescent="0.25">
      <c r="A97">
        <v>5</v>
      </c>
      <c r="B97" t="s">
        <v>7839</v>
      </c>
      <c r="C97">
        <v>5664</v>
      </c>
      <c r="D97" t="s">
        <v>9524</v>
      </c>
    </row>
    <row r="98" spans="1:4" x14ac:dyDescent="0.25">
      <c r="A98">
        <v>5</v>
      </c>
      <c r="B98" t="s">
        <v>7839</v>
      </c>
      <c r="C98">
        <v>5665</v>
      </c>
      <c r="D98" t="s">
        <v>9525</v>
      </c>
    </row>
    <row r="99" spans="1:4" x14ac:dyDescent="0.25">
      <c r="A99">
        <v>5</v>
      </c>
      <c r="B99" t="s">
        <v>7839</v>
      </c>
      <c r="C99">
        <v>5667</v>
      </c>
      <c r="D99" t="s">
        <v>9526</v>
      </c>
    </row>
    <row r="100" spans="1:4" x14ac:dyDescent="0.25">
      <c r="A100">
        <v>5</v>
      </c>
      <c r="B100" t="s">
        <v>7839</v>
      </c>
      <c r="C100">
        <v>5670</v>
      </c>
      <c r="D100" t="s">
        <v>9527</v>
      </c>
    </row>
    <row r="101" spans="1:4" x14ac:dyDescent="0.25">
      <c r="A101">
        <v>5</v>
      </c>
      <c r="B101" t="s">
        <v>7839</v>
      </c>
      <c r="C101">
        <v>5674</v>
      </c>
      <c r="D101" t="s">
        <v>9528</v>
      </c>
    </row>
    <row r="102" spans="1:4" x14ac:dyDescent="0.25">
      <c r="A102">
        <v>5</v>
      </c>
      <c r="B102" t="s">
        <v>7839</v>
      </c>
      <c r="C102">
        <v>5679</v>
      </c>
      <c r="D102" t="s">
        <v>9529</v>
      </c>
    </row>
    <row r="103" spans="1:4" x14ac:dyDescent="0.25">
      <c r="A103">
        <v>5</v>
      </c>
      <c r="B103" t="s">
        <v>7839</v>
      </c>
      <c r="C103">
        <v>5686</v>
      </c>
      <c r="D103" t="s">
        <v>9530</v>
      </c>
    </row>
    <row r="104" spans="1:4" x14ac:dyDescent="0.25">
      <c r="A104">
        <v>5</v>
      </c>
      <c r="B104" t="s">
        <v>7839</v>
      </c>
      <c r="C104">
        <v>5690</v>
      </c>
      <c r="D104" t="s">
        <v>9531</v>
      </c>
    </row>
    <row r="105" spans="1:4" x14ac:dyDescent="0.25">
      <c r="A105">
        <v>5</v>
      </c>
      <c r="B105" t="s">
        <v>7839</v>
      </c>
      <c r="C105">
        <v>5697</v>
      </c>
      <c r="D105" t="s">
        <v>2517</v>
      </c>
    </row>
    <row r="106" spans="1:4" x14ac:dyDescent="0.25">
      <c r="A106">
        <v>5</v>
      </c>
      <c r="B106" t="s">
        <v>7839</v>
      </c>
      <c r="C106">
        <v>5736</v>
      </c>
      <c r="D106" t="s">
        <v>9532</v>
      </c>
    </row>
    <row r="107" spans="1:4" x14ac:dyDescent="0.25">
      <c r="A107">
        <v>5</v>
      </c>
      <c r="B107" t="s">
        <v>7839</v>
      </c>
      <c r="C107">
        <v>5756</v>
      </c>
      <c r="D107" t="s">
        <v>9533</v>
      </c>
    </row>
    <row r="108" spans="1:4" x14ac:dyDescent="0.25">
      <c r="A108">
        <v>5</v>
      </c>
      <c r="B108" t="s">
        <v>7839</v>
      </c>
      <c r="C108">
        <v>5761</v>
      </c>
      <c r="D108" t="s">
        <v>9534</v>
      </c>
    </row>
    <row r="109" spans="1:4" x14ac:dyDescent="0.25">
      <c r="A109">
        <v>5</v>
      </c>
      <c r="B109" t="s">
        <v>7839</v>
      </c>
      <c r="C109">
        <v>5789</v>
      </c>
      <c r="D109" t="s">
        <v>9535</v>
      </c>
    </row>
    <row r="110" spans="1:4" x14ac:dyDescent="0.25">
      <c r="A110">
        <v>5</v>
      </c>
      <c r="B110" t="s">
        <v>7839</v>
      </c>
      <c r="C110">
        <v>5790</v>
      </c>
      <c r="D110" t="s">
        <v>9536</v>
      </c>
    </row>
    <row r="111" spans="1:4" x14ac:dyDescent="0.25">
      <c r="A111">
        <v>5</v>
      </c>
      <c r="B111" t="s">
        <v>7839</v>
      </c>
      <c r="C111">
        <v>5792</v>
      </c>
      <c r="D111" t="s">
        <v>9537</v>
      </c>
    </row>
    <row r="112" spans="1:4" x14ac:dyDescent="0.25">
      <c r="A112">
        <v>5</v>
      </c>
      <c r="B112" t="s">
        <v>7839</v>
      </c>
      <c r="C112">
        <v>5809</v>
      </c>
      <c r="D112" t="s">
        <v>9538</v>
      </c>
    </row>
    <row r="113" spans="1:4" x14ac:dyDescent="0.25">
      <c r="A113">
        <v>5</v>
      </c>
      <c r="B113" t="s">
        <v>7839</v>
      </c>
      <c r="C113">
        <v>5819</v>
      </c>
      <c r="D113" t="s">
        <v>9539</v>
      </c>
    </row>
    <row r="114" spans="1:4" x14ac:dyDescent="0.25">
      <c r="A114">
        <v>5</v>
      </c>
      <c r="B114" t="s">
        <v>7839</v>
      </c>
      <c r="C114">
        <v>5837</v>
      </c>
      <c r="D114" t="s">
        <v>9540</v>
      </c>
    </row>
    <row r="115" spans="1:4" x14ac:dyDescent="0.25">
      <c r="A115">
        <v>5</v>
      </c>
      <c r="B115" t="s">
        <v>7839</v>
      </c>
      <c r="C115">
        <v>5842</v>
      </c>
      <c r="D115" t="s">
        <v>9541</v>
      </c>
    </row>
    <row r="116" spans="1:4" x14ac:dyDescent="0.25">
      <c r="A116">
        <v>5</v>
      </c>
      <c r="B116" t="s">
        <v>7839</v>
      </c>
      <c r="C116">
        <v>5847</v>
      </c>
      <c r="D116" t="s">
        <v>9542</v>
      </c>
    </row>
    <row r="117" spans="1:4" x14ac:dyDescent="0.25">
      <c r="A117">
        <v>5</v>
      </c>
      <c r="B117" t="s">
        <v>7839</v>
      </c>
      <c r="C117">
        <v>5854</v>
      </c>
      <c r="D117" t="s">
        <v>9543</v>
      </c>
    </row>
    <row r="118" spans="1:4" x14ac:dyDescent="0.25">
      <c r="A118">
        <v>5</v>
      </c>
      <c r="B118" t="s">
        <v>7839</v>
      </c>
      <c r="C118">
        <v>5856</v>
      </c>
      <c r="D118" t="s">
        <v>9544</v>
      </c>
    </row>
    <row r="119" spans="1:4" x14ac:dyDescent="0.25">
      <c r="A119">
        <v>5</v>
      </c>
      <c r="B119" t="s">
        <v>7839</v>
      </c>
      <c r="C119">
        <v>5858</v>
      </c>
      <c r="D119" t="s">
        <v>9545</v>
      </c>
    </row>
    <row r="120" spans="1:4" x14ac:dyDescent="0.25">
      <c r="A120">
        <v>5</v>
      </c>
      <c r="B120" t="s">
        <v>7839</v>
      </c>
      <c r="C120">
        <v>5861</v>
      </c>
      <c r="D120" t="s">
        <v>9546</v>
      </c>
    </row>
    <row r="121" spans="1:4" x14ac:dyDescent="0.25">
      <c r="A121">
        <v>5</v>
      </c>
      <c r="B121" t="s">
        <v>7839</v>
      </c>
      <c r="C121">
        <v>5873</v>
      </c>
      <c r="D121" t="s">
        <v>9547</v>
      </c>
    </row>
    <row r="122" spans="1:4" x14ac:dyDescent="0.25">
      <c r="A122">
        <v>5</v>
      </c>
      <c r="B122" t="s">
        <v>7839</v>
      </c>
      <c r="C122">
        <v>5885</v>
      </c>
      <c r="D122" t="s">
        <v>9548</v>
      </c>
    </row>
    <row r="123" spans="1:4" x14ac:dyDescent="0.25">
      <c r="A123">
        <v>5</v>
      </c>
      <c r="B123" t="s">
        <v>7839</v>
      </c>
      <c r="C123">
        <v>5887</v>
      </c>
      <c r="D123" t="s">
        <v>9549</v>
      </c>
    </row>
    <row r="124" spans="1:4" x14ac:dyDescent="0.25">
      <c r="A124">
        <v>5</v>
      </c>
      <c r="B124" t="s">
        <v>7839</v>
      </c>
      <c r="C124">
        <v>5890</v>
      </c>
      <c r="D124" t="s">
        <v>9550</v>
      </c>
    </row>
    <row r="125" spans="1:4" x14ac:dyDescent="0.25">
      <c r="A125">
        <v>5</v>
      </c>
      <c r="B125" t="s">
        <v>7839</v>
      </c>
      <c r="C125">
        <v>5893</v>
      </c>
      <c r="D125" t="s">
        <v>9551</v>
      </c>
    </row>
    <row r="126" spans="1:4" x14ac:dyDescent="0.25">
      <c r="A126">
        <v>5</v>
      </c>
      <c r="B126" t="s">
        <v>7839</v>
      </c>
      <c r="C126">
        <v>5895</v>
      </c>
      <c r="D126" t="s">
        <v>9552</v>
      </c>
    </row>
    <row r="127" spans="1:4" x14ac:dyDescent="0.25">
      <c r="A127">
        <v>8</v>
      </c>
      <c r="B127" t="s">
        <v>9553</v>
      </c>
      <c r="C127">
        <v>8001</v>
      </c>
      <c r="D127" t="s">
        <v>9554</v>
      </c>
    </row>
    <row r="128" spans="1:4" x14ac:dyDescent="0.25">
      <c r="A128">
        <v>8</v>
      </c>
      <c r="B128" t="s">
        <v>9553</v>
      </c>
      <c r="C128">
        <v>8078</v>
      </c>
      <c r="D128" t="s">
        <v>9555</v>
      </c>
    </row>
    <row r="129" spans="1:4" x14ac:dyDescent="0.25">
      <c r="A129">
        <v>8</v>
      </c>
      <c r="B129" t="s">
        <v>9553</v>
      </c>
      <c r="C129">
        <v>8137</v>
      </c>
      <c r="D129" t="s">
        <v>9556</v>
      </c>
    </row>
    <row r="130" spans="1:4" x14ac:dyDescent="0.25">
      <c r="A130">
        <v>8</v>
      </c>
      <c r="B130" t="s">
        <v>9553</v>
      </c>
      <c r="C130">
        <v>8141</v>
      </c>
      <c r="D130" t="s">
        <v>9557</v>
      </c>
    </row>
    <row r="131" spans="1:4" x14ac:dyDescent="0.25">
      <c r="A131">
        <v>8</v>
      </c>
      <c r="B131" t="s">
        <v>9553</v>
      </c>
      <c r="C131">
        <v>8296</v>
      </c>
      <c r="D131" t="s">
        <v>9558</v>
      </c>
    </row>
    <row r="132" spans="1:4" x14ac:dyDescent="0.25">
      <c r="A132">
        <v>8</v>
      </c>
      <c r="B132" t="s">
        <v>9553</v>
      </c>
      <c r="C132">
        <v>8372</v>
      </c>
      <c r="D132" t="s">
        <v>9559</v>
      </c>
    </row>
    <row r="133" spans="1:4" x14ac:dyDescent="0.25">
      <c r="A133">
        <v>8</v>
      </c>
      <c r="B133" t="s">
        <v>9553</v>
      </c>
      <c r="C133">
        <v>8421</v>
      </c>
      <c r="D133" t="s">
        <v>9560</v>
      </c>
    </row>
    <row r="134" spans="1:4" x14ac:dyDescent="0.25">
      <c r="A134">
        <v>8</v>
      </c>
      <c r="B134" t="s">
        <v>9553</v>
      </c>
      <c r="C134">
        <v>8433</v>
      </c>
      <c r="D134" t="s">
        <v>9561</v>
      </c>
    </row>
    <row r="135" spans="1:4" x14ac:dyDescent="0.25">
      <c r="A135">
        <v>8</v>
      </c>
      <c r="B135" t="s">
        <v>9553</v>
      </c>
      <c r="C135">
        <v>8436</v>
      </c>
      <c r="D135" t="s">
        <v>9562</v>
      </c>
    </row>
    <row r="136" spans="1:4" x14ac:dyDescent="0.25">
      <c r="A136">
        <v>8</v>
      </c>
      <c r="B136" t="s">
        <v>9553</v>
      </c>
      <c r="C136">
        <v>8520</v>
      </c>
      <c r="D136" t="s">
        <v>9563</v>
      </c>
    </row>
    <row r="137" spans="1:4" x14ac:dyDescent="0.25">
      <c r="A137">
        <v>8</v>
      </c>
      <c r="B137" t="s">
        <v>9553</v>
      </c>
      <c r="C137">
        <v>8549</v>
      </c>
      <c r="D137" t="s">
        <v>9564</v>
      </c>
    </row>
    <row r="138" spans="1:4" x14ac:dyDescent="0.25">
      <c r="A138">
        <v>8</v>
      </c>
      <c r="B138" t="s">
        <v>9553</v>
      </c>
      <c r="C138">
        <v>8558</v>
      </c>
      <c r="D138" t="s">
        <v>9565</v>
      </c>
    </row>
    <row r="139" spans="1:4" x14ac:dyDescent="0.25">
      <c r="A139">
        <v>8</v>
      </c>
      <c r="B139" t="s">
        <v>9553</v>
      </c>
      <c r="C139">
        <v>8560</v>
      </c>
      <c r="D139" t="s">
        <v>9566</v>
      </c>
    </row>
    <row r="140" spans="1:4" x14ac:dyDescent="0.25">
      <c r="A140">
        <v>8</v>
      </c>
      <c r="B140" t="s">
        <v>9553</v>
      </c>
      <c r="C140">
        <v>8573</v>
      </c>
      <c r="D140" t="s">
        <v>9567</v>
      </c>
    </row>
    <row r="141" spans="1:4" x14ac:dyDescent="0.25">
      <c r="A141">
        <v>8</v>
      </c>
      <c r="B141" t="s">
        <v>9553</v>
      </c>
      <c r="C141">
        <v>8606</v>
      </c>
      <c r="D141" t="s">
        <v>9568</v>
      </c>
    </row>
    <row r="142" spans="1:4" x14ac:dyDescent="0.25">
      <c r="A142">
        <v>8</v>
      </c>
      <c r="B142" t="s">
        <v>9553</v>
      </c>
      <c r="C142">
        <v>8634</v>
      </c>
      <c r="D142" t="s">
        <v>9569</v>
      </c>
    </row>
    <row r="143" spans="1:4" x14ac:dyDescent="0.25">
      <c r="A143">
        <v>8</v>
      </c>
      <c r="B143" t="s">
        <v>9553</v>
      </c>
      <c r="C143">
        <v>8638</v>
      </c>
      <c r="D143" t="s">
        <v>9515</v>
      </c>
    </row>
    <row r="144" spans="1:4" x14ac:dyDescent="0.25">
      <c r="A144">
        <v>8</v>
      </c>
      <c r="B144" t="s">
        <v>9553</v>
      </c>
      <c r="C144">
        <v>8675</v>
      </c>
      <c r="D144" t="s">
        <v>9570</v>
      </c>
    </row>
    <row r="145" spans="1:4" x14ac:dyDescent="0.25">
      <c r="A145">
        <v>8</v>
      </c>
      <c r="B145" t="s">
        <v>9553</v>
      </c>
      <c r="C145">
        <v>8685</v>
      </c>
      <c r="D145" t="s">
        <v>9571</v>
      </c>
    </row>
    <row r="146" spans="1:4" x14ac:dyDescent="0.25">
      <c r="A146">
        <v>8</v>
      </c>
      <c r="B146" t="s">
        <v>9553</v>
      </c>
      <c r="C146">
        <v>8758</v>
      </c>
      <c r="D146" t="s">
        <v>9572</v>
      </c>
    </row>
    <row r="147" spans="1:4" x14ac:dyDescent="0.25">
      <c r="A147">
        <v>8</v>
      </c>
      <c r="B147" t="s">
        <v>9553</v>
      </c>
      <c r="C147">
        <v>8770</v>
      </c>
      <c r="D147" t="s">
        <v>9573</v>
      </c>
    </row>
    <row r="148" spans="1:4" x14ac:dyDescent="0.25">
      <c r="A148">
        <v>8</v>
      </c>
      <c r="B148" t="s">
        <v>9553</v>
      </c>
      <c r="C148">
        <v>8832</v>
      </c>
      <c r="D148" t="s">
        <v>9574</v>
      </c>
    </row>
    <row r="149" spans="1:4" x14ac:dyDescent="0.25">
      <c r="A149">
        <v>8</v>
      </c>
      <c r="B149" t="s">
        <v>9553</v>
      </c>
      <c r="C149">
        <v>8849</v>
      </c>
      <c r="D149" t="s">
        <v>9575</v>
      </c>
    </row>
    <row r="150" spans="1:4" x14ac:dyDescent="0.25">
      <c r="A150">
        <v>11</v>
      </c>
      <c r="B150" t="s">
        <v>9576</v>
      </c>
      <c r="C150">
        <v>11001</v>
      </c>
      <c r="D150" t="s">
        <v>9576</v>
      </c>
    </row>
    <row r="151" spans="1:4" x14ac:dyDescent="0.25">
      <c r="A151">
        <v>13</v>
      </c>
      <c r="B151" t="s">
        <v>9577</v>
      </c>
      <c r="C151">
        <v>13001</v>
      </c>
      <c r="D151" t="s">
        <v>9578</v>
      </c>
    </row>
    <row r="152" spans="1:4" x14ac:dyDescent="0.25">
      <c r="A152">
        <v>13</v>
      </c>
      <c r="B152" t="s">
        <v>9577</v>
      </c>
      <c r="C152">
        <v>13006</v>
      </c>
      <c r="D152" t="s">
        <v>9579</v>
      </c>
    </row>
    <row r="153" spans="1:4" x14ac:dyDescent="0.25">
      <c r="A153">
        <v>13</v>
      </c>
      <c r="B153" t="s">
        <v>9577</v>
      </c>
      <c r="C153">
        <v>13030</v>
      </c>
      <c r="D153" t="s">
        <v>9580</v>
      </c>
    </row>
    <row r="154" spans="1:4" x14ac:dyDescent="0.25">
      <c r="A154">
        <v>13</v>
      </c>
      <c r="B154" t="s">
        <v>9577</v>
      </c>
      <c r="C154">
        <v>13042</v>
      </c>
      <c r="D154" t="s">
        <v>9581</v>
      </c>
    </row>
    <row r="155" spans="1:4" x14ac:dyDescent="0.25">
      <c r="A155">
        <v>13</v>
      </c>
      <c r="B155" t="s">
        <v>9577</v>
      </c>
      <c r="C155">
        <v>13052</v>
      </c>
      <c r="D155" t="s">
        <v>9582</v>
      </c>
    </row>
    <row r="156" spans="1:4" x14ac:dyDescent="0.25">
      <c r="A156">
        <v>13</v>
      </c>
      <c r="B156" t="s">
        <v>9577</v>
      </c>
      <c r="C156">
        <v>13062</v>
      </c>
      <c r="D156" t="s">
        <v>9583</v>
      </c>
    </row>
    <row r="157" spans="1:4" x14ac:dyDescent="0.25">
      <c r="A157">
        <v>13</v>
      </c>
      <c r="B157" t="s">
        <v>9577</v>
      </c>
      <c r="C157">
        <v>13074</v>
      </c>
      <c r="D157" t="s">
        <v>9584</v>
      </c>
    </row>
    <row r="158" spans="1:4" x14ac:dyDescent="0.25">
      <c r="A158">
        <v>13</v>
      </c>
      <c r="B158" t="s">
        <v>9577</v>
      </c>
      <c r="C158">
        <v>13140</v>
      </c>
      <c r="D158" t="s">
        <v>9585</v>
      </c>
    </row>
    <row r="159" spans="1:4" x14ac:dyDescent="0.25">
      <c r="A159">
        <v>13</v>
      </c>
      <c r="B159" t="s">
        <v>9577</v>
      </c>
      <c r="C159">
        <v>13160</v>
      </c>
      <c r="D159" t="s">
        <v>9586</v>
      </c>
    </row>
    <row r="160" spans="1:4" x14ac:dyDescent="0.25">
      <c r="A160">
        <v>13</v>
      </c>
      <c r="B160" t="s">
        <v>9577</v>
      </c>
      <c r="C160">
        <v>13188</v>
      </c>
      <c r="D160" t="s">
        <v>9587</v>
      </c>
    </row>
    <row r="161" spans="1:4" x14ac:dyDescent="0.25">
      <c r="A161">
        <v>13</v>
      </c>
      <c r="B161" t="s">
        <v>9577</v>
      </c>
      <c r="C161">
        <v>13212</v>
      </c>
      <c r="D161" t="s">
        <v>9588</v>
      </c>
    </row>
    <row r="162" spans="1:4" x14ac:dyDescent="0.25">
      <c r="A162">
        <v>13</v>
      </c>
      <c r="B162" t="s">
        <v>9577</v>
      </c>
      <c r="C162">
        <v>13222</v>
      </c>
      <c r="D162" t="s">
        <v>9589</v>
      </c>
    </row>
    <row r="163" spans="1:4" x14ac:dyDescent="0.25">
      <c r="A163">
        <v>13</v>
      </c>
      <c r="B163" t="s">
        <v>9577</v>
      </c>
      <c r="C163">
        <v>13244</v>
      </c>
      <c r="D163" t="s">
        <v>9590</v>
      </c>
    </row>
    <row r="164" spans="1:4" x14ac:dyDescent="0.25">
      <c r="A164">
        <v>13</v>
      </c>
      <c r="B164" t="s">
        <v>9577</v>
      </c>
      <c r="C164">
        <v>13248</v>
      </c>
      <c r="D164" t="s">
        <v>9591</v>
      </c>
    </row>
    <row r="165" spans="1:4" x14ac:dyDescent="0.25">
      <c r="A165">
        <v>13</v>
      </c>
      <c r="B165" t="s">
        <v>9577</v>
      </c>
      <c r="C165">
        <v>13268</v>
      </c>
      <c r="D165" t="s">
        <v>9592</v>
      </c>
    </row>
    <row r="166" spans="1:4" x14ac:dyDescent="0.25">
      <c r="A166">
        <v>13</v>
      </c>
      <c r="B166" t="s">
        <v>9577</v>
      </c>
      <c r="C166">
        <v>13300</v>
      </c>
      <c r="D166" t="s">
        <v>9593</v>
      </c>
    </row>
    <row r="167" spans="1:4" x14ac:dyDescent="0.25">
      <c r="A167">
        <v>13</v>
      </c>
      <c r="B167" t="s">
        <v>9577</v>
      </c>
      <c r="C167">
        <v>13430</v>
      </c>
      <c r="D167" t="s">
        <v>9594</v>
      </c>
    </row>
    <row r="168" spans="1:4" x14ac:dyDescent="0.25">
      <c r="A168">
        <v>13</v>
      </c>
      <c r="B168" t="s">
        <v>9577</v>
      </c>
      <c r="C168">
        <v>13433</v>
      </c>
      <c r="D168" t="s">
        <v>9595</v>
      </c>
    </row>
    <row r="169" spans="1:4" x14ac:dyDescent="0.25">
      <c r="A169">
        <v>13</v>
      </c>
      <c r="B169" t="s">
        <v>9577</v>
      </c>
      <c r="C169">
        <v>13440</v>
      </c>
      <c r="D169" t="s">
        <v>9596</v>
      </c>
    </row>
    <row r="170" spans="1:4" x14ac:dyDescent="0.25">
      <c r="A170">
        <v>13</v>
      </c>
      <c r="B170" t="s">
        <v>9577</v>
      </c>
      <c r="C170">
        <v>13442</v>
      </c>
      <c r="D170" t="s">
        <v>9597</v>
      </c>
    </row>
    <row r="171" spans="1:4" x14ac:dyDescent="0.25">
      <c r="A171">
        <v>13</v>
      </c>
      <c r="B171" t="s">
        <v>9577</v>
      </c>
      <c r="C171">
        <v>13458</v>
      </c>
      <c r="D171" t="s">
        <v>9598</v>
      </c>
    </row>
    <row r="172" spans="1:4" x14ac:dyDescent="0.25">
      <c r="A172">
        <v>13</v>
      </c>
      <c r="B172" t="s">
        <v>9577</v>
      </c>
      <c r="C172">
        <v>13468</v>
      </c>
      <c r="D172" t="s">
        <v>9599</v>
      </c>
    </row>
    <row r="173" spans="1:4" x14ac:dyDescent="0.25">
      <c r="A173">
        <v>13</v>
      </c>
      <c r="B173" t="s">
        <v>9577</v>
      </c>
      <c r="C173">
        <v>13473</v>
      </c>
      <c r="D173" t="s">
        <v>4774</v>
      </c>
    </row>
    <row r="174" spans="1:4" x14ac:dyDescent="0.25">
      <c r="A174">
        <v>13</v>
      </c>
      <c r="B174" t="s">
        <v>9577</v>
      </c>
      <c r="C174">
        <v>13490</v>
      </c>
      <c r="D174" t="s">
        <v>9600</v>
      </c>
    </row>
    <row r="175" spans="1:4" x14ac:dyDescent="0.25">
      <c r="A175">
        <v>13</v>
      </c>
      <c r="B175" t="s">
        <v>9577</v>
      </c>
      <c r="C175">
        <v>13549</v>
      </c>
      <c r="D175" t="s">
        <v>4959</v>
      </c>
    </row>
    <row r="176" spans="1:4" x14ac:dyDescent="0.25">
      <c r="A176">
        <v>13</v>
      </c>
      <c r="B176" t="s">
        <v>9577</v>
      </c>
      <c r="C176">
        <v>13580</v>
      </c>
      <c r="D176" t="s">
        <v>9601</v>
      </c>
    </row>
    <row r="177" spans="1:4" x14ac:dyDescent="0.25">
      <c r="A177">
        <v>13</v>
      </c>
      <c r="B177" t="s">
        <v>9577</v>
      </c>
      <c r="C177">
        <v>13600</v>
      </c>
      <c r="D177" t="s">
        <v>9602</v>
      </c>
    </row>
    <row r="178" spans="1:4" x14ac:dyDescent="0.25">
      <c r="A178">
        <v>13</v>
      </c>
      <c r="B178" t="s">
        <v>9577</v>
      </c>
      <c r="C178">
        <v>13620</v>
      </c>
      <c r="D178" t="s">
        <v>9603</v>
      </c>
    </row>
    <row r="179" spans="1:4" x14ac:dyDescent="0.25">
      <c r="A179">
        <v>13</v>
      </c>
      <c r="B179" t="s">
        <v>9577</v>
      </c>
      <c r="C179">
        <v>13647</v>
      </c>
      <c r="D179" t="s">
        <v>9604</v>
      </c>
    </row>
    <row r="180" spans="1:4" x14ac:dyDescent="0.25">
      <c r="A180">
        <v>13</v>
      </c>
      <c r="B180" t="s">
        <v>9577</v>
      </c>
      <c r="C180">
        <v>13650</v>
      </c>
      <c r="D180" t="s">
        <v>9605</v>
      </c>
    </row>
    <row r="181" spans="1:4" x14ac:dyDescent="0.25">
      <c r="A181">
        <v>13</v>
      </c>
      <c r="B181" t="s">
        <v>9577</v>
      </c>
      <c r="C181">
        <v>13654</v>
      </c>
      <c r="D181" t="s">
        <v>9606</v>
      </c>
    </row>
    <row r="182" spans="1:4" x14ac:dyDescent="0.25">
      <c r="A182">
        <v>13</v>
      </c>
      <c r="B182" t="s">
        <v>9577</v>
      </c>
      <c r="C182">
        <v>13655</v>
      </c>
      <c r="D182" t="s">
        <v>9607</v>
      </c>
    </row>
    <row r="183" spans="1:4" x14ac:dyDescent="0.25">
      <c r="A183">
        <v>13</v>
      </c>
      <c r="B183" t="s">
        <v>9577</v>
      </c>
      <c r="C183">
        <v>13657</v>
      </c>
      <c r="D183" t="s">
        <v>9608</v>
      </c>
    </row>
    <row r="184" spans="1:4" x14ac:dyDescent="0.25">
      <c r="A184">
        <v>13</v>
      </c>
      <c r="B184" t="s">
        <v>9577</v>
      </c>
      <c r="C184">
        <v>13667</v>
      </c>
      <c r="D184" t="s">
        <v>9609</v>
      </c>
    </row>
    <row r="185" spans="1:4" x14ac:dyDescent="0.25">
      <c r="A185">
        <v>13</v>
      </c>
      <c r="B185" t="s">
        <v>9577</v>
      </c>
      <c r="C185">
        <v>13670</v>
      </c>
      <c r="D185" t="s">
        <v>9610</v>
      </c>
    </row>
    <row r="186" spans="1:4" x14ac:dyDescent="0.25">
      <c r="A186">
        <v>13</v>
      </c>
      <c r="B186" t="s">
        <v>9577</v>
      </c>
      <c r="C186">
        <v>13673</v>
      </c>
      <c r="D186" t="s">
        <v>9611</v>
      </c>
    </row>
    <row r="187" spans="1:4" x14ac:dyDescent="0.25">
      <c r="A187">
        <v>13</v>
      </c>
      <c r="B187" t="s">
        <v>9577</v>
      </c>
      <c r="C187">
        <v>13683</v>
      </c>
      <c r="D187" t="s">
        <v>9612</v>
      </c>
    </row>
    <row r="188" spans="1:4" x14ac:dyDescent="0.25">
      <c r="A188">
        <v>13</v>
      </c>
      <c r="B188" t="s">
        <v>9577</v>
      </c>
      <c r="C188">
        <v>13688</v>
      </c>
      <c r="D188" t="s">
        <v>9613</v>
      </c>
    </row>
    <row r="189" spans="1:4" x14ac:dyDescent="0.25">
      <c r="A189">
        <v>13</v>
      </c>
      <c r="B189" t="s">
        <v>9577</v>
      </c>
      <c r="C189">
        <v>13744</v>
      </c>
      <c r="D189" t="s">
        <v>9614</v>
      </c>
    </row>
    <row r="190" spans="1:4" x14ac:dyDescent="0.25">
      <c r="A190">
        <v>13</v>
      </c>
      <c r="B190" t="s">
        <v>9577</v>
      </c>
      <c r="C190">
        <v>13760</v>
      </c>
      <c r="D190" t="s">
        <v>9615</v>
      </c>
    </row>
    <row r="191" spans="1:4" x14ac:dyDescent="0.25">
      <c r="A191">
        <v>13</v>
      </c>
      <c r="B191" t="s">
        <v>9577</v>
      </c>
      <c r="C191">
        <v>13780</v>
      </c>
      <c r="D191" t="s">
        <v>9616</v>
      </c>
    </row>
    <row r="192" spans="1:4" x14ac:dyDescent="0.25">
      <c r="A192">
        <v>13</v>
      </c>
      <c r="B192" t="s">
        <v>9577</v>
      </c>
      <c r="C192">
        <v>13810</v>
      </c>
      <c r="D192" t="s">
        <v>9617</v>
      </c>
    </row>
    <row r="193" spans="1:4" x14ac:dyDescent="0.25">
      <c r="A193">
        <v>13</v>
      </c>
      <c r="B193" t="s">
        <v>9577</v>
      </c>
      <c r="C193">
        <v>13836</v>
      </c>
      <c r="D193" t="s">
        <v>9618</v>
      </c>
    </row>
    <row r="194" spans="1:4" x14ac:dyDescent="0.25">
      <c r="A194">
        <v>13</v>
      </c>
      <c r="B194" t="s">
        <v>9577</v>
      </c>
      <c r="C194">
        <v>13838</v>
      </c>
      <c r="D194" t="s">
        <v>9619</v>
      </c>
    </row>
    <row r="195" spans="1:4" x14ac:dyDescent="0.25">
      <c r="A195">
        <v>13</v>
      </c>
      <c r="B195" t="s">
        <v>9577</v>
      </c>
      <c r="C195">
        <v>13873</v>
      </c>
      <c r="D195" t="s">
        <v>9620</v>
      </c>
    </row>
    <row r="196" spans="1:4" x14ac:dyDescent="0.25">
      <c r="A196">
        <v>13</v>
      </c>
      <c r="B196" t="s">
        <v>9577</v>
      </c>
      <c r="C196">
        <v>13894</v>
      </c>
      <c r="D196" t="s">
        <v>9621</v>
      </c>
    </row>
    <row r="197" spans="1:4" x14ac:dyDescent="0.25">
      <c r="A197">
        <v>15</v>
      </c>
      <c r="B197" t="s">
        <v>9622</v>
      </c>
      <c r="C197">
        <v>15001</v>
      </c>
      <c r="D197" t="s">
        <v>9623</v>
      </c>
    </row>
    <row r="198" spans="1:4" x14ac:dyDescent="0.25">
      <c r="A198">
        <v>15</v>
      </c>
      <c r="B198" t="s">
        <v>9622</v>
      </c>
      <c r="C198">
        <v>15022</v>
      </c>
      <c r="D198" t="s">
        <v>9624</v>
      </c>
    </row>
    <row r="199" spans="1:4" x14ac:dyDescent="0.25">
      <c r="A199">
        <v>15</v>
      </c>
      <c r="B199" t="s">
        <v>9622</v>
      </c>
      <c r="C199">
        <v>15047</v>
      </c>
      <c r="D199" t="s">
        <v>9625</v>
      </c>
    </row>
    <row r="200" spans="1:4" x14ac:dyDescent="0.25">
      <c r="A200">
        <v>15</v>
      </c>
      <c r="B200" t="s">
        <v>9622</v>
      </c>
      <c r="C200">
        <v>15051</v>
      </c>
      <c r="D200" t="s">
        <v>9626</v>
      </c>
    </row>
    <row r="201" spans="1:4" x14ac:dyDescent="0.25">
      <c r="A201">
        <v>15</v>
      </c>
      <c r="B201" t="s">
        <v>9622</v>
      </c>
      <c r="C201">
        <v>15087</v>
      </c>
      <c r="D201" t="s">
        <v>9627</v>
      </c>
    </row>
    <row r="202" spans="1:4" x14ac:dyDescent="0.25">
      <c r="A202">
        <v>15</v>
      </c>
      <c r="B202" t="s">
        <v>9622</v>
      </c>
      <c r="C202">
        <v>15090</v>
      </c>
      <c r="D202" t="s">
        <v>9628</v>
      </c>
    </row>
    <row r="203" spans="1:4" x14ac:dyDescent="0.25">
      <c r="A203">
        <v>15</v>
      </c>
      <c r="B203" t="s">
        <v>9622</v>
      </c>
      <c r="C203">
        <v>15092</v>
      </c>
      <c r="D203" t="s">
        <v>9629</v>
      </c>
    </row>
    <row r="204" spans="1:4" x14ac:dyDescent="0.25">
      <c r="A204">
        <v>15</v>
      </c>
      <c r="B204" t="s">
        <v>9622</v>
      </c>
      <c r="C204">
        <v>15097</v>
      </c>
      <c r="D204" t="s">
        <v>9630</v>
      </c>
    </row>
    <row r="205" spans="1:4" x14ac:dyDescent="0.25">
      <c r="A205">
        <v>15</v>
      </c>
      <c r="B205" t="s">
        <v>9622</v>
      </c>
      <c r="C205">
        <v>15104</v>
      </c>
      <c r="D205" t="s">
        <v>9622</v>
      </c>
    </row>
    <row r="206" spans="1:4" x14ac:dyDescent="0.25">
      <c r="A206">
        <v>15</v>
      </c>
      <c r="B206" t="s">
        <v>9622</v>
      </c>
      <c r="C206">
        <v>15106</v>
      </c>
      <c r="D206" t="s">
        <v>9462</v>
      </c>
    </row>
    <row r="207" spans="1:4" x14ac:dyDescent="0.25">
      <c r="A207">
        <v>15</v>
      </c>
      <c r="B207" t="s">
        <v>9622</v>
      </c>
      <c r="C207">
        <v>15109</v>
      </c>
      <c r="D207" t="s">
        <v>9631</v>
      </c>
    </row>
    <row r="208" spans="1:4" x14ac:dyDescent="0.25">
      <c r="A208">
        <v>15</v>
      </c>
      <c r="B208" t="s">
        <v>9622</v>
      </c>
      <c r="C208">
        <v>15114</v>
      </c>
      <c r="D208" t="s">
        <v>9632</v>
      </c>
    </row>
    <row r="209" spans="1:4" x14ac:dyDescent="0.25">
      <c r="A209">
        <v>15</v>
      </c>
      <c r="B209" t="s">
        <v>9622</v>
      </c>
      <c r="C209">
        <v>15131</v>
      </c>
      <c r="D209" t="s">
        <v>1493</v>
      </c>
    </row>
    <row r="210" spans="1:4" x14ac:dyDescent="0.25">
      <c r="A210">
        <v>15</v>
      </c>
      <c r="B210" t="s">
        <v>9622</v>
      </c>
      <c r="C210">
        <v>15135</v>
      </c>
      <c r="D210" t="s">
        <v>9633</v>
      </c>
    </row>
    <row r="211" spans="1:4" x14ac:dyDescent="0.25">
      <c r="A211">
        <v>15</v>
      </c>
      <c r="B211" t="s">
        <v>9622</v>
      </c>
      <c r="C211">
        <v>15162</v>
      </c>
      <c r="D211" t="s">
        <v>9634</v>
      </c>
    </row>
    <row r="212" spans="1:4" x14ac:dyDescent="0.25">
      <c r="A212">
        <v>15</v>
      </c>
      <c r="B212" t="s">
        <v>9622</v>
      </c>
      <c r="C212">
        <v>15172</v>
      </c>
      <c r="D212" t="s">
        <v>9635</v>
      </c>
    </row>
    <row r="213" spans="1:4" x14ac:dyDescent="0.25">
      <c r="A213">
        <v>15</v>
      </c>
      <c r="B213" t="s">
        <v>9622</v>
      </c>
      <c r="C213">
        <v>15176</v>
      </c>
      <c r="D213" t="s">
        <v>9636</v>
      </c>
    </row>
    <row r="214" spans="1:4" x14ac:dyDescent="0.25">
      <c r="A214">
        <v>15</v>
      </c>
      <c r="B214" t="s">
        <v>9622</v>
      </c>
      <c r="C214">
        <v>15180</v>
      </c>
      <c r="D214" t="s">
        <v>9637</v>
      </c>
    </row>
    <row r="215" spans="1:4" x14ac:dyDescent="0.25">
      <c r="A215">
        <v>15</v>
      </c>
      <c r="B215" t="s">
        <v>9622</v>
      </c>
      <c r="C215">
        <v>15183</v>
      </c>
      <c r="D215" t="s">
        <v>9638</v>
      </c>
    </row>
    <row r="216" spans="1:4" x14ac:dyDescent="0.25">
      <c r="A216">
        <v>15</v>
      </c>
      <c r="B216" t="s">
        <v>9622</v>
      </c>
      <c r="C216">
        <v>15185</v>
      </c>
      <c r="D216" t="s">
        <v>9639</v>
      </c>
    </row>
    <row r="217" spans="1:4" x14ac:dyDescent="0.25">
      <c r="A217">
        <v>15</v>
      </c>
      <c r="B217" t="s">
        <v>9622</v>
      </c>
      <c r="C217">
        <v>15187</v>
      </c>
      <c r="D217" t="s">
        <v>9640</v>
      </c>
    </row>
    <row r="218" spans="1:4" x14ac:dyDescent="0.25">
      <c r="A218">
        <v>15</v>
      </c>
      <c r="B218" t="s">
        <v>9622</v>
      </c>
      <c r="C218">
        <v>15189</v>
      </c>
      <c r="D218" t="s">
        <v>9641</v>
      </c>
    </row>
    <row r="219" spans="1:4" x14ac:dyDescent="0.25">
      <c r="A219">
        <v>15</v>
      </c>
      <c r="B219" t="s">
        <v>9622</v>
      </c>
      <c r="C219">
        <v>15204</v>
      </c>
      <c r="D219" t="s">
        <v>9642</v>
      </c>
    </row>
    <row r="220" spans="1:4" x14ac:dyDescent="0.25">
      <c r="A220">
        <v>15</v>
      </c>
      <c r="B220" t="s">
        <v>9622</v>
      </c>
      <c r="C220">
        <v>15212</v>
      </c>
      <c r="D220" t="s">
        <v>9643</v>
      </c>
    </row>
    <row r="221" spans="1:4" x14ac:dyDescent="0.25">
      <c r="A221">
        <v>15</v>
      </c>
      <c r="B221" t="s">
        <v>9622</v>
      </c>
      <c r="C221">
        <v>15215</v>
      </c>
      <c r="D221" t="s">
        <v>9644</v>
      </c>
    </row>
    <row r="222" spans="1:4" x14ac:dyDescent="0.25">
      <c r="A222">
        <v>15</v>
      </c>
      <c r="B222" t="s">
        <v>9622</v>
      </c>
      <c r="C222">
        <v>15218</v>
      </c>
      <c r="D222" t="s">
        <v>9645</v>
      </c>
    </row>
    <row r="223" spans="1:4" x14ac:dyDescent="0.25">
      <c r="A223">
        <v>15</v>
      </c>
      <c r="B223" t="s">
        <v>9622</v>
      </c>
      <c r="C223">
        <v>15223</v>
      </c>
      <c r="D223" t="s">
        <v>9646</v>
      </c>
    </row>
    <row r="224" spans="1:4" x14ac:dyDescent="0.25">
      <c r="A224">
        <v>15</v>
      </c>
      <c r="B224" t="s">
        <v>9622</v>
      </c>
      <c r="C224">
        <v>15224</v>
      </c>
      <c r="D224" t="s">
        <v>9647</v>
      </c>
    </row>
    <row r="225" spans="1:4" x14ac:dyDescent="0.25">
      <c r="A225">
        <v>15</v>
      </c>
      <c r="B225" t="s">
        <v>9622</v>
      </c>
      <c r="C225">
        <v>15226</v>
      </c>
      <c r="D225" t="s">
        <v>9648</v>
      </c>
    </row>
    <row r="226" spans="1:4" x14ac:dyDescent="0.25">
      <c r="A226">
        <v>15</v>
      </c>
      <c r="B226" t="s">
        <v>9622</v>
      </c>
      <c r="C226">
        <v>15232</v>
      </c>
      <c r="D226" t="s">
        <v>9649</v>
      </c>
    </row>
    <row r="227" spans="1:4" x14ac:dyDescent="0.25">
      <c r="A227">
        <v>15</v>
      </c>
      <c r="B227" t="s">
        <v>9622</v>
      </c>
      <c r="C227">
        <v>15236</v>
      </c>
      <c r="D227" t="s">
        <v>9650</v>
      </c>
    </row>
    <row r="228" spans="1:4" x14ac:dyDescent="0.25">
      <c r="A228">
        <v>15</v>
      </c>
      <c r="B228" t="s">
        <v>9622</v>
      </c>
      <c r="C228">
        <v>15238</v>
      </c>
      <c r="D228" t="s">
        <v>6489</v>
      </c>
    </row>
    <row r="229" spans="1:4" x14ac:dyDescent="0.25">
      <c r="A229">
        <v>15</v>
      </c>
      <c r="B229" t="s">
        <v>9622</v>
      </c>
      <c r="C229">
        <v>15244</v>
      </c>
      <c r="D229" t="s">
        <v>9651</v>
      </c>
    </row>
    <row r="230" spans="1:4" x14ac:dyDescent="0.25">
      <c r="A230">
        <v>15</v>
      </c>
      <c r="B230" t="s">
        <v>9622</v>
      </c>
      <c r="C230">
        <v>15248</v>
      </c>
      <c r="D230" t="s">
        <v>9652</v>
      </c>
    </row>
    <row r="231" spans="1:4" x14ac:dyDescent="0.25">
      <c r="A231">
        <v>15</v>
      </c>
      <c r="B231" t="s">
        <v>9622</v>
      </c>
      <c r="C231">
        <v>15272</v>
      </c>
      <c r="D231" t="s">
        <v>9653</v>
      </c>
    </row>
    <row r="232" spans="1:4" x14ac:dyDescent="0.25">
      <c r="A232">
        <v>15</v>
      </c>
      <c r="B232" t="s">
        <v>9622</v>
      </c>
      <c r="C232">
        <v>15276</v>
      </c>
      <c r="D232" t="s">
        <v>9654</v>
      </c>
    </row>
    <row r="233" spans="1:4" x14ac:dyDescent="0.25">
      <c r="A233">
        <v>15</v>
      </c>
      <c r="B233" t="s">
        <v>9622</v>
      </c>
      <c r="C233">
        <v>15293</v>
      </c>
      <c r="D233" t="s">
        <v>9655</v>
      </c>
    </row>
    <row r="234" spans="1:4" x14ac:dyDescent="0.25">
      <c r="A234">
        <v>15</v>
      </c>
      <c r="B234" t="s">
        <v>9622</v>
      </c>
      <c r="C234">
        <v>15296</v>
      </c>
      <c r="D234" t="s">
        <v>9656</v>
      </c>
    </row>
    <row r="235" spans="1:4" x14ac:dyDescent="0.25">
      <c r="A235">
        <v>15</v>
      </c>
      <c r="B235" t="s">
        <v>9622</v>
      </c>
      <c r="C235">
        <v>15299</v>
      </c>
      <c r="D235" t="s">
        <v>9657</v>
      </c>
    </row>
    <row r="236" spans="1:4" x14ac:dyDescent="0.25">
      <c r="A236">
        <v>15</v>
      </c>
      <c r="B236" t="s">
        <v>9622</v>
      </c>
      <c r="C236">
        <v>15317</v>
      </c>
      <c r="D236" t="s">
        <v>9658</v>
      </c>
    </row>
    <row r="237" spans="1:4" x14ac:dyDescent="0.25">
      <c r="A237">
        <v>15</v>
      </c>
      <c r="B237" t="s">
        <v>9622</v>
      </c>
      <c r="C237">
        <v>15322</v>
      </c>
      <c r="D237" t="s">
        <v>9659</v>
      </c>
    </row>
    <row r="238" spans="1:4" x14ac:dyDescent="0.25">
      <c r="A238">
        <v>15</v>
      </c>
      <c r="B238" t="s">
        <v>9622</v>
      </c>
      <c r="C238">
        <v>15325</v>
      </c>
      <c r="D238" t="s">
        <v>9660</v>
      </c>
    </row>
    <row r="239" spans="1:4" x14ac:dyDescent="0.25">
      <c r="A239">
        <v>15</v>
      </c>
      <c r="B239" t="s">
        <v>9622</v>
      </c>
      <c r="C239">
        <v>15332</v>
      </c>
      <c r="D239" t="s">
        <v>9661</v>
      </c>
    </row>
    <row r="240" spans="1:4" x14ac:dyDescent="0.25">
      <c r="A240">
        <v>15</v>
      </c>
      <c r="B240" t="s">
        <v>9622</v>
      </c>
      <c r="C240">
        <v>15362</v>
      </c>
      <c r="D240" t="s">
        <v>9662</v>
      </c>
    </row>
    <row r="241" spans="1:4" x14ac:dyDescent="0.25">
      <c r="A241">
        <v>15</v>
      </c>
      <c r="B241" t="s">
        <v>9622</v>
      </c>
      <c r="C241">
        <v>15367</v>
      </c>
      <c r="D241" t="s">
        <v>9663</v>
      </c>
    </row>
    <row r="242" spans="1:4" x14ac:dyDescent="0.25">
      <c r="A242">
        <v>15</v>
      </c>
      <c r="B242" t="s">
        <v>9622</v>
      </c>
      <c r="C242">
        <v>15368</v>
      </c>
      <c r="D242" t="s">
        <v>9495</v>
      </c>
    </row>
    <row r="243" spans="1:4" x14ac:dyDescent="0.25">
      <c r="A243">
        <v>15</v>
      </c>
      <c r="B243" t="s">
        <v>9622</v>
      </c>
      <c r="C243">
        <v>15377</v>
      </c>
      <c r="D243" t="s">
        <v>9664</v>
      </c>
    </row>
    <row r="244" spans="1:4" x14ac:dyDescent="0.25">
      <c r="A244">
        <v>15</v>
      </c>
      <c r="B244" t="s">
        <v>9622</v>
      </c>
      <c r="C244">
        <v>15380</v>
      </c>
      <c r="D244" t="s">
        <v>9665</v>
      </c>
    </row>
    <row r="245" spans="1:4" x14ac:dyDescent="0.25">
      <c r="A245">
        <v>15</v>
      </c>
      <c r="B245" t="s">
        <v>9622</v>
      </c>
      <c r="C245">
        <v>15401</v>
      </c>
      <c r="D245" t="s">
        <v>9666</v>
      </c>
    </row>
    <row r="246" spans="1:4" x14ac:dyDescent="0.25">
      <c r="A246">
        <v>15</v>
      </c>
      <c r="B246" t="s">
        <v>9622</v>
      </c>
      <c r="C246">
        <v>15403</v>
      </c>
      <c r="D246" t="s">
        <v>9667</v>
      </c>
    </row>
    <row r="247" spans="1:4" x14ac:dyDescent="0.25">
      <c r="A247">
        <v>15</v>
      </c>
      <c r="B247" t="s">
        <v>9622</v>
      </c>
      <c r="C247">
        <v>15407</v>
      </c>
      <c r="D247" t="s">
        <v>9668</v>
      </c>
    </row>
    <row r="248" spans="1:4" x14ac:dyDescent="0.25">
      <c r="A248">
        <v>15</v>
      </c>
      <c r="B248" t="s">
        <v>9622</v>
      </c>
      <c r="C248">
        <v>15425</v>
      </c>
      <c r="D248" t="s">
        <v>9669</v>
      </c>
    </row>
    <row r="249" spans="1:4" x14ac:dyDescent="0.25">
      <c r="A249">
        <v>15</v>
      </c>
      <c r="B249" t="s">
        <v>9622</v>
      </c>
      <c r="C249">
        <v>15442</v>
      </c>
      <c r="D249" t="s">
        <v>9670</v>
      </c>
    </row>
    <row r="250" spans="1:4" x14ac:dyDescent="0.25">
      <c r="A250">
        <v>15</v>
      </c>
      <c r="B250" t="s">
        <v>9622</v>
      </c>
      <c r="C250">
        <v>15455</v>
      </c>
      <c r="D250" t="s">
        <v>9671</v>
      </c>
    </row>
    <row r="251" spans="1:4" x14ac:dyDescent="0.25">
      <c r="A251">
        <v>15</v>
      </c>
      <c r="B251" t="s">
        <v>9622</v>
      </c>
      <c r="C251">
        <v>15464</v>
      </c>
      <c r="D251" t="s">
        <v>9672</v>
      </c>
    </row>
    <row r="252" spans="1:4" x14ac:dyDescent="0.25">
      <c r="A252">
        <v>15</v>
      </c>
      <c r="B252" t="s">
        <v>9622</v>
      </c>
      <c r="C252">
        <v>15466</v>
      </c>
      <c r="D252" t="s">
        <v>9673</v>
      </c>
    </row>
    <row r="253" spans="1:4" x14ac:dyDescent="0.25">
      <c r="A253">
        <v>15</v>
      </c>
      <c r="B253" t="s">
        <v>9622</v>
      </c>
      <c r="C253">
        <v>15469</v>
      </c>
      <c r="D253" t="s">
        <v>9674</v>
      </c>
    </row>
    <row r="254" spans="1:4" x14ac:dyDescent="0.25">
      <c r="A254">
        <v>15</v>
      </c>
      <c r="B254" t="s">
        <v>9622</v>
      </c>
      <c r="C254">
        <v>15476</v>
      </c>
      <c r="D254" t="s">
        <v>9675</v>
      </c>
    </row>
    <row r="255" spans="1:4" x14ac:dyDescent="0.25">
      <c r="A255">
        <v>15</v>
      </c>
      <c r="B255" t="s">
        <v>9622</v>
      </c>
      <c r="C255">
        <v>15480</v>
      </c>
      <c r="D255" t="s">
        <v>9676</v>
      </c>
    </row>
    <row r="256" spans="1:4" x14ac:dyDescent="0.25">
      <c r="A256">
        <v>15</v>
      </c>
      <c r="B256" t="s">
        <v>9622</v>
      </c>
      <c r="C256">
        <v>15491</v>
      </c>
      <c r="D256" t="s">
        <v>9677</v>
      </c>
    </row>
    <row r="257" spans="1:4" x14ac:dyDescent="0.25">
      <c r="A257">
        <v>15</v>
      </c>
      <c r="B257" t="s">
        <v>9622</v>
      </c>
      <c r="C257">
        <v>15494</v>
      </c>
      <c r="D257" t="s">
        <v>9678</v>
      </c>
    </row>
    <row r="258" spans="1:4" x14ac:dyDescent="0.25">
      <c r="A258">
        <v>15</v>
      </c>
      <c r="B258" t="s">
        <v>9622</v>
      </c>
      <c r="C258">
        <v>15500</v>
      </c>
      <c r="D258" t="s">
        <v>9679</v>
      </c>
    </row>
    <row r="259" spans="1:4" x14ac:dyDescent="0.25">
      <c r="A259">
        <v>15</v>
      </c>
      <c r="B259" t="s">
        <v>9622</v>
      </c>
      <c r="C259">
        <v>15507</v>
      </c>
      <c r="D259" t="s">
        <v>9680</v>
      </c>
    </row>
    <row r="260" spans="1:4" x14ac:dyDescent="0.25">
      <c r="A260">
        <v>15</v>
      </c>
      <c r="B260" t="s">
        <v>9622</v>
      </c>
      <c r="C260">
        <v>15511</v>
      </c>
      <c r="D260" t="s">
        <v>9681</v>
      </c>
    </row>
    <row r="261" spans="1:4" x14ac:dyDescent="0.25">
      <c r="A261">
        <v>15</v>
      </c>
      <c r="B261" t="s">
        <v>9622</v>
      </c>
      <c r="C261">
        <v>15514</v>
      </c>
      <c r="D261" t="s">
        <v>9682</v>
      </c>
    </row>
    <row r="262" spans="1:4" x14ac:dyDescent="0.25">
      <c r="A262">
        <v>15</v>
      </c>
      <c r="B262" t="s">
        <v>9622</v>
      </c>
      <c r="C262">
        <v>15516</v>
      </c>
      <c r="D262" t="s">
        <v>9683</v>
      </c>
    </row>
    <row r="263" spans="1:4" x14ac:dyDescent="0.25">
      <c r="A263">
        <v>15</v>
      </c>
      <c r="B263" t="s">
        <v>9622</v>
      </c>
      <c r="C263">
        <v>15518</v>
      </c>
      <c r="D263" t="s">
        <v>9684</v>
      </c>
    </row>
    <row r="264" spans="1:4" x14ac:dyDescent="0.25">
      <c r="A264">
        <v>15</v>
      </c>
      <c r="B264" t="s">
        <v>9622</v>
      </c>
      <c r="C264">
        <v>15522</v>
      </c>
      <c r="D264" t="s">
        <v>9685</v>
      </c>
    </row>
    <row r="265" spans="1:4" x14ac:dyDescent="0.25">
      <c r="A265">
        <v>15</v>
      </c>
      <c r="B265" t="s">
        <v>9622</v>
      </c>
      <c r="C265">
        <v>15531</v>
      </c>
      <c r="D265" t="s">
        <v>9686</v>
      </c>
    </row>
    <row r="266" spans="1:4" x14ac:dyDescent="0.25">
      <c r="A266">
        <v>15</v>
      </c>
      <c r="B266" t="s">
        <v>9622</v>
      </c>
      <c r="C266">
        <v>15533</v>
      </c>
      <c r="D266" t="s">
        <v>9687</v>
      </c>
    </row>
    <row r="267" spans="1:4" x14ac:dyDescent="0.25">
      <c r="A267">
        <v>15</v>
      </c>
      <c r="B267" t="s">
        <v>9622</v>
      </c>
      <c r="C267">
        <v>15537</v>
      </c>
      <c r="D267" t="s">
        <v>9688</v>
      </c>
    </row>
    <row r="268" spans="1:4" x14ac:dyDescent="0.25">
      <c r="A268">
        <v>15</v>
      </c>
      <c r="B268" t="s">
        <v>9622</v>
      </c>
      <c r="C268">
        <v>15542</v>
      </c>
      <c r="D268" t="s">
        <v>9689</v>
      </c>
    </row>
    <row r="269" spans="1:4" x14ac:dyDescent="0.25">
      <c r="A269">
        <v>15</v>
      </c>
      <c r="B269" t="s">
        <v>9622</v>
      </c>
      <c r="C269">
        <v>15550</v>
      </c>
      <c r="D269" t="s">
        <v>9690</v>
      </c>
    </row>
    <row r="270" spans="1:4" x14ac:dyDescent="0.25">
      <c r="A270">
        <v>15</v>
      </c>
      <c r="B270" t="s">
        <v>9622</v>
      </c>
      <c r="C270">
        <v>15572</v>
      </c>
      <c r="D270" t="s">
        <v>9691</v>
      </c>
    </row>
    <row r="271" spans="1:4" x14ac:dyDescent="0.25">
      <c r="A271">
        <v>15</v>
      </c>
      <c r="B271" t="s">
        <v>9622</v>
      </c>
      <c r="C271">
        <v>15580</v>
      </c>
      <c r="D271" t="s">
        <v>9692</v>
      </c>
    </row>
    <row r="272" spans="1:4" x14ac:dyDescent="0.25">
      <c r="A272">
        <v>15</v>
      </c>
      <c r="B272" t="s">
        <v>9622</v>
      </c>
      <c r="C272">
        <v>15599</v>
      </c>
      <c r="D272" t="s">
        <v>9693</v>
      </c>
    </row>
    <row r="273" spans="1:4" x14ac:dyDescent="0.25">
      <c r="A273">
        <v>15</v>
      </c>
      <c r="B273" t="s">
        <v>9622</v>
      </c>
      <c r="C273">
        <v>15600</v>
      </c>
      <c r="D273" t="s">
        <v>9694</v>
      </c>
    </row>
    <row r="274" spans="1:4" x14ac:dyDescent="0.25">
      <c r="A274">
        <v>15</v>
      </c>
      <c r="B274" t="s">
        <v>9622</v>
      </c>
      <c r="C274">
        <v>15621</v>
      </c>
      <c r="D274" t="s">
        <v>9695</v>
      </c>
    </row>
    <row r="275" spans="1:4" x14ac:dyDescent="0.25">
      <c r="A275">
        <v>15</v>
      </c>
      <c r="B275" t="s">
        <v>9622</v>
      </c>
      <c r="C275">
        <v>15632</v>
      </c>
      <c r="D275" t="s">
        <v>9696</v>
      </c>
    </row>
    <row r="276" spans="1:4" x14ac:dyDescent="0.25">
      <c r="A276">
        <v>15</v>
      </c>
      <c r="B276" t="s">
        <v>9622</v>
      </c>
      <c r="C276">
        <v>15638</v>
      </c>
      <c r="D276" t="s">
        <v>9697</v>
      </c>
    </row>
    <row r="277" spans="1:4" x14ac:dyDescent="0.25">
      <c r="A277">
        <v>15</v>
      </c>
      <c r="B277" t="s">
        <v>9622</v>
      </c>
      <c r="C277">
        <v>15646</v>
      </c>
      <c r="D277" t="s">
        <v>9698</v>
      </c>
    </row>
    <row r="278" spans="1:4" x14ac:dyDescent="0.25">
      <c r="A278">
        <v>15</v>
      </c>
      <c r="B278" t="s">
        <v>9622</v>
      </c>
      <c r="C278">
        <v>15660</v>
      </c>
      <c r="D278" t="s">
        <v>9699</v>
      </c>
    </row>
    <row r="279" spans="1:4" x14ac:dyDescent="0.25">
      <c r="A279">
        <v>15</v>
      </c>
      <c r="B279" t="s">
        <v>9622</v>
      </c>
      <c r="C279">
        <v>15664</v>
      </c>
      <c r="D279" t="s">
        <v>9700</v>
      </c>
    </row>
    <row r="280" spans="1:4" x14ac:dyDescent="0.25">
      <c r="A280">
        <v>15</v>
      </c>
      <c r="B280" t="s">
        <v>9622</v>
      </c>
      <c r="C280">
        <v>15667</v>
      </c>
      <c r="D280" t="s">
        <v>9701</v>
      </c>
    </row>
    <row r="281" spans="1:4" x14ac:dyDescent="0.25">
      <c r="A281">
        <v>15</v>
      </c>
      <c r="B281" t="s">
        <v>9622</v>
      </c>
      <c r="C281">
        <v>15673</v>
      </c>
      <c r="D281" t="s">
        <v>9702</v>
      </c>
    </row>
    <row r="282" spans="1:4" x14ac:dyDescent="0.25">
      <c r="A282">
        <v>15</v>
      </c>
      <c r="B282" t="s">
        <v>9622</v>
      </c>
      <c r="C282">
        <v>15676</v>
      </c>
      <c r="D282" t="s">
        <v>9703</v>
      </c>
    </row>
    <row r="283" spans="1:4" x14ac:dyDescent="0.25">
      <c r="A283">
        <v>15</v>
      </c>
      <c r="B283" t="s">
        <v>9622</v>
      </c>
      <c r="C283">
        <v>15681</v>
      </c>
      <c r="D283" t="s">
        <v>9704</v>
      </c>
    </row>
    <row r="284" spans="1:4" x14ac:dyDescent="0.25">
      <c r="A284">
        <v>15</v>
      </c>
      <c r="B284" t="s">
        <v>9622</v>
      </c>
      <c r="C284">
        <v>15686</v>
      </c>
      <c r="D284" t="s">
        <v>9705</v>
      </c>
    </row>
    <row r="285" spans="1:4" x14ac:dyDescent="0.25">
      <c r="A285">
        <v>15</v>
      </c>
      <c r="B285" t="s">
        <v>9622</v>
      </c>
      <c r="C285">
        <v>15690</v>
      </c>
      <c r="D285" t="s">
        <v>9706</v>
      </c>
    </row>
    <row r="286" spans="1:4" x14ac:dyDescent="0.25">
      <c r="A286">
        <v>15</v>
      </c>
      <c r="B286" t="s">
        <v>9622</v>
      </c>
      <c r="C286">
        <v>15693</v>
      </c>
      <c r="D286" t="s">
        <v>9707</v>
      </c>
    </row>
    <row r="287" spans="1:4" x14ac:dyDescent="0.25">
      <c r="A287">
        <v>15</v>
      </c>
      <c r="B287" t="s">
        <v>9622</v>
      </c>
      <c r="C287">
        <v>15696</v>
      </c>
      <c r="D287" t="s">
        <v>9708</v>
      </c>
    </row>
    <row r="288" spans="1:4" x14ac:dyDescent="0.25">
      <c r="A288">
        <v>15</v>
      </c>
      <c r="B288" t="s">
        <v>9622</v>
      </c>
      <c r="C288">
        <v>15720</v>
      </c>
      <c r="D288" t="s">
        <v>9709</v>
      </c>
    </row>
    <row r="289" spans="1:4" x14ac:dyDescent="0.25">
      <c r="A289">
        <v>15</v>
      </c>
      <c r="B289" t="s">
        <v>9622</v>
      </c>
      <c r="C289">
        <v>15723</v>
      </c>
      <c r="D289" t="s">
        <v>9710</v>
      </c>
    </row>
    <row r="290" spans="1:4" x14ac:dyDescent="0.25">
      <c r="A290">
        <v>15</v>
      </c>
      <c r="B290" t="s">
        <v>9622</v>
      </c>
      <c r="C290">
        <v>15740</v>
      </c>
      <c r="D290" t="s">
        <v>9711</v>
      </c>
    </row>
    <row r="291" spans="1:4" x14ac:dyDescent="0.25">
      <c r="A291">
        <v>15</v>
      </c>
      <c r="B291" t="s">
        <v>9622</v>
      </c>
      <c r="C291">
        <v>15753</v>
      </c>
      <c r="D291" t="s">
        <v>9712</v>
      </c>
    </row>
    <row r="292" spans="1:4" x14ac:dyDescent="0.25">
      <c r="A292">
        <v>15</v>
      </c>
      <c r="B292" t="s">
        <v>9622</v>
      </c>
      <c r="C292">
        <v>15755</v>
      </c>
      <c r="D292" t="s">
        <v>9713</v>
      </c>
    </row>
    <row r="293" spans="1:4" x14ac:dyDescent="0.25">
      <c r="A293">
        <v>15</v>
      </c>
      <c r="B293" t="s">
        <v>9622</v>
      </c>
      <c r="C293">
        <v>15757</v>
      </c>
      <c r="D293" t="s">
        <v>9714</v>
      </c>
    </row>
    <row r="294" spans="1:4" x14ac:dyDescent="0.25">
      <c r="A294">
        <v>15</v>
      </c>
      <c r="B294" t="s">
        <v>9622</v>
      </c>
      <c r="C294">
        <v>15759</v>
      </c>
      <c r="D294" t="s">
        <v>9715</v>
      </c>
    </row>
    <row r="295" spans="1:4" x14ac:dyDescent="0.25">
      <c r="A295">
        <v>15</v>
      </c>
      <c r="B295" t="s">
        <v>9622</v>
      </c>
      <c r="C295">
        <v>15761</v>
      </c>
      <c r="D295" t="s">
        <v>9716</v>
      </c>
    </row>
    <row r="296" spans="1:4" x14ac:dyDescent="0.25">
      <c r="A296">
        <v>15</v>
      </c>
      <c r="B296" t="s">
        <v>9622</v>
      </c>
      <c r="C296">
        <v>15762</v>
      </c>
      <c r="D296" t="s">
        <v>9717</v>
      </c>
    </row>
    <row r="297" spans="1:4" x14ac:dyDescent="0.25">
      <c r="A297">
        <v>15</v>
      </c>
      <c r="B297" t="s">
        <v>9622</v>
      </c>
      <c r="C297">
        <v>15763</v>
      </c>
      <c r="D297" t="s">
        <v>9718</v>
      </c>
    </row>
    <row r="298" spans="1:4" x14ac:dyDescent="0.25">
      <c r="A298">
        <v>15</v>
      </c>
      <c r="B298" t="s">
        <v>9622</v>
      </c>
      <c r="C298">
        <v>15764</v>
      </c>
      <c r="D298" t="s">
        <v>9719</v>
      </c>
    </row>
    <row r="299" spans="1:4" x14ac:dyDescent="0.25">
      <c r="A299">
        <v>15</v>
      </c>
      <c r="B299" t="s">
        <v>9622</v>
      </c>
      <c r="C299">
        <v>15774</v>
      </c>
      <c r="D299" t="s">
        <v>9720</v>
      </c>
    </row>
    <row r="300" spans="1:4" x14ac:dyDescent="0.25">
      <c r="A300">
        <v>15</v>
      </c>
      <c r="B300" t="s">
        <v>9622</v>
      </c>
      <c r="C300">
        <v>15776</v>
      </c>
      <c r="D300" t="s">
        <v>9721</v>
      </c>
    </row>
    <row r="301" spans="1:4" x14ac:dyDescent="0.25">
      <c r="A301">
        <v>15</v>
      </c>
      <c r="B301" t="s">
        <v>9622</v>
      </c>
      <c r="C301">
        <v>15778</v>
      </c>
      <c r="D301" t="s">
        <v>9722</v>
      </c>
    </row>
    <row r="302" spans="1:4" x14ac:dyDescent="0.25">
      <c r="A302">
        <v>15</v>
      </c>
      <c r="B302" t="s">
        <v>9622</v>
      </c>
      <c r="C302">
        <v>15790</v>
      </c>
      <c r="D302" t="s">
        <v>9723</v>
      </c>
    </row>
    <row r="303" spans="1:4" x14ac:dyDescent="0.25">
      <c r="A303">
        <v>15</v>
      </c>
      <c r="B303" t="s">
        <v>9622</v>
      </c>
      <c r="C303">
        <v>15798</v>
      </c>
      <c r="D303" t="s">
        <v>9724</v>
      </c>
    </row>
    <row r="304" spans="1:4" x14ac:dyDescent="0.25">
      <c r="A304">
        <v>15</v>
      </c>
      <c r="B304" t="s">
        <v>9622</v>
      </c>
      <c r="C304">
        <v>15804</v>
      </c>
      <c r="D304" t="s">
        <v>9725</v>
      </c>
    </row>
    <row r="305" spans="1:4" x14ac:dyDescent="0.25">
      <c r="A305">
        <v>15</v>
      </c>
      <c r="B305" t="s">
        <v>9622</v>
      </c>
      <c r="C305">
        <v>15806</v>
      </c>
      <c r="D305" t="s">
        <v>9726</v>
      </c>
    </row>
    <row r="306" spans="1:4" x14ac:dyDescent="0.25">
      <c r="A306">
        <v>15</v>
      </c>
      <c r="B306" t="s">
        <v>9622</v>
      </c>
      <c r="C306">
        <v>15808</v>
      </c>
      <c r="D306" t="s">
        <v>9727</v>
      </c>
    </row>
    <row r="307" spans="1:4" x14ac:dyDescent="0.25">
      <c r="A307">
        <v>15</v>
      </c>
      <c r="B307" t="s">
        <v>9622</v>
      </c>
      <c r="C307">
        <v>15810</v>
      </c>
      <c r="D307" t="s">
        <v>9728</v>
      </c>
    </row>
    <row r="308" spans="1:4" x14ac:dyDescent="0.25">
      <c r="A308">
        <v>15</v>
      </c>
      <c r="B308" t="s">
        <v>9622</v>
      </c>
      <c r="C308">
        <v>15814</v>
      </c>
      <c r="D308" t="s">
        <v>9729</v>
      </c>
    </row>
    <row r="309" spans="1:4" x14ac:dyDescent="0.25">
      <c r="A309">
        <v>15</v>
      </c>
      <c r="B309" t="s">
        <v>9622</v>
      </c>
      <c r="C309">
        <v>15816</v>
      </c>
      <c r="D309" t="s">
        <v>9730</v>
      </c>
    </row>
    <row r="310" spans="1:4" x14ac:dyDescent="0.25">
      <c r="A310">
        <v>15</v>
      </c>
      <c r="B310" t="s">
        <v>9622</v>
      </c>
      <c r="C310">
        <v>15820</v>
      </c>
      <c r="D310" t="s">
        <v>9731</v>
      </c>
    </row>
    <row r="311" spans="1:4" x14ac:dyDescent="0.25">
      <c r="A311">
        <v>15</v>
      </c>
      <c r="B311" t="s">
        <v>9622</v>
      </c>
      <c r="C311">
        <v>15822</v>
      </c>
      <c r="D311" t="s">
        <v>9732</v>
      </c>
    </row>
    <row r="312" spans="1:4" x14ac:dyDescent="0.25">
      <c r="A312">
        <v>15</v>
      </c>
      <c r="B312" t="s">
        <v>9622</v>
      </c>
      <c r="C312">
        <v>15832</v>
      </c>
      <c r="D312" t="s">
        <v>9733</v>
      </c>
    </row>
    <row r="313" spans="1:4" x14ac:dyDescent="0.25">
      <c r="A313">
        <v>15</v>
      </c>
      <c r="B313" t="s">
        <v>9622</v>
      </c>
      <c r="C313">
        <v>15835</v>
      </c>
      <c r="D313" t="s">
        <v>9734</v>
      </c>
    </row>
    <row r="314" spans="1:4" x14ac:dyDescent="0.25">
      <c r="A314">
        <v>15</v>
      </c>
      <c r="B314" t="s">
        <v>9622</v>
      </c>
      <c r="C314">
        <v>15837</v>
      </c>
      <c r="D314" t="s">
        <v>9735</v>
      </c>
    </row>
    <row r="315" spans="1:4" x14ac:dyDescent="0.25">
      <c r="A315">
        <v>15</v>
      </c>
      <c r="B315" t="s">
        <v>9622</v>
      </c>
      <c r="C315">
        <v>15839</v>
      </c>
      <c r="D315" t="s">
        <v>9736</v>
      </c>
    </row>
    <row r="316" spans="1:4" x14ac:dyDescent="0.25">
      <c r="A316">
        <v>15</v>
      </c>
      <c r="B316" t="s">
        <v>9622</v>
      </c>
      <c r="C316">
        <v>15842</v>
      </c>
      <c r="D316" t="s">
        <v>9737</v>
      </c>
    </row>
    <row r="317" spans="1:4" x14ac:dyDescent="0.25">
      <c r="A317">
        <v>15</v>
      </c>
      <c r="B317" t="s">
        <v>9622</v>
      </c>
      <c r="C317">
        <v>15861</v>
      </c>
      <c r="D317" t="s">
        <v>9738</v>
      </c>
    </row>
    <row r="318" spans="1:4" x14ac:dyDescent="0.25">
      <c r="A318">
        <v>15</v>
      </c>
      <c r="B318" t="s">
        <v>9622</v>
      </c>
      <c r="C318">
        <v>15879</v>
      </c>
      <c r="D318" t="s">
        <v>9739</v>
      </c>
    </row>
    <row r="319" spans="1:4" x14ac:dyDescent="0.25">
      <c r="A319">
        <v>15</v>
      </c>
      <c r="B319" t="s">
        <v>9622</v>
      </c>
      <c r="C319">
        <v>15897</v>
      </c>
      <c r="D319" t="s">
        <v>9740</v>
      </c>
    </row>
    <row r="320" spans="1:4" x14ac:dyDescent="0.25">
      <c r="A320">
        <v>17</v>
      </c>
      <c r="B320" t="s">
        <v>1493</v>
      </c>
      <c r="C320">
        <v>17001</v>
      </c>
      <c r="D320" t="s">
        <v>9741</v>
      </c>
    </row>
    <row r="321" spans="1:4" x14ac:dyDescent="0.25">
      <c r="A321">
        <v>17</v>
      </c>
      <c r="B321" t="s">
        <v>1493</v>
      </c>
      <c r="C321">
        <v>17013</v>
      </c>
      <c r="D321" t="s">
        <v>9742</v>
      </c>
    </row>
    <row r="322" spans="1:4" x14ac:dyDescent="0.25">
      <c r="A322">
        <v>17</v>
      </c>
      <c r="B322" t="s">
        <v>1493</v>
      </c>
      <c r="C322">
        <v>17042</v>
      </c>
      <c r="D322" t="s">
        <v>9743</v>
      </c>
    </row>
    <row r="323" spans="1:4" x14ac:dyDescent="0.25">
      <c r="A323">
        <v>17</v>
      </c>
      <c r="B323" t="s">
        <v>1493</v>
      </c>
      <c r="C323">
        <v>17050</v>
      </c>
      <c r="D323" t="s">
        <v>9744</v>
      </c>
    </row>
    <row r="324" spans="1:4" x14ac:dyDescent="0.25">
      <c r="A324">
        <v>17</v>
      </c>
      <c r="B324" t="s">
        <v>1493</v>
      </c>
      <c r="C324">
        <v>17088</v>
      </c>
      <c r="D324" t="s">
        <v>9745</v>
      </c>
    </row>
    <row r="325" spans="1:4" x14ac:dyDescent="0.25">
      <c r="A325">
        <v>17</v>
      </c>
      <c r="B325" t="s">
        <v>1493</v>
      </c>
      <c r="C325">
        <v>17174</v>
      </c>
      <c r="D325" t="s">
        <v>9746</v>
      </c>
    </row>
    <row r="326" spans="1:4" x14ac:dyDescent="0.25">
      <c r="A326">
        <v>17</v>
      </c>
      <c r="B326" t="s">
        <v>1493</v>
      </c>
      <c r="C326">
        <v>17272</v>
      </c>
      <c r="D326" t="s">
        <v>9747</v>
      </c>
    </row>
    <row r="327" spans="1:4" x14ac:dyDescent="0.25">
      <c r="A327">
        <v>17</v>
      </c>
      <c r="B327" t="s">
        <v>1493</v>
      </c>
      <c r="C327">
        <v>17380</v>
      </c>
      <c r="D327" t="s">
        <v>9748</v>
      </c>
    </row>
    <row r="328" spans="1:4" x14ac:dyDescent="0.25">
      <c r="A328">
        <v>17</v>
      </c>
      <c r="B328" t="s">
        <v>1493</v>
      </c>
      <c r="C328">
        <v>17388</v>
      </c>
      <c r="D328" t="s">
        <v>9749</v>
      </c>
    </row>
    <row r="329" spans="1:4" x14ac:dyDescent="0.25">
      <c r="A329">
        <v>17</v>
      </c>
      <c r="B329" t="s">
        <v>1493</v>
      </c>
      <c r="C329">
        <v>17433</v>
      </c>
      <c r="D329" t="s">
        <v>9750</v>
      </c>
    </row>
    <row r="330" spans="1:4" x14ac:dyDescent="0.25">
      <c r="A330">
        <v>17</v>
      </c>
      <c r="B330" t="s">
        <v>1493</v>
      </c>
      <c r="C330">
        <v>17442</v>
      </c>
      <c r="D330" t="s">
        <v>9751</v>
      </c>
    </row>
    <row r="331" spans="1:4" x14ac:dyDescent="0.25">
      <c r="A331">
        <v>17</v>
      </c>
      <c r="B331" t="s">
        <v>1493</v>
      </c>
      <c r="C331">
        <v>17444</v>
      </c>
      <c r="D331" t="s">
        <v>9752</v>
      </c>
    </row>
    <row r="332" spans="1:4" x14ac:dyDescent="0.25">
      <c r="A332">
        <v>17</v>
      </c>
      <c r="B332" t="s">
        <v>1493</v>
      </c>
      <c r="C332">
        <v>17446</v>
      </c>
      <c r="D332" t="s">
        <v>9753</v>
      </c>
    </row>
    <row r="333" spans="1:4" x14ac:dyDescent="0.25">
      <c r="A333">
        <v>17</v>
      </c>
      <c r="B333" t="s">
        <v>1493</v>
      </c>
      <c r="C333">
        <v>17486</v>
      </c>
      <c r="D333" t="s">
        <v>9754</v>
      </c>
    </row>
    <row r="334" spans="1:4" x14ac:dyDescent="0.25">
      <c r="A334">
        <v>17</v>
      </c>
      <c r="B334" t="s">
        <v>1493</v>
      </c>
      <c r="C334">
        <v>17495</v>
      </c>
      <c r="D334" t="s">
        <v>9755</v>
      </c>
    </row>
    <row r="335" spans="1:4" x14ac:dyDescent="0.25">
      <c r="A335">
        <v>17</v>
      </c>
      <c r="B335" t="s">
        <v>1493</v>
      </c>
      <c r="C335">
        <v>17513</v>
      </c>
      <c r="D335" t="s">
        <v>9756</v>
      </c>
    </row>
    <row r="336" spans="1:4" x14ac:dyDescent="0.25">
      <c r="A336">
        <v>17</v>
      </c>
      <c r="B336" t="s">
        <v>1493</v>
      </c>
      <c r="C336">
        <v>17524</v>
      </c>
      <c r="D336" t="s">
        <v>9757</v>
      </c>
    </row>
    <row r="337" spans="1:4" x14ac:dyDescent="0.25">
      <c r="A337">
        <v>17</v>
      </c>
      <c r="B337" t="s">
        <v>1493</v>
      </c>
      <c r="C337">
        <v>17541</v>
      </c>
      <c r="D337" t="s">
        <v>9758</v>
      </c>
    </row>
    <row r="338" spans="1:4" x14ac:dyDescent="0.25">
      <c r="A338">
        <v>17</v>
      </c>
      <c r="B338" t="s">
        <v>1493</v>
      </c>
      <c r="C338">
        <v>17614</v>
      </c>
      <c r="D338" t="s">
        <v>9759</v>
      </c>
    </row>
    <row r="339" spans="1:4" x14ac:dyDescent="0.25">
      <c r="A339">
        <v>17</v>
      </c>
      <c r="B339" t="s">
        <v>1493</v>
      </c>
      <c r="C339">
        <v>17616</v>
      </c>
      <c r="D339" t="s">
        <v>9760</v>
      </c>
    </row>
    <row r="340" spans="1:4" x14ac:dyDescent="0.25">
      <c r="A340">
        <v>17</v>
      </c>
      <c r="B340" t="s">
        <v>1493</v>
      </c>
      <c r="C340">
        <v>17653</v>
      </c>
      <c r="D340" t="s">
        <v>9761</v>
      </c>
    </row>
    <row r="341" spans="1:4" x14ac:dyDescent="0.25">
      <c r="A341">
        <v>17</v>
      </c>
      <c r="B341" t="s">
        <v>1493</v>
      </c>
      <c r="C341">
        <v>17662</v>
      </c>
      <c r="D341" t="s">
        <v>9762</v>
      </c>
    </row>
    <row r="342" spans="1:4" x14ac:dyDescent="0.25">
      <c r="A342">
        <v>17</v>
      </c>
      <c r="B342" t="s">
        <v>1493</v>
      </c>
      <c r="C342">
        <v>17665</v>
      </c>
      <c r="D342" t="s">
        <v>9763</v>
      </c>
    </row>
    <row r="343" spans="1:4" x14ac:dyDescent="0.25">
      <c r="A343">
        <v>17</v>
      </c>
      <c r="B343" t="s">
        <v>1493</v>
      </c>
      <c r="C343">
        <v>17777</v>
      </c>
      <c r="D343" t="s">
        <v>9764</v>
      </c>
    </row>
    <row r="344" spans="1:4" x14ac:dyDescent="0.25">
      <c r="A344">
        <v>17</v>
      </c>
      <c r="B344" t="s">
        <v>1493</v>
      </c>
      <c r="C344">
        <v>17867</v>
      </c>
      <c r="D344" t="s">
        <v>9765</v>
      </c>
    </row>
    <row r="345" spans="1:4" x14ac:dyDescent="0.25">
      <c r="A345">
        <v>17</v>
      </c>
      <c r="B345" t="s">
        <v>1493</v>
      </c>
      <c r="C345">
        <v>17873</v>
      </c>
      <c r="D345" t="s">
        <v>9766</v>
      </c>
    </row>
    <row r="346" spans="1:4" x14ac:dyDescent="0.25">
      <c r="A346">
        <v>17</v>
      </c>
      <c r="B346" t="s">
        <v>1493</v>
      </c>
      <c r="C346">
        <v>17877</v>
      </c>
      <c r="D346" t="s">
        <v>9767</v>
      </c>
    </row>
    <row r="347" spans="1:4" x14ac:dyDescent="0.25">
      <c r="A347">
        <v>18</v>
      </c>
      <c r="B347" t="s">
        <v>9768</v>
      </c>
      <c r="C347">
        <v>18001</v>
      </c>
      <c r="D347" t="s">
        <v>9769</v>
      </c>
    </row>
    <row r="348" spans="1:4" x14ac:dyDescent="0.25">
      <c r="A348">
        <v>18</v>
      </c>
      <c r="B348" t="s">
        <v>9768</v>
      </c>
      <c r="C348">
        <v>18029</v>
      </c>
      <c r="D348" t="s">
        <v>9770</v>
      </c>
    </row>
    <row r="349" spans="1:4" x14ac:dyDescent="0.25">
      <c r="A349">
        <v>18</v>
      </c>
      <c r="B349" t="s">
        <v>9768</v>
      </c>
      <c r="C349">
        <v>18094</v>
      </c>
      <c r="D349" t="s">
        <v>9771</v>
      </c>
    </row>
    <row r="350" spans="1:4" x14ac:dyDescent="0.25">
      <c r="A350">
        <v>18</v>
      </c>
      <c r="B350" t="s">
        <v>9768</v>
      </c>
      <c r="C350">
        <v>18150</v>
      </c>
      <c r="D350" t="s">
        <v>9772</v>
      </c>
    </row>
    <row r="351" spans="1:4" x14ac:dyDescent="0.25">
      <c r="A351">
        <v>18</v>
      </c>
      <c r="B351" t="s">
        <v>9768</v>
      </c>
      <c r="C351">
        <v>18205</v>
      </c>
      <c r="D351" t="s">
        <v>9773</v>
      </c>
    </row>
    <row r="352" spans="1:4" x14ac:dyDescent="0.25">
      <c r="A352">
        <v>18</v>
      </c>
      <c r="B352" t="s">
        <v>9768</v>
      </c>
      <c r="C352">
        <v>18247</v>
      </c>
      <c r="D352" t="s">
        <v>9774</v>
      </c>
    </row>
    <row r="353" spans="1:4" x14ac:dyDescent="0.25">
      <c r="A353">
        <v>18</v>
      </c>
      <c r="B353" t="s">
        <v>9768</v>
      </c>
      <c r="C353">
        <v>18256</v>
      </c>
      <c r="D353" t="s">
        <v>9775</v>
      </c>
    </row>
    <row r="354" spans="1:4" x14ac:dyDescent="0.25">
      <c r="A354">
        <v>18</v>
      </c>
      <c r="B354" t="s">
        <v>9768</v>
      </c>
      <c r="C354">
        <v>18410</v>
      </c>
      <c r="D354" t="s">
        <v>9776</v>
      </c>
    </row>
    <row r="355" spans="1:4" x14ac:dyDescent="0.25">
      <c r="A355">
        <v>18</v>
      </c>
      <c r="B355" t="s">
        <v>9768</v>
      </c>
      <c r="C355">
        <v>18460</v>
      </c>
      <c r="D355" t="s">
        <v>9777</v>
      </c>
    </row>
    <row r="356" spans="1:4" x14ac:dyDescent="0.25">
      <c r="A356">
        <v>18</v>
      </c>
      <c r="B356" t="s">
        <v>9768</v>
      </c>
      <c r="C356">
        <v>18479</v>
      </c>
      <c r="D356" t="s">
        <v>9778</v>
      </c>
    </row>
    <row r="357" spans="1:4" x14ac:dyDescent="0.25">
      <c r="A357">
        <v>18</v>
      </c>
      <c r="B357" t="s">
        <v>9768</v>
      </c>
      <c r="C357">
        <v>18592</v>
      </c>
      <c r="D357" t="s">
        <v>9779</v>
      </c>
    </row>
    <row r="358" spans="1:4" x14ac:dyDescent="0.25">
      <c r="A358">
        <v>18</v>
      </c>
      <c r="B358" t="s">
        <v>9768</v>
      </c>
      <c r="C358">
        <v>18610</v>
      </c>
      <c r="D358" t="s">
        <v>9780</v>
      </c>
    </row>
    <row r="359" spans="1:4" x14ac:dyDescent="0.25">
      <c r="A359">
        <v>18</v>
      </c>
      <c r="B359" t="s">
        <v>9768</v>
      </c>
      <c r="C359">
        <v>18753</v>
      </c>
      <c r="D359" t="s">
        <v>9781</v>
      </c>
    </row>
    <row r="360" spans="1:4" x14ac:dyDescent="0.25">
      <c r="A360">
        <v>18</v>
      </c>
      <c r="B360" t="s">
        <v>9768</v>
      </c>
      <c r="C360">
        <v>18756</v>
      </c>
      <c r="D360" t="s">
        <v>9782</v>
      </c>
    </row>
    <row r="361" spans="1:4" x14ac:dyDescent="0.25">
      <c r="A361">
        <v>18</v>
      </c>
      <c r="B361" t="s">
        <v>9768</v>
      </c>
      <c r="C361">
        <v>18785</v>
      </c>
      <c r="D361" t="s">
        <v>9783</v>
      </c>
    </row>
    <row r="362" spans="1:4" x14ac:dyDescent="0.25">
      <c r="A362">
        <v>18</v>
      </c>
      <c r="B362" t="s">
        <v>9768</v>
      </c>
      <c r="C362">
        <v>18860</v>
      </c>
      <c r="D362" t="s">
        <v>9544</v>
      </c>
    </row>
    <row r="363" spans="1:4" x14ac:dyDescent="0.25">
      <c r="A363">
        <v>19</v>
      </c>
      <c r="B363" t="s">
        <v>9784</v>
      </c>
      <c r="C363">
        <v>19001</v>
      </c>
      <c r="D363" t="s">
        <v>9785</v>
      </c>
    </row>
    <row r="364" spans="1:4" x14ac:dyDescent="0.25">
      <c r="A364">
        <v>19</v>
      </c>
      <c r="B364" t="s">
        <v>9784</v>
      </c>
      <c r="C364">
        <v>19022</v>
      </c>
      <c r="D364" t="s">
        <v>9786</v>
      </c>
    </row>
    <row r="365" spans="1:4" x14ac:dyDescent="0.25">
      <c r="A365">
        <v>19</v>
      </c>
      <c r="B365" t="s">
        <v>9784</v>
      </c>
      <c r="C365">
        <v>19050</v>
      </c>
      <c r="D365" t="s">
        <v>9457</v>
      </c>
    </row>
    <row r="366" spans="1:4" x14ac:dyDescent="0.25">
      <c r="A366">
        <v>19</v>
      </c>
      <c r="B366" t="s">
        <v>9784</v>
      </c>
      <c r="C366">
        <v>19075</v>
      </c>
      <c r="D366" t="s">
        <v>9787</v>
      </c>
    </row>
    <row r="367" spans="1:4" x14ac:dyDescent="0.25">
      <c r="A367">
        <v>19</v>
      </c>
      <c r="B367" t="s">
        <v>9784</v>
      </c>
      <c r="C367">
        <v>19100</v>
      </c>
      <c r="D367" t="s">
        <v>9577</v>
      </c>
    </row>
    <row r="368" spans="1:4" x14ac:dyDescent="0.25">
      <c r="A368">
        <v>19</v>
      </c>
      <c r="B368" t="s">
        <v>9784</v>
      </c>
      <c r="C368">
        <v>19110</v>
      </c>
      <c r="D368" t="s">
        <v>9788</v>
      </c>
    </row>
    <row r="369" spans="1:4" x14ac:dyDescent="0.25">
      <c r="A369">
        <v>19</v>
      </c>
      <c r="B369" t="s">
        <v>9784</v>
      </c>
      <c r="C369">
        <v>19130</v>
      </c>
      <c r="D369" t="s">
        <v>9789</v>
      </c>
    </row>
    <row r="370" spans="1:4" x14ac:dyDescent="0.25">
      <c r="A370">
        <v>19</v>
      </c>
      <c r="B370" t="s">
        <v>9784</v>
      </c>
      <c r="C370">
        <v>19137</v>
      </c>
      <c r="D370" t="s">
        <v>9790</v>
      </c>
    </row>
    <row r="371" spans="1:4" x14ac:dyDescent="0.25">
      <c r="A371">
        <v>19</v>
      </c>
      <c r="B371" t="s">
        <v>9784</v>
      </c>
      <c r="C371">
        <v>19142</v>
      </c>
      <c r="D371" t="s">
        <v>9791</v>
      </c>
    </row>
    <row r="372" spans="1:4" x14ac:dyDescent="0.25">
      <c r="A372">
        <v>19</v>
      </c>
      <c r="B372" t="s">
        <v>9784</v>
      </c>
      <c r="C372">
        <v>19212</v>
      </c>
      <c r="D372" t="s">
        <v>9792</v>
      </c>
    </row>
    <row r="373" spans="1:4" x14ac:dyDescent="0.25">
      <c r="A373">
        <v>19</v>
      </c>
      <c r="B373" t="s">
        <v>9784</v>
      </c>
      <c r="C373">
        <v>19256</v>
      </c>
      <c r="D373" t="s">
        <v>9793</v>
      </c>
    </row>
    <row r="374" spans="1:4" x14ac:dyDescent="0.25">
      <c r="A374">
        <v>19</v>
      </c>
      <c r="B374" t="s">
        <v>9784</v>
      </c>
      <c r="C374">
        <v>19290</v>
      </c>
      <c r="D374" t="s">
        <v>9769</v>
      </c>
    </row>
    <row r="375" spans="1:4" x14ac:dyDescent="0.25">
      <c r="A375">
        <v>19</v>
      </c>
      <c r="B375" t="s">
        <v>9784</v>
      </c>
      <c r="C375">
        <v>19300</v>
      </c>
      <c r="D375" t="s">
        <v>9794</v>
      </c>
    </row>
    <row r="376" spans="1:4" x14ac:dyDescent="0.25">
      <c r="A376">
        <v>19</v>
      </c>
      <c r="B376" t="s">
        <v>9784</v>
      </c>
      <c r="C376">
        <v>19318</v>
      </c>
      <c r="D376" t="s">
        <v>9795</v>
      </c>
    </row>
    <row r="377" spans="1:4" x14ac:dyDescent="0.25">
      <c r="A377">
        <v>19</v>
      </c>
      <c r="B377" t="s">
        <v>9784</v>
      </c>
      <c r="C377">
        <v>19355</v>
      </c>
      <c r="D377" t="s">
        <v>9796</v>
      </c>
    </row>
    <row r="378" spans="1:4" x14ac:dyDescent="0.25">
      <c r="A378">
        <v>19</v>
      </c>
      <c r="B378" t="s">
        <v>9784</v>
      </c>
      <c r="C378">
        <v>19364</v>
      </c>
      <c r="D378" t="s">
        <v>9797</v>
      </c>
    </row>
    <row r="379" spans="1:4" x14ac:dyDescent="0.25">
      <c r="A379">
        <v>19</v>
      </c>
      <c r="B379" t="s">
        <v>9784</v>
      </c>
      <c r="C379">
        <v>19392</v>
      </c>
      <c r="D379" t="s">
        <v>9798</v>
      </c>
    </row>
    <row r="380" spans="1:4" x14ac:dyDescent="0.25">
      <c r="A380">
        <v>19</v>
      </c>
      <c r="B380" t="s">
        <v>9784</v>
      </c>
      <c r="C380">
        <v>19397</v>
      </c>
      <c r="D380" t="s">
        <v>9799</v>
      </c>
    </row>
    <row r="381" spans="1:4" x14ac:dyDescent="0.25">
      <c r="A381">
        <v>19</v>
      </c>
      <c r="B381" t="s">
        <v>9784</v>
      </c>
      <c r="C381">
        <v>19418</v>
      </c>
      <c r="D381" t="s">
        <v>9800</v>
      </c>
    </row>
    <row r="382" spans="1:4" x14ac:dyDescent="0.25">
      <c r="A382">
        <v>19</v>
      </c>
      <c r="B382" t="s">
        <v>9784</v>
      </c>
      <c r="C382">
        <v>19450</v>
      </c>
      <c r="D382" t="s">
        <v>9801</v>
      </c>
    </row>
    <row r="383" spans="1:4" x14ac:dyDescent="0.25">
      <c r="A383">
        <v>19</v>
      </c>
      <c r="B383" t="s">
        <v>9784</v>
      </c>
      <c r="C383">
        <v>19455</v>
      </c>
      <c r="D383" t="s">
        <v>9802</v>
      </c>
    </row>
    <row r="384" spans="1:4" x14ac:dyDescent="0.25">
      <c r="A384">
        <v>19</v>
      </c>
      <c r="B384" t="s">
        <v>9784</v>
      </c>
      <c r="C384">
        <v>19473</v>
      </c>
      <c r="D384" t="s">
        <v>4774</v>
      </c>
    </row>
    <row r="385" spans="1:4" x14ac:dyDescent="0.25">
      <c r="A385">
        <v>19</v>
      </c>
      <c r="B385" t="s">
        <v>9784</v>
      </c>
      <c r="C385">
        <v>19513</v>
      </c>
      <c r="D385" t="s">
        <v>4310</v>
      </c>
    </row>
    <row r="386" spans="1:4" x14ac:dyDescent="0.25">
      <c r="A386">
        <v>19</v>
      </c>
      <c r="B386" t="s">
        <v>9784</v>
      </c>
      <c r="C386">
        <v>19517</v>
      </c>
      <c r="D386" t="s">
        <v>9682</v>
      </c>
    </row>
    <row r="387" spans="1:4" x14ac:dyDescent="0.25">
      <c r="A387">
        <v>19</v>
      </c>
      <c r="B387" t="s">
        <v>9784</v>
      </c>
      <c r="C387">
        <v>19532</v>
      </c>
      <c r="D387" t="s">
        <v>9803</v>
      </c>
    </row>
    <row r="388" spans="1:4" x14ac:dyDescent="0.25">
      <c r="A388">
        <v>19</v>
      </c>
      <c r="B388" t="s">
        <v>9784</v>
      </c>
      <c r="C388">
        <v>19533</v>
      </c>
      <c r="D388" t="s">
        <v>9804</v>
      </c>
    </row>
    <row r="389" spans="1:4" x14ac:dyDescent="0.25">
      <c r="A389">
        <v>19</v>
      </c>
      <c r="B389" t="s">
        <v>9784</v>
      </c>
      <c r="C389">
        <v>19548</v>
      </c>
      <c r="D389" t="s">
        <v>9805</v>
      </c>
    </row>
    <row r="390" spans="1:4" x14ac:dyDescent="0.25">
      <c r="A390">
        <v>19</v>
      </c>
      <c r="B390" t="s">
        <v>9784</v>
      </c>
      <c r="C390">
        <v>19573</v>
      </c>
      <c r="D390" t="s">
        <v>9806</v>
      </c>
    </row>
    <row r="391" spans="1:4" x14ac:dyDescent="0.25">
      <c r="A391">
        <v>19</v>
      </c>
      <c r="B391" t="s">
        <v>9784</v>
      </c>
      <c r="C391">
        <v>19585</v>
      </c>
      <c r="D391" t="s">
        <v>9807</v>
      </c>
    </row>
    <row r="392" spans="1:4" x14ac:dyDescent="0.25">
      <c r="A392">
        <v>19</v>
      </c>
      <c r="B392" t="s">
        <v>9784</v>
      </c>
      <c r="C392">
        <v>19622</v>
      </c>
      <c r="D392" t="s">
        <v>9808</v>
      </c>
    </row>
    <row r="393" spans="1:4" x14ac:dyDescent="0.25">
      <c r="A393">
        <v>19</v>
      </c>
      <c r="B393" t="s">
        <v>9784</v>
      </c>
      <c r="C393">
        <v>19693</v>
      </c>
      <c r="D393" t="s">
        <v>9809</v>
      </c>
    </row>
    <row r="394" spans="1:4" x14ac:dyDescent="0.25">
      <c r="A394">
        <v>19</v>
      </c>
      <c r="B394" t="s">
        <v>9784</v>
      </c>
      <c r="C394">
        <v>19698</v>
      </c>
      <c r="D394" t="s">
        <v>9810</v>
      </c>
    </row>
    <row r="395" spans="1:4" x14ac:dyDescent="0.25">
      <c r="A395">
        <v>19</v>
      </c>
      <c r="B395" t="s">
        <v>9784</v>
      </c>
      <c r="C395">
        <v>19701</v>
      </c>
      <c r="D395" t="s">
        <v>9612</v>
      </c>
    </row>
    <row r="396" spans="1:4" x14ac:dyDescent="0.25">
      <c r="A396">
        <v>19</v>
      </c>
      <c r="B396" t="s">
        <v>9784</v>
      </c>
      <c r="C396">
        <v>19743</v>
      </c>
      <c r="D396" t="s">
        <v>9811</v>
      </c>
    </row>
    <row r="397" spans="1:4" x14ac:dyDescent="0.25">
      <c r="A397">
        <v>19</v>
      </c>
      <c r="B397" t="s">
        <v>9784</v>
      </c>
      <c r="C397">
        <v>19760</v>
      </c>
      <c r="D397" t="s">
        <v>9812</v>
      </c>
    </row>
    <row r="398" spans="1:4" x14ac:dyDescent="0.25">
      <c r="A398">
        <v>19</v>
      </c>
      <c r="B398" t="s">
        <v>9784</v>
      </c>
      <c r="C398">
        <v>19780</v>
      </c>
      <c r="D398" t="s">
        <v>9813</v>
      </c>
    </row>
    <row r="399" spans="1:4" x14ac:dyDescent="0.25">
      <c r="A399">
        <v>19</v>
      </c>
      <c r="B399" t="s">
        <v>9784</v>
      </c>
      <c r="C399">
        <v>19785</v>
      </c>
      <c r="D399" t="s">
        <v>9814</v>
      </c>
    </row>
    <row r="400" spans="1:4" x14ac:dyDescent="0.25">
      <c r="A400">
        <v>19</v>
      </c>
      <c r="B400" t="s">
        <v>9784</v>
      </c>
      <c r="C400">
        <v>19807</v>
      </c>
      <c r="D400" t="s">
        <v>9815</v>
      </c>
    </row>
    <row r="401" spans="1:4" x14ac:dyDescent="0.25">
      <c r="A401">
        <v>19</v>
      </c>
      <c r="B401" t="s">
        <v>9784</v>
      </c>
      <c r="C401">
        <v>19809</v>
      </c>
      <c r="D401" t="s">
        <v>9816</v>
      </c>
    </row>
    <row r="402" spans="1:4" x14ac:dyDescent="0.25">
      <c r="A402">
        <v>19</v>
      </c>
      <c r="B402" t="s">
        <v>9784</v>
      </c>
      <c r="C402">
        <v>19821</v>
      </c>
      <c r="D402" t="s">
        <v>9817</v>
      </c>
    </row>
    <row r="403" spans="1:4" x14ac:dyDescent="0.25">
      <c r="A403">
        <v>19</v>
      </c>
      <c r="B403" t="s">
        <v>9784</v>
      </c>
      <c r="C403">
        <v>19824</v>
      </c>
      <c r="D403" t="s">
        <v>9818</v>
      </c>
    </row>
    <row r="404" spans="1:4" x14ac:dyDescent="0.25">
      <c r="A404">
        <v>19</v>
      </c>
      <c r="B404" t="s">
        <v>9784</v>
      </c>
      <c r="C404">
        <v>19845</v>
      </c>
      <c r="D404" t="s">
        <v>9819</v>
      </c>
    </row>
    <row r="405" spans="1:4" x14ac:dyDescent="0.25">
      <c r="A405">
        <v>20</v>
      </c>
      <c r="B405" t="s">
        <v>3332</v>
      </c>
      <c r="C405">
        <v>20001</v>
      </c>
      <c r="D405" t="s">
        <v>9820</v>
      </c>
    </row>
    <row r="406" spans="1:4" x14ac:dyDescent="0.25">
      <c r="A406">
        <v>20</v>
      </c>
      <c r="B406" t="s">
        <v>3332</v>
      </c>
      <c r="C406">
        <v>20011</v>
      </c>
      <c r="D406" t="s">
        <v>9821</v>
      </c>
    </row>
    <row r="407" spans="1:4" x14ac:dyDescent="0.25">
      <c r="A407">
        <v>20</v>
      </c>
      <c r="B407" t="s">
        <v>3332</v>
      </c>
      <c r="C407">
        <v>20013</v>
      </c>
      <c r="D407" t="s">
        <v>9822</v>
      </c>
    </row>
    <row r="408" spans="1:4" x14ac:dyDescent="0.25">
      <c r="A408">
        <v>20</v>
      </c>
      <c r="B408" t="s">
        <v>3332</v>
      </c>
      <c r="C408">
        <v>20032</v>
      </c>
      <c r="D408" t="s">
        <v>9823</v>
      </c>
    </row>
    <row r="409" spans="1:4" x14ac:dyDescent="0.25">
      <c r="A409">
        <v>20</v>
      </c>
      <c r="B409" t="s">
        <v>3332</v>
      </c>
      <c r="C409">
        <v>20045</v>
      </c>
      <c r="D409" t="s">
        <v>9824</v>
      </c>
    </row>
    <row r="410" spans="1:4" x14ac:dyDescent="0.25">
      <c r="A410">
        <v>20</v>
      </c>
      <c r="B410" t="s">
        <v>3332</v>
      </c>
      <c r="C410">
        <v>20060</v>
      </c>
      <c r="D410" t="s">
        <v>9825</v>
      </c>
    </row>
    <row r="411" spans="1:4" x14ac:dyDescent="0.25">
      <c r="A411">
        <v>20</v>
      </c>
      <c r="B411" t="s">
        <v>3332</v>
      </c>
      <c r="C411">
        <v>20175</v>
      </c>
      <c r="D411" t="s">
        <v>9826</v>
      </c>
    </row>
    <row r="412" spans="1:4" x14ac:dyDescent="0.25">
      <c r="A412">
        <v>20</v>
      </c>
      <c r="B412" t="s">
        <v>3332</v>
      </c>
      <c r="C412">
        <v>20178</v>
      </c>
      <c r="D412" t="s">
        <v>9827</v>
      </c>
    </row>
    <row r="413" spans="1:4" x14ac:dyDescent="0.25">
      <c r="A413">
        <v>20</v>
      </c>
      <c r="B413" t="s">
        <v>3332</v>
      </c>
      <c r="C413">
        <v>20228</v>
      </c>
      <c r="D413" t="s">
        <v>9828</v>
      </c>
    </row>
    <row r="414" spans="1:4" x14ac:dyDescent="0.25">
      <c r="A414">
        <v>20</v>
      </c>
      <c r="B414" t="s">
        <v>3332</v>
      </c>
      <c r="C414">
        <v>20238</v>
      </c>
      <c r="D414" t="s">
        <v>9829</v>
      </c>
    </row>
    <row r="415" spans="1:4" x14ac:dyDescent="0.25">
      <c r="A415">
        <v>20</v>
      </c>
      <c r="B415" t="s">
        <v>3332</v>
      </c>
      <c r="C415">
        <v>20250</v>
      </c>
      <c r="D415" t="s">
        <v>9830</v>
      </c>
    </row>
    <row r="416" spans="1:4" x14ac:dyDescent="0.25">
      <c r="A416">
        <v>20</v>
      </c>
      <c r="B416" t="s">
        <v>3332</v>
      </c>
      <c r="C416">
        <v>20295</v>
      </c>
      <c r="D416" t="s">
        <v>9831</v>
      </c>
    </row>
    <row r="417" spans="1:4" x14ac:dyDescent="0.25">
      <c r="A417">
        <v>20</v>
      </c>
      <c r="B417" t="s">
        <v>3332</v>
      </c>
      <c r="C417">
        <v>20310</v>
      </c>
      <c r="D417" t="s">
        <v>9832</v>
      </c>
    </row>
    <row r="418" spans="1:4" x14ac:dyDescent="0.25">
      <c r="A418">
        <v>20</v>
      </c>
      <c r="B418" t="s">
        <v>3332</v>
      </c>
      <c r="C418">
        <v>20383</v>
      </c>
      <c r="D418" t="s">
        <v>9833</v>
      </c>
    </row>
    <row r="419" spans="1:4" x14ac:dyDescent="0.25">
      <c r="A419">
        <v>20</v>
      </c>
      <c r="B419" t="s">
        <v>3332</v>
      </c>
      <c r="C419">
        <v>20400</v>
      </c>
      <c r="D419" t="s">
        <v>9834</v>
      </c>
    </row>
    <row r="420" spans="1:4" x14ac:dyDescent="0.25">
      <c r="A420">
        <v>20</v>
      </c>
      <c r="B420" t="s">
        <v>3332</v>
      </c>
      <c r="C420">
        <v>20443</v>
      </c>
      <c r="D420" t="s">
        <v>9835</v>
      </c>
    </row>
    <row r="421" spans="1:4" x14ac:dyDescent="0.25">
      <c r="A421">
        <v>20</v>
      </c>
      <c r="B421" t="s">
        <v>3332</v>
      </c>
      <c r="C421">
        <v>20517</v>
      </c>
      <c r="D421" t="s">
        <v>9836</v>
      </c>
    </row>
    <row r="422" spans="1:4" x14ac:dyDescent="0.25">
      <c r="A422">
        <v>20</v>
      </c>
      <c r="B422" t="s">
        <v>3332</v>
      </c>
      <c r="C422">
        <v>20550</v>
      </c>
      <c r="D422" t="s">
        <v>9837</v>
      </c>
    </row>
    <row r="423" spans="1:4" x14ac:dyDescent="0.25">
      <c r="A423">
        <v>20</v>
      </c>
      <c r="B423" t="s">
        <v>3332</v>
      </c>
      <c r="C423">
        <v>20570</v>
      </c>
      <c r="D423" t="s">
        <v>9838</v>
      </c>
    </row>
    <row r="424" spans="1:4" x14ac:dyDescent="0.25">
      <c r="A424">
        <v>20</v>
      </c>
      <c r="B424" t="s">
        <v>3332</v>
      </c>
      <c r="C424">
        <v>20614</v>
      </c>
      <c r="D424" t="s">
        <v>9839</v>
      </c>
    </row>
    <row r="425" spans="1:4" x14ac:dyDescent="0.25">
      <c r="A425">
        <v>20</v>
      </c>
      <c r="B425" t="s">
        <v>3332</v>
      </c>
      <c r="C425">
        <v>20621</v>
      </c>
      <c r="D425" t="s">
        <v>9840</v>
      </c>
    </row>
    <row r="426" spans="1:4" x14ac:dyDescent="0.25">
      <c r="A426">
        <v>20</v>
      </c>
      <c r="B426" t="s">
        <v>3332</v>
      </c>
      <c r="C426">
        <v>20710</v>
      </c>
      <c r="D426" t="s">
        <v>9841</v>
      </c>
    </row>
    <row r="427" spans="1:4" x14ac:dyDescent="0.25">
      <c r="A427">
        <v>20</v>
      </c>
      <c r="B427" t="s">
        <v>3332</v>
      </c>
      <c r="C427">
        <v>20750</v>
      </c>
      <c r="D427" t="s">
        <v>9842</v>
      </c>
    </row>
    <row r="428" spans="1:4" x14ac:dyDescent="0.25">
      <c r="A428">
        <v>20</v>
      </c>
      <c r="B428" t="s">
        <v>3332</v>
      </c>
      <c r="C428">
        <v>20770</v>
      </c>
      <c r="D428" t="s">
        <v>9843</v>
      </c>
    </row>
    <row r="429" spans="1:4" x14ac:dyDescent="0.25">
      <c r="A429">
        <v>20</v>
      </c>
      <c r="B429" t="s">
        <v>3332</v>
      </c>
      <c r="C429">
        <v>20787</v>
      </c>
      <c r="D429" t="s">
        <v>9844</v>
      </c>
    </row>
    <row r="430" spans="1:4" x14ac:dyDescent="0.25">
      <c r="A430">
        <v>23</v>
      </c>
      <c r="B430" t="s">
        <v>9588</v>
      </c>
      <c r="C430">
        <v>23001</v>
      </c>
      <c r="D430" t="s">
        <v>9845</v>
      </c>
    </row>
    <row r="431" spans="1:4" x14ac:dyDescent="0.25">
      <c r="A431">
        <v>23</v>
      </c>
      <c r="B431" t="s">
        <v>9588</v>
      </c>
      <c r="C431">
        <v>23068</v>
      </c>
      <c r="D431" t="s">
        <v>9846</v>
      </c>
    </row>
    <row r="432" spans="1:4" x14ac:dyDescent="0.25">
      <c r="A432">
        <v>23</v>
      </c>
      <c r="B432" t="s">
        <v>9588</v>
      </c>
      <c r="C432">
        <v>23079</v>
      </c>
      <c r="D432" t="s">
        <v>9631</v>
      </c>
    </row>
    <row r="433" spans="1:4" x14ac:dyDescent="0.25">
      <c r="A433">
        <v>23</v>
      </c>
      <c r="B433" t="s">
        <v>9588</v>
      </c>
      <c r="C433">
        <v>23090</v>
      </c>
      <c r="D433" t="s">
        <v>9847</v>
      </c>
    </row>
    <row r="434" spans="1:4" x14ac:dyDescent="0.25">
      <c r="A434">
        <v>23</v>
      </c>
      <c r="B434" t="s">
        <v>9588</v>
      </c>
      <c r="C434">
        <v>23162</v>
      </c>
      <c r="D434" t="s">
        <v>9848</v>
      </c>
    </row>
    <row r="435" spans="1:4" x14ac:dyDescent="0.25">
      <c r="A435">
        <v>23</v>
      </c>
      <c r="B435" t="s">
        <v>9588</v>
      </c>
      <c r="C435">
        <v>23168</v>
      </c>
      <c r="D435" t="s">
        <v>9849</v>
      </c>
    </row>
    <row r="436" spans="1:4" x14ac:dyDescent="0.25">
      <c r="A436">
        <v>23</v>
      </c>
      <c r="B436" t="s">
        <v>9588</v>
      </c>
      <c r="C436">
        <v>23182</v>
      </c>
      <c r="D436" t="s">
        <v>9850</v>
      </c>
    </row>
    <row r="437" spans="1:4" x14ac:dyDescent="0.25">
      <c r="A437">
        <v>23</v>
      </c>
      <c r="B437" t="s">
        <v>9588</v>
      </c>
      <c r="C437">
        <v>23189</v>
      </c>
      <c r="D437" t="s">
        <v>9851</v>
      </c>
    </row>
    <row r="438" spans="1:4" x14ac:dyDescent="0.25">
      <c r="A438">
        <v>23</v>
      </c>
      <c r="B438" t="s">
        <v>9588</v>
      </c>
      <c r="C438">
        <v>23300</v>
      </c>
      <c r="D438" t="s">
        <v>9852</v>
      </c>
    </row>
    <row r="439" spans="1:4" x14ac:dyDescent="0.25">
      <c r="A439">
        <v>23</v>
      </c>
      <c r="B439" t="s">
        <v>9588</v>
      </c>
      <c r="C439">
        <v>23350</v>
      </c>
      <c r="D439" t="s">
        <v>9853</v>
      </c>
    </row>
    <row r="440" spans="1:4" x14ac:dyDescent="0.25">
      <c r="A440">
        <v>23</v>
      </c>
      <c r="B440" t="s">
        <v>9588</v>
      </c>
      <c r="C440">
        <v>23417</v>
      </c>
      <c r="D440" t="s">
        <v>9854</v>
      </c>
    </row>
    <row r="441" spans="1:4" x14ac:dyDescent="0.25">
      <c r="A441">
        <v>23</v>
      </c>
      <c r="B441" t="s">
        <v>9588</v>
      </c>
      <c r="C441">
        <v>23419</v>
      </c>
      <c r="D441" t="s">
        <v>9855</v>
      </c>
    </row>
    <row r="442" spans="1:4" x14ac:dyDescent="0.25">
      <c r="A442">
        <v>23</v>
      </c>
      <c r="B442" t="s">
        <v>9588</v>
      </c>
      <c r="C442">
        <v>23464</v>
      </c>
      <c r="D442" t="s">
        <v>9856</v>
      </c>
    </row>
    <row r="443" spans="1:4" x14ac:dyDescent="0.25">
      <c r="A443">
        <v>23</v>
      </c>
      <c r="B443" t="s">
        <v>9588</v>
      </c>
      <c r="C443">
        <v>23466</v>
      </c>
      <c r="D443" t="s">
        <v>9857</v>
      </c>
    </row>
    <row r="444" spans="1:4" x14ac:dyDescent="0.25">
      <c r="A444">
        <v>23</v>
      </c>
      <c r="B444" t="s">
        <v>9588</v>
      </c>
      <c r="C444">
        <v>23500</v>
      </c>
      <c r="D444" t="s">
        <v>9858</v>
      </c>
    </row>
    <row r="445" spans="1:4" x14ac:dyDescent="0.25">
      <c r="A445">
        <v>23</v>
      </c>
      <c r="B445" t="s">
        <v>9588</v>
      </c>
      <c r="C445">
        <v>23555</v>
      </c>
      <c r="D445" t="s">
        <v>9859</v>
      </c>
    </row>
    <row r="446" spans="1:4" x14ac:dyDescent="0.25">
      <c r="A446">
        <v>23</v>
      </c>
      <c r="B446" t="s">
        <v>9588</v>
      </c>
      <c r="C446">
        <v>23570</v>
      </c>
      <c r="D446" t="s">
        <v>9860</v>
      </c>
    </row>
    <row r="447" spans="1:4" x14ac:dyDescent="0.25">
      <c r="A447">
        <v>23</v>
      </c>
      <c r="B447" t="s">
        <v>9588</v>
      </c>
      <c r="C447">
        <v>23574</v>
      </c>
      <c r="D447" t="s">
        <v>9861</v>
      </c>
    </row>
    <row r="448" spans="1:4" x14ac:dyDescent="0.25">
      <c r="A448">
        <v>23</v>
      </c>
      <c r="B448" t="s">
        <v>9588</v>
      </c>
      <c r="C448">
        <v>23580</v>
      </c>
      <c r="D448" t="s">
        <v>9862</v>
      </c>
    </row>
    <row r="449" spans="1:4" x14ac:dyDescent="0.25">
      <c r="A449">
        <v>23</v>
      </c>
      <c r="B449" t="s">
        <v>9588</v>
      </c>
      <c r="C449">
        <v>23586</v>
      </c>
      <c r="D449" t="s">
        <v>9863</v>
      </c>
    </row>
    <row r="450" spans="1:4" x14ac:dyDescent="0.25">
      <c r="A450">
        <v>23</v>
      </c>
      <c r="B450" t="s">
        <v>9588</v>
      </c>
      <c r="C450">
        <v>23660</v>
      </c>
      <c r="D450" t="s">
        <v>9864</v>
      </c>
    </row>
    <row r="451" spans="1:4" x14ac:dyDescent="0.25">
      <c r="A451">
        <v>23</v>
      </c>
      <c r="B451" t="s">
        <v>9588</v>
      </c>
      <c r="C451">
        <v>23670</v>
      </c>
      <c r="D451" t="s">
        <v>9865</v>
      </c>
    </row>
    <row r="452" spans="1:4" x14ac:dyDescent="0.25">
      <c r="A452">
        <v>23</v>
      </c>
      <c r="B452" t="s">
        <v>9588</v>
      </c>
      <c r="C452">
        <v>23672</v>
      </c>
      <c r="D452" t="s">
        <v>9866</v>
      </c>
    </row>
    <row r="453" spans="1:4" x14ac:dyDescent="0.25">
      <c r="A453">
        <v>23</v>
      </c>
      <c r="B453" t="s">
        <v>9588</v>
      </c>
      <c r="C453">
        <v>23675</v>
      </c>
      <c r="D453" t="s">
        <v>9867</v>
      </c>
    </row>
    <row r="454" spans="1:4" x14ac:dyDescent="0.25">
      <c r="A454">
        <v>23</v>
      </c>
      <c r="B454" t="s">
        <v>9588</v>
      </c>
      <c r="C454">
        <v>23678</v>
      </c>
      <c r="D454" t="s">
        <v>9518</v>
      </c>
    </row>
    <row r="455" spans="1:4" x14ac:dyDescent="0.25">
      <c r="A455">
        <v>23</v>
      </c>
      <c r="B455" t="s">
        <v>9588</v>
      </c>
      <c r="C455">
        <v>23682</v>
      </c>
      <c r="D455" t="s">
        <v>9868</v>
      </c>
    </row>
    <row r="456" spans="1:4" x14ac:dyDescent="0.25">
      <c r="A456">
        <v>23</v>
      </c>
      <c r="B456" t="s">
        <v>9588</v>
      </c>
      <c r="C456">
        <v>23686</v>
      </c>
      <c r="D456" t="s">
        <v>9869</v>
      </c>
    </row>
    <row r="457" spans="1:4" x14ac:dyDescent="0.25">
      <c r="A457">
        <v>23</v>
      </c>
      <c r="B457" t="s">
        <v>9588</v>
      </c>
      <c r="C457">
        <v>23807</v>
      </c>
      <c r="D457" t="s">
        <v>9870</v>
      </c>
    </row>
    <row r="458" spans="1:4" x14ac:dyDescent="0.25">
      <c r="A458">
        <v>23</v>
      </c>
      <c r="B458" t="s">
        <v>9588</v>
      </c>
      <c r="C458">
        <v>23815</v>
      </c>
      <c r="D458" t="s">
        <v>9871</v>
      </c>
    </row>
    <row r="459" spans="1:4" x14ac:dyDescent="0.25">
      <c r="A459">
        <v>23</v>
      </c>
      <c r="B459" t="s">
        <v>9588</v>
      </c>
      <c r="C459">
        <v>23855</v>
      </c>
      <c r="D459" t="s">
        <v>2768</v>
      </c>
    </row>
    <row r="460" spans="1:4" x14ac:dyDescent="0.25">
      <c r="A460">
        <v>25</v>
      </c>
      <c r="B460" t="s">
        <v>9872</v>
      </c>
      <c r="C460">
        <v>25001</v>
      </c>
      <c r="D460" t="s">
        <v>9873</v>
      </c>
    </row>
    <row r="461" spans="1:4" x14ac:dyDescent="0.25">
      <c r="A461">
        <v>25</v>
      </c>
      <c r="B461" t="s">
        <v>9872</v>
      </c>
      <c r="C461">
        <v>25019</v>
      </c>
      <c r="D461" t="s">
        <v>9874</v>
      </c>
    </row>
    <row r="462" spans="1:4" x14ac:dyDescent="0.25">
      <c r="A462">
        <v>25</v>
      </c>
      <c r="B462" t="s">
        <v>9872</v>
      </c>
      <c r="C462">
        <v>25035</v>
      </c>
      <c r="D462" t="s">
        <v>9875</v>
      </c>
    </row>
    <row r="463" spans="1:4" x14ac:dyDescent="0.25">
      <c r="A463">
        <v>25</v>
      </c>
      <c r="B463" t="s">
        <v>9872</v>
      </c>
      <c r="C463">
        <v>25040</v>
      </c>
      <c r="D463" t="s">
        <v>9876</v>
      </c>
    </row>
    <row r="464" spans="1:4" x14ac:dyDescent="0.25">
      <c r="A464">
        <v>25</v>
      </c>
      <c r="B464" t="s">
        <v>9872</v>
      </c>
      <c r="C464">
        <v>25053</v>
      </c>
      <c r="D464" t="s">
        <v>9877</v>
      </c>
    </row>
    <row r="465" spans="1:4" x14ac:dyDescent="0.25">
      <c r="A465">
        <v>25</v>
      </c>
      <c r="B465" t="s">
        <v>9872</v>
      </c>
      <c r="C465">
        <v>25086</v>
      </c>
      <c r="D465" t="s">
        <v>9878</v>
      </c>
    </row>
    <row r="466" spans="1:4" x14ac:dyDescent="0.25">
      <c r="A466">
        <v>25</v>
      </c>
      <c r="B466" t="s">
        <v>9872</v>
      </c>
      <c r="C466">
        <v>25095</v>
      </c>
      <c r="D466" t="s">
        <v>9879</v>
      </c>
    </row>
    <row r="467" spans="1:4" x14ac:dyDescent="0.25">
      <c r="A467">
        <v>25</v>
      </c>
      <c r="B467" t="s">
        <v>9872</v>
      </c>
      <c r="C467">
        <v>25099</v>
      </c>
      <c r="D467" t="s">
        <v>9880</v>
      </c>
    </row>
    <row r="468" spans="1:4" x14ac:dyDescent="0.25">
      <c r="A468">
        <v>25</v>
      </c>
      <c r="B468" t="s">
        <v>9872</v>
      </c>
      <c r="C468">
        <v>25120</v>
      </c>
      <c r="D468" t="s">
        <v>9881</v>
      </c>
    </row>
    <row r="469" spans="1:4" x14ac:dyDescent="0.25">
      <c r="A469">
        <v>25</v>
      </c>
      <c r="B469" t="s">
        <v>9872</v>
      </c>
      <c r="C469">
        <v>25123</v>
      </c>
      <c r="D469" t="s">
        <v>9882</v>
      </c>
    </row>
    <row r="470" spans="1:4" x14ac:dyDescent="0.25">
      <c r="A470">
        <v>25</v>
      </c>
      <c r="B470" t="s">
        <v>9872</v>
      </c>
      <c r="C470">
        <v>25126</v>
      </c>
      <c r="D470" t="s">
        <v>9883</v>
      </c>
    </row>
    <row r="471" spans="1:4" x14ac:dyDescent="0.25">
      <c r="A471">
        <v>25</v>
      </c>
      <c r="B471" t="s">
        <v>9872</v>
      </c>
      <c r="C471">
        <v>25148</v>
      </c>
      <c r="D471" t="s">
        <v>9884</v>
      </c>
    </row>
    <row r="472" spans="1:4" x14ac:dyDescent="0.25">
      <c r="A472">
        <v>25</v>
      </c>
      <c r="B472" t="s">
        <v>9872</v>
      </c>
      <c r="C472">
        <v>25151</v>
      </c>
      <c r="D472" t="s">
        <v>9885</v>
      </c>
    </row>
    <row r="473" spans="1:4" x14ac:dyDescent="0.25">
      <c r="A473">
        <v>25</v>
      </c>
      <c r="B473" t="s">
        <v>9872</v>
      </c>
      <c r="C473">
        <v>25154</v>
      </c>
      <c r="D473" t="s">
        <v>9886</v>
      </c>
    </row>
    <row r="474" spans="1:4" x14ac:dyDescent="0.25">
      <c r="A474">
        <v>25</v>
      </c>
      <c r="B474" t="s">
        <v>9872</v>
      </c>
      <c r="C474">
        <v>25168</v>
      </c>
      <c r="D474" t="s">
        <v>9887</v>
      </c>
    </row>
    <row r="475" spans="1:4" x14ac:dyDescent="0.25">
      <c r="A475">
        <v>25</v>
      </c>
      <c r="B475" t="s">
        <v>9872</v>
      </c>
      <c r="C475">
        <v>25175</v>
      </c>
      <c r="D475" t="s">
        <v>9888</v>
      </c>
    </row>
    <row r="476" spans="1:4" x14ac:dyDescent="0.25">
      <c r="A476">
        <v>25</v>
      </c>
      <c r="B476" t="s">
        <v>9872</v>
      </c>
      <c r="C476">
        <v>25178</v>
      </c>
      <c r="D476" t="s">
        <v>9889</v>
      </c>
    </row>
    <row r="477" spans="1:4" x14ac:dyDescent="0.25">
      <c r="A477">
        <v>25</v>
      </c>
      <c r="B477" t="s">
        <v>9872</v>
      </c>
      <c r="C477">
        <v>25181</v>
      </c>
      <c r="D477" t="s">
        <v>9890</v>
      </c>
    </row>
    <row r="478" spans="1:4" x14ac:dyDescent="0.25">
      <c r="A478">
        <v>25</v>
      </c>
      <c r="B478" t="s">
        <v>9872</v>
      </c>
      <c r="C478">
        <v>25183</v>
      </c>
      <c r="D478" t="s">
        <v>9891</v>
      </c>
    </row>
    <row r="479" spans="1:4" x14ac:dyDescent="0.25">
      <c r="A479">
        <v>25</v>
      </c>
      <c r="B479" t="s">
        <v>9872</v>
      </c>
      <c r="C479">
        <v>25200</v>
      </c>
      <c r="D479" t="s">
        <v>9892</v>
      </c>
    </row>
    <row r="480" spans="1:4" x14ac:dyDescent="0.25">
      <c r="A480">
        <v>25</v>
      </c>
      <c r="B480" t="s">
        <v>9872</v>
      </c>
      <c r="C480">
        <v>25214</v>
      </c>
      <c r="D480" t="s">
        <v>9893</v>
      </c>
    </row>
    <row r="481" spans="1:4" x14ac:dyDescent="0.25">
      <c r="A481">
        <v>25</v>
      </c>
      <c r="B481" t="s">
        <v>9872</v>
      </c>
      <c r="C481">
        <v>25224</v>
      </c>
      <c r="D481" t="s">
        <v>9894</v>
      </c>
    </row>
    <row r="482" spans="1:4" x14ac:dyDescent="0.25">
      <c r="A482">
        <v>25</v>
      </c>
      <c r="B482" t="s">
        <v>9872</v>
      </c>
      <c r="C482">
        <v>25245</v>
      </c>
      <c r="D482" t="s">
        <v>9895</v>
      </c>
    </row>
    <row r="483" spans="1:4" x14ac:dyDescent="0.25">
      <c r="A483">
        <v>25</v>
      </c>
      <c r="B483" t="s">
        <v>9872</v>
      </c>
      <c r="C483">
        <v>25258</v>
      </c>
      <c r="D483" t="s">
        <v>9592</v>
      </c>
    </row>
    <row r="484" spans="1:4" x14ac:dyDescent="0.25">
      <c r="A484">
        <v>25</v>
      </c>
      <c r="B484" t="s">
        <v>9872</v>
      </c>
      <c r="C484">
        <v>25260</v>
      </c>
      <c r="D484" t="s">
        <v>9896</v>
      </c>
    </row>
    <row r="485" spans="1:4" x14ac:dyDescent="0.25">
      <c r="A485">
        <v>25</v>
      </c>
      <c r="B485" t="s">
        <v>9872</v>
      </c>
      <c r="C485">
        <v>25269</v>
      </c>
      <c r="D485" t="s">
        <v>9897</v>
      </c>
    </row>
    <row r="486" spans="1:4" x14ac:dyDescent="0.25">
      <c r="A486">
        <v>25</v>
      </c>
      <c r="B486" t="s">
        <v>9872</v>
      </c>
      <c r="C486">
        <v>25279</v>
      </c>
      <c r="D486" t="s">
        <v>9898</v>
      </c>
    </row>
    <row r="487" spans="1:4" x14ac:dyDescent="0.25">
      <c r="A487">
        <v>25</v>
      </c>
      <c r="B487" t="s">
        <v>9872</v>
      </c>
      <c r="C487">
        <v>25281</v>
      </c>
      <c r="D487" t="s">
        <v>9899</v>
      </c>
    </row>
    <row r="488" spans="1:4" x14ac:dyDescent="0.25">
      <c r="A488">
        <v>25</v>
      </c>
      <c r="B488" t="s">
        <v>9872</v>
      </c>
      <c r="C488">
        <v>25286</v>
      </c>
      <c r="D488" t="s">
        <v>9900</v>
      </c>
    </row>
    <row r="489" spans="1:4" x14ac:dyDescent="0.25">
      <c r="A489">
        <v>25</v>
      </c>
      <c r="B489" t="s">
        <v>9872</v>
      </c>
      <c r="C489">
        <v>25288</v>
      </c>
      <c r="D489" t="s">
        <v>9901</v>
      </c>
    </row>
    <row r="490" spans="1:4" x14ac:dyDescent="0.25">
      <c r="A490">
        <v>25</v>
      </c>
      <c r="B490" t="s">
        <v>9872</v>
      </c>
      <c r="C490">
        <v>25290</v>
      </c>
      <c r="D490" t="s">
        <v>9902</v>
      </c>
    </row>
    <row r="491" spans="1:4" x14ac:dyDescent="0.25">
      <c r="A491">
        <v>25</v>
      </c>
      <c r="B491" t="s">
        <v>9872</v>
      </c>
      <c r="C491">
        <v>25293</v>
      </c>
      <c r="D491" t="s">
        <v>9903</v>
      </c>
    </row>
    <row r="492" spans="1:4" x14ac:dyDescent="0.25">
      <c r="A492">
        <v>25</v>
      </c>
      <c r="B492" t="s">
        <v>9872</v>
      </c>
      <c r="C492">
        <v>25295</v>
      </c>
      <c r="D492" t="s">
        <v>9904</v>
      </c>
    </row>
    <row r="493" spans="1:4" x14ac:dyDescent="0.25">
      <c r="A493">
        <v>25</v>
      </c>
      <c r="B493" t="s">
        <v>9872</v>
      </c>
      <c r="C493">
        <v>25297</v>
      </c>
      <c r="D493" t="s">
        <v>9905</v>
      </c>
    </row>
    <row r="494" spans="1:4" x14ac:dyDescent="0.25">
      <c r="A494">
        <v>25</v>
      </c>
      <c r="B494" t="s">
        <v>9872</v>
      </c>
      <c r="C494">
        <v>25299</v>
      </c>
      <c r="D494" t="s">
        <v>9906</v>
      </c>
    </row>
    <row r="495" spans="1:4" x14ac:dyDescent="0.25">
      <c r="A495">
        <v>25</v>
      </c>
      <c r="B495" t="s">
        <v>9872</v>
      </c>
      <c r="C495">
        <v>25307</v>
      </c>
      <c r="D495" t="s">
        <v>9907</v>
      </c>
    </row>
    <row r="496" spans="1:4" x14ac:dyDescent="0.25">
      <c r="A496">
        <v>25</v>
      </c>
      <c r="B496" t="s">
        <v>9872</v>
      </c>
      <c r="C496">
        <v>25312</v>
      </c>
      <c r="D496" t="s">
        <v>9486</v>
      </c>
    </row>
    <row r="497" spans="1:4" x14ac:dyDescent="0.25">
      <c r="A497">
        <v>25</v>
      </c>
      <c r="B497" t="s">
        <v>9872</v>
      </c>
      <c r="C497">
        <v>25317</v>
      </c>
      <c r="D497" t="s">
        <v>9908</v>
      </c>
    </row>
    <row r="498" spans="1:4" x14ac:dyDescent="0.25">
      <c r="A498">
        <v>25</v>
      </c>
      <c r="B498" t="s">
        <v>9872</v>
      </c>
      <c r="C498">
        <v>25320</v>
      </c>
      <c r="D498" t="s">
        <v>9909</v>
      </c>
    </row>
    <row r="499" spans="1:4" x14ac:dyDescent="0.25">
      <c r="A499">
        <v>25</v>
      </c>
      <c r="B499" t="s">
        <v>9872</v>
      </c>
      <c r="C499">
        <v>25322</v>
      </c>
      <c r="D499" t="s">
        <v>9910</v>
      </c>
    </row>
    <row r="500" spans="1:4" x14ac:dyDescent="0.25">
      <c r="A500">
        <v>25</v>
      </c>
      <c r="B500" t="s">
        <v>9872</v>
      </c>
      <c r="C500">
        <v>25324</v>
      </c>
      <c r="D500" t="s">
        <v>9911</v>
      </c>
    </row>
    <row r="501" spans="1:4" x14ac:dyDescent="0.25">
      <c r="A501">
        <v>25</v>
      </c>
      <c r="B501" t="s">
        <v>9872</v>
      </c>
      <c r="C501">
        <v>25326</v>
      </c>
      <c r="D501" t="s">
        <v>9912</v>
      </c>
    </row>
    <row r="502" spans="1:4" x14ac:dyDescent="0.25">
      <c r="A502">
        <v>25</v>
      </c>
      <c r="B502" t="s">
        <v>9872</v>
      </c>
      <c r="C502">
        <v>25328</v>
      </c>
      <c r="D502" t="s">
        <v>9913</v>
      </c>
    </row>
    <row r="503" spans="1:4" x14ac:dyDescent="0.25">
      <c r="A503">
        <v>25</v>
      </c>
      <c r="B503" t="s">
        <v>9872</v>
      </c>
      <c r="C503">
        <v>25335</v>
      </c>
      <c r="D503" t="s">
        <v>9914</v>
      </c>
    </row>
    <row r="504" spans="1:4" x14ac:dyDescent="0.25">
      <c r="A504">
        <v>25</v>
      </c>
      <c r="B504" t="s">
        <v>9872</v>
      </c>
      <c r="C504">
        <v>25339</v>
      </c>
      <c r="D504" t="s">
        <v>9915</v>
      </c>
    </row>
    <row r="505" spans="1:4" x14ac:dyDescent="0.25">
      <c r="A505">
        <v>25</v>
      </c>
      <c r="B505" t="s">
        <v>9872</v>
      </c>
      <c r="C505">
        <v>25368</v>
      </c>
      <c r="D505" t="s">
        <v>9916</v>
      </c>
    </row>
    <row r="506" spans="1:4" x14ac:dyDescent="0.25">
      <c r="A506">
        <v>25</v>
      </c>
      <c r="B506" t="s">
        <v>9872</v>
      </c>
      <c r="C506">
        <v>25372</v>
      </c>
      <c r="D506" t="s">
        <v>9917</v>
      </c>
    </row>
    <row r="507" spans="1:4" x14ac:dyDescent="0.25">
      <c r="A507">
        <v>25</v>
      </c>
      <c r="B507" t="s">
        <v>9872</v>
      </c>
      <c r="C507">
        <v>25377</v>
      </c>
      <c r="D507" t="s">
        <v>9918</v>
      </c>
    </row>
    <row r="508" spans="1:4" x14ac:dyDescent="0.25">
      <c r="A508">
        <v>25</v>
      </c>
      <c r="B508" t="s">
        <v>9872</v>
      </c>
      <c r="C508">
        <v>25386</v>
      </c>
      <c r="D508" t="s">
        <v>9919</v>
      </c>
    </row>
    <row r="509" spans="1:4" x14ac:dyDescent="0.25">
      <c r="A509">
        <v>25</v>
      </c>
      <c r="B509" t="s">
        <v>9872</v>
      </c>
      <c r="C509">
        <v>25394</v>
      </c>
      <c r="D509" t="s">
        <v>9920</v>
      </c>
    </row>
    <row r="510" spans="1:4" x14ac:dyDescent="0.25">
      <c r="A510">
        <v>25</v>
      </c>
      <c r="B510" t="s">
        <v>9872</v>
      </c>
      <c r="C510">
        <v>25398</v>
      </c>
      <c r="D510" t="s">
        <v>9921</v>
      </c>
    </row>
    <row r="511" spans="1:4" x14ac:dyDescent="0.25">
      <c r="A511">
        <v>25</v>
      </c>
      <c r="B511" t="s">
        <v>9872</v>
      </c>
      <c r="C511">
        <v>25402</v>
      </c>
      <c r="D511" t="s">
        <v>9799</v>
      </c>
    </row>
    <row r="512" spans="1:4" x14ac:dyDescent="0.25">
      <c r="A512">
        <v>25</v>
      </c>
      <c r="B512" t="s">
        <v>9872</v>
      </c>
      <c r="C512">
        <v>25407</v>
      </c>
      <c r="D512" t="s">
        <v>9922</v>
      </c>
    </row>
    <row r="513" spans="1:4" x14ac:dyDescent="0.25">
      <c r="A513">
        <v>25</v>
      </c>
      <c r="B513" t="s">
        <v>9872</v>
      </c>
      <c r="C513">
        <v>25426</v>
      </c>
      <c r="D513" t="s">
        <v>9923</v>
      </c>
    </row>
    <row r="514" spans="1:4" x14ac:dyDescent="0.25">
      <c r="A514">
        <v>25</v>
      </c>
      <c r="B514" t="s">
        <v>9872</v>
      </c>
      <c r="C514">
        <v>25430</v>
      </c>
      <c r="D514" t="s">
        <v>9924</v>
      </c>
    </row>
    <row r="515" spans="1:4" x14ac:dyDescent="0.25">
      <c r="A515">
        <v>25</v>
      </c>
      <c r="B515" t="s">
        <v>9872</v>
      </c>
      <c r="C515">
        <v>25436</v>
      </c>
      <c r="D515" t="s">
        <v>9925</v>
      </c>
    </row>
    <row r="516" spans="1:4" x14ac:dyDescent="0.25">
      <c r="A516">
        <v>25</v>
      </c>
      <c r="B516" t="s">
        <v>9872</v>
      </c>
      <c r="C516">
        <v>25438</v>
      </c>
      <c r="D516" t="s">
        <v>4901</v>
      </c>
    </row>
    <row r="517" spans="1:4" x14ac:dyDescent="0.25">
      <c r="A517">
        <v>25</v>
      </c>
      <c r="B517" t="s">
        <v>9872</v>
      </c>
      <c r="C517">
        <v>25473</v>
      </c>
      <c r="D517" t="s">
        <v>501</v>
      </c>
    </row>
    <row r="518" spans="1:4" x14ac:dyDescent="0.25">
      <c r="A518">
        <v>25</v>
      </c>
      <c r="B518" t="s">
        <v>9872</v>
      </c>
      <c r="C518">
        <v>25483</v>
      </c>
      <c r="D518" t="s">
        <v>9503</v>
      </c>
    </row>
    <row r="519" spans="1:4" x14ac:dyDescent="0.25">
      <c r="A519">
        <v>25</v>
      </c>
      <c r="B519" t="s">
        <v>9872</v>
      </c>
      <c r="C519">
        <v>25486</v>
      </c>
      <c r="D519" t="s">
        <v>9926</v>
      </c>
    </row>
    <row r="520" spans="1:4" x14ac:dyDescent="0.25">
      <c r="A520">
        <v>25</v>
      </c>
      <c r="B520" t="s">
        <v>9872</v>
      </c>
      <c r="C520">
        <v>25488</v>
      </c>
      <c r="D520" t="s">
        <v>9927</v>
      </c>
    </row>
    <row r="521" spans="1:4" x14ac:dyDescent="0.25">
      <c r="A521">
        <v>25</v>
      </c>
      <c r="B521" t="s">
        <v>9872</v>
      </c>
      <c r="C521">
        <v>25489</v>
      </c>
      <c r="D521" t="s">
        <v>9928</v>
      </c>
    </row>
    <row r="522" spans="1:4" x14ac:dyDescent="0.25">
      <c r="A522">
        <v>25</v>
      </c>
      <c r="B522" t="s">
        <v>9872</v>
      </c>
      <c r="C522">
        <v>25491</v>
      </c>
      <c r="D522" t="s">
        <v>9929</v>
      </c>
    </row>
    <row r="523" spans="1:4" x14ac:dyDescent="0.25">
      <c r="A523">
        <v>25</v>
      </c>
      <c r="B523" t="s">
        <v>9872</v>
      </c>
      <c r="C523">
        <v>25506</v>
      </c>
      <c r="D523" t="s">
        <v>9546</v>
      </c>
    </row>
    <row r="524" spans="1:4" x14ac:dyDescent="0.25">
      <c r="A524">
        <v>25</v>
      </c>
      <c r="B524" t="s">
        <v>9872</v>
      </c>
      <c r="C524">
        <v>25513</v>
      </c>
      <c r="D524" t="s">
        <v>9930</v>
      </c>
    </row>
    <row r="525" spans="1:4" x14ac:dyDescent="0.25">
      <c r="A525">
        <v>25</v>
      </c>
      <c r="B525" t="s">
        <v>9872</v>
      </c>
      <c r="C525">
        <v>25518</v>
      </c>
      <c r="D525" t="s">
        <v>9931</v>
      </c>
    </row>
    <row r="526" spans="1:4" x14ac:dyDescent="0.25">
      <c r="A526">
        <v>25</v>
      </c>
      <c r="B526" t="s">
        <v>9872</v>
      </c>
      <c r="C526">
        <v>25524</v>
      </c>
      <c r="D526" t="s">
        <v>9932</v>
      </c>
    </row>
    <row r="527" spans="1:4" x14ac:dyDescent="0.25">
      <c r="A527">
        <v>25</v>
      </c>
      <c r="B527" t="s">
        <v>9872</v>
      </c>
      <c r="C527">
        <v>25530</v>
      </c>
      <c r="D527" t="s">
        <v>9933</v>
      </c>
    </row>
    <row r="528" spans="1:4" x14ac:dyDescent="0.25">
      <c r="A528">
        <v>25</v>
      </c>
      <c r="B528" t="s">
        <v>9872</v>
      </c>
      <c r="C528">
        <v>25535</v>
      </c>
      <c r="D528" t="s">
        <v>9934</v>
      </c>
    </row>
    <row r="529" spans="1:4" x14ac:dyDescent="0.25">
      <c r="A529">
        <v>25</v>
      </c>
      <c r="B529" t="s">
        <v>9872</v>
      </c>
      <c r="C529">
        <v>25572</v>
      </c>
      <c r="D529" t="s">
        <v>9935</v>
      </c>
    </row>
    <row r="530" spans="1:4" x14ac:dyDescent="0.25">
      <c r="A530">
        <v>25</v>
      </c>
      <c r="B530" t="s">
        <v>9872</v>
      </c>
      <c r="C530">
        <v>25580</v>
      </c>
      <c r="D530" t="s">
        <v>9936</v>
      </c>
    </row>
    <row r="531" spans="1:4" x14ac:dyDescent="0.25">
      <c r="A531">
        <v>25</v>
      </c>
      <c r="B531" t="s">
        <v>9872</v>
      </c>
      <c r="C531">
        <v>25592</v>
      </c>
      <c r="D531" t="s">
        <v>9937</v>
      </c>
    </row>
    <row r="532" spans="1:4" x14ac:dyDescent="0.25">
      <c r="A532">
        <v>25</v>
      </c>
      <c r="B532" t="s">
        <v>9872</v>
      </c>
      <c r="C532">
        <v>25594</v>
      </c>
      <c r="D532" t="s">
        <v>9938</v>
      </c>
    </row>
    <row r="533" spans="1:4" x14ac:dyDescent="0.25">
      <c r="A533">
        <v>25</v>
      </c>
      <c r="B533" t="s">
        <v>9872</v>
      </c>
      <c r="C533">
        <v>25596</v>
      </c>
      <c r="D533" t="s">
        <v>9939</v>
      </c>
    </row>
    <row r="534" spans="1:4" x14ac:dyDescent="0.25">
      <c r="A534">
        <v>25</v>
      </c>
      <c r="B534" t="s">
        <v>9872</v>
      </c>
      <c r="C534">
        <v>25599</v>
      </c>
      <c r="D534" t="s">
        <v>9940</v>
      </c>
    </row>
    <row r="535" spans="1:4" x14ac:dyDescent="0.25">
      <c r="A535">
        <v>25</v>
      </c>
      <c r="B535" t="s">
        <v>9872</v>
      </c>
      <c r="C535">
        <v>25612</v>
      </c>
      <c r="D535" t="s">
        <v>9941</v>
      </c>
    </row>
    <row r="536" spans="1:4" x14ac:dyDescent="0.25">
      <c r="A536">
        <v>25</v>
      </c>
      <c r="B536" t="s">
        <v>9872</v>
      </c>
      <c r="C536">
        <v>25645</v>
      </c>
      <c r="D536" t="s">
        <v>9942</v>
      </c>
    </row>
    <row r="537" spans="1:4" x14ac:dyDescent="0.25">
      <c r="A537">
        <v>25</v>
      </c>
      <c r="B537" t="s">
        <v>9872</v>
      </c>
      <c r="C537">
        <v>25649</v>
      </c>
      <c r="D537" t="s">
        <v>9943</v>
      </c>
    </row>
    <row r="538" spans="1:4" x14ac:dyDescent="0.25">
      <c r="A538">
        <v>25</v>
      </c>
      <c r="B538" t="s">
        <v>9872</v>
      </c>
      <c r="C538">
        <v>25653</v>
      </c>
      <c r="D538" t="s">
        <v>9944</v>
      </c>
    </row>
    <row r="539" spans="1:4" x14ac:dyDescent="0.25">
      <c r="A539">
        <v>25</v>
      </c>
      <c r="B539" t="s">
        <v>9872</v>
      </c>
      <c r="C539">
        <v>25658</v>
      </c>
      <c r="D539" t="s">
        <v>9519</v>
      </c>
    </row>
    <row r="540" spans="1:4" x14ac:dyDescent="0.25">
      <c r="A540">
        <v>25</v>
      </c>
      <c r="B540" t="s">
        <v>9872</v>
      </c>
      <c r="C540">
        <v>25662</v>
      </c>
      <c r="D540" t="s">
        <v>9945</v>
      </c>
    </row>
    <row r="541" spans="1:4" x14ac:dyDescent="0.25">
      <c r="A541">
        <v>25</v>
      </c>
      <c r="B541" t="s">
        <v>9872</v>
      </c>
      <c r="C541">
        <v>25718</v>
      </c>
      <c r="D541" t="s">
        <v>9946</v>
      </c>
    </row>
    <row r="542" spans="1:4" x14ac:dyDescent="0.25">
      <c r="A542">
        <v>25</v>
      </c>
      <c r="B542" t="s">
        <v>9872</v>
      </c>
      <c r="C542">
        <v>25736</v>
      </c>
      <c r="D542" t="s">
        <v>9947</v>
      </c>
    </row>
    <row r="543" spans="1:4" x14ac:dyDescent="0.25">
      <c r="A543">
        <v>25</v>
      </c>
      <c r="B543" t="s">
        <v>9872</v>
      </c>
      <c r="C543">
        <v>25740</v>
      </c>
      <c r="D543" t="s">
        <v>9948</v>
      </c>
    </row>
    <row r="544" spans="1:4" x14ac:dyDescent="0.25">
      <c r="A544">
        <v>25</v>
      </c>
      <c r="B544" t="s">
        <v>9872</v>
      </c>
      <c r="C544">
        <v>25743</v>
      </c>
      <c r="D544" t="s">
        <v>9949</v>
      </c>
    </row>
    <row r="545" spans="1:4" x14ac:dyDescent="0.25">
      <c r="A545">
        <v>25</v>
      </c>
      <c r="B545" t="s">
        <v>9872</v>
      </c>
      <c r="C545">
        <v>25745</v>
      </c>
      <c r="D545" t="s">
        <v>9950</v>
      </c>
    </row>
    <row r="546" spans="1:4" x14ac:dyDescent="0.25">
      <c r="A546">
        <v>25</v>
      </c>
      <c r="B546" t="s">
        <v>9872</v>
      </c>
      <c r="C546">
        <v>25754</v>
      </c>
      <c r="D546" t="s">
        <v>9951</v>
      </c>
    </row>
    <row r="547" spans="1:4" x14ac:dyDescent="0.25">
      <c r="A547">
        <v>25</v>
      </c>
      <c r="B547" t="s">
        <v>9872</v>
      </c>
      <c r="C547">
        <v>25758</v>
      </c>
      <c r="D547" t="s">
        <v>9952</v>
      </c>
    </row>
    <row r="548" spans="1:4" x14ac:dyDescent="0.25">
      <c r="A548">
        <v>25</v>
      </c>
      <c r="B548" t="s">
        <v>9872</v>
      </c>
      <c r="C548">
        <v>25769</v>
      </c>
      <c r="D548" t="s">
        <v>9953</v>
      </c>
    </row>
    <row r="549" spans="1:4" x14ac:dyDescent="0.25">
      <c r="A549">
        <v>25</v>
      </c>
      <c r="B549" t="s">
        <v>9872</v>
      </c>
      <c r="C549">
        <v>25772</v>
      </c>
      <c r="D549" t="s">
        <v>9954</v>
      </c>
    </row>
    <row r="550" spans="1:4" x14ac:dyDescent="0.25">
      <c r="A550">
        <v>25</v>
      </c>
      <c r="B550" t="s">
        <v>9872</v>
      </c>
      <c r="C550">
        <v>25777</v>
      </c>
      <c r="D550" t="s">
        <v>9955</v>
      </c>
    </row>
    <row r="551" spans="1:4" x14ac:dyDescent="0.25">
      <c r="A551">
        <v>25</v>
      </c>
      <c r="B551" t="s">
        <v>9872</v>
      </c>
      <c r="C551">
        <v>25779</v>
      </c>
      <c r="D551" t="s">
        <v>9956</v>
      </c>
    </row>
    <row r="552" spans="1:4" x14ac:dyDescent="0.25">
      <c r="A552">
        <v>25</v>
      </c>
      <c r="B552" t="s">
        <v>9872</v>
      </c>
      <c r="C552">
        <v>25781</v>
      </c>
      <c r="D552" t="s">
        <v>9957</v>
      </c>
    </row>
    <row r="553" spans="1:4" x14ac:dyDescent="0.25">
      <c r="A553">
        <v>25</v>
      </c>
      <c r="B553" t="s">
        <v>9872</v>
      </c>
      <c r="C553">
        <v>25785</v>
      </c>
      <c r="D553" t="s">
        <v>9958</v>
      </c>
    </row>
    <row r="554" spans="1:4" x14ac:dyDescent="0.25">
      <c r="A554">
        <v>25</v>
      </c>
      <c r="B554" t="s">
        <v>9872</v>
      </c>
      <c r="C554">
        <v>25793</v>
      </c>
      <c r="D554" t="s">
        <v>9959</v>
      </c>
    </row>
    <row r="555" spans="1:4" x14ac:dyDescent="0.25">
      <c r="A555">
        <v>25</v>
      </c>
      <c r="B555" t="s">
        <v>9872</v>
      </c>
      <c r="C555">
        <v>25797</v>
      </c>
      <c r="D555" t="s">
        <v>9960</v>
      </c>
    </row>
    <row r="556" spans="1:4" x14ac:dyDescent="0.25">
      <c r="A556">
        <v>25</v>
      </c>
      <c r="B556" t="s">
        <v>9872</v>
      </c>
      <c r="C556">
        <v>25799</v>
      </c>
      <c r="D556" t="s">
        <v>9961</v>
      </c>
    </row>
    <row r="557" spans="1:4" x14ac:dyDescent="0.25">
      <c r="A557">
        <v>25</v>
      </c>
      <c r="B557" t="s">
        <v>9872</v>
      </c>
      <c r="C557">
        <v>25805</v>
      </c>
      <c r="D557" t="s">
        <v>9962</v>
      </c>
    </row>
    <row r="558" spans="1:4" x14ac:dyDescent="0.25">
      <c r="A558">
        <v>25</v>
      </c>
      <c r="B558" t="s">
        <v>9872</v>
      </c>
      <c r="C558">
        <v>25807</v>
      </c>
      <c r="D558" t="s">
        <v>9963</v>
      </c>
    </row>
    <row r="559" spans="1:4" x14ac:dyDescent="0.25">
      <c r="A559">
        <v>25</v>
      </c>
      <c r="B559" t="s">
        <v>9872</v>
      </c>
      <c r="C559">
        <v>25815</v>
      </c>
      <c r="D559" t="s">
        <v>9964</v>
      </c>
    </row>
    <row r="560" spans="1:4" x14ac:dyDescent="0.25">
      <c r="A560">
        <v>25</v>
      </c>
      <c r="B560" t="s">
        <v>9872</v>
      </c>
      <c r="C560">
        <v>25817</v>
      </c>
      <c r="D560" t="s">
        <v>9965</v>
      </c>
    </row>
    <row r="561" spans="1:4" x14ac:dyDescent="0.25">
      <c r="A561">
        <v>25</v>
      </c>
      <c r="B561" t="s">
        <v>9872</v>
      </c>
      <c r="C561">
        <v>25823</v>
      </c>
      <c r="D561" t="s">
        <v>9966</v>
      </c>
    </row>
    <row r="562" spans="1:4" x14ac:dyDescent="0.25">
      <c r="A562">
        <v>25</v>
      </c>
      <c r="B562" t="s">
        <v>9872</v>
      </c>
      <c r="C562">
        <v>25839</v>
      </c>
      <c r="D562" t="s">
        <v>9967</v>
      </c>
    </row>
    <row r="563" spans="1:4" x14ac:dyDescent="0.25">
      <c r="A563">
        <v>25</v>
      </c>
      <c r="B563" t="s">
        <v>9872</v>
      </c>
      <c r="C563">
        <v>25841</v>
      </c>
      <c r="D563" t="s">
        <v>9968</v>
      </c>
    </row>
    <row r="564" spans="1:4" x14ac:dyDescent="0.25">
      <c r="A564">
        <v>25</v>
      </c>
      <c r="B564" t="s">
        <v>9872</v>
      </c>
      <c r="C564">
        <v>25843</v>
      </c>
      <c r="D564" t="s">
        <v>9969</v>
      </c>
    </row>
    <row r="565" spans="1:4" x14ac:dyDescent="0.25">
      <c r="A565">
        <v>25</v>
      </c>
      <c r="B565" t="s">
        <v>9872</v>
      </c>
      <c r="C565">
        <v>25845</v>
      </c>
      <c r="D565" t="s">
        <v>9970</v>
      </c>
    </row>
    <row r="566" spans="1:4" x14ac:dyDescent="0.25">
      <c r="A566">
        <v>25</v>
      </c>
      <c r="B566" t="s">
        <v>9872</v>
      </c>
      <c r="C566">
        <v>25851</v>
      </c>
      <c r="D566" t="s">
        <v>9971</v>
      </c>
    </row>
    <row r="567" spans="1:4" x14ac:dyDescent="0.25">
      <c r="A567">
        <v>25</v>
      </c>
      <c r="B567" t="s">
        <v>9872</v>
      </c>
      <c r="C567">
        <v>25862</v>
      </c>
      <c r="D567" t="s">
        <v>537</v>
      </c>
    </row>
    <row r="568" spans="1:4" x14ac:dyDescent="0.25">
      <c r="A568">
        <v>25</v>
      </c>
      <c r="B568" t="s">
        <v>9872</v>
      </c>
      <c r="C568">
        <v>25867</v>
      </c>
      <c r="D568" t="s">
        <v>9972</v>
      </c>
    </row>
    <row r="569" spans="1:4" x14ac:dyDescent="0.25">
      <c r="A569">
        <v>25</v>
      </c>
      <c r="B569" t="s">
        <v>9872</v>
      </c>
      <c r="C569">
        <v>25871</v>
      </c>
      <c r="D569" t="s">
        <v>9973</v>
      </c>
    </row>
    <row r="570" spans="1:4" x14ac:dyDescent="0.25">
      <c r="A570">
        <v>25</v>
      </c>
      <c r="B570" t="s">
        <v>9872</v>
      </c>
      <c r="C570">
        <v>25873</v>
      </c>
      <c r="D570" t="s">
        <v>9974</v>
      </c>
    </row>
    <row r="571" spans="1:4" x14ac:dyDescent="0.25">
      <c r="A571">
        <v>25</v>
      </c>
      <c r="B571" t="s">
        <v>9872</v>
      </c>
      <c r="C571">
        <v>25875</v>
      </c>
      <c r="D571" t="s">
        <v>9975</v>
      </c>
    </row>
    <row r="572" spans="1:4" x14ac:dyDescent="0.25">
      <c r="A572">
        <v>25</v>
      </c>
      <c r="B572" t="s">
        <v>9872</v>
      </c>
      <c r="C572">
        <v>25878</v>
      </c>
      <c r="D572" t="s">
        <v>9976</v>
      </c>
    </row>
    <row r="573" spans="1:4" x14ac:dyDescent="0.25">
      <c r="A573">
        <v>25</v>
      </c>
      <c r="B573" t="s">
        <v>9872</v>
      </c>
      <c r="C573">
        <v>25885</v>
      </c>
      <c r="D573" t="s">
        <v>9977</v>
      </c>
    </row>
    <row r="574" spans="1:4" x14ac:dyDescent="0.25">
      <c r="A574">
        <v>25</v>
      </c>
      <c r="B574" t="s">
        <v>9872</v>
      </c>
      <c r="C574">
        <v>25898</v>
      </c>
      <c r="D574" t="s">
        <v>9978</v>
      </c>
    </row>
    <row r="575" spans="1:4" x14ac:dyDescent="0.25">
      <c r="A575">
        <v>25</v>
      </c>
      <c r="B575" t="s">
        <v>9872</v>
      </c>
      <c r="C575">
        <v>25899</v>
      </c>
      <c r="D575" t="s">
        <v>9979</v>
      </c>
    </row>
    <row r="576" spans="1:4" x14ac:dyDescent="0.25">
      <c r="A576">
        <v>27</v>
      </c>
      <c r="B576" t="s">
        <v>9980</v>
      </c>
      <c r="C576">
        <v>27001</v>
      </c>
      <c r="D576" t="s">
        <v>9981</v>
      </c>
    </row>
    <row r="577" spans="1:4" x14ac:dyDescent="0.25">
      <c r="A577">
        <v>27</v>
      </c>
      <c r="B577" t="s">
        <v>9980</v>
      </c>
      <c r="C577">
        <v>27006</v>
      </c>
      <c r="D577" t="s">
        <v>9982</v>
      </c>
    </row>
    <row r="578" spans="1:4" x14ac:dyDescent="0.25">
      <c r="A578">
        <v>27</v>
      </c>
      <c r="B578" t="s">
        <v>9980</v>
      </c>
      <c r="C578">
        <v>27025</v>
      </c>
      <c r="D578" t="s">
        <v>9983</v>
      </c>
    </row>
    <row r="579" spans="1:4" x14ac:dyDescent="0.25">
      <c r="A579">
        <v>27</v>
      </c>
      <c r="B579" t="s">
        <v>9980</v>
      </c>
      <c r="C579">
        <v>27050</v>
      </c>
      <c r="D579" t="s">
        <v>9984</v>
      </c>
    </row>
    <row r="580" spans="1:4" x14ac:dyDescent="0.25">
      <c r="A580">
        <v>27</v>
      </c>
      <c r="B580" t="s">
        <v>9980</v>
      </c>
      <c r="C580">
        <v>27073</v>
      </c>
      <c r="D580" t="s">
        <v>9985</v>
      </c>
    </row>
    <row r="581" spans="1:4" x14ac:dyDescent="0.25">
      <c r="A581">
        <v>27</v>
      </c>
      <c r="B581" t="s">
        <v>9980</v>
      </c>
      <c r="C581">
        <v>27075</v>
      </c>
      <c r="D581" t="s">
        <v>9986</v>
      </c>
    </row>
    <row r="582" spans="1:4" x14ac:dyDescent="0.25">
      <c r="A582">
        <v>27</v>
      </c>
      <c r="B582" t="s">
        <v>9980</v>
      </c>
      <c r="C582">
        <v>27077</v>
      </c>
      <c r="D582" t="s">
        <v>9987</v>
      </c>
    </row>
    <row r="583" spans="1:4" x14ac:dyDescent="0.25">
      <c r="A583">
        <v>27</v>
      </c>
      <c r="B583" t="s">
        <v>9980</v>
      </c>
      <c r="C583">
        <v>27099</v>
      </c>
      <c r="D583" t="s">
        <v>9988</v>
      </c>
    </row>
    <row r="584" spans="1:4" x14ac:dyDescent="0.25">
      <c r="A584">
        <v>27</v>
      </c>
      <c r="B584" t="s">
        <v>9980</v>
      </c>
      <c r="C584">
        <v>27135</v>
      </c>
      <c r="D584" t="s">
        <v>9989</v>
      </c>
    </row>
    <row r="585" spans="1:4" x14ac:dyDescent="0.25">
      <c r="A585">
        <v>27</v>
      </c>
      <c r="B585" t="s">
        <v>9980</v>
      </c>
      <c r="C585">
        <v>27150</v>
      </c>
      <c r="D585" t="s">
        <v>9990</v>
      </c>
    </row>
    <row r="586" spans="1:4" x14ac:dyDescent="0.25">
      <c r="A586">
        <v>27</v>
      </c>
      <c r="B586" t="s">
        <v>9980</v>
      </c>
      <c r="C586">
        <v>27160</v>
      </c>
      <c r="D586" t="s">
        <v>9991</v>
      </c>
    </row>
    <row r="587" spans="1:4" x14ac:dyDescent="0.25">
      <c r="A587">
        <v>27</v>
      </c>
      <c r="B587" t="s">
        <v>9980</v>
      </c>
      <c r="C587">
        <v>27205</v>
      </c>
      <c r="D587" t="s">
        <v>9992</v>
      </c>
    </row>
    <row r="588" spans="1:4" x14ac:dyDescent="0.25">
      <c r="A588">
        <v>27</v>
      </c>
      <c r="B588" t="s">
        <v>9980</v>
      </c>
      <c r="C588">
        <v>27245</v>
      </c>
      <c r="D588" t="s">
        <v>9993</v>
      </c>
    </row>
    <row r="589" spans="1:4" x14ac:dyDescent="0.25">
      <c r="A589">
        <v>27</v>
      </c>
      <c r="B589" t="s">
        <v>9980</v>
      </c>
      <c r="C589">
        <v>27250</v>
      </c>
      <c r="D589" t="s">
        <v>9994</v>
      </c>
    </row>
    <row r="590" spans="1:4" x14ac:dyDescent="0.25">
      <c r="A590">
        <v>27</v>
      </c>
      <c r="B590" t="s">
        <v>9980</v>
      </c>
      <c r="C590">
        <v>27361</v>
      </c>
      <c r="D590" t="s">
        <v>9995</v>
      </c>
    </row>
    <row r="591" spans="1:4" x14ac:dyDescent="0.25">
      <c r="A591">
        <v>27</v>
      </c>
      <c r="B591" t="s">
        <v>9980</v>
      </c>
      <c r="C591">
        <v>27372</v>
      </c>
      <c r="D591" t="s">
        <v>9996</v>
      </c>
    </row>
    <row r="592" spans="1:4" x14ac:dyDescent="0.25">
      <c r="A592">
        <v>27</v>
      </c>
      <c r="B592" t="s">
        <v>9980</v>
      </c>
      <c r="C592">
        <v>27413</v>
      </c>
      <c r="D592" t="s">
        <v>9997</v>
      </c>
    </row>
    <row r="593" spans="1:4" x14ac:dyDescent="0.25">
      <c r="A593">
        <v>27</v>
      </c>
      <c r="B593" t="s">
        <v>9980</v>
      </c>
      <c r="C593">
        <v>27425</v>
      </c>
      <c r="D593" t="s">
        <v>9998</v>
      </c>
    </row>
    <row r="594" spans="1:4" x14ac:dyDescent="0.25">
      <c r="A594">
        <v>27</v>
      </c>
      <c r="B594" t="s">
        <v>9980</v>
      </c>
      <c r="C594">
        <v>27430</v>
      </c>
      <c r="D594" t="s">
        <v>9999</v>
      </c>
    </row>
    <row r="595" spans="1:4" x14ac:dyDescent="0.25">
      <c r="A595">
        <v>27</v>
      </c>
      <c r="B595" t="s">
        <v>9980</v>
      </c>
      <c r="C595">
        <v>27450</v>
      </c>
      <c r="D595" t="s">
        <v>10000</v>
      </c>
    </row>
    <row r="596" spans="1:4" x14ac:dyDescent="0.25">
      <c r="A596">
        <v>27</v>
      </c>
      <c r="B596" t="s">
        <v>9980</v>
      </c>
      <c r="C596">
        <v>27491</v>
      </c>
      <c r="D596" t="s">
        <v>10001</v>
      </c>
    </row>
    <row r="597" spans="1:4" x14ac:dyDescent="0.25">
      <c r="A597">
        <v>27</v>
      </c>
      <c r="B597" t="s">
        <v>9980</v>
      </c>
      <c r="C597">
        <v>27493</v>
      </c>
      <c r="D597" t="s">
        <v>10002</v>
      </c>
    </row>
    <row r="598" spans="1:4" x14ac:dyDescent="0.25">
      <c r="A598">
        <v>27</v>
      </c>
      <c r="B598" t="s">
        <v>9980</v>
      </c>
      <c r="C598">
        <v>27495</v>
      </c>
      <c r="D598" t="s">
        <v>10003</v>
      </c>
    </row>
    <row r="599" spans="1:4" x14ac:dyDescent="0.25">
      <c r="A599">
        <v>27</v>
      </c>
      <c r="B599" t="s">
        <v>9980</v>
      </c>
      <c r="C599">
        <v>27580</v>
      </c>
      <c r="D599" t="s">
        <v>10004</v>
      </c>
    </row>
    <row r="600" spans="1:4" x14ac:dyDescent="0.25">
      <c r="A600">
        <v>27</v>
      </c>
      <c r="B600" t="s">
        <v>9980</v>
      </c>
      <c r="C600">
        <v>27600</v>
      </c>
      <c r="D600" t="s">
        <v>10005</v>
      </c>
    </row>
    <row r="601" spans="1:4" x14ac:dyDescent="0.25">
      <c r="A601">
        <v>27</v>
      </c>
      <c r="B601" t="s">
        <v>9980</v>
      </c>
      <c r="C601">
        <v>27615</v>
      </c>
      <c r="D601" t="s">
        <v>9759</v>
      </c>
    </row>
    <row r="602" spans="1:4" x14ac:dyDescent="0.25">
      <c r="A602">
        <v>27</v>
      </c>
      <c r="B602" t="s">
        <v>9980</v>
      </c>
      <c r="C602">
        <v>27660</v>
      </c>
      <c r="D602" t="s">
        <v>10006</v>
      </c>
    </row>
    <row r="603" spans="1:4" x14ac:dyDescent="0.25">
      <c r="A603">
        <v>27</v>
      </c>
      <c r="B603" t="s">
        <v>9980</v>
      </c>
      <c r="C603">
        <v>27745</v>
      </c>
      <c r="D603" t="s">
        <v>10007</v>
      </c>
    </row>
    <row r="604" spans="1:4" x14ac:dyDescent="0.25">
      <c r="A604">
        <v>27</v>
      </c>
      <c r="B604" t="s">
        <v>9980</v>
      </c>
      <c r="C604">
        <v>27787</v>
      </c>
      <c r="D604" t="s">
        <v>10008</v>
      </c>
    </row>
    <row r="605" spans="1:4" x14ac:dyDescent="0.25">
      <c r="A605">
        <v>27</v>
      </c>
      <c r="B605" t="s">
        <v>9980</v>
      </c>
      <c r="C605">
        <v>27800</v>
      </c>
      <c r="D605" t="s">
        <v>10009</v>
      </c>
    </row>
    <row r="606" spans="1:4" x14ac:dyDescent="0.25">
      <c r="A606">
        <v>27</v>
      </c>
      <c r="B606" t="s">
        <v>9980</v>
      </c>
      <c r="C606">
        <v>27810</v>
      </c>
      <c r="D606" t="s">
        <v>10010</v>
      </c>
    </row>
    <row r="607" spans="1:4" x14ac:dyDescent="0.25">
      <c r="A607">
        <v>41</v>
      </c>
      <c r="B607" t="s">
        <v>10011</v>
      </c>
      <c r="C607">
        <v>41001</v>
      </c>
      <c r="D607" t="s">
        <v>10012</v>
      </c>
    </row>
    <row r="608" spans="1:4" x14ac:dyDescent="0.25">
      <c r="A608">
        <v>41</v>
      </c>
      <c r="B608" t="s">
        <v>10011</v>
      </c>
      <c r="C608">
        <v>41006</v>
      </c>
      <c r="D608" t="s">
        <v>4536</v>
      </c>
    </row>
    <row r="609" spans="1:4" x14ac:dyDescent="0.25">
      <c r="A609">
        <v>41</v>
      </c>
      <c r="B609" t="s">
        <v>10011</v>
      </c>
      <c r="C609">
        <v>41013</v>
      </c>
      <c r="D609" t="s">
        <v>10013</v>
      </c>
    </row>
    <row r="610" spans="1:4" x14ac:dyDescent="0.25">
      <c r="A610">
        <v>41</v>
      </c>
      <c r="B610" t="s">
        <v>10011</v>
      </c>
      <c r="C610">
        <v>41016</v>
      </c>
      <c r="D610" t="s">
        <v>10014</v>
      </c>
    </row>
    <row r="611" spans="1:4" x14ac:dyDescent="0.25">
      <c r="A611">
        <v>41</v>
      </c>
      <c r="B611" t="s">
        <v>10011</v>
      </c>
      <c r="C611">
        <v>41020</v>
      </c>
      <c r="D611" t="s">
        <v>10015</v>
      </c>
    </row>
    <row r="612" spans="1:4" x14ac:dyDescent="0.25">
      <c r="A612">
        <v>41</v>
      </c>
      <c r="B612" t="s">
        <v>10011</v>
      </c>
      <c r="C612">
        <v>41026</v>
      </c>
      <c r="D612" t="s">
        <v>10016</v>
      </c>
    </row>
    <row r="613" spans="1:4" x14ac:dyDescent="0.25">
      <c r="A613">
        <v>41</v>
      </c>
      <c r="B613" t="s">
        <v>10011</v>
      </c>
      <c r="C613">
        <v>41078</v>
      </c>
      <c r="D613" t="s">
        <v>10017</v>
      </c>
    </row>
    <row r="614" spans="1:4" x14ac:dyDescent="0.25">
      <c r="A614">
        <v>41</v>
      </c>
      <c r="B614" t="s">
        <v>10011</v>
      </c>
      <c r="C614">
        <v>41132</v>
      </c>
      <c r="D614" t="s">
        <v>10018</v>
      </c>
    </row>
    <row r="615" spans="1:4" x14ac:dyDescent="0.25">
      <c r="A615">
        <v>41</v>
      </c>
      <c r="B615" t="s">
        <v>10011</v>
      </c>
      <c r="C615">
        <v>41206</v>
      </c>
      <c r="D615" t="s">
        <v>10019</v>
      </c>
    </row>
    <row r="616" spans="1:4" x14ac:dyDescent="0.25">
      <c r="A616">
        <v>41</v>
      </c>
      <c r="B616" t="s">
        <v>10011</v>
      </c>
      <c r="C616">
        <v>41244</v>
      </c>
      <c r="D616" t="s">
        <v>10020</v>
      </c>
    </row>
    <row r="617" spans="1:4" x14ac:dyDescent="0.25">
      <c r="A617">
        <v>41</v>
      </c>
      <c r="B617" t="s">
        <v>10011</v>
      </c>
      <c r="C617">
        <v>41298</v>
      </c>
      <c r="D617" t="s">
        <v>10021</v>
      </c>
    </row>
    <row r="618" spans="1:4" x14ac:dyDescent="0.25">
      <c r="A618">
        <v>41</v>
      </c>
      <c r="B618" t="s">
        <v>10011</v>
      </c>
      <c r="C618">
        <v>41306</v>
      </c>
      <c r="D618" t="s">
        <v>10022</v>
      </c>
    </row>
    <row r="619" spans="1:4" x14ac:dyDescent="0.25">
      <c r="A619">
        <v>41</v>
      </c>
      <c r="B619" t="s">
        <v>10011</v>
      </c>
      <c r="C619">
        <v>41319</v>
      </c>
      <c r="D619" t="s">
        <v>9487</v>
      </c>
    </row>
    <row r="620" spans="1:4" x14ac:dyDescent="0.25">
      <c r="A620">
        <v>41</v>
      </c>
      <c r="B620" t="s">
        <v>10011</v>
      </c>
      <c r="C620">
        <v>41349</v>
      </c>
      <c r="D620" t="s">
        <v>10023</v>
      </c>
    </row>
    <row r="621" spans="1:4" x14ac:dyDescent="0.25">
      <c r="A621">
        <v>41</v>
      </c>
      <c r="B621" t="s">
        <v>10011</v>
      </c>
      <c r="C621">
        <v>41357</v>
      </c>
      <c r="D621" t="s">
        <v>10024</v>
      </c>
    </row>
    <row r="622" spans="1:4" x14ac:dyDescent="0.25">
      <c r="A622">
        <v>41</v>
      </c>
      <c r="B622" t="s">
        <v>10011</v>
      </c>
      <c r="C622">
        <v>41359</v>
      </c>
      <c r="D622" t="s">
        <v>10025</v>
      </c>
    </row>
    <row r="623" spans="1:4" x14ac:dyDescent="0.25">
      <c r="A623">
        <v>41</v>
      </c>
      <c r="B623" t="s">
        <v>10011</v>
      </c>
      <c r="C623">
        <v>41378</v>
      </c>
      <c r="D623" t="s">
        <v>10026</v>
      </c>
    </row>
    <row r="624" spans="1:4" x14ac:dyDescent="0.25">
      <c r="A624">
        <v>41</v>
      </c>
      <c r="B624" t="s">
        <v>10011</v>
      </c>
      <c r="C624">
        <v>41396</v>
      </c>
      <c r="D624" t="s">
        <v>10027</v>
      </c>
    </row>
    <row r="625" spans="1:4" x14ac:dyDescent="0.25">
      <c r="A625">
        <v>41</v>
      </c>
      <c r="B625" t="s">
        <v>10011</v>
      </c>
      <c r="C625">
        <v>41483</v>
      </c>
      <c r="D625" t="s">
        <v>10028</v>
      </c>
    </row>
    <row r="626" spans="1:4" x14ac:dyDescent="0.25">
      <c r="A626">
        <v>41</v>
      </c>
      <c r="B626" t="s">
        <v>10011</v>
      </c>
      <c r="C626">
        <v>41503</v>
      </c>
      <c r="D626" t="s">
        <v>10029</v>
      </c>
    </row>
    <row r="627" spans="1:4" x14ac:dyDescent="0.25">
      <c r="A627">
        <v>41</v>
      </c>
      <c r="B627" t="s">
        <v>10011</v>
      </c>
      <c r="C627">
        <v>41518</v>
      </c>
      <c r="D627" t="s">
        <v>10030</v>
      </c>
    </row>
    <row r="628" spans="1:4" x14ac:dyDescent="0.25">
      <c r="A628">
        <v>41</v>
      </c>
      <c r="B628" t="s">
        <v>10011</v>
      </c>
      <c r="C628">
        <v>41524</v>
      </c>
      <c r="D628" t="s">
        <v>10031</v>
      </c>
    </row>
    <row r="629" spans="1:4" x14ac:dyDescent="0.25">
      <c r="A629">
        <v>41</v>
      </c>
      <c r="B629" t="s">
        <v>10011</v>
      </c>
      <c r="C629">
        <v>41530</v>
      </c>
      <c r="D629" t="s">
        <v>9757</v>
      </c>
    </row>
    <row r="630" spans="1:4" x14ac:dyDescent="0.25">
      <c r="A630">
        <v>41</v>
      </c>
      <c r="B630" t="s">
        <v>10011</v>
      </c>
      <c r="C630">
        <v>41548</v>
      </c>
      <c r="D630" t="s">
        <v>10032</v>
      </c>
    </row>
    <row r="631" spans="1:4" x14ac:dyDescent="0.25">
      <c r="A631">
        <v>41</v>
      </c>
      <c r="B631" t="s">
        <v>10011</v>
      </c>
      <c r="C631">
        <v>41551</v>
      </c>
      <c r="D631" t="s">
        <v>10033</v>
      </c>
    </row>
    <row r="632" spans="1:4" x14ac:dyDescent="0.25">
      <c r="A632">
        <v>41</v>
      </c>
      <c r="B632" t="s">
        <v>10011</v>
      </c>
      <c r="C632">
        <v>41615</v>
      </c>
      <c r="D632" t="s">
        <v>2093</v>
      </c>
    </row>
    <row r="633" spans="1:4" x14ac:dyDescent="0.25">
      <c r="A633">
        <v>41</v>
      </c>
      <c r="B633" t="s">
        <v>10011</v>
      </c>
      <c r="C633">
        <v>41660</v>
      </c>
      <c r="D633" t="s">
        <v>10034</v>
      </c>
    </row>
    <row r="634" spans="1:4" x14ac:dyDescent="0.25">
      <c r="A634">
        <v>41</v>
      </c>
      <c r="B634" t="s">
        <v>10011</v>
      </c>
      <c r="C634">
        <v>41668</v>
      </c>
      <c r="D634" t="s">
        <v>10035</v>
      </c>
    </row>
    <row r="635" spans="1:4" x14ac:dyDescent="0.25">
      <c r="A635">
        <v>41</v>
      </c>
      <c r="B635" t="s">
        <v>10011</v>
      </c>
      <c r="C635">
        <v>41676</v>
      </c>
      <c r="D635" t="s">
        <v>9706</v>
      </c>
    </row>
    <row r="636" spans="1:4" x14ac:dyDescent="0.25">
      <c r="A636">
        <v>41</v>
      </c>
      <c r="B636" t="s">
        <v>10011</v>
      </c>
      <c r="C636">
        <v>41770</v>
      </c>
      <c r="D636" t="s">
        <v>5423</v>
      </c>
    </row>
    <row r="637" spans="1:4" x14ac:dyDescent="0.25">
      <c r="A637">
        <v>41</v>
      </c>
      <c r="B637" t="s">
        <v>10011</v>
      </c>
      <c r="C637">
        <v>41791</v>
      </c>
      <c r="D637" t="s">
        <v>10036</v>
      </c>
    </row>
    <row r="638" spans="1:4" x14ac:dyDescent="0.25">
      <c r="A638">
        <v>41</v>
      </c>
      <c r="B638" t="s">
        <v>10011</v>
      </c>
      <c r="C638">
        <v>41797</v>
      </c>
      <c r="D638" t="s">
        <v>10037</v>
      </c>
    </row>
    <row r="639" spans="1:4" x14ac:dyDescent="0.25">
      <c r="A639">
        <v>41</v>
      </c>
      <c r="B639" t="s">
        <v>10011</v>
      </c>
      <c r="C639">
        <v>41799</v>
      </c>
      <c r="D639" t="s">
        <v>10038</v>
      </c>
    </row>
    <row r="640" spans="1:4" x14ac:dyDescent="0.25">
      <c r="A640">
        <v>41</v>
      </c>
      <c r="B640" t="s">
        <v>10011</v>
      </c>
      <c r="C640">
        <v>41801</v>
      </c>
      <c r="D640" t="s">
        <v>10039</v>
      </c>
    </row>
    <row r="641" spans="1:4" x14ac:dyDescent="0.25">
      <c r="A641">
        <v>41</v>
      </c>
      <c r="B641" t="s">
        <v>10011</v>
      </c>
      <c r="C641">
        <v>41807</v>
      </c>
      <c r="D641" t="s">
        <v>10040</v>
      </c>
    </row>
    <row r="642" spans="1:4" x14ac:dyDescent="0.25">
      <c r="A642">
        <v>41</v>
      </c>
      <c r="B642" t="s">
        <v>10011</v>
      </c>
      <c r="C642">
        <v>41872</v>
      </c>
      <c r="D642" t="s">
        <v>10041</v>
      </c>
    </row>
    <row r="643" spans="1:4" x14ac:dyDescent="0.25">
      <c r="A643">
        <v>41</v>
      </c>
      <c r="B643" t="s">
        <v>10011</v>
      </c>
      <c r="C643">
        <v>41885</v>
      </c>
      <c r="D643" t="s">
        <v>10042</v>
      </c>
    </row>
    <row r="644" spans="1:4" x14ac:dyDescent="0.25">
      <c r="A644">
        <v>44</v>
      </c>
      <c r="B644" t="s">
        <v>10043</v>
      </c>
      <c r="C644">
        <v>44001</v>
      </c>
      <c r="D644" t="s">
        <v>10044</v>
      </c>
    </row>
    <row r="645" spans="1:4" x14ac:dyDescent="0.25">
      <c r="A645">
        <v>44</v>
      </c>
      <c r="B645" t="s">
        <v>10043</v>
      </c>
      <c r="C645">
        <v>44035</v>
      </c>
      <c r="D645" t="s">
        <v>9770</v>
      </c>
    </row>
    <row r="646" spans="1:4" x14ac:dyDescent="0.25">
      <c r="A646">
        <v>44</v>
      </c>
      <c r="B646" t="s">
        <v>10043</v>
      </c>
      <c r="C646">
        <v>44078</v>
      </c>
      <c r="D646" t="s">
        <v>10045</v>
      </c>
    </row>
    <row r="647" spans="1:4" x14ac:dyDescent="0.25">
      <c r="A647">
        <v>44</v>
      </c>
      <c r="B647" t="s">
        <v>10043</v>
      </c>
      <c r="C647">
        <v>44090</v>
      </c>
      <c r="D647" t="s">
        <v>10046</v>
      </c>
    </row>
    <row r="648" spans="1:4" x14ac:dyDescent="0.25">
      <c r="A648">
        <v>44</v>
      </c>
      <c r="B648" t="s">
        <v>10043</v>
      </c>
      <c r="C648">
        <v>44098</v>
      </c>
      <c r="D648" t="s">
        <v>10047</v>
      </c>
    </row>
    <row r="649" spans="1:4" x14ac:dyDescent="0.25">
      <c r="A649">
        <v>44</v>
      </c>
      <c r="B649" t="s">
        <v>10043</v>
      </c>
      <c r="C649">
        <v>44110</v>
      </c>
      <c r="D649" t="s">
        <v>10048</v>
      </c>
    </row>
    <row r="650" spans="1:4" x14ac:dyDescent="0.25">
      <c r="A650">
        <v>44</v>
      </c>
      <c r="B650" t="s">
        <v>10043</v>
      </c>
      <c r="C650">
        <v>44279</v>
      </c>
      <c r="D650" t="s">
        <v>3931</v>
      </c>
    </row>
    <row r="651" spans="1:4" x14ac:dyDescent="0.25">
      <c r="A651">
        <v>44</v>
      </c>
      <c r="B651" t="s">
        <v>10043</v>
      </c>
      <c r="C651">
        <v>44378</v>
      </c>
      <c r="D651" t="s">
        <v>10049</v>
      </c>
    </row>
    <row r="652" spans="1:4" x14ac:dyDescent="0.25">
      <c r="A652">
        <v>44</v>
      </c>
      <c r="B652" t="s">
        <v>10043</v>
      </c>
      <c r="C652">
        <v>44420</v>
      </c>
      <c r="D652" t="s">
        <v>10050</v>
      </c>
    </row>
    <row r="653" spans="1:4" x14ac:dyDescent="0.25">
      <c r="A653">
        <v>44</v>
      </c>
      <c r="B653" t="s">
        <v>10043</v>
      </c>
      <c r="C653">
        <v>44430</v>
      </c>
      <c r="D653" t="s">
        <v>10051</v>
      </c>
    </row>
    <row r="654" spans="1:4" x14ac:dyDescent="0.25">
      <c r="A654">
        <v>44</v>
      </c>
      <c r="B654" t="s">
        <v>10043</v>
      </c>
      <c r="C654">
        <v>44560</v>
      </c>
      <c r="D654" t="s">
        <v>10052</v>
      </c>
    </row>
    <row r="655" spans="1:4" x14ac:dyDescent="0.25">
      <c r="A655">
        <v>44</v>
      </c>
      <c r="B655" t="s">
        <v>10043</v>
      </c>
      <c r="C655">
        <v>44650</v>
      </c>
      <c r="D655" t="s">
        <v>10053</v>
      </c>
    </row>
    <row r="656" spans="1:4" x14ac:dyDescent="0.25">
      <c r="A656">
        <v>44</v>
      </c>
      <c r="B656" t="s">
        <v>10043</v>
      </c>
      <c r="C656">
        <v>44847</v>
      </c>
      <c r="D656" t="s">
        <v>10054</v>
      </c>
    </row>
    <row r="657" spans="1:4" x14ac:dyDescent="0.25">
      <c r="A657">
        <v>44</v>
      </c>
      <c r="B657" t="s">
        <v>10043</v>
      </c>
      <c r="C657">
        <v>44855</v>
      </c>
      <c r="D657" t="s">
        <v>10055</v>
      </c>
    </row>
    <row r="658" spans="1:4" x14ac:dyDescent="0.25">
      <c r="A658">
        <v>44</v>
      </c>
      <c r="B658" t="s">
        <v>10043</v>
      </c>
      <c r="C658">
        <v>44874</v>
      </c>
      <c r="D658" t="s">
        <v>9620</v>
      </c>
    </row>
    <row r="659" spans="1:4" x14ac:dyDescent="0.25">
      <c r="A659">
        <v>47</v>
      </c>
      <c r="B659" t="s">
        <v>10056</v>
      </c>
      <c r="C659">
        <v>47001</v>
      </c>
      <c r="D659" t="s">
        <v>8998</v>
      </c>
    </row>
    <row r="660" spans="1:4" x14ac:dyDescent="0.25">
      <c r="A660">
        <v>47</v>
      </c>
      <c r="B660" t="s">
        <v>10056</v>
      </c>
      <c r="C660">
        <v>47030</v>
      </c>
      <c r="D660" t="s">
        <v>10057</v>
      </c>
    </row>
    <row r="661" spans="1:4" x14ac:dyDescent="0.25">
      <c r="A661">
        <v>47</v>
      </c>
      <c r="B661" t="s">
        <v>10056</v>
      </c>
      <c r="C661">
        <v>47053</v>
      </c>
      <c r="D661" t="s">
        <v>10058</v>
      </c>
    </row>
    <row r="662" spans="1:4" x14ac:dyDescent="0.25">
      <c r="A662">
        <v>47</v>
      </c>
      <c r="B662" t="s">
        <v>10056</v>
      </c>
      <c r="C662">
        <v>47058</v>
      </c>
      <c r="D662" t="s">
        <v>10059</v>
      </c>
    </row>
    <row r="663" spans="1:4" x14ac:dyDescent="0.25">
      <c r="A663">
        <v>47</v>
      </c>
      <c r="B663" t="s">
        <v>10056</v>
      </c>
      <c r="C663">
        <v>47161</v>
      </c>
      <c r="D663" t="s">
        <v>10060</v>
      </c>
    </row>
    <row r="664" spans="1:4" x14ac:dyDescent="0.25">
      <c r="A664">
        <v>47</v>
      </c>
      <c r="B664" t="s">
        <v>10056</v>
      </c>
      <c r="C664">
        <v>47170</v>
      </c>
      <c r="D664" t="s">
        <v>10061</v>
      </c>
    </row>
    <row r="665" spans="1:4" x14ac:dyDescent="0.25">
      <c r="A665">
        <v>47</v>
      </c>
      <c r="B665" t="s">
        <v>10056</v>
      </c>
      <c r="C665">
        <v>47189</v>
      </c>
      <c r="D665" t="s">
        <v>10062</v>
      </c>
    </row>
    <row r="666" spans="1:4" x14ac:dyDescent="0.25">
      <c r="A666">
        <v>47</v>
      </c>
      <c r="B666" t="s">
        <v>10056</v>
      </c>
      <c r="C666">
        <v>47205</v>
      </c>
      <c r="D666" t="s">
        <v>9477</v>
      </c>
    </row>
    <row r="667" spans="1:4" x14ac:dyDescent="0.25">
      <c r="A667">
        <v>47</v>
      </c>
      <c r="B667" t="s">
        <v>10056</v>
      </c>
      <c r="C667">
        <v>47245</v>
      </c>
      <c r="D667" t="s">
        <v>10063</v>
      </c>
    </row>
    <row r="668" spans="1:4" x14ac:dyDescent="0.25">
      <c r="A668">
        <v>47</v>
      </c>
      <c r="B668" t="s">
        <v>10056</v>
      </c>
      <c r="C668">
        <v>47258</v>
      </c>
      <c r="D668" t="s">
        <v>10064</v>
      </c>
    </row>
    <row r="669" spans="1:4" x14ac:dyDescent="0.25">
      <c r="A669">
        <v>47</v>
      </c>
      <c r="B669" t="s">
        <v>10056</v>
      </c>
      <c r="C669">
        <v>47268</v>
      </c>
      <c r="D669" t="s">
        <v>10065</v>
      </c>
    </row>
    <row r="670" spans="1:4" x14ac:dyDescent="0.25">
      <c r="A670">
        <v>47</v>
      </c>
      <c r="B670" t="s">
        <v>10056</v>
      </c>
      <c r="C670">
        <v>47288</v>
      </c>
      <c r="D670" t="s">
        <v>10066</v>
      </c>
    </row>
    <row r="671" spans="1:4" x14ac:dyDescent="0.25">
      <c r="A671">
        <v>47</v>
      </c>
      <c r="B671" t="s">
        <v>10056</v>
      </c>
      <c r="C671">
        <v>47318</v>
      </c>
      <c r="D671" t="s">
        <v>10067</v>
      </c>
    </row>
    <row r="672" spans="1:4" x14ac:dyDescent="0.25">
      <c r="A672">
        <v>47</v>
      </c>
      <c r="B672" t="s">
        <v>10056</v>
      </c>
      <c r="C672">
        <v>47460</v>
      </c>
      <c r="D672" t="s">
        <v>10068</v>
      </c>
    </row>
    <row r="673" spans="1:4" x14ac:dyDescent="0.25">
      <c r="A673">
        <v>47</v>
      </c>
      <c r="B673" t="s">
        <v>10056</v>
      </c>
      <c r="C673">
        <v>47541</v>
      </c>
      <c r="D673" t="s">
        <v>10069</v>
      </c>
    </row>
    <row r="674" spans="1:4" x14ac:dyDescent="0.25">
      <c r="A674">
        <v>47</v>
      </c>
      <c r="B674" t="s">
        <v>10056</v>
      </c>
      <c r="C674">
        <v>47545</v>
      </c>
      <c r="D674" t="s">
        <v>10070</v>
      </c>
    </row>
    <row r="675" spans="1:4" x14ac:dyDescent="0.25">
      <c r="A675">
        <v>47</v>
      </c>
      <c r="B675" t="s">
        <v>10056</v>
      </c>
      <c r="C675">
        <v>47551</v>
      </c>
      <c r="D675" t="s">
        <v>10071</v>
      </c>
    </row>
    <row r="676" spans="1:4" x14ac:dyDescent="0.25">
      <c r="A676">
        <v>47</v>
      </c>
      <c r="B676" t="s">
        <v>10056</v>
      </c>
      <c r="C676">
        <v>47555</v>
      </c>
      <c r="D676" t="s">
        <v>10072</v>
      </c>
    </row>
    <row r="677" spans="1:4" x14ac:dyDescent="0.25">
      <c r="A677">
        <v>47</v>
      </c>
      <c r="B677" t="s">
        <v>10056</v>
      </c>
      <c r="C677">
        <v>47570</v>
      </c>
      <c r="D677" t="s">
        <v>10073</v>
      </c>
    </row>
    <row r="678" spans="1:4" x14ac:dyDescent="0.25">
      <c r="A678">
        <v>47</v>
      </c>
      <c r="B678" t="s">
        <v>10056</v>
      </c>
      <c r="C678">
        <v>47605</v>
      </c>
      <c r="D678" t="s">
        <v>10074</v>
      </c>
    </row>
    <row r="679" spans="1:4" x14ac:dyDescent="0.25">
      <c r="A679">
        <v>47</v>
      </c>
      <c r="B679" t="s">
        <v>10056</v>
      </c>
      <c r="C679">
        <v>47660</v>
      </c>
      <c r="D679" t="s">
        <v>10075</v>
      </c>
    </row>
    <row r="680" spans="1:4" x14ac:dyDescent="0.25">
      <c r="A680">
        <v>47</v>
      </c>
      <c r="B680" t="s">
        <v>10056</v>
      </c>
      <c r="C680">
        <v>47675</v>
      </c>
      <c r="D680" t="s">
        <v>9761</v>
      </c>
    </row>
    <row r="681" spans="1:4" x14ac:dyDescent="0.25">
      <c r="A681">
        <v>47</v>
      </c>
      <c r="B681" t="s">
        <v>10056</v>
      </c>
      <c r="C681">
        <v>47692</v>
      </c>
      <c r="D681" t="s">
        <v>10076</v>
      </c>
    </row>
    <row r="682" spans="1:4" x14ac:dyDescent="0.25">
      <c r="A682">
        <v>47</v>
      </c>
      <c r="B682" t="s">
        <v>10056</v>
      </c>
      <c r="C682">
        <v>47703</v>
      </c>
      <c r="D682" t="s">
        <v>10077</v>
      </c>
    </row>
    <row r="683" spans="1:4" x14ac:dyDescent="0.25">
      <c r="A683">
        <v>47</v>
      </c>
      <c r="B683" t="s">
        <v>10056</v>
      </c>
      <c r="C683">
        <v>47707</v>
      </c>
      <c r="D683" t="s">
        <v>10078</v>
      </c>
    </row>
    <row r="684" spans="1:4" x14ac:dyDescent="0.25">
      <c r="A684">
        <v>47</v>
      </c>
      <c r="B684" t="s">
        <v>10056</v>
      </c>
      <c r="C684">
        <v>47720</v>
      </c>
      <c r="D684" t="s">
        <v>10079</v>
      </c>
    </row>
    <row r="685" spans="1:4" x14ac:dyDescent="0.25">
      <c r="A685">
        <v>47</v>
      </c>
      <c r="B685" t="s">
        <v>10056</v>
      </c>
      <c r="C685">
        <v>47745</v>
      </c>
      <c r="D685" t="s">
        <v>10080</v>
      </c>
    </row>
    <row r="686" spans="1:4" x14ac:dyDescent="0.25">
      <c r="A686">
        <v>47</v>
      </c>
      <c r="B686" t="s">
        <v>10056</v>
      </c>
      <c r="C686">
        <v>47798</v>
      </c>
      <c r="D686" t="s">
        <v>10081</v>
      </c>
    </row>
    <row r="687" spans="1:4" x14ac:dyDescent="0.25">
      <c r="A687">
        <v>47</v>
      </c>
      <c r="B687" t="s">
        <v>10056</v>
      </c>
      <c r="C687">
        <v>47960</v>
      </c>
      <c r="D687" t="s">
        <v>10082</v>
      </c>
    </row>
    <row r="688" spans="1:4" x14ac:dyDescent="0.25">
      <c r="A688">
        <v>47</v>
      </c>
      <c r="B688" t="s">
        <v>10056</v>
      </c>
      <c r="C688">
        <v>47980</v>
      </c>
      <c r="D688" t="s">
        <v>10083</v>
      </c>
    </row>
    <row r="689" spans="1:4" x14ac:dyDescent="0.25">
      <c r="A689">
        <v>50</v>
      </c>
      <c r="B689" t="s">
        <v>10084</v>
      </c>
      <c r="C689">
        <v>50001</v>
      </c>
      <c r="D689" t="s">
        <v>10085</v>
      </c>
    </row>
    <row r="690" spans="1:4" x14ac:dyDescent="0.25">
      <c r="A690">
        <v>50</v>
      </c>
      <c r="B690" t="s">
        <v>10084</v>
      </c>
      <c r="C690">
        <v>50006</v>
      </c>
      <c r="D690" t="s">
        <v>10086</v>
      </c>
    </row>
    <row r="691" spans="1:4" x14ac:dyDescent="0.25">
      <c r="A691">
        <v>50</v>
      </c>
      <c r="B691" t="s">
        <v>10084</v>
      </c>
      <c r="C691">
        <v>50110</v>
      </c>
      <c r="D691" t="s">
        <v>10087</v>
      </c>
    </row>
    <row r="692" spans="1:4" x14ac:dyDescent="0.25">
      <c r="A692">
        <v>50</v>
      </c>
      <c r="B692" t="s">
        <v>10084</v>
      </c>
      <c r="C692">
        <v>50124</v>
      </c>
      <c r="D692" t="s">
        <v>10088</v>
      </c>
    </row>
    <row r="693" spans="1:4" x14ac:dyDescent="0.25">
      <c r="A693">
        <v>50</v>
      </c>
      <c r="B693" t="s">
        <v>10084</v>
      </c>
      <c r="C693">
        <v>50150</v>
      </c>
      <c r="D693" t="s">
        <v>10089</v>
      </c>
    </row>
    <row r="694" spans="1:4" x14ac:dyDescent="0.25">
      <c r="A694">
        <v>50</v>
      </c>
      <c r="B694" t="s">
        <v>10084</v>
      </c>
      <c r="C694">
        <v>50223</v>
      </c>
      <c r="D694" t="s">
        <v>10090</v>
      </c>
    </row>
    <row r="695" spans="1:4" x14ac:dyDescent="0.25">
      <c r="A695">
        <v>50</v>
      </c>
      <c r="B695" t="s">
        <v>10084</v>
      </c>
      <c r="C695">
        <v>50226</v>
      </c>
      <c r="D695" t="s">
        <v>10091</v>
      </c>
    </row>
    <row r="696" spans="1:4" x14ac:dyDescent="0.25">
      <c r="A696">
        <v>50</v>
      </c>
      <c r="B696" t="s">
        <v>10084</v>
      </c>
      <c r="C696">
        <v>50245</v>
      </c>
      <c r="D696" t="s">
        <v>10092</v>
      </c>
    </row>
    <row r="697" spans="1:4" x14ac:dyDescent="0.25">
      <c r="A697">
        <v>50</v>
      </c>
      <c r="B697" t="s">
        <v>10084</v>
      </c>
      <c r="C697">
        <v>50251</v>
      </c>
      <c r="D697" t="s">
        <v>10093</v>
      </c>
    </row>
    <row r="698" spans="1:4" x14ac:dyDescent="0.25">
      <c r="A698">
        <v>50</v>
      </c>
      <c r="B698" t="s">
        <v>10084</v>
      </c>
      <c r="C698">
        <v>50270</v>
      </c>
      <c r="D698" t="s">
        <v>10094</v>
      </c>
    </row>
    <row r="699" spans="1:4" x14ac:dyDescent="0.25">
      <c r="A699">
        <v>50</v>
      </c>
      <c r="B699" t="s">
        <v>10084</v>
      </c>
      <c r="C699">
        <v>50287</v>
      </c>
      <c r="D699" t="s">
        <v>10095</v>
      </c>
    </row>
    <row r="700" spans="1:4" x14ac:dyDescent="0.25">
      <c r="A700">
        <v>50</v>
      </c>
      <c r="B700" t="s">
        <v>10084</v>
      </c>
      <c r="C700">
        <v>50313</v>
      </c>
      <c r="D700" t="s">
        <v>9486</v>
      </c>
    </row>
    <row r="701" spans="1:4" x14ac:dyDescent="0.25">
      <c r="A701">
        <v>50</v>
      </c>
      <c r="B701" t="s">
        <v>10084</v>
      </c>
      <c r="C701">
        <v>50318</v>
      </c>
      <c r="D701" t="s">
        <v>10067</v>
      </c>
    </row>
    <row r="702" spans="1:4" x14ac:dyDescent="0.25">
      <c r="A702">
        <v>50</v>
      </c>
      <c r="B702" t="s">
        <v>10084</v>
      </c>
      <c r="C702">
        <v>50325</v>
      </c>
      <c r="D702" t="s">
        <v>10096</v>
      </c>
    </row>
    <row r="703" spans="1:4" x14ac:dyDescent="0.25">
      <c r="A703">
        <v>50</v>
      </c>
      <c r="B703" t="s">
        <v>10084</v>
      </c>
      <c r="C703">
        <v>50330</v>
      </c>
      <c r="D703" t="s">
        <v>10097</v>
      </c>
    </row>
    <row r="704" spans="1:4" x14ac:dyDescent="0.25">
      <c r="A704">
        <v>50</v>
      </c>
      <c r="B704" t="s">
        <v>10084</v>
      </c>
      <c r="C704">
        <v>50350</v>
      </c>
      <c r="D704" t="s">
        <v>10098</v>
      </c>
    </row>
    <row r="705" spans="1:4" x14ac:dyDescent="0.25">
      <c r="A705">
        <v>50</v>
      </c>
      <c r="B705" t="s">
        <v>10084</v>
      </c>
      <c r="C705">
        <v>50370</v>
      </c>
      <c r="D705" t="s">
        <v>4893</v>
      </c>
    </row>
    <row r="706" spans="1:4" x14ac:dyDescent="0.25">
      <c r="A706">
        <v>50</v>
      </c>
      <c r="B706" t="s">
        <v>10084</v>
      </c>
      <c r="C706">
        <v>50400</v>
      </c>
      <c r="D706" t="s">
        <v>10099</v>
      </c>
    </row>
    <row r="707" spans="1:4" x14ac:dyDescent="0.25">
      <c r="A707">
        <v>50</v>
      </c>
      <c r="B707" t="s">
        <v>10084</v>
      </c>
      <c r="C707">
        <v>50450</v>
      </c>
      <c r="D707" t="s">
        <v>10100</v>
      </c>
    </row>
    <row r="708" spans="1:4" x14ac:dyDescent="0.25">
      <c r="A708">
        <v>50</v>
      </c>
      <c r="B708" t="s">
        <v>10084</v>
      </c>
      <c r="C708">
        <v>50568</v>
      </c>
      <c r="D708" t="s">
        <v>10101</v>
      </c>
    </row>
    <row r="709" spans="1:4" x14ac:dyDescent="0.25">
      <c r="A709">
        <v>50</v>
      </c>
      <c r="B709" t="s">
        <v>10084</v>
      </c>
      <c r="C709">
        <v>50573</v>
      </c>
      <c r="D709" t="s">
        <v>10102</v>
      </c>
    </row>
    <row r="710" spans="1:4" x14ac:dyDescent="0.25">
      <c r="A710">
        <v>50</v>
      </c>
      <c r="B710" t="s">
        <v>10084</v>
      </c>
      <c r="C710">
        <v>50577</v>
      </c>
      <c r="D710" t="s">
        <v>10103</v>
      </c>
    </row>
    <row r="711" spans="1:4" x14ac:dyDescent="0.25">
      <c r="A711">
        <v>50</v>
      </c>
      <c r="B711" t="s">
        <v>10084</v>
      </c>
      <c r="C711">
        <v>50590</v>
      </c>
      <c r="D711" t="s">
        <v>9779</v>
      </c>
    </row>
    <row r="712" spans="1:4" x14ac:dyDescent="0.25">
      <c r="A712">
        <v>50</v>
      </c>
      <c r="B712" t="s">
        <v>10084</v>
      </c>
      <c r="C712">
        <v>50606</v>
      </c>
      <c r="D712" t="s">
        <v>2773</v>
      </c>
    </row>
    <row r="713" spans="1:4" x14ac:dyDescent="0.25">
      <c r="A713">
        <v>50</v>
      </c>
      <c r="B713" t="s">
        <v>10084</v>
      </c>
      <c r="C713">
        <v>50680</v>
      </c>
      <c r="D713" t="s">
        <v>10104</v>
      </c>
    </row>
    <row r="714" spans="1:4" x14ac:dyDescent="0.25">
      <c r="A714">
        <v>50</v>
      </c>
      <c r="B714" t="s">
        <v>10084</v>
      </c>
      <c r="C714">
        <v>50683</v>
      </c>
      <c r="D714" t="s">
        <v>10105</v>
      </c>
    </row>
    <row r="715" spans="1:4" x14ac:dyDescent="0.25">
      <c r="A715">
        <v>50</v>
      </c>
      <c r="B715" t="s">
        <v>10084</v>
      </c>
      <c r="C715">
        <v>50686</v>
      </c>
      <c r="D715" t="s">
        <v>10106</v>
      </c>
    </row>
    <row r="716" spans="1:4" x14ac:dyDescent="0.25">
      <c r="A716">
        <v>50</v>
      </c>
      <c r="B716" t="s">
        <v>10084</v>
      </c>
      <c r="C716">
        <v>50689</v>
      </c>
      <c r="D716" t="s">
        <v>9843</v>
      </c>
    </row>
    <row r="717" spans="1:4" x14ac:dyDescent="0.25">
      <c r="A717">
        <v>50</v>
      </c>
      <c r="B717" t="s">
        <v>10084</v>
      </c>
      <c r="C717">
        <v>50711</v>
      </c>
      <c r="D717" t="s">
        <v>10107</v>
      </c>
    </row>
    <row r="718" spans="1:4" x14ac:dyDescent="0.25">
      <c r="A718">
        <v>52</v>
      </c>
      <c r="B718" t="s">
        <v>9503</v>
      </c>
      <c r="C718">
        <v>52001</v>
      </c>
      <c r="D718" t="s">
        <v>10108</v>
      </c>
    </row>
    <row r="719" spans="1:4" x14ac:dyDescent="0.25">
      <c r="A719">
        <v>52</v>
      </c>
      <c r="B719" t="s">
        <v>9503</v>
      </c>
      <c r="C719">
        <v>52019</v>
      </c>
      <c r="D719" t="s">
        <v>9874</v>
      </c>
    </row>
    <row r="720" spans="1:4" x14ac:dyDescent="0.25">
      <c r="A720">
        <v>52</v>
      </c>
      <c r="B720" t="s">
        <v>9503</v>
      </c>
      <c r="C720">
        <v>52022</v>
      </c>
      <c r="D720" t="s">
        <v>10109</v>
      </c>
    </row>
    <row r="721" spans="1:4" x14ac:dyDescent="0.25">
      <c r="A721">
        <v>52</v>
      </c>
      <c r="B721" t="s">
        <v>9503</v>
      </c>
      <c r="C721">
        <v>52036</v>
      </c>
      <c r="D721" t="s">
        <v>10110</v>
      </c>
    </row>
    <row r="722" spans="1:4" x14ac:dyDescent="0.25">
      <c r="A722">
        <v>52</v>
      </c>
      <c r="B722" t="s">
        <v>9503</v>
      </c>
      <c r="C722">
        <v>52051</v>
      </c>
      <c r="D722" t="s">
        <v>3326</v>
      </c>
    </row>
    <row r="723" spans="1:4" x14ac:dyDescent="0.25">
      <c r="A723">
        <v>52</v>
      </c>
      <c r="B723" t="s">
        <v>9503</v>
      </c>
      <c r="C723">
        <v>52079</v>
      </c>
      <c r="D723" t="s">
        <v>10111</v>
      </c>
    </row>
    <row r="724" spans="1:4" x14ac:dyDescent="0.25">
      <c r="A724">
        <v>52</v>
      </c>
      <c r="B724" t="s">
        <v>9503</v>
      </c>
      <c r="C724">
        <v>52083</v>
      </c>
      <c r="D724" t="s">
        <v>9627</v>
      </c>
    </row>
    <row r="725" spans="1:4" x14ac:dyDescent="0.25">
      <c r="A725">
        <v>52</v>
      </c>
      <c r="B725" t="s">
        <v>9503</v>
      </c>
      <c r="C725">
        <v>52110</v>
      </c>
      <c r="D725" t="s">
        <v>10112</v>
      </c>
    </row>
    <row r="726" spans="1:4" x14ac:dyDescent="0.25">
      <c r="A726">
        <v>52</v>
      </c>
      <c r="B726" t="s">
        <v>9503</v>
      </c>
      <c r="C726">
        <v>52203</v>
      </c>
      <c r="D726" t="s">
        <v>10113</v>
      </c>
    </row>
    <row r="727" spans="1:4" x14ac:dyDescent="0.25">
      <c r="A727">
        <v>52</v>
      </c>
      <c r="B727" t="s">
        <v>9503</v>
      </c>
      <c r="C727">
        <v>52207</v>
      </c>
      <c r="D727" t="s">
        <v>10114</v>
      </c>
    </row>
    <row r="728" spans="1:4" x14ac:dyDescent="0.25">
      <c r="A728">
        <v>52</v>
      </c>
      <c r="B728" t="s">
        <v>9503</v>
      </c>
      <c r="C728">
        <v>52210</v>
      </c>
      <c r="D728" t="s">
        <v>10115</v>
      </c>
    </row>
    <row r="729" spans="1:4" x14ac:dyDescent="0.25">
      <c r="A729">
        <v>52</v>
      </c>
      <c r="B729" t="s">
        <v>9503</v>
      </c>
      <c r="C729">
        <v>52215</v>
      </c>
      <c r="D729" t="s">
        <v>9588</v>
      </c>
    </row>
    <row r="730" spans="1:4" x14ac:dyDescent="0.25">
      <c r="A730">
        <v>52</v>
      </c>
      <c r="B730" t="s">
        <v>9503</v>
      </c>
      <c r="C730">
        <v>52224</v>
      </c>
      <c r="D730" t="s">
        <v>10116</v>
      </c>
    </row>
    <row r="731" spans="1:4" x14ac:dyDescent="0.25">
      <c r="A731">
        <v>52</v>
      </c>
      <c r="B731" t="s">
        <v>9503</v>
      </c>
      <c r="C731">
        <v>52227</v>
      </c>
      <c r="D731" t="s">
        <v>10117</v>
      </c>
    </row>
    <row r="732" spans="1:4" x14ac:dyDescent="0.25">
      <c r="A732">
        <v>52</v>
      </c>
      <c r="B732" t="s">
        <v>9503</v>
      </c>
      <c r="C732">
        <v>52233</v>
      </c>
      <c r="D732" t="s">
        <v>10118</v>
      </c>
    </row>
    <row r="733" spans="1:4" x14ac:dyDescent="0.25">
      <c r="A733">
        <v>52</v>
      </c>
      <c r="B733" t="s">
        <v>9503</v>
      </c>
      <c r="C733">
        <v>52240</v>
      </c>
      <c r="D733" t="s">
        <v>10119</v>
      </c>
    </row>
    <row r="734" spans="1:4" x14ac:dyDescent="0.25">
      <c r="A734">
        <v>52</v>
      </c>
      <c r="B734" t="s">
        <v>9503</v>
      </c>
      <c r="C734">
        <v>52250</v>
      </c>
      <c r="D734" t="s">
        <v>10120</v>
      </c>
    </row>
    <row r="735" spans="1:4" x14ac:dyDescent="0.25">
      <c r="A735">
        <v>52</v>
      </c>
      <c r="B735" t="s">
        <v>9503</v>
      </c>
      <c r="C735">
        <v>52254</v>
      </c>
      <c r="D735" t="s">
        <v>10121</v>
      </c>
    </row>
    <row r="736" spans="1:4" x14ac:dyDescent="0.25">
      <c r="A736">
        <v>52</v>
      </c>
      <c r="B736" t="s">
        <v>9503</v>
      </c>
      <c r="C736">
        <v>52256</v>
      </c>
      <c r="D736" t="s">
        <v>10122</v>
      </c>
    </row>
    <row r="737" spans="1:4" x14ac:dyDescent="0.25">
      <c r="A737">
        <v>52</v>
      </c>
      <c r="B737" t="s">
        <v>9503</v>
      </c>
      <c r="C737">
        <v>52258</v>
      </c>
      <c r="D737" t="s">
        <v>10123</v>
      </c>
    </row>
    <row r="738" spans="1:4" x14ac:dyDescent="0.25">
      <c r="A738">
        <v>52</v>
      </c>
      <c r="B738" t="s">
        <v>9503</v>
      </c>
      <c r="C738">
        <v>52260</v>
      </c>
      <c r="D738" t="s">
        <v>9793</v>
      </c>
    </row>
    <row r="739" spans="1:4" x14ac:dyDescent="0.25">
      <c r="A739">
        <v>52</v>
      </c>
      <c r="B739" t="s">
        <v>9503</v>
      </c>
      <c r="C739">
        <v>52287</v>
      </c>
      <c r="D739" t="s">
        <v>10124</v>
      </c>
    </row>
    <row r="740" spans="1:4" x14ac:dyDescent="0.25">
      <c r="A740">
        <v>52</v>
      </c>
      <c r="B740" t="s">
        <v>9503</v>
      </c>
      <c r="C740">
        <v>52317</v>
      </c>
      <c r="D740" t="s">
        <v>10125</v>
      </c>
    </row>
    <row r="741" spans="1:4" x14ac:dyDescent="0.25">
      <c r="A741">
        <v>52</v>
      </c>
      <c r="B741" t="s">
        <v>9503</v>
      </c>
      <c r="C741">
        <v>52320</v>
      </c>
      <c r="D741" t="s">
        <v>10126</v>
      </c>
    </row>
    <row r="742" spans="1:4" x14ac:dyDescent="0.25">
      <c r="A742">
        <v>52</v>
      </c>
      <c r="B742" t="s">
        <v>9503</v>
      </c>
      <c r="C742">
        <v>52323</v>
      </c>
      <c r="D742" t="s">
        <v>10127</v>
      </c>
    </row>
    <row r="743" spans="1:4" x14ac:dyDescent="0.25">
      <c r="A743">
        <v>52</v>
      </c>
      <c r="B743" t="s">
        <v>9503</v>
      </c>
      <c r="C743">
        <v>52352</v>
      </c>
      <c r="D743" t="s">
        <v>10128</v>
      </c>
    </row>
    <row r="744" spans="1:4" x14ac:dyDescent="0.25">
      <c r="A744">
        <v>52</v>
      </c>
      <c r="B744" t="s">
        <v>9503</v>
      </c>
      <c r="C744">
        <v>52354</v>
      </c>
      <c r="D744" t="s">
        <v>10129</v>
      </c>
    </row>
    <row r="745" spans="1:4" x14ac:dyDescent="0.25">
      <c r="A745">
        <v>52</v>
      </c>
      <c r="B745" t="s">
        <v>9503</v>
      </c>
      <c r="C745">
        <v>52356</v>
      </c>
      <c r="D745" t="s">
        <v>10130</v>
      </c>
    </row>
    <row r="746" spans="1:4" x14ac:dyDescent="0.25">
      <c r="A746">
        <v>52</v>
      </c>
      <c r="B746" t="s">
        <v>9503</v>
      </c>
      <c r="C746">
        <v>52378</v>
      </c>
      <c r="D746" t="s">
        <v>10131</v>
      </c>
    </row>
    <row r="747" spans="1:4" x14ac:dyDescent="0.25">
      <c r="A747">
        <v>52</v>
      </c>
      <c r="B747" t="s">
        <v>9503</v>
      </c>
      <c r="C747">
        <v>52381</v>
      </c>
      <c r="D747" t="s">
        <v>10132</v>
      </c>
    </row>
    <row r="748" spans="1:4" x14ac:dyDescent="0.25">
      <c r="A748">
        <v>52</v>
      </c>
      <c r="B748" t="s">
        <v>9503</v>
      </c>
      <c r="C748">
        <v>52385</v>
      </c>
      <c r="D748" t="s">
        <v>10133</v>
      </c>
    </row>
    <row r="749" spans="1:4" x14ac:dyDescent="0.25">
      <c r="A749">
        <v>52</v>
      </c>
      <c r="B749" t="s">
        <v>9503</v>
      </c>
      <c r="C749">
        <v>52390</v>
      </c>
      <c r="D749" t="s">
        <v>10134</v>
      </c>
    </row>
    <row r="750" spans="1:4" x14ac:dyDescent="0.25">
      <c r="A750">
        <v>52</v>
      </c>
      <c r="B750" t="s">
        <v>9503</v>
      </c>
      <c r="C750">
        <v>52399</v>
      </c>
      <c r="D750" t="s">
        <v>9497</v>
      </c>
    </row>
    <row r="751" spans="1:4" x14ac:dyDescent="0.25">
      <c r="A751">
        <v>52</v>
      </c>
      <c r="B751" t="s">
        <v>9503</v>
      </c>
      <c r="C751">
        <v>52405</v>
      </c>
      <c r="D751" t="s">
        <v>10135</v>
      </c>
    </row>
    <row r="752" spans="1:4" x14ac:dyDescent="0.25">
      <c r="A752">
        <v>52</v>
      </c>
      <c r="B752" t="s">
        <v>9503</v>
      </c>
      <c r="C752">
        <v>52411</v>
      </c>
      <c r="D752" t="s">
        <v>10136</v>
      </c>
    </row>
    <row r="753" spans="1:4" x14ac:dyDescent="0.25">
      <c r="A753">
        <v>52</v>
      </c>
      <c r="B753" t="s">
        <v>9503</v>
      </c>
      <c r="C753">
        <v>52418</v>
      </c>
      <c r="D753" t="s">
        <v>10137</v>
      </c>
    </row>
    <row r="754" spans="1:4" x14ac:dyDescent="0.25">
      <c r="A754">
        <v>52</v>
      </c>
      <c r="B754" t="s">
        <v>9503</v>
      </c>
      <c r="C754">
        <v>52427</v>
      </c>
      <c r="D754" t="s">
        <v>10138</v>
      </c>
    </row>
    <row r="755" spans="1:4" x14ac:dyDescent="0.25">
      <c r="A755">
        <v>52</v>
      </c>
      <c r="B755" t="s">
        <v>9503</v>
      </c>
      <c r="C755">
        <v>52435</v>
      </c>
      <c r="D755" t="s">
        <v>10139</v>
      </c>
    </row>
    <row r="756" spans="1:4" x14ac:dyDescent="0.25">
      <c r="A756">
        <v>52</v>
      </c>
      <c r="B756" t="s">
        <v>9503</v>
      </c>
      <c r="C756">
        <v>52473</v>
      </c>
      <c r="D756" t="s">
        <v>501</v>
      </c>
    </row>
    <row r="757" spans="1:4" x14ac:dyDescent="0.25">
      <c r="A757">
        <v>52</v>
      </c>
      <c r="B757" t="s">
        <v>9503</v>
      </c>
      <c r="C757">
        <v>52480</v>
      </c>
      <c r="D757" t="s">
        <v>9503</v>
      </c>
    </row>
    <row r="758" spans="1:4" x14ac:dyDescent="0.25">
      <c r="A758">
        <v>52</v>
      </c>
      <c r="B758" t="s">
        <v>9503</v>
      </c>
      <c r="C758">
        <v>52490</v>
      </c>
      <c r="D758" t="s">
        <v>10140</v>
      </c>
    </row>
    <row r="759" spans="1:4" x14ac:dyDescent="0.25">
      <c r="A759">
        <v>52</v>
      </c>
      <c r="B759" t="s">
        <v>9503</v>
      </c>
      <c r="C759">
        <v>52506</v>
      </c>
      <c r="D759" t="s">
        <v>7589</v>
      </c>
    </row>
    <row r="760" spans="1:4" x14ac:dyDescent="0.25">
      <c r="A760">
        <v>52</v>
      </c>
      <c r="B760" t="s">
        <v>9503</v>
      </c>
      <c r="C760">
        <v>52520</v>
      </c>
      <c r="D760" t="s">
        <v>10141</v>
      </c>
    </row>
    <row r="761" spans="1:4" x14ac:dyDescent="0.25">
      <c r="A761">
        <v>52</v>
      </c>
      <c r="B761" t="s">
        <v>9503</v>
      </c>
      <c r="C761">
        <v>52540</v>
      </c>
      <c r="D761" t="s">
        <v>10142</v>
      </c>
    </row>
    <row r="762" spans="1:4" x14ac:dyDescent="0.25">
      <c r="A762">
        <v>52</v>
      </c>
      <c r="B762" t="s">
        <v>9503</v>
      </c>
      <c r="C762">
        <v>52560</v>
      </c>
      <c r="D762" t="s">
        <v>10143</v>
      </c>
    </row>
    <row r="763" spans="1:4" x14ac:dyDescent="0.25">
      <c r="A763">
        <v>52</v>
      </c>
      <c r="B763" t="s">
        <v>9503</v>
      </c>
      <c r="C763">
        <v>52565</v>
      </c>
      <c r="D763" t="s">
        <v>10144</v>
      </c>
    </row>
    <row r="764" spans="1:4" x14ac:dyDescent="0.25">
      <c r="A764">
        <v>52</v>
      </c>
      <c r="B764" t="s">
        <v>9503</v>
      </c>
      <c r="C764">
        <v>52573</v>
      </c>
      <c r="D764" t="s">
        <v>10145</v>
      </c>
    </row>
    <row r="765" spans="1:4" x14ac:dyDescent="0.25">
      <c r="A765">
        <v>52</v>
      </c>
      <c r="B765" t="s">
        <v>9503</v>
      </c>
      <c r="C765">
        <v>52585</v>
      </c>
      <c r="D765" t="s">
        <v>10146</v>
      </c>
    </row>
    <row r="766" spans="1:4" x14ac:dyDescent="0.25">
      <c r="A766">
        <v>52</v>
      </c>
      <c r="B766" t="s">
        <v>9503</v>
      </c>
      <c r="C766">
        <v>52612</v>
      </c>
      <c r="D766" t="s">
        <v>9941</v>
      </c>
    </row>
    <row r="767" spans="1:4" x14ac:dyDescent="0.25">
      <c r="A767">
        <v>52</v>
      </c>
      <c r="B767" t="s">
        <v>9503</v>
      </c>
      <c r="C767">
        <v>52621</v>
      </c>
      <c r="D767" t="s">
        <v>10147</v>
      </c>
    </row>
    <row r="768" spans="1:4" x14ac:dyDescent="0.25">
      <c r="A768">
        <v>52</v>
      </c>
      <c r="B768" t="s">
        <v>9503</v>
      </c>
      <c r="C768">
        <v>52678</v>
      </c>
      <c r="D768" t="s">
        <v>10148</v>
      </c>
    </row>
    <row r="769" spans="1:4" x14ac:dyDescent="0.25">
      <c r="A769">
        <v>52</v>
      </c>
      <c r="B769" t="s">
        <v>9503</v>
      </c>
      <c r="C769">
        <v>52683</v>
      </c>
      <c r="D769" t="s">
        <v>10149</v>
      </c>
    </row>
    <row r="770" spans="1:4" x14ac:dyDescent="0.25">
      <c r="A770">
        <v>52</v>
      </c>
      <c r="B770" t="s">
        <v>9503</v>
      </c>
      <c r="C770">
        <v>52685</v>
      </c>
      <c r="D770" t="s">
        <v>9943</v>
      </c>
    </row>
    <row r="771" spans="1:4" x14ac:dyDescent="0.25">
      <c r="A771">
        <v>52</v>
      </c>
      <c r="B771" t="s">
        <v>9503</v>
      </c>
      <c r="C771">
        <v>52687</v>
      </c>
      <c r="D771" t="s">
        <v>10150</v>
      </c>
    </row>
    <row r="772" spans="1:4" x14ac:dyDescent="0.25">
      <c r="A772">
        <v>52</v>
      </c>
      <c r="B772" t="s">
        <v>9503</v>
      </c>
      <c r="C772">
        <v>52693</v>
      </c>
      <c r="D772" t="s">
        <v>9610</v>
      </c>
    </row>
    <row r="773" spans="1:4" x14ac:dyDescent="0.25">
      <c r="A773">
        <v>52</v>
      </c>
      <c r="B773" t="s">
        <v>9503</v>
      </c>
      <c r="C773">
        <v>52694</v>
      </c>
      <c r="D773" t="s">
        <v>10151</v>
      </c>
    </row>
    <row r="774" spans="1:4" x14ac:dyDescent="0.25">
      <c r="A774">
        <v>52</v>
      </c>
      <c r="B774" t="s">
        <v>9503</v>
      </c>
      <c r="C774">
        <v>52696</v>
      </c>
      <c r="D774" t="s">
        <v>9529</v>
      </c>
    </row>
    <row r="775" spans="1:4" x14ac:dyDescent="0.25">
      <c r="A775">
        <v>52</v>
      </c>
      <c r="B775" t="s">
        <v>9503</v>
      </c>
      <c r="C775">
        <v>52699</v>
      </c>
      <c r="D775" t="s">
        <v>10152</v>
      </c>
    </row>
    <row r="776" spans="1:4" x14ac:dyDescent="0.25">
      <c r="A776">
        <v>52</v>
      </c>
      <c r="B776" t="s">
        <v>9503</v>
      </c>
      <c r="C776">
        <v>52720</v>
      </c>
      <c r="D776" t="s">
        <v>10153</v>
      </c>
    </row>
    <row r="777" spans="1:4" x14ac:dyDescent="0.25">
      <c r="A777">
        <v>52</v>
      </c>
      <c r="B777" t="s">
        <v>9503</v>
      </c>
      <c r="C777">
        <v>52786</v>
      </c>
      <c r="D777" t="s">
        <v>10154</v>
      </c>
    </row>
    <row r="778" spans="1:4" x14ac:dyDescent="0.25">
      <c r="A778">
        <v>52</v>
      </c>
      <c r="B778" t="s">
        <v>9503</v>
      </c>
      <c r="C778">
        <v>52788</v>
      </c>
      <c r="D778" t="s">
        <v>10155</v>
      </c>
    </row>
    <row r="779" spans="1:4" x14ac:dyDescent="0.25">
      <c r="A779">
        <v>52</v>
      </c>
      <c r="B779" t="s">
        <v>9503</v>
      </c>
      <c r="C779">
        <v>52835</v>
      </c>
      <c r="D779" t="s">
        <v>10156</v>
      </c>
    </row>
    <row r="780" spans="1:4" x14ac:dyDescent="0.25">
      <c r="A780">
        <v>52</v>
      </c>
      <c r="B780" t="s">
        <v>9503</v>
      </c>
      <c r="C780">
        <v>52838</v>
      </c>
      <c r="D780" t="s">
        <v>10157</v>
      </c>
    </row>
    <row r="781" spans="1:4" x14ac:dyDescent="0.25">
      <c r="A781">
        <v>52</v>
      </c>
      <c r="B781" t="s">
        <v>9503</v>
      </c>
      <c r="C781">
        <v>52885</v>
      </c>
      <c r="D781" t="s">
        <v>10158</v>
      </c>
    </row>
    <row r="782" spans="1:4" x14ac:dyDescent="0.25">
      <c r="A782">
        <v>54</v>
      </c>
      <c r="B782" t="s">
        <v>10159</v>
      </c>
      <c r="C782">
        <v>54001</v>
      </c>
      <c r="D782" t="s">
        <v>10160</v>
      </c>
    </row>
    <row r="783" spans="1:4" x14ac:dyDescent="0.25">
      <c r="A783">
        <v>54</v>
      </c>
      <c r="B783" t="s">
        <v>10159</v>
      </c>
      <c r="C783">
        <v>54003</v>
      </c>
      <c r="D783" t="s">
        <v>10161</v>
      </c>
    </row>
    <row r="784" spans="1:4" x14ac:dyDescent="0.25">
      <c r="A784">
        <v>54</v>
      </c>
      <c r="B784" t="s">
        <v>10159</v>
      </c>
      <c r="C784">
        <v>54051</v>
      </c>
      <c r="D784" t="s">
        <v>10162</v>
      </c>
    </row>
    <row r="785" spans="1:4" x14ac:dyDescent="0.25">
      <c r="A785">
        <v>54</v>
      </c>
      <c r="B785" t="s">
        <v>10159</v>
      </c>
      <c r="C785">
        <v>54099</v>
      </c>
      <c r="D785" t="s">
        <v>10163</v>
      </c>
    </row>
    <row r="786" spans="1:4" x14ac:dyDescent="0.25">
      <c r="A786">
        <v>54</v>
      </c>
      <c r="B786" t="s">
        <v>10159</v>
      </c>
      <c r="C786">
        <v>54109</v>
      </c>
      <c r="D786" t="s">
        <v>10164</v>
      </c>
    </row>
    <row r="787" spans="1:4" x14ac:dyDescent="0.25">
      <c r="A787">
        <v>54</v>
      </c>
      <c r="B787" t="s">
        <v>10159</v>
      </c>
      <c r="C787">
        <v>54125</v>
      </c>
      <c r="D787" t="s">
        <v>10165</v>
      </c>
    </row>
    <row r="788" spans="1:4" x14ac:dyDescent="0.25">
      <c r="A788">
        <v>54</v>
      </c>
      <c r="B788" t="s">
        <v>10159</v>
      </c>
      <c r="C788">
        <v>54128</v>
      </c>
      <c r="D788" t="s">
        <v>10166</v>
      </c>
    </row>
    <row r="789" spans="1:4" x14ac:dyDescent="0.25">
      <c r="A789">
        <v>54</v>
      </c>
      <c r="B789" t="s">
        <v>10159</v>
      </c>
      <c r="C789">
        <v>54172</v>
      </c>
      <c r="D789" t="s">
        <v>10167</v>
      </c>
    </row>
    <row r="790" spans="1:4" x14ac:dyDescent="0.25">
      <c r="A790">
        <v>54</v>
      </c>
      <c r="B790" t="s">
        <v>10159</v>
      </c>
      <c r="C790">
        <v>54174</v>
      </c>
      <c r="D790" t="s">
        <v>10168</v>
      </c>
    </row>
    <row r="791" spans="1:4" x14ac:dyDescent="0.25">
      <c r="A791">
        <v>54</v>
      </c>
      <c r="B791" t="s">
        <v>10159</v>
      </c>
      <c r="C791">
        <v>54206</v>
      </c>
      <c r="D791" t="s">
        <v>10169</v>
      </c>
    </row>
    <row r="792" spans="1:4" x14ac:dyDescent="0.25">
      <c r="A792">
        <v>54</v>
      </c>
      <c r="B792" t="s">
        <v>10159</v>
      </c>
      <c r="C792">
        <v>54223</v>
      </c>
      <c r="D792" t="s">
        <v>10170</v>
      </c>
    </row>
    <row r="793" spans="1:4" x14ac:dyDescent="0.25">
      <c r="A793">
        <v>54</v>
      </c>
      <c r="B793" t="s">
        <v>10159</v>
      </c>
      <c r="C793">
        <v>54239</v>
      </c>
      <c r="D793" t="s">
        <v>10171</v>
      </c>
    </row>
    <row r="794" spans="1:4" x14ac:dyDescent="0.25">
      <c r="A794">
        <v>54</v>
      </c>
      <c r="B794" t="s">
        <v>10159</v>
      </c>
      <c r="C794">
        <v>54245</v>
      </c>
      <c r="D794" t="s">
        <v>10172</v>
      </c>
    </row>
    <row r="795" spans="1:4" x14ac:dyDescent="0.25">
      <c r="A795">
        <v>54</v>
      </c>
      <c r="B795" t="s">
        <v>10159</v>
      </c>
      <c r="C795">
        <v>54250</v>
      </c>
      <c r="D795" t="s">
        <v>10173</v>
      </c>
    </row>
    <row r="796" spans="1:4" x14ac:dyDescent="0.25">
      <c r="A796">
        <v>54</v>
      </c>
      <c r="B796" t="s">
        <v>10159</v>
      </c>
      <c r="C796">
        <v>54261</v>
      </c>
      <c r="D796" t="s">
        <v>10174</v>
      </c>
    </row>
    <row r="797" spans="1:4" x14ac:dyDescent="0.25">
      <c r="A797">
        <v>54</v>
      </c>
      <c r="B797" t="s">
        <v>10159</v>
      </c>
      <c r="C797">
        <v>54313</v>
      </c>
      <c r="D797" t="s">
        <v>10175</v>
      </c>
    </row>
    <row r="798" spans="1:4" x14ac:dyDescent="0.25">
      <c r="A798">
        <v>54</v>
      </c>
      <c r="B798" t="s">
        <v>10159</v>
      </c>
      <c r="C798">
        <v>54344</v>
      </c>
      <c r="D798" t="s">
        <v>10176</v>
      </c>
    </row>
    <row r="799" spans="1:4" x14ac:dyDescent="0.25">
      <c r="A799">
        <v>54</v>
      </c>
      <c r="B799" t="s">
        <v>10159</v>
      </c>
      <c r="C799">
        <v>54347</v>
      </c>
      <c r="D799" t="s">
        <v>10177</v>
      </c>
    </row>
    <row r="800" spans="1:4" x14ac:dyDescent="0.25">
      <c r="A800">
        <v>54</v>
      </c>
      <c r="B800" t="s">
        <v>10159</v>
      </c>
      <c r="C800">
        <v>54377</v>
      </c>
      <c r="D800" t="s">
        <v>10178</v>
      </c>
    </row>
    <row r="801" spans="1:4" x14ac:dyDescent="0.25">
      <c r="A801">
        <v>54</v>
      </c>
      <c r="B801" t="s">
        <v>10159</v>
      </c>
      <c r="C801">
        <v>54385</v>
      </c>
      <c r="D801" t="s">
        <v>10179</v>
      </c>
    </row>
    <row r="802" spans="1:4" x14ac:dyDescent="0.25">
      <c r="A802">
        <v>54</v>
      </c>
      <c r="B802" t="s">
        <v>10159</v>
      </c>
      <c r="C802">
        <v>54398</v>
      </c>
      <c r="D802" t="s">
        <v>10180</v>
      </c>
    </row>
    <row r="803" spans="1:4" x14ac:dyDescent="0.25">
      <c r="A803">
        <v>54</v>
      </c>
      <c r="B803" t="s">
        <v>10159</v>
      </c>
      <c r="C803">
        <v>54405</v>
      </c>
      <c r="D803" t="s">
        <v>10181</v>
      </c>
    </row>
    <row r="804" spans="1:4" x14ac:dyDescent="0.25">
      <c r="A804">
        <v>54</v>
      </c>
      <c r="B804" t="s">
        <v>10159</v>
      </c>
      <c r="C804">
        <v>54418</v>
      </c>
      <c r="D804" t="s">
        <v>10182</v>
      </c>
    </row>
    <row r="805" spans="1:4" x14ac:dyDescent="0.25">
      <c r="A805">
        <v>54</v>
      </c>
      <c r="B805" t="s">
        <v>10159</v>
      </c>
      <c r="C805">
        <v>54480</v>
      </c>
      <c r="D805" t="s">
        <v>10183</v>
      </c>
    </row>
    <row r="806" spans="1:4" x14ac:dyDescent="0.25">
      <c r="A806">
        <v>54</v>
      </c>
      <c r="B806" t="s">
        <v>10159</v>
      </c>
      <c r="C806">
        <v>54498</v>
      </c>
      <c r="D806" t="s">
        <v>10184</v>
      </c>
    </row>
    <row r="807" spans="1:4" x14ac:dyDescent="0.25">
      <c r="A807">
        <v>54</v>
      </c>
      <c r="B807" t="s">
        <v>10159</v>
      </c>
      <c r="C807">
        <v>54518</v>
      </c>
      <c r="D807" t="s">
        <v>10185</v>
      </c>
    </row>
    <row r="808" spans="1:4" x14ac:dyDescent="0.25">
      <c r="A808">
        <v>54</v>
      </c>
      <c r="B808" t="s">
        <v>10159</v>
      </c>
      <c r="C808">
        <v>54520</v>
      </c>
      <c r="D808" t="s">
        <v>10186</v>
      </c>
    </row>
    <row r="809" spans="1:4" x14ac:dyDescent="0.25">
      <c r="A809">
        <v>54</v>
      </c>
      <c r="B809" t="s">
        <v>10159</v>
      </c>
      <c r="C809">
        <v>54553</v>
      </c>
      <c r="D809" t="s">
        <v>10187</v>
      </c>
    </row>
    <row r="810" spans="1:4" x14ac:dyDescent="0.25">
      <c r="A810">
        <v>54</v>
      </c>
      <c r="B810" t="s">
        <v>10159</v>
      </c>
      <c r="C810">
        <v>54599</v>
      </c>
      <c r="D810" t="s">
        <v>10188</v>
      </c>
    </row>
    <row r="811" spans="1:4" x14ac:dyDescent="0.25">
      <c r="A811">
        <v>54</v>
      </c>
      <c r="B811" t="s">
        <v>10159</v>
      </c>
      <c r="C811">
        <v>54660</v>
      </c>
      <c r="D811" t="s">
        <v>407</v>
      </c>
    </row>
    <row r="812" spans="1:4" x14ac:dyDescent="0.25">
      <c r="A812">
        <v>54</v>
      </c>
      <c r="B812" t="s">
        <v>10159</v>
      </c>
      <c r="C812">
        <v>54670</v>
      </c>
      <c r="D812" t="s">
        <v>10189</v>
      </c>
    </row>
    <row r="813" spans="1:4" x14ac:dyDescent="0.25">
      <c r="A813">
        <v>54</v>
      </c>
      <c r="B813" t="s">
        <v>10159</v>
      </c>
      <c r="C813">
        <v>54673</v>
      </c>
      <c r="D813" t="s">
        <v>9944</v>
      </c>
    </row>
    <row r="814" spans="1:4" x14ac:dyDescent="0.25">
      <c r="A814">
        <v>54</v>
      </c>
      <c r="B814" t="s">
        <v>10159</v>
      </c>
      <c r="C814">
        <v>54680</v>
      </c>
      <c r="D814" t="s">
        <v>2580</v>
      </c>
    </row>
    <row r="815" spans="1:4" x14ac:dyDescent="0.25">
      <c r="A815">
        <v>54</v>
      </c>
      <c r="B815" t="s">
        <v>10159</v>
      </c>
      <c r="C815">
        <v>54720</v>
      </c>
      <c r="D815" t="s">
        <v>10190</v>
      </c>
    </row>
    <row r="816" spans="1:4" x14ac:dyDescent="0.25">
      <c r="A816">
        <v>54</v>
      </c>
      <c r="B816" t="s">
        <v>10159</v>
      </c>
      <c r="C816">
        <v>54743</v>
      </c>
      <c r="D816" t="s">
        <v>10191</v>
      </c>
    </row>
    <row r="817" spans="1:4" x14ac:dyDescent="0.25">
      <c r="A817">
        <v>54</v>
      </c>
      <c r="B817" t="s">
        <v>10159</v>
      </c>
      <c r="C817">
        <v>54800</v>
      </c>
      <c r="D817" t="s">
        <v>10192</v>
      </c>
    </row>
    <row r="818" spans="1:4" x14ac:dyDescent="0.25">
      <c r="A818">
        <v>54</v>
      </c>
      <c r="B818" t="s">
        <v>10159</v>
      </c>
      <c r="C818">
        <v>54810</v>
      </c>
      <c r="D818" t="s">
        <v>10193</v>
      </c>
    </row>
    <row r="819" spans="1:4" x14ac:dyDescent="0.25">
      <c r="A819">
        <v>54</v>
      </c>
      <c r="B819" t="s">
        <v>10159</v>
      </c>
      <c r="C819">
        <v>54820</v>
      </c>
      <c r="D819" t="s">
        <v>9539</v>
      </c>
    </row>
    <row r="820" spans="1:4" x14ac:dyDescent="0.25">
      <c r="A820">
        <v>54</v>
      </c>
      <c r="B820" t="s">
        <v>10159</v>
      </c>
      <c r="C820">
        <v>54871</v>
      </c>
      <c r="D820" t="s">
        <v>10194</v>
      </c>
    </row>
    <row r="821" spans="1:4" x14ac:dyDescent="0.25">
      <c r="A821">
        <v>54</v>
      </c>
      <c r="B821" t="s">
        <v>10159</v>
      </c>
      <c r="C821">
        <v>54874</v>
      </c>
      <c r="D821" t="s">
        <v>10195</v>
      </c>
    </row>
    <row r="822" spans="1:4" x14ac:dyDescent="0.25">
      <c r="A822">
        <v>63</v>
      </c>
      <c r="B822" t="s">
        <v>10196</v>
      </c>
      <c r="C822">
        <v>63001</v>
      </c>
      <c r="D822" t="s">
        <v>9261</v>
      </c>
    </row>
    <row r="823" spans="1:4" x14ac:dyDescent="0.25">
      <c r="A823">
        <v>63</v>
      </c>
      <c r="B823" t="s">
        <v>10196</v>
      </c>
      <c r="C823">
        <v>63111</v>
      </c>
      <c r="D823" t="s">
        <v>9631</v>
      </c>
    </row>
    <row r="824" spans="1:4" x14ac:dyDescent="0.25">
      <c r="A824">
        <v>63</v>
      </c>
      <c r="B824" t="s">
        <v>10196</v>
      </c>
      <c r="C824">
        <v>63130</v>
      </c>
      <c r="D824" t="s">
        <v>10197</v>
      </c>
    </row>
    <row r="825" spans="1:4" x14ac:dyDescent="0.25">
      <c r="A825">
        <v>63</v>
      </c>
      <c r="B825" t="s">
        <v>10196</v>
      </c>
      <c r="C825">
        <v>63190</v>
      </c>
      <c r="D825" t="s">
        <v>10198</v>
      </c>
    </row>
    <row r="826" spans="1:4" x14ac:dyDescent="0.25">
      <c r="A826">
        <v>63</v>
      </c>
      <c r="B826" t="s">
        <v>10196</v>
      </c>
      <c r="C826">
        <v>63212</v>
      </c>
      <c r="D826" t="s">
        <v>9588</v>
      </c>
    </row>
    <row r="827" spans="1:4" x14ac:dyDescent="0.25">
      <c r="A827">
        <v>63</v>
      </c>
      <c r="B827" t="s">
        <v>10196</v>
      </c>
      <c r="C827">
        <v>63272</v>
      </c>
      <c r="D827" t="s">
        <v>10199</v>
      </c>
    </row>
    <row r="828" spans="1:4" x14ac:dyDescent="0.25">
      <c r="A828">
        <v>63</v>
      </c>
      <c r="B828" t="s">
        <v>10196</v>
      </c>
      <c r="C828">
        <v>63302</v>
      </c>
      <c r="D828" t="s">
        <v>10200</v>
      </c>
    </row>
    <row r="829" spans="1:4" x14ac:dyDescent="0.25">
      <c r="A829">
        <v>63</v>
      </c>
      <c r="B829" t="s">
        <v>10196</v>
      </c>
      <c r="C829">
        <v>63401</v>
      </c>
      <c r="D829" t="s">
        <v>10201</v>
      </c>
    </row>
    <row r="830" spans="1:4" x14ac:dyDescent="0.25">
      <c r="A830">
        <v>63</v>
      </c>
      <c r="B830" t="s">
        <v>10196</v>
      </c>
      <c r="C830">
        <v>63470</v>
      </c>
      <c r="D830" t="s">
        <v>5430</v>
      </c>
    </row>
    <row r="831" spans="1:4" x14ac:dyDescent="0.25">
      <c r="A831">
        <v>63</v>
      </c>
      <c r="B831" t="s">
        <v>10196</v>
      </c>
      <c r="C831">
        <v>63548</v>
      </c>
      <c r="D831" t="s">
        <v>10202</v>
      </c>
    </row>
    <row r="832" spans="1:4" x14ac:dyDescent="0.25">
      <c r="A832">
        <v>63</v>
      </c>
      <c r="B832" t="s">
        <v>10196</v>
      </c>
      <c r="C832">
        <v>63594</v>
      </c>
      <c r="D832" t="s">
        <v>10203</v>
      </c>
    </row>
    <row r="833" spans="1:4" x14ac:dyDescent="0.25">
      <c r="A833">
        <v>63</v>
      </c>
      <c r="B833" t="s">
        <v>10196</v>
      </c>
      <c r="C833">
        <v>63690</v>
      </c>
      <c r="D833" t="s">
        <v>10204</v>
      </c>
    </row>
    <row r="834" spans="1:4" x14ac:dyDescent="0.25">
      <c r="A834">
        <v>66</v>
      </c>
      <c r="B834" t="s">
        <v>9760</v>
      </c>
      <c r="C834">
        <v>66001</v>
      </c>
      <c r="D834" t="s">
        <v>10205</v>
      </c>
    </row>
    <row r="835" spans="1:4" x14ac:dyDescent="0.25">
      <c r="A835">
        <v>66</v>
      </c>
      <c r="B835" t="s">
        <v>9760</v>
      </c>
      <c r="C835">
        <v>66045</v>
      </c>
      <c r="D835" t="s">
        <v>10206</v>
      </c>
    </row>
    <row r="836" spans="1:4" x14ac:dyDescent="0.25">
      <c r="A836">
        <v>66</v>
      </c>
      <c r="B836" t="s">
        <v>9760</v>
      </c>
      <c r="C836">
        <v>66075</v>
      </c>
      <c r="D836" t="s">
        <v>9787</v>
      </c>
    </row>
    <row r="837" spans="1:4" x14ac:dyDescent="0.25">
      <c r="A837">
        <v>66</v>
      </c>
      <c r="B837" t="s">
        <v>9760</v>
      </c>
      <c r="C837">
        <v>66088</v>
      </c>
      <c r="D837" t="s">
        <v>10207</v>
      </c>
    </row>
    <row r="838" spans="1:4" x14ac:dyDescent="0.25">
      <c r="A838">
        <v>66</v>
      </c>
      <c r="B838" t="s">
        <v>9760</v>
      </c>
      <c r="C838">
        <v>66170</v>
      </c>
      <c r="D838" t="s">
        <v>10208</v>
      </c>
    </row>
    <row r="839" spans="1:4" x14ac:dyDescent="0.25">
      <c r="A839">
        <v>66</v>
      </c>
      <c r="B839" t="s">
        <v>9760</v>
      </c>
      <c r="C839">
        <v>66318</v>
      </c>
      <c r="D839" t="s">
        <v>10209</v>
      </c>
    </row>
    <row r="840" spans="1:4" x14ac:dyDescent="0.25">
      <c r="A840">
        <v>66</v>
      </c>
      <c r="B840" t="s">
        <v>9760</v>
      </c>
      <c r="C840">
        <v>66383</v>
      </c>
      <c r="D840" t="s">
        <v>10210</v>
      </c>
    </row>
    <row r="841" spans="1:4" x14ac:dyDescent="0.25">
      <c r="A841">
        <v>66</v>
      </c>
      <c r="B841" t="s">
        <v>9760</v>
      </c>
      <c r="C841">
        <v>66400</v>
      </c>
      <c r="D841" t="s">
        <v>10211</v>
      </c>
    </row>
    <row r="842" spans="1:4" x14ac:dyDescent="0.25">
      <c r="A842">
        <v>66</v>
      </c>
      <c r="B842" t="s">
        <v>9760</v>
      </c>
      <c r="C842">
        <v>66440</v>
      </c>
      <c r="D842" t="s">
        <v>10212</v>
      </c>
    </row>
    <row r="843" spans="1:4" x14ac:dyDescent="0.25">
      <c r="A843">
        <v>66</v>
      </c>
      <c r="B843" t="s">
        <v>9760</v>
      </c>
      <c r="C843">
        <v>66456</v>
      </c>
      <c r="D843" t="s">
        <v>10213</v>
      </c>
    </row>
    <row r="844" spans="1:4" x14ac:dyDescent="0.25">
      <c r="A844">
        <v>66</v>
      </c>
      <c r="B844" t="s">
        <v>9760</v>
      </c>
      <c r="C844">
        <v>66572</v>
      </c>
      <c r="D844" t="s">
        <v>10214</v>
      </c>
    </row>
    <row r="845" spans="1:4" x14ac:dyDescent="0.25">
      <c r="A845">
        <v>66</v>
      </c>
      <c r="B845" t="s">
        <v>9760</v>
      </c>
      <c r="C845">
        <v>66594</v>
      </c>
      <c r="D845" t="s">
        <v>10215</v>
      </c>
    </row>
    <row r="846" spans="1:4" x14ac:dyDescent="0.25">
      <c r="A846">
        <v>66</v>
      </c>
      <c r="B846" t="s">
        <v>9760</v>
      </c>
      <c r="C846">
        <v>66682</v>
      </c>
      <c r="D846" t="s">
        <v>10216</v>
      </c>
    </row>
    <row r="847" spans="1:4" x14ac:dyDescent="0.25">
      <c r="A847">
        <v>66</v>
      </c>
      <c r="B847" t="s">
        <v>9760</v>
      </c>
      <c r="C847">
        <v>66687</v>
      </c>
      <c r="D847" t="s">
        <v>10217</v>
      </c>
    </row>
    <row r="848" spans="1:4" x14ac:dyDescent="0.25">
      <c r="A848">
        <v>68</v>
      </c>
      <c r="B848" t="s">
        <v>10218</v>
      </c>
      <c r="C848">
        <v>68001</v>
      </c>
      <c r="D848" t="s">
        <v>10219</v>
      </c>
    </row>
    <row r="849" spans="1:4" x14ac:dyDescent="0.25">
      <c r="A849">
        <v>68</v>
      </c>
      <c r="B849" t="s">
        <v>10218</v>
      </c>
      <c r="C849">
        <v>68013</v>
      </c>
      <c r="D849" t="s">
        <v>10220</v>
      </c>
    </row>
    <row r="850" spans="1:4" x14ac:dyDescent="0.25">
      <c r="A850">
        <v>68</v>
      </c>
      <c r="B850" t="s">
        <v>10218</v>
      </c>
      <c r="C850">
        <v>68020</v>
      </c>
      <c r="D850" t="s">
        <v>9770</v>
      </c>
    </row>
    <row r="851" spans="1:4" x14ac:dyDescent="0.25">
      <c r="A851">
        <v>68</v>
      </c>
      <c r="B851" t="s">
        <v>10218</v>
      </c>
      <c r="C851">
        <v>68051</v>
      </c>
      <c r="D851" t="s">
        <v>10221</v>
      </c>
    </row>
    <row r="852" spans="1:4" x14ac:dyDescent="0.25">
      <c r="A852">
        <v>68</v>
      </c>
      <c r="B852" t="s">
        <v>10218</v>
      </c>
      <c r="C852">
        <v>68077</v>
      </c>
      <c r="D852" t="s">
        <v>1498</v>
      </c>
    </row>
    <row r="853" spans="1:4" x14ac:dyDescent="0.25">
      <c r="A853">
        <v>68</v>
      </c>
      <c r="B853" t="s">
        <v>10218</v>
      </c>
      <c r="C853">
        <v>68079</v>
      </c>
      <c r="D853" t="s">
        <v>10222</v>
      </c>
    </row>
    <row r="854" spans="1:4" x14ac:dyDescent="0.25">
      <c r="A854">
        <v>68</v>
      </c>
      <c r="B854" t="s">
        <v>10218</v>
      </c>
      <c r="C854">
        <v>68081</v>
      </c>
      <c r="D854" t="s">
        <v>10223</v>
      </c>
    </row>
    <row r="855" spans="1:4" x14ac:dyDescent="0.25">
      <c r="A855">
        <v>68</v>
      </c>
      <c r="B855" t="s">
        <v>10218</v>
      </c>
      <c r="C855">
        <v>68092</v>
      </c>
      <c r="D855" t="s">
        <v>9460</v>
      </c>
    </row>
    <row r="856" spans="1:4" x14ac:dyDescent="0.25">
      <c r="A856">
        <v>68</v>
      </c>
      <c r="B856" t="s">
        <v>10218</v>
      </c>
      <c r="C856">
        <v>68101</v>
      </c>
      <c r="D856" t="s">
        <v>9577</v>
      </c>
    </row>
    <row r="857" spans="1:4" x14ac:dyDescent="0.25">
      <c r="A857">
        <v>68</v>
      </c>
      <c r="B857" t="s">
        <v>10218</v>
      </c>
      <c r="C857">
        <v>68121</v>
      </c>
      <c r="D857" t="s">
        <v>9881</v>
      </c>
    </row>
    <row r="858" spans="1:4" x14ac:dyDescent="0.25">
      <c r="A858">
        <v>68</v>
      </c>
      <c r="B858" t="s">
        <v>10218</v>
      </c>
      <c r="C858">
        <v>68132</v>
      </c>
      <c r="D858" t="s">
        <v>10224</v>
      </c>
    </row>
    <row r="859" spans="1:4" x14ac:dyDescent="0.25">
      <c r="A859">
        <v>68</v>
      </c>
      <c r="B859" t="s">
        <v>10218</v>
      </c>
      <c r="C859">
        <v>68147</v>
      </c>
      <c r="D859" t="s">
        <v>10225</v>
      </c>
    </row>
    <row r="860" spans="1:4" x14ac:dyDescent="0.25">
      <c r="A860">
        <v>68</v>
      </c>
      <c r="B860" t="s">
        <v>10218</v>
      </c>
      <c r="C860">
        <v>68152</v>
      </c>
      <c r="D860" t="s">
        <v>10226</v>
      </c>
    </row>
    <row r="861" spans="1:4" x14ac:dyDescent="0.25">
      <c r="A861">
        <v>68</v>
      </c>
      <c r="B861" t="s">
        <v>10218</v>
      </c>
      <c r="C861">
        <v>68160</v>
      </c>
      <c r="D861" t="s">
        <v>10227</v>
      </c>
    </row>
    <row r="862" spans="1:4" x14ac:dyDescent="0.25">
      <c r="A862">
        <v>68</v>
      </c>
      <c r="B862" t="s">
        <v>10218</v>
      </c>
      <c r="C862">
        <v>68162</v>
      </c>
      <c r="D862" t="s">
        <v>10228</v>
      </c>
    </row>
    <row r="863" spans="1:4" x14ac:dyDescent="0.25">
      <c r="A863">
        <v>68</v>
      </c>
      <c r="B863" t="s">
        <v>10218</v>
      </c>
      <c r="C863">
        <v>68167</v>
      </c>
      <c r="D863" t="s">
        <v>10229</v>
      </c>
    </row>
    <row r="864" spans="1:4" x14ac:dyDescent="0.25">
      <c r="A864">
        <v>68</v>
      </c>
      <c r="B864" t="s">
        <v>10218</v>
      </c>
      <c r="C864">
        <v>68169</v>
      </c>
      <c r="D864" t="s">
        <v>10230</v>
      </c>
    </row>
    <row r="865" spans="1:4" x14ac:dyDescent="0.25">
      <c r="A865">
        <v>68</v>
      </c>
      <c r="B865" t="s">
        <v>10218</v>
      </c>
      <c r="C865">
        <v>68176</v>
      </c>
      <c r="D865" t="s">
        <v>10231</v>
      </c>
    </row>
    <row r="866" spans="1:4" x14ac:dyDescent="0.25">
      <c r="A866">
        <v>68</v>
      </c>
      <c r="B866" t="s">
        <v>10218</v>
      </c>
      <c r="C866">
        <v>68179</v>
      </c>
      <c r="D866" t="s">
        <v>10232</v>
      </c>
    </row>
    <row r="867" spans="1:4" x14ac:dyDescent="0.25">
      <c r="A867">
        <v>68</v>
      </c>
      <c r="B867" t="s">
        <v>10218</v>
      </c>
      <c r="C867">
        <v>68190</v>
      </c>
      <c r="D867" t="s">
        <v>10233</v>
      </c>
    </row>
    <row r="868" spans="1:4" x14ac:dyDescent="0.25">
      <c r="A868">
        <v>68</v>
      </c>
      <c r="B868" t="s">
        <v>10218</v>
      </c>
      <c r="C868">
        <v>68207</v>
      </c>
      <c r="D868" t="s">
        <v>9476</v>
      </c>
    </row>
    <row r="869" spans="1:4" x14ac:dyDescent="0.25">
      <c r="A869">
        <v>68</v>
      </c>
      <c r="B869" t="s">
        <v>10218</v>
      </c>
      <c r="C869">
        <v>68209</v>
      </c>
      <c r="D869" t="s">
        <v>10234</v>
      </c>
    </row>
    <row r="870" spans="1:4" x14ac:dyDescent="0.25">
      <c r="A870">
        <v>68</v>
      </c>
      <c r="B870" t="s">
        <v>10218</v>
      </c>
      <c r="C870">
        <v>68211</v>
      </c>
      <c r="D870" t="s">
        <v>10235</v>
      </c>
    </row>
    <row r="871" spans="1:4" x14ac:dyDescent="0.25">
      <c r="A871">
        <v>68</v>
      </c>
      <c r="B871" t="s">
        <v>10218</v>
      </c>
      <c r="C871">
        <v>68217</v>
      </c>
      <c r="D871" t="s">
        <v>10236</v>
      </c>
    </row>
    <row r="872" spans="1:4" x14ac:dyDescent="0.25">
      <c r="A872">
        <v>68</v>
      </c>
      <c r="B872" t="s">
        <v>10218</v>
      </c>
      <c r="C872">
        <v>68229</v>
      </c>
      <c r="D872" t="s">
        <v>10237</v>
      </c>
    </row>
    <row r="873" spans="1:4" x14ac:dyDescent="0.25">
      <c r="A873">
        <v>68</v>
      </c>
      <c r="B873" t="s">
        <v>10218</v>
      </c>
      <c r="C873">
        <v>68235</v>
      </c>
      <c r="D873" t="s">
        <v>10238</v>
      </c>
    </row>
    <row r="874" spans="1:4" x14ac:dyDescent="0.25">
      <c r="A874">
        <v>68</v>
      </c>
      <c r="B874" t="s">
        <v>10218</v>
      </c>
      <c r="C874">
        <v>68245</v>
      </c>
      <c r="D874" t="s">
        <v>10239</v>
      </c>
    </row>
    <row r="875" spans="1:4" x14ac:dyDescent="0.25">
      <c r="A875">
        <v>68</v>
      </c>
      <c r="B875" t="s">
        <v>10218</v>
      </c>
      <c r="C875">
        <v>68250</v>
      </c>
      <c r="D875" t="s">
        <v>9592</v>
      </c>
    </row>
    <row r="876" spans="1:4" x14ac:dyDescent="0.25">
      <c r="A876">
        <v>68</v>
      </c>
      <c r="B876" t="s">
        <v>10218</v>
      </c>
      <c r="C876">
        <v>68255</v>
      </c>
      <c r="D876" t="s">
        <v>10240</v>
      </c>
    </row>
    <row r="877" spans="1:4" x14ac:dyDescent="0.25">
      <c r="A877">
        <v>68</v>
      </c>
      <c r="B877" t="s">
        <v>10218</v>
      </c>
      <c r="C877">
        <v>68264</v>
      </c>
      <c r="D877" t="s">
        <v>10241</v>
      </c>
    </row>
    <row r="878" spans="1:4" x14ac:dyDescent="0.25">
      <c r="A878">
        <v>68</v>
      </c>
      <c r="B878" t="s">
        <v>10218</v>
      </c>
      <c r="C878">
        <v>68266</v>
      </c>
      <c r="D878" t="s">
        <v>10242</v>
      </c>
    </row>
    <row r="879" spans="1:4" x14ac:dyDescent="0.25">
      <c r="A879">
        <v>68</v>
      </c>
      <c r="B879" t="s">
        <v>10218</v>
      </c>
      <c r="C879">
        <v>68271</v>
      </c>
      <c r="D879" t="s">
        <v>10243</v>
      </c>
    </row>
    <row r="880" spans="1:4" x14ac:dyDescent="0.25">
      <c r="A880">
        <v>68</v>
      </c>
      <c r="B880" t="s">
        <v>10218</v>
      </c>
      <c r="C880">
        <v>68276</v>
      </c>
      <c r="D880" t="s">
        <v>10244</v>
      </c>
    </row>
    <row r="881" spans="1:4" x14ac:dyDescent="0.25">
      <c r="A881">
        <v>68</v>
      </c>
      <c r="B881" t="s">
        <v>10218</v>
      </c>
      <c r="C881">
        <v>68296</v>
      </c>
      <c r="D881" t="s">
        <v>10245</v>
      </c>
    </row>
    <row r="882" spans="1:4" x14ac:dyDescent="0.25">
      <c r="A882">
        <v>68</v>
      </c>
      <c r="B882" t="s">
        <v>10218</v>
      </c>
      <c r="C882">
        <v>68298</v>
      </c>
      <c r="D882" t="s">
        <v>10246</v>
      </c>
    </row>
    <row r="883" spans="1:4" x14ac:dyDescent="0.25">
      <c r="A883">
        <v>68</v>
      </c>
      <c r="B883" t="s">
        <v>10218</v>
      </c>
      <c r="C883">
        <v>68307</v>
      </c>
      <c r="D883" t="s">
        <v>10247</v>
      </c>
    </row>
    <row r="884" spans="1:4" x14ac:dyDescent="0.25">
      <c r="A884">
        <v>68</v>
      </c>
      <c r="B884" t="s">
        <v>10218</v>
      </c>
      <c r="C884">
        <v>68318</v>
      </c>
      <c r="D884" t="s">
        <v>10248</v>
      </c>
    </row>
    <row r="885" spans="1:4" x14ac:dyDescent="0.25">
      <c r="A885">
        <v>68</v>
      </c>
      <c r="B885" t="s">
        <v>10218</v>
      </c>
      <c r="C885">
        <v>68320</v>
      </c>
      <c r="D885" t="s">
        <v>9487</v>
      </c>
    </row>
    <row r="886" spans="1:4" x14ac:dyDescent="0.25">
      <c r="A886">
        <v>68</v>
      </c>
      <c r="B886" t="s">
        <v>10218</v>
      </c>
      <c r="C886">
        <v>68322</v>
      </c>
      <c r="D886" t="s">
        <v>10249</v>
      </c>
    </row>
    <row r="887" spans="1:4" x14ac:dyDescent="0.25">
      <c r="A887">
        <v>68</v>
      </c>
      <c r="B887" t="s">
        <v>10218</v>
      </c>
      <c r="C887">
        <v>68324</v>
      </c>
      <c r="D887" t="s">
        <v>10250</v>
      </c>
    </row>
    <row r="888" spans="1:4" x14ac:dyDescent="0.25">
      <c r="A888">
        <v>68</v>
      </c>
      <c r="B888" t="s">
        <v>10218</v>
      </c>
      <c r="C888">
        <v>68327</v>
      </c>
      <c r="D888" t="s">
        <v>10251</v>
      </c>
    </row>
    <row r="889" spans="1:4" x14ac:dyDescent="0.25">
      <c r="A889">
        <v>68</v>
      </c>
      <c r="B889" t="s">
        <v>10218</v>
      </c>
      <c r="C889">
        <v>68344</v>
      </c>
      <c r="D889" t="s">
        <v>10252</v>
      </c>
    </row>
    <row r="890" spans="1:4" x14ac:dyDescent="0.25">
      <c r="A890">
        <v>68</v>
      </c>
      <c r="B890" t="s">
        <v>10218</v>
      </c>
      <c r="C890">
        <v>68368</v>
      </c>
      <c r="D890" t="s">
        <v>10253</v>
      </c>
    </row>
    <row r="891" spans="1:4" x14ac:dyDescent="0.25">
      <c r="A891">
        <v>68</v>
      </c>
      <c r="B891" t="s">
        <v>10218</v>
      </c>
      <c r="C891">
        <v>68370</v>
      </c>
      <c r="D891" t="s">
        <v>10254</v>
      </c>
    </row>
    <row r="892" spans="1:4" x14ac:dyDescent="0.25">
      <c r="A892">
        <v>68</v>
      </c>
      <c r="B892" t="s">
        <v>10218</v>
      </c>
      <c r="C892">
        <v>68377</v>
      </c>
      <c r="D892" t="s">
        <v>10255</v>
      </c>
    </row>
    <row r="893" spans="1:4" x14ac:dyDescent="0.25">
      <c r="A893">
        <v>68</v>
      </c>
      <c r="B893" t="s">
        <v>10218</v>
      </c>
      <c r="C893">
        <v>68385</v>
      </c>
      <c r="D893" t="s">
        <v>10256</v>
      </c>
    </row>
    <row r="894" spans="1:4" x14ac:dyDescent="0.25">
      <c r="A894">
        <v>68</v>
      </c>
      <c r="B894" t="s">
        <v>10218</v>
      </c>
      <c r="C894">
        <v>68397</v>
      </c>
      <c r="D894" t="s">
        <v>9840</v>
      </c>
    </row>
    <row r="895" spans="1:4" x14ac:dyDescent="0.25">
      <c r="A895">
        <v>68</v>
      </c>
      <c r="B895" t="s">
        <v>10218</v>
      </c>
      <c r="C895">
        <v>68406</v>
      </c>
      <c r="D895" t="s">
        <v>10257</v>
      </c>
    </row>
    <row r="896" spans="1:4" x14ac:dyDescent="0.25">
      <c r="A896">
        <v>68</v>
      </c>
      <c r="B896" t="s">
        <v>10218</v>
      </c>
      <c r="C896">
        <v>68418</v>
      </c>
      <c r="D896" t="s">
        <v>10258</v>
      </c>
    </row>
    <row r="897" spans="1:4" x14ac:dyDescent="0.25">
      <c r="A897">
        <v>68</v>
      </c>
      <c r="B897" t="s">
        <v>10218</v>
      </c>
      <c r="C897">
        <v>68425</v>
      </c>
      <c r="D897" t="s">
        <v>10259</v>
      </c>
    </row>
    <row r="898" spans="1:4" x14ac:dyDescent="0.25">
      <c r="A898">
        <v>68</v>
      </c>
      <c r="B898" t="s">
        <v>10218</v>
      </c>
      <c r="C898">
        <v>68432</v>
      </c>
      <c r="D898" t="s">
        <v>10260</v>
      </c>
    </row>
    <row r="899" spans="1:4" x14ac:dyDescent="0.25">
      <c r="A899">
        <v>68</v>
      </c>
      <c r="B899" t="s">
        <v>10218</v>
      </c>
      <c r="C899">
        <v>68444</v>
      </c>
      <c r="D899" t="s">
        <v>10261</v>
      </c>
    </row>
    <row r="900" spans="1:4" x14ac:dyDescent="0.25">
      <c r="A900">
        <v>68</v>
      </c>
      <c r="B900" t="s">
        <v>10218</v>
      </c>
      <c r="C900">
        <v>68464</v>
      </c>
      <c r="D900" t="s">
        <v>10262</v>
      </c>
    </row>
    <row r="901" spans="1:4" x14ac:dyDescent="0.25">
      <c r="A901">
        <v>68</v>
      </c>
      <c r="B901" t="s">
        <v>10218</v>
      </c>
      <c r="C901">
        <v>68468</v>
      </c>
      <c r="D901" t="s">
        <v>10263</v>
      </c>
    </row>
    <row r="902" spans="1:4" x14ac:dyDescent="0.25">
      <c r="A902">
        <v>68</v>
      </c>
      <c r="B902" t="s">
        <v>10218</v>
      </c>
      <c r="C902">
        <v>68498</v>
      </c>
      <c r="D902" t="s">
        <v>10264</v>
      </c>
    </row>
    <row r="903" spans="1:4" x14ac:dyDescent="0.25">
      <c r="A903">
        <v>68</v>
      </c>
      <c r="B903" t="s">
        <v>10218</v>
      </c>
      <c r="C903">
        <v>68500</v>
      </c>
      <c r="D903" t="s">
        <v>10265</v>
      </c>
    </row>
    <row r="904" spans="1:4" x14ac:dyDescent="0.25">
      <c r="A904">
        <v>68</v>
      </c>
      <c r="B904" t="s">
        <v>10218</v>
      </c>
      <c r="C904">
        <v>68502</v>
      </c>
      <c r="D904" t="s">
        <v>10266</v>
      </c>
    </row>
    <row r="905" spans="1:4" x14ac:dyDescent="0.25">
      <c r="A905">
        <v>68</v>
      </c>
      <c r="B905" t="s">
        <v>10218</v>
      </c>
      <c r="C905">
        <v>68522</v>
      </c>
      <c r="D905" t="s">
        <v>10267</v>
      </c>
    </row>
    <row r="906" spans="1:4" x14ac:dyDescent="0.25">
      <c r="A906">
        <v>68</v>
      </c>
      <c r="B906" t="s">
        <v>10218</v>
      </c>
      <c r="C906">
        <v>68524</v>
      </c>
      <c r="D906" t="s">
        <v>10268</v>
      </c>
    </row>
    <row r="907" spans="1:4" x14ac:dyDescent="0.25">
      <c r="A907">
        <v>68</v>
      </c>
      <c r="B907" t="s">
        <v>10218</v>
      </c>
      <c r="C907">
        <v>68533</v>
      </c>
      <c r="D907" t="s">
        <v>10269</v>
      </c>
    </row>
    <row r="908" spans="1:4" x14ac:dyDescent="0.25">
      <c r="A908">
        <v>68</v>
      </c>
      <c r="B908" t="s">
        <v>10218</v>
      </c>
      <c r="C908">
        <v>68547</v>
      </c>
      <c r="D908" t="s">
        <v>10270</v>
      </c>
    </row>
    <row r="909" spans="1:4" x14ac:dyDescent="0.25">
      <c r="A909">
        <v>68</v>
      </c>
      <c r="B909" t="s">
        <v>10218</v>
      </c>
      <c r="C909">
        <v>68549</v>
      </c>
      <c r="D909" t="s">
        <v>10271</v>
      </c>
    </row>
    <row r="910" spans="1:4" x14ac:dyDescent="0.25">
      <c r="A910">
        <v>68</v>
      </c>
      <c r="B910" t="s">
        <v>10218</v>
      </c>
      <c r="C910">
        <v>68572</v>
      </c>
      <c r="D910" t="s">
        <v>10272</v>
      </c>
    </row>
    <row r="911" spans="1:4" x14ac:dyDescent="0.25">
      <c r="A911">
        <v>68</v>
      </c>
      <c r="B911" t="s">
        <v>10218</v>
      </c>
      <c r="C911">
        <v>68573</v>
      </c>
      <c r="D911" t="s">
        <v>10273</v>
      </c>
    </row>
    <row r="912" spans="1:4" x14ac:dyDescent="0.25">
      <c r="A912">
        <v>68</v>
      </c>
      <c r="B912" t="s">
        <v>10218</v>
      </c>
      <c r="C912">
        <v>68575</v>
      </c>
      <c r="D912" t="s">
        <v>10274</v>
      </c>
    </row>
    <row r="913" spans="1:4" x14ac:dyDescent="0.25">
      <c r="A913">
        <v>68</v>
      </c>
      <c r="B913" t="s">
        <v>10218</v>
      </c>
      <c r="C913">
        <v>68615</v>
      </c>
      <c r="D913" t="s">
        <v>1497</v>
      </c>
    </row>
    <row r="914" spans="1:4" x14ac:dyDescent="0.25">
      <c r="A914">
        <v>68</v>
      </c>
      <c r="B914" t="s">
        <v>10218</v>
      </c>
      <c r="C914">
        <v>68655</v>
      </c>
      <c r="D914" t="s">
        <v>10275</v>
      </c>
    </row>
    <row r="915" spans="1:4" x14ac:dyDescent="0.25">
      <c r="A915">
        <v>68</v>
      </c>
      <c r="B915" t="s">
        <v>10218</v>
      </c>
      <c r="C915">
        <v>68669</v>
      </c>
      <c r="D915" t="s">
        <v>10276</v>
      </c>
    </row>
    <row r="916" spans="1:4" x14ac:dyDescent="0.25">
      <c r="A916">
        <v>68</v>
      </c>
      <c r="B916" t="s">
        <v>10218</v>
      </c>
      <c r="C916">
        <v>68673</v>
      </c>
      <c r="D916" t="s">
        <v>10277</v>
      </c>
    </row>
    <row r="917" spans="1:4" x14ac:dyDescent="0.25">
      <c r="A917">
        <v>68</v>
      </c>
      <c r="B917" t="s">
        <v>10218</v>
      </c>
      <c r="C917">
        <v>68679</v>
      </c>
      <c r="D917" t="s">
        <v>10278</v>
      </c>
    </row>
    <row r="918" spans="1:4" x14ac:dyDescent="0.25">
      <c r="A918">
        <v>68</v>
      </c>
      <c r="B918" t="s">
        <v>10218</v>
      </c>
      <c r="C918">
        <v>68682</v>
      </c>
      <c r="D918" t="s">
        <v>10279</v>
      </c>
    </row>
    <row r="919" spans="1:4" x14ac:dyDescent="0.25">
      <c r="A919">
        <v>68</v>
      </c>
      <c r="B919" t="s">
        <v>10218</v>
      </c>
      <c r="C919">
        <v>68684</v>
      </c>
      <c r="D919" t="s">
        <v>10280</v>
      </c>
    </row>
    <row r="920" spans="1:4" x14ac:dyDescent="0.25">
      <c r="A920">
        <v>68</v>
      </c>
      <c r="B920" t="s">
        <v>10218</v>
      </c>
      <c r="C920">
        <v>68686</v>
      </c>
      <c r="D920" t="s">
        <v>10281</v>
      </c>
    </row>
    <row r="921" spans="1:4" x14ac:dyDescent="0.25">
      <c r="A921">
        <v>68</v>
      </c>
      <c r="B921" t="s">
        <v>10218</v>
      </c>
      <c r="C921">
        <v>68689</v>
      </c>
      <c r="D921" t="s">
        <v>10282</v>
      </c>
    </row>
    <row r="922" spans="1:4" x14ac:dyDescent="0.25">
      <c r="A922">
        <v>68</v>
      </c>
      <c r="B922" t="s">
        <v>10218</v>
      </c>
      <c r="C922">
        <v>68705</v>
      </c>
      <c r="D922" t="s">
        <v>9529</v>
      </c>
    </row>
    <row r="923" spans="1:4" x14ac:dyDescent="0.25">
      <c r="A923">
        <v>68</v>
      </c>
      <c r="B923" t="s">
        <v>10218</v>
      </c>
      <c r="C923">
        <v>68720</v>
      </c>
      <c r="D923" t="s">
        <v>10283</v>
      </c>
    </row>
    <row r="924" spans="1:4" x14ac:dyDescent="0.25">
      <c r="A924">
        <v>68</v>
      </c>
      <c r="B924" t="s">
        <v>10218</v>
      </c>
      <c r="C924">
        <v>68745</v>
      </c>
      <c r="D924" t="s">
        <v>10284</v>
      </c>
    </row>
    <row r="925" spans="1:4" x14ac:dyDescent="0.25">
      <c r="A925">
        <v>68</v>
      </c>
      <c r="B925" t="s">
        <v>10218</v>
      </c>
      <c r="C925">
        <v>68755</v>
      </c>
      <c r="D925" t="s">
        <v>10285</v>
      </c>
    </row>
    <row r="926" spans="1:4" x14ac:dyDescent="0.25">
      <c r="A926">
        <v>68</v>
      </c>
      <c r="B926" t="s">
        <v>10218</v>
      </c>
      <c r="C926">
        <v>68770</v>
      </c>
      <c r="D926" t="s">
        <v>10286</v>
      </c>
    </row>
    <row r="927" spans="1:4" x14ac:dyDescent="0.25">
      <c r="A927">
        <v>68</v>
      </c>
      <c r="B927" t="s">
        <v>10218</v>
      </c>
      <c r="C927">
        <v>68773</v>
      </c>
      <c r="D927" t="s">
        <v>9814</v>
      </c>
    </row>
    <row r="928" spans="1:4" x14ac:dyDescent="0.25">
      <c r="A928">
        <v>68</v>
      </c>
      <c r="B928" t="s">
        <v>10218</v>
      </c>
      <c r="C928">
        <v>68780</v>
      </c>
      <c r="D928" t="s">
        <v>10287</v>
      </c>
    </row>
    <row r="929" spans="1:4" x14ac:dyDescent="0.25">
      <c r="A929">
        <v>68</v>
      </c>
      <c r="B929" t="s">
        <v>10218</v>
      </c>
      <c r="C929">
        <v>68820</v>
      </c>
      <c r="D929" t="s">
        <v>10288</v>
      </c>
    </row>
    <row r="930" spans="1:4" x14ac:dyDescent="0.25">
      <c r="A930">
        <v>68</v>
      </c>
      <c r="B930" t="s">
        <v>10218</v>
      </c>
      <c r="C930">
        <v>68855</v>
      </c>
      <c r="D930" t="s">
        <v>10289</v>
      </c>
    </row>
    <row r="931" spans="1:4" x14ac:dyDescent="0.25">
      <c r="A931">
        <v>68</v>
      </c>
      <c r="B931" t="s">
        <v>10218</v>
      </c>
      <c r="C931">
        <v>68861</v>
      </c>
      <c r="D931" t="s">
        <v>10290</v>
      </c>
    </row>
    <row r="932" spans="1:4" x14ac:dyDescent="0.25">
      <c r="A932">
        <v>68</v>
      </c>
      <c r="B932" t="s">
        <v>10218</v>
      </c>
      <c r="C932">
        <v>68867</v>
      </c>
      <c r="D932" t="s">
        <v>10291</v>
      </c>
    </row>
    <row r="933" spans="1:4" x14ac:dyDescent="0.25">
      <c r="A933">
        <v>68</v>
      </c>
      <c r="B933" t="s">
        <v>10218</v>
      </c>
      <c r="C933">
        <v>68872</v>
      </c>
      <c r="D933" t="s">
        <v>9620</v>
      </c>
    </row>
    <row r="934" spans="1:4" x14ac:dyDescent="0.25">
      <c r="A934">
        <v>68</v>
      </c>
      <c r="B934" t="s">
        <v>10218</v>
      </c>
      <c r="C934">
        <v>68895</v>
      </c>
      <c r="D934" t="s">
        <v>10292</v>
      </c>
    </row>
    <row r="935" spans="1:4" x14ac:dyDescent="0.25">
      <c r="A935">
        <v>70</v>
      </c>
      <c r="B935" t="s">
        <v>9814</v>
      </c>
      <c r="C935">
        <v>70001</v>
      </c>
      <c r="D935" t="s">
        <v>10293</v>
      </c>
    </row>
    <row r="936" spans="1:4" x14ac:dyDescent="0.25">
      <c r="A936">
        <v>70</v>
      </c>
      <c r="B936" t="s">
        <v>9814</v>
      </c>
      <c r="C936">
        <v>70110</v>
      </c>
      <c r="D936" t="s">
        <v>9631</v>
      </c>
    </row>
    <row r="937" spans="1:4" x14ac:dyDescent="0.25">
      <c r="A937">
        <v>70</v>
      </c>
      <c r="B937" t="s">
        <v>9814</v>
      </c>
      <c r="C937">
        <v>70124</v>
      </c>
      <c r="D937" t="s">
        <v>10294</v>
      </c>
    </row>
    <row r="938" spans="1:4" x14ac:dyDescent="0.25">
      <c r="A938">
        <v>70</v>
      </c>
      <c r="B938" t="s">
        <v>9814</v>
      </c>
      <c r="C938">
        <v>70204</v>
      </c>
      <c r="D938" t="s">
        <v>10295</v>
      </c>
    </row>
    <row r="939" spans="1:4" x14ac:dyDescent="0.25">
      <c r="A939">
        <v>70</v>
      </c>
      <c r="B939" t="s">
        <v>9814</v>
      </c>
      <c r="C939">
        <v>70215</v>
      </c>
      <c r="D939" t="s">
        <v>10296</v>
      </c>
    </row>
    <row r="940" spans="1:4" x14ac:dyDescent="0.25">
      <c r="A940">
        <v>70</v>
      </c>
      <c r="B940" t="s">
        <v>9814</v>
      </c>
      <c r="C940">
        <v>70221</v>
      </c>
      <c r="D940" t="s">
        <v>10297</v>
      </c>
    </row>
    <row r="941" spans="1:4" x14ac:dyDescent="0.25">
      <c r="A941">
        <v>70</v>
      </c>
      <c r="B941" t="s">
        <v>9814</v>
      </c>
      <c r="C941">
        <v>70230</v>
      </c>
      <c r="D941" t="s">
        <v>10298</v>
      </c>
    </row>
    <row r="942" spans="1:4" x14ac:dyDescent="0.25">
      <c r="A942">
        <v>70</v>
      </c>
      <c r="B942" t="s">
        <v>9814</v>
      </c>
      <c r="C942">
        <v>70233</v>
      </c>
      <c r="D942" t="s">
        <v>10299</v>
      </c>
    </row>
    <row r="943" spans="1:4" x14ac:dyDescent="0.25">
      <c r="A943">
        <v>70</v>
      </c>
      <c r="B943" t="s">
        <v>9814</v>
      </c>
      <c r="C943">
        <v>70235</v>
      </c>
      <c r="D943" t="s">
        <v>10300</v>
      </c>
    </row>
    <row r="944" spans="1:4" x14ac:dyDescent="0.25">
      <c r="A944">
        <v>70</v>
      </c>
      <c r="B944" t="s">
        <v>9814</v>
      </c>
      <c r="C944">
        <v>70265</v>
      </c>
      <c r="D944" t="s">
        <v>10301</v>
      </c>
    </row>
    <row r="945" spans="1:4" x14ac:dyDescent="0.25">
      <c r="A945">
        <v>70</v>
      </c>
      <c r="B945" t="s">
        <v>9814</v>
      </c>
      <c r="C945">
        <v>70400</v>
      </c>
      <c r="D945" t="s">
        <v>9497</v>
      </c>
    </row>
    <row r="946" spans="1:4" x14ac:dyDescent="0.25">
      <c r="A946">
        <v>70</v>
      </c>
      <c r="B946" t="s">
        <v>9814</v>
      </c>
      <c r="C946">
        <v>70418</v>
      </c>
      <c r="D946" t="s">
        <v>10302</v>
      </c>
    </row>
    <row r="947" spans="1:4" x14ac:dyDescent="0.25">
      <c r="A947">
        <v>70</v>
      </c>
      <c r="B947" t="s">
        <v>9814</v>
      </c>
      <c r="C947">
        <v>70429</v>
      </c>
      <c r="D947" t="s">
        <v>10303</v>
      </c>
    </row>
    <row r="948" spans="1:4" x14ac:dyDescent="0.25">
      <c r="A948">
        <v>70</v>
      </c>
      <c r="B948" t="s">
        <v>9814</v>
      </c>
      <c r="C948">
        <v>70473</v>
      </c>
      <c r="D948" t="s">
        <v>10304</v>
      </c>
    </row>
    <row r="949" spans="1:4" x14ac:dyDescent="0.25">
      <c r="A949">
        <v>70</v>
      </c>
      <c r="B949" t="s">
        <v>9814</v>
      </c>
      <c r="C949">
        <v>70508</v>
      </c>
      <c r="D949" t="s">
        <v>10305</v>
      </c>
    </row>
    <row r="950" spans="1:4" x14ac:dyDescent="0.25">
      <c r="A950">
        <v>70</v>
      </c>
      <c r="B950" t="s">
        <v>9814</v>
      </c>
      <c r="C950">
        <v>70523</v>
      </c>
      <c r="D950" t="s">
        <v>10306</v>
      </c>
    </row>
    <row r="951" spans="1:4" x14ac:dyDescent="0.25">
      <c r="A951">
        <v>70</v>
      </c>
      <c r="B951" t="s">
        <v>9814</v>
      </c>
      <c r="C951">
        <v>70670</v>
      </c>
      <c r="D951" t="s">
        <v>10307</v>
      </c>
    </row>
    <row r="952" spans="1:4" x14ac:dyDescent="0.25">
      <c r="A952">
        <v>70</v>
      </c>
      <c r="B952" t="s">
        <v>9814</v>
      </c>
      <c r="C952">
        <v>70678</v>
      </c>
      <c r="D952" t="s">
        <v>10308</v>
      </c>
    </row>
    <row r="953" spans="1:4" x14ac:dyDescent="0.25">
      <c r="A953">
        <v>70</v>
      </c>
      <c r="B953" t="s">
        <v>9814</v>
      </c>
      <c r="C953">
        <v>70702</v>
      </c>
      <c r="D953" t="s">
        <v>10309</v>
      </c>
    </row>
    <row r="954" spans="1:4" x14ac:dyDescent="0.25">
      <c r="A954">
        <v>70</v>
      </c>
      <c r="B954" t="s">
        <v>9814</v>
      </c>
      <c r="C954">
        <v>70708</v>
      </c>
      <c r="D954" t="s">
        <v>10310</v>
      </c>
    </row>
    <row r="955" spans="1:4" x14ac:dyDescent="0.25">
      <c r="A955">
        <v>70</v>
      </c>
      <c r="B955" t="s">
        <v>9814</v>
      </c>
      <c r="C955">
        <v>70713</v>
      </c>
      <c r="D955" t="s">
        <v>10311</v>
      </c>
    </row>
    <row r="956" spans="1:4" x14ac:dyDescent="0.25">
      <c r="A956">
        <v>70</v>
      </c>
      <c r="B956" t="s">
        <v>9814</v>
      </c>
      <c r="C956">
        <v>70717</v>
      </c>
      <c r="D956" t="s">
        <v>10312</v>
      </c>
    </row>
    <row r="957" spans="1:4" x14ac:dyDescent="0.25">
      <c r="A957">
        <v>70</v>
      </c>
      <c r="B957" t="s">
        <v>9814</v>
      </c>
      <c r="C957">
        <v>70742</v>
      </c>
      <c r="D957" t="s">
        <v>10313</v>
      </c>
    </row>
    <row r="958" spans="1:4" x14ac:dyDescent="0.25">
      <c r="A958">
        <v>70</v>
      </c>
      <c r="B958" t="s">
        <v>9814</v>
      </c>
      <c r="C958">
        <v>70771</v>
      </c>
      <c r="D958" t="s">
        <v>9814</v>
      </c>
    </row>
    <row r="959" spans="1:4" x14ac:dyDescent="0.25">
      <c r="A959">
        <v>70</v>
      </c>
      <c r="B959" t="s">
        <v>9814</v>
      </c>
      <c r="C959">
        <v>70820</v>
      </c>
      <c r="D959" t="s">
        <v>10314</v>
      </c>
    </row>
    <row r="960" spans="1:4" x14ac:dyDescent="0.25">
      <c r="A960">
        <v>70</v>
      </c>
      <c r="B960" t="s">
        <v>9814</v>
      </c>
      <c r="C960">
        <v>70823</v>
      </c>
      <c r="D960" t="s">
        <v>10315</v>
      </c>
    </row>
    <row r="961" spans="1:4" x14ac:dyDescent="0.25">
      <c r="A961">
        <v>73</v>
      </c>
      <c r="B961" t="s">
        <v>10316</v>
      </c>
      <c r="C961">
        <v>73001</v>
      </c>
      <c r="D961" t="s">
        <v>10317</v>
      </c>
    </row>
    <row r="962" spans="1:4" x14ac:dyDescent="0.25">
      <c r="A962">
        <v>73</v>
      </c>
      <c r="B962" t="s">
        <v>10316</v>
      </c>
      <c r="C962">
        <v>73024</v>
      </c>
      <c r="D962" t="s">
        <v>10318</v>
      </c>
    </row>
    <row r="963" spans="1:4" x14ac:dyDescent="0.25">
      <c r="A963">
        <v>73</v>
      </c>
      <c r="B963" t="s">
        <v>10316</v>
      </c>
      <c r="C963">
        <v>73026</v>
      </c>
      <c r="D963" t="s">
        <v>10319</v>
      </c>
    </row>
    <row r="964" spans="1:4" x14ac:dyDescent="0.25">
      <c r="A964">
        <v>73</v>
      </c>
      <c r="B964" t="s">
        <v>10316</v>
      </c>
      <c r="C964">
        <v>73030</v>
      </c>
      <c r="D964" t="s">
        <v>10320</v>
      </c>
    </row>
    <row r="965" spans="1:4" x14ac:dyDescent="0.25">
      <c r="A965">
        <v>73</v>
      </c>
      <c r="B965" t="s">
        <v>10316</v>
      </c>
      <c r="C965">
        <v>73043</v>
      </c>
      <c r="D965" t="s">
        <v>10321</v>
      </c>
    </row>
    <row r="966" spans="1:4" x14ac:dyDescent="0.25">
      <c r="A966">
        <v>73</v>
      </c>
      <c r="B966" t="s">
        <v>10316</v>
      </c>
      <c r="C966">
        <v>73055</v>
      </c>
      <c r="D966" t="s">
        <v>10322</v>
      </c>
    </row>
    <row r="967" spans="1:4" x14ac:dyDescent="0.25">
      <c r="A967">
        <v>73</v>
      </c>
      <c r="B967" t="s">
        <v>10316</v>
      </c>
      <c r="C967">
        <v>73067</v>
      </c>
      <c r="D967" t="s">
        <v>10323</v>
      </c>
    </row>
    <row r="968" spans="1:4" x14ac:dyDescent="0.25">
      <c r="A968">
        <v>73</v>
      </c>
      <c r="B968" t="s">
        <v>10316</v>
      </c>
      <c r="C968">
        <v>73124</v>
      </c>
      <c r="D968" t="s">
        <v>10324</v>
      </c>
    </row>
    <row r="969" spans="1:4" x14ac:dyDescent="0.25">
      <c r="A969">
        <v>73</v>
      </c>
      <c r="B969" t="s">
        <v>10316</v>
      </c>
      <c r="C969">
        <v>73148</v>
      </c>
      <c r="D969" t="s">
        <v>10325</v>
      </c>
    </row>
    <row r="970" spans="1:4" x14ac:dyDescent="0.25">
      <c r="A970">
        <v>73</v>
      </c>
      <c r="B970" t="s">
        <v>10316</v>
      </c>
      <c r="C970">
        <v>73152</v>
      </c>
      <c r="D970" t="s">
        <v>10326</v>
      </c>
    </row>
    <row r="971" spans="1:4" x14ac:dyDescent="0.25">
      <c r="A971">
        <v>73</v>
      </c>
      <c r="B971" t="s">
        <v>10316</v>
      </c>
      <c r="C971">
        <v>73168</v>
      </c>
      <c r="D971" t="s">
        <v>10327</v>
      </c>
    </row>
    <row r="972" spans="1:4" x14ac:dyDescent="0.25">
      <c r="A972">
        <v>73</v>
      </c>
      <c r="B972" t="s">
        <v>10316</v>
      </c>
      <c r="C972">
        <v>73200</v>
      </c>
      <c r="D972" t="s">
        <v>10328</v>
      </c>
    </row>
    <row r="973" spans="1:4" x14ac:dyDescent="0.25">
      <c r="A973">
        <v>73</v>
      </c>
      <c r="B973" t="s">
        <v>10316</v>
      </c>
      <c r="C973">
        <v>73217</v>
      </c>
      <c r="D973" t="s">
        <v>10329</v>
      </c>
    </row>
    <row r="974" spans="1:4" x14ac:dyDescent="0.25">
      <c r="A974">
        <v>73</v>
      </c>
      <c r="B974" t="s">
        <v>10316</v>
      </c>
      <c r="C974">
        <v>73226</v>
      </c>
      <c r="D974" t="s">
        <v>10330</v>
      </c>
    </row>
    <row r="975" spans="1:4" x14ac:dyDescent="0.25">
      <c r="A975">
        <v>73</v>
      </c>
      <c r="B975" t="s">
        <v>10316</v>
      </c>
      <c r="C975">
        <v>73236</v>
      </c>
      <c r="D975" t="s">
        <v>10331</v>
      </c>
    </row>
    <row r="976" spans="1:4" x14ac:dyDescent="0.25">
      <c r="A976">
        <v>73</v>
      </c>
      <c r="B976" t="s">
        <v>10316</v>
      </c>
      <c r="C976">
        <v>73268</v>
      </c>
      <c r="D976" t="s">
        <v>10332</v>
      </c>
    </row>
    <row r="977" spans="1:4" x14ac:dyDescent="0.25">
      <c r="A977">
        <v>73</v>
      </c>
      <c r="B977" t="s">
        <v>10316</v>
      </c>
      <c r="C977">
        <v>73270</v>
      </c>
      <c r="D977" t="s">
        <v>10333</v>
      </c>
    </row>
    <row r="978" spans="1:4" x14ac:dyDescent="0.25">
      <c r="A978">
        <v>73</v>
      </c>
      <c r="B978" t="s">
        <v>10316</v>
      </c>
      <c r="C978">
        <v>73275</v>
      </c>
      <c r="D978" t="s">
        <v>10334</v>
      </c>
    </row>
    <row r="979" spans="1:4" x14ac:dyDescent="0.25">
      <c r="A979">
        <v>73</v>
      </c>
      <c r="B979" t="s">
        <v>10316</v>
      </c>
      <c r="C979">
        <v>73283</v>
      </c>
      <c r="D979" t="s">
        <v>10335</v>
      </c>
    </row>
    <row r="980" spans="1:4" x14ac:dyDescent="0.25">
      <c r="A980">
        <v>73</v>
      </c>
      <c r="B980" t="s">
        <v>10316</v>
      </c>
      <c r="C980">
        <v>73319</v>
      </c>
      <c r="D980" t="s">
        <v>10336</v>
      </c>
    </row>
    <row r="981" spans="1:4" x14ac:dyDescent="0.25">
      <c r="A981">
        <v>73</v>
      </c>
      <c r="B981" t="s">
        <v>10316</v>
      </c>
      <c r="C981">
        <v>73347</v>
      </c>
      <c r="D981" t="s">
        <v>10337</v>
      </c>
    </row>
    <row r="982" spans="1:4" x14ac:dyDescent="0.25">
      <c r="A982">
        <v>73</v>
      </c>
      <c r="B982" t="s">
        <v>10316</v>
      </c>
      <c r="C982">
        <v>73349</v>
      </c>
      <c r="D982" t="s">
        <v>1845</v>
      </c>
    </row>
    <row r="983" spans="1:4" x14ac:dyDescent="0.25">
      <c r="A983">
        <v>73</v>
      </c>
      <c r="B983" t="s">
        <v>10316</v>
      </c>
      <c r="C983">
        <v>73352</v>
      </c>
      <c r="D983" t="s">
        <v>10338</v>
      </c>
    </row>
    <row r="984" spans="1:4" x14ac:dyDescent="0.25">
      <c r="A984">
        <v>73</v>
      </c>
      <c r="B984" t="s">
        <v>10316</v>
      </c>
      <c r="C984">
        <v>73408</v>
      </c>
      <c r="D984" t="s">
        <v>10339</v>
      </c>
    </row>
    <row r="985" spans="1:4" x14ac:dyDescent="0.25">
      <c r="A985">
        <v>73</v>
      </c>
      <c r="B985" t="s">
        <v>10316</v>
      </c>
      <c r="C985">
        <v>73411</v>
      </c>
      <c r="D985" t="s">
        <v>10340</v>
      </c>
    </row>
    <row r="986" spans="1:4" x14ac:dyDescent="0.25">
      <c r="A986">
        <v>73</v>
      </c>
      <c r="B986" t="s">
        <v>10316</v>
      </c>
      <c r="C986">
        <v>73443</v>
      </c>
      <c r="D986" t="s">
        <v>10341</v>
      </c>
    </row>
    <row r="987" spans="1:4" x14ac:dyDescent="0.25">
      <c r="A987">
        <v>73</v>
      </c>
      <c r="B987" t="s">
        <v>10316</v>
      </c>
      <c r="C987">
        <v>73449</v>
      </c>
      <c r="D987" t="s">
        <v>10342</v>
      </c>
    </row>
    <row r="988" spans="1:4" x14ac:dyDescent="0.25">
      <c r="A988">
        <v>73</v>
      </c>
      <c r="B988" t="s">
        <v>10316</v>
      </c>
      <c r="C988">
        <v>73461</v>
      </c>
      <c r="D988" t="s">
        <v>8226</v>
      </c>
    </row>
    <row r="989" spans="1:4" x14ac:dyDescent="0.25">
      <c r="A989">
        <v>73</v>
      </c>
      <c r="B989" t="s">
        <v>10316</v>
      </c>
      <c r="C989">
        <v>73483</v>
      </c>
      <c r="D989" t="s">
        <v>10343</v>
      </c>
    </row>
    <row r="990" spans="1:4" x14ac:dyDescent="0.25">
      <c r="A990">
        <v>73</v>
      </c>
      <c r="B990" t="s">
        <v>10316</v>
      </c>
      <c r="C990">
        <v>73504</v>
      </c>
      <c r="D990" t="s">
        <v>295</v>
      </c>
    </row>
    <row r="991" spans="1:4" x14ac:dyDescent="0.25">
      <c r="A991">
        <v>73</v>
      </c>
      <c r="B991" t="s">
        <v>10316</v>
      </c>
      <c r="C991">
        <v>73520</v>
      </c>
      <c r="D991" t="s">
        <v>10344</v>
      </c>
    </row>
    <row r="992" spans="1:4" x14ac:dyDescent="0.25">
      <c r="A992">
        <v>73</v>
      </c>
      <c r="B992" t="s">
        <v>10316</v>
      </c>
      <c r="C992">
        <v>73547</v>
      </c>
      <c r="D992" t="s">
        <v>10345</v>
      </c>
    </row>
    <row r="993" spans="1:4" x14ac:dyDescent="0.25">
      <c r="A993">
        <v>73</v>
      </c>
      <c r="B993" t="s">
        <v>10316</v>
      </c>
      <c r="C993">
        <v>73555</v>
      </c>
      <c r="D993" t="s">
        <v>10346</v>
      </c>
    </row>
    <row r="994" spans="1:4" x14ac:dyDescent="0.25">
      <c r="A994">
        <v>73</v>
      </c>
      <c r="B994" t="s">
        <v>10316</v>
      </c>
      <c r="C994">
        <v>73563</v>
      </c>
      <c r="D994" t="s">
        <v>240</v>
      </c>
    </row>
    <row r="995" spans="1:4" x14ac:dyDescent="0.25">
      <c r="A995">
        <v>73</v>
      </c>
      <c r="B995" t="s">
        <v>10316</v>
      </c>
      <c r="C995">
        <v>73585</v>
      </c>
      <c r="D995" t="s">
        <v>10347</v>
      </c>
    </row>
    <row r="996" spans="1:4" x14ac:dyDescent="0.25">
      <c r="A996">
        <v>73</v>
      </c>
      <c r="B996" t="s">
        <v>10316</v>
      </c>
      <c r="C996">
        <v>73616</v>
      </c>
      <c r="D996" t="s">
        <v>10348</v>
      </c>
    </row>
    <row r="997" spans="1:4" x14ac:dyDescent="0.25">
      <c r="A997">
        <v>73</v>
      </c>
      <c r="B997" t="s">
        <v>10316</v>
      </c>
      <c r="C997">
        <v>73622</v>
      </c>
      <c r="D997" t="s">
        <v>10349</v>
      </c>
    </row>
    <row r="998" spans="1:4" x14ac:dyDescent="0.25">
      <c r="A998">
        <v>73</v>
      </c>
      <c r="B998" t="s">
        <v>10316</v>
      </c>
      <c r="C998">
        <v>73624</v>
      </c>
      <c r="D998" t="s">
        <v>10350</v>
      </c>
    </row>
    <row r="999" spans="1:4" x14ac:dyDescent="0.25">
      <c r="A999">
        <v>73</v>
      </c>
      <c r="B999" t="s">
        <v>10316</v>
      </c>
      <c r="C999">
        <v>73671</v>
      </c>
      <c r="D999" t="s">
        <v>10351</v>
      </c>
    </row>
    <row r="1000" spans="1:4" x14ac:dyDescent="0.25">
      <c r="A1000">
        <v>73</v>
      </c>
      <c r="B1000" t="s">
        <v>10316</v>
      </c>
      <c r="C1000">
        <v>73675</v>
      </c>
      <c r="D1000" t="s">
        <v>10352</v>
      </c>
    </row>
    <row r="1001" spans="1:4" x14ac:dyDescent="0.25">
      <c r="A1001">
        <v>73</v>
      </c>
      <c r="B1001" t="s">
        <v>10316</v>
      </c>
      <c r="C1001">
        <v>73678</v>
      </c>
      <c r="D1001" t="s">
        <v>9523</v>
      </c>
    </row>
    <row r="1002" spans="1:4" x14ac:dyDescent="0.25">
      <c r="A1002">
        <v>73</v>
      </c>
      <c r="B1002" t="s">
        <v>10316</v>
      </c>
      <c r="C1002">
        <v>73686</v>
      </c>
      <c r="D1002" t="s">
        <v>10353</v>
      </c>
    </row>
    <row r="1003" spans="1:4" x14ac:dyDescent="0.25">
      <c r="A1003">
        <v>73</v>
      </c>
      <c r="B1003" t="s">
        <v>10316</v>
      </c>
      <c r="C1003">
        <v>73770</v>
      </c>
      <c r="D1003" t="s">
        <v>9813</v>
      </c>
    </row>
    <row r="1004" spans="1:4" x14ac:dyDescent="0.25">
      <c r="A1004">
        <v>73</v>
      </c>
      <c r="B1004" t="s">
        <v>10316</v>
      </c>
      <c r="C1004">
        <v>73854</v>
      </c>
      <c r="D1004" t="s">
        <v>10354</v>
      </c>
    </row>
    <row r="1005" spans="1:4" x14ac:dyDescent="0.25">
      <c r="A1005">
        <v>73</v>
      </c>
      <c r="B1005" t="s">
        <v>10316</v>
      </c>
      <c r="C1005">
        <v>73861</v>
      </c>
      <c r="D1005" t="s">
        <v>10355</v>
      </c>
    </row>
    <row r="1006" spans="1:4" x14ac:dyDescent="0.25">
      <c r="A1006">
        <v>73</v>
      </c>
      <c r="B1006" t="s">
        <v>10316</v>
      </c>
      <c r="C1006">
        <v>73870</v>
      </c>
      <c r="D1006" t="s">
        <v>10356</v>
      </c>
    </row>
    <row r="1007" spans="1:4" x14ac:dyDescent="0.25">
      <c r="A1007">
        <v>73</v>
      </c>
      <c r="B1007" t="s">
        <v>10316</v>
      </c>
      <c r="C1007">
        <v>73873</v>
      </c>
      <c r="D1007" t="s">
        <v>10357</v>
      </c>
    </row>
    <row r="1008" spans="1:4" x14ac:dyDescent="0.25">
      <c r="A1008">
        <v>76</v>
      </c>
      <c r="B1008" t="s">
        <v>10358</v>
      </c>
      <c r="C1008">
        <v>76001</v>
      </c>
      <c r="D1008" t="s">
        <v>10359</v>
      </c>
    </row>
    <row r="1009" spans="1:4" x14ac:dyDescent="0.25">
      <c r="A1009">
        <v>76</v>
      </c>
      <c r="B1009" t="s">
        <v>10358</v>
      </c>
      <c r="C1009">
        <v>76020</v>
      </c>
      <c r="D1009" t="s">
        <v>10360</v>
      </c>
    </row>
    <row r="1010" spans="1:4" x14ac:dyDescent="0.25">
      <c r="A1010">
        <v>76</v>
      </c>
      <c r="B1010" t="s">
        <v>10358</v>
      </c>
      <c r="C1010">
        <v>76036</v>
      </c>
      <c r="D1010" t="s">
        <v>10361</v>
      </c>
    </row>
    <row r="1011" spans="1:4" x14ac:dyDescent="0.25">
      <c r="A1011">
        <v>76</v>
      </c>
      <c r="B1011" t="s">
        <v>10358</v>
      </c>
      <c r="C1011">
        <v>76041</v>
      </c>
      <c r="D1011" t="s">
        <v>10362</v>
      </c>
    </row>
    <row r="1012" spans="1:4" x14ac:dyDescent="0.25">
      <c r="A1012">
        <v>76</v>
      </c>
      <c r="B1012" t="s">
        <v>10358</v>
      </c>
      <c r="C1012">
        <v>76054</v>
      </c>
      <c r="D1012" t="s">
        <v>9457</v>
      </c>
    </row>
    <row r="1013" spans="1:4" x14ac:dyDescent="0.25">
      <c r="A1013">
        <v>76</v>
      </c>
      <c r="B1013" t="s">
        <v>10358</v>
      </c>
      <c r="C1013">
        <v>76100</v>
      </c>
      <c r="D1013" t="s">
        <v>9577</v>
      </c>
    </row>
    <row r="1014" spans="1:4" x14ac:dyDescent="0.25">
      <c r="A1014">
        <v>76</v>
      </c>
      <c r="B1014" t="s">
        <v>10358</v>
      </c>
      <c r="C1014">
        <v>76109</v>
      </c>
      <c r="D1014" t="s">
        <v>10363</v>
      </c>
    </row>
    <row r="1015" spans="1:4" x14ac:dyDescent="0.25">
      <c r="A1015">
        <v>76</v>
      </c>
      <c r="B1015" t="s">
        <v>10358</v>
      </c>
      <c r="C1015">
        <v>76111</v>
      </c>
      <c r="D1015" t="s">
        <v>10364</v>
      </c>
    </row>
    <row r="1016" spans="1:4" x14ac:dyDescent="0.25">
      <c r="A1016">
        <v>76</v>
      </c>
      <c r="B1016" t="s">
        <v>10358</v>
      </c>
      <c r="C1016">
        <v>76113</v>
      </c>
      <c r="D1016" t="s">
        <v>10365</v>
      </c>
    </row>
    <row r="1017" spans="1:4" x14ac:dyDescent="0.25">
      <c r="A1017">
        <v>76</v>
      </c>
      <c r="B1017" t="s">
        <v>10358</v>
      </c>
      <c r="C1017">
        <v>76122</v>
      </c>
      <c r="D1017" t="s">
        <v>10366</v>
      </c>
    </row>
    <row r="1018" spans="1:4" x14ac:dyDescent="0.25">
      <c r="A1018">
        <v>76</v>
      </c>
      <c r="B1018" t="s">
        <v>10358</v>
      </c>
      <c r="C1018">
        <v>76126</v>
      </c>
      <c r="D1018" t="s">
        <v>10367</v>
      </c>
    </row>
    <row r="1019" spans="1:4" x14ac:dyDescent="0.25">
      <c r="A1019">
        <v>76</v>
      </c>
      <c r="B1019" t="s">
        <v>10358</v>
      </c>
      <c r="C1019">
        <v>76130</v>
      </c>
      <c r="D1019" t="s">
        <v>9557</v>
      </c>
    </row>
    <row r="1020" spans="1:4" x14ac:dyDescent="0.25">
      <c r="A1020">
        <v>76</v>
      </c>
      <c r="B1020" t="s">
        <v>10358</v>
      </c>
      <c r="C1020">
        <v>76147</v>
      </c>
      <c r="D1020" t="s">
        <v>10368</v>
      </c>
    </row>
    <row r="1021" spans="1:4" x14ac:dyDescent="0.25">
      <c r="A1021">
        <v>76</v>
      </c>
      <c r="B1021" t="s">
        <v>10358</v>
      </c>
      <c r="C1021">
        <v>76233</v>
      </c>
      <c r="D1021" t="s">
        <v>10369</v>
      </c>
    </row>
    <row r="1022" spans="1:4" x14ac:dyDescent="0.25">
      <c r="A1022">
        <v>76</v>
      </c>
      <c r="B1022" t="s">
        <v>10358</v>
      </c>
      <c r="C1022">
        <v>76243</v>
      </c>
      <c r="D1022" t="s">
        <v>10370</v>
      </c>
    </row>
    <row r="1023" spans="1:4" x14ac:dyDescent="0.25">
      <c r="A1023">
        <v>76</v>
      </c>
      <c r="B1023" t="s">
        <v>10358</v>
      </c>
      <c r="C1023">
        <v>76246</v>
      </c>
      <c r="D1023" t="s">
        <v>10371</v>
      </c>
    </row>
    <row r="1024" spans="1:4" x14ac:dyDescent="0.25">
      <c r="A1024">
        <v>76</v>
      </c>
      <c r="B1024" t="s">
        <v>10358</v>
      </c>
      <c r="C1024">
        <v>76248</v>
      </c>
      <c r="D1024" t="s">
        <v>10372</v>
      </c>
    </row>
    <row r="1025" spans="1:4" x14ac:dyDescent="0.25">
      <c r="A1025">
        <v>76</v>
      </c>
      <c r="B1025" t="s">
        <v>10358</v>
      </c>
      <c r="C1025">
        <v>76250</v>
      </c>
      <c r="D1025" t="s">
        <v>10373</v>
      </c>
    </row>
    <row r="1026" spans="1:4" x14ac:dyDescent="0.25">
      <c r="A1026">
        <v>76</v>
      </c>
      <c r="B1026" t="s">
        <v>10358</v>
      </c>
      <c r="C1026">
        <v>76275</v>
      </c>
      <c r="D1026" t="s">
        <v>10374</v>
      </c>
    </row>
    <row r="1027" spans="1:4" x14ac:dyDescent="0.25">
      <c r="A1027">
        <v>76</v>
      </c>
      <c r="B1027" t="s">
        <v>10358</v>
      </c>
      <c r="C1027">
        <v>76306</v>
      </c>
      <c r="D1027" t="s">
        <v>10375</v>
      </c>
    </row>
    <row r="1028" spans="1:4" x14ac:dyDescent="0.25">
      <c r="A1028">
        <v>76</v>
      </c>
      <c r="B1028" t="s">
        <v>10358</v>
      </c>
      <c r="C1028">
        <v>76318</v>
      </c>
      <c r="D1028" t="s">
        <v>10376</v>
      </c>
    </row>
    <row r="1029" spans="1:4" x14ac:dyDescent="0.25">
      <c r="A1029">
        <v>76</v>
      </c>
      <c r="B1029" t="s">
        <v>10358</v>
      </c>
      <c r="C1029">
        <v>76364</v>
      </c>
      <c r="D1029" t="s">
        <v>10377</v>
      </c>
    </row>
    <row r="1030" spans="1:4" x14ac:dyDescent="0.25">
      <c r="A1030">
        <v>76</v>
      </c>
      <c r="B1030" t="s">
        <v>10358</v>
      </c>
      <c r="C1030">
        <v>76377</v>
      </c>
      <c r="D1030" t="s">
        <v>10378</v>
      </c>
    </row>
    <row r="1031" spans="1:4" x14ac:dyDescent="0.25">
      <c r="A1031">
        <v>76</v>
      </c>
      <c r="B1031" t="s">
        <v>10358</v>
      </c>
      <c r="C1031">
        <v>76400</v>
      </c>
      <c r="D1031" t="s">
        <v>9497</v>
      </c>
    </row>
    <row r="1032" spans="1:4" x14ac:dyDescent="0.25">
      <c r="A1032">
        <v>76</v>
      </c>
      <c r="B1032" t="s">
        <v>10358</v>
      </c>
      <c r="C1032">
        <v>76403</v>
      </c>
      <c r="D1032" t="s">
        <v>9666</v>
      </c>
    </row>
    <row r="1033" spans="1:4" x14ac:dyDescent="0.25">
      <c r="A1033">
        <v>76</v>
      </c>
      <c r="B1033" t="s">
        <v>10358</v>
      </c>
      <c r="C1033">
        <v>76497</v>
      </c>
      <c r="D1033" t="s">
        <v>10379</v>
      </c>
    </row>
    <row r="1034" spans="1:4" x14ac:dyDescent="0.25">
      <c r="A1034">
        <v>76</v>
      </c>
      <c r="B1034" t="s">
        <v>10358</v>
      </c>
      <c r="C1034">
        <v>76520</v>
      </c>
      <c r="D1034" t="s">
        <v>10380</v>
      </c>
    </row>
    <row r="1035" spans="1:4" x14ac:dyDescent="0.25">
      <c r="A1035">
        <v>76</v>
      </c>
      <c r="B1035" t="s">
        <v>10358</v>
      </c>
      <c r="C1035">
        <v>76563</v>
      </c>
      <c r="D1035" t="s">
        <v>10381</v>
      </c>
    </row>
    <row r="1036" spans="1:4" x14ac:dyDescent="0.25">
      <c r="A1036">
        <v>76</v>
      </c>
      <c r="B1036" t="s">
        <v>10358</v>
      </c>
      <c r="C1036">
        <v>76606</v>
      </c>
      <c r="D1036" t="s">
        <v>2773</v>
      </c>
    </row>
    <row r="1037" spans="1:4" x14ac:dyDescent="0.25">
      <c r="A1037">
        <v>76</v>
      </c>
      <c r="B1037" t="s">
        <v>10358</v>
      </c>
      <c r="C1037">
        <v>76616</v>
      </c>
      <c r="D1037" t="s">
        <v>10382</v>
      </c>
    </row>
    <row r="1038" spans="1:4" x14ac:dyDescent="0.25">
      <c r="A1038">
        <v>76</v>
      </c>
      <c r="B1038" t="s">
        <v>10358</v>
      </c>
      <c r="C1038">
        <v>76622</v>
      </c>
      <c r="D1038" t="s">
        <v>10383</v>
      </c>
    </row>
    <row r="1039" spans="1:4" x14ac:dyDescent="0.25">
      <c r="A1039">
        <v>76</v>
      </c>
      <c r="B1039" t="s">
        <v>10358</v>
      </c>
      <c r="C1039">
        <v>76670</v>
      </c>
      <c r="D1039" t="s">
        <v>10312</v>
      </c>
    </row>
    <row r="1040" spans="1:4" x14ac:dyDescent="0.25">
      <c r="A1040">
        <v>76</v>
      </c>
      <c r="B1040" t="s">
        <v>10358</v>
      </c>
      <c r="C1040">
        <v>76736</v>
      </c>
      <c r="D1040" t="s">
        <v>10384</v>
      </c>
    </row>
    <row r="1041" spans="1:4" x14ac:dyDescent="0.25">
      <c r="A1041">
        <v>76</v>
      </c>
      <c r="B1041" t="s">
        <v>10358</v>
      </c>
      <c r="C1041">
        <v>76823</v>
      </c>
      <c r="D1041" t="s">
        <v>3265</v>
      </c>
    </row>
    <row r="1042" spans="1:4" x14ac:dyDescent="0.25">
      <c r="A1042">
        <v>76</v>
      </c>
      <c r="B1042" t="s">
        <v>10358</v>
      </c>
      <c r="C1042">
        <v>76828</v>
      </c>
      <c r="D1042" t="s">
        <v>3260</v>
      </c>
    </row>
    <row r="1043" spans="1:4" x14ac:dyDescent="0.25">
      <c r="A1043">
        <v>76</v>
      </c>
      <c r="B1043" t="s">
        <v>10358</v>
      </c>
      <c r="C1043">
        <v>76834</v>
      </c>
      <c r="D1043" t="s">
        <v>10385</v>
      </c>
    </row>
    <row r="1044" spans="1:4" x14ac:dyDescent="0.25">
      <c r="A1044">
        <v>76</v>
      </c>
      <c r="B1044" t="s">
        <v>10358</v>
      </c>
      <c r="C1044">
        <v>76845</v>
      </c>
      <c r="D1044" t="s">
        <v>10386</v>
      </c>
    </row>
    <row r="1045" spans="1:4" x14ac:dyDescent="0.25">
      <c r="A1045">
        <v>76</v>
      </c>
      <c r="B1045" t="s">
        <v>10358</v>
      </c>
      <c r="C1045">
        <v>76863</v>
      </c>
      <c r="D1045" t="s">
        <v>10387</v>
      </c>
    </row>
    <row r="1046" spans="1:4" x14ac:dyDescent="0.25">
      <c r="A1046">
        <v>76</v>
      </c>
      <c r="B1046" t="s">
        <v>10358</v>
      </c>
      <c r="C1046">
        <v>76869</v>
      </c>
      <c r="D1046" t="s">
        <v>10388</v>
      </c>
    </row>
    <row r="1047" spans="1:4" x14ac:dyDescent="0.25">
      <c r="A1047">
        <v>76</v>
      </c>
      <c r="B1047" t="s">
        <v>10358</v>
      </c>
      <c r="C1047">
        <v>76890</v>
      </c>
      <c r="D1047" t="s">
        <v>10389</v>
      </c>
    </row>
    <row r="1048" spans="1:4" x14ac:dyDescent="0.25">
      <c r="A1048">
        <v>76</v>
      </c>
      <c r="B1048" t="s">
        <v>10358</v>
      </c>
      <c r="C1048">
        <v>76892</v>
      </c>
      <c r="D1048" t="s">
        <v>10390</v>
      </c>
    </row>
    <row r="1049" spans="1:4" x14ac:dyDescent="0.25">
      <c r="A1049">
        <v>76</v>
      </c>
      <c r="B1049" t="s">
        <v>10358</v>
      </c>
      <c r="C1049">
        <v>76895</v>
      </c>
      <c r="D1049" t="s">
        <v>10391</v>
      </c>
    </row>
    <row r="1050" spans="1:4" x14ac:dyDescent="0.25">
      <c r="A1050">
        <v>81</v>
      </c>
      <c r="B1050" t="s">
        <v>10392</v>
      </c>
      <c r="C1050">
        <v>81001</v>
      </c>
      <c r="D1050" t="s">
        <v>10392</v>
      </c>
    </row>
    <row r="1051" spans="1:4" x14ac:dyDescent="0.25">
      <c r="A1051">
        <v>81</v>
      </c>
      <c r="B1051" t="s">
        <v>10392</v>
      </c>
      <c r="C1051">
        <v>81065</v>
      </c>
      <c r="D1051" t="s">
        <v>10393</v>
      </c>
    </row>
    <row r="1052" spans="1:4" x14ac:dyDescent="0.25">
      <c r="A1052">
        <v>81</v>
      </c>
      <c r="B1052" t="s">
        <v>10392</v>
      </c>
      <c r="C1052">
        <v>81220</v>
      </c>
      <c r="D1052" t="s">
        <v>10394</v>
      </c>
    </row>
    <row r="1053" spans="1:4" x14ac:dyDescent="0.25">
      <c r="A1053">
        <v>81</v>
      </c>
      <c r="B1053" t="s">
        <v>10392</v>
      </c>
      <c r="C1053">
        <v>81300</v>
      </c>
      <c r="D1053" t="s">
        <v>10395</v>
      </c>
    </row>
    <row r="1054" spans="1:4" x14ac:dyDescent="0.25">
      <c r="A1054">
        <v>81</v>
      </c>
      <c r="B1054" t="s">
        <v>10392</v>
      </c>
      <c r="C1054">
        <v>81591</v>
      </c>
      <c r="D1054" t="s">
        <v>10396</v>
      </c>
    </row>
    <row r="1055" spans="1:4" x14ac:dyDescent="0.25">
      <c r="A1055">
        <v>81</v>
      </c>
      <c r="B1055" t="s">
        <v>10392</v>
      </c>
      <c r="C1055">
        <v>81736</v>
      </c>
      <c r="D1055" t="s">
        <v>10397</v>
      </c>
    </row>
    <row r="1056" spans="1:4" x14ac:dyDescent="0.25">
      <c r="A1056">
        <v>81</v>
      </c>
      <c r="B1056" t="s">
        <v>10392</v>
      </c>
      <c r="C1056">
        <v>81794</v>
      </c>
      <c r="D1056" t="s">
        <v>10398</v>
      </c>
    </row>
    <row r="1057" spans="1:4" x14ac:dyDescent="0.25">
      <c r="A1057">
        <v>85</v>
      </c>
      <c r="B1057" t="s">
        <v>10399</v>
      </c>
      <c r="C1057">
        <v>85001</v>
      </c>
      <c r="D1057" t="s">
        <v>10400</v>
      </c>
    </row>
    <row r="1058" spans="1:4" x14ac:dyDescent="0.25">
      <c r="A1058">
        <v>85</v>
      </c>
      <c r="B1058" t="s">
        <v>10399</v>
      </c>
      <c r="C1058">
        <v>85010</v>
      </c>
      <c r="D1058" t="s">
        <v>10401</v>
      </c>
    </row>
    <row r="1059" spans="1:4" x14ac:dyDescent="0.25">
      <c r="A1059">
        <v>85</v>
      </c>
      <c r="B1059" t="s">
        <v>10399</v>
      </c>
      <c r="C1059">
        <v>85015</v>
      </c>
      <c r="D1059" t="s">
        <v>10402</v>
      </c>
    </row>
    <row r="1060" spans="1:4" x14ac:dyDescent="0.25">
      <c r="A1060">
        <v>85</v>
      </c>
      <c r="B1060" t="s">
        <v>10399</v>
      </c>
      <c r="C1060">
        <v>85125</v>
      </c>
      <c r="D1060" t="s">
        <v>10403</v>
      </c>
    </row>
    <row r="1061" spans="1:4" x14ac:dyDescent="0.25">
      <c r="A1061">
        <v>85</v>
      </c>
      <c r="B1061" t="s">
        <v>10399</v>
      </c>
      <c r="C1061">
        <v>85136</v>
      </c>
      <c r="D1061" t="s">
        <v>10404</v>
      </c>
    </row>
    <row r="1062" spans="1:4" x14ac:dyDescent="0.25">
      <c r="A1062">
        <v>85</v>
      </c>
      <c r="B1062" t="s">
        <v>10399</v>
      </c>
      <c r="C1062">
        <v>85139</v>
      </c>
      <c r="D1062" t="s">
        <v>10405</v>
      </c>
    </row>
    <row r="1063" spans="1:4" x14ac:dyDescent="0.25">
      <c r="A1063">
        <v>85</v>
      </c>
      <c r="B1063" t="s">
        <v>10399</v>
      </c>
      <c r="C1063">
        <v>85162</v>
      </c>
      <c r="D1063" t="s">
        <v>10406</v>
      </c>
    </row>
    <row r="1064" spans="1:4" x14ac:dyDescent="0.25">
      <c r="A1064">
        <v>85</v>
      </c>
      <c r="B1064" t="s">
        <v>10399</v>
      </c>
      <c r="C1064">
        <v>85225</v>
      </c>
      <c r="D1064" t="s">
        <v>10407</v>
      </c>
    </row>
    <row r="1065" spans="1:4" x14ac:dyDescent="0.25">
      <c r="A1065">
        <v>85</v>
      </c>
      <c r="B1065" t="s">
        <v>10399</v>
      </c>
      <c r="C1065">
        <v>85230</v>
      </c>
      <c r="D1065" t="s">
        <v>10408</v>
      </c>
    </row>
    <row r="1066" spans="1:4" x14ac:dyDescent="0.25">
      <c r="A1066">
        <v>85</v>
      </c>
      <c r="B1066" t="s">
        <v>10399</v>
      </c>
      <c r="C1066">
        <v>85250</v>
      </c>
      <c r="D1066" t="s">
        <v>10409</v>
      </c>
    </row>
    <row r="1067" spans="1:4" x14ac:dyDescent="0.25">
      <c r="A1067">
        <v>85</v>
      </c>
      <c r="B1067" t="s">
        <v>10399</v>
      </c>
      <c r="C1067">
        <v>85263</v>
      </c>
      <c r="D1067" t="s">
        <v>10410</v>
      </c>
    </row>
    <row r="1068" spans="1:4" x14ac:dyDescent="0.25">
      <c r="A1068">
        <v>85</v>
      </c>
      <c r="B1068" t="s">
        <v>10399</v>
      </c>
      <c r="C1068">
        <v>85279</v>
      </c>
      <c r="D1068" t="s">
        <v>10411</v>
      </c>
    </row>
    <row r="1069" spans="1:4" x14ac:dyDescent="0.25">
      <c r="A1069">
        <v>85</v>
      </c>
      <c r="B1069" t="s">
        <v>10399</v>
      </c>
      <c r="C1069">
        <v>85300</v>
      </c>
      <c r="D1069" t="s">
        <v>9515</v>
      </c>
    </row>
    <row r="1070" spans="1:4" x14ac:dyDescent="0.25">
      <c r="A1070">
        <v>85</v>
      </c>
      <c r="B1070" t="s">
        <v>10399</v>
      </c>
      <c r="C1070">
        <v>85315</v>
      </c>
      <c r="D1070" t="s">
        <v>10412</v>
      </c>
    </row>
    <row r="1071" spans="1:4" x14ac:dyDescent="0.25">
      <c r="A1071">
        <v>85</v>
      </c>
      <c r="B1071" t="s">
        <v>10399</v>
      </c>
      <c r="C1071">
        <v>85325</v>
      </c>
      <c r="D1071" t="s">
        <v>10413</v>
      </c>
    </row>
    <row r="1072" spans="1:4" x14ac:dyDescent="0.25">
      <c r="A1072">
        <v>85</v>
      </c>
      <c r="B1072" t="s">
        <v>10399</v>
      </c>
      <c r="C1072">
        <v>85400</v>
      </c>
      <c r="D1072" t="s">
        <v>10414</v>
      </c>
    </row>
    <row r="1073" spans="1:4" x14ac:dyDescent="0.25">
      <c r="A1073">
        <v>85</v>
      </c>
      <c r="B1073" t="s">
        <v>10399</v>
      </c>
      <c r="C1073">
        <v>85410</v>
      </c>
      <c r="D1073" t="s">
        <v>10415</v>
      </c>
    </row>
    <row r="1074" spans="1:4" x14ac:dyDescent="0.25">
      <c r="A1074">
        <v>85</v>
      </c>
      <c r="B1074" t="s">
        <v>10399</v>
      </c>
      <c r="C1074">
        <v>85430</v>
      </c>
      <c r="D1074" t="s">
        <v>10416</v>
      </c>
    </row>
    <row r="1075" spans="1:4" x14ac:dyDescent="0.25">
      <c r="A1075">
        <v>85</v>
      </c>
      <c r="B1075" t="s">
        <v>10399</v>
      </c>
      <c r="C1075">
        <v>85440</v>
      </c>
      <c r="D1075" t="s">
        <v>9620</v>
      </c>
    </row>
    <row r="1076" spans="1:4" x14ac:dyDescent="0.25">
      <c r="A1076">
        <v>86</v>
      </c>
      <c r="B1076" t="s">
        <v>10417</v>
      </c>
      <c r="C1076">
        <v>86001</v>
      </c>
      <c r="D1076" t="s">
        <v>10418</v>
      </c>
    </row>
    <row r="1077" spans="1:4" x14ac:dyDescent="0.25">
      <c r="A1077">
        <v>86</v>
      </c>
      <c r="B1077" t="s">
        <v>10417</v>
      </c>
      <c r="C1077">
        <v>86219</v>
      </c>
      <c r="D1077" t="s">
        <v>10113</v>
      </c>
    </row>
    <row r="1078" spans="1:4" x14ac:dyDescent="0.25">
      <c r="A1078">
        <v>86</v>
      </c>
      <c r="B1078" t="s">
        <v>10417</v>
      </c>
      <c r="C1078">
        <v>86320</v>
      </c>
      <c r="D1078" t="s">
        <v>10419</v>
      </c>
    </row>
    <row r="1079" spans="1:4" x14ac:dyDescent="0.25">
      <c r="A1079">
        <v>86</v>
      </c>
      <c r="B1079" t="s">
        <v>10417</v>
      </c>
      <c r="C1079">
        <v>86568</v>
      </c>
      <c r="D1079" t="s">
        <v>10420</v>
      </c>
    </row>
    <row r="1080" spans="1:4" x14ac:dyDescent="0.25">
      <c r="A1080">
        <v>86</v>
      </c>
      <c r="B1080" t="s">
        <v>10417</v>
      </c>
      <c r="C1080">
        <v>86569</v>
      </c>
      <c r="D1080" t="s">
        <v>10421</v>
      </c>
    </row>
    <row r="1081" spans="1:4" x14ac:dyDescent="0.25">
      <c r="A1081">
        <v>86</v>
      </c>
      <c r="B1081" t="s">
        <v>10417</v>
      </c>
      <c r="C1081">
        <v>86571</v>
      </c>
      <c r="D1081" t="s">
        <v>10422</v>
      </c>
    </row>
    <row r="1082" spans="1:4" x14ac:dyDescent="0.25">
      <c r="A1082">
        <v>86</v>
      </c>
      <c r="B1082" t="s">
        <v>10417</v>
      </c>
      <c r="C1082">
        <v>86573</v>
      </c>
      <c r="D1082" t="s">
        <v>10423</v>
      </c>
    </row>
    <row r="1083" spans="1:4" x14ac:dyDescent="0.25">
      <c r="A1083">
        <v>86</v>
      </c>
      <c r="B1083" t="s">
        <v>10417</v>
      </c>
      <c r="C1083">
        <v>86749</v>
      </c>
      <c r="D1083" t="s">
        <v>10424</v>
      </c>
    </row>
    <row r="1084" spans="1:4" x14ac:dyDescent="0.25">
      <c r="A1084">
        <v>86</v>
      </c>
      <c r="B1084" t="s">
        <v>10417</v>
      </c>
      <c r="C1084">
        <v>86755</v>
      </c>
      <c r="D1084" t="s">
        <v>9519</v>
      </c>
    </row>
    <row r="1085" spans="1:4" x14ac:dyDescent="0.25">
      <c r="A1085">
        <v>86</v>
      </c>
      <c r="B1085" t="s">
        <v>10417</v>
      </c>
      <c r="C1085">
        <v>86757</v>
      </c>
      <c r="D1085" t="s">
        <v>10281</v>
      </c>
    </row>
    <row r="1086" spans="1:4" x14ac:dyDescent="0.25">
      <c r="A1086">
        <v>86</v>
      </c>
      <c r="B1086" t="s">
        <v>10417</v>
      </c>
      <c r="C1086">
        <v>86760</v>
      </c>
      <c r="D1086" t="s">
        <v>2580</v>
      </c>
    </row>
    <row r="1087" spans="1:4" x14ac:dyDescent="0.25">
      <c r="A1087">
        <v>86</v>
      </c>
      <c r="B1087" t="s">
        <v>10417</v>
      </c>
      <c r="C1087">
        <v>86865</v>
      </c>
      <c r="D1087" t="s">
        <v>10425</v>
      </c>
    </row>
    <row r="1088" spans="1:4" x14ac:dyDescent="0.25">
      <c r="A1088">
        <v>86</v>
      </c>
      <c r="B1088" t="s">
        <v>10417</v>
      </c>
      <c r="C1088">
        <v>86885</v>
      </c>
      <c r="D1088" t="s">
        <v>10426</v>
      </c>
    </row>
    <row r="1089" spans="1:4" x14ac:dyDescent="0.25">
      <c r="A1089">
        <v>88</v>
      </c>
      <c r="B1089" t="s">
        <v>10427</v>
      </c>
      <c r="C1089">
        <v>88001</v>
      </c>
      <c r="D1089" t="s">
        <v>10276</v>
      </c>
    </row>
    <row r="1090" spans="1:4" x14ac:dyDescent="0.25">
      <c r="A1090">
        <v>88</v>
      </c>
      <c r="B1090" t="s">
        <v>10427</v>
      </c>
      <c r="C1090">
        <v>88564</v>
      </c>
      <c r="D1090" t="s">
        <v>10144</v>
      </c>
    </row>
    <row r="1091" spans="1:4" x14ac:dyDescent="0.25">
      <c r="A1091">
        <v>91</v>
      </c>
      <c r="B1091" t="s">
        <v>10428</v>
      </c>
      <c r="C1091">
        <v>91001</v>
      </c>
      <c r="D1091" t="s">
        <v>10429</v>
      </c>
    </row>
    <row r="1092" spans="1:4" x14ac:dyDescent="0.25">
      <c r="A1092">
        <v>91</v>
      </c>
      <c r="B1092" t="s">
        <v>10428</v>
      </c>
      <c r="C1092">
        <v>91263</v>
      </c>
      <c r="D1092" t="s">
        <v>10430</v>
      </c>
    </row>
    <row r="1093" spans="1:4" x14ac:dyDescent="0.25">
      <c r="A1093">
        <v>91</v>
      </c>
      <c r="B1093" t="s">
        <v>10428</v>
      </c>
      <c r="C1093">
        <v>91405</v>
      </c>
      <c r="D1093" t="s">
        <v>10431</v>
      </c>
    </row>
    <row r="1094" spans="1:4" x14ac:dyDescent="0.25">
      <c r="A1094">
        <v>91</v>
      </c>
      <c r="B1094" t="s">
        <v>10428</v>
      </c>
      <c r="C1094">
        <v>91407</v>
      </c>
      <c r="D1094" t="s">
        <v>10432</v>
      </c>
    </row>
    <row r="1095" spans="1:4" x14ac:dyDescent="0.25">
      <c r="A1095">
        <v>91</v>
      </c>
      <c r="B1095" t="s">
        <v>10428</v>
      </c>
      <c r="C1095">
        <v>91430</v>
      </c>
      <c r="D1095" t="s">
        <v>9666</v>
      </c>
    </row>
    <row r="1096" spans="1:4" x14ac:dyDescent="0.25">
      <c r="A1096">
        <v>91</v>
      </c>
      <c r="B1096" t="s">
        <v>10428</v>
      </c>
      <c r="C1096">
        <v>91460</v>
      </c>
      <c r="D1096" t="s">
        <v>10433</v>
      </c>
    </row>
    <row r="1097" spans="1:4" x14ac:dyDescent="0.25">
      <c r="A1097">
        <v>91</v>
      </c>
      <c r="B1097" t="s">
        <v>10428</v>
      </c>
      <c r="C1097">
        <v>91530</v>
      </c>
      <c r="D1097" t="s">
        <v>10434</v>
      </c>
    </row>
    <row r="1098" spans="1:4" x14ac:dyDescent="0.25">
      <c r="A1098">
        <v>91</v>
      </c>
      <c r="B1098" t="s">
        <v>10428</v>
      </c>
      <c r="C1098">
        <v>91536</v>
      </c>
      <c r="D1098" t="s">
        <v>10435</v>
      </c>
    </row>
    <row r="1099" spans="1:4" x14ac:dyDescent="0.25">
      <c r="A1099">
        <v>91</v>
      </c>
      <c r="B1099" t="s">
        <v>10428</v>
      </c>
      <c r="C1099">
        <v>91540</v>
      </c>
      <c r="D1099" t="s">
        <v>10436</v>
      </c>
    </row>
    <row r="1100" spans="1:4" x14ac:dyDescent="0.25">
      <c r="A1100">
        <v>91</v>
      </c>
      <c r="B1100" t="s">
        <v>10428</v>
      </c>
      <c r="C1100">
        <v>91669</v>
      </c>
      <c r="D1100" t="s">
        <v>10187</v>
      </c>
    </row>
    <row r="1101" spans="1:4" x14ac:dyDescent="0.25">
      <c r="A1101">
        <v>91</v>
      </c>
      <c r="B1101" t="s">
        <v>10428</v>
      </c>
      <c r="C1101">
        <v>91798</v>
      </c>
      <c r="D1101" t="s">
        <v>10437</v>
      </c>
    </row>
    <row r="1102" spans="1:4" x14ac:dyDescent="0.25">
      <c r="A1102">
        <v>94</v>
      </c>
      <c r="B1102" t="s">
        <v>10438</v>
      </c>
      <c r="C1102">
        <v>94001</v>
      </c>
      <c r="D1102" t="s">
        <v>10439</v>
      </c>
    </row>
    <row r="1103" spans="1:4" x14ac:dyDescent="0.25">
      <c r="A1103">
        <v>94</v>
      </c>
      <c r="B1103" t="s">
        <v>10438</v>
      </c>
      <c r="C1103">
        <v>94343</v>
      </c>
      <c r="D1103" t="s">
        <v>10440</v>
      </c>
    </row>
    <row r="1104" spans="1:4" x14ac:dyDescent="0.25">
      <c r="A1104">
        <v>94</v>
      </c>
      <c r="B1104" t="s">
        <v>10438</v>
      </c>
      <c r="C1104">
        <v>94883</v>
      </c>
      <c r="D1104" t="s">
        <v>10441</v>
      </c>
    </row>
    <row r="1105" spans="1:4" x14ac:dyDescent="0.25">
      <c r="A1105">
        <v>94</v>
      </c>
      <c r="B1105" t="s">
        <v>10438</v>
      </c>
      <c r="C1105">
        <v>94884</v>
      </c>
      <c r="D1105" t="s">
        <v>9567</v>
      </c>
    </row>
    <row r="1106" spans="1:4" x14ac:dyDescent="0.25">
      <c r="A1106">
        <v>94</v>
      </c>
      <c r="B1106" t="s">
        <v>10438</v>
      </c>
      <c r="C1106">
        <v>94885</v>
      </c>
      <c r="D1106" t="s">
        <v>10442</v>
      </c>
    </row>
    <row r="1107" spans="1:4" x14ac:dyDescent="0.25">
      <c r="A1107">
        <v>94</v>
      </c>
      <c r="B1107" t="s">
        <v>10438</v>
      </c>
      <c r="C1107">
        <v>94886</v>
      </c>
      <c r="D1107" t="s">
        <v>10443</v>
      </c>
    </row>
    <row r="1108" spans="1:4" x14ac:dyDescent="0.25">
      <c r="A1108">
        <v>94</v>
      </c>
      <c r="B1108" t="s">
        <v>10438</v>
      </c>
      <c r="C1108">
        <v>94887</v>
      </c>
      <c r="D1108" t="s">
        <v>10444</v>
      </c>
    </row>
    <row r="1109" spans="1:4" x14ac:dyDescent="0.25">
      <c r="A1109">
        <v>94</v>
      </c>
      <c r="B1109" t="s">
        <v>10438</v>
      </c>
      <c r="C1109">
        <v>94888</v>
      </c>
      <c r="D1109" t="s">
        <v>10445</v>
      </c>
    </row>
    <row r="1110" spans="1:4" x14ac:dyDescent="0.25">
      <c r="A1110">
        <v>95</v>
      </c>
      <c r="B1110" t="s">
        <v>10446</v>
      </c>
      <c r="C1110">
        <v>95001</v>
      </c>
      <c r="D1110" t="s">
        <v>10447</v>
      </c>
    </row>
    <row r="1111" spans="1:4" x14ac:dyDescent="0.25">
      <c r="A1111">
        <v>95</v>
      </c>
      <c r="B1111" t="s">
        <v>10446</v>
      </c>
      <c r="C1111">
        <v>95015</v>
      </c>
      <c r="D1111" t="s">
        <v>9585</v>
      </c>
    </row>
    <row r="1112" spans="1:4" x14ac:dyDescent="0.25">
      <c r="A1112">
        <v>95</v>
      </c>
      <c r="B1112" t="s">
        <v>10446</v>
      </c>
      <c r="C1112">
        <v>95025</v>
      </c>
      <c r="D1112" t="s">
        <v>10448</v>
      </c>
    </row>
    <row r="1113" spans="1:4" x14ac:dyDescent="0.25">
      <c r="A1113">
        <v>95</v>
      </c>
      <c r="B1113" t="s">
        <v>10446</v>
      </c>
      <c r="C1113">
        <v>95200</v>
      </c>
      <c r="D1113" t="s">
        <v>9671</v>
      </c>
    </row>
    <row r="1114" spans="1:4" x14ac:dyDescent="0.25">
      <c r="A1114">
        <v>97</v>
      </c>
      <c r="B1114" t="s">
        <v>10449</v>
      </c>
      <c r="C1114">
        <v>97001</v>
      </c>
      <c r="D1114" t="s">
        <v>10450</v>
      </c>
    </row>
    <row r="1115" spans="1:4" x14ac:dyDescent="0.25">
      <c r="A1115">
        <v>97</v>
      </c>
      <c r="B1115" t="s">
        <v>10449</v>
      </c>
      <c r="C1115">
        <v>97161</v>
      </c>
      <c r="D1115" t="s">
        <v>10451</v>
      </c>
    </row>
    <row r="1116" spans="1:4" x14ac:dyDescent="0.25">
      <c r="A1116">
        <v>97</v>
      </c>
      <c r="B1116" t="s">
        <v>10449</v>
      </c>
      <c r="C1116">
        <v>97511</v>
      </c>
      <c r="D1116" t="s">
        <v>10452</v>
      </c>
    </row>
    <row r="1117" spans="1:4" x14ac:dyDescent="0.25">
      <c r="A1117">
        <v>97</v>
      </c>
      <c r="B1117" t="s">
        <v>10449</v>
      </c>
      <c r="C1117">
        <v>97666</v>
      </c>
      <c r="D1117" t="s">
        <v>10453</v>
      </c>
    </row>
    <row r="1118" spans="1:4" x14ac:dyDescent="0.25">
      <c r="A1118">
        <v>97</v>
      </c>
      <c r="B1118" t="s">
        <v>10449</v>
      </c>
      <c r="C1118">
        <v>97777</v>
      </c>
      <c r="D1118" t="s">
        <v>10454</v>
      </c>
    </row>
    <row r="1119" spans="1:4" x14ac:dyDescent="0.25">
      <c r="A1119">
        <v>97</v>
      </c>
      <c r="B1119" t="s">
        <v>10449</v>
      </c>
      <c r="C1119">
        <v>97889</v>
      </c>
      <c r="D1119" t="s">
        <v>10455</v>
      </c>
    </row>
    <row r="1120" spans="1:4" x14ac:dyDescent="0.25">
      <c r="A1120">
        <v>99</v>
      </c>
      <c r="B1120" t="s">
        <v>10456</v>
      </c>
      <c r="C1120">
        <v>99001</v>
      </c>
      <c r="D1120" t="s">
        <v>10457</v>
      </c>
    </row>
    <row r="1121" spans="1:4" x14ac:dyDescent="0.25">
      <c r="A1121">
        <v>99</v>
      </c>
      <c r="B1121" t="s">
        <v>10456</v>
      </c>
      <c r="C1121">
        <v>99524</v>
      </c>
      <c r="D1121" t="s">
        <v>10458</v>
      </c>
    </row>
    <row r="1122" spans="1:4" x14ac:dyDescent="0.25">
      <c r="A1122">
        <v>99</v>
      </c>
      <c r="B1122" t="s">
        <v>10456</v>
      </c>
      <c r="C1122">
        <v>99624</v>
      </c>
      <c r="D1122" t="s">
        <v>10459</v>
      </c>
    </row>
    <row r="1123" spans="1:4" x14ac:dyDescent="0.25">
      <c r="A1123">
        <v>99</v>
      </c>
      <c r="B1123" t="s">
        <v>10456</v>
      </c>
      <c r="C1123">
        <v>99773</v>
      </c>
      <c r="D1123" t="s">
        <v>10460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42" customWidth="1"/>
    <col min="2" max="2" width="10.140625" style="142"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03" customWidth="1"/>
    <col min="44" max="44" width="10.7109375" style="203" customWidth="1"/>
    <col min="45" max="45" width="12.28515625" style="203" customWidth="1"/>
    <col min="46" max="46" width="13.42578125" style="203" customWidth="1"/>
    <col min="47" max="47" width="12.28515625" style="203" customWidth="1"/>
    <col min="48" max="48" width="15.5703125" style="203" customWidth="1"/>
    <col min="49" max="49" width="12.28515625" style="203" customWidth="1"/>
    <col min="50" max="50" width="10.7109375" style="203" customWidth="1"/>
    <col min="51" max="51" width="11" style="203" customWidth="1"/>
    <col min="52" max="52" width="11.5703125" style="203" customWidth="1"/>
    <col min="53" max="53" width="18.7109375" style="203" customWidth="1"/>
    <col min="54" max="54" width="12.5703125" style="203" customWidth="1"/>
    <col min="55" max="55" width="11.7109375" style="203" customWidth="1"/>
    <col min="56" max="56" width="8.140625" style="203" customWidth="1"/>
    <col min="57" max="57" width="10.42578125" style="203" customWidth="1"/>
    <col min="58" max="58" width="11.5703125" style="203" customWidth="1"/>
    <col min="59" max="67" width="14.42578125" style="203"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375"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198" t="s">
        <v>356</v>
      </c>
      <c r="B1"/>
      <c r="AN1" s="189" t="s">
        <v>7719</v>
      </c>
      <c r="AO1" s="200" t="s">
        <v>7720</v>
      </c>
      <c r="AX1" s="374"/>
      <c r="BU1" s="371"/>
      <c r="BV1" s="372"/>
      <c r="BW1" s="372"/>
      <c r="BX1" s="372"/>
      <c r="BY1" s="372" t="s">
        <v>3269</v>
      </c>
      <c r="BZ1" s="372"/>
      <c r="CA1" s="372"/>
      <c r="CB1" s="372"/>
      <c r="CC1" s="372"/>
      <c r="CD1" s="373"/>
      <c r="CE1" s="373"/>
      <c r="CF1" s="373"/>
      <c r="CG1" s="373"/>
      <c r="CH1" s="373"/>
      <c r="CI1" s="373"/>
      <c r="CJ1" s="373"/>
      <c r="CK1" s="373"/>
      <c r="CL1" s="373"/>
      <c r="CM1" s="431"/>
      <c r="CN1" s="431"/>
      <c r="CO1" s="381"/>
      <c r="CP1" s="381"/>
      <c r="CQ1" s="381"/>
      <c r="CR1" s="381"/>
      <c r="CS1" s="381"/>
      <c r="CT1" s="381"/>
      <c r="CU1" s="381"/>
      <c r="CV1" s="381"/>
      <c r="CW1" s="381"/>
      <c r="CX1" s="381"/>
      <c r="CY1" s="381"/>
      <c r="CZ1" s="381"/>
      <c r="DA1" s="381"/>
      <c r="DB1" s="381"/>
      <c r="DC1" s="381"/>
      <c r="DD1" s="381"/>
      <c r="DE1" s="381"/>
      <c r="DF1" s="381"/>
      <c r="DG1" s="381"/>
      <c r="DH1" s="381"/>
      <c r="DI1" s="381"/>
    </row>
    <row r="2" spans="1:113" ht="18.75" customHeight="1" x14ac:dyDescent="0.3">
      <c r="A2" s="1198"/>
      <c r="B2"/>
      <c r="C2" s="402"/>
      <c r="D2" s="401"/>
      <c r="E2" s="401"/>
      <c r="F2" s="401"/>
      <c r="G2" s="401" t="s">
        <v>1530</v>
      </c>
      <c r="H2" s="401"/>
      <c r="K2" s="400"/>
      <c r="L2" s="400"/>
      <c r="M2" s="400"/>
      <c r="N2" s="400"/>
      <c r="O2" s="400" t="s">
        <v>1529</v>
      </c>
      <c r="P2" s="400"/>
      <c r="AJ2" s="433"/>
      <c r="AK2" s="434" t="s">
        <v>1877</v>
      </c>
      <c r="AL2" s="435"/>
      <c r="AN2" s="432">
        <v>44197</v>
      </c>
      <c r="AO2" s="703">
        <v>540000</v>
      </c>
      <c r="AQ2" s="126"/>
      <c r="AR2" s="1204" t="s">
        <v>1701</v>
      </c>
      <c r="AS2" s="1205"/>
      <c r="AT2" s="1205"/>
      <c r="AU2" s="1205"/>
      <c r="AV2" s="1205"/>
      <c r="AW2" s="1205"/>
      <c r="AX2" s="1205"/>
      <c r="AY2" s="1205"/>
      <c r="AZ2" s="1205"/>
      <c r="BA2" s="374"/>
      <c r="BD2" s="374"/>
      <c r="BE2" s="374"/>
      <c r="BF2" s="374"/>
      <c r="BG2" s="374"/>
      <c r="BH2" s="374"/>
      <c r="BI2" s="374"/>
      <c r="BJ2" s="374"/>
      <c r="BK2" s="374"/>
      <c r="BL2" s="374"/>
      <c r="BM2" s="374"/>
      <c r="BN2" s="374"/>
      <c r="BO2" s="374"/>
      <c r="BP2" s="374"/>
      <c r="BQ2" s="374"/>
      <c r="BR2" s="374"/>
      <c r="BS2" s="375"/>
      <c r="BT2" s="375"/>
      <c r="BU2" s="374"/>
      <c r="BV2" s="374"/>
      <c r="BW2" s="374"/>
      <c r="CT2" s="307" t="s">
        <v>3309</v>
      </c>
      <c r="CU2" s="308">
        <v>49799</v>
      </c>
    </row>
    <row r="3" spans="1:113" x14ac:dyDescent="0.25">
      <c r="A3" s="611"/>
      <c r="B3"/>
      <c r="AJ3" s="858">
        <v>46234</v>
      </c>
      <c r="AK3" s="246">
        <v>15235000</v>
      </c>
      <c r="AL3" s="246">
        <v>-15235000</v>
      </c>
      <c r="AN3" s="432">
        <v>44228</v>
      </c>
      <c r="AO3" s="703">
        <v>1794000</v>
      </c>
      <c r="AQ3" s="126"/>
      <c r="AR3" s="249" t="s">
        <v>1702</v>
      </c>
      <c r="AS3" s="250" t="s">
        <v>1703</v>
      </c>
      <c r="AT3" s="250" t="s">
        <v>1704</v>
      </c>
      <c r="AU3" s="251" t="s">
        <v>1705</v>
      </c>
      <c r="AV3" s="251" t="s">
        <v>3273</v>
      </c>
      <c r="AW3" s="251" t="s">
        <v>5141</v>
      </c>
      <c r="AX3" s="705" t="s">
        <v>7722</v>
      </c>
      <c r="AY3" s="726" t="s">
        <v>7821</v>
      </c>
      <c r="AZ3" s="726" t="s">
        <v>7822</v>
      </c>
      <c r="BA3" s="374"/>
      <c r="BD3" s="374"/>
      <c r="BE3" s="374"/>
      <c r="BF3" s="374"/>
      <c r="BG3" s="374"/>
      <c r="BH3" s="374"/>
      <c r="BI3" s="374"/>
      <c r="BJ3" s="374"/>
      <c r="BK3" s="374"/>
      <c r="BL3" s="374"/>
      <c r="BM3" s="374"/>
      <c r="BN3" s="374"/>
      <c r="BO3" s="374"/>
      <c r="BP3" s="375"/>
      <c r="BQ3" s="375"/>
      <c r="BR3" s="375"/>
      <c r="BS3" s="374"/>
      <c r="BT3" s="375"/>
      <c r="BU3" s="375"/>
      <c r="BW3" s="375"/>
      <c r="CT3" s="289" t="s">
        <v>3310</v>
      </c>
      <c r="CU3" s="260">
        <f>CU2*1400</f>
        <v>69718600</v>
      </c>
    </row>
    <row r="4" spans="1:113" ht="15.75" thickBot="1" x14ac:dyDescent="0.3">
      <c r="A4" s="771"/>
      <c r="B4"/>
      <c r="AJ4" s="438">
        <v>46233</v>
      </c>
      <c r="AK4" s="439">
        <v>12774000</v>
      </c>
      <c r="AL4" s="439">
        <v>-12774000</v>
      </c>
      <c r="AN4" s="432">
        <v>44256</v>
      </c>
      <c r="AO4" s="703">
        <v>1736000</v>
      </c>
      <c r="AQ4" s="126">
        <v>43831</v>
      </c>
      <c r="AR4" s="247" t="str">
        <f>TEXT(AQ4,"mmmm")</f>
        <v>enero</v>
      </c>
      <c r="AS4" s="237">
        <f>VLOOKUP(DATE(YEAR($AQ4)+(Tabla1113[[#Headers],[2021]]-2020),MONTH($AQ4),DAY($AQ4)),Tabla28[#All],2,0)</f>
        <v>540000</v>
      </c>
      <c r="AT4" s="237">
        <f>VLOOKUP(DATE(YEAR($AQ4)+(Tabla1113[[#Headers],[2022]]-2020),MONTH($AQ4),DAY($AQ4)),Tabla28[#All],2,0)</f>
        <v>574000</v>
      </c>
      <c r="AU4" s="237">
        <f>VLOOKUP(DATE(YEAR($AQ4)+(Tabla1113[[#Headers],[2023]]-2020),MONTH($AQ4),DAY($AQ4)),Tabla28[#All],2,0)</f>
        <v>1251000</v>
      </c>
      <c r="AV4" s="237">
        <f>VLOOKUP(DATE(YEAR($AQ4)+(Tabla1113[[#Headers],[2024]]-2020),MONTH($AQ4),DAY($AQ4)),Tabla28[#All],2,0)</f>
        <v>1311000</v>
      </c>
      <c r="AW4" s="237">
        <f>VLOOKUP(DATE(YEAR($AQ4)+(Tabla1113[[#Headers],[2025]]-2020),MONTH($AQ4),DAY($AQ4)),Tabla28[#All],2,0)</f>
        <v>1654000</v>
      </c>
      <c r="AX4" s="237">
        <f>VLOOKUP(DATE(YEAR($AQ4)+(Tabla1113[[#Headers],[2026]]-2020),MONTH($AQ4),DAY($AQ4)),Tabla28[#All],2,0)</f>
        <v>2688000</v>
      </c>
      <c r="AY4" s="255"/>
      <c r="AZ4" s="255"/>
      <c r="BA4" s="374"/>
      <c r="BD4" s="374"/>
      <c r="BE4" s="374"/>
      <c r="BF4" s="374"/>
      <c r="BG4" s="374"/>
      <c r="BH4" s="374"/>
      <c r="BI4" s="374"/>
      <c r="BJ4" s="374"/>
      <c r="BK4" s="374"/>
      <c r="BL4" s="374"/>
      <c r="BM4" s="374"/>
      <c r="BN4" s="374"/>
      <c r="BO4" s="374"/>
      <c r="BP4" s="374"/>
      <c r="BQ4" s="374"/>
      <c r="BR4" s="374"/>
      <c r="BS4" s="374"/>
      <c r="BT4" s="374"/>
      <c r="BU4" s="375"/>
      <c r="BW4" s="375"/>
      <c r="CT4" s="289" t="s">
        <v>3343</v>
      </c>
      <c r="CU4" s="309">
        <v>9017000</v>
      </c>
    </row>
    <row r="5" spans="1:113" ht="19.5" thickBot="1" x14ac:dyDescent="0.35">
      <c r="A5" s="772"/>
      <c r="B5"/>
      <c r="C5" s="243" t="s">
        <v>1531</v>
      </c>
      <c r="D5" s="244">
        <f>SUM(F:F)</f>
        <v>154564000</v>
      </c>
      <c r="K5" s="206" t="s">
        <v>600</v>
      </c>
      <c r="L5" s="207">
        <f>SUM(N:N)</f>
        <v>139329000</v>
      </c>
      <c r="M5" s="399"/>
      <c r="N5" s="208"/>
      <c r="O5" s="399"/>
      <c r="P5" s="399"/>
      <c r="AJ5" s="438">
        <v>46233</v>
      </c>
      <c r="AK5" s="439">
        <v>12664000</v>
      </c>
      <c r="AL5" s="439">
        <v>-12744000</v>
      </c>
      <c r="AN5" s="432">
        <v>44287</v>
      </c>
      <c r="AO5" s="703">
        <v>1076000</v>
      </c>
      <c r="AQ5" s="126">
        <v>43862</v>
      </c>
      <c r="AR5" s="247" t="str">
        <f t="shared" ref="AR5:AR15" si="0">TEXT(AQ5,"mmmm")</f>
        <v>febrero</v>
      </c>
      <c r="AS5" s="237">
        <f>VLOOKUP(DATE(YEAR($AQ5)+(Tabla1113[[#Headers],[2021]]-2020),MONTH($AQ5),DAY($AQ5)),Tabla28[#All],2,0)</f>
        <v>1794000</v>
      </c>
      <c r="AT5" s="237">
        <f>VLOOKUP(DATE(YEAR($AQ5)+(Tabla1113[[#Headers],[2022]]-2020),MONTH($AQ5),DAY($AQ5)),Tabla28[#All],2,0)</f>
        <v>873000</v>
      </c>
      <c r="AU5" s="237">
        <f>VLOOKUP(DATE(YEAR($AQ5)+(Tabla1113[[#Headers],[2023]]-2020),MONTH($AQ5),DAY($AQ5)),Tabla28[#All],2,0)</f>
        <v>1746000</v>
      </c>
      <c r="AV5" s="237">
        <f>VLOOKUP(DATE(YEAR($AQ5)+(Tabla1113[[#Headers],[2024]]-2020),MONTH($AQ5),DAY($AQ5)),Tabla28[#All],2,0)</f>
        <v>2095500</v>
      </c>
      <c r="AW5" s="237">
        <f>VLOOKUP(DATE(YEAR($AQ5)+(Tabla1113[[#Headers],[2025]]-2020),MONTH($AQ5),DAY($AQ5)),Tabla28[#All],2,0)</f>
        <v>3065000</v>
      </c>
      <c r="AX5" s="237">
        <f>VLOOKUP(DATE(YEAR($AQ5)+(Tabla1113[[#Headers],[2026]]-2020),MONTH($AQ5),DAY($AQ5)),Tabla28[#All],2,0)</f>
        <v>5387000</v>
      </c>
      <c r="AY5" s="237"/>
      <c r="AZ5" s="237"/>
      <c r="BA5" s="374"/>
      <c r="BD5" s="374"/>
      <c r="BE5" s="374"/>
      <c r="BF5" s="374"/>
      <c r="BG5" s="374"/>
      <c r="BH5" s="374"/>
      <c r="BI5" s="374"/>
      <c r="BJ5" s="374"/>
      <c r="BK5" s="374"/>
      <c r="BL5" s="374"/>
      <c r="BM5" s="374"/>
      <c r="BN5" s="374"/>
      <c r="BO5" s="374"/>
      <c r="BP5" s="375"/>
      <c r="BQ5" s="375"/>
      <c r="BR5" s="375"/>
      <c r="BS5" s="375"/>
      <c r="BT5" s="375"/>
      <c r="BU5" s="375"/>
      <c r="BW5" s="375"/>
      <c r="CT5" s="310" t="s">
        <v>3311</v>
      </c>
      <c r="CU5" s="311">
        <v>3059225</v>
      </c>
    </row>
    <row r="6" spans="1:113" ht="18.75" x14ac:dyDescent="0.3">
      <c r="A6" s="773"/>
      <c r="B6"/>
      <c r="C6" s="410">
        <v>46204</v>
      </c>
      <c r="D6" s="319">
        <f t="shared" ref="D6:D37" si="1">SUMIFS(F:F,E:E,"&gt;="&amp;C6,E:E,"&lt;="&amp;EOMONTH(C6,0))</f>
        <v>6904000</v>
      </c>
      <c r="E6" s="408" t="s">
        <v>601</v>
      </c>
      <c r="F6" s="409" t="s">
        <v>602</v>
      </c>
      <c r="G6" s="408" t="s">
        <v>604</v>
      </c>
      <c r="H6" s="408" t="s">
        <v>5910</v>
      </c>
      <c r="M6" s="575" t="s">
        <v>601</v>
      </c>
      <c r="N6" s="576" t="s">
        <v>602</v>
      </c>
      <c r="O6" s="575" t="s">
        <v>603</v>
      </c>
      <c r="P6" s="575" t="s">
        <v>604</v>
      </c>
      <c r="AJ6" s="438">
        <v>46232</v>
      </c>
      <c r="AK6" s="439">
        <v>12674000</v>
      </c>
      <c r="AL6" s="439">
        <v>-12674000</v>
      </c>
      <c r="AN6" s="432">
        <v>44317</v>
      </c>
      <c r="AO6" s="703">
        <v>830000</v>
      </c>
      <c r="AQ6" s="126">
        <v>43891</v>
      </c>
      <c r="AR6" s="247" t="str">
        <f t="shared" si="0"/>
        <v>marzo</v>
      </c>
      <c r="AS6" s="237">
        <f>VLOOKUP(DATE(YEAR($AQ6)+(Tabla1113[[#Headers],[2021]]-2020),MONTH($AQ6),DAY($AQ6)),Tabla28[#All],2,0)</f>
        <v>1736000</v>
      </c>
      <c r="AT6" s="237">
        <f>VLOOKUP(DATE(YEAR($AQ6)+(Tabla1113[[#Headers],[2022]]-2020),MONTH($AQ6),DAY($AQ6)),Tabla28[#All],2,0)</f>
        <v>1438000</v>
      </c>
      <c r="AU6" s="237">
        <f>VLOOKUP(DATE(YEAR($AQ6)+(Tabla1113[[#Headers],[2023]]-2020),MONTH($AQ6),DAY($AQ6)),Tabla28[#All],2,0)</f>
        <v>1580000</v>
      </c>
      <c r="AV6" s="237">
        <f>VLOOKUP(DATE(YEAR($AQ6)+(Tabla1113[[#Headers],[2024]]-2020),MONTH($AQ6),DAY($AQ6)),Tabla28[#All],2,0)</f>
        <v>1771000</v>
      </c>
      <c r="AW6" s="237">
        <f>VLOOKUP(DATE(YEAR($AQ6)+(Tabla1113[[#Headers],[2025]]-2020),MONTH($AQ6),DAY($AQ6)),Tabla28[#All],2,0)</f>
        <v>1833500</v>
      </c>
      <c r="AX6" s="237">
        <f>VLOOKUP(DATE(YEAR($AQ6)+(Tabla1113[[#Headers],[2026]]-2020),MONTH($AQ6),DAY($AQ6)),Tabla28[#All],2,0)</f>
        <v>3151000</v>
      </c>
      <c r="AY6" s="237"/>
      <c r="AZ6" s="237"/>
      <c r="BA6" s="374"/>
      <c r="BD6" s="374"/>
      <c r="BE6" s="374"/>
      <c r="BF6" s="374"/>
      <c r="BG6" s="374"/>
      <c r="BH6" s="374"/>
      <c r="BI6" s="374"/>
      <c r="BJ6" s="374"/>
      <c r="BK6" s="374"/>
      <c r="BL6" s="374"/>
      <c r="BM6" s="374"/>
      <c r="BN6" s="374"/>
      <c r="BO6" s="374"/>
      <c r="BP6" s="375"/>
      <c r="BQ6" s="374"/>
      <c r="BR6" s="374"/>
      <c r="BS6" s="375"/>
      <c r="BT6" s="375"/>
      <c r="BU6" s="375"/>
      <c r="BW6" s="375"/>
    </row>
    <row r="7" spans="1:113" ht="18.75" x14ac:dyDescent="0.3">
      <c r="A7" s="773"/>
      <c r="B7"/>
      <c r="C7" s="410">
        <v>46174</v>
      </c>
      <c r="D7" s="319">
        <f t="shared" si="1"/>
        <v>4880000</v>
      </c>
      <c r="E7" s="404">
        <v>46234</v>
      </c>
      <c r="F7" s="405">
        <v>3000</v>
      </c>
      <c r="G7" s="407"/>
      <c r="H7" s="405" t="s">
        <v>2137</v>
      </c>
      <c r="M7" s="211"/>
      <c r="N7" s="212">
        <v>4754000</v>
      </c>
      <c r="O7" s="213"/>
      <c r="P7" s="943">
        <v>46174</v>
      </c>
      <c r="T7" s="601" t="s">
        <v>36</v>
      </c>
      <c r="U7" s="601" t="s">
        <v>1612</v>
      </c>
      <c r="V7" s="602" t="s">
        <v>1613</v>
      </c>
      <c r="W7" s="601" t="s">
        <v>1435</v>
      </c>
      <c r="X7" s="601" t="s">
        <v>8137</v>
      </c>
      <c r="Y7" s="601" t="s">
        <v>1436</v>
      </c>
      <c r="Z7" s="602" t="s">
        <v>8253</v>
      </c>
      <c r="AA7" s="603" t="s">
        <v>8254</v>
      </c>
      <c r="AB7" s="603" t="s">
        <v>8255</v>
      </c>
      <c r="AC7" s="603" t="s">
        <v>7863</v>
      </c>
      <c r="AD7" s="603" t="s">
        <v>67</v>
      </c>
      <c r="AE7" s="604" t="s">
        <v>8256</v>
      </c>
      <c r="AF7" s="837"/>
      <c r="AG7" s="837"/>
      <c r="AH7" s="837"/>
      <c r="AJ7" s="438">
        <v>46230</v>
      </c>
      <c r="AK7" s="439">
        <v>12637000</v>
      </c>
      <c r="AL7" s="439">
        <v>-12637000</v>
      </c>
      <c r="AN7" s="432">
        <v>44348</v>
      </c>
      <c r="AO7" s="703">
        <v>567000</v>
      </c>
      <c r="AQ7" s="126">
        <v>43922</v>
      </c>
      <c r="AR7" s="247" t="str">
        <f t="shared" si="0"/>
        <v>abril</v>
      </c>
      <c r="AS7" s="237">
        <f>VLOOKUP(DATE(YEAR($AQ7)+(Tabla1113[[#Headers],[2021]]-2020),MONTH($AQ7),DAY($AQ7)),Tabla28[#All],2,0)</f>
        <v>1076000</v>
      </c>
      <c r="AT7" s="237">
        <f>VLOOKUP(DATE(YEAR($AQ7)+(Tabla1113[[#Headers],[2022]]-2020),MONTH($AQ7),DAY($AQ7)),Tabla28[#All],2,0)</f>
        <v>1549000</v>
      </c>
      <c r="AU7" s="237">
        <f>VLOOKUP(DATE(YEAR($AQ7)+(Tabla1113[[#Headers],[2023]]-2020),MONTH($AQ7),DAY($AQ7)),Tabla28[#All],2,0)</f>
        <v>1657500</v>
      </c>
      <c r="AV7" s="237">
        <f>VLOOKUP(DATE(YEAR($AQ7)+(Tabla1113[[#Headers],[2024]]-2020),MONTH($AQ7),DAY($AQ7)),Tabla28[#All],2,0)</f>
        <v>2173000</v>
      </c>
      <c r="AW7" s="237">
        <f>VLOOKUP(DATE(YEAR($AQ7)+(Tabla1113[[#Headers],[2025]]-2020),MONTH($AQ7),DAY($AQ7)),Tabla28[#All],2,0)</f>
        <v>2874000</v>
      </c>
      <c r="AX7" s="237">
        <f>VLOOKUP(DATE(YEAR($AQ7)+(Tabla1113[[#Headers],[2026]]-2020),MONTH($AQ7),DAY($AQ7)),Tabla28[#All],2,0)</f>
        <v>2825000</v>
      </c>
      <c r="AY7" s="237"/>
      <c r="AZ7" s="237"/>
      <c r="BA7" s="374"/>
      <c r="BD7" s="374"/>
      <c r="BE7" s="374"/>
      <c r="BF7" s="374"/>
      <c r="BG7" s="374"/>
      <c r="BH7" s="374"/>
      <c r="BI7" s="374"/>
      <c r="BJ7" s="374"/>
      <c r="BK7" s="374"/>
      <c r="BL7" s="374"/>
      <c r="BM7" s="374"/>
      <c r="BN7" s="374"/>
      <c r="BO7" s="374"/>
      <c r="BP7" s="375"/>
      <c r="BQ7" s="319" t="s">
        <v>5417</v>
      </c>
      <c r="BR7" s="319">
        <f>SUM(AZ:AZ)</f>
        <v>0</v>
      </c>
      <c r="BS7" s="374"/>
      <c r="BT7" s="374"/>
      <c r="BU7" s="375"/>
      <c r="BW7" s="375"/>
    </row>
    <row r="8" spans="1:113" ht="18.75" x14ac:dyDescent="0.3">
      <c r="A8" s="773"/>
      <c r="B8"/>
      <c r="C8" s="410">
        <v>46143</v>
      </c>
      <c r="D8" s="319">
        <f t="shared" si="1"/>
        <v>2848000</v>
      </c>
      <c r="E8" s="404">
        <v>46234</v>
      </c>
      <c r="F8" s="405">
        <v>2360000</v>
      </c>
      <c r="G8" s="407"/>
      <c r="H8" s="405"/>
      <c r="M8" s="211"/>
      <c r="N8" s="212">
        <v>4410000</v>
      </c>
      <c r="O8" s="213"/>
      <c r="P8" s="943">
        <v>46143</v>
      </c>
      <c r="T8" s="290"/>
      <c r="U8" s="389"/>
      <c r="V8" s="2"/>
      <c r="W8" s="2"/>
      <c r="X8" s="2"/>
      <c r="Y8" s="2"/>
      <c r="Z8" s="2"/>
      <c r="AA8" s="2"/>
      <c r="AB8" s="2"/>
      <c r="AC8" s="2"/>
      <c r="AD8" s="2"/>
      <c r="AE8" s="2"/>
      <c r="AF8" s="375"/>
      <c r="AG8" s="375"/>
      <c r="AH8" s="375"/>
      <c r="AJ8" s="438">
        <v>46230</v>
      </c>
      <c r="AK8" s="439">
        <v>12517000</v>
      </c>
      <c r="AL8" s="439">
        <v>-12517000</v>
      </c>
      <c r="AN8" s="432">
        <v>44378</v>
      </c>
      <c r="AO8" s="703">
        <v>690000</v>
      </c>
      <c r="AQ8" s="126">
        <v>43952</v>
      </c>
      <c r="AR8" s="247" t="str">
        <f t="shared" si="0"/>
        <v>mayo</v>
      </c>
      <c r="AS8" s="237">
        <f>VLOOKUP(DATE(YEAR($AQ8)+(Tabla1113[[#Headers],[2021]]-2020),MONTH($AQ8),DAY($AQ8)),Tabla28[#All],2,0)</f>
        <v>830000</v>
      </c>
      <c r="AT8" s="237">
        <f>VLOOKUP(DATE(YEAR($AQ8)+(Tabla1113[[#Headers],[2022]]-2020),MONTH($AQ8),DAY($AQ8)),Tabla28[#All],2,0)</f>
        <v>1699000</v>
      </c>
      <c r="AU8" s="237">
        <f>VLOOKUP(DATE(YEAR($AQ8)+(Tabla1113[[#Headers],[2023]]-2020),MONTH($AQ8),DAY($AQ8)),Tabla28[#All],2,0)</f>
        <v>1804000</v>
      </c>
      <c r="AV8" s="237">
        <f>VLOOKUP(DATE(YEAR($AQ8)+(Tabla1113[[#Headers],[2024]]-2020),MONTH($AQ8),DAY($AQ8)),Tabla28[#All],2,0)</f>
        <v>1523000</v>
      </c>
      <c r="AW8" s="237">
        <f>VLOOKUP(DATE(YEAR($AQ8)+(Tabla1113[[#Headers],[2025]]-2020),MONTH($AQ8),DAY($AQ8)),Tabla28[#All],2,0)</f>
        <v>3275000</v>
      </c>
      <c r="AX8" s="237">
        <f>VLOOKUP(DATE(YEAR($AQ8)+(Tabla1113[[#Headers],[2026]]-2020),MONTH($AQ8),DAY($AQ8)),Tabla28[#All],2,0)</f>
        <v>4410000</v>
      </c>
      <c r="AY8" s="237"/>
      <c r="AZ8" s="237"/>
      <c r="BA8" s="374"/>
      <c r="BD8" s="374"/>
      <c r="BE8" s="374"/>
      <c r="BF8" s="374"/>
      <c r="BG8" s="374"/>
      <c r="BH8" s="374"/>
      <c r="BI8" s="374"/>
      <c r="BJ8" s="374"/>
      <c r="BK8" s="374"/>
      <c r="BL8" s="374"/>
      <c r="BM8" s="374"/>
      <c r="BN8" s="374"/>
      <c r="BO8" s="374"/>
      <c r="BP8" s="375"/>
      <c r="BQ8" s="319" t="s">
        <v>5416</v>
      </c>
      <c r="BR8" s="319">
        <f>SUM(BF:BF)</f>
        <v>0</v>
      </c>
      <c r="BS8" s="374"/>
      <c r="BT8" s="374"/>
      <c r="BU8" s="375"/>
      <c r="BW8" s="375"/>
      <c r="CR8" s="126"/>
    </row>
    <row r="9" spans="1:113" ht="18.75" x14ac:dyDescent="0.3">
      <c r="A9" s="773"/>
      <c r="B9"/>
      <c r="C9" s="410">
        <v>46113</v>
      </c>
      <c r="D9" s="319">
        <f t="shared" si="1"/>
        <v>3490000</v>
      </c>
      <c r="E9" s="404">
        <v>46234</v>
      </c>
      <c r="F9" s="405">
        <v>10000</v>
      </c>
      <c r="G9" s="407" t="s">
        <v>5440</v>
      </c>
      <c r="H9" s="405" t="s">
        <v>5724</v>
      </c>
      <c r="M9" s="211"/>
      <c r="N9" s="212">
        <v>2825000</v>
      </c>
      <c r="O9" s="213"/>
      <c r="P9" s="214" t="s">
        <v>8863</v>
      </c>
      <c r="AJ9" s="438">
        <v>46228</v>
      </c>
      <c r="AK9" s="439">
        <v>12517000</v>
      </c>
      <c r="AL9" s="439">
        <v>-12517000</v>
      </c>
      <c r="AN9" s="432">
        <v>44409</v>
      </c>
      <c r="AO9" s="703">
        <v>699000</v>
      </c>
      <c r="AQ9" s="126">
        <v>43983</v>
      </c>
      <c r="AR9" s="247" t="str">
        <f t="shared" si="0"/>
        <v>junio</v>
      </c>
      <c r="AS9" s="237">
        <f>VLOOKUP(DATE(YEAR($AQ9)+(Tabla1113[[#Headers],[2021]]-2020),MONTH($AQ9),DAY($AQ9)),Tabla28[#All],2,0)</f>
        <v>567000</v>
      </c>
      <c r="AT9" s="237">
        <f>VLOOKUP(DATE(YEAR($AQ9)+(Tabla1113[[#Headers],[2022]]-2020),MONTH($AQ9),DAY($AQ9)),Tabla28[#All],2,0)</f>
        <v>1467000</v>
      </c>
      <c r="AU9" s="237">
        <f>VLOOKUP(DATE(YEAR($AQ9)+(Tabla1113[[#Headers],[2023]]-2020),MONTH($AQ9),DAY($AQ9)),Tabla28[#All],2,0)</f>
        <v>1031000</v>
      </c>
      <c r="AV9" s="237">
        <f>VLOOKUP(DATE(YEAR($AQ9)+(Tabla1113[[#Headers],[2024]]-2020),MONTH($AQ9),DAY($AQ9)),Tabla28[#All],2,0)</f>
        <v>1527000</v>
      </c>
      <c r="AW9" s="237">
        <f>VLOOKUP(DATE(YEAR($AQ9)+(Tabla1113[[#Headers],[2025]]-2020),MONTH($AQ9),DAY($AQ9)),Tabla28[#All],2,0)</f>
        <v>2586000</v>
      </c>
      <c r="AX9" s="237" t="e">
        <f>VLOOKUP(DATE(YEAR($AQ9)+(Tabla1113[[#Headers],[2026]]-2020),MONTH($AQ9),DAY($AQ9)),Tabla28[#All],2,0)</f>
        <v>#N/A</v>
      </c>
      <c r="AY9" s="237"/>
      <c r="AZ9" s="237"/>
      <c r="BA9" s="374"/>
      <c r="BD9" s="374"/>
      <c r="BE9" s="374"/>
      <c r="BF9" s="374"/>
      <c r="BG9" s="374"/>
      <c r="BH9" s="374"/>
      <c r="BI9" s="374"/>
      <c r="BJ9" s="374"/>
      <c r="BK9" s="374"/>
      <c r="BL9" s="374"/>
      <c r="BM9" s="374"/>
      <c r="BN9" s="374"/>
      <c r="BO9" s="374"/>
      <c r="BP9" s="375"/>
      <c r="BQ9" s="319" t="s">
        <v>5415</v>
      </c>
      <c r="BR9" s="319" t="e">
        <f>SUM(BQ:BQ)</f>
        <v>#REF!</v>
      </c>
      <c r="BS9" s="374"/>
      <c r="BT9" s="374"/>
      <c r="BU9" s="375"/>
      <c r="BW9" s="375"/>
    </row>
    <row r="10" spans="1:113" x14ac:dyDescent="0.25">
      <c r="A10" s="144"/>
      <c r="B10"/>
      <c r="C10" s="410">
        <v>46082</v>
      </c>
      <c r="D10" s="319">
        <f t="shared" si="1"/>
        <v>4030000</v>
      </c>
      <c r="E10" s="404">
        <v>46234</v>
      </c>
      <c r="F10" s="405">
        <v>2000</v>
      </c>
      <c r="G10" s="407" t="s">
        <v>5440</v>
      </c>
      <c r="H10" s="405" t="s">
        <v>8245</v>
      </c>
      <c r="M10" s="211"/>
      <c r="N10" s="212">
        <v>3151000</v>
      </c>
      <c r="O10" s="213"/>
      <c r="P10" s="214" t="s">
        <v>8604</v>
      </c>
      <c r="AJ10" s="438">
        <v>46226</v>
      </c>
      <c r="AK10" s="439">
        <v>12490000</v>
      </c>
      <c r="AL10" s="439">
        <v>-12490000</v>
      </c>
      <c r="AN10" s="432">
        <v>44440</v>
      </c>
      <c r="AO10" s="703">
        <v>570000</v>
      </c>
      <c r="AQ10" s="126">
        <v>44013</v>
      </c>
      <c r="AR10" s="247" t="s">
        <v>7721</v>
      </c>
      <c r="AS10" s="237">
        <f>VLOOKUP(DATE(YEAR($AQ10)+(Tabla1113[[#Headers],[2021]]-2020),MONTH($AQ10),DAY($AQ10)),Tabla28[#All],2,0)</f>
        <v>690000</v>
      </c>
      <c r="AT10" s="237">
        <f>VLOOKUP(DATE(YEAR($AQ10)+(Tabla1113[[#Headers],[2022]]-2020),MONTH($AQ10),DAY($AQ10)),Tabla28[#All],2,0)</f>
        <v>1813000</v>
      </c>
      <c r="AU10" s="237">
        <f>VLOOKUP(DATE(YEAR($AQ10)+(Tabla1113[[#Headers],[2023]]-2020),MONTH($AQ10),DAY($AQ10)),Tabla28[#All],2,0)</f>
        <v>2281000</v>
      </c>
      <c r="AV10" s="237">
        <f>VLOOKUP(DATE(YEAR($AQ10)+(Tabla1113[[#Headers],[2024]]-2020),MONTH($AQ10),DAY($AQ10)),Tabla28[#All],2,0)</f>
        <v>2044000</v>
      </c>
      <c r="AW10" s="237">
        <f>VLOOKUP(DATE(YEAR($AQ10)+(Tabla1113[[#Headers],[2025]]-2020),MONTH($AQ10),DAY($AQ10)),Tabla28[#All],2,0)</f>
        <v>2664000</v>
      </c>
      <c r="AX10" s="237" t="e">
        <f>VLOOKUP(DATE(YEAR($AQ10)+(Tabla1113[[#Headers],[2026]]-2020),MONTH($AQ10),DAY($AQ10)),Tabla28[#All],2,0)</f>
        <v>#N/A</v>
      </c>
      <c r="AY10" s="237"/>
      <c r="AZ10" s="237"/>
      <c r="BA10" s="374"/>
      <c r="BB10" s="374"/>
      <c r="BC10" s="374"/>
      <c r="BD10" s="374"/>
      <c r="BE10" s="374"/>
      <c r="BF10" s="374"/>
      <c r="BG10" s="374"/>
      <c r="BH10" s="374"/>
      <c r="BI10" s="374"/>
      <c r="BJ10" s="374"/>
      <c r="BK10" s="374"/>
      <c r="BL10" s="374"/>
      <c r="BM10" s="374"/>
      <c r="BN10" s="374"/>
      <c r="BO10" s="374"/>
      <c r="BP10" s="375"/>
      <c r="BQ10" s="319" t="s">
        <v>3268</v>
      </c>
      <c r="BR10" s="319">
        <f>SUM(BZ:BZ)</f>
        <v>0</v>
      </c>
      <c r="BS10" s="374"/>
      <c r="BT10" s="374"/>
      <c r="BU10" s="375"/>
      <c r="BW10" s="375"/>
    </row>
    <row r="11" spans="1:113" x14ac:dyDescent="0.25">
      <c r="A11" s="144"/>
      <c r="B11"/>
      <c r="C11" s="410">
        <v>46054</v>
      </c>
      <c r="D11" s="319">
        <f t="shared" si="1"/>
        <v>3757000</v>
      </c>
      <c r="E11" s="404">
        <v>46233</v>
      </c>
      <c r="F11" s="405">
        <v>20000</v>
      </c>
      <c r="G11" s="407" t="s">
        <v>3322</v>
      </c>
      <c r="H11" s="405" t="s">
        <v>9245</v>
      </c>
      <c r="M11" s="211"/>
      <c r="N11" s="212">
        <v>5387000</v>
      </c>
      <c r="O11" s="213"/>
      <c r="P11" s="214" t="s">
        <v>8292</v>
      </c>
      <c r="AJ11" s="438">
        <v>46225</v>
      </c>
      <c r="AK11" s="439">
        <v>12440000</v>
      </c>
      <c r="AL11" s="439">
        <v>-12440000</v>
      </c>
      <c r="AN11" s="432">
        <v>44470</v>
      </c>
      <c r="AO11" s="703">
        <v>724000</v>
      </c>
      <c r="AQ11" s="126">
        <v>44044</v>
      </c>
      <c r="AR11" s="247" t="str">
        <f t="shared" si="0"/>
        <v>agosto</v>
      </c>
      <c r="AS11" s="237">
        <f>VLOOKUP(DATE(YEAR($AQ11)+(Tabla1113[[#Headers],[2021]]-2020),MONTH($AQ11),DAY($AQ11)),Tabla28[#All],2,0)</f>
        <v>699000</v>
      </c>
      <c r="AT11" s="237">
        <f>VLOOKUP(DATE(YEAR($AQ11)+(Tabla1113[[#Headers],[2022]]-2020),MONTH($AQ11),DAY($AQ11)),Tabla28[#All],2,0)</f>
        <v>1445000</v>
      </c>
      <c r="AU11" s="237">
        <f>VLOOKUP(DATE(YEAR($AQ11)+(Tabla1113[[#Headers],[2023]]-2020),MONTH($AQ11),DAY($AQ11)),Tabla28[#All],2,0)</f>
        <v>1772500</v>
      </c>
      <c r="AV11" s="237">
        <f>VLOOKUP(DATE(YEAR($AQ11)+(Tabla1113[[#Headers],[2024]]-2020),MONTH($AQ11),DAY($AQ11)),Tabla28[#All],2,0)</f>
        <v>1580000</v>
      </c>
      <c r="AW11" s="237">
        <f>VLOOKUP(DATE(YEAR($AQ11)+(Tabla1113[[#Headers],[2025]]-2020),MONTH($AQ11),DAY($AQ11)),Tabla28[#All],2,0)</f>
        <v>4420000</v>
      </c>
      <c r="AX11" s="237" t="e">
        <f>VLOOKUP(DATE(YEAR($AQ11)+(Tabla1113[[#Headers],[2026]]-2020),MONTH($AQ11),DAY($AQ11)),Tabla28[#All],2,0)</f>
        <v>#N/A</v>
      </c>
      <c r="AY11" s="237"/>
      <c r="AZ11" s="237"/>
      <c r="BA11" s="374"/>
      <c r="BB11" s="374"/>
      <c r="BC11" s="374"/>
      <c r="BD11" s="374"/>
      <c r="BE11" s="374"/>
      <c r="BF11" s="374"/>
      <c r="BG11" s="374"/>
      <c r="BH11" s="374"/>
      <c r="BI11" s="374"/>
      <c r="BJ11" s="374"/>
      <c r="BK11" s="374"/>
      <c r="BL11" s="374"/>
      <c r="BM11" s="374"/>
      <c r="BN11" s="374"/>
      <c r="BO11" s="374"/>
      <c r="BP11" s="375"/>
      <c r="BQ11" s="374"/>
      <c r="BR11" s="374"/>
      <c r="BS11" s="374"/>
      <c r="BT11" s="374"/>
      <c r="BU11" s="375"/>
      <c r="BW11" s="375"/>
    </row>
    <row r="12" spans="1:113" ht="34.5" customHeight="1" x14ac:dyDescent="0.25">
      <c r="A12" s="144"/>
      <c r="B12"/>
      <c r="C12" s="410">
        <v>46023</v>
      </c>
      <c r="D12" s="319">
        <f t="shared" si="1"/>
        <v>3713000</v>
      </c>
      <c r="E12" s="404">
        <v>46233</v>
      </c>
      <c r="F12" s="405">
        <v>53000</v>
      </c>
      <c r="G12" s="407" t="s">
        <v>911</v>
      </c>
      <c r="H12" s="405" t="s">
        <v>885</v>
      </c>
      <c r="M12" s="779"/>
      <c r="N12" s="212">
        <v>2688000</v>
      </c>
      <c r="O12" s="213"/>
      <c r="P12" s="214" t="s">
        <v>3405</v>
      </c>
      <c r="T12" s="605" t="s">
        <v>36</v>
      </c>
      <c r="U12" s="606" t="s">
        <v>1612</v>
      </c>
      <c r="V12" s="607" t="s">
        <v>1613</v>
      </c>
      <c r="W12" s="606" t="s">
        <v>1435</v>
      </c>
      <c r="X12" s="606" t="s">
        <v>8137</v>
      </c>
      <c r="Y12" s="838" t="s">
        <v>8260</v>
      </c>
      <c r="Z12" s="838" t="s">
        <v>8253</v>
      </c>
      <c r="AA12" s="839" t="s">
        <v>8254</v>
      </c>
      <c r="AB12" s="839" t="s">
        <v>8255</v>
      </c>
      <c r="AC12" s="839" t="s">
        <v>7863</v>
      </c>
      <c r="AD12" s="839" t="s">
        <v>67</v>
      </c>
      <c r="AE12" s="840" t="s">
        <v>8256</v>
      </c>
      <c r="AF12" s="841" t="s">
        <v>8259</v>
      </c>
      <c r="AG12" s="841" t="s">
        <v>8257</v>
      </c>
      <c r="AH12" s="842" t="s">
        <v>7053</v>
      </c>
      <c r="AI12" t="s">
        <v>542</v>
      </c>
      <c r="AJ12" s="438">
        <v>46222</v>
      </c>
      <c r="AK12" s="439">
        <v>12221000</v>
      </c>
      <c r="AL12" s="439">
        <v>-12221000</v>
      </c>
      <c r="AN12" s="432">
        <v>44501</v>
      </c>
      <c r="AO12" s="703">
        <v>401000</v>
      </c>
      <c r="AQ12" s="126">
        <v>44075</v>
      </c>
      <c r="AR12" s="247" t="str">
        <f t="shared" si="0"/>
        <v>septiembre</v>
      </c>
      <c r="AS12" s="237">
        <f>VLOOKUP(DATE(YEAR($AQ12)+(Tabla1113[[#Headers],[2021]]-2020),MONTH($AQ12),DAY($AQ12)),Tabla28[#All],2,0)</f>
        <v>570000</v>
      </c>
      <c r="AT12" s="237">
        <f>VLOOKUP(DATE(YEAR($AQ12)+(Tabla1113[[#Headers],[2022]]-2020),MONTH($AQ12),DAY($AQ12)),Tabla28[#All],2,0)</f>
        <v>1700000</v>
      </c>
      <c r="AU12" s="237">
        <f>VLOOKUP(DATE(YEAR($AQ12)+(Tabla1113[[#Headers],[2023]]-2020),MONTH($AQ12),DAY($AQ12)),Tabla28[#All],2,0)</f>
        <v>1579500</v>
      </c>
      <c r="AV12" s="237">
        <f>VLOOKUP(DATE(YEAR($AQ12)+(Tabla1113[[#Headers],[2024]]-2020),MONTH($AQ12),DAY($AQ12)),Tabla28[#All],2,0)</f>
        <v>2988500</v>
      </c>
      <c r="AW12" s="237">
        <f>VLOOKUP(DATE(YEAR($AQ12)+(Tabla1113[[#Headers],[2025]]-2020),MONTH($AQ12),DAY($AQ12)),Tabla28[#All],2,0)</f>
        <v>2455000</v>
      </c>
      <c r="AX12" s="237" t="e">
        <f>VLOOKUP(DATE(YEAR($AQ12)+(Tabla1113[[#Headers],[2026]]-2020),MONTH($AQ12),DAY($AQ12)),Tabla28[#All],2,0)</f>
        <v>#N/A</v>
      </c>
      <c r="AY12" s="237"/>
      <c r="AZ12" s="237"/>
      <c r="BA12" s="374"/>
      <c r="BB12" s="374"/>
      <c r="BC12" s="374"/>
      <c r="BD12" s="374"/>
      <c r="BE12" s="374"/>
      <c r="BF12" s="374"/>
      <c r="BG12" s="374"/>
      <c r="BH12" s="374"/>
      <c r="BI12" s="374"/>
      <c r="BJ12" s="374"/>
      <c r="BK12" s="374"/>
      <c r="BL12" s="374"/>
      <c r="BM12" s="374"/>
      <c r="BN12" s="374"/>
      <c r="BO12" s="374"/>
      <c r="BP12" s="375"/>
      <c r="BQ12" s="441" t="s">
        <v>6473</v>
      </c>
      <c r="BR12" s="374"/>
      <c r="BS12" s="374"/>
      <c r="BT12" s="374"/>
      <c r="BU12" s="375"/>
      <c r="BW12" s="375"/>
    </row>
    <row r="13" spans="1:113" ht="15.75" x14ac:dyDescent="0.25">
      <c r="A13" s="144"/>
      <c r="B13"/>
      <c r="C13" s="410">
        <v>45992</v>
      </c>
      <c r="D13" s="319">
        <f t="shared" si="1"/>
        <v>4201000</v>
      </c>
      <c r="E13" s="404">
        <v>46233</v>
      </c>
      <c r="F13" s="405">
        <v>30000</v>
      </c>
      <c r="G13" s="407"/>
      <c r="H13" s="405" t="s">
        <v>9240</v>
      </c>
      <c r="M13" s="211">
        <v>46022</v>
      </c>
      <c r="N13" s="212">
        <v>4627000</v>
      </c>
      <c r="O13" s="213"/>
      <c r="P13" s="214" t="s">
        <v>8605</v>
      </c>
      <c r="T13" s="671">
        <v>46175</v>
      </c>
      <c r="U13" s="558" t="s">
        <v>3755</v>
      </c>
      <c r="V13" s="557" t="s">
        <v>8895</v>
      </c>
      <c r="W13" s="558" t="s">
        <v>1547</v>
      </c>
      <c r="X13" s="558" t="s">
        <v>1664</v>
      </c>
      <c r="Y13" s="673">
        <v>680000</v>
      </c>
      <c r="Z13" s="569">
        <v>16000</v>
      </c>
      <c r="AA13" s="569">
        <v>452000</v>
      </c>
      <c r="AB13" s="569">
        <v>51000</v>
      </c>
      <c r="AC13" s="569"/>
      <c r="AD13" s="569"/>
      <c r="AE13" s="569">
        <v>105000</v>
      </c>
      <c r="AF13" s="569">
        <v>56000</v>
      </c>
      <c r="AG13" s="569">
        <v>0</v>
      </c>
      <c r="AH13" s="558"/>
      <c r="AI13" t="s">
        <v>542</v>
      </c>
      <c r="AJ13" s="438">
        <v>46220</v>
      </c>
      <c r="AK13" s="439">
        <v>11007000</v>
      </c>
      <c r="AL13" s="439">
        <v>-11007000</v>
      </c>
      <c r="AN13" s="432">
        <v>44531</v>
      </c>
      <c r="AO13" s="703">
        <v>1241000</v>
      </c>
      <c r="AQ13" s="126">
        <v>44105</v>
      </c>
      <c r="AR13" s="247" t="str">
        <f t="shared" si="0"/>
        <v>octubre</v>
      </c>
      <c r="AS13" s="237">
        <f>VLOOKUP(DATE(YEAR($AQ13)+(Tabla1113[[#Headers],[2021]]-2020),MONTH($AQ13),DAY($AQ13)),Tabla28[#All],2,0)</f>
        <v>724000</v>
      </c>
      <c r="AT13" s="237">
        <f>VLOOKUP(DATE(YEAR($AQ13)+(Tabla1113[[#Headers],[2022]]-2020),MONTH($AQ13),DAY($AQ13)),Tabla28[#All],2,0)</f>
        <v>1982000</v>
      </c>
      <c r="AU13" s="237">
        <f>VLOOKUP(DATE(YEAR($AQ13)+(Tabla1113[[#Headers],[2023]]-2020),MONTH($AQ13),DAY($AQ13)),Tabla28[#All],2,0)</f>
        <v>1119500</v>
      </c>
      <c r="AV13" s="237">
        <f>VLOOKUP(DATE(YEAR($AQ13)+(Tabla1113[[#Headers],[2024]]-2020),MONTH($AQ13),DAY($AQ13)),Tabla28[#All],2,0)</f>
        <v>1364000</v>
      </c>
      <c r="AW13" s="237">
        <f>VLOOKUP(DATE(YEAR($AQ13)+(Tabla1113[[#Headers],[2025]]-2020),MONTH($AQ13),DAY($AQ13)),Tabla28[#All],2,0)</f>
        <v>3891000</v>
      </c>
      <c r="AX13" s="237" t="e">
        <f>VLOOKUP(DATE(YEAR($AQ13)+(Tabla1113[[#Headers],[2026]]-2020),MONTH($AQ13),DAY($AQ13)),Tabla28[#All],2,0)</f>
        <v>#N/A</v>
      </c>
      <c r="AY13" s="237"/>
      <c r="AZ13" s="237"/>
      <c r="BA13" s="374"/>
      <c r="BB13" s="374"/>
      <c r="BC13" s="374"/>
      <c r="BD13" s="374"/>
      <c r="BE13" s="374"/>
      <c r="BF13" s="374"/>
      <c r="BG13" s="374"/>
      <c r="BH13" s="374"/>
      <c r="BI13" s="374"/>
      <c r="BJ13" s="374"/>
      <c r="BK13" s="374"/>
      <c r="BL13" s="374"/>
      <c r="BM13" s="374"/>
      <c r="BN13" s="374"/>
      <c r="BO13" s="374"/>
      <c r="BP13" s="375"/>
      <c r="BQ13" s="441" t="s">
        <v>6472</v>
      </c>
      <c r="BR13" s="465" t="s">
        <v>6471</v>
      </c>
      <c r="BS13" s="374"/>
      <c r="BT13" s="374"/>
      <c r="BU13" s="375"/>
      <c r="BW13" s="375"/>
      <c r="CZ13" s="203"/>
    </row>
    <row r="14" spans="1:113" x14ac:dyDescent="0.25">
      <c r="A14" s="791"/>
      <c r="B14"/>
      <c r="C14" s="410">
        <v>45962</v>
      </c>
      <c r="D14" s="319">
        <f t="shared" si="1"/>
        <v>3502000</v>
      </c>
      <c r="E14" s="404">
        <v>46232</v>
      </c>
      <c r="F14" s="405">
        <v>2000</v>
      </c>
      <c r="G14" s="407" t="s">
        <v>5440</v>
      </c>
      <c r="H14" s="405" t="s">
        <v>7651</v>
      </c>
      <c r="M14" s="211">
        <v>45991</v>
      </c>
      <c r="N14" s="212">
        <v>3538000</v>
      </c>
      <c r="O14" s="213"/>
      <c r="P14" s="214" t="s">
        <v>8606</v>
      </c>
      <c r="T14" s="671">
        <v>46175</v>
      </c>
      <c r="U14" s="558" t="s">
        <v>1697</v>
      </c>
      <c r="V14" s="557" t="s">
        <v>7586</v>
      </c>
      <c r="W14" s="558" t="s">
        <v>561</v>
      </c>
      <c r="X14" s="558" t="s">
        <v>214</v>
      </c>
      <c r="Y14" s="673">
        <v>295000</v>
      </c>
      <c r="Z14" s="569">
        <v>5000</v>
      </c>
      <c r="AA14" s="569">
        <v>198000</v>
      </c>
      <c r="AB14" s="569"/>
      <c r="AC14" s="569"/>
      <c r="AD14" s="569"/>
      <c r="AE14" s="569">
        <v>80000</v>
      </c>
      <c r="AF14" s="569">
        <v>12000</v>
      </c>
      <c r="AG14" s="569">
        <v>0</v>
      </c>
      <c r="AH14" s="558"/>
      <c r="AI14" t="s">
        <v>542</v>
      </c>
      <c r="AJ14" s="438">
        <v>46220</v>
      </c>
      <c r="AK14" s="439">
        <v>10747000</v>
      </c>
      <c r="AL14" s="439">
        <v>-10747000</v>
      </c>
      <c r="AN14" s="432">
        <v>44562</v>
      </c>
      <c r="AO14" s="703">
        <v>574000</v>
      </c>
      <c r="AQ14" s="126">
        <v>44136</v>
      </c>
      <c r="AR14" s="247" t="str">
        <f t="shared" si="0"/>
        <v>noviembre</v>
      </c>
      <c r="AS14" s="237">
        <f>VLOOKUP(DATE(YEAR($AQ14)+(Tabla1113[[#Headers],[2021]]-2020),MONTH($AQ14),DAY($AQ14)),Tabla28[#All],2,0)</f>
        <v>401000</v>
      </c>
      <c r="AT14" s="237">
        <f>VLOOKUP(DATE(YEAR($AQ14)+(Tabla1113[[#Headers],[2022]]-2020),MONTH($AQ14),DAY($AQ14)),Tabla28[#All],2,0)</f>
        <v>1461000</v>
      </c>
      <c r="AU14" s="237">
        <f>VLOOKUP(DATE(YEAR($AQ14)+(Tabla1113[[#Headers],[2023]]-2020),MONTH($AQ14),DAY($AQ14)),Tabla28[#All],2,0)</f>
        <v>2013500</v>
      </c>
      <c r="AV14" s="237">
        <f>VLOOKUP(DATE(YEAR($AQ14)+(Tabla1113[[#Headers],[2024]]-2020),MONTH($AQ14),DAY($AQ14)),Tabla28[#All],2,0)</f>
        <v>2500000</v>
      </c>
      <c r="AW14" s="237">
        <f>VLOOKUP(DATE(YEAR($AQ14)+(Tabla1113[[#Headers],[2025]]-2020),MONTH($AQ14),DAY($AQ14)),Tabla28[#All],2,0)</f>
        <v>3538000</v>
      </c>
      <c r="AX14" s="237" t="e">
        <f>VLOOKUP(DATE(YEAR($AQ14)+(Tabla1113[[#Headers],[2026]]-2020),MONTH($AQ14),DAY($AQ14)),Tabla28[#All],2,0)</f>
        <v>#N/A</v>
      </c>
      <c r="AY14" s="237"/>
      <c r="AZ14" s="237"/>
      <c r="BA14" s="374"/>
      <c r="BB14" s="374"/>
      <c r="BC14" s="374"/>
      <c r="BD14" s="374"/>
      <c r="BE14" s="374"/>
      <c r="BF14" s="374"/>
      <c r="BG14" s="374"/>
      <c r="BH14" s="374"/>
      <c r="BI14" s="374"/>
      <c r="BJ14" s="374"/>
      <c r="BK14" s="374"/>
      <c r="BL14" s="374"/>
      <c r="BM14" s="374"/>
      <c r="BN14" s="374"/>
      <c r="BO14" s="374"/>
      <c r="BP14" s="375"/>
      <c r="BQ14" s="375"/>
      <c r="BR14" s="375"/>
      <c r="BS14" s="374"/>
      <c r="BT14" s="374"/>
      <c r="BU14" s="375"/>
      <c r="BW14" s="375"/>
      <c r="CZ14" s="203"/>
    </row>
    <row r="15" spans="1:113" x14ac:dyDescent="0.25">
      <c r="A15" s="144"/>
      <c r="B15"/>
      <c r="C15" s="410">
        <v>45931</v>
      </c>
      <c r="D15" s="319">
        <f t="shared" si="1"/>
        <v>4816000</v>
      </c>
      <c r="E15" s="404">
        <v>46232</v>
      </c>
      <c r="F15" s="405">
        <v>15000</v>
      </c>
      <c r="G15" s="407" t="s">
        <v>3324</v>
      </c>
      <c r="H15" s="405" t="s">
        <v>9236</v>
      </c>
      <c r="M15" s="211">
        <v>45961</v>
      </c>
      <c r="N15" s="212">
        <v>3510000</v>
      </c>
      <c r="O15" s="213"/>
      <c r="P15" s="214" t="s">
        <v>2012</v>
      </c>
      <c r="T15" s="671">
        <v>46175</v>
      </c>
      <c r="U15" s="558" t="s">
        <v>4860</v>
      </c>
      <c r="V15" s="557" t="s">
        <v>8925</v>
      </c>
      <c r="W15" s="558" t="s">
        <v>561</v>
      </c>
      <c r="X15" s="558" t="s">
        <v>577</v>
      </c>
      <c r="Y15" s="673">
        <v>417000</v>
      </c>
      <c r="Z15" s="569">
        <v>5000</v>
      </c>
      <c r="AA15" s="569">
        <v>332000</v>
      </c>
      <c r="AB15" s="569"/>
      <c r="AC15" s="569"/>
      <c r="AD15" s="569"/>
      <c r="AE15" s="569">
        <v>80000</v>
      </c>
      <c r="AF15" s="569"/>
      <c r="AG15" s="569">
        <v>0</v>
      </c>
      <c r="AH15" s="558"/>
      <c r="AI15" t="s">
        <v>542</v>
      </c>
      <c r="AJ15" s="438">
        <v>46218</v>
      </c>
      <c r="AK15" s="439">
        <v>10627000</v>
      </c>
      <c r="AL15" s="439">
        <v>-10627000</v>
      </c>
      <c r="AN15" s="432">
        <v>44593</v>
      </c>
      <c r="AO15" s="703">
        <v>873000</v>
      </c>
      <c r="AQ15" s="126">
        <v>44166</v>
      </c>
      <c r="AR15" s="247" t="str">
        <f t="shared" si="0"/>
        <v>diciembre</v>
      </c>
      <c r="AS15" s="237">
        <f>VLOOKUP(DATE(YEAR($AQ15)+(Tabla1113[[#Headers],[2021]]-2020),MONTH($AQ15),DAY($AQ15)),Tabla28[#All],2,0)</f>
        <v>1241000</v>
      </c>
      <c r="AT15" s="237">
        <f>VLOOKUP(DATE(YEAR($AQ15)+(Tabla1113[[#Headers],[2022]]-2020),MONTH($AQ15),DAY($AQ15)),Tabla28[#All],2,0)</f>
        <v>2259000</v>
      </c>
      <c r="AU15" s="237">
        <f>VLOOKUP(DATE(YEAR($AQ15)+(Tabla1113[[#Headers],[2023]]-2020),MONTH($AQ15),DAY($AQ15)),Tabla28[#All],2,0)</f>
        <v>2654000</v>
      </c>
      <c r="AV15" s="237">
        <f>VLOOKUP(DATE(YEAR($AQ15)+(Tabla1113[[#Headers],[2024]]-2020),MONTH($AQ15),DAY($AQ15)),Tabla28[#All],2,0)</f>
        <v>2629500</v>
      </c>
      <c r="AW15" s="237">
        <f>VLOOKUP(DATE(YEAR($AQ15)+(Tabla1113[[#Headers],[2025]]-2020),MONTH($AQ15),DAY($AQ15)),Tabla28[#All],2,0)</f>
        <v>4627000</v>
      </c>
      <c r="AX15" s="237" t="e">
        <f>VLOOKUP(DATE(YEAR($AQ15)+(Tabla1113[[#Headers],[2026]]-2020),MONTH($AQ15),DAY($AQ15)),Tabla28[#All],2,0)</f>
        <v>#N/A</v>
      </c>
      <c r="AY15" s="725"/>
      <c r="AZ15" s="725"/>
      <c r="BA15" s="374"/>
      <c r="BB15" s="374"/>
      <c r="BC15" s="374"/>
      <c r="BD15" s="374"/>
      <c r="BE15" s="374"/>
      <c r="BF15" s="374"/>
      <c r="BG15" s="374"/>
      <c r="BH15" s="374"/>
      <c r="BI15" s="374"/>
      <c r="BJ15" s="374"/>
      <c r="BK15" s="374"/>
      <c r="BL15" s="374"/>
      <c r="BM15" s="374"/>
      <c r="BN15" s="374"/>
      <c r="BO15" s="374"/>
      <c r="BP15" s="375"/>
      <c r="BQ15" s="375"/>
      <c r="BR15" s="375"/>
      <c r="BS15" s="374"/>
      <c r="BT15" s="374"/>
      <c r="BU15" s="375"/>
      <c r="BW15" s="375"/>
      <c r="CZ15" s="203"/>
    </row>
    <row r="16" spans="1:113" x14ac:dyDescent="0.25">
      <c r="A16" s="144"/>
      <c r="B16"/>
      <c r="C16" s="410">
        <v>45901</v>
      </c>
      <c r="D16" s="319">
        <f t="shared" si="1"/>
        <v>2693000</v>
      </c>
      <c r="E16" s="404">
        <v>46232</v>
      </c>
      <c r="F16" s="405">
        <v>21000</v>
      </c>
      <c r="G16" s="407" t="s">
        <v>1365</v>
      </c>
      <c r="H16" s="405" t="s">
        <v>9229</v>
      </c>
      <c r="M16" s="211">
        <v>45961</v>
      </c>
      <c r="N16" s="212">
        <v>381000</v>
      </c>
      <c r="O16" s="213"/>
      <c r="P16" s="214" t="s">
        <v>2011</v>
      </c>
      <c r="T16" s="671">
        <v>46175</v>
      </c>
      <c r="U16" s="558" t="s">
        <v>2420</v>
      </c>
      <c r="V16" s="557" t="s">
        <v>6538</v>
      </c>
      <c r="W16" s="558" t="s">
        <v>4849</v>
      </c>
      <c r="X16" s="558" t="s">
        <v>214</v>
      </c>
      <c r="Y16" s="673">
        <v>462000</v>
      </c>
      <c r="Z16" s="569">
        <v>5000</v>
      </c>
      <c r="AA16" s="569">
        <v>208000</v>
      </c>
      <c r="AB16" s="569">
        <v>126000</v>
      </c>
      <c r="AC16" s="569"/>
      <c r="AD16" s="569"/>
      <c r="AE16" s="569">
        <v>80000</v>
      </c>
      <c r="AF16" s="569">
        <v>43000</v>
      </c>
      <c r="AG16" s="569">
        <v>0</v>
      </c>
      <c r="AH16" s="558" t="s">
        <v>9053</v>
      </c>
      <c r="AI16" t="s">
        <v>542</v>
      </c>
      <c r="AJ16" s="438">
        <v>46217</v>
      </c>
      <c r="AK16" s="439">
        <v>10252000</v>
      </c>
      <c r="AL16" s="439">
        <v>-10252000</v>
      </c>
      <c r="AN16" s="432">
        <v>44621</v>
      </c>
      <c r="AO16" s="703">
        <v>1438000</v>
      </c>
      <c r="AR16" s="246" t="s">
        <v>3404</v>
      </c>
      <c r="AS16" s="237">
        <f t="shared" ref="AS16:AX16" si="2">SUM(AS4:AS15)</f>
        <v>10868000</v>
      </c>
      <c r="AT16" s="237">
        <f t="shared" si="2"/>
        <v>18260000</v>
      </c>
      <c r="AU16" s="237">
        <f t="shared" si="2"/>
        <v>20489500</v>
      </c>
      <c r="AV16" s="237">
        <f t="shared" si="2"/>
        <v>23506500</v>
      </c>
      <c r="AW16" s="237">
        <f t="shared" si="2"/>
        <v>36882500</v>
      </c>
      <c r="AX16" s="288" t="e">
        <f t="shared" si="2"/>
        <v>#N/A</v>
      </c>
      <c r="AY16" s="374"/>
      <c r="AZ16" s="374"/>
      <c r="BA16" s="374"/>
      <c r="BB16" s="376"/>
      <c r="BC16" s="374"/>
      <c r="BD16" s="374"/>
      <c r="BE16" s="374"/>
      <c r="BF16" s="374"/>
      <c r="BG16" s="374"/>
      <c r="BH16" s="374"/>
      <c r="BI16" s="374"/>
      <c r="BJ16" s="374"/>
      <c r="BK16" s="374"/>
      <c r="BL16" s="374"/>
      <c r="BM16" s="374"/>
      <c r="BN16" s="374"/>
      <c r="BO16" s="374"/>
      <c r="BP16" s="376"/>
      <c r="BQ16" s="374"/>
      <c r="BR16" s="375"/>
      <c r="BS16" s="374"/>
      <c r="BT16" s="374"/>
      <c r="BU16" s="375"/>
      <c r="BV16" s="376"/>
      <c r="BW16" s="374"/>
      <c r="BY16" s="126"/>
      <c r="BZ16" s="203"/>
      <c r="CB16" s="126"/>
      <c r="CC16" s="203"/>
      <c r="CE16" s="126"/>
      <c r="CF16" s="203"/>
      <c r="CO16" s="203"/>
      <c r="CQ16" s="126"/>
      <c r="CR16" s="203"/>
      <c r="CZ16" s="203"/>
    </row>
    <row r="17" spans="1:122" ht="15.75" x14ac:dyDescent="0.25">
      <c r="A17" s="298"/>
      <c r="B17"/>
      <c r="C17" s="410">
        <v>45870</v>
      </c>
      <c r="D17" s="319">
        <f t="shared" si="1"/>
        <v>2818000</v>
      </c>
      <c r="E17" s="404">
        <v>46232</v>
      </c>
      <c r="F17" s="405">
        <v>16000</v>
      </c>
      <c r="G17" s="407" t="s">
        <v>1365</v>
      </c>
      <c r="H17" s="405" t="s">
        <v>9230</v>
      </c>
      <c r="M17" s="211">
        <v>45930</v>
      </c>
      <c r="N17" s="212">
        <v>2455000</v>
      </c>
      <c r="O17" s="213"/>
      <c r="P17" s="214" t="s">
        <v>2012</v>
      </c>
      <c r="T17" s="671">
        <v>46175</v>
      </c>
      <c r="U17" s="558" t="s">
        <v>6513</v>
      </c>
      <c r="V17" s="557" t="s">
        <v>8939</v>
      </c>
      <c r="W17" s="558" t="s">
        <v>561</v>
      </c>
      <c r="X17" s="558" t="s">
        <v>214</v>
      </c>
      <c r="Y17" s="673">
        <v>254000</v>
      </c>
      <c r="Z17" s="569">
        <v>5000</v>
      </c>
      <c r="AA17" s="569">
        <v>170000</v>
      </c>
      <c r="AB17" s="569"/>
      <c r="AC17" s="569"/>
      <c r="AD17" s="569"/>
      <c r="AE17" s="569">
        <v>79000</v>
      </c>
      <c r="AF17" s="569"/>
      <c r="AG17" s="569">
        <v>0</v>
      </c>
      <c r="AH17" s="558"/>
      <c r="AI17" t="s">
        <v>542</v>
      </c>
      <c r="AJ17" s="438">
        <v>46215</v>
      </c>
      <c r="AK17" s="439">
        <v>9469000</v>
      </c>
      <c r="AL17" s="439">
        <v>-9469000</v>
      </c>
      <c r="AM17" s="419"/>
      <c r="AN17" s="432">
        <v>44652</v>
      </c>
      <c r="AO17" s="703">
        <v>1549000</v>
      </c>
      <c r="BP17" s="203"/>
      <c r="BQ17" s="826">
        <f>CONTABILIDAD!E3</f>
        <v>46234</v>
      </c>
      <c r="BR17" s="824">
        <f>CONTABILIDAD!F3</f>
        <v>0</v>
      </c>
      <c r="BS17" s="203"/>
      <c r="BT17" s="374"/>
      <c r="BU17" s="1203" t="s">
        <v>5417</v>
      </c>
      <c r="BV17" s="1203"/>
      <c r="BW17" s="1203"/>
      <c r="BX17" s="1203"/>
      <c r="BY17" s="1203"/>
      <c r="BZ17" s="374"/>
      <c r="CA17" s="1203" t="s">
        <v>5416</v>
      </c>
      <c r="CB17" s="1203"/>
      <c r="CC17" s="1203"/>
      <c r="CD17" s="1203"/>
      <c r="CE17" s="1203"/>
      <c r="CF17" s="375"/>
      <c r="CG17" s="1203" t="s">
        <v>5415</v>
      </c>
      <c r="CH17" s="1203"/>
      <c r="CI17" s="1203"/>
      <c r="CJ17" s="1203"/>
      <c r="CK17" s="1203"/>
      <c r="CL17" s="375"/>
      <c r="CM17" s="1200" t="s">
        <v>3268</v>
      </c>
      <c r="CN17" s="1200"/>
      <c r="CO17" s="1200"/>
      <c r="CP17" s="1200"/>
      <c r="CQ17" s="1200"/>
      <c r="CS17" s="1202" t="s">
        <v>6201</v>
      </c>
      <c r="CT17" s="1202"/>
      <c r="CU17" s="1202"/>
      <c r="CV17" s="1202"/>
      <c r="CW17" s="1202"/>
      <c r="CY17" s="1201" t="s">
        <v>4247</v>
      </c>
      <c r="CZ17" s="1201"/>
      <c r="DA17" s="1201"/>
      <c r="DB17" s="1201"/>
      <c r="DC17" s="1201"/>
      <c r="DE17" s="1201" t="s">
        <v>4247</v>
      </c>
      <c r="DF17" s="1201"/>
      <c r="DG17" s="1201"/>
      <c r="DH17" s="1201"/>
      <c r="DI17" s="1201"/>
      <c r="DQ17" s="203"/>
    </row>
    <row r="18" spans="1:122" ht="15.75" x14ac:dyDescent="0.25">
      <c r="A18" s="299"/>
      <c r="B18"/>
      <c r="C18" s="410">
        <v>45839</v>
      </c>
      <c r="D18" s="319">
        <f t="shared" si="1"/>
        <v>3698000</v>
      </c>
      <c r="E18" s="404">
        <v>46230</v>
      </c>
      <c r="F18" s="405">
        <v>10000</v>
      </c>
      <c r="G18" s="407" t="s">
        <v>5440</v>
      </c>
      <c r="H18" s="405" t="s">
        <v>5724</v>
      </c>
      <c r="M18" s="211">
        <v>45900</v>
      </c>
      <c r="N18" s="212">
        <v>4420000</v>
      </c>
      <c r="O18" s="213"/>
      <c r="P18" s="214" t="s">
        <v>2011</v>
      </c>
      <c r="T18" s="671">
        <v>46175</v>
      </c>
      <c r="U18" s="558" t="s">
        <v>6513</v>
      </c>
      <c r="V18" s="557" t="s">
        <v>3630</v>
      </c>
      <c r="W18" s="558" t="s">
        <v>4426</v>
      </c>
      <c r="X18" s="558" t="s">
        <v>426</v>
      </c>
      <c r="Y18" s="673">
        <v>432000</v>
      </c>
      <c r="Z18" s="569"/>
      <c r="AA18" s="569">
        <v>347000</v>
      </c>
      <c r="AB18" s="569"/>
      <c r="AC18" s="569"/>
      <c r="AD18" s="569"/>
      <c r="AE18" s="569">
        <v>85000</v>
      </c>
      <c r="AF18" s="569"/>
      <c r="AG18" s="569">
        <v>0</v>
      </c>
      <c r="AH18" s="558"/>
      <c r="AI18" t="s">
        <v>542</v>
      </c>
      <c r="AJ18" s="438">
        <v>46214</v>
      </c>
      <c r="AK18" s="439">
        <v>9459000</v>
      </c>
      <c r="AL18" s="439">
        <v>-9459000</v>
      </c>
      <c r="AM18" s="419"/>
      <c r="AN18" s="432">
        <v>44682</v>
      </c>
      <c r="AO18" s="703">
        <v>1699000</v>
      </c>
      <c r="BP18" s="203"/>
      <c r="BQ18" s="233" t="s">
        <v>1668</v>
      </c>
      <c r="BR18" s="234">
        <f>CONTABILIDAD!S5</f>
        <v>40736000</v>
      </c>
      <c r="BS18" s="203"/>
      <c r="BT18" s="374"/>
      <c r="BU18" s="294" t="s">
        <v>124</v>
      </c>
      <c r="BV18" s="294" t="s">
        <v>6336</v>
      </c>
      <c r="BW18" s="374"/>
      <c r="BX18" s="470" t="s">
        <v>124</v>
      </c>
      <c r="BY18" s="470" t="s">
        <v>3757</v>
      </c>
      <c r="BZ18" s="374"/>
      <c r="CA18" s="294" t="s">
        <v>124</v>
      </c>
      <c r="CB18" s="294" t="s">
        <v>6336</v>
      </c>
      <c r="CC18" s="374"/>
      <c r="CD18" s="449" t="s">
        <v>124</v>
      </c>
      <c r="CE18" s="449" t="s">
        <v>3757</v>
      </c>
      <c r="CF18" s="375"/>
      <c r="CG18" s="451" t="s">
        <v>124</v>
      </c>
      <c r="CH18" s="452" t="s">
        <v>6336</v>
      </c>
      <c r="CI18" s="374"/>
      <c r="CJ18" s="448" t="s">
        <v>124</v>
      </c>
      <c r="CK18" s="449" t="s">
        <v>3757</v>
      </c>
      <c r="CL18" s="375"/>
      <c r="CM18" s="294" t="s">
        <v>124</v>
      </c>
      <c r="CN18" s="294" t="s">
        <v>6336</v>
      </c>
      <c r="CO18" s="374"/>
      <c r="CP18" s="322" t="s">
        <v>124</v>
      </c>
      <c r="CQ18" s="322" t="s">
        <v>3757</v>
      </c>
      <c r="CS18" s="294" t="s">
        <v>124</v>
      </c>
      <c r="CT18" s="294" t="s">
        <v>6336</v>
      </c>
      <c r="CU18" s="374"/>
      <c r="CV18" s="322" t="s">
        <v>124</v>
      </c>
      <c r="CW18" s="322" t="s">
        <v>3757</v>
      </c>
      <c r="CY18" s="294" t="s">
        <v>124</v>
      </c>
      <c r="CZ18" s="294" t="s">
        <v>6336</v>
      </c>
      <c r="DA18" s="374"/>
      <c r="DB18" s="322" t="s">
        <v>124</v>
      </c>
      <c r="DC18" s="322" t="s">
        <v>9171</v>
      </c>
      <c r="DE18" s="294" t="s">
        <v>3758</v>
      </c>
      <c r="DF18" s="294" t="s">
        <v>4247</v>
      </c>
      <c r="DG18" s="374"/>
      <c r="DH18" s="322" t="s">
        <v>3757</v>
      </c>
      <c r="DI18" s="322" t="s">
        <v>4247</v>
      </c>
      <c r="DQ18" s="203"/>
    </row>
    <row r="19" spans="1:122" ht="15.75" x14ac:dyDescent="0.25">
      <c r="A19" s="298"/>
      <c r="B19"/>
      <c r="C19" s="410">
        <v>45809</v>
      </c>
      <c r="D19" s="319">
        <f t="shared" si="1"/>
        <v>3573000</v>
      </c>
      <c r="E19" s="404">
        <v>46228</v>
      </c>
      <c r="F19" s="405">
        <v>66000</v>
      </c>
      <c r="G19" s="407" t="s">
        <v>3322</v>
      </c>
      <c r="H19" s="405" t="s">
        <v>9244</v>
      </c>
      <c r="M19" s="211">
        <v>45869</v>
      </c>
      <c r="N19" s="212">
        <v>2664000</v>
      </c>
      <c r="O19" s="213"/>
      <c r="P19" s="214" t="s">
        <v>2012</v>
      </c>
      <c r="T19" s="671">
        <v>46175</v>
      </c>
      <c r="U19" s="558" t="s">
        <v>6513</v>
      </c>
      <c r="V19" s="557" t="s">
        <v>8836</v>
      </c>
      <c r="W19" s="558" t="s">
        <v>4426</v>
      </c>
      <c r="X19" s="558" t="s">
        <v>426</v>
      </c>
      <c r="Y19" s="673">
        <v>872000</v>
      </c>
      <c r="Z19" s="569"/>
      <c r="AA19" s="569">
        <v>787000</v>
      </c>
      <c r="AB19" s="569"/>
      <c r="AC19" s="569"/>
      <c r="AD19" s="569"/>
      <c r="AE19" s="569">
        <v>85000</v>
      </c>
      <c r="AF19" s="569"/>
      <c r="AG19" s="569">
        <v>0</v>
      </c>
      <c r="AH19" s="558"/>
      <c r="AI19" t="s">
        <v>542</v>
      </c>
      <c r="AJ19" s="438">
        <v>46213</v>
      </c>
      <c r="AK19" s="439">
        <v>9397000</v>
      </c>
      <c r="AL19" s="439">
        <v>-9397000</v>
      </c>
      <c r="AM19" s="419"/>
      <c r="AN19" s="432">
        <v>44713</v>
      </c>
      <c r="AO19" s="703">
        <v>1467000</v>
      </c>
      <c r="AS19" s="126"/>
      <c r="BP19" s="203"/>
      <c r="BS19" s="203"/>
      <c r="BT19" s="374"/>
      <c r="BU19" s="446">
        <v>46232</v>
      </c>
      <c r="BV19" s="447">
        <v>1030000</v>
      </c>
      <c r="BW19" s="374"/>
      <c r="BX19" s="1012">
        <v>46227</v>
      </c>
      <c r="BY19" s="472">
        <v>2661000</v>
      </c>
      <c r="BZ19" s="374"/>
      <c r="CA19" s="454">
        <v>46232</v>
      </c>
      <c r="CB19" s="450">
        <v>816000</v>
      </c>
      <c r="CC19" s="374"/>
      <c r="CD19" s="471">
        <v>46232</v>
      </c>
      <c r="CE19" s="472">
        <v>323000</v>
      </c>
      <c r="CF19" s="375"/>
      <c r="CG19" s="451">
        <v>46230</v>
      </c>
      <c r="CH19" s="452">
        <v>461000</v>
      </c>
      <c r="CI19" s="374"/>
      <c r="CJ19" s="471">
        <v>46234</v>
      </c>
      <c r="CK19" s="472">
        <v>117000</v>
      </c>
      <c r="CL19" s="375"/>
      <c r="CM19" s="454">
        <v>46225</v>
      </c>
      <c r="CN19" s="450">
        <v>339000</v>
      </c>
      <c r="CO19" s="374"/>
      <c r="CP19" s="442">
        <v>46233</v>
      </c>
      <c r="CQ19" s="441">
        <v>80000</v>
      </c>
      <c r="CS19" s="454">
        <v>46230</v>
      </c>
      <c r="CT19" s="450">
        <v>457000</v>
      </c>
      <c r="CU19" s="374"/>
      <c r="CV19" s="442">
        <v>46230</v>
      </c>
      <c r="CW19" s="441">
        <v>460000</v>
      </c>
      <c r="CY19" s="454">
        <v>46232</v>
      </c>
      <c r="CZ19" s="450">
        <v>170000</v>
      </c>
      <c r="DA19" s="374"/>
      <c r="DB19" s="859">
        <v>46234</v>
      </c>
      <c r="DC19" s="441">
        <v>57000</v>
      </c>
      <c r="DE19" s="827"/>
      <c r="DF19" s="450"/>
      <c r="DG19" s="374"/>
      <c r="DH19" s="442"/>
      <c r="DI19" s="441"/>
      <c r="DQ19" s="203"/>
    </row>
    <row r="20" spans="1:122" ht="15.75" x14ac:dyDescent="0.25">
      <c r="A20" s="298"/>
      <c r="B20"/>
      <c r="C20" s="410">
        <v>45778</v>
      </c>
      <c r="D20" s="319">
        <f t="shared" si="1"/>
        <v>3162000</v>
      </c>
      <c r="E20" s="404">
        <v>46228</v>
      </c>
      <c r="F20" s="405">
        <v>20000</v>
      </c>
      <c r="G20" s="407" t="s">
        <v>1281</v>
      </c>
      <c r="H20" s="405" t="s">
        <v>1795</v>
      </c>
      <c r="M20" s="211">
        <v>45838</v>
      </c>
      <c r="N20" s="212">
        <v>180000</v>
      </c>
      <c r="O20" s="213"/>
      <c r="P20" s="212" t="s">
        <v>2011</v>
      </c>
      <c r="T20" s="671">
        <v>46175</v>
      </c>
      <c r="U20" s="558" t="s">
        <v>6513</v>
      </c>
      <c r="V20" s="557" t="s">
        <v>8826</v>
      </c>
      <c r="W20" s="558" t="s">
        <v>561</v>
      </c>
      <c r="X20" s="558" t="s">
        <v>426</v>
      </c>
      <c r="Y20" s="673">
        <v>426000</v>
      </c>
      <c r="Z20" s="569"/>
      <c r="AA20" s="569">
        <v>341000</v>
      </c>
      <c r="AB20" s="569"/>
      <c r="AC20" s="569"/>
      <c r="AD20" s="569"/>
      <c r="AE20" s="569">
        <v>85000</v>
      </c>
      <c r="AF20" s="569"/>
      <c r="AG20" s="569">
        <v>0</v>
      </c>
      <c r="AH20" s="558"/>
      <c r="AI20" t="s">
        <v>542</v>
      </c>
      <c r="AJ20" s="438">
        <v>46211</v>
      </c>
      <c r="AK20" s="439">
        <v>9397000</v>
      </c>
      <c r="AL20" s="439">
        <v>-9397000</v>
      </c>
      <c r="AM20" s="419"/>
      <c r="AN20" s="432">
        <v>44743</v>
      </c>
      <c r="AO20" s="703">
        <v>1813000</v>
      </c>
      <c r="BP20" s="203"/>
      <c r="BQ20" s="295" t="s">
        <v>5417</v>
      </c>
      <c r="BR20" s="262">
        <f>CONTABILIDAD!S7</f>
        <v>7698000</v>
      </c>
      <c r="BS20" s="203"/>
      <c r="BT20" s="374"/>
      <c r="BU20" s="446">
        <v>46232</v>
      </c>
      <c r="BV20" s="447">
        <v>524000</v>
      </c>
      <c r="BW20" s="374"/>
      <c r="BX20" s="1012">
        <v>46226</v>
      </c>
      <c r="BY20" s="472">
        <v>2700000</v>
      </c>
      <c r="BZ20" s="374"/>
      <c r="CA20" s="454">
        <v>46230</v>
      </c>
      <c r="CB20" s="450">
        <v>320000</v>
      </c>
      <c r="CC20" s="374"/>
      <c r="CD20" s="471">
        <v>46232</v>
      </c>
      <c r="CE20" s="472">
        <v>552000</v>
      </c>
      <c r="CF20" s="375"/>
      <c r="CG20" s="451">
        <v>46230</v>
      </c>
      <c r="CH20" s="452">
        <v>396000</v>
      </c>
      <c r="CI20" s="375"/>
      <c r="CJ20" s="471">
        <v>46234</v>
      </c>
      <c r="CK20" s="472">
        <v>44000</v>
      </c>
      <c r="CL20" s="375"/>
      <c r="CM20" s="454">
        <v>46218</v>
      </c>
      <c r="CN20" s="450">
        <v>387000</v>
      </c>
      <c r="CO20" s="374"/>
      <c r="CP20" s="442">
        <v>46233</v>
      </c>
      <c r="CQ20" s="441">
        <v>100000</v>
      </c>
      <c r="CS20" s="454">
        <v>46210</v>
      </c>
      <c r="CT20" s="450">
        <v>528000</v>
      </c>
      <c r="CU20" s="374"/>
      <c r="CV20" s="442">
        <v>46216</v>
      </c>
      <c r="CW20" s="441">
        <v>530000</v>
      </c>
      <c r="CY20" s="454">
        <v>46230</v>
      </c>
      <c r="CZ20" s="450">
        <v>40000</v>
      </c>
      <c r="DA20" s="374"/>
      <c r="DB20" s="859">
        <v>46234</v>
      </c>
      <c r="DC20" s="441">
        <v>225000</v>
      </c>
      <c r="DE20" s="827"/>
      <c r="DF20" s="450"/>
      <c r="DG20" s="374"/>
      <c r="DH20" s="442"/>
      <c r="DI20" s="441"/>
      <c r="DQ20" s="203"/>
    </row>
    <row r="21" spans="1:122" ht="15.75" x14ac:dyDescent="0.25">
      <c r="A21" s="298"/>
      <c r="B21"/>
      <c r="C21" s="410">
        <v>45748</v>
      </c>
      <c r="D21" s="319">
        <f t="shared" si="1"/>
        <v>2424000</v>
      </c>
      <c r="E21" s="404">
        <v>46228</v>
      </c>
      <c r="F21" s="405">
        <v>7000</v>
      </c>
      <c r="G21" s="407" t="s">
        <v>3324</v>
      </c>
      <c r="H21" s="405" t="s">
        <v>975</v>
      </c>
      <c r="M21" s="211">
        <v>45838</v>
      </c>
      <c r="N21" s="212">
        <v>2406000</v>
      </c>
      <c r="O21" s="213"/>
      <c r="P21" s="212" t="s">
        <v>2012</v>
      </c>
      <c r="T21" s="671">
        <v>46175</v>
      </c>
      <c r="U21" s="558" t="s">
        <v>6513</v>
      </c>
      <c r="V21" s="557" t="s">
        <v>8543</v>
      </c>
      <c r="W21" s="558" t="s">
        <v>424</v>
      </c>
      <c r="X21" s="558"/>
      <c r="Y21" s="673">
        <v>315000</v>
      </c>
      <c r="Z21" s="569">
        <v>5000</v>
      </c>
      <c r="AA21" s="569">
        <v>230000</v>
      </c>
      <c r="AB21" s="569"/>
      <c r="AC21" s="569"/>
      <c r="AD21" s="569"/>
      <c r="AE21" s="569">
        <v>80000</v>
      </c>
      <c r="AF21" s="569"/>
      <c r="AG21" s="569">
        <v>0</v>
      </c>
      <c r="AH21" s="558"/>
      <c r="AI21" t="s">
        <v>542</v>
      </c>
      <c r="AJ21" s="438">
        <v>46211</v>
      </c>
      <c r="AK21" s="439">
        <v>9397000</v>
      </c>
      <c r="AL21" s="439">
        <v>-9397000</v>
      </c>
      <c r="AM21" s="419"/>
      <c r="AN21" s="432">
        <v>44774</v>
      </c>
      <c r="AO21" s="703">
        <v>1445000</v>
      </c>
      <c r="BP21" s="203"/>
      <c r="BQ21" s="295" t="s">
        <v>5416</v>
      </c>
      <c r="BR21" s="262">
        <f>CONTABILIDAD!S8</f>
        <v>7397000</v>
      </c>
      <c r="BS21" s="203"/>
      <c r="BT21" s="374"/>
      <c r="BU21" s="446">
        <v>46230</v>
      </c>
      <c r="BV21" s="447">
        <v>860000</v>
      </c>
      <c r="BW21" s="374"/>
      <c r="BX21" s="1012">
        <v>46224</v>
      </c>
      <c r="BY21" s="472">
        <v>729000</v>
      </c>
      <c r="BZ21" s="374"/>
      <c r="CA21" s="454">
        <v>46230</v>
      </c>
      <c r="CB21" s="450">
        <v>790000</v>
      </c>
      <c r="CC21" s="374"/>
      <c r="CD21" s="471">
        <v>46232</v>
      </c>
      <c r="CE21" s="472">
        <v>21000</v>
      </c>
      <c r="CF21" s="375"/>
      <c r="CG21" s="451">
        <v>46230</v>
      </c>
      <c r="CH21" s="452">
        <v>1180000</v>
      </c>
      <c r="CI21" s="375"/>
      <c r="CJ21" s="471">
        <v>46234</v>
      </c>
      <c r="CK21" s="472">
        <v>4531000</v>
      </c>
      <c r="CL21" s="375"/>
      <c r="CM21" s="454">
        <v>46217</v>
      </c>
      <c r="CN21" s="450">
        <v>574000</v>
      </c>
      <c r="CO21" s="374"/>
      <c r="CP21" s="442">
        <v>46233</v>
      </c>
      <c r="CQ21" s="441">
        <v>90000</v>
      </c>
      <c r="CS21" s="454">
        <v>46204</v>
      </c>
      <c r="CT21" s="450">
        <v>339000</v>
      </c>
      <c r="CU21" s="374"/>
      <c r="CV21" s="442">
        <v>46209</v>
      </c>
      <c r="CW21" s="441">
        <v>340000</v>
      </c>
      <c r="CY21" s="454">
        <v>46230</v>
      </c>
      <c r="CZ21" s="450">
        <v>460000</v>
      </c>
      <c r="DA21" s="374"/>
      <c r="DB21" s="859">
        <v>46234</v>
      </c>
      <c r="DC21" s="441">
        <v>706000</v>
      </c>
      <c r="DE21" s="827"/>
      <c r="DF21" s="450"/>
      <c r="DG21" s="374"/>
      <c r="DH21" s="442"/>
      <c r="DI21" s="441"/>
      <c r="DQ21" s="203"/>
    </row>
    <row r="22" spans="1:122" ht="15.75" x14ac:dyDescent="0.25">
      <c r="A22" s="298"/>
      <c r="B22"/>
      <c r="C22" s="410">
        <v>45717</v>
      </c>
      <c r="D22" s="319">
        <f t="shared" si="1"/>
        <v>2338000</v>
      </c>
      <c r="E22" s="404">
        <v>46227</v>
      </c>
      <c r="F22" s="405">
        <v>25000</v>
      </c>
      <c r="G22" s="407" t="s">
        <v>3322</v>
      </c>
      <c r="H22" s="405" t="s">
        <v>903</v>
      </c>
      <c r="M22" s="211">
        <v>45808</v>
      </c>
      <c r="N22" s="212">
        <v>225000</v>
      </c>
      <c r="O22" s="213"/>
      <c r="P22" s="212" t="s">
        <v>2011</v>
      </c>
      <c r="T22" s="671">
        <v>46175</v>
      </c>
      <c r="U22" s="558" t="s">
        <v>6513</v>
      </c>
      <c r="V22" s="557" t="s">
        <v>8852</v>
      </c>
      <c r="W22" s="558" t="s">
        <v>561</v>
      </c>
      <c r="X22" s="558" t="s">
        <v>426</v>
      </c>
      <c r="Y22" s="673">
        <v>619000</v>
      </c>
      <c r="Z22" s="569">
        <v>5000</v>
      </c>
      <c r="AA22" s="569">
        <v>534000</v>
      </c>
      <c r="AB22" s="569"/>
      <c r="AC22" s="569"/>
      <c r="AD22" s="569"/>
      <c r="AE22" s="569">
        <v>80000</v>
      </c>
      <c r="AF22" s="569"/>
      <c r="AG22" s="569">
        <v>0</v>
      </c>
      <c r="AH22" s="558"/>
      <c r="AI22" t="s">
        <v>542</v>
      </c>
      <c r="AJ22" s="438">
        <v>46210</v>
      </c>
      <c r="AK22" s="439">
        <v>9397000</v>
      </c>
      <c r="AL22" s="439">
        <v>-9397000</v>
      </c>
      <c r="AM22" s="419"/>
      <c r="AN22" s="432">
        <v>44805</v>
      </c>
      <c r="AO22" s="703">
        <v>1700000</v>
      </c>
      <c r="BP22" s="203"/>
      <c r="BQ22" s="204" t="s">
        <v>5415</v>
      </c>
      <c r="BR22" s="262">
        <f>CONTABILIDAD!S9</f>
        <v>255000</v>
      </c>
      <c r="BS22" s="203"/>
      <c r="BT22" s="374"/>
      <c r="BU22" s="446">
        <v>46227</v>
      </c>
      <c r="BV22" s="447">
        <v>633000</v>
      </c>
      <c r="BW22" s="374"/>
      <c r="BX22" s="1012">
        <v>46222</v>
      </c>
      <c r="BY22" s="472">
        <v>267000</v>
      </c>
      <c r="BZ22" s="374"/>
      <c r="CA22" s="454">
        <v>46230</v>
      </c>
      <c r="CB22" s="450">
        <v>408000</v>
      </c>
      <c r="CC22" s="374"/>
      <c r="CD22" s="471">
        <v>46232</v>
      </c>
      <c r="CE22" s="472">
        <v>184000</v>
      </c>
      <c r="CF22" s="375"/>
      <c r="CG22" s="451">
        <v>46228</v>
      </c>
      <c r="CH22" s="452">
        <v>284000</v>
      </c>
      <c r="CI22" s="375"/>
      <c r="CJ22" s="471">
        <v>46234</v>
      </c>
      <c r="CK22" s="472">
        <v>112000</v>
      </c>
      <c r="CL22" s="375"/>
      <c r="CM22" s="454">
        <v>46211</v>
      </c>
      <c r="CN22" s="450">
        <v>421000</v>
      </c>
      <c r="CO22" s="374"/>
      <c r="CP22" s="442">
        <v>46230</v>
      </c>
      <c r="CQ22" s="441">
        <v>25000</v>
      </c>
      <c r="CS22" s="454">
        <v>46197</v>
      </c>
      <c r="CT22" s="450">
        <v>355000</v>
      </c>
      <c r="CU22" s="374"/>
      <c r="CV22" s="442">
        <v>46198</v>
      </c>
      <c r="CW22" s="441">
        <v>350000</v>
      </c>
      <c r="CY22" s="454">
        <v>46226</v>
      </c>
      <c r="CZ22" s="450">
        <v>2700000</v>
      </c>
      <c r="DA22" s="374"/>
      <c r="DB22" s="859">
        <v>46234</v>
      </c>
      <c r="DC22" s="441">
        <v>230000</v>
      </c>
      <c r="DE22" s="827"/>
      <c r="DF22" s="450"/>
      <c r="DG22" s="374"/>
      <c r="DH22" s="442"/>
      <c r="DI22" s="441"/>
      <c r="DQ22" s="203"/>
    </row>
    <row r="23" spans="1:122" ht="15.75" x14ac:dyDescent="0.25">
      <c r="A23" s="299"/>
      <c r="B23"/>
      <c r="C23" s="410">
        <v>45689</v>
      </c>
      <c r="D23" s="319">
        <f t="shared" si="1"/>
        <v>1700000</v>
      </c>
      <c r="E23" s="404">
        <v>46226</v>
      </c>
      <c r="F23" s="405">
        <v>110000</v>
      </c>
      <c r="G23" s="407" t="s">
        <v>1365</v>
      </c>
      <c r="H23" s="405" t="s">
        <v>9205</v>
      </c>
      <c r="M23" s="211">
        <v>45808</v>
      </c>
      <c r="N23" s="212">
        <v>3050000</v>
      </c>
      <c r="O23" s="213"/>
      <c r="P23" s="212" t="s">
        <v>2012</v>
      </c>
      <c r="T23" s="671">
        <v>46175</v>
      </c>
      <c r="U23" s="558" t="s">
        <v>8844</v>
      </c>
      <c r="V23" s="557" t="s">
        <v>8969</v>
      </c>
      <c r="W23" s="558" t="s">
        <v>561</v>
      </c>
      <c r="X23" s="558" t="s">
        <v>214</v>
      </c>
      <c r="Y23" s="673">
        <v>720000</v>
      </c>
      <c r="Z23" s="569">
        <v>23000</v>
      </c>
      <c r="AA23" s="569">
        <v>516000</v>
      </c>
      <c r="AB23" s="569"/>
      <c r="AC23" s="569"/>
      <c r="AD23" s="569"/>
      <c r="AE23" s="569">
        <v>80000</v>
      </c>
      <c r="AF23" s="569">
        <v>101000</v>
      </c>
      <c r="AG23" s="569">
        <v>0</v>
      </c>
      <c r="AH23" s="558"/>
      <c r="AI23" t="s">
        <v>542</v>
      </c>
      <c r="AJ23" s="438">
        <v>46210</v>
      </c>
      <c r="AK23" s="439">
        <v>9397000</v>
      </c>
      <c r="AL23" s="439">
        <v>-9397000</v>
      </c>
      <c r="AM23" s="419"/>
      <c r="AN23" s="432">
        <v>44835</v>
      </c>
      <c r="AO23" s="703">
        <v>1982000</v>
      </c>
      <c r="BP23" s="203"/>
      <c r="BQ23" s="295" t="s">
        <v>3268</v>
      </c>
      <c r="BR23" s="262">
        <f>CONTABILIDAD!S10</f>
        <v>10657000</v>
      </c>
      <c r="BS23" s="203"/>
      <c r="BT23" s="374"/>
      <c r="BU23" s="446">
        <v>46226</v>
      </c>
      <c r="BV23" s="447">
        <v>110000</v>
      </c>
      <c r="BW23" s="374"/>
      <c r="BX23" s="448">
        <v>46212</v>
      </c>
      <c r="BY23" s="472">
        <v>2000000</v>
      </c>
      <c r="BZ23" s="374"/>
      <c r="CA23" s="454">
        <v>46230</v>
      </c>
      <c r="CB23" s="450">
        <v>389000</v>
      </c>
      <c r="CC23" s="374"/>
      <c r="CD23" s="471">
        <v>46232</v>
      </c>
      <c r="CE23" s="472">
        <v>234000</v>
      </c>
      <c r="CF23" s="375"/>
      <c r="CG23" s="451">
        <v>46227</v>
      </c>
      <c r="CH23" s="452">
        <v>1255000</v>
      </c>
      <c r="CI23" s="375"/>
      <c r="CJ23" s="471">
        <v>46233</v>
      </c>
      <c r="CK23" s="472">
        <v>20000</v>
      </c>
      <c r="CL23" s="375"/>
      <c r="CM23" s="454">
        <v>46203</v>
      </c>
      <c r="CN23" s="450">
        <v>320000</v>
      </c>
      <c r="CO23" s="374"/>
      <c r="CP23" s="442">
        <v>46228</v>
      </c>
      <c r="CQ23" s="441">
        <v>70000</v>
      </c>
      <c r="CS23" s="454">
        <v>46185</v>
      </c>
      <c r="CT23" s="450">
        <v>314000</v>
      </c>
      <c r="CU23" s="374"/>
      <c r="CV23" s="442">
        <v>46191</v>
      </c>
      <c r="CW23" s="441">
        <v>320000</v>
      </c>
      <c r="CY23" s="454">
        <v>46220</v>
      </c>
      <c r="CZ23" s="450">
        <v>2000000</v>
      </c>
      <c r="DA23" s="374"/>
      <c r="DB23" s="859">
        <v>46234</v>
      </c>
      <c r="DC23" s="441">
        <v>15000</v>
      </c>
      <c r="DE23" s="827"/>
      <c r="DF23" s="450"/>
      <c r="DG23" s="374"/>
      <c r="DH23" s="442"/>
      <c r="DI23" s="441"/>
      <c r="DQ23" s="203"/>
    </row>
    <row r="24" spans="1:122" ht="15.75" x14ac:dyDescent="0.25">
      <c r="A24" s="299"/>
      <c r="B24"/>
      <c r="C24" s="410">
        <v>45658</v>
      </c>
      <c r="D24" s="319">
        <f t="shared" si="1"/>
        <v>4897000</v>
      </c>
      <c r="E24" s="404">
        <v>46226</v>
      </c>
      <c r="F24" s="405">
        <v>25000</v>
      </c>
      <c r="G24" s="407" t="s">
        <v>3322</v>
      </c>
      <c r="H24" s="405" t="s">
        <v>4941</v>
      </c>
      <c r="M24" s="211">
        <v>45777</v>
      </c>
      <c r="N24" s="212">
        <v>140000</v>
      </c>
      <c r="O24" s="213"/>
      <c r="P24" s="212" t="s">
        <v>2011</v>
      </c>
      <c r="T24" s="671">
        <v>46175</v>
      </c>
      <c r="U24" s="558" t="s">
        <v>8844</v>
      </c>
      <c r="V24" s="557" t="s">
        <v>8970</v>
      </c>
      <c r="W24" s="558" t="s">
        <v>561</v>
      </c>
      <c r="X24" s="558" t="s">
        <v>426</v>
      </c>
      <c r="Y24" s="673">
        <v>285000</v>
      </c>
      <c r="Z24" s="569">
        <v>5000</v>
      </c>
      <c r="AA24" s="569">
        <v>200000</v>
      </c>
      <c r="AB24" s="569"/>
      <c r="AC24" s="569"/>
      <c r="AD24" s="569"/>
      <c r="AE24" s="569">
        <v>80000</v>
      </c>
      <c r="AF24" s="569"/>
      <c r="AG24" s="569">
        <v>0</v>
      </c>
      <c r="AH24" s="558"/>
      <c r="AI24" t="s">
        <v>542</v>
      </c>
      <c r="AJ24" s="438">
        <v>46209</v>
      </c>
      <c r="AK24" s="439">
        <v>9373000</v>
      </c>
      <c r="AL24" s="439">
        <v>-9373000</v>
      </c>
      <c r="AM24" s="419"/>
      <c r="AN24" s="432">
        <v>44866</v>
      </c>
      <c r="AO24" s="703">
        <v>1461000</v>
      </c>
      <c r="BP24" s="203"/>
      <c r="BQ24" s="204" t="s">
        <v>6201</v>
      </c>
      <c r="BR24" s="262">
        <f>CONTABILIDAD!S11</f>
        <v>2000</v>
      </c>
      <c r="BS24" s="203"/>
      <c r="BT24" s="374"/>
      <c r="BU24" s="446">
        <v>46225</v>
      </c>
      <c r="BV24" s="447">
        <v>317000</v>
      </c>
      <c r="BW24" s="374"/>
      <c r="BX24" s="448">
        <v>46209</v>
      </c>
      <c r="BY24" s="472">
        <v>896000</v>
      </c>
      <c r="BZ24" s="374"/>
      <c r="CA24" s="454">
        <v>46224</v>
      </c>
      <c r="CB24" s="450">
        <v>1404000</v>
      </c>
      <c r="CC24" s="374"/>
      <c r="CD24" s="471">
        <v>46232</v>
      </c>
      <c r="CE24" s="472">
        <v>723000</v>
      </c>
      <c r="CF24" s="375"/>
      <c r="CG24" s="451">
        <v>46224</v>
      </c>
      <c r="CH24" s="452">
        <v>110000</v>
      </c>
      <c r="CI24" s="375"/>
      <c r="CJ24" s="471">
        <v>46232</v>
      </c>
      <c r="CK24" s="472">
        <v>16000</v>
      </c>
      <c r="CL24" s="375"/>
      <c r="CM24" s="454">
        <v>46193</v>
      </c>
      <c r="CN24" s="450">
        <v>295000</v>
      </c>
      <c r="CO24" s="374"/>
      <c r="CP24" s="442">
        <v>46225</v>
      </c>
      <c r="CQ24" s="441">
        <v>144000</v>
      </c>
      <c r="CS24" s="454">
        <v>46178</v>
      </c>
      <c r="CT24" s="450">
        <v>536000</v>
      </c>
      <c r="CU24" s="374"/>
      <c r="CV24" s="442">
        <v>46178</v>
      </c>
      <c r="CW24" s="441">
        <v>530000</v>
      </c>
      <c r="CY24" s="454">
        <v>46218</v>
      </c>
      <c r="CZ24" s="450">
        <v>100000</v>
      </c>
      <c r="DA24" s="374"/>
      <c r="DB24" s="859">
        <v>46233</v>
      </c>
      <c r="DC24" s="441">
        <v>30000</v>
      </c>
      <c r="DE24" s="827"/>
      <c r="DF24" s="450"/>
      <c r="DG24" s="374"/>
      <c r="DH24" s="442"/>
      <c r="DI24" s="441"/>
      <c r="DQ24" s="203"/>
    </row>
    <row r="25" spans="1:122" ht="15.75" x14ac:dyDescent="0.25">
      <c r="A25" s="298"/>
      <c r="B25"/>
      <c r="C25" s="410">
        <v>45627</v>
      </c>
      <c r="D25" s="319">
        <f t="shared" si="1"/>
        <v>2848000</v>
      </c>
      <c r="E25" s="404">
        <v>46225</v>
      </c>
      <c r="F25" s="405">
        <v>144000</v>
      </c>
      <c r="G25" s="407" t="s">
        <v>1281</v>
      </c>
      <c r="H25" s="405" t="s">
        <v>3344</v>
      </c>
      <c r="M25" s="211">
        <v>45777</v>
      </c>
      <c r="N25" s="212">
        <v>2734000</v>
      </c>
      <c r="O25" s="213"/>
      <c r="P25" s="212" t="s">
        <v>2012</v>
      </c>
      <c r="T25" s="671">
        <v>46175</v>
      </c>
      <c r="U25" s="558" t="s">
        <v>8844</v>
      </c>
      <c r="V25" s="557" t="s">
        <v>8843</v>
      </c>
      <c r="W25" s="558" t="s">
        <v>561</v>
      </c>
      <c r="X25" s="558" t="s">
        <v>8307</v>
      </c>
      <c r="Y25" s="673">
        <v>399000</v>
      </c>
      <c r="Z25" s="569">
        <v>5000</v>
      </c>
      <c r="AA25" s="569">
        <v>350000</v>
      </c>
      <c r="AB25" s="569"/>
      <c r="AC25" s="569"/>
      <c r="AD25" s="569"/>
      <c r="AE25" s="569">
        <v>44000</v>
      </c>
      <c r="AF25" s="569"/>
      <c r="AG25" s="569">
        <v>0</v>
      </c>
      <c r="AH25" s="558"/>
      <c r="AI25" t="s">
        <v>542</v>
      </c>
      <c r="AJ25" s="438">
        <v>46210</v>
      </c>
      <c r="AK25" s="439">
        <v>9373000</v>
      </c>
      <c r="AL25" s="439">
        <v>-9373000</v>
      </c>
      <c r="AM25" s="419"/>
      <c r="AN25" s="432">
        <v>44896</v>
      </c>
      <c r="AO25" s="703">
        <v>2259000</v>
      </c>
      <c r="BP25" s="203"/>
      <c r="BQ25" s="204" t="s">
        <v>4247</v>
      </c>
      <c r="BR25" s="262">
        <f>CONTABILIDAD!S12</f>
        <v>-508000</v>
      </c>
      <c r="BS25" s="203"/>
      <c r="BT25" s="374"/>
      <c r="BU25" s="446">
        <v>46225</v>
      </c>
      <c r="BV25" s="447">
        <v>323000</v>
      </c>
      <c r="BW25" s="374"/>
      <c r="BX25" s="448">
        <v>46204</v>
      </c>
      <c r="BY25" s="472">
        <v>1000000</v>
      </c>
      <c r="BZ25" s="374"/>
      <c r="CA25" s="454">
        <v>46221</v>
      </c>
      <c r="CB25" s="450">
        <v>1320000</v>
      </c>
      <c r="CC25" s="374"/>
      <c r="CD25" s="471">
        <v>46232</v>
      </c>
      <c r="CE25" s="472">
        <v>539000</v>
      </c>
      <c r="CF25" s="375"/>
      <c r="CG25" s="451">
        <v>46221</v>
      </c>
      <c r="CH25" s="452">
        <v>84000</v>
      </c>
      <c r="CI25" s="375"/>
      <c r="CJ25" s="471">
        <v>46230</v>
      </c>
      <c r="CK25" s="472">
        <v>110000</v>
      </c>
      <c r="CL25" s="375"/>
      <c r="CM25" s="454">
        <v>46192</v>
      </c>
      <c r="CN25" s="450">
        <v>337000</v>
      </c>
      <c r="CO25" s="374"/>
      <c r="CP25" s="442">
        <v>46223</v>
      </c>
      <c r="CQ25" s="441">
        <v>49000</v>
      </c>
      <c r="CS25" s="454">
        <v>46150</v>
      </c>
      <c r="CT25" s="450">
        <v>416000</v>
      </c>
      <c r="CU25" s="374"/>
      <c r="CV25" s="442">
        <v>46156</v>
      </c>
      <c r="CW25" s="441">
        <v>420000</v>
      </c>
      <c r="CY25" s="454">
        <v>46217</v>
      </c>
      <c r="CZ25" s="450">
        <v>1000000</v>
      </c>
      <c r="DA25" s="374"/>
      <c r="DB25" s="859">
        <v>46232</v>
      </c>
      <c r="DC25" s="441">
        <v>2000</v>
      </c>
      <c r="DE25" s="827"/>
      <c r="DF25" s="450"/>
      <c r="DG25" s="374"/>
      <c r="DH25" s="442"/>
      <c r="DI25" s="441"/>
      <c r="DQ25" s="203"/>
      <c r="DR25" s="203"/>
    </row>
    <row r="26" spans="1:122" ht="15.75" x14ac:dyDescent="0.25">
      <c r="A26" s="298"/>
      <c r="B26"/>
      <c r="C26" s="410">
        <v>45597</v>
      </c>
      <c r="D26" s="319">
        <f t="shared" si="1"/>
        <v>2315000</v>
      </c>
      <c r="E26" s="404">
        <v>46225</v>
      </c>
      <c r="F26" s="405">
        <v>5000</v>
      </c>
      <c r="G26" s="407"/>
      <c r="H26" s="405" t="s">
        <v>3697</v>
      </c>
      <c r="M26" s="211">
        <v>45747</v>
      </c>
      <c r="N26" s="212">
        <v>121000</v>
      </c>
      <c r="O26" s="213"/>
      <c r="P26" s="212" t="s">
        <v>2011</v>
      </c>
      <c r="T26" s="671">
        <v>46175</v>
      </c>
      <c r="U26" s="558" t="s">
        <v>1930</v>
      </c>
      <c r="V26" s="557" t="s">
        <v>8644</v>
      </c>
      <c r="W26" s="558" t="s">
        <v>561</v>
      </c>
      <c r="X26" s="558" t="s">
        <v>427</v>
      </c>
      <c r="Y26" s="673">
        <v>496000</v>
      </c>
      <c r="Z26" s="569">
        <v>5000</v>
      </c>
      <c r="AA26" s="569">
        <v>410000</v>
      </c>
      <c r="AB26" s="569"/>
      <c r="AC26" s="569"/>
      <c r="AD26" s="569"/>
      <c r="AE26" s="569">
        <v>81000</v>
      </c>
      <c r="AF26" s="569"/>
      <c r="AG26" s="569">
        <v>0</v>
      </c>
      <c r="AH26" s="558"/>
      <c r="AI26" t="s">
        <v>542</v>
      </c>
      <c r="AJ26" s="438">
        <v>46210</v>
      </c>
      <c r="AK26" s="439">
        <v>9340000</v>
      </c>
      <c r="AL26" s="439">
        <v>-9340000</v>
      </c>
      <c r="AM26" s="419"/>
      <c r="AN26" s="432">
        <v>44927</v>
      </c>
      <c r="AO26" s="703">
        <f t="shared" ref="AO26:AO62" si="3">SUMIFS(AE:AE,T:T,"&gt;="&amp;AN26,T:T,"&lt;="&amp;EOMONTH(AN26,0))</f>
        <v>1251000</v>
      </c>
      <c r="BP26" s="203"/>
      <c r="BQ26" s="822" t="s">
        <v>1440</v>
      </c>
      <c r="BR26" s="821">
        <f>CONTABILIDAD!S13</f>
        <v>15235000</v>
      </c>
      <c r="BS26" s="203"/>
      <c r="BT26" s="374"/>
      <c r="BU26" s="446">
        <v>46224</v>
      </c>
      <c r="BV26" s="447">
        <v>858000</v>
      </c>
      <c r="BW26" s="374"/>
      <c r="BX26" s="448">
        <v>46205</v>
      </c>
      <c r="BY26" s="472">
        <v>2700000</v>
      </c>
      <c r="BZ26" s="374"/>
      <c r="CA26" s="454">
        <v>46219</v>
      </c>
      <c r="CB26" s="450">
        <v>200000</v>
      </c>
      <c r="CC26" s="374"/>
      <c r="CD26" s="471">
        <v>46232</v>
      </c>
      <c r="CE26" s="472">
        <v>680000</v>
      </c>
      <c r="CF26" s="375"/>
      <c r="CG26" s="451">
        <v>46221</v>
      </c>
      <c r="CH26" s="452">
        <v>170000</v>
      </c>
      <c r="CI26" s="375"/>
      <c r="CJ26" s="471">
        <v>46227</v>
      </c>
      <c r="CK26" s="472">
        <v>25000</v>
      </c>
      <c r="CL26" s="375"/>
      <c r="CM26" s="454">
        <v>46192</v>
      </c>
      <c r="CN26" s="450">
        <v>254000</v>
      </c>
      <c r="CO26" s="374"/>
      <c r="CP26" s="442">
        <v>46217</v>
      </c>
      <c r="CQ26" s="441">
        <v>370000</v>
      </c>
      <c r="CS26" s="454">
        <v>46072</v>
      </c>
      <c r="CT26" s="450">
        <v>350000</v>
      </c>
      <c r="CU26" s="374"/>
      <c r="CV26" s="442">
        <v>46072</v>
      </c>
      <c r="CW26" s="441">
        <v>1910000</v>
      </c>
      <c r="CY26" s="454">
        <v>46216</v>
      </c>
      <c r="CZ26" s="450">
        <v>530000</v>
      </c>
      <c r="DA26" s="374"/>
      <c r="DB26" s="859">
        <v>46232</v>
      </c>
      <c r="DC26" s="441">
        <v>281000</v>
      </c>
      <c r="DE26" s="827"/>
      <c r="DF26" s="450"/>
      <c r="DG26" s="374"/>
      <c r="DH26" s="442"/>
      <c r="DI26" s="441"/>
    </row>
    <row r="27" spans="1:122" ht="15.75" x14ac:dyDescent="0.25">
      <c r="A27" s="298"/>
      <c r="B27"/>
      <c r="C27" s="410">
        <v>45566</v>
      </c>
      <c r="D27" s="319">
        <f t="shared" si="1"/>
        <v>2567000</v>
      </c>
      <c r="E27" s="404">
        <v>46225</v>
      </c>
      <c r="F27" s="405">
        <v>20000</v>
      </c>
      <c r="G27" s="407" t="s">
        <v>1365</v>
      </c>
      <c r="H27" s="405" t="s">
        <v>1248</v>
      </c>
      <c r="M27" s="211">
        <v>45747</v>
      </c>
      <c r="N27" s="212">
        <v>1712000</v>
      </c>
      <c r="O27" s="213"/>
      <c r="P27" s="212" t="s">
        <v>2012</v>
      </c>
      <c r="T27" s="671">
        <v>46175</v>
      </c>
      <c r="U27" s="558" t="s">
        <v>6561</v>
      </c>
      <c r="V27" s="557">
        <v>88268652</v>
      </c>
      <c r="W27" s="558" t="s">
        <v>4659</v>
      </c>
      <c r="X27" s="558" t="s">
        <v>214</v>
      </c>
      <c r="Y27" s="673">
        <v>337000</v>
      </c>
      <c r="Z27" s="569"/>
      <c r="AA27" s="569">
        <v>44000</v>
      </c>
      <c r="AB27" s="569">
        <v>238000</v>
      </c>
      <c r="AC27" s="569"/>
      <c r="AD27" s="569"/>
      <c r="AE27" s="569">
        <v>55000</v>
      </c>
      <c r="AF27" s="569"/>
      <c r="AG27" s="569">
        <v>0</v>
      </c>
      <c r="AH27" s="558" t="s">
        <v>9066</v>
      </c>
      <c r="AI27" t="s">
        <v>542</v>
      </c>
      <c r="AJ27" s="438">
        <v>46209</v>
      </c>
      <c r="AK27" s="439">
        <v>9245000</v>
      </c>
      <c r="AL27" s="439">
        <v>-9245000</v>
      </c>
      <c r="AM27" s="419"/>
      <c r="AN27" s="432">
        <v>44958</v>
      </c>
      <c r="AO27" s="703">
        <f t="shared" si="3"/>
        <v>1746000</v>
      </c>
      <c r="BP27" s="203"/>
      <c r="BQ27" s="823" t="s">
        <v>1532</v>
      </c>
      <c r="BR27" s="821">
        <f>CONTABILIDAD!S14</f>
        <v>-15235000</v>
      </c>
      <c r="BS27" s="203"/>
      <c r="BT27" s="374"/>
      <c r="BU27" s="446">
        <v>46221</v>
      </c>
      <c r="BV27" s="447">
        <v>686000</v>
      </c>
      <c r="BW27" s="374"/>
      <c r="BX27" s="448">
        <v>46203</v>
      </c>
      <c r="BY27" s="472">
        <v>2717000</v>
      </c>
      <c r="BZ27" s="374"/>
      <c r="CA27" s="454">
        <v>46218</v>
      </c>
      <c r="CB27" s="450">
        <v>260000</v>
      </c>
      <c r="CC27" s="374"/>
      <c r="CD27" s="471">
        <v>46225</v>
      </c>
      <c r="CE27" s="472">
        <v>470000</v>
      </c>
      <c r="CF27" s="375"/>
      <c r="CG27" s="451">
        <v>46221</v>
      </c>
      <c r="CH27" s="452">
        <v>300000</v>
      </c>
      <c r="CI27" s="375"/>
      <c r="CJ27" s="471">
        <v>46226</v>
      </c>
      <c r="CK27" s="472">
        <v>81000</v>
      </c>
      <c r="CL27" s="375"/>
      <c r="CM27" s="454">
        <v>46187</v>
      </c>
      <c r="CN27" s="450">
        <v>1005000</v>
      </c>
      <c r="CO27" s="374"/>
      <c r="CP27" s="442">
        <v>46214</v>
      </c>
      <c r="CQ27" s="441">
        <v>340000</v>
      </c>
      <c r="CS27" s="454">
        <v>46067</v>
      </c>
      <c r="CT27" s="450">
        <v>700000</v>
      </c>
      <c r="CU27" s="374"/>
      <c r="CV27" s="442">
        <v>46070</v>
      </c>
      <c r="CW27" s="441">
        <v>50000</v>
      </c>
      <c r="CY27" s="454">
        <v>46216</v>
      </c>
      <c r="CZ27" s="450">
        <v>200000</v>
      </c>
      <c r="DA27" s="374"/>
      <c r="DB27" s="859">
        <v>46232</v>
      </c>
      <c r="DC27" s="441">
        <v>15000</v>
      </c>
      <c r="DE27" s="827"/>
      <c r="DF27" s="450"/>
      <c r="DG27" s="374"/>
      <c r="DH27" s="442"/>
      <c r="DI27" s="441"/>
    </row>
    <row r="28" spans="1:122" ht="15.75" x14ac:dyDescent="0.25">
      <c r="A28" s="298"/>
      <c r="B28"/>
      <c r="C28" s="410">
        <v>45536</v>
      </c>
      <c r="D28" s="319">
        <f t="shared" si="1"/>
        <v>2475000</v>
      </c>
      <c r="E28" s="404">
        <v>46225</v>
      </c>
      <c r="F28" s="405">
        <v>20000</v>
      </c>
      <c r="G28" s="407" t="s">
        <v>3323</v>
      </c>
      <c r="H28" s="405" t="s">
        <v>9193</v>
      </c>
      <c r="M28" s="211">
        <v>45716</v>
      </c>
      <c r="N28" s="212">
        <v>263000</v>
      </c>
      <c r="O28" s="213"/>
      <c r="P28" s="212" t="s">
        <v>2011</v>
      </c>
      <c r="T28" s="671">
        <v>46175</v>
      </c>
      <c r="U28" s="558" t="s">
        <v>6561</v>
      </c>
      <c r="V28" s="557" t="s">
        <v>6563</v>
      </c>
      <c r="W28" s="558" t="s">
        <v>8308</v>
      </c>
      <c r="X28" s="558" t="s">
        <v>8307</v>
      </c>
      <c r="Y28" s="673">
        <v>486000</v>
      </c>
      <c r="Z28" s="569">
        <v>44000</v>
      </c>
      <c r="AA28" s="569">
        <v>395000</v>
      </c>
      <c r="AB28" s="569"/>
      <c r="AC28" s="569"/>
      <c r="AD28" s="569"/>
      <c r="AE28" s="569">
        <v>47000</v>
      </c>
      <c r="AF28" s="569"/>
      <c r="AG28" s="569">
        <v>0</v>
      </c>
      <c r="AH28" s="558" t="s">
        <v>8403</v>
      </c>
      <c r="AI28" t="s">
        <v>542</v>
      </c>
      <c r="AJ28" s="438">
        <v>46207</v>
      </c>
      <c r="AK28" s="439">
        <v>13423000</v>
      </c>
      <c r="AL28" s="439">
        <v>-13999000</v>
      </c>
      <c r="AM28" s="419"/>
      <c r="AN28" s="432">
        <v>44986</v>
      </c>
      <c r="AO28" s="703">
        <f t="shared" si="3"/>
        <v>1580000</v>
      </c>
      <c r="BP28" s="203"/>
      <c r="BQ28" s="708">
        <f>ARCHIVO!BE19</f>
        <v>0</v>
      </c>
      <c r="BR28" s="319">
        <f>CONTABILIDAD!S15</f>
        <v>6904000</v>
      </c>
      <c r="BS28" s="203"/>
      <c r="BT28" s="374"/>
      <c r="BU28" s="446">
        <v>46219</v>
      </c>
      <c r="BV28" s="447">
        <v>328000</v>
      </c>
      <c r="BW28" s="374"/>
      <c r="BX28" s="448">
        <v>46197</v>
      </c>
      <c r="BY28" s="472">
        <v>1000000</v>
      </c>
      <c r="BZ28" s="374"/>
      <c r="CA28" s="454">
        <v>46217</v>
      </c>
      <c r="CB28" s="450">
        <v>658000</v>
      </c>
      <c r="CC28" s="374"/>
      <c r="CD28" s="471">
        <v>46225</v>
      </c>
      <c r="CE28" s="472">
        <v>81000</v>
      </c>
      <c r="CF28" s="375"/>
      <c r="CG28" s="451">
        <v>46217</v>
      </c>
      <c r="CH28" s="452">
        <v>675000</v>
      </c>
      <c r="CI28" s="375"/>
      <c r="CJ28" s="471">
        <v>46225</v>
      </c>
      <c r="CK28" s="472">
        <v>44000</v>
      </c>
      <c r="CL28" s="375"/>
      <c r="CM28" s="454">
        <v>46184</v>
      </c>
      <c r="CN28" s="450">
        <v>264000</v>
      </c>
      <c r="CO28" s="374"/>
      <c r="CP28" s="442">
        <v>46211</v>
      </c>
      <c r="CQ28" s="441">
        <v>18000</v>
      </c>
      <c r="CS28" s="454">
        <v>46065</v>
      </c>
      <c r="CT28" s="450">
        <v>400000</v>
      </c>
      <c r="CU28" s="374"/>
      <c r="CV28" s="442">
        <v>46066</v>
      </c>
      <c r="CW28" s="441">
        <v>520000</v>
      </c>
      <c r="CY28" s="454">
        <v>46209</v>
      </c>
      <c r="CZ28" s="450">
        <v>340000</v>
      </c>
      <c r="DA28" s="374"/>
      <c r="DB28" s="859">
        <v>46232</v>
      </c>
      <c r="DC28" s="441">
        <v>53000</v>
      </c>
      <c r="DE28" s="827"/>
      <c r="DF28" s="450"/>
      <c r="DG28" s="374"/>
      <c r="DH28" s="442"/>
      <c r="DI28" s="441"/>
    </row>
    <row r="29" spans="1:122" ht="15.75" x14ac:dyDescent="0.25">
      <c r="A29" s="298"/>
      <c r="B29"/>
      <c r="C29" s="410">
        <v>45505</v>
      </c>
      <c r="D29" s="319">
        <f t="shared" si="1"/>
        <v>2584000</v>
      </c>
      <c r="E29" s="404">
        <v>46225</v>
      </c>
      <c r="F29" s="405">
        <v>20000</v>
      </c>
      <c r="G29" s="407" t="s">
        <v>1281</v>
      </c>
      <c r="H29" s="405" t="s">
        <v>9192</v>
      </c>
      <c r="M29" s="211">
        <v>45716</v>
      </c>
      <c r="N29" s="212">
        <v>2802000</v>
      </c>
      <c r="O29" s="213"/>
      <c r="P29" s="212" t="s">
        <v>2012</v>
      </c>
      <c r="T29" s="671">
        <v>46175</v>
      </c>
      <c r="U29" s="558" t="s">
        <v>6776</v>
      </c>
      <c r="V29" s="557">
        <v>1004082135</v>
      </c>
      <c r="W29" s="558" t="s">
        <v>4659</v>
      </c>
      <c r="X29" s="558" t="s">
        <v>4190</v>
      </c>
      <c r="Y29" s="673">
        <v>317000</v>
      </c>
      <c r="Z29" s="569"/>
      <c r="AA29" s="569">
        <v>44000</v>
      </c>
      <c r="AB29" s="569">
        <v>238000</v>
      </c>
      <c r="AC29" s="569"/>
      <c r="AD29" s="569"/>
      <c r="AE29" s="569">
        <v>35000</v>
      </c>
      <c r="AF29" s="569"/>
      <c r="AG29" s="569">
        <v>0</v>
      </c>
      <c r="AH29" s="558" t="s">
        <v>9068</v>
      </c>
      <c r="AI29" t="s">
        <v>542</v>
      </c>
      <c r="AJ29" s="438">
        <v>46204</v>
      </c>
      <c r="AK29" s="439">
        <v>13987000</v>
      </c>
      <c r="AL29" s="439">
        <v>-13987000</v>
      </c>
      <c r="AM29" s="419"/>
      <c r="AN29" s="432">
        <v>45017</v>
      </c>
      <c r="AO29" s="703">
        <f t="shared" si="3"/>
        <v>1657500</v>
      </c>
      <c r="BP29" s="203"/>
      <c r="BQ29" s="233" t="s">
        <v>1434</v>
      </c>
      <c r="BR29" s="234">
        <f>CONTABILIDAD!S16</f>
        <v>25501000</v>
      </c>
      <c r="BS29" s="203"/>
      <c r="BT29" s="374"/>
      <c r="BU29" s="446">
        <v>46217</v>
      </c>
      <c r="BV29" s="447">
        <v>551000</v>
      </c>
      <c r="BW29" s="374"/>
      <c r="BX29" s="448">
        <v>46185</v>
      </c>
      <c r="BY29" s="472">
        <v>330000</v>
      </c>
      <c r="BZ29" s="374"/>
      <c r="CA29" s="454">
        <v>46213</v>
      </c>
      <c r="CB29" s="450">
        <v>620000</v>
      </c>
      <c r="CC29" s="374"/>
      <c r="CD29" s="471">
        <v>46225</v>
      </c>
      <c r="CE29" s="472">
        <v>915000</v>
      </c>
      <c r="CF29" s="375"/>
      <c r="CG29" s="451">
        <v>46213</v>
      </c>
      <c r="CH29" s="452">
        <v>570000</v>
      </c>
      <c r="CI29" s="375"/>
      <c r="CJ29" s="471">
        <v>46225</v>
      </c>
      <c r="CK29" s="472">
        <v>44000</v>
      </c>
      <c r="CL29" s="375"/>
      <c r="CM29" s="454">
        <v>46177</v>
      </c>
      <c r="CN29" s="450">
        <v>535000</v>
      </c>
      <c r="CO29" s="374"/>
      <c r="CP29" s="442">
        <v>46210</v>
      </c>
      <c r="CQ29" s="441">
        <v>27000</v>
      </c>
      <c r="CS29" s="454">
        <v>46065</v>
      </c>
      <c r="CT29" s="450">
        <v>1550000</v>
      </c>
      <c r="CU29" s="374"/>
      <c r="CV29" s="442">
        <v>46066</v>
      </c>
      <c r="CW29" s="441">
        <v>520000</v>
      </c>
      <c r="CY29" s="454">
        <v>46207</v>
      </c>
      <c r="CZ29" s="450">
        <v>130000</v>
      </c>
      <c r="DA29" s="374"/>
      <c r="DB29" s="859">
        <v>46232</v>
      </c>
      <c r="DC29" s="441">
        <v>75000</v>
      </c>
      <c r="DE29" s="827"/>
      <c r="DF29" s="450"/>
      <c r="DG29" s="374"/>
      <c r="DH29" s="442"/>
      <c r="DI29" s="441"/>
    </row>
    <row r="30" spans="1:122" ht="15.75" x14ac:dyDescent="0.25">
      <c r="A30" s="298"/>
      <c r="B30"/>
      <c r="C30" s="410">
        <v>45474</v>
      </c>
      <c r="D30" s="319">
        <f t="shared" si="1"/>
        <v>3043000</v>
      </c>
      <c r="E30" s="404">
        <v>46225</v>
      </c>
      <c r="F30" s="405">
        <v>10000</v>
      </c>
      <c r="G30" s="407"/>
      <c r="H30" s="405" t="s">
        <v>9191</v>
      </c>
      <c r="M30" s="211">
        <v>45688</v>
      </c>
      <c r="N30" s="212">
        <v>1654000</v>
      </c>
      <c r="O30" s="213"/>
      <c r="P30" s="212" t="s">
        <v>4651</v>
      </c>
      <c r="T30" s="671">
        <v>46175</v>
      </c>
      <c r="U30" s="558" t="s">
        <v>6544</v>
      </c>
      <c r="V30" s="557" t="s">
        <v>8891</v>
      </c>
      <c r="W30" s="558" t="s">
        <v>561</v>
      </c>
      <c r="X30" s="558" t="s">
        <v>426</v>
      </c>
      <c r="Y30" s="673">
        <v>535000</v>
      </c>
      <c r="Z30" s="569">
        <v>5000</v>
      </c>
      <c r="AA30" s="569">
        <v>450000</v>
      </c>
      <c r="AB30" s="569"/>
      <c r="AC30" s="569"/>
      <c r="AD30" s="569"/>
      <c r="AE30" s="569">
        <v>80000</v>
      </c>
      <c r="AF30" s="569"/>
      <c r="AG30" s="569">
        <v>0</v>
      </c>
      <c r="AH30" s="558"/>
      <c r="AI30" t="s">
        <v>542</v>
      </c>
      <c r="AJ30" s="438">
        <v>46203</v>
      </c>
      <c r="AK30" s="439">
        <v>13069000</v>
      </c>
      <c r="AL30" s="439">
        <v>-13069000</v>
      </c>
      <c r="AM30" s="419"/>
      <c r="AN30" s="432">
        <v>45047</v>
      </c>
      <c r="AO30" s="703">
        <f t="shared" si="3"/>
        <v>1804000</v>
      </c>
      <c r="BP30" s="203"/>
      <c r="BQ30" s="822" t="s">
        <v>1700</v>
      </c>
      <c r="BR30" s="821">
        <f>CONTABILIDAD!S17</f>
        <v>3600000</v>
      </c>
      <c r="BS30" s="203"/>
      <c r="BT30" s="374"/>
      <c r="BU30" s="446">
        <v>46212</v>
      </c>
      <c r="BV30" s="447">
        <v>446000</v>
      </c>
      <c r="BW30" s="374"/>
      <c r="BX30" s="448">
        <v>46182</v>
      </c>
      <c r="BY30" s="472">
        <v>319000</v>
      </c>
      <c r="BZ30" s="374"/>
      <c r="CA30" s="454">
        <v>46212</v>
      </c>
      <c r="CB30" s="450">
        <v>633000</v>
      </c>
      <c r="CC30" s="374"/>
      <c r="CD30" s="471">
        <v>46225</v>
      </c>
      <c r="CE30" s="472">
        <v>1225000</v>
      </c>
      <c r="CF30" s="375"/>
      <c r="CG30" s="451">
        <v>46213</v>
      </c>
      <c r="CH30" s="452">
        <v>425000</v>
      </c>
      <c r="CI30" s="375"/>
      <c r="CJ30" s="471">
        <v>46225</v>
      </c>
      <c r="CK30" s="472">
        <v>238000</v>
      </c>
      <c r="CL30" s="375"/>
      <c r="CM30" s="454">
        <v>46176</v>
      </c>
      <c r="CN30" s="450">
        <v>399000</v>
      </c>
      <c r="CP30" s="442">
        <v>46207</v>
      </c>
      <c r="CQ30" s="441">
        <v>295000</v>
      </c>
      <c r="CR30" s="430"/>
      <c r="CS30" s="454">
        <v>46054</v>
      </c>
      <c r="CT30" s="450">
        <v>100000</v>
      </c>
      <c r="CU30" s="374"/>
      <c r="CV30" s="442">
        <v>46056</v>
      </c>
      <c r="CW30" s="441">
        <v>100000</v>
      </c>
      <c r="CY30" s="454">
        <v>46205</v>
      </c>
      <c r="CZ30" s="450">
        <v>2700000</v>
      </c>
      <c r="DA30" s="374"/>
      <c r="DB30" s="859">
        <v>46230</v>
      </c>
      <c r="DC30" s="441">
        <v>10000</v>
      </c>
      <c r="DE30" s="827"/>
      <c r="DF30" s="450"/>
      <c r="DG30" s="374"/>
      <c r="DH30" s="442"/>
      <c r="DI30" s="441"/>
    </row>
    <row r="31" spans="1:122" ht="15.75" x14ac:dyDescent="0.25">
      <c r="A31" s="299"/>
      <c r="B31"/>
      <c r="C31" s="410">
        <v>45444</v>
      </c>
      <c r="D31" s="319">
        <f t="shared" si="1"/>
        <v>1958000</v>
      </c>
      <c r="E31" s="404">
        <v>46224</v>
      </c>
      <c r="F31" s="405">
        <v>30000</v>
      </c>
      <c r="G31" s="407" t="s">
        <v>1431</v>
      </c>
      <c r="H31" s="405" t="s">
        <v>9186</v>
      </c>
      <c r="M31" s="211">
        <v>45657</v>
      </c>
      <c r="N31" s="212">
        <v>207000</v>
      </c>
      <c r="O31" s="213"/>
      <c r="P31" s="212" t="s">
        <v>2011</v>
      </c>
      <c r="T31" s="671">
        <v>46175</v>
      </c>
      <c r="U31" s="558" t="s">
        <v>556</v>
      </c>
      <c r="V31" s="557" t="s">
        <v>8903</v>
      </c>
      <c r="W31" s="558" t="s">
        <v>561</v>
      </c>
      <c r="X31" s="558" t="s">
        <v>8869</v>
      </c>
      <c r="Y31" s="673">
        <v>740000</v>
      </c>
      <c r="Z31" s="569">
        <v>5000</v>
      </c>
      <c r="AA31" s="569">
        <v>261000</v>
      </c>
      <c r="AB31" s="569"/>
      <c r="AC31" s="569">
        <v>284000</v>
      </c>
      <c r="AD31" s="569">
        <v>100000</v>
      </c>
      <c r="AE31" s="569">
        <v>90000</v>
      </c>
      <c r="AF31" s="569"/>
      <c r="AG31" s="569">
        <v>0</v>
      </c>
      <c r="AH31" s="558"/>
      <c r="AI31" t="s">
        <v>542</v>
      </c>
      <c r="AJ31" s="438">
        <v>46203</v>
      </c>
      <c r="AK31" s="439">
        <v>13069000</v>
      </c>
      <c r="AL31" s="439">
        <v>-13069000</v>
      </c>
      <c r="AM31" s="419"/>
      <c r="AN31" s="432">
        <v>45078</v>
      </c>
      <c r="AO31" s="703">
        <f t="shared" si="3"/>
        <v>1031000</v>
      </c>
      <c r="BP31" s="203"/>
      <c r="BQ31" s="203"/>
      <c r="BR31" s="203"/>
      <c r="BS31" s="203"/>
      <c r="BT31" s="374"/>
      <c r="BU31" s="446">
        <v>46211</v>
      </c>
      <c r="BV31" s="447">
        <v>570000</v>
      </c>
      <c r="BW31" s="374"/>
      <c r="BX31" s="448">
        <v>46182</v>
      </c>
      <c r="BY31" s="472">
        <v>2700000</v>
      </c>
      <c r="BZ31" s="374"/>
      <c r="CA31" s="454">
        <v>46212</v>
      </c>
      <c r="CB31" s="450">
        <v>569000</v>
      </c>
      <c r="CC31" s="374"/>
      <c r="CD31" s="471">
        <v>46219</v>
      </c>
      <c r="CE31" s="472">
        <v>306000</v>
      </c>
      <c r="CF31" s="375"/>
      <c r="CG31" s="451">
        <v>46212</v>
      </c>
      <c r="CH31" s="452">
        <v>858000</v>
      </c>
      <c r="CI31" s="375"/>
      <c r="CJ31" s="471">
        <v>46225</v>
      </c>
      <c r="CK31" s="472">
        <v>249000</v>
      </c>
      <c r="CL31" s="375"/>
      <c r="CM31" s="454">
        <v>46174</v>
      </c>
      <c r="CN31" s="450">
        <v>260000</v>
      </c>
      <c r="CP31" s="442">
        <v>46207</v>
      </c>
      <c r="CQ31" s="441">
        <v>296000</v>
      </c>
      <c r="CR31" s="430"/>
      <c r="CS31" s="454">
        <v>46052</v>
      </c>
      <c r="CT31" s="450">
        <v>70000</v>
      </c>
      <c r="CU31" s="374"/>
      <c r="CV31" s="442">
        <v>46052</v>
      </c>
      <c r="CW31" s="441">
        <v>70000</v>
      </c>
      <c r="CY31" s="454">
        <v>46204</v>
      </c>
      <c r="CZ31" s="450">
        <v>1000000</v>
      </c>
      <c r="DB31" s="859">
        <v>46230</v>
      </c>
      <c r="DC31" s="441">
        <v>1388000</v>
      </c>
      <c r="DE31" s="828"/>
      <c r="DF31" s="203"/>
      <c r="DH31" s="442"/>
      <c r="DI31" s="441"/>
    </row>
    <row r="32" spans="1:122" ht="15.75" x14ac:dyDescent="0.25">
      <c r="A32" s="299"/>
      <c r="B32"/>
      <c r="C32" s="410">
        <v>45413</v>
      </c>
      <c r="D32" s="319">
        <f t="shared" si="1"/>
        <v>2252000</v>
      </c>
      <c r="E32" s="404">
        <v>46223</v>
      </c>
      <c r="F32" s="405">
        <v>49000</v>
      </c>
      <c r="G32" s="407" t="s">
        <v>3322</v>
      </c>
      <c r="H32" s="405" t="s">
        <v>9179</v>
      </c>
      <c r="M32" s="211">
        <v>45657</v>
      </c>
      <c r="N32" s="212">
        <v>2422000</v>
      </c>
      <c r="O32" s="213"/>
      <c r="P32" s="212" t="s">
        <v>2012</v>
      </c>
      <c r="T32" s="671">
        <v>46175</v>
      </c>
      <c r="U32" s="558" t="s">
        <v>556</v>
      </c>
      <c r="V32" s="557" t="s">
        <v>8973</v>
      </c>
      <c r="W32" s="558" t="s">
        <v>561</v>
      </c>
      <c r="X32" s="558" t="s">
        <v>426</v>
      </c>
      <c r="Y32" s="673">
        <v>820000</v>
      </c>
      <c r="Z32" s="569">
        <v>5000</v>
      </c>
      <c r="AA32" s="569">
        <v>567000</v>
      </c>
      <c r="AB32" s="569"/>
      <c r="AC32" s="569"/>
      <c r="AD32" s="569">
        <v>203000</v>
      </c>
      <c r="AE32" s="569">
        <v>45000</v>
      </c>
      <c r="AF32" s="569"/>
      <c r="AG32" s="569">
        <v>0</v>
      </c>
      <c r="AH32" s="558"/>
      <c r="AI32" t="s">
        <v>542</v>
      </c>
      <c r="AJ32" s="438">
        <v>46200</v>
      </c>
      <c r="AK32" s="439">
        <v>12514000</v>
      </c>
      <c r="AL32" s="439">
        <v>-12514000</v>
      </c>
      <c r="AM32" s="419"/>
      <c r="AN32" s="432">
        <v>45108</v>
      </c>
      <c r="AO32" s="703">
        <f t="shared" si="3"/>
        <v>2281000</v>
      </c>
      <c r="BP32" s="203"/>
      <c r="BQ32" s="203"/>
      <c r="BR32" s="203"/>
      <c r="BS32" s="203"/>
      <c r="BT32" s="374"/>
      <c r="BU32" s="446">
        <v>46211</v>
      </c>
      <c r="BV32" s="447">
        <v>1969000</v>
      </c>
      <c r="BW32" s="374"/>
      <c r="BX32" s="448">
        <v>46182</v>
      </c>
      <c r="BY32" s="472">
        <v>126000</v>
      </c>
      <c r="BZ32" s="374"/>
      <c r="CA32" s="454">
        <v>46212</v>
      </c>
      <c r="CB32" s="450">
        <v>225000</v>
      </c>
      <c r="CC32" s="374"/>
      <c r="CD32" s="471">
        <v>46219</v>
      </c>
      <c r="CE32" s="472">
        <v>108000</v>
      </c>
      <c r="CF32" s="375"/>
      <c r="CG32" s="451">
        <v>46212</v>
      </c>
      <c r="CH32" s="452">
        <v>567000</v>
      </c>
      <c r="CI32" s="375"/>
      <c r="CJ32" s="471">
        <v>46224</v>
      </c>
      <c r="CK32" s="472">
        <v>780000</v>
      </c>
      <c r="CL32" s="375"/>
      <c r="CM32" s="454">
        <v>46169</v>
      </c>
      <c r="CN32" s="450">
        <v>750000</v>
      </c>
      <c r="CP32" s="442">
        <v>46202</v>
      </c>
      <c r="CQ32" s="441">
        <v>28000</v>
      </c>
      <c r="CR32" s="430"/>
      <c r="CS32" s="454">
        <v>46051</v>
      </c>
      <c r="CT32" s="450">
        <v>406000</v>
      </c>
      <c r="CU32" s="374"/>
      <c r="CV32" s="442">
        <v>46052</v>
      </c>
      <c r="CW32" s="441">
        <v>640000</v>
      </c>
      <c r="CY32" s="454">
        <v>46198</v>
      </c>
      <c r="CZ32" s="450">
        <v>1000000</v>
      </c>
      <c r="DB32" s="859">
        <v>46228</v>
      </c>
      <c r="DC32" s="441">
        <v>7000</v>
      </c>
      <c r="DE32" s="828"/>
      <c r="DF32" s="203"/>
      <c r="DH32" s="442"/>
      <c r="DI32" s="441"/>
    </row>
    <row r="33" spans="1:113" ht="15.75" x14ac:dyDescent="0.25">
      <c r="A33" s="299"/>
      <c r="B33"/>
      <c r="C33" s="410">
        <v>45383</v>
      </c>
      <c r="D33" s="319">
        <f t="shared" si="1"/>
        <v>1669000</v>
      </c>
      <c r="E33" s="404">
        <v>46223</v>
      </c>
      <c r="F33" s="405">
        <v>12000</v>
      </c>
      <c r="G33" s="407" t="s">
        <v>1431</v>
      </c>
      <c r="H33" s="405" t="s">
        <v>9183</v>
      </c>
      <c r="M33" s="211">
        <v>45627</v>
      </c>
      <c r="N33" s="212">
        <v>80000</v>
      </c>
      <c r="O33" s="213"/>
      <c r="P33" s="212" t="s">
        <v>2011</v>
      </c>
      <c r="T33" s="671">
        <v>46175</v>
      </c>
      <c r="U33" s="558" t="s">
        <v>556</v>
      </c>
      <c r="V33" s="557" t="s">
        <v>9050</v>
      </c>
      <c r="W33" s="558" t="s">
        <v>561</v>
      </c>
      <c r="X33" s="558" t="s">
        <v>427</v>
      </c>
      <c r="Y33" s="673">
        <v>446000</v>
      </c>
      <c r="Z33" s="569">
        <v>5000</v>
      </c>
      <c r="AA33" s="569">
        <v>301000</v>
      </c>
      <c r="AB33" s="569"/>
      <c r="AC33" s="569"/>
      <c r="AD33" s="569">
        <v>95000</v>
      </c>
      <c r="AE33" s="569">
        <v>45000</v>
      </c>
      <c r="AF33" s="569"/>
      <c r="AG33" s="569">
        <v>0</v>
      </c>
      <c r="AH33" s="558" t="s">
        <v>9065</v>
      </c>
      <c r="AI33" t="s">
        <v>542</v>
      </c>
      <c r="AJ33" s="438">
        <v>46200</v>
      </c>
      <c r="AK33" s="439">
        <v>12482000</v>
      </c>
      <c r="AL33" s="439">
        <v>-12482000</v>
      </c>
      <c r="AM33" s="419"/>
      <c r="AN33" s="432">
        <v>45139</v>
      </c>
      <c r="AO33" s="703">
        <f t="shared" si="3"/>
        <v>1772500</v>
      </c>
      <c r="AS33" s="126"/>
      <c r="BP33" s="203"/>
      <c r="BQ33" s="824" t="e">
        <f>#REF!+#REF!</f>
        <v>#REF!</v>
      </c>
      <c r="BR33" s="824"/>
      <c r="BS33" s="824"/>
      <c r="BT33" s="374"/>
      <c r="BU33" s="446">
        <v>46211</v>
      </c>
      <c r="BV33" s="447">
        <v>523000</v>
      </c>
      <c r="BW33" s="374"/>
      <c r="BX33" s="448">
        <v>46178</v>
      </c>
      <c r="BY33" s="472">
        <v>184000</v>
      </c>
      <c r="BZ33" s="374"/>
      <c r="CA33" s="454">
        <v>46211</v>
      </c>
      <c r="CB33" s="450">
        <v>1080000</v>
      </c>
      <c r="CC33" s="374"/>
      <c r="CD33" s="471">
        <v>46219</v>
      </c>
      <c r="CE33" s="472">
        <v>256000</v>
      </c>
      <c r="CF33" s="375"/>
      <c r="CG33" s="451">
        <v>46212</v>
      </c>
      <c r="CH33" s="452">
        <v>314000</v>
      </c>
      <c r="CI33" s="375"/>
      <c r="CJ33" s="471">
        <v>46220</v>
      </c>
      <c r="CK33" s="472">
        <v>260000</v>
      </c>
      <c r="CL33" s="375"/>
      <c r="CM33" s="454">
        <v>46168</v>
      </c>
      <c r="CN33" s="450">
        <v>210000</v>
      </c>
      <c r="CP33" s="442">
        <v>46200</v>
      </c>
      <c r="CQ33" s="441">
        <v>52000</v>
      </c>
      <c r="CR33" s="430"/>
      <c r="CS33" s="454">
        <v>46018</v>
      </c>
      <c r="CT33" s="450">
        <v>241000</v>
      </c>
      <c r="CU33" s="374"/>
      <c r="CV33" s="442">
        <v>45986</v>
      </c>
      <c r="CW33" s="441">
        <v>1530000</v>
      </c>
      <c r="CY33" s="454">
        <v>46198</v>
      </c>
      <c r="CZ33" s="450">
        <v>350000</v>
      </c>
      <c r="DB33" s="859">
        <v>46228</v>
      </c>
      <c r="DC33" s="441">
        <v>20000</v>
      </c>
      <c r="DE33" s="828"/>
      <c r="DF33" s="203"/>
      <c r="DH33" s="442"/>
      <c r="DI33" s="441"/>
    </row>
    <row r="34" spans="1:113" ht="15.75" x14ac:dyDescent="0.25">
      <c r="A34" s="298"/>
      <c r="B34"/>
      <c r="C34" s="410">
        <v>45352</v>
      </c>
      <c r="D34" s="319">
        <f t="shared" si="1"/>
        <v>2743000</v>
      </c>
      <c r="E34" s="404">
        <v>46222</v>
      </c>
      <c r="F34" s="405">
        <v>100000</v>
      </c>
      <c r="G34" s="407" t="s">
        <v>3321</v>
      </c>
      <c r="H34" s="405" t="s">
        <v>9189</v>
      </c>
      <c r="M34" s="211">
        <v>45627</v>
      </c>
      <c r="N34" s="212">
        <v>2420000</v>
      </c>
      <c r="O34" s="213"/>
      <c r="P34" s="212" t="s">
        <v>2012</v>
      </c>
      <c r="T34" s="671">
        <v>46175</v>
      </c>
      <c r="U34" s="558" t="s">
        <v>556</v>
      </c>
      <c r="V34" s="557" t="s">
        <v>3215</v>
      </c>
      <c r="W34" s="558" t="s">
        <v>561</v>
      </c>
      <c r="X34" s="558" t="s">
        <v>577</v>
      </c>
      <c r="Y34" s="673">
        <v>318000</v>
      </c>
      <c r="Z34" s="569"/>
      <c r="AA34" s="569">
        <v>173000</v>
      </c>
      <c r="AB34" s="569"/>
      <c r="AC34" s="569"/>
      <c r="AD34" s="569">
        <v>100000</v>
      </c>
      <c r="AE34" s="569">
        <v>45000</v>
      </c>
      <c r="AF34" s="569"/>
      <c r="AG34" s="569">
        <v>0</v>
      </c>
      <c r="AH34" s="558"/>
      <c r="AI34" t="s">
        <v>542</v>
      </c>
      <c r="AJ34" s="438">
        <v>46199</v>
      </c>
      <c r="AK34" s="439">
        <v>12439000</v>
      </c>
      <c r="AL34" s="439">
        <v>-12439000</v>
      </c>
      <c r="AM34" s="419"/>
      <c r="AN34" s="432">
        <v>45170</v>
      </c>
      <c r="AO34" s="703">
        <f t="shared" si="3"/>
        <v>1579500</v>
      </c>
      <c r="BP34" s="203"/>
      <c r="BQ34" s="288" t="e">
        <f>BR25+#REF!</f>
        <v>#REF!</v>
      </c>
      <c r="BR34" s="203"/>
      <c r="BS34" s="203"/>
      <c r="BT34" s="374"/>
      <c r="BU34" s="446">
        <v>46211</v>
      </c>
      <c r="BV34" s="447">
        <v>992000</v>
      </c>
      <c r="BW34" s="374"/>
      <c r="BX34" s="448">
        <v>46178</v>
      </c>
      <c r="BY34" s="472">
        <v>347000</v>
      </c>
      <c r="BZ34" s="374"/>
      <c r="CA34" s="454">
        <v>46209</v>
      </c>
      <c r="CB34" s="450">
        <v>467000</v>
      </c>
      <c r="CC34" s="374"/>
      <c r="CD34" s="471">
        <v>46219</v>
      </c>
      <c r="CE34" s="472">
        <v>67000</v>
      </c>
      <c r="CF34" s="375"/>
      <c r="CG34" s="451">
        <v>46211</v>
      </c>
      <c r="CH34" s="452">
        <v>265000</v>
      </c>
      <c r="CI34" s="375"/>
      <c r="CJ34" s="471">
        <v>46217</v>
      </c>
      <c r="CK34" s="472">
        <v>230000</v>
      </c>
      <c r="CL34" s="375"/>
      <c r="CM34" s="454">
        <v>46168</v>
      </c>
      <c r="CN34" s="450">
        <v>299000</v>
      </c>
      <c r="CP34" s="442">
        <v>46200</v>
      </c>
      <c r="CQ34" s="441">
        <v>50000</v>
      </c>
      <c r="CS34" s="454">
        <v>46001</v>
      </c>
      <c r="CT34" s="450">
        <v>240000</v>
      </c>
      <c r="CV34" s="442">
        <v>45954</v>
      </c>
      <c r="CW34" s="441">
        <v>22000</v>
      </c>
      <c r="CY34" s="454">
        <v>46191</v>
      </c>
      <c r="CZ34" s="450">
        <v>320000</v>
      </c>
      <c r="DB34" s="859">
        <v>46226</v>
      </c>
      <c r="DC34" s="441">
        <v>3000</v>
      </c>
      <c r="DE34" s="828"/>
      <c r="DF34" s="203"/>
      <c r="DH34" s="442"/>
      <c r="DI34" s="441"/>
    </row>
    <row r="35" spans="1:113" ht="15.75" x14ac:dyDescent="0.25">
      <c r="A35" s="298"/>
      <c r="B35"/>
      <c r="C35" s="410">
        <v>45323</v>
      </c>
      <c r="D35" s="319">
        <f t="shared" si="1"/>
        <v>2470000</v>
      </c>
      <c r="E35" s="404">
        <v>46222</v>
      </c>
      <c r="F35" s="405">
        <v>267000</v>
      </c>
      <c r="G35" s="407" t="s">
        <v>3324</v>
      </c>
      <c r="H35" s="405" t="s">
        <v>9177</v>
      </c>
      <c r="M35" s="211">
        <v>45596</v>
      </c>
      <c r="N35" s="212">
        <v>1324000</v>
      </c>
      <c r="O35" s="213"/>
      <c r="P35" s="212" t="s">
        <v>4651</v>
      </c>
      <c r="T35" s="671">
        <v>46175</v>
      </c>
      <c r="U35" s="558" t="s">
        <v>556</v>
      </c>
      <c r="V35" s="557" t="s">
        <v>8880</v>
      </c>
      <c r="W35" s="558" t="s">
        <v>561</v>
      </c>
      <c r="X35" s="558" t="s">
        <v>424</v>
      </c>
      <c r="Y35" s="673">
        <v>433000</v>
      </c>
      <c r="Z35" s="569">
        <v>5000</v>
      </c>
      <c r="AA35" s="569">
        <v>305000</v>
      </c>
      <c r="AB35" s="569"/>
      <c r="AC35" s="569"/>
      <c r="AD35" s="569">
        <v>78000</v>
      </c>
      <c r="AE35" s="569">
        <v>45000</v>
      </c>
      <c r="AF35" s="569"/>
      <c r="AG35" s="569">
        <v>0</v>
      </c>
      <c r="AH35" s="558"/>
      <c r="AI35" t="s">
        <v>542</v>
      </c>
      <c r="AJ35" s="438">
        <v>46198</v>
      </c>
      <c r="AK35" s="439">
        <v>12279000</v>
      </c>
      <c r="AL35" s="439">
        <v>-12279000</v>
      </c>
      <c r="AM35" s="419"/>
      <c r="AN35" s="432">
        <v>45200</v>
      </c>
      <c r="AO35" s="703">
        <f t="shared" si="3"/>
        <v>1119500</v>
      </c>
      <c r="BP35" s="203"/>
      <c r="BQ35" s="203"/>
      <c r="BR35" s="203"/>
      <c r="BS35" s="203"/>
      <c r="BT35" s="374"/>
      <c r="BU35" s="446">
        <v>46210</v>
      </c>
      <c r="BV35" s="447">
        <v>537000</v>
      </c>
      <c r="BW35" s="374"/>
      <c r="BX35" s="448">
        <v>46178</v>
      </c>
      <c r="BY35" s="472">
        <v>430000</v>
      </c>
      <c r="BZ35" s="374"/>
      <c r="CA35" s="454">
        <v>46205</v>
      </c>
      <c r="CB35" s="450">
        <v>790000</v>
      </c>
      <c r="CC35" s="374"/>
      <c r="CD35" s="471">
        <v>46219</v>
      </c>
      <c r="CE35" s="472">
        <v>200000</v>
      </c>
      <c r="CF35" s="374"/>
      <c r="CG35" s="451">
        <v>46210</v>
      </c>
      <c r="CH35" s="452">
        <v>630000</v>
      </c>
      <c r="CI35" s="375"/>
      <c r="CJ35" s="471">
        <v>46217</v>
      </c>
      <c r="CK35" s="472">
        <v>360000</v>
      </c>
      <c r="CL35" s="375"/>
      <c r="CM35" s="454">
        <v>46168</v>
      </c>
      <c r="CN35" s="450">
        <v>292000</v>
      </c>
      <c r="CP35" s="442">
        <v>46200</v>
      </c>
      <c r="CQ35" s="441">
        <v>215000</v>
      </c>
      <c r="CS35" s="454">
        <v>45986</v>
      </c>
      <c r="CT35" s="450">
        <v>15000</v>
      </c>
      <c r="CV35" s="442">
        <v>45945</v>
      </c>
      <c r="CW35" s="441">
        <v>2000000</v>
      </c>
      <c r="CY35" s="454">
        <v>46186</v>
      </c>
      <c r="CZ35" s="450">
        <v>520000</v>
      </c>
      <c r="DB35" s="859">
        <v>46226</v>
      </c>
      <c r="DC35" s="441">
        <v>144000</v>
      </c>
      <c r="DE35" s="828"/>
      <c r="DF35" s="203"/>
      <c r="DH35" s="442"/>
      <c r="DI35" s="441"/>
    </row>
    <row r="36" spans="1:113" ht="15.75" x14ac:dyDescent="0.25">
      <c r="A36" s="298"/>
      <c r="B36"/>
      <c r="C36" s="410">
        <v>45292</v>
      </c>
      <c r="D36" s="319">
        <f t="shared" si="1"/>
        <v>1858000</v>
      </c>
      <c r="E36" s="404">
        <v>46221</v>
      </c>
      <c r="F36" s="405">
        <v>140000</v>
      </c>
      <c r="G36" s="407" t="s">
        <v>911</v>
      </c>
      <c r="H36" s="405" t="s">
        <v>9188</v>
      </c>
      <c r="M36" s="211">
        <v>45596</v>
      </c>
      <c r="N36" s="212">
        <v>40000</v>
      </c>
      <c r="O36" s="213"/>
      <c r="P36" s="212" t="s">
        <v>649</v>
      </c>
      <c r="T36" s="671">
        <v>46175</v>
      </c>
      <c r="U36" s="558" t="s">
        <v>5011</v>
      </c>
      <c r="V36" s="557" t="s">
        <v>5527</v>
      </c>
      <c r="W36" s="558" t="s">
        <v>8689</v>
      </c>
      <c r="X36" s="558" t="s">
        <v>426</v>
      </c>
      <c r="Y36" s="673">
        <v>416000</v>
      </c>
      <c r="Z36" s="569"/>
      <c r="AA36" s="569">
        <v>332000</v>
      </c>
      <c r="AB36" s="569"/>
      <c r="AC36" s="569"/>
      <c r="AD36" s="569"/>
      <c r="AE36" s="569">
        <v>80000</v>
      </c>
      <c r="AF36" s="569">
        <v>4000</v>
      </c>
      <c r="AG36" s="569">
        <v>0</v>
      </c>
      <c r="AH36" s="558"/>
      <c r="AI36" t="s">
        <v>542</v>
      </c>
      <c r="AJ36" s="438">
        <v>46198</v>
      </c>
      <c r="AK36" s="439">
        <v>12279000</v>
      </c>
      <c r="AL36" s="439">
        <v>-12279000</v>
      </c>
      <c r="AM36" s="419"/>
      <c r="AN36" s="432">
        <v>45231</v>
      </c>
      <c r="AO36" s="703">
        <f t="shared" si="3"/>
        <v>2013500</v>
      </c>
      <c r="BP36" s="203"/>
      <c r="BQ36" s="203"/>
      <c r="BR36" s="203"/>
      <c r="BS36" s="203"/>
      <c r="BT36" s="374"/>
      <c r="BU36" s="446">
        <v>46209</v>
      </c>
      <c r="BV36" s="447">
        <v>445000</v>
      </c>
      <c r="BW36" s="374"/>
      <c r="BX36" s="448">
        <v>46178</v>
      </c>
      <c r="BY36" s="472">
        <v>800000</v>
      </c>
      <c r="BZ36" s="374"/>
      <c r="CA36" s="454">
        <v>46205</v>
      </c>
      <c r="CB36" s="450">
        <v>532000</v>
      </c>
      <c r="CC36" s="374"/>
      <c r="CD36" s="471">
        <v>46217</v>
      </c>
      <c r="CE36" s="472">
        <v>353000</v>
      </c>
      <c r="CF36" s="375"/>
      <c r="CG36" s="451">
        <v>46204</v>
      </c>
      <c r="CH36" s="452">
        <v>343000</v>
      </c>
      <c r="CI36" s="375"/>
      <c r="CJ36" s="471">
        <v>46217</v>
      </c>
      <c r="CK36" s="472">
        <v>2000</v>
      </c>
      <c r="CL36" s="375"/>
      <c r="CM36" s="454">
        <v>46167</v>
      </c>
      <c r="CN36" s="450">
        <v>307000</v>
      </c>
      <c r="CP36" s="442">
        <v>46200</v>
      </c>
      <c r="CQ36" s="441">
        <v>30000</v>
      </c>
      <c r="CS36" s="454">
        <v>45971</v>
      </c>
      <c r="CT36" s="450">
        <v>728000</v>
      </c>
      <c r="CV36" s="376"/>
      <c r="CW36" s="374"/>
      <c r="CY36" s="454">
        <v>46184</v>
      </c>
      <c r="CZ36" s="450">
        <v>680000</v>
      </c>
      <c r="DB36" s="859">
        <v>46226</v>
      </c>
      <c r="DC36" s="441">
        <v>25000</v>
      </c>
      <c r="DE36" s="828"/>
      <c r="DF36" s="203"/>
      <c r="DH36" s="442"/>
      <c r="DI36" s="441"/>
    </row>
    <row r="37" spans="1:113" ht="15.75" x14ac:dyDescent="0.25">
      <c r="A37" s="298" t="s">
        <v>6845</v>
      </c>
      <c r="B37"/>
      <c r="C37" s="410">
        <v>45261</v>
      </c>
      <c r="D37" s="319">
        <f t="shared" si="1"/>
        <v>2353000</v>
      </c>
      <c r="E37" s="404">
        <v>46220</v>
      </c>
      <c r="F37" s="405">
        <v>560000</v>
      </c>
      <c r="G37" s="407" t="s">
        <v>3323</v>
      </c>
      <c r="H37" s="405" t="s">
        <v>9187</v>
      </c>
      <c r="M37" s="211">
        <v>45565</v>
      </c>
      <c r="N37" s="212">
        <v>2759000</v>
      </c>
      <c r="O37" s="213"/>
      <c r="P37" s="212" t="s">
        <v>2012</v>
      </c>
      <c r="T37" s="671">
        <v>46175</v>
      </c>
      <c r="U37" s="558" t="s">
        <v>5011</v>
      </c>
      <c r="V37" s="557" t="s">
        <v>8886</v>
      </c>
      <c r="W37" s="558" t="s">
        <v>561</v>
      </c>
      <c r="X37" s="558" t="s">
        <v>214</v>
      </c>
      <c r="Y37" s="673">
        <v>300000</v>
      </c>
      <c r="Z37" s="569">
        <v>5000</v>
      </c>
      <c r="AA37" s="569"/>
      <c r="AB37" s="569"/>
      <c r="AC37" s="569"/>
      <c r="AD37" s="569">
        <v>215000</v>
      </c>
      <c r="AE37" s="569">
        <v>80000</v>
      </c>
      <c r="AF37" s="569"/>
      <c r="AG37" s="569">
        <v>0</v>
      </c>
      <c r="AH37" s="558"/>
      <c r="AI37" t="s">
        <v>542</v>
      </c>
      <c r="AJ37" s="438">
        <v>46196</v>
      </c>
      <c r="AK37" s="439">
        <v>12173000</v>
      </c>
      <c r="AL37" s="439">
        <v>-12173000</v>
      </c>
      <c r="AM37" s="419"/>
      <c r="AN37" s="432">
        <v>45261</v>
      </c>
      <c r="AO37" s="703">
        <f t="shared" si="3"/>
        <v>2654000</v>
      </c>
      <c r="BP37" s="203"/>
      <c r="BQ37" s="203"/>
      <c r="BR37" s="203"/>
      <c r="BS37" s="203"/>
      <c r="BT37" s="374"/>
      <c r="BU37" s="446">
        <v>46205</v>
      </c>
      <c r="BV37" s="447">
        <v>828000</v>
      </c>
      <c r="BW37" s="374"/>
      <c r="BX37" s="448">
        <v>46178</v>
      </c>
      <c r="BY37" s="472">
        <v>591000</v>
      </c>
      <c r="BZ37" s="374"/>
      <c r="CA37" s="454">
        <v>46205</v>
      </c>
      <c r="CB37" s="450">
        <v>20000</v>
      </c>
      <c r="CC37" s="374"/>
      <c r="CD37" s="471">
        <v>46217</v>
      </c>
      <c r="CE37" s="472">
        <v>492000</v>
      </c>
      <c r="CF37" s="375"/>
      <c r="CG37" s="451">
        <v>46204</v>
      </c>
      <c r="CH37" s="452">
        <v>466000</v>
      </c>
      <c r="CI37" s="375"/>
      <c r="CJ37" s="471">
        <v>46216</v>
      </c>
      <c r="CK37" s="472">
        <v>183000</v>
      </c>
      <c r="CL37" s="375"/>
      <c r="CM37" s="454">
        <v>46164</v>
      </c>
      <c r="CN37" s="450">
        <v>647000</v>
      </c>
      <c r="CP37" s="442">
        <v>46199</v>
      </c>
      <c r="CQ37" s="441">
        <v>20000</v>
      </c>
      <c r="CS37" s="454">
        <v>45966</v>
      </c>
      <c r="CT37" s="450">
        <v>576000</v>
      </c>
      <c r="CV37" s="376"/>
      <c r="CW37" s="374"/>
      <c r="CY37" s="454">
        <v>46182</v>
      </c>
      <c r="CZ37" s="450">
        <v>136000</v>
      </c>
      <c r="DB37" s="859">
        <v>46225</v>
      </c>
      <c r="DC37" s="441">
        <v>5000</v>
      </c>
      <c r="DE37" s="828"/>
      <c r="DF37" s="203"/>
      <c r="DH37" s="442"/>
      <c r="DI37" s="441"/>
    </row>
    <row r="38" spans="1:113" ht="15.75" x14ac:dyDescent="0.25">
      <c r="A38" s="298" t="s">
        <v>6844</v>
      </c>
      <c r="B38"/>
      <c r="C38" s="410">
        <v>45231</v>
      </c>
      <c r="D38" s="319">
        <f t="shared" ref="D38:D69" si="4">SUMIFS(F:F,E:E,"&gt;="&amp;C38,E:E,"&lt;="&amp;EOMONTH(C38,0))</f>
        <v>2202000</v>
      </c>
      <c r="E38" s="404">
        <v>46220</v>
      </c>
      <c r="F38" s="405">
        <v>56000</v>
      </c>
      <c r="G38" s="407" t="s">
        <v>911</v>
      </c>
      <c r="H38" s="405" t="s">
        <v>9101</v>
      </c>
      <c r="M38" s="211">
        <v>45565</v>
      </c>
      <c r="N38" s="212">
        <v>230000</v>
      </c>
      <c r="O38" s="213"/>
      <c r="P38" s="212" t="s">
        <v>2011</v>
      </c>
      <c r="T38" s="671">
        <v>46175</v>
      </c>
      <c r="U38" s="558" t="s">
        <v>5011</v>
      </c>
      <c r="V38" s="557" t="s">
        <v>8993</v>
      </c>
      <c r="W38" s="558" t="s">
        <v>580</v>
      </c>
      <c r="X38" s="558" t="s">
        <v>427</v>
      </c>
      <c r="Y38" s="673">
        <v>538000</v>
      </c>
      <c r="Z38" s="569">
        <v>5000</v>
      </c>
      <c r="AA38" s="569">
        <v>202000</v>
      </c>
      <c r="AB38" s="569">
        <v>174000</v>
      </c>
      <c r="AC38" s="569"/>
      <c r="AD38" s="569"/>
      <c r="AE38" s="569">
        <v>80000</v>
      </c>
      <c r="AF38" s="569">
        <v>77000</v>
      </c>
      <c r="AG38" s="569">
        <v>0</v>
      </c>
      <c r="AH38" s="558"/>
      <c r="AI38" t="s">
        <v>542</v>
      </c>
      <c r="AJ38" s="438">
        <v>46195</v>
      </c>
      <c r="AK38" s="439">
        <v>11320000</v>
      </c>
      <c r="AL38" s="439">
        <v>-11320000</v>
      </c>
      <c r="AM38" s="419"/>
      <c r="AN38" s="432">
        <v>45292</v>
      </c>
      <c r="AO38" s="703">
        <f t="shared" si="3"/>
        <v>1311000</v>
      </c>
      <c r="BP38" s="203"/>
      <c r="BQ38" s="203"/>
      <c r="BR38" s="203"/>
      <c r="BS38" s="203"/>
      <c r="BT38" s="374"/>
      <c r="BU38" s="446">
        <v>46199</v>
      </c>
      <c r="BV38" s="447">
        <v>317000</v>
      </c>
      <c r="BW38" s="374"/>
      <c r="BX38" s="448">
        <v>46178</v>
      </c>
      <c r="BY38" s="472">
        <v>450000</v>
      </c>
      <c r="BZ38" s="374"/>
      <c r="CA38" s="454">
        <v>46204</v>
      </c>
      <c r="CB38" s="450">
        <v>414000</v>
      </c>
      <c r="CC38" s="374"/>
      <c r="CD38" s="471">
        <v>46217</v>
      </c>
      <c r="CE38" s="472">
        <v>266000</v>
      </c>
      <c r="CF38" s="375"/>
      <c r="CG38" s="451">
        <v>46198</v>
      </c>
      <c r="CH38" s="452">
        <v>223000</v>
      </c>
      <c r="CI38" s="375"/>
      <c r="CJ38" s="471">
        <v>46215</v>
      </c>
      <c r="CK38" s="472">
        <v>1000000</v>
      </c>
      <c r="CL38" s="375"/>
      <c r="CM38" s="454">
        <v>46162</v>
      </c>
      <c r="CN38" s="450">
        <v>513000</v>
      </c>
      <c r="CP38" s="442">
        <v>46193</v>
      </c>
      <c r="CQ38" s="441">
        <v>150000</v>
      </c>
      <c r="CS38" s="454">
        <v>45924</v>
      </c>
      <c r="CT38" s="450">
        <v>360000</v>
      </c>
      <c r="CV38" s="376"/>
      <c r="CW38" s="374"/>
      <c r="CY38" s="454">
        <v>46182</v>
      </c>
      <c r="CZ38" s="450">
        <v>2700000</v>
      </c>
      <c r="DB38" s="859">
        <v>46225</v>
      </c>
      <c r="DC38" s="441">
        <v>20000</v>
      </c>
      <c r="DE38" s="828"/>
      <c r="DF38" s="203"/>
      <c r="DH38" s="442"/>
      <c r="DI38" s="441"/>
    </row>
    <row r="39" spans="1:113" ht="15.75" x14ac:dyDescent="0.25">
      <c r="A39" s="298" t="s">
        <v>6846</v>
      </c>
      <c r="B39"/>
      <c r="C39" s="410">
        <v>45200</v>
      </c>
      <c r="D39" s="319">
        <f t="shared" si="4"/>
        <v>1591000</v>
      </c>
      <c r="E39" s="404">
        <v>46220</v>
      </c>
      <c r="F39" s="405">
        <v>6000</v>
      </c>
      <c r="G39" s="407" t="s">
        <v>3324</v>
      </c>
      <c r="H39" s="405" t="s">
        <v>8361</v>
      </c>
      <c r="M39" s="211">
        <v>45536</v>
      </c>
      <c r="N39" s="212">
        <v>120000</v>
      </c>
      <c r="O39" s="213"/>
      <c r="P39" s="212" t="s">
        <v>2810</v>
      </c>
      <c r="T39" s="671">
        <v>46175</v>
      </c>
      <c r="U39" s="558" t="s">
        <v>5011</v>
      </c>
      <c r="V39" s="557" t="s">
        <v>8901</v>
      </c>
      <c r="W39" s="558" t="s">
        <v>561</v>
      </c>
      <c r="X39" s="558" t="s">
        <v>214</v>
      </c>
      <c r="Y39" s="673">
        <v>475000</v>
      </c>
      <c r="Z39" s="569">
        <v>12000</v>
      </c>
      <c r="AA39" s="569">
        <v>330000</v>
      </c>
      <c r="AB39" s="569"/>
      <c r="AC39" s="569"/>
      <c r="AD39" s="569"/>
      <c r="AE39" s="569">
        <v>80000</v>
      </c>
      <c r="AF39" s="569">
        <v>53000</v>
      </c>
      <c r="AG39" s="569">
        <v>0</v>
      </c>
      <c r="AH39" s="558"/>
      <c r="AI39" t="s">
        <v>542</v>
      </c>
      <c r="AJ39" s="438">
        <v>46195</v>
      </c>
      <c r="AK39" s="439">
        <v>11320000</v>
      </c>
      <c r="AL39" s="439">
        <v>-11320000</v>
      </c>
      <c r="AN39" s="432">
        <v>45323</v>
      </c>
      <c r="AO39" s="703">
        <f t="shared" si="3"/>
        <v>2095500</v>
      </c>
      <c r="BP39" s="203"/>
      <c r="BQ39" s="203"/>
      <c r="BR39" s="203"/>
      <c r="BS39" s="203"/>
      <c r="BT39" s="374"/>
      <c r="BU39" s="446">
        <v>46198</v>
      </c>
      <c r="BV39" s="447">
        <v>730000</v>
      </c>
      <c r="BW39" s="374"/>
      <c r="BX39" s="448">
        <v>46178</v>
      </c>
      <c r="BY39" s="472">
        <v>449000</v>
      </c>
      <c r="BZ39" s="374"/>
      <c r="CA39" s="454">
        <v>46204</v>
      </c>
      <c r="CB39" s="450">
        <v>310000</v>
      </c>
      <c r="CC39" s="374"/>
      <c r="CD39" s="471">
        <v>46213</v>
      </c>
      <c r="CE39" s="472">
        <v>17000</v>
      </c>
      <c r="CF39" s="375"/>
      <c r="CG39" s="451">
        <v>46196</v>
      </c>
      <c r="CH39" s="452">
        <v>223000</v>
      </c>
      <c r="CI39" s="375"/>
      <c r="CJ39" s="471">
        <v>46214</v>
      </c>
      <c r="CK39" s="472">
        <v>238000</v>
      </c>
      <c r="CL39" s="375"/>
      <c r="CM39" s="454">
        <v>46162</v>
      </c>
      <c r="CN39" s="450">
        <v>479000</v>
      </c>
      <c r="CP39" s="442">
        <v>46189</v>
      </c>
      <c r="CQ39" s="441">
        <v>25000</v>
      </c>
      <c r="CS39" s="454">
        <v>45922</v>
      </c>
      <c r="CT39" s="450">
        <v>151000</v>
      </c>
      <c r="CV39" s="376"/>
      <c r="CW39" s="374"/>
      <c r="CY39" s="454">
        <v>46178</v>
      </c>
      <c r="CZ39" s="450">
        <v>820000</v>
      </c>
      <c r="DB39" s="859">
        <v>46225</v>
      </c>
      <c r="DC39" s="441">
        <v>20000</v>
      </c>
      <c r="DE39" s="828"/>
      <c r="DF39" s="203"/>
      <c r="DH39" s="442"/>
      <c r="DI39" s="441"/>
    </row>
    <row r="40" spans="1:113" ht="15.75" x14ac:dyDescent="0.25">
      <c r="A40" s="298" t="s">
        <v>6847</v>
      </c>
      <c r="B40"/>
      <c r="C40" s="410">
        <v>45170</v>
      </c>
      <c r="D40" s="319">
        <f t="shared" si="4"/>
        <v>2775000</v>
      </c>
      <c r="E40" s="404">
        <v>46220</v>
      </c>
      <c r="F40" s="405">
        <v>260000</v>
      </c>
      <c r="G40" s="407"/>
      <c r="H40" s="405" t="s">
        <v>8114</v>
      </c>
      <c r="M40" s="211">
        <v>45536</v>
      </c>
      <c r="N40" s="212">
        <v>1460000</v>
      </c>
      <c r="O40" s="213"/>
      <c r="P40" s="212" t="s">
        <v>2691</v>
      </c>
      <c r="T40" s="671">
        <v>46175</v>
      </c>
      <c r="U40" s="558" t="s">
        <v>8671</v>
      </c>
      <c r="V40" s="557" t="s">
        <v>8927</v>
      </c>
      <c r="W40" s="558" t="s">
        <v>561</v>
      </c>
      <c r="X40" s="558" t="s">
        <v>214</v>
      </c>
      <c r="Y40" s="673">
        <v>534000</v>
      </c>
      <c r="Z40" s="569">
        <v>5000</v>
      </c>
      <c r="AA40" s="569">
        <v>347000</v>
      </c>
      <c r="AB40" s="569"/>
      <c r="AC40" s="569"/>
      <c r="AD40" s="569">
        <v>30000</v>
      </c>
      <c r="AE40" s="569">
        <v>80000</v>
      </c>
      <c r="AF40" s="569">
        <v>72000</v>
      </c>
      <c r="AG40" s="569">
        <v>0</v>
      </c>
      <c r="AH40" s="558"/>
      <c r="AI40" t="s">
        <v>542</v>
      </c>
      <c r="AJ40" s="438">
        <v>46193</v>
      </c>
      <c r="AK40" s="439">
        <v>11153000</v>
      </c>
      <c r="AL40" s="439">
        <v>-11153000</v>
      </c>
      <c r="AN40" s="432">
        <v>45352</v>
      </c>
      <c r="AO40" s="703">
        <f t="shared" si="3"/>
        <v>1771000</v>
      </c>
      <c r="BP40" s="203"/>
      <c r="BQ40" s="203"/>
      <c r="BR40" s="203"/>
      <c r="BS40" s="203"/>
      <c r="BT40" s="374"/>
      <c r="BU40" s="446">
        <v>46197</v>
      </c>
      <c r="BV40" s="447">
        <v>446000</v>
      </c>
      <c r="BW40" s="374"/>
      <c r="BX40" s="448">
        <v>46176</v>
      </c>
      <c r="BY40" s="472">
        <v>404000</v>
      </c>
      <c r="BZ40" s="374"/>
      <c r="CA40" s="454">
        <v>46204</v>
      </c>
      <c r="CB40" s="450">
        <v>738000</v>
      </c>
      <c r="CC40" s="374"/>
      <c r="CD40" s="471">
        <v>46213</v>
      </c>
      <c r="CE40" s="472">
        <v>366000</v>
      </c>
      <c r="CF40" s="375"/>
      <c r="CG40" s="451">
        <v>46189</v>
      </c>
      <c r="CH40" s="452">
        <v>737000</v>
      </c>
      <c r="CI40" s="375"/>
      <c r="CJ40" s="471">
        <v>46214</v>
      </c>
      <c r="CK40" s="472">
        <v>44000</v>
      </c>
      <c r="CL40" s="375"/>
      <c r="CM40" s="454">
        <v>46161</v>
      </c>
      <c r="CN40" s="450">
        <v>337000</v>
      </c>
      <c r="CP40" s="442">
        <v>46186</v>
      </c>
      <c r="CQ40" s="441">
        <v>10000</v>
      </c>
      <c r="CS40" s="454">
        <v>45909</v>
      </c>
      <c r="CT40" s="450">
        <v>105000</v>
      </c>
      <c r="CV40" s="376"/>
      <c r="CW40" s="374"/>
      <c r="CY40" s="454">
        <v>46178</v>
      </c>
      <c r="CZ40" s="450">
        <v>530000</v>
      </c>
      <c r="DB40" s="859">
        <v>46225</v>
      </c>
      <c r="DC40" s="441">
        <v>20000</v>
      </c>
      <c r="DE40" s="828"/>
      <c r="DF40" s="203"/>
      <c r="DH40" s="442"/>
      <c r="DI40" s="441"/>
    </row>
    <row r="41" spans="1:113" ht="15.75" x14ac:dyDescent="0.25">
      <c r="A41" s="298" t="s">
        <v>6848</v>
      </c>
      <c r="B41"/>
      <c r="C41" s="410">
        <v>45139</v>
      </c>
      <c r="D41" s="319">
        <f t="shared" si="4"/>
        <v>1830000</v>
      </c>
      <c r="E41" s="404">
        <v>46219</v>
      </c>
      <c r="F41" s="405">
        <v>5000</v>
      </c>
      <c r="G41" s="407" t="s">
        <v>3324</v>
      </c>
      <c r="H41" s="405" t="s">
        <v>8361</v>
      </c>
      <c r="M41" s="211">
        <v>45505</v>
      </c>
      <c r="N41" s="212">
        <v>278000</v>
      </c>
      <c r="O41" s="213"/>
      <c r="P41" s="212" t="s">
        <v>2011</v>
      </c>
      <c r="T41" s="671">
        <v>46175</v>
      </c>
      <c r="U41" s="558" t="s">
        <v>8671</v>
      </c>
      <c r="V41" s="557" t="s">
        <v>8893</v>
      </c>
      <c r="W41" s="558" t="s">
        <v>561</v>
      </c>
      <c r="X41" s="558" t="s">
        <v>577</v>
      </c>
      <c r="Y41" s="673">
        <v>515000</v>
      </c>
      <c r="Z41" s="569">
        <v>5000</v>
      </c>
      <c r="AA41" s="569">
        <v>347000</v>
      </c>
      <c r="AB41" s="569"/>
      <c r="AC41" s="569"/>
      <c r="AD41" s="569">
        <v>83000</v>
      </c>
      <c r="AE41" s="569">
        <v>80000</v>
      </c>
      <c r="AF41" s="569"/>
      <c r="AG41" s="569">
        <v>0</v>
      </c>
      <c r="AH41" s="558"/>
      <c r="AI41" t="s">
        <v>542</v>
      </c>
      <c r="AJ41" s="438">
        <v>46193</v>
      </c>
      <c r="AK41" s="439">
        <v>11153000</v>
      </c>
      <c r="AL41" s="439">
        <v>-11153000</v>
      </c>
      <c r="AN41" s="432">
        <v>45383</v>
      </c>
      <c r="AO41" s="703">
        <f t="shared" si="3"/>
        <v>2173000</v>
      </c>
      <c r="BP41" s="203"/>
      <c r="BQ41" s="203"/>
      <c r="BR41" s="203"/>
      <c r="BS41" s="203"/>
      <c r="BT41" s="374"/>
      <c r="BU41" s="446">
        <v>46195</v>
      </c>
      <c r="BV41" s="447">
        <v>493000</v>
      </c>
      <c r="BW41" s="374"/>
      <c r="BX41" s="448">
        <v>46174</v>
      </c>
      <c r="BY41" s="472">
        <v>534000</v>
      </c>
      <c r="BZ41" s="374"/>
      <c r="CA41" s="454">
        <v>46198</v>
      </c>
      <c r="CB41" s="450">
        <v>922000</v>
      </c>
      <c r="CC41" s="374"/>
      <c r="CD41" s="471">
        <v>46212</v>
      </c>
      <c r="CE41" s="472">
        <v>366000</v>
      </c>
      <c r="CF41" s="375"/>
      <c r="CG41" s="451">
        <v>46189</v>
      </c>
      <c r="CH41" s="452">
        <v>538000</v>
      </c>
      <c r="CI41" s="375"/>
      <c r="CJ41" s="471">
        <v>46213</v>
      </c>
      <c r="CK41" s="472">
        <v>797000</v>
      </c>
      <c r="CL41" s="375"/>
      <c r="CM41" s="454">
        <v>46161</v>
      </c>
      <c r="CN41" s="450">
        <v>168000</v>
      </c>
      <c r="CP41" s="442">
        <v>46186</v>
      </c>
      <c r="CQ41" s="441">
        <v>30000</v>
      </c>
      <c r="CS41" s="454"/>
      <c r="CT41" s="450"/>
      <c r="CV41" s="376"/>
      <c r="CW41" s="374"/>
      <c r="CY41" s="454">
        <v>46176</v>
      </c>
      <c r="CZ41" s="450">
        <v>750000</v>
      </c>
      <c r="DB41" s="859">
        <v>46225</v>
      </c>
      <c r="DC41" s="441">
        <v>10000</v>
      </c>
      <c r="DE41" s="828"/>
      <c r="DF41" s="203"/>
      <c r="DH41" s="442"/>
      <c r="DI41" s="441"/>
    </row>
    <row r="42" spans="1:113" ht="15.75" x14ac:dyDescent="0.25">
      <c r="A42" s="298"/>
      <c r="B42"/>
      <c r="C42" s="410">
        <v>45108</v>
      </c>
      <c r="D42" s="319">
        <f t="shared" si="4"/>
        <v>1846000</v>
      </c>
      <c r="E42" s="404">
        <v>46219</v>
      </c>
      <c r="F42" s="405">
        <v>33000</v>
      </c>
      <c r="G42" s="407" t="s">
        <v>1281</v>
      </c>
      <c r="H42" s="405" t="s">
        <v>9168</v>
      </c>
      <c r="M42" s="211">
        <v>45505</v>
      </c>
      <c r="N42" s="212">
        <v>1766000</v>
      </c>
      <c r="O42" s="213"/>
      <c r="P42" s="212" t="s">
        <v>2012</v>
      </c>
      <c r="T42" s="671">
        <v>46175</v>
      </c>
      <c r="U42" s="558" t="s">
        <v>8671</v>
      </c>
      <c r="V42" s="557" t="s">
        <v>8847</v>
      </c>
      <c r="W42" s="558" t="s">
        <v>561</v>
      </c>
      <c r="X42" s="558" t="s">
        <v>426</v>
      </c>
      <c r="Y42" s="673">
        <v>690000</v>
      </c>
      <c r="Z42" s="569">
        <v>5000</v>
      </c>
      <c r="AA42" s="569">
        <v>591000</v>
      </c>
      <c r="AB42" s="569"/>
      <c r="AC42" s="569"/>
      <c r="AD42" s="569"/>
      <c r="AE42" s="569">
        <v>80000</v>
      </c>
      <c r="AF42" s="569">
        <v>14000</v>
      </c>
      <c r="AG42" s="569">
        <v>0</v>
      </c>
      <c r="AH42" s="558" t="s">
        <v>8877</v>
      </c>
      <c r="AI42" t="s">
        <v>542</v>
      </c>
      <c r="AJ42" s="438">
        <v>46192</v>
      </c>
      <c r="AK42" s="439">
        <v>10885000</v>
      </c>
      <c r="AL42" s="439">
        <v>-10885000</v>
      </c>
      <c r="AN42" s="432">
        <v>45413</v>
      </c>
      <c r="AO42" s="703">
        <f t="shared" si="3"/>
        <v>1523000</v>
      </c>
      <c r="BP42" s="203"/>
      <c r="BQ42" s="203"/>
      <c r="BR42" s="203"/>
      <c r="BS42" s="203"/>
      <c r="BT42" s="374"/>
      <c r="BU42" s="446">
        <v>46189</v>
      </c>
      <c r="BV42" s="447">
        <v>328000</v>
      </c>
      <c r="BW42" s="374"/>
      <c r="BX42" s="448">
        <v>46170</v>
      </c>
      <c r="BY42" s="472">
        <v>238000</v>
      </c>
      <c r="BZ42" s="374"/>
      <c r="CA42" s="454">
        <v>46198</v>
      </c>
      <c r="CB42" s="450">
        <v>370000</v>
      </c>
      <c r="CC42" s="374"/>
      <c r="CD42" s="471">
        <v>46211</v>
      </c>
      <c r="CE42" s="472">
        <v>439000</v>
      </c>
      <c r="CF42" s="375"/>
      <c r="CG42" s="451">
        <v>46185</v>
      </c>
      <c r="CH42" s="452">
        <v>1914000</v>
      </c>
      <c r="CI42" s="375"/>
      <c r="CJ42" s="471">
        <v>46213</v>
      </c>
      <c r="CK42" s="472">
        <v>197000</v>
      </c>
      <c r="CL42" s="375"/>
      <c r="CM42" s="454">
        <v>46159</v>
      </c>
      <c r="CN42" s="450">
        <v>317000</v>
      </c>
      <c r="CP42" s="442">
        <v>46186</v>
      </c>
      <c r="CQ42" s="441">
        <v>83000</v>
      </c>
      <c r="CS42" s="376"/>
      <c r="CT42" s="374"/>
      <c r="CV42" s="376"/>
      <c r="CW42" s="374"/>
      <c r="CY42" s="454">
        <v>46165</v>
      </c>
      <c r="CZ42" s="450">
        <v>800000</v>
      </c>
      <c r="DB42" s="859">
        <v>46224</v>
      </c>
      <c r="DC42" s="441">
        <v>30000</v>
      </c>
      <c r="DE42" s="828"/>
      <c r="DF42" s="203"/>
      <c r="DH42" s="442"/>
      <c r="DI42" s="441"/>
    </row>
    <row r="43" spans="1:113" ht="15.75" x14ac:dyDescent="0.25">
      <c r="A43" s="551"/>
      <c r="B43"/>
      <c r="C43" s="410">
        <v>45078</v>
      </c>
      <c r="D43" s="319">
        <f t="shared" si="4"/>
        <v>1915000</v>
      </c>
      <c r="E43" s="404">
        <v>46218</v>
      </c>
      <c r="F43" s="405">
        <v>120000</v>
      </c>
      <c r="G43" s="407"/>
      <c r="H43" s="405" t="s">
        <v>9165</v>
      </c>
      <c r="M43" s="211">
        <v>45474</v>
      </c>
      <c r="N43" s="212">
        <v>154000</v>
      </c>
      <c r="O43" s="213"/>
      <c r="P43" s="212" t="s">
        <v>2810</v>
      </c>
      <c r="T43" s="671">
        <v>46175</v>
      </c>
      <c r="U43" s="558" t="s">
        <v>8671</v>
      </c>
      <c r="V43" s="557" t="s">
        <v>8835</v>
      </c>
      <c r="W43" s="558" t="s">
        <v>561</v>
      </c>
      <c r="X43" s="558" t="s">
        <v>426</v>
      </c>
      <c r="Y43" s="673">
        <v>750000</v>
      </c>
      <c r="Z43" s="569">
        <v>5000</v>
      </c>
      <c r="AA43" s="569"/>
      <c r="AB43" s="569"/>
      <c r="AC43" s="569">
        <v>374000</v>
      </c>
      <c r="AD43" s="569">
        <v>371000</v>
      </c>
      <c r="AE43" s="569"/>
      <c r="AF43" s="569"/>
      <c r="AG43" s="569">
        <v>0</v>
      </c>
      <c r="AH43" s="558" t="s">
        <v>8928</v>
      </c>
      <c r="AI43" t="s">
        <v>542</v>
      </c>
      <c r="AJ43" s="438">
        <v>46192</v>
      </c>
      <c r="AK43" s="439">
        <v>10885000</v>
      </c>
      <c r="AL43" s="439">
        <v>-10885000</v>
      </c>
      <c r="AN43" s="432">
        <v>45444</v>
      </c>
      <c r="AO43" s="703">
        <f t="shared" si="3"/>
        <v>1527000</v>
      </c>
      <c r="BP43" s="203"/>
      <c r="BQ43" s="203"/>
      <c r="BR43" s="203"/>
      <c r="BS43" s="203"/>
      <c r="BT43" s="374"/>
      <c r="BU43" s="446">
        <v>46189</v>
      </c>
      <c r="BV43" s="447">
        <v>30000</v>
      </c>
      <c r="BW43" s="374"/>
      <c r="BX43" s="448">
        <v>46170</v>
      </c>
      <c r="BY43" s="472">
        <v>348000</v>
      </c>
      <c r="BZ43" s="374"/>
      <c r="CA43" s="454">
        <v>46198</v>
      </c>
      <c r="CB43" s="450">
        <v>676000</v>
      </c>
      <c r="CC43" s="374"/>
      <c r="CD43" s="471">
        <v>46211</v>
      </c>
      <c r="CE43" s="472">
        <v>480000</v>
      </c>
      <c r="CF43" s="375"/>
      <c r="CG43" s="451">
        <v>46182</v>
      </c>
      <c r="CH43" s="452">
        <v>158000</v>
      </c>
      <c r="CI43" s="375"/>
      <c r="CJ43" s="471">
        <v>46212</v>
      </c>
      <c r="CK43" s="472">
        <v>488000</v>
      </c>
      <c r="CL43" s="375"/>
      <c r="CM43" s="454">
        <v>46158</v>
      </c>
      <c r="CN43" s="450">
        <v>77000</v>
      </c>
      <c r="CP43" s="442">
        <v>46182</v>
      </c>
      <c r="CQ43" s="441">
        <v>350000</v>
      </c>
      <c r="CS43" s="376"/>
      <c r="CT43" s="374"/>
      <c r="CV43" s="376"/>
      <c r="CW43" s="374"/>
      <c r="CY43" s="454">
        <v>46163</v>
      </c>
      <c r="CZ43" s="450">
        <v>2000000</v>
      </c>
      <c r="DB43" s="859">
        <v>46224</v>
      </c>
      <c r="DC43" s="441">
        <v>377000</v>
      </c>
      <c r="DE43" s="828"/>
      <c r="DF43" s="203"/>
      <c r="DH43" s="442"/>
      <c r="DI43" s="441"/>
    </row>
    <row r="44" spans="1:113" ht="15.75" x14ac:dyDescent="0.25">
      <c r="A44" s="298"/>
      <c r="B44"/>
      <c r="C44" s="410">
        <v>45047</v>
      </c>
      <c r="D44" s="319">
        <f t="shared" si="4"/>
        <v>1336000</v>
      </c>
      <c r="E44" s="404">
        <v>46218</v>
      </c>
      <c r="F44" s="405">
        <v>5000</v>
      </c>
      <c r="G44" s="407" t="s">
        <v>3324</v>
      </c>
      <c r="H44" s="405" t="s">
        <v>2649</v>
      </c>
      <c r="M44" s="211">
        <v>45474</v>
      </c>
      <c r="N44" s="212">
        <v>1373000</v>
      </c>
      <c r="O44" s="213"/>
      <c r="P44" s="212" t="s">
        <v>2691</v>
      </c>
      <c r="T44" s="671">
        <v>46175</v>
      </c>
      <c r="U44" s="558" t="s">
        <v>8942</v>
      </c>
      <c r="V44" s="557" t="s">
        <v>8941</v>
      </c>
      <c r="W44" s="558" t="s">
        <v>561</v>
      </c>
      <c r="X44" s="558" t="s">
        <v>427</v>
      </c>
      <c r="Y44" s="673">
        <v>1914000</v>
      </c>
      <c r="Z44" s="569"/>
      <c r="AA44" s="569">
        <v>1799000</v>
      </c>
      <c r="AB44" s="569"/>
      <c r="AC44" s="569"/>
      <c r="AD44" s="569"/>
      <c r="AE44" s="569">
        <v>110000</v>
      </c>
      <c r="AF44" s="569">
        <v>5000</v>
      </c>
      <c r="AG44" s="569">
        <v>0</v>
      </c>
      <c r="AH44" s="558"/>
      <c r="AI44" t="s">
        <v>542</v>
      </c>
      <c r="AJ44" s="438">
        <v>46191</v>
      </c>
      <c r="AK44" s="439"/>
      <c r="AL44" s="439">
        <v>-10632000</v>
      </c>
      <c r="AN44" s="432">
        <v>45474</v>
      </c>
      <c r="AO44" s="703">
        <f t="shared" si="3"/>
        <v>2044000</v>
      </c>
      <c r="BP44" s="203"/>
      <c r="BQ44" s="203"/>
      <c r="BR44" s="203"/>
      <c r="BS44" s="203"/>
      <c r="BT44" s="374"/>
      <c r="BU44" s="446">
        <v>46182</v>
      </c>
      <c r="BV44" s="447">
        <v>1398000</v>
      </c>
      <c r="BW44" s="374"/>
      <c r="BX44" s="448">
        <v>46169</v>
      </c>
      <c r="BY44" s="472">
        <v>234000</v>
      </c>
      <c r="BZ44" s="374"/>
      <c r="CA44" s="454">
        <v>46197</v>
      </c>
      <c r="CB44" s="450">
        <v>150000</v>
      </c>
      <c r="CC44" s="374"/>
      <c r="CD44" s="471">
        <v>46211</v>
      </c>
      <c r="CE44" s="472">
        <v>2000</v>
      </c>
      <c r="CF44" s="375"/>
      <c r="CG44" s="451">
        <v>46182</v>
      </c>
      <c r="CH44" s="452">
        <v>160000</v>
      </c>
      <c r="CI44" s="375"/>
      <c r="CJ44" s="471">
        <v>46211</v>
      </c>
      <c r="CK44" s="472">
        <v>133000</v>
      </c>
      <c r="CL44" s="375"/>
      <c r="CM44" s="920">
        <v>46153</v>
      </c>
      <c r="CN44" s="450">
        <v>496000</v>
      </c>
      <c r="CP44" s="442">
        <v>46181</v>
      </c>
      <c r="CQ44" s="441">
        <v>465000</v>
      </c>
      <c r="CS44" s="376"/>
      <c r="CT44" s="374"/>
      <c r="CV44" s="376"/>
      <c r="CW44" s="374"/>
      <c r="CY44" s="454">
        <v>46160</v>
      </c>
      <c r="CZ44" s="450">
        <v>505000</v>
      </c>
      <c r="DB44" s="859">
        <v>46223</v>
      </c>
      <c r="DC44" s="441">
        <v>12000</v>
      </c>
      <c r="DE44" s="828"/>
      <c r="DF44" s="203"/>
      <c r="DH44" s="442"/>
      <c r="DI44" s="441"/>
    </row>
    <row r="45" spans="1:113" ht="15.75" x14ac:dyDescent="0.25">
      <c r="A45" s="298"/>
      <c r="B45"/>
      <c r="C45" s="410">
        <v>45017</v>
      </c>
      <c r="D45" s="319">
        <f t="shared" si="4"/>
        <v>1934000</v>
      </c>
      <c r="E45" s="404">
        <v>46218</v>
      </c>
      <c r="F45" s="405">
        <v>250000</v>
      </c>
      <c r="G45" s="407"/>
      <c r="H45" s="405" t="s">
        <v>9166</v>
      </c>
      <c r="M45" s="211">
        <v>45413</v>
      </c>
      <c r="N45" s="212">
        <v>80000</v>
      </c>
      <c r="O45" s="213" t="s">
        <v>3322</v>
      </c>
      <c r="P45" s="212" t="s">
        <v>2011</v>
      </c>
      <c r="T45" s="671">
        <v>46175</v>
      </c>
      <c r="U45" s="558" t="s">
        <v>9000</v>
      </c>
      <c r="V45" s="557" t="s">
        <v>9054</v>
      </c>
      <c r="W45" s="558" t="s">
        <v>3611</v>
      </c>
      <c r="X45" s="558" t="s">
        <v>427</v>
      </c>
      <c r="Y45" s="673">
        <v>676000</v>
      </c>
      <c r="Z45" s="569">
        <v>5000</v>
      </c>
      <c r="AA45" s="569">
        <v>529000</v>
      </c>
      <c r="AB45" s="569"/>
      <c r="AC45" s="569"/>
      <c r="AD45" s="569"/>
      <c r="AE45" s="569">
        <v>110000</v>
      </c>
      <c r="AF45" s="569">
        <v>32000</v>
      </c>
      <c r="AG45" s="569">
        <v>0</v>
      </c>
      <c r="AH45" s="558"/>
      <c r="AI45" t="s">
        <v>542</v>
      </c>
      <c r="AJ45" s="438">
        <v>46190</v>
      </c>
      <c r="AK45" s="439">
        <v>10601000</v>
      </c>
      <c r="AL45" s="439">
        <v>-10601000</v>
      </c>
      <c r="AN45" s="432">
        <v>45505</v>
      </c>
      <c r="AO45" s="703">
        <f t="shared" si="3"/>
        <v>1580000</v>
      </c>
      <c r="BP45" s="203"/>
      <c r="BQ45" s="203"/>
      <c r="BR45" s="203"/>
      <c r="BS45" s="203"/>
      <c r="BT45" s="374"/>
      <c r="BU45" s="446">
        <v>46178</v>
      </c>
      <c r="BV45" s="447">
        <v>534000</v>
      </c>
      <c r="BW45" s="374"/>
      <c r="BX45" s="448">
        <v>46169</v>
      </c>
      <c r="BY45" s="472">
        <v>787000</v>
      </c>
      <c r="BZ45" s="374"/>
      <c r="CA45" s="454">
        <v>46191</v>
      </c>
      <c r="CB45" s="450">
        <v>1900000</v>
      </c>
      <c r="CC45" s="374"/>
      <c r="CD45" s="471">
        <v>46211</v>
      </c>
      <c r="CE45" s="472">
        <v>453000</v>
      </c>
      <c r="CF45" s="375"/>
      <c r="CG45" s="451">
        <v>46179</v>
      </c>
      <c r="CH45" s="452">
        <v>475000</v>
      </c>
      <c r="CI45" s="375"/>
      <c r="CJ45" s="471">
        <v>46207</v>
      </c>
      <c r="CK45" s="472">
        <v>20000</v>
      </c>
      <c r="CL45" s="375"/>
      <c r="CM45" s="920">
        <v>46145</v>
      </c>
      <c r="CN45" s="450">
        <v>351000</v>
      </c>
      <c r="CP45" s="442">
        <v>46178</v>
      </c>
      <c r="CQ45" s="441">
        <v>4000</v>
      </c>
      <c r="CS45" s="376"/>
      <c r="CT45" s="374"/>
      <c r="CV45" s="376"/>
      <c r="CW45" s="374"/>
      <c r="CY45" s="454">
        <v>46157</v>
      </c>
      <c r="CZ45" s="450">
        <v>20000</v>
      </c>
      <c r="DB45" s="859">
        <v>46222</v>
      </c>
      <c r="DC45" s="441">
        <v>100000</v>
      </c>
      <c r="DE45" s="828"/>
      <c r="DF45" s="203"/>
      <c r="DH45" s="442"/>
      <c r="DI45" s="441"/>
    </row>
    <row r="46" spans="1:113" ht="15.75" x14ac:dyDescent="0.25">
      <c r="A46" s="298"/>
      <c r="B46"/>
      <c r="C46" s="410">
        <v>44986</v>
      </c>
      <c r="D46" s="319">
        <f t="shared" si="4"/>
        <v>1590000</v>
      </c>
      <c r="E46" s="404">
        <v>46217</v>
      </c>
      <c r="F46" s="405">
        <v>22000</v>
      </c>
      <c r="G46" s="407" t="s">
        <v>1365</v>
      </c>
      <c r="H46" s="405" t="s">
        <v>9170</v>
      </c>
      <c r="M46" s="211">
        <v>45413</v>
      </c>
      <c r="N46" s="212">
        <v>2093000</v>
      </c>
      <c r="O46" s="213" t="s">
        <v>3322</v>
      </c>
      <c r="P46" s="212" t="s">
        <v>2012</v>
      </c>
      <c r="T46" s="671">
        <v>46175</v>
      </c>
      <c r="U46" s="558" t="s">
        <v>582</v>
      </c>
      <c r="V46" s="557" t="s">
        <v>8890</v>
      </c>
      <c r="W46" s="558" t="s">
        <v>561</v>
      </c>
      <c r="X46" s="558" t="s">
        <v>426</v>
      </c>
      <c r="Y46" s="673">
        <v>650000</v>
      </c>
      <c r="Z46" s="569">
        <v>23000</v>
      </c>
      <c r="AA46" s="569">
        <v>548000</v>
      </c>
      <c r="AB46" s="569"/>
      <c r="AC46" s="569"/>
      <c r="AD46" s="569"/>
      <c r="AE46" s="569">
        <v>79000</v>
      </c>
      <c r="AF46" s="569"/>
      <c r="AG46" s="569">
        <v>0</v>
      </c>
      <c r="AH46" s="558"/>
      <c r="AI46" t="s">
        <v>542</v>
      </c>
      <c r="AJ46" s="438">
        <v>46190</v>
      </c>
      <c r="AK46" s="439">
        <v>9990000</v>
      </c>
      <c r="AL46" s="439">
        <v>-10566000</v>
      </c>
      <c r="AN46" s="432">
        <v>45536</v>
      </c>
      <c r="AO46" s="703">
        <f t="shared" si="3"/>
        <v>2988500</v>
      </c>
      <c r="BP46" s="203"/>
      <c r="BQ46" s="203"/>
      <c r="BR46" s="203"/>
      <c r="BS46" s="203"/>
      <c r="BT46" s="374"/>
      <c r="BU46" s="446">
        <v>46178</v>
      </c>
      <c r="BV46" s="447">
        <v>144000</v>
      </c>
      <c r="BW46" s="374"/>
      <c r="BX46" s="448">
        <v>46169</v>
      </c>
      <c r="BY46" s="472">
        <v>495000</v>
      </c>
      <c r="BZ46" s="374"/>
      <c r="CA46" s="454">
        <v>46190</v>
      </c>
      <c r="CB46" s="450">
        <v>554000</v>
      </c>
      <c r="CC46" s="374"/>
      <c r="CD46" s="471">
        <v>46204</v>
      </c>
      <c r="CE46" s="472">
        <v>284000</v>
      </c>
      <c r="CF46" s="375"/>
      <c r="CG46" s="451">
        <v>46179</v>
      </c>
      <c r="CH46" s="452">
        <v>740000</v>
      </c>
      <c r="CI46" s="375"/>
      <c r="CJ46" s="471">
        <v>46204</v>
      </c>
      <c r="CK46" s="472">
        <v>67000</v>
      </c>
      <c r="CL46" s="375"/>
      <c r="CM46" s="920">
        <v>46145</v>
      </c>
      <c r="CN46" s="450">
        <v>1250000</v>
      </c>
      <c r="CP46" s="442">
        <v>46177</v>
      </c>
      <c r="CQ46" s="441">
        <v>19000</v>
      </c>
      <c r="CS46" s="376"/>
      <c r="CT46" s="374"/>
      <c r="CV46" s="376"/>
      <c r="CW46" s="374"/>
      <c r="CY46" s="454">
        <v>46157</v>
      </c>
      <c r="CZ46" s="450">
        <v>2000000</v>
      </c>
      <c r="DB46" s="859">
        <v>46221</v>
      </c>
      <c r="DC46" s="441">
        <v>140000</v>
      </c>
      <c r="DE46" s="828"/>
      <c r="DF46" s="203"/>
      <c r="DH46" s="442"/>
      <c r="DI46" s="441"/>
    </row>
    <row r="47" spans="1:113" ht="15.75" x14ac:dyDescent="0.25">
      <c r="A47" s="298"/>
      <c r="B47"/>
      <c r="C47" s="410">
        <v>44958</v>
      </c>
      <c r="D47" s="319">
        <f t="shared" si="4"/>
        <v>2973000</v>
      </c>
      <c r="E47" s="404">
        <v>46217</v>
      </c>
      <c r="F47" s="405">
        <v>2000</v>
      </c>
      <c r="G47" s="407" t="s">
        <v>5440</v>
      </c>
      <c r="H47" s="405" t="s">
        <v>8245</v>
      </c>
      <c r="M47" s="211">
        <v>45383</v>
      </c>
      <c r="N47" s="212">
        <v>1482000</v>
      </c>
      <c r="O47" s="213"/>
      <c r="P47" s="212" t="s">
        <v>3678</v>
      </c>
      <c r="T47" s="671">
        <v>46175</v>
      </c>
      <c r="U47" s="558" t="s">
        <v>582</v>
      </c>
      <c r="V47" s="557" t="s">
        <v>8884</v>
      </c>
      <c r="W47" s="558" t="s">
        <v>561</v>
      </c>
      <c r="X47" s="558" t="s">
        <v>571</v>
      </c>
      <c r="Y47" s="673">
        <v>948000</v>
      </c>
      <c r="Z47" s="569">
        <v>5000</v>
      </c>
      <c r="AA47" s="569">
        <v>520000</v>
      </c>
      <c r="AB47" s="569"/>
      <c r="AC47" s="569">
        <v>319000</v>
      </c>
      <c r="AD47" s="569"/>
      <c r="AE47" s="569">
        <v>104000</v>
      </c>
      <c r="AF47" s="569"/>
      <c r="AG47" s="569">
        <v>0</v>
      </c>
      <c r="AH47" s="558"/>
      <c r="AI47" t="s">
        <v>542</v>
      </c>
      <c r="AJ47" s="438">
        <v>46189</v>
      </c>
      <c r="AK47" s="439">
        <v>10536000</v>
      </c>
      <c r="AL47" s="439">
        <v>-10536000</v>
      </c>
      <c r="AN47" s="432">
        <v>45566</v>
      </c>
      <c r="AO47" s="703">
        <f t="shared" si="3"/>
        <v>1364000</v>
      </c>
      <c r="BP47" s="203"/>
      <c r="BQ47" s="203"/>
      <c r="BR47" s="203"/>
      <c r="BS47" s="203"/>
      <c r="BT47" s="374"/>
      <c r="BU47" s="446">
        <v>46178</v>
      </c>
      <c r="BV47" s="447">
        <v>290000</v>
      </c>
      <c r="BW47" s="374"/>
      <c r="BX47" s="448">
        <v>46169</v>
      </c>
      <c r="BY47" s="472">
        <v>77000</v>
      </c>
      <c r="BZ47" s="374"/>
      <c r="CA47" s="454">
        <v>46189</v>
      </c>
      <c r="CB47" s="450">
        <v>400000</v>
      </c>
      <c r="CC47" s="374"/>
      <c r="CD47" s="471">
        <v>46204</v>
      </c>
      <c r="CE47" s="472">
        <v>169000</v>
      </c>
      <c r="CF47" s="375"/>
      <c r="CG47" s="451">
        <v>46177</v>
      </c>
      <c r="CH47" s="452">
        <v>650000</v>
      </c>
      <c r="CI47" s="375"/>
      <c r="CJ47" s="471">
        <v>46203</v>
      </c>
      <c r="CK47" s="472">
        <v>252000</v>
      </c>
      <c r="CL47" s="375"/>
      <c r="CM47" s="920">
        <v>46141</v>
      </c>
      <c r="CN47" s="921">
        <v>45000</v>
      </c>
      <c r="CP47" s="442">
        <v>46176</v>
      </c>
      <c r="CQ47" s="441">
        <v>130000</v>
      </c>
      <c r="CS47" s="376"/>
      <c r="CT47" s="374"/>
      <c r="CV47" s="376"/>
      <c r="CW47" s="374"/>
      <c r="CY47" s="454">
        <v>46157</v>
      </c>
      <c r="CZ47" s="450">
        <v>460000</v>
      </c>
      <c r="DB47" s="859">
        <v>46220</v>
      </c>
      <c r="DC47" s="441">
        <v>5000</v>
      </c>
      <c r="DE47" s="828"/>
      <c r="DF47" s="203"/>
      <c r="DH47" s="442"/>
      <c r="DI47" s="441"/>
    </row>
    <row r="48" spans="1:113" ht="15.75" x14ac:dyDescent="0.25">
      <c r="A48" s="298"/>
      <c r="B48"/>
      <c r="C48" s="410">
        <v>44927</v>
      </c>
      <c r="D48" s="319">
        <f t="shared" si="4"/>
        <v>2405000</v>
      </c>
      <c r="E48" s="404">
        <v>46217</v>
      </c>
      <c r="F48" s="405">
        <v>370000</v>
      </c>
      <c r="G48" s="407" t="s">
        <v>3322</v>
      </c>
      <c r="H48" s="405" t="s">
        <v>9163</v>
      </c>
      <c r="M48" s="211">
        <v>45383</v>
      </c>
      <c r="N48" s="212">
        <v>289000</v>
      </c>
      <c r="O48" s="213"/>
      <c r="P48" s="212" t="s">
        <v>3677</v>
      </c>
      <c r="T48" s="671">
        <v>46175</v>
      </c>
      <c r="U48" s="558" t="s">
        <v>6643</v>
      </c>
      <c r="V48" s="557" t="s">
        <v>8848</v>
      </c>
      <c r="W48" s="558" t="s">
        <v>580</v>
      </c>
      <c r="X48" s="558" t="s">
        <v>426</v>
      </c>
      <c r="Y48" s="673">
        <v>674000</v>
      </c>
      <c r="Z48" s="569">
        <v>5000</v>
      </c>
      <c r="AA48" s="569">
        <v>538000</v>
      </c>
      <c r="AB48" s="569"/>
      <c r="AC48" s="569"/>
      <c r="AD48" s="569">
        <v>50000</v>
      </c>
      <c r="AE48" s="569">
        <v>80000</v>
      </c>
      <c r="AF48" s="569">
        <v>1000</v>
      </c>
      <c r="AG48" s="569">
        <v>0</v>
      </c>
      <c r="AH48" s="558" t="s">
        <v>8829</v>
      </c>
      <c r="AI48" t="s">
        <v>542</v>
      </c>
      <c r="AJ48" s="438">
        <v>46189</v>
      </c>
      <c r="AK48" s="439">
        <v>10511000</v>
      </c>
      <c r="AL48" s="439">
        <v>-10511000</v>
      </c>
      <c r="AN48" s="432">
        <v>45597</v>
      </c>
      <c r="AO48" s="703">
        <f t="shared" si="3"/>
        <v>2500000</v>
      </c>
      <c r="BP48" s="203"/>
      <c r="BQ48" s="203"/>
      <c r="BR48" s="203"/>
      <c r="BS48" s="203"/>
      <c r="BT48" s="374"/>
      <c r="BU48" s="446">
        <v>46178</v>
      </c>
      <c r="BV48" s="447">
        <v>721000</v>
      </c>
      <c r="BW48" s="374"/>
      <c r="BX48" s="448">
        <v>46167</v>
      </c>
      <c r="BY48" s="472">
        <v>312000</v>
      </c>
      <c r="BZ48" s="374"/>
      <c r="CA48" s="454">
        <v>46189</v>
      </c>
      <c r="CB48" s="450">
        <v>400000</v>
      </c>
      <c r="CC48" s="374"/>
      <c r="CD48" s="471">
        <v>46204</v>
      </c>
      <c r="CE48" s="472">
        <v>261000</v>
      </c>
      <c r="CF48" s="374"/>
      <c r="CG48" s="451">
        <v>46176</v>
      </c>
      <c r="CH48" s="452">
        <v>948000</v>
      </c>
      <c r="CI48" s="375"/>
      <c r="CJ48" s="471">
        <v>46203</v>
      </c>
      <c r="CK48" s="472">
        <v>113000</v>
      </c>
      <c r="CL48" s="375"/>
      <c r="CM48" s="920">
        <v>46141</v>
      </c>
      <c r="CN48" s="921">
        <v>30000</v>
      </c>
      <c r="CP48" s="442">
        <v>46174</v>
      </c>
      <c r="CQ48" s="441">
        <v>207000</v>
      </c>
      <c r="CS48" s="376"/>
      <c r="CT48" s="374"/>
      <c r="CV48" s="376"/>
      <c r="CW48" s="374"/>
      <c r="CY48" s="454">
        <v>46156</v>
      </c>
      <c r="CZ48" s="450">
        <v>600000</v>
      </c>
      <c r="DB48" s="859">
        <v>46220</v>
      </c>
      <c r="DC48" s="441">
        <v>6000</v>
      </c>
      <c r="DE48" s="828"/>
      <c r="DF48" s="203"/>
      <c r="DH48" s="442"/>
      <c r="DI48" s="441"/>
    </row>
    <row r="49" spans="1:113" ht="15.75" x14ac:dyDescent="0.25">
      <c r="A49" s="298"/>
      <c r="B49"/>
      <c r="C49" s="410">
        <v>44896</v>
      </c>
      <c r="D49" s="319">
        <f t="shared" si="4"/>
        <v>2580000</v>
      </c>
      <c r="E49" s="404">
        <v>46217</v>
      </c>
      <c r="F49" s="405">
        <v>2000</v>
      </c>
      <c r="G49" s="407" t="s">
        <v>5440</v>
      </c>
      <c r="H49" s="405" t="s">
        <v>7394</v>
      </c>
      <c r="M49" s="211">
        <v>45352</v>
      </c>
      <c r="N49" s="212">
        <v>206000</v>
      </c>
      <c r="O49" s="213"/>
      <c r="P49" s="212" t="s">
        <v>649</v>
      </c>
      <c r="T49" s="671">
        <v>46175</v>
      </c>
      <c r="U49" s="558" t="s">
        <v>6643</v>
      </c>
      <c r="V49" s="557" t="s">
        <v>9045</v>
      </c>
      <c r="W49" s="558" t="s">
        <v>561</v>
      </c>
      <c r="X49" s="558" t="s">
        <v>426</v>
      </c>
      <c r="Y49" s="673">
        <v>493000</v>
      </c>
      <c r="Z49" s="569">
        <v>5000</v>
      </c>
      <c r="AA49" s="569">
        <v>267000</v>
      </c>
      <c r="AB49" s="569"/>
      <c r="AC49" s="569">
        <v>142000</v>
      </c>
      <c r="AD49" s="569"/>
      <c r="AE49" s="569">
        <v>79000</v>
      </c>
      <c r="AF49" s="569"/>
      <c r="AG49" s="569">
        <v>0</v>
      </c>
      <c r="AH49" s="558"/>
      <c r="AI49" t="s">
        <v>542</v>
      </c>
      <c r="AJ49" s="438">
        <v>46188</v>
      </c>
      <c r="AK49" s="439">
        <v>10429000</v>
      </c>
      <c r="AL49" s="439">
        <v>-10429000</v>
      </c>
      <c r="AN49" s="432">
        <v>45627</v>
      </c>
      <c r="AO49" s="703">
        <f t="shared" si="3"/>
        <v>2629500</v>
      </c>
      <c r="BP49" s="203"/>
      <c r="BQ49" s="203"/>
      <c r="BR49" s="203"/>
      <c r="BS49" s="203"/>
      <c r="BT49" s="374"/>
      <c r="BU49" s="446">
        <v>46177</v>
      </c>
      <c r="BV49" s="447">
        <v>2634000</v>
      </c>
      <c r="BW49" s="374"/>
      <c r="BX49" s="448">
        <v>46167</v>
      </c>
      <c r="BY49" s="472">
        <v>341000</v>
      </c>
      <c r="BZ49" s="374"/>
      <c r="CA49" s="454">
        <v>46184</v>
      </c>
      <c r="CB49" s="450">
        <v>43000</v>
      </c>
      <c r="CC49" s="374"/>
      <c r="CD49" s="471">
        <v>46204</v>
      </c>
      <c r="CE49" s="472">
        <v>290000</v>
      </c>
      <c r="CF49" s="374"/>
      <c r="CG49" s="451">
        <v>46175</v>
      </c>
      <c r="CH49" s="452">
        <v>433000</v>
      </c>
      <c r="CI49" s="375"/>
      <c r="CJ49" s="471">
        <v>46203</v>
      </c>
      <c r="CK49" s="472">
        <v>88000</v>
      </c>
      <c r="CL49" s="375"/>
      <c r="CM49" s="920">
        <v>46141</v>
      </c>
      <c r="CN49" s="921">
        <v>343000</v>
      </c>
      <c r="CP49" s="442">
        <v>46174</v>
      </c>
      <c r="CQ49" s="441">
        <v>290000</v>
      </c>
      <c r="CS49" s="376"/>
      <c r="CT49" s="374"/>
      <c r="CV49" s="376"/>
      <c r="CW49" s="374"/>
      <c r="CY49" s="454">
        <v>46156</v>
      </c>
      <c r="CZ49" s="450">
        <v>420000</v>
      </c>
      <c r="DB49" s="859">
        <v>46219</v>
      </c>
      <c r="DC49" s="441">
        <v>438000</v>
      </c>
      <c r="DE49" s="828"/>
      <c r="DF49" s="203"/>
      <c r="DH49" s="442"/>
      <c r="DI49" s="441"/>
    </row>
    <row r="50" spans="1:113" ht="15.75" x14ac:dyDescent="0.25">
      <c r="A50" s="298"/>
      <c r="B50"/>
      <c r="C50" s="410">
        <v>44866</v>
      </c>
      <c r="D50" s="319">
        <f t="shared" si="4"/>
        <v>1296000</v>
      </c>
      <c r="E50" s="404">
        <v>46217</v>
      </c>
      <c r="F50" s="405">
        <v>36000</v>
      </c>
      <c r="G50" s="407" t="s">
        <v>1281</v>
      </c>
      <c r="H50" s="405" t="s">
        <v>1332</v>
      </c>
      <c r="M50" s="211">
        <v>45352</v>
      </c>
      <c r="N50" s="212">
        <v>1889000</v>
      </c>
      <c r="O50" s="213"/>
      <c r="P50" s="212" t="s">
        <v>3567</v>
      </c>
      <c r="T50" s="671">
        <v>46175</v>
      </c>
      <c r="U50" s="558" t="s">
        <v>4143</v>
      </c>
      <c r="V50" s="557" t="s">
        <v>8850</v>
      </c>
      <c r="W50" s="558" t="s">
        <v>561</v>
      </c>
      <c r="X50" s="558" t="s">
        <v>427</v>
      </c>
      <c r="Y50" s="673">
        <v>515000</v>
      </c>
      <c r="Z50" s="569">
        <v>5000</v>
      </c>
      <c r="AA50" s="569">
        <v>430000</v>
      </c>
      <c r="AB50" s="569"/>
      <c r="AC50" s="569"/>
      <c r="AD50" s="569"/>
      <c r="AE50" s="569">
        <v>80000</v>
      </c>
      <c r="AF50" s="569"/>
      <c r="AG50" s="569">
        <v>0</v>
      </c>
      <c r="AH50" s="558"/>
      <c r="AI50" t="s">
        <v>542</v>
      </c>
      <c r="AJ50" s="438">
        <v>46188</v>
      </c>
      <c r="AK50" s="439">
        <v>10429000</v>
      </c>
      <c r="AL50" s="439">
        <v>-10429000</v>
      </c>
      <c r="AN50" s="432">
        <v>45658</v>
      </c>
      <c r="AO50" s="703">
        <f t="shared" si="3"/>
        <v>1654000</v>
      </c>
      <c r="BP50" s="203"/>
      <c r="BQ50" s="203"/>
      <c r="BR50" s="203"/>
      <c r="BS50" s="203"/>
      <c r="BT50" s="374"/>
      <c r="BU50" s="446">
        <v>46175</v>
      </c>
      <c r="BV50" s="447">
        <v>445000</v>
      </c>
      <c r="BW50" s="374"/>
      <c r="BX50" s="448">
        <v>46164</v>
      </c>
      <c r="BY50" s="472">
        <v>20000</v>
      </c>
      <c r="BZ50" s="374"/>
      <c r="CA50" s="454">
        <v>46184</v>
      </c>
      <c r="CB50" s="450">
        <v>50000</v>
      </c>
      <c r="CC50" s="374"/>
      <c r="CD50" s="471">
        <v>46204</v>
      </c>
      <c r="CE50" s="472">
        <v>290000</v>
      </c>
      <c r="CF50" s="374"/>
      <c r="CG50" s="451">
        <v>46172</v>
      </c>
      <c r="CH50" s="452">
        <v>300000</v>
      </c>
      <c r="CI50" s="375"/>
      <c r="CJ50" s="471">
        <v>46203</v>
      </c>
      <c r="CK50" s="472">
        <v>238000</v>
      </c>
      <c r="CL50" s="375"/>
      <c r="CM50" s="920">
        <v>46136</v>
      </c>
      <c r="CN50" s="921">
        <v>915000</v>
      </c>
      <c r="CP50" s="442">
        <v>46170</v>
      </c>
      <c r="CQ50" s="441">
        <v>2000</v>
      </c>
      <c r="CS50" s="376"/>
      <c r="CT50" s="374"/>
      <c r="CY50" s="454">
        <v>46154</v>
      </c>
      <c r="CZ50" s="450">
        <v>120000</v>
      </c>
      <c r="DB50" s="859">
        <v>46218</v>
      </c>
      <c r="DC50" s="441">
        <v>5000</v>
      </c>
      <c r="DE50" s="828"/>
      <c r="DF50" s="203"/>
      <c r="DH50" s="442"/>
      <c r="DI50" s="441"/>
    </row>
    <row r="51" spans="1:113" ht="15.75" x14ac:dyDescent="0.25">
      <c r="A51" s="298"/>
      <c r="B51"/>
      <c r="C51" s="410">
        <v>44835</v>
      </c>
      <c r="D51" s="319">
        <f t="shared" si="4"/>
        <v>1913000</v>
      </c>
      <c r="E51" s="404">
        <v>46216</v>
      </c>
      <c r="F51" s="405">
        <v>8000</v>
      </c>
      <c r="G51" s="407" t="s">
        <v>1281</v>
      </c>
      <c r="H51" s="405" t="s">
        <v>9148</v>
      </c>
      <c r="M51" s="211">
        <v>45323</v>
      </c>
      <c r="N51" s="212">
        <v>155000</v>
      </c>
      <c r="O51" s="213"/>
      <c r="P51" s="212" t="s">
        <v>3406</v>
      </c>
      <c r="T51" s="671">
        <v>46175</v>
      </c>
      <c r="U51" s="558" t="s">
        <v>5633</v>
      </c>
      <c r="V51" s="557" t="s">
        <v>8160</v>
      </c>
      <c r="W51" s="558"/>
      <c r="X51" s="558"/>
      <c r="Y51" s="673">
        <v>659000</v>
      </c>
      <c r="Z51" s="569">
        <v>5000</v>
      </c>
      <c r="AA51" s="569">
        <v>433000</v>
      </c>
      <c r="AB51" s="569"/>
      <c r="AC51" s="569"/>
      <c r="AD51" s="569"/>
      <c r="AE51" s="569">
        <v>101000</v>
      </c>
      <c r="AF51" s="569">
        <v>120000</v>
      </c>
      <c r="AG51" s="569">
        <v>0</v>
      </c>
      <c r="AH51" s="558"/>
      <c r="AI51" t="s">
        <v>542</v>
      </c>
      <c r="AJ51" s="438">
        <v>46186</v>
      </c>
      <c r="AK51" s="439">
        <v>10015000</v>
      </c>
      <c r="AL51" s="439">
        <v>-10015000</v>
      </c>
      <c r="AN51" s="432">
        <v>45689</v>
      </c>
      <c r="AO51" s="703">
        <f t="shared" si="3"/>
        <v>3065000</v>
      </c>
      <c r="BP51" s="203"/>
      <c r="BQ51" s="203"/>
      <c r="BR51" s="203"/>
      <c r="BS51" s="203"/>
      <c r="BT51" s="374"/>
      <c r="BU51" s="446">
        <v>46174</v>
      </c>
      <c r="BV51" s="447">
        <v>270000</v>
      </c>
      <c r="BW51" s="374"/>
      <c r="BX51" s="448">
        <v>46163</v>
      </c>
      <c r="BY51" s="472">
        <v>2000000</v>
      </c>
      <c r="BZ51" s="374"/>
      <c r="CA51" s="454">
        <v>46184</v>
      </c>
      <c r="CB51" s="450">
        <v>1045000</v>
      </c>
      <c r="CC51" s="374"/>
      <c r="CD51" s="471">
        <v>46204</v>
      </c>
      <c r="CE51" s="472">
        <v>242000</v>
      </c>
      <c r="CF51" s="374"/>
      <c r="CG51" s="451">
        <v>46168</v>
      </c>
      <c r="CH51" s="452">
        <v>345000</v>
      </c>
      <c r="CI51" s="375"/>
      <c r="CJ51" s="471">
        <v>46201</v>
      </c>
      <c r="CK51" s="472">
        <v>8000</v>
      </c>
      <c r="CL51" s="375"/>
      <c r="CM51" s="920">
        <v>46135</v>
      </c>
      <c r="CN51" s="921">
        <v>247000</v>
      </c>
      <c r="CP51" s="442">
        <v>46169</v>
      </c>
      <c r="CQ51" s="441">
        <v>40000</v>
      </c>
      <c r="CS51" s="376"/>
      <c r="CT51" s="374"/>
      <c r="CY51" s="454">
        <v>46154</v>
      </c>
      <c r="CZ51" s="450">
        <v>180000</v>
      </c>
      <c r="DB51" s="859">
        <v>46218</v>
      </c>
      <c r="DC51" s="441">
        <v>250000</v>
      </c>
      <c r="DE51" s="828"/>
      <c r="DF51" s="203"/>
      <c r="DH51" s="442"/>
      <c r="DI51" s="441"/>
    </row>
    <row r="52" spans="1:113" ht="15.75" x14ac:dyDescent="0.25">
      <c r="A52" s="298"/>
      <c r="B52"/>
      <c r="C52" s="410">
        <v>44805</v>
      </c>
      <c r="D52" s="319">
        <f t="shared" si="4"/>
        <v>1739000</v>
      </c>
      <c r="E52" s="404">
        <v>46216</v>
      </c>
      <c r="F52" s="405">
        <v>10000</v>
      </c>
      <c r="G52" s="407" t="s">
        <v>3324</v>
      </c>
      <c r="H52" s="405" t="s">
        <v>9150</v>
      </c>
      <c r="M52" s="211">
        <v>45323</v>
      </c>
      <c r="N52" s="212">
        <v>1156000</v>
      </c>
      <c r="O52" s="213"/>
      <c r="P52" s="212" t="s">
        <v>3405</v>
      </c>
      <c r="T52" s="671">
        <v>46175</v>
      </c>
      <c r="U52" s="558" t="s">
        <v>5633</v>
      </c>
      <c r="V52" s="557" t="s">
        <v>8189</v>
      </c>
      <c r="W52" s="558" t="s">
        <v>561</v>
      </c>
      <c r="X52" s="558" t="s">
        <v>427</v>
      </c>
      <c r="Y52" s="673">
        <v>618000</v>
      </c>
      <c r="Z52" s="569">
        <v>5000</v>
      </c>
      <c r="AA52" s="569">
        <v>523000</v>
      </c>
      <c r="AB52" s="569"/>
      <c r="AC52" s="569"/>
      <c r="AD52" s="569"/>
      <c r="AE52" s="569">
        <v>90000</v>
      </c>
      <c r="AF52" s="569"/>
      <c r="AG52" s="569">
        <v>0</v>
      </c>
      <c r="AH52" s="558"/>
      <c r="AI52" t="s">
        <v>542</v>
      </c>
      <c r="AJ52" s="438">
        <v>46186</v>
      </c>
      <c r="AK52" s="439">
        <v>10015000</v>
      </c>
      <c r="AL52" s="439">
        <v>-10015000</v>
      </c>
      <c r="AN52" s="432">
        <v>45717</v>
      </c>
      <c r="AO52" s="703">
        <f t="shared" si="3"/>
        <v>1833500</v>
      </c>
      <c r="BP52" s="203"/>
      <c r="BQ52" s="203"/>
      <c r="BR52" s="203"/>
      <c r="BS52" s="203"/>
      <c r="BT52" s="374"/>
      <c r="BU52" s="446">
        <v>46172</v>
      </c>
      <c r="BV52" s="447">
        <v>270000</v>
      </c>
      <c r="BW52" s="374"/>
      <c r="BX52" s="448">
        <v>46162</v>
      </c>
      <c r="BY52" s="472">
        <v>313000</v>
      </c>
      <c r="BZ52" s="374"/>
      <c r="CA52" s="454">
        <v>46182</v>
      </c>
      <c r="CB52" s="450">
        <v>740000</v>
      </c>
      <c r="CC52" s="374"/>
      <c r="CD52" s="471">
        <v>46200</v>
      </c>
      <c r="CE52" s="472">
        <v>32000</v>
      </c>
      <c r="CF52" s="374"/>
      <c r="CG52" s="451">
        <v>46162</v>
      </c>
      <c r="CH52" s="452">
        <v>411000</v>
      </c>
      <c r="CI52" s="375"/>
      <c r="CJ52" s="471">
        <v>46201</v>
      </c>
      <c r="CK52" s="472">
        <v>60000</v>
      </c>
      <c r="CL52" s="375"/>
      <c r="CM52" s="920">
        <v>46134</v>
      </c>
      <c r="CN52" s="921">
        <v>474000</v>
      </c>
      <c r="CP52" s="442">
        <v>46168</v>
      </c>
      <c r="CQ52" s="441">
        <v>42000</v>
      </c>
      <c r="CS52" s="376"/>
      <c r="CT52" s="374"/>
      <c r="CY52" s="454">
        <v>46132</v>
      </c>
      <c r="CZ52" s="450">
        <v>42000</v>
      </c>
      <c r="DB52" s="859">
        <v>46218</v>
      </c>
      <c r="DC52" s="441">
        <v>120000</v>
      </c>
      <c r="DE52" s="828"/>
      <c r="DF52" s="203"/>
      <c r="DH52" s="442"/>
      <c r="DI52" s="441"/>
    </row>
    <row r="53" spans="1:113" ht="15.75" x14ac:dyDescent="0.25">
      <c r="A53" s="298"/>
      <c r="B53"/>
      <c r="C53" s="410">
        <v>44774</v>
      </c>
      <c r="D53" s="319">
        <f t="shared" si="4"/>
        <v>1389000</v>
      </c>
      <c r="E53" s="404">
        <v>46216</v>
      </c>
      <c r="F53" s="405">
        <v>12000</v>
      </c>
      <c r="G53" s="407" t="s">
        <v>1281</v>
      </c>
      <c r="H53" s="405" t="s">
        <v>9149</v>
      </c>
      <c r="M53" s="211">
        <v>45291</v>
      </c>
      <c r="N53" s="212">
        <v>361000</v>
      </c>
      <c r="O53" s="213" t="s">
        <v>3251</v>
      </c>
      <c r="P53" s="212" t="s">
        <v>649</v>
      </c>
      <c r="T53" s="671">
        <v>46175</v>
      </c>
      <c r="U53" s="558" t="s">
        <v>5633</v>
      </c>
      <c r="V53" s="557" t="s">
        <v>8770</v>
      </c>
      <c r="W53" s="558" t="s">
        <v>562</v>
      </c>
      <c r="X53" s="558" t="s">
        <v>426</v>
      </c>
      <c r="Y53" s="673">
        <v>473000</v>
      </c>
      <c r="Z53" s="569">
        <v>5000</v>
      </c>
      <c r="AA53" s="569">
        <v>378000</v>
      </c>
      <c r="AB53" s="569"/>
      <c r="AC53" s="569"/>
      <c r="AD53" s="569"/>
      <c r="AE53" s="569">
        <v>90000</v>
      </c>
      <c r="AF53" s="569"/>
      <c r="AG53" s="569">
        <v>0</v>
      </c>
      <c r="AH53" s="558" t="s">
        <v>8839</v>
      </c>
      <c r="AI53" t="s">
        <v>542</v>
      </c>
      <c r="AJ53" s="438">
        <v>46186</v>
      </c>
      <c r="AK53" s="439">
        <v>9953000</v>
      </c>
      <c r="AL53" s="439">
        <v>-9953000</v>
      </c>
      <c r="AN53" s="432">
        <v>45748</v>
      </c>
      <c r="AO53" s="703">
        <f t="shared" si="3"/>
        <v>2874000</v>
      </c>
      <c r="BP53" s="203"/>
      <c r="BQ53" s="203"/>
      <c r="BR53" s="203"/>
      <c r="BS53" s="203"/>
      <c r="BT53" s="374"/>
      <c r="BU53" s="446">
        <v>46170</v>
      </c>
      <c r="BV53" s="447">
        <v>500000</v>
      </c>
      <c r="BW53" s="374"/>
      <c r="BX53" s="448">
        <v>46162</v>
      </c>
      <c r="BY53" s="472">
        <v>481000</v>
      </c>
      <c r="BZ53" s="374"/>
      <c r="CA53" s="454">
        <v>46182</v>
      </c>
      <c r="CB53" s="450">
        <v>374000</v>
      </c>
      <c r="CC53" s="374"/>
      <c r="CD53" s="471">
        <v>46198</v>
      </c>
      <c r="CE53" s="472">
        <v>3000</v>
      </c>
      <c r="CF53" s="374"/>
      <c r="CG53" s="451">
        <v>46161</v>
      </c>
      <c r="CH53" s="452">
        <v>346000</v>
      </c>
      <c r="CI53" s="375"/>
      <c r="CJ53" s="471">
        <v>46201</v>
      </c>
      <c r="CK53" s="472">
        <v>5000</v>
      </c>
      <c r="CL53" s="375"/>
      <c r="CM53" s="920">
        <v>46133</v>
      </c>
      <c r="CN53" s="921">
        <v>474000</v>
      </c>
      <c r="CP53" s="442">
        <v>46167</v>
      </c>
      <c r="CQ53" s="441">
        <v>380000</v>
      </c>
      <c r="CS53" s="376"/>
      <c r="CT53" s="374"/>
      <c r="CY53" s="454">
        <v>46129</v>
      </c>
      <c r="CZ53" s="450">
        <v>500000</v>
      </c>
      <c r="DB53" s="859">
        <v>46217</v>
      </c>
      <c r="DC53" s="441">
        <v>447000</v>
      </c>
      <c r="DE53" s="828"/>
      <c r="DF53" s="203"/>
      <c r="DH53" s="442"/>
      <c r="DI53" s="441"/>
    </row>
    <row r="54" spans="1:113" ht="15.75" x14ac:dyDescent="0.25">
      <c r="A54" s="298"/>
      <c r="B54"/>
      <c r="C54" s="410">
        <v>44743</v>
      </c>
      <c r="D54" s="319">
        <f t="shared" si="4"/>
        <v>2171000</v>
      </c>
      <c r="E54" s="404">
        <v>46216</v>
      </c>
      <c r="F54" s="405">
        <v>320000</v>
      </c>
      <c r="G54" s="407" t="s">
        <v>1281</v>
      </c>
      <c r="H54" s="405" t="s">
        <v>3344</v>
      </c>
      <c r="M54" s="211">
        <v>45291</v>
      </c>
      <c r="N54" s="212">
        <v>2293000</v>
      </c>
      <c r="O54" s="213" t="s">
        <v>3251</v>
      </c>
      <c r="P54" s="212" t="s">
        <v>2012</v>
      </c>
      <c r="T54" s="671">
        <v>46175</v>
      </c>
      <c r="U54" s="558" t="s">
        <v>8989</v>
      </c>
      <c r="V54" s="557" t="s">
        <v>8979</v>
      </c>
      <c r="W54" s="558" t="s">
        <v>561</v>
      </c>
      <c r="X54" s="558" t="s">
        <v>424</v>
      </c>
      <c r="Y54" s="673">
        <v>455000</v>
      </c>
      <c r="Z54" s="569">
        <v>5000</v>
      </c>
      <c r="AA54" s="569">
        <v>370000</v>
      </c>
      <c r="AB54" s="569"/>
      <c r="AC54" s="569"/>
      <c r="AD54" s="569"/>
      <c r="AE54" s="569">
        <v>80000</v>
      </c>
      <c r="AF54" s="569"/>
      <c r="AG54" s="569">
        <v>0</v>
      </c>
      <c r="AH54" s="558"/>
      <c r="AI54" t="s">
        <v>542</v>
      </c>
      <c r="AJ54" s="438">
        <v>46183</v>
      </c>
      <c r="AK54" s="439">
        <v>9906000</v>
      </c>
      <c r="AL54" s="439">
        <v>-9906000</v>
      </c>
      <c r="AN54" s="432">
        <v>45778</v>
      </c>
      <c r="AO54" s="703">
        <f t="shared" si="3"/>
        <v>3275000</v>
      </c>
      <c r="BP54" s="203"/>
      <c r="BQ54" s="203"/>
      <c r="BR54" s="203"/>
      <c r="BS54" s="203"/>
      <c r="BT54" s="374"/>
      <c r="BU54" s="446">
        <v>46170</v>
      </c>
      <c r="BV54" s="447">
        <v>317000</v>
      </c>
      <c r="BW54" s="374"/>
      <c r="BX54" s="448">
        <v>46162</v>
      </c>
      <c r="BY54" s="472">
        <v>961000</v>
      </c>
      <c r="BZ54" s="374"/>
      <c r="CA54" s="454">
        <v>46182</v>
      </c>
      <c r="CB54" s="450">
        <v>1780000</v>
      </c>
      <c r="CC54" s="374"/>
      <c r="CD54" s="471">
        <v>46198</v>
      </c>
      <c r="CE54" s="472">
        <v>10000</v>
      </c>
      <c r="CF54" s="374"/>
      <c r="CG54" s="451">
        <v>46155</v>
      </c>
      <c r="CH54" s="452">
        <v>358000</v>
      </c>
      <c r="CI54" s="375"/>
      <c r="CJ54" s="471">
        <v>46201</v>
      </c>
      <c r="CK54" s="472">
        <v>26000</v>
      </c>
      <c r="CL54" s="375"/>
      <c r="CM54" s="454">
        <v>46130</v>
      </c>
      <c r="CN54" s="450">
        <v>50000</v>
      </c>
      <c r="CP54" s="442">
        <v>46167</v>
      </c>
      <c r="CQ54" s="441">
        <v>20000</v>
      </c>
      <c r="CY54" s="454">
        <v>46118</v>
      </c>
      <c r="CZ54" s="450">
        <v>100000</v>
      </c>
      <c r="DB54" s="859">
        <v>46217</v>
      </c>
      <c r="DC54" s="441">
        <v>126000</v>
      </c>
      <c r="DE54" s="828"/>
      <c r="DF54" s="203"/>
      <c r="DH54" s="442"/>
      <c r="DI54" s="441"/>
    </row>
    <row r="55" spans="1:113" ht="15.75" x14ac:dyDescent="0.25">
      <c r="A55" s="298"/>
      <c r="B55"/>
      <c r="C55" s="410">
        <v>44713</v>
      </c>
      <c r="D55" s="319">
        <f t="shared" si="4"/>
        <v>1407000</v>
      </c>
      <c r="E55" s="404">
        <v>46216</v>
      </c>
      <c r="F55" s="405">
        <v>5000</v>
      </c>
      <c r="G55" s="407" t="s">
        <v>1281</v>
      </c>
      <c r="H55" s="405" t="s">
        <v>1455</v>
      </c>
      <c r="M55" s="211">
        <v>45291</v>
      </c>
      <c r="N55" s="212">
        <v>58000</v>
      </c>
      <c r="O55" s="213"/>
      <c r="P55" s="212" t="s">
        <v>3247</v>
      </c>
      <c r="T55" s="671">
        <v>46175</v>
      </c>
      <c r="U55" s="558" t="s">
        <v>8664</v>
      </c>
      <c r="V55" s="557" t="s">
        <v>8894</v>
      </c>
      <c r="W55" s="558" t="s">
        <v>580</v>
      </c>
      <c r="X55" s="558" t="s">
        <v>426</v>
      </c>
      <c r="Y55" s="673">
        <v>1011000</v>
      </c>
      <c r="Z55" s="569">
        <v>5000</v>
      </c>
      <c r="AA55" s="569">
        <v>800000</v>
      </c>
      <c r="AB55" s="569"/>
      <c r="AC55" s="569"/>
      <c r="AD55" s="569">
        <v>126000</v>
      </c>
      <c r="AE55" s="569">
        <v>80000</v>
      </c>
      <c r="AF55" s="569"/>
      <c r="AG55" s="569">
        <v>0</v>
      </c>
      <c r="AH55" s="558"/>
      <c r="AI55" t="s">
        <v>542</v>
      </c>
      <c r="AJ55" s="438">
        <v>46183</v>
      </c>
      <c r="AK55" s="439">
        <v>9906000</v>
      </c>
      <c r="AL55" s="439">
        <v>-9906000</v>
      </c>
      <c r="AN55" s="432">
        <v>45809</v>
      </c>
      <c r="AO55" s="703">
        <f t="shared" si="3"/>
        <v>2586000</v>
      </c>
      <c r="BP55" s="203"/>
      <c r="BQ55" s="203"/>
      <c r="BR55" s="203"/>
      <c r="BS55" s="203"/>
      <c r="BT55" s="374"/>
      <c r="BU55" s="446">
        <v>46169</v>
      </c>
      <c r="BV55" s="447">
        <v>665000</v>
      </c>
      <c r="BW55" s="374"/>
      <c r="BX55" s="448">
        <v>46162</v>
      </c>
      <c r="BY55" s="472">
        <v>428000</v>
      </c>
      <c r="BZ55" s="374"/>
      <c r="CA55" s="454">
        <v>46178</v>
      </c>
      <c r="CB55" s="450">
        <v>515000</v>
      </c>
      <c r="CC55" s="374"/>
      <c r="CD55" s="471">
        <v>46198</v>
      </c>
      <c r="CE55" s="472">
        <v>301000</v>
      </c>
      <c r="CF55" s="374"/>
      <c r="CG55" s="919">
        <v>46154</v>
      </c>
      <c r="CH55" s="205">
        <v>489000</v>
      </c>
      <c r="CI55" s="375"/>
      <c r="CJ55" s="471">
        <v>46200</v>
      </c>
      <c r="CK55" s="472">
        <v>238000</v>
      </c>
      <c r="CL55" s="375"/>
      <c r="CM55" s="454">
        <v>46128</v>
      </c>
      <c r="CN55" s="450">
        <v>102000</v>
      </c>
      <c r="CP55" s="442">
        <v>46167</v>
      </c>
      <c r="CQ55" s="441">
        <v>53000</v>
      </c>
      <c r="CY55" s="454">
        <v>46112</v>
      </c>
      <c r="CZ55" s="450">
        <v>160000</v>
      </c>
      <c r="DB55" s="859">
        <v>46217</v>
      </c>
      <c r="DC55" s="441">
        <v>529000</v>
      </c>
      <c r="DE55" s="828"/>
      <c r="DF55" s="203"/>
      <c r="DH55" s="442"/>
      <c r="DI55" s="441"/>
    </row>
    <row r="56" spans="1:113" ht="15.75" x14ac:dyDescent="0.25">
      <c r="A56" s="298"/>
      <c r="B56"/>
      <c r="C56" s="410">
        <v>44682</v>
      </c>
      <c r="D56" s="319">
        <f t="shared" si="4"/>
        <v>1436000</v>
      </c>
      <c r="E56" s="404">
        <v>46215</v>
      </c>
      <c r="F56" s="405">
        <v>10000</v>
      </c>
      <c r="G56" s="407" t="s">
        <v>1281</v>
      </c>
      <c r="H56" s="405" t="s">
        <v>9147</v>
      </c>
      <c r="M56" s="211">
        <v>45266</v>
      </c>
      <c r="N56" s="212">
        <v>267000</v>
      </c>
      <c r="O56" s="213"/>
      <c r="P56" s="212" t="s">
        <v>2011</v>
      </c>
      <c r="T56" s="671">
        <v>46175</v>
      </c>
      <c r="U56" s="675" t="s">
        <v>7395</v>
      </c>
      <c r="V56" s="674" t="s">
        <v>8435</v>
      </c>
      <c r="W56" s="675" t="s">
        <v>4781</v>
      </c>
      <c r="X56" s="675" t="s">
        <v>426</v>
      </c>
      <c r="Y56" s="676">
        <v>460000</v>
      </c>
      <c r="Z56" s="677">
        <v>5000</v>
      </c>
      <c r="AA56" s="677"/>
      <c r="AB56" s="677"/>
      <c r="AC56" s="677">
        <v>160000</v>
      </c>
      <c r="AD56" s="677">
        <v>295000</v>
      </c>
      <c r="AE56" s="677"/>
      <c r="AF56" s="677"/>
      <c r="AG56" s="677">
        <v>0</v>
      </c>
      <c r="AH56" s="675"/>
      <c r="AI56" t="s">
        <v>542</v>
      </c>
      <c r="AJ56" s="438">
        <v>46182</v>
      </c>
      <c r="AK56" s="439">
        <v>9837000</v>
      </c>
      <c r="AL56" s="439">
        <v>-9837000</v>
      </c>
      <c r="AN56" s="432">
        <v>45839</v>
      </c>
      <c r="AO56" s="703">
        <f t="shared" si="3"/>
        <v>2664000</v>
      </c>
      <c r="BP56" s="203"/>
      <c r="BQ56" s="203"/>
      <c r="BR56" s="203"/>
      <c r="BS56" s="203"/>
      <c r="BT56" s="374"/>
      <c r="BU56" s="446">
        <v>46165</v>
      </c>
      <c r="BV56" s="447">
        <v>400000</v>
      </c>
      <c r="BW56" s="374"/>
      <c r="BX56" s="448">
        <v>46162</v>
      </c>
      <c r="BY56" s="472">
        <v>732000</v>
      </c>
      <c r="BZ56" s="374"/>
      <c r="CA56" s="454">
        <v>46155</v>
      </c>
      <c r="CB56" s="450">
        <v>312000</v>
      </c>
      <c r="CC56" s="374"/>
      <c r="CD56" s="471">
        <v>46198</v>
      </c>
      <c r="CE56" s="472">
        <v>529000</v>
      </c>
      <c r="CF56" s="374"/>
      <c r="CG56" s="919">
        <v>46153</v>
      </c>
      <c r="CH56" s="205">
        <v>1020000</v>
      </c>
      <c r="CI56" s="375"/>
      <c r="CJ56" s="471">
        <v>46199</v>
      </c>
      <c r="CK56" s="472">
        <v>20000</v>
      </c>
      <c r="CL56" s="375"/>
      <c r="CM56" s="454">
        <v>46127</v>
      </c>
      <c r="CN56" s="450">
        <v>401000</v>
      </c>
      <c r="CP56" s="442">
        <v>46164</v>
      </c>
      <c r="CQ56" s="441">
        <v>229000</v>
      </c>
      <c r="CY56" s="454">
        <v>46112</v>
      </c>
      <c r="CZ56" s="450">
        <v>668000</v>
      </c>
      <c r="DB56" s="859">
        <v>46217</v>
      </c>
      <c r="DC56" s="441">
        <v>785000</v>
      </c>
      <c r="DE56" s="828"/>
      <c r="DF56" s="203"/>
      <c r="DH56" s="442"/>
      <c r="DI56" s="441"/>
    </row>
    <row r="57" spans="1:113" ht="15.75" x14ac:dyDescent="0.25">
      <c r="A57" s="298"/>
      <c r="B57"/>
      <c r="C57" s="410">
        <v>44652</v>
      </c>
      <c r="D57" s="319">
        <f t="shared" si="4"/>
        <v>1853000</v>
      </c>
      <c r="E57" s="404">
        <v>46214</v>
      </c>
      <c r="F57" s="405">
        <v>37000</v>
      </c>
      <c r="G57" s="407" t="s">
        <v>1281</v>
      </c>
      <c r="H57" s="405" t="s">
        <v>9139</v>
      </c>
      <c r="M57" s="211">
        <v>45266</v>
      </c>
      <c r="N57" s="212">
        <v>1747000</v>
      </c>
      <c r="O57" s="213"/>
      <c r="P57" s="212" t="s">
        <v>2012</v>
      </c>
      <c r="T57" s="711">
        <v>46175</v>
      </c>
      <c r="U57" s="558" t="s">
        <v>8995</v>
      </c>
      <c r="V57" s="557" t="s">
        <v>8994</v>
      </c>
      <c r="W57" s="558" t="s">
        <v>561</v>
      </c>
      <c r="X57" s="558" t="s">
        <v>571</v>
      </c>
      <c r="Y57" s="673">
        <v>737000</v>
      </c>
      <c r="Z57" s="569">
        <v>5000</v>
      </c>
      <c r="AA57" s="569">
        <v>435000</v>
      </c>
      <c r="AB57" s="847"/>
      <c r="AC57" s="847">
        <v>192000</v>
      </c>
      <c r="AD57" s="847"/>
      <c r="AE57" s="847">
        <v>105000</v>
      </c>
      <c r="AF57" s="847"/>
      <c r="AG57" s="847">
        <v>0</v>
      </c>
      <c r="AH57" s="848"/>
      <c r="AI57" t="s">
        <v>542</v>
      </c>
      <c r="AJ57" s="438">
        <v>46182</v>
      </c>
      <c r="AK57" s="439">
        <v>9837000</v>
      </c>
      <c r="AL57" s="439">
        <v>-9837000</v>
      </c>
      <c r="AN57" s="432">
        <v>45870</v>
      </c>
      <c r="AO57" s="703">
        <f t="shared" si="3"/>
        <v>4420000</v>
      </c>
      <c r="BP57" s="203"/>
      <c r="BQ57" s="203"/>
      <c r="BR57" s="203"/>
      <c r="BS57" s="203"/>
      <c r="BT57" s="374"/>
      <c r="BU57" s="446">
        <v>46162</v>
      </c>
      <c r="BV57" s="447">
        <v>1772000</v>
      </c>
      <c r="BW57" s="374"/>
      <c r="BX57" s="448">
        <v>46162</v>
      </c>
      <c r="BY57" s="472">
        <v>520000</v>
      </c>
      <c r="BZ57" s="374"/>
      <c r="CA57" s="454">
        <v>46128</v>
      </c>
      <c r="CB57" s="450">
        <v>389000</v>
      </c>
      <c r="CC57" s="374"/>
      <c r="CD57" s="471">
        <v>46198</v>
      </c>
      <c r="CE57" s="472">
        <v>342000</v>
      </c>
      <c r="CF57" s="374"/>
      <c r="CG57" s="919">
        <v>46144</v>
      </c>
      <c r="CH57" s="205">
        <v>762000</v>
      </c>
      <c r="CI57" s="375"/>
      <c r="CJ57" s="471">
        <v>46199</v>
      </c>
      <c r="CK57" s="472">
        <v>40000</v>
      </c>
      <c r="CL57" s="375"/>
      <c r="CM57" s="454">
        <v>46127</v>
      </c>
      <c r="CN57" s="450">
        <v>76000</v>
      </c>
      <c r="CP57" s="442">
        <v>46162</v>
      </c>
      <c r="CQ57" s="441">
        <v>247000</v>
      </c>
      <c r="CY57" s="454">
        <v>46111</v>
      </c>
      <c r="CZ57" s="450">
        <v>120000</v>
      </c>
      <c r="DB57" s="859">
        <v>46217</v>
      </c>
      <c r="DC57" s="441">
        <v>420000</v>
      </c>
      <c r="DE57" s="828"/>
      <c r="DF57" s="203"/>
      <c r="DH57" s="442"/>
      <c r="DI57" s="441"/>
    </row>
    <row r="58" spans="1:113" ht="15.75" x14ac:dyDescent="0.25">
      <c r="A58" s="298"/>
      <c r="B58"/>
      <c r="C58" s="410">
        <v>44621</v>
      </c>
      <c r="D58" s="319">
        <f t="shared" si="4"/>
        <v>980000</v>
      </c>
      <c r="E58" s="404">
        <v>46214</v>
      </c>
      <c r="F58" s="405">
        <v>5000</v>
      </c>
      <c r="G58" s="407"/>
      <c r="H58" s="405" t="s">
        <v>3697</v>
      </c>
      <c r="M58" s="211">
        <v>45231</v>
      </c>
      <c r="N58" s="212">
        <v>823000</v>
      </c>
      <c r="O58" s="213"/>
      <c r="P58" s="212" t="s">
        <v>2012</v>
      </c>
      <c r="T58" s="711">
        <v>46175</v>
      </c>
      <c r="U58" s="558" t="s">
        <v>2369</v>
      </c>
      <c r="V58" s="557" t="s">
        <v>8974</v>
      </c>
      <c r="W58" s="558" t="s">
        <v>580</v>
      </c>
      <c r="X58" s="558" t="s">
        <v>8975</v>
      </c>
      <c r="Y58" s="673">
        <v>328000</v>
      </c>
      <c r="Z58" s="569"/>
      <c r="AA58" s="569">
        <v>198000</v>
      </c>
      <c r="AB58" s="569">
        <v>28000</v>
      </c>
      <c r="AC58" s="569"/>
      <c r="AD58" s="569"/>
      <c r="AE58" s="569">
        <v>80000</v>
      </c>
      <c r="AF58" s="569">
        <v>22000</v>
      </c>
      <c r="AG58" s="569">
        <v>0</v>
      </c>
      <c r="AH58" s="558"/>
      <c r="AI58" t="s">
        <v>542</v>
      </c>
      <c r="AJ58" s="438">
        <v>46179</v>
      </c>
      <c r="AK58" s="439">
        <v>9317000</v>
      </c>
      <c r="AL58" s="439">
        <v>-9309000</v>
      </c>
      <c r="AN58" s="432">
        <v>45901</v>
      </c>
      <c r="AO58" s="703">
        <f t="shared" si="3"/>
        <v>2455000</v>
      </c>
      <c r="BP58" s="203"/>
      <c r="BQ58" s="203"/>
      <c r="BR58" s="203"/>
      <c r="BS58" s="203"/>
      <c r="BT58" s="374"/>
      <c r="BU58" s="446">
        <v>46161</v>
      </c>
      <c r="BV58" s="447">
        <v>815000</v>
      </c>
      <c r="BW58" s="374"/>
      <c r="BX58" s="448">
        <v>46162</v>
      </c>
      <c r="BY58" s="472">
        <v>351000</v>
      </c>
      <c r="BZ58" s="374"/>
      <c r="CA58" s="454">
        <v>46090</v>
      </c>
      <c r="CB58" s="450">
        <v>40000</v>
      </c>
      <c r="CC58" s="374"/>
      <c r="CD58" s="471">
        <v>46185</v>
      </c>
      <c r="CE58" s="472">
        <v>548000</v>
      </c>
      <c r="CF58" s="374"/>
      <c r="CG58" s="917">
        <v>46141</v>
      </c>
      <c r="CH58" s="918">
        <v>355000</v>
      </c>
      <c r="CI58" s="375"/>
      <c r="CJ58" s="471">
        <v>46199</v>
      </c>
      <c r="CK58" s="472">
        <v>44000</v>
      </c>
      <c r="CL58" s="375"/>
      <c r="CM58" s="454">
        <v>46126</v>
      </c>
      <c r="CN58" s="450">
        <v>105000</v>
      </c>
      <c r="CP58" s="442">
        <v>46162</v>
      </c>
      <c r="CQ58" s="441">
        <v>30000</v>
      </c>
      <c r="CY58" s="454">
        <v>46110</v>
      </c>
      <c r="CZ58" s="450">
        <v>627000</v>
      </c>
      <c r="DB58" s="859">
        <v>46217</v>
      </c>
      <c r="DC58" s="441">
        <v>36000</v>
      </c>
      <c r="DE58" s="828"/>
      <c r="DF58" s="203"/>
      <c r="DH58" s="442"/>
      <c r="DI58" s="441"/>
    </row>
    <row r="59" spans="1:113" ht="15.75" x14ac:dyDescent="0.25">
      <c r="A59" s="298"/>
      <c r="B59"/>
      <c r="C59" s="410">
        <v>44593</v>
      </c>
      <c r="D59" s="319">
        <f t="shared" si="4"/>
        <v>1160000</v>
      </c>
      <c r="E59" s="404">
        <v>46213</v>
      </c>
      <c r="F59" s="405">
        <v>17000</v>
      </c>
      <c r="G59" s="407" t="s">
        <v>1365</v>
      </c>
      <c r="H59" s="405" t="s">
        <v>885</v>
      </c>
      <c r="M59" s="211">
        <v>45231</v>
      </c>
      <c r="N59" s="212">
        <v>296000</v>
      </c>
      <c r="O59" s="213"/>
      <c r="P59" s="212" t="s">
        <v>2011</v>
      </c>
      <c r="T59" s="711">
        <v>46175</v>
      </c>
      <c r="U59" s="558" t="s">
        <v>2369</v>
      </c>
      <c r="V59" s="557" t="s">
        <v>8946</v>
      </c>
      <c r="W59" s="558" t="s">
        <v>561</v>
      </c>
      <c r="X59" s="558" t="s">
        <v>424</v>
      </c>
      <c r="Y59" s="673">
        <v>264000</v>
      </c>
      <c r="Z59" s="569"/>
      <c r="AA59" s="569">
        <v>179000</v>
      </c>
      <c r="AB59" s="569"/>
      <c r="AC59" s="569"/>
      <c r="AD59" s="569"/>
      <c r="AE59" s="569">
        <v>80000</v>
      </c>
      <c r="AF59" s="569">
        <v>5000</v>
      </c>
      <c r="AG59" s="569">
        <v>0</v>
      </c>
      <c r="AH59" s="558"/>
      <c r="AI59" t="s">
        <v>542</v>
      </c>
      <c r="AJ59" s="438">
        <v>46179</v>
      </c>
      <c r="AK59" s="439">
        <v>9317000</v>
      </c>
      <c r="AL59" s="439">
        <v>-9309000</v>
      </c>
      <c r="AN59" s="432">
        <v>45931</v>
      </c>
      <c r="AO59" s="703">
        <f t="shared" si="3"/>
        <v>3891000</v>
      </c>
      <c r="BP59" s="203"/>
      <c r="BQ59" s="203"/>
      <c r="BR59" s="203"/>
      <c r="BS59" s="203"/>
      <c r="BT59" s="374"/>
      <c r="BU59" s="446">
        <v>46157</v>
      </c>
      <c r="BV59" s="447">
        <v>400000</v>
      </c>
      <c r="BW59" s="374"/>
      <c r="BX59" s="448">
        <v>46162</v>
      </c>
      <c r="BY59" s="472">
        <v>300000</v>
      </c>
      <c r="BZ59" s="374"/>
      <c r="CA59" s="454">
        <v>46090</v>
      </c>
      <c r="CB59" s="450">
        <v>486000</v>
      </c>
      <c r="CC59" s="374"/>
      <c r="CD59" s="471">
        <v>46185</v>
      </c>
      <c r="CE59" s="472">
        <v>505000</v>
      </c>
      <c r="CF59" s="374"/>
      <c r="CG59" s="917">
        <v>46137</v>
      </c>
      <c r="CH59" s="918">
        <v>75000</v>
      </c>
      <c r="CI59" s="375"/>
      <c r="CJ59" s="471">
        <v>46198</v>
      </c>
      <c r="CK59" s="472">
        <v>44000</v>
      </c>
      <c r="CL59" s="375"/>
      <c r="CM59" s="454">
        <v>46126</v>
      </c>
      <c r="CN59" s="450">
        <v>814000</v>
      </c>
      <c r="CP59" s="442">
        <v>46161</v>
      </c>
      <c r="CQ59" s="441">
        <v>45000</v>
      </c>
      <c r="CY59" s="454">
        <v>46105</v>
      </c>
      <c r="CZ59" s="450">
        <v>100000</v>
      </c>
      <c r="DB59" s="859">
        <v>46217</v>
      </c>
      <c r="DC59" s="441">
        <v>42000</v>
      </c>
      <c r="DE59" s="828"/>
      <c r="DF59" s="203"/>
      <c r="DH59" s="442"/>
      <c r="DI59" s="441"/>
    </row>
    <row r="60" spans="1:113" ht="15.75" x14ac:dyDescent="0.25">
      <c r="A60" s="298"/>
      <c r="B60"/>
      <c r="C60" s="410">
        <v>44562</v>
      </c>
      <c r="D60" s="319">
        <f t="shared" si="4"/>
        <v>1512000</v>
      </c>
      <c r="E60" s="404">
        <v>46213</v>
      </c>
      <c r="F60" s="405">
        <v>20000</v>
      </c>
      <c r="G60" s="407" t="s">
        <v>3324</v>
      </c>
      <c r="H60" s="405" t="s">
        <v>9140</v>
      </c>
      <c r="M60" s="211">
        <v>45199</v>
      </c>
      <c r="N60" s="212">
        <v>1307000</v>
      </c>
      <c r="O60" s="213"/>
      <c r="P60" s="212" t="s">
        <v>2012</v>
      </c>
      <c r="T60" s="711">
        <v>46175</v>
      </c>
      <c r="U60" s="558" t="s">
        <v>2369</v>
      </c>
      <c r="V60" s="557" t="s">
        <v>8842</v>
      </c>
      <c r="W60" s="558" t="s">
        <v>561</v>
      </c>
      <c r="X60" s="558" t="s">
        <v>424</v>
      </c>
      <c r="Y60" s="673">
        <v>270000</v>
      </c>
      <c r="Z60" s="569">
        <v>5000</v>
      </c>
      <c r="AA60" s="569">
        <v>184000</v>
      </c>
      <c r="AB60" s="569"/>
      <c r="AC60" s="569"/>
      <c r="AD60" s="569"/>
      <c r="AE60" s="569">
        <v>80000</v>
      </c>
      <c r="AF60" s="569">
        <v>1000</v>
      </c>
      <c r="AG60" s="569">
        <v>0</v>
      </c>
      <c r="AH60" s="558"/>
      <c r="AI60" t="s">
        <v>542</v>
      </c>
      <c r="AJ60" s="438">
        <v>46179</v>
      </c>
      <c r="AK60" s="439">
        <v>9209000</v>
      </c>
      <c r="AL60" s="439">
        <v>-9201000</v>
      </c>
      <c r="AN60" s="432">
        <v>45962</v>
      </c>
      <c r="AO60" s="703">
        <f t="shared" si="3"/>
        <v>3538000</v>
      </c>
      <c r="BP60" s="203"/>
      <c r="BQ60" s="203"/>
      <c r="BR60" s="203"/>
      <c r="BS60" s="203"/>
      <c r="BT60" s="374"/>
      <c r="BU60" s="446">
        <v>46157</v>
      </c>
      <c r="BV60" s="447">
        <v>962000</v>
      </c>
      <c r="BW60" s="374"/>
      <c r="BX60" s="448">
        <v>46161</v>
      </c>
      <c r="BY60" s="472">
        <v>238000</v>
      </c>
      <c r="BZ60" s="374"/>
      <c r="CA60" s="454">
        <v>46013</v>
      </c>
      <c r="CB60" s="450">
        <v>1293000</v>
      </c>
      <c r="CC60" s="374"/>
      <c r="CD60" s="471">
        <v>46185</v>
      </c>
      <c r="CE60" s="472">
        <v>1799000</v>
      </c>
      <c r="CF60" s="374"/>
      <c r="CG60" s="917">
        <v>46136</v>
      </c>
      <c r="CH60" s="918">
        <v>957000</v>
      </c>
      <c r="CI60" s="375"/>
      <c r="CJ60" s="471">
        <v>46197</v>
      </c>
      <c r="CK60" s="472">
        <v>25000</v>
      </c>
      <c r="CL60" s="375"/>
      <c r="CM60" s="454">
        <v>46125</v>
      </c>
      <c r="CN60" s="450">
        <v>430000</v>
      </c>
      <c r="CP60" s="442">
        <v>46157</v>
      </c>
      <c r="CQ60" s="441">
        <v>80000</v>
      </c>
      <c r="CY60" s="454">
        <v>46101</v>
      </c>
      <c r="CZ60" s="450">
        <v>2000000</v>
      </c>
      <c r="DB60" s="859">
        <v>46217</v>
      </c>
      <c r="DC60" s="441">
        <v>2000</v>
      </c>
      <c r="DE60" s="828"/>
      <c r="DF60" s="203"/>
      <c r="DH60" s="442"/>
      <c r="DI60" s="441"/>
    </row>
    <row r="61" spans="1:113" ht="15.75" x14ac:dyDescent="0.25">
      <c r="A61" s="298"/>
      <c r="B61"/>
      <c r="C61" s="410">
        <v>44531</v>
      </c>
      <c r="D61" s="319">
        <f t="shared" si="4"/>
        <v>915000</v>
      </c>
      <c r="E61" s="404">
        <v>46212</v>
      </c>
      <c r="F61" s="405">
        <v>35000</v>
      </c>
      <c r="G61" s="405" t="s">
        <v>884</v>
      </c>
      <c r="H61" s="405" t="s">
        <v>885</v>
      </c>
      <c r="M61" s="211">
        <v>45199</v>
      </c>
      <c r="N61" s="212">
        <v>272000</v>
      </c>
      <c r="O61" s="213"/>
      <c r="P61" s="212" t="s">
        <v>2810</v>
      </c>
      <c r="T61" s="711">
        <v>46175</v>
      </c>
      <c r="U61" s="558" t="s">
        <v>6654</v>
      </c>
      <c r="V61" s="557" t="s">
        <v>8914</v>
      </c>
      <c r="W61" s="558" t="s">
        <v>561</v>
      </c>
      <c r="X61" s="558" t="s">
        <v>571</v>
      </c>
      <c r="Y61" s="673">
        <v>1420000</v>
      </c>
      <c r="Z61" s="569">
        <v>5000</v>
      </c>
      <c r="AA61" s="569">
        <v>1312000</v>
      </c>
      <c r="AB61" s="569"/>
      <c r="AC61" s="569"/>
      <c r="AD61" s="569"/>
      <c r="AE61" s="569">
        <v>103000</v>
      </c>
      <c r="AF61" s="569"/>
      <c r="AG61" s="569">
        <v>0</v>
      </c>
      <c r="AH61" s="558" t="s">
        <v>8918</v>
      </c>
      <c r="AI61" t="s">
        <v>542</v>
      </c>
      <c r="AJ61" s="438">
        <v>46178</v>
      </c>
      <c r="AK61" s="439">
        <v>9144000</v>
      </c>
      <c r="AL61" s="439">
        <v>-9136000</v>
      </c>
      <c r="AN61" s="461">
        <v>45992</v>
      </c>
      <c r="AO61" s="704">
        <f t="shared" si="3"/>
        <v>4627000</v>
      </c>
      <c r="BP61" s="203"/>
      <c r="BQ61" s="203"/>
      <c r="BR61" s="203"/>
      <c r="BS61" s="203"/>
      <c r="BT61" s="374"/>
      <c r="BU61" s="446">
        <v>46157</v>
      </c>
      <c r="BV61" s="447">
        <v>200000</v>
      </c>
      <c r="BW61" s="374"/>
      <c r="BX61" s="448">
        <v>46161</v>
      </c>
      <c r="BY61" s="472">
        <v>238000</v>
      </c>
      <c r="BZ61" s="374"/>
      <c r="CA61" s="454">
        <v>45961</v>
      </c>
      <c r="CB61" s="450">
        <v>10000</v>
      </c>
      <c r="CC61" s="374"/>
      <c r="CD61" s="471">
        <v>46184</v>
      </c>
      <c r="CE61" s="472">
        <v>17000</v>
      </c>
      <c r="CF61" s="374"/>
      <c r="CG61" s="917">
        <v>46134</v>
      </c>
      <c r="CH61" s="918">
        <v>1047000</v>
      </c>
      <c r="CI61" s="375"/>
      <c r="CJ61" s="471">
        <v>46197</v>
      </c>
      <c r="CK61" s="472">
        <v>215000</v>
      </c>
      <c r="CL61" s="375"/>
      <c r="CM61" s="454">
        <v>46125</v>
      </c>
      <c r="CN61" s="450">
        <v>300000</v>
      </c>
      <c r="CP61" s="442">
        <v>46156</v>
      </c>
      <c r="CQ61" s="441">
        <v>600000</v>
      </c>
      <c r="CY61" s="454">
        <v>46100</v>
      </c>
      <c r="CZ61" s="450">
        <v>500000</v>
      </c>
      <c r="DB61" s="859">
        <v>46217</v>
      </c>
      <c r="DC61" s="441">
        <v>5000</v>
      </c>
      <c r="DE61" s="828"/>
      <c r="DF61" s="203"/>
      <c r="DH61" s="442"/>
      <c r="DI61" s="441"/>
    </row>
    <row r="62" spans="1:113" ht="15.75" x14ac:dyDescent="0.25">
      <c r="A62" s="298"/>
      <c r="B62"/>
      <c r="C62" s="410">
        <v>44501</v>
      </c>
      <c r="D62" s="319">
        <f t="shared" si="4"/>
        <v>749000</v>
      </c>
      <c r="E62" s="404">
        <v>46212</v>
      </c>
      <c r="F62" s="405">
        <v>2000</v>
      </c>
      <c r="G62" s="407" t="s">
        <v>5440</v>
      </c>
      <c r="H62" s="405" t="s">
        <v>7394</v>
      </c>
      <c r="M62" s="211">
        <v>45171</v>
      </c>
      <c r="N62" s="212">
        <v>1487000</v>
      </c>
      <c r="O62" s="213"/>
      <c r="P62" s="212" t="s">
        <v>2691</v>
      </c>
      <c r="T62" s="711">
        <v>46175</v>
      </c>
      <c r="U62" s="558" t="s">
        <v>7618</v>
      </c>
      <c r="V62" s="557" t="s">
        <v>5729</v>
      </c>
      <c r="W62" s="558" t="s">
        <v>561</v>
      </c>
      <c r="X62" s="558" t="s">
        <v>426</v>
      </c>
      <c r="Y62" s="673">
        <v>536000</v>
      </c>
      <c r="Z62" s="569">
        <v>5000</v>
      </c>
      <c r="AA62" s="569">
        <v>449000</v>
      </c>
      <c r="AB62" s="569"/>
      <c r="AC62" s="569"/>
      <c r="AD62" s="569"/>
      <c r="AE62" s="569">
        <v>80000</v>
      </c>
      <c r="AF62" s="569">
        <v>2000</v>
      </c>
      <c r="AG62" s="569">
        <v>0</v>
      </c>
      <c r="AH62" s="558"/>
      <c r="AI62" t="s">
        <v>542</v>
      </c>
      <c r="AJ62" s="438">
        <v>46178</v>
      </c>
      <c r="AK62" s="439">
        <v>9144000</v>
      </c>
      <c r="AL62" s="439">
        <v>-9136000</v>
      </c>
      <c r="AN62" s="461">
        <v>46023</v>
      </c>
      <c r="AO62" s="704">
        <f t="shared" si="3"/>
        <v>2688000</v>
      </c>
      <c r="BP62" s="203"/>
      <c r="BQ62" s="203"/>
      <c r="BR62" s="203"/>
      <c r="BS62" s="203"/>
      <c r="BT62" s="374"/>
      <c r="BU62" s="446">
        <v>46157</v>
      </c>
      <c r="BV62" s="447">
        <v>150000</v>
      </c>
      <c r="BW62" s="374"/>
      <c r="BX62" s="448">
        <v>46161</v>
      </c>
      <c r="BY62" s="472">
        <v>163000</v>
      </c>
      <c r="BZ62" s="374"/>
      <c r="CA62" s="454">
        <v>45961</v>
      </c>
      <c r="CB62" s="450">
        <v>10000</v>
      </c>
      <c r="CC62" s="374"/>
      <c r="CD62" s="471">
        <v>46184</v>
      </c>
      <c r="CE62" s="472">
        <v>179000</v>
      </c>
      <c r="CF62" s="374"/>
      <c r="CG62" s="917">
        <v>46134</v>
      </c>
      <c r="CH62" s="918">
        <v>618000</v>
      </c>
      <c r="CI62" s="375"/>
      <c r="CJ62" s="471">
        <v>46197</v>
      </c>
      <c r="CK62" s="472">
        <v>364000</v>
      </c>
      <c r="CL62" s="375"/>
      <c r="CM62" s="454">
        <v>46120</v>
      </c>
      <c r="CN62" s="450">
        <v>706000</v>
      </c>
      <c r="CP62" s="442">
        <v>46155</v>
      </c>
      <c r="CQ62" s="441">
        <v>5000</v>
      </c>
      <c r="CY62" s="454">
        <v>46098</v>
      </c>
      <c r="CZ62" s="450">
        <v>2000000</v>
      </c>
      <c r="DB62" s="859">
        <v>46216</v>
      </c>
      <c r="DC62" s="441">
        <v>10000</v>
      </c>
      <c r="DE62" s="828"/>
      <c r="DF62" s="203"/>
      <c r="DH62" s="442"/>
      <c r="DI62" s="441"/>
    </row>
    <row r="63" spans="1:113" ht="15.75" x14ac:dyDescent="0.25">
      <c r="A63" s="298"/>
      <c r="B63"/>
      <c r="C63" s="410">
        <v>44470</v>
      </c>
      <c r="D63" s="319">
        <f t="shared" si="4"/>
        <v>719000</v>
      </c>
      <c r="E63" s="404">
        <v>46211</v>
      </c>
      <c r="F63" s="405">
        <v>18000</v>
      </c>
      <c r="G63" s="407" t="s">
        <v>3322</v>
      </c>
      <c r="H63" s="405" t="s">
        <v>9164</v>
      </c>
      <c r="M63" s="211">
        <v>45171</v>
      </c>
      <c r="N63" s="212">
        <v>285000</v>
      </c>
      <c r="O63" s="213"/>
      <c r="P63" s="212" t="s">
        <v>2690</v>
      </c>
      <c r="T63" s="711">
        <v>46175</v>
      </c>
      <c r="U63" s="558" t="s">
        <v>8964</v>
      </c>
      <c r="V63" s="557" t="s">
        <v>8911</v>
      </c>
      <c r="W63" s="558" t="s">
        <v>561</v>
      </c>
      <c r="X63" s="558" t="s">
        <v>427</v>
      </c>
      <c r="Y63" s="673">
        <v>554000</v>
      </c>
      <c r="Z63" s="569">
        <v>5000</v>
      </c>
      <c r="AA63" s="569">
        <v>440000</v>
      </c>
      <c r="AB63" s="569"/>
      <c r="AC63" s="569"/>
      <c r="AD63" s="569"/>
      <c r="AE63" s="569">
        <v>109000</v>
      </c>
      <c r="AF63" s="569"/>
      <c r="AG63" s="569">
        <v>0</v>
      </c>
      <c r="AH63" s="558"/>
      <c r="AI63" t="s">
        <v>542</v>
      </c>
      <c r="AJ63" s="438">
        <v>46178</v>
      </c>
      <c r="AK63" s="439">
        <v>9081000</v>
      </c>
      <c r="AL63" s="439">
        <v>-9081000</v>
      </c>
      <c r="AN63" s="461">
        <v>46054</v>
      </c>
      <c r="AO63" s="703">
        <f>SUMIFS(AE:AE,T:T,"&gt;="&amp;AN63,T:T,"&lt;="&amp;EOMONTH(AN63,0))+SUMIFS(AF:AF,T:T,"&gt;="&amp;AN63,T:T,"&lt;="&amp;EOMONTH(AN63,0))</f>
        <v>5387000</v>
      </c>
      <c r="BP63" s="203"/>
      <c r="BQ63" s="203"/>
      <c r="BR63" s="203"/>
      <c r="BS63" s="203"/>
      <c r="BT63" s="374"/>
      <c r="BU63" s="446">
        <v>46156</v>
      </c>
      <c r="BV63" s="447">
        <v>318000</v>
      </c>
      <c r="BW63" s="374"/>
      <c r="BX63" s="448">
        <v>46141</v>
      </c>
      <c r="BY63" s="915">
        <v>230000</v>
      </c>
      <c r="BZ63" s="374"/>
      <c r="CA63" s="454">
        <v>45936</v>
      </c>
      <c r="CB63" s="450">
        <v>45000</v>
      </c>
      <c r="CC63" s="374"/>
      <c r="CD63" s="471">
        <v>46183</v>
      </c>
      <c r="CE63" s="472">
        <v>305000</v>
      </c>
      <c r="CF63" s="374"/>
      <c r="CG63" s="917">
        <v>46134</v>
      </c>
      <c r="CH63" s="918">
        <v>1858000</v>
      </c>
      <c r="CI63" s="375"/>
      <c r="CJ63" s="471">
        <v>46197</v>
      </c>
      <c r="CK63" s="472">
        <v>299000</v>
      </c>
      <c r="CL63" s="375"/>
      <c r="CM63" s="454">
        <v>46119</v>
      </c>
      <c r="CN63" s="450">
        <v>341000</v>
      </c>
      <c r="CP63" s="475">
        <v>46144</v>
      </c>
      <c r="CQ63" s="203">
        <v>554000</v>
      </c>
      <c r="CY63" s="454">
        <v>46093</v>
      </c>
      <c r="CZ63" s="450">
        <v>100000</v>
      </c>
      <c r="DB63" s="859">
        <v>46216</v>
      </c>
      <c r="DC63" s="441">
        <v>12000</v>
      </c>
      <c r="DE63" s="828"/>
      <c r="DF63" s="203"/>
      <c r="DH63" s="442"/>
      <c r="DI63" s="441"/>
    </row>
    <row r="64" spans="1:113" ht="15.75" x14ac:dyDescent="0.25">
      <c r="A64" s="298"/>
      <c r="B64"/>
      <c r="C64" s="410">
        <v>44440</v>
      </c>
      <c r="D64" s="319">
        <f t="shared" si="4"/>
        <v>656000</v>
      </c>
      <c r="E64" s="404">
        <v>46210</v>
      </c>
      <c r="F64" s="405">
        <v>17000</v>
      </c>
      <c r="G64" s="407" t="s">
        <v>3322</v>
      </c>
      <c r="H64" s="405" t="s">
        <v>9113</v>
      </c>
      <c r="M64" s="211">
        <v>45143</v>
      </c>
      <c r="N64" s="212">
        <v>1798000</v>
      </c>
      <c r="O64" s="213"/>
      <c r="P64" s="212" t="s">
        <v>2012</v>
      </c>
      <c r="T64" s="711">
        <v>46175</v>
      </c>
      <c r="U64" s="558" t="s">
        <v>6650</v>
      </c>
      <c r="V64" s="557" t="s">
        <v>9029</v>
      </c>
      <c r="W64" s="558" t="s">
        <v>580</v>
      </c>
      <c r="X64" s="558" t="s">
        <v>214</v>
      </c>
      <c r="Y64" s="673">
        <v>355000</v>
      </c>
      <c r="Z64" s="569">
        <v>5000</v>
      </c>
      <c r="AA64" s="569">
        <v>203000</v>
      </c>
      <c r="AB64" s="569">
        <v>45000</v>
      </c>
      <c r="AC64" s="569"/>
      <c r="AD64" s="569"/>
      <c r="AE64" s="569">
        <v>80000</v>
      </c>
      <c r="AF64" s="569">
        <v>22000</v>
      </c>
      <c r="AG64" s="569">
        <v>0</v>
      </c>
      <c r="AH64" s="558"/>
      <c r="AI64" t="s">
        <v>542</v>
      </c>
      <c r="AJ64" s="438">
        <v>46177</v>
      </c>
      <c r="AK64" s="439">
        <v>9075000</v>
      </c>
      <c r="AL64" s="439">
        <v>-9075000</v>
      </c>
      <c r="AN64" s="461">
        <v>46082</v>
      </c>
      <c r="AO64" s="703">
        <f>SUMIFS(AE:AE,T:T,"&gt;="&amp;AN64,T:T,"&lt;="&amp;EOMONTH(AN64,0))+SUMIFS(AF:AF,T:T,"&gt;="&amp;AN64,T:T,"&lt;="&amp;EOMONTH(AN64,0))</f>
        <v>3151000</v>
      </c>
      <c r="BP64" s="203"/>
      <c r="BQ64" s="203"/>
      <c r="BR64" s="203"/>
      <c r="BS64" s="203"/>
      <c r="BT64" s="374"/>
      <c r="BU64" s="446">
        <v>46156</v>
      </c>
      <c r="BV64" s="447">
        <v>317000</v>
      </c>
      <c r="BW64" s="374"/>
      <c r="BX64" s="448">
        <v>46141</v>
      </c>
      <c r="BY64" s="915">
        <v>360000</v>
      </c>
      <c r="BZ64" s="374"/>
      <c r="CA64" s="454">
        <v>45935</v>
      </c>
      <c r="CB64" s="450">
        <v>869000</v>
      </c>
      <c r="CC64" s="374"/>
      <c r="CD64" s="471">
        <v>46183</v>
      </c>
      <c r="CE64" s="472">
        <v>410000</v>
      </c>
      <c r="CF64" s="375"/>
      <c r="CG64" s="825">
        <v>46132</v>
      </c>
      <c r="CH64" s="481">
        <v>1331000</v>
      </c>
      <c r="CI64" s="375"/>
      <c r="CJ64" s="471">
        <v>46197</v>
      </c>
      <c r="CK64" s="472">
        <v>302000</v>
      </c>
      <c r="CL64" s="375"/>
      <c r="CM64" s="454">
        <v>46118</v>
      </c>
      <c r="CN64" s="450">
        <v>344000</v>
      </c>
      <c r="CP64" s="475">
        <v>46144</v>
      </c>
      <c r="CQ64" s="203">
        <v>184000</v>
      </c>
      <c r="CY64" s="454">
        <v>46093</v>
      </c>
      <c r="CZ64" s="450">
        <v>2700000</v>
      </c>
      <c r="DB64" s="859">
        <v>46216</v>
      </c>
      <c r="DC64" s="441">
        <v>320000</v>
      </c>
      <c r="DE64" s="828"/>
      <c r="DF64" s="203"/>
      <c r="DH64" s="442"/>
      <c r="DI64" s="441"/>
    </row>
    <row r="65" spans="1:113" ht="15.75" x14ac:dyDescent="0.25">
      <c r="A65" s="298"/>
      <c r="B65"/>
      <c r="C65" s="410">
        <v>44409</v>
      </c>
      <c r="D65" s="319">
        <f t="shared" si="4"/>
        <v>650000</v>
      </c>
      <c r="E65" s="404">
        <v>46210</v>
      </c>
      <c r="F65" s="405">
        <v>24000</v>
      </c>
      <c r="G65" s="407" t="s">
        <v>3321</v>
      </c>
      <c r="H65" s="405" t="s">
        <v>9119</v>
      </c>
      <c r="M65" s="211">
        <v>45143</v>
      </c>
      <c r="N65" s="212">
        <v>483000</v>
      </c>
      <c r="O65" s="213"/>
      <c r="P65" s="212" t="s">
        <v>2011</v>
      </c>
      <c r="T65" s="711">
        <v>46175</v>
      </c>
      <c r="U65" s="558" t="s">
        <v>6650</v>
      </c>
      <c r="V65" s="557" t="s">
        <v>8819</v>
      </c>
      <c r="W65" s="558" t="s">
        <v>561</v>
      </c>
      <c r="X65" s="558" t="s">
        <v>8869</v>
      </c>
      <c r="Y65" s="673">
        <v>314000</v>
      </c>
      <c r="Z65" s="569">
        <v>5000</v>
      </c>
      <c r="AA65" s="569">
        <v>209000</v>
      </c>
      <c r="AB65" s="569"/>
      <c r="AC65" s="569"/>
      <c r="AD65" s="569"/>
      <c r="AE65" s="569">
        <v>80000</v>
      </c>
      <c r="AF65" s="569">
        <v>20000</v>
      </c>
      <c r="AG65" s="569">
        <v>0</v>
      </c>
      <c r="AH65" s="558"/>
      <c r="AI65" t="s">
        <v>542</v>
      </c>
      <c r="AJ65" s="438">
        <v>46177</v>
      </c>
      <c r="AK65" s="439">
        <v>9056000</v>
      </c>
      <c r="AL65" s="439">
        <v>-9056000</v>
      </c>
      <c r="AN65" s="461">
        <v>46113</v>
      </c>
      <c r="AO65" s="703">
        <f>SUMIFS(AE:AE,T:T,"&gt;="&amp;AN65,T:T,"&lt;="&amp;EOMONTH(AN65,0))+SUMIFS(AF:AF,T:T,"&gt;="&amp;AN65,T:T,"&lt;="&amp;EOMONTH(AN65,0))</f>
        <v>2825000</v>
      </c>
      <c r="BP65" s="203"/>
      <c r="BQ65" s="203"/>
      <c r="BR65" s="203"/>
      <c r="BS65" s="203"/>
      <c r="BT65" s="374"/>
      <c r="BU65" s="446">
        <v>46156</v>
      </c>
      <c r="BV65" s="447">
        <v>62000</v>
      </c>
      <c r="BW65" s="374"/>
      <c r="BX65" s="448">
        <v>46141</v>
      </c>
      <c r="BY65" s="915">
        <v>595000</v>
      </c>
      <c r="BZ65" s="374"/>
      <c r="CA65" s="454">
        <v>45912</v>
      </c>
      <c r="CB65" s="450">
        <v>1042000</v>
      </c>
      <c r="CC65" s="374"/>
      <c r="CD65" s="471">
        <v>46077</v>
      </c>
      <c r="CE65" s="472">
        <v>169000</v>
      </c>
      <c r="CF65" s="375"/>
      <c r="CG65" s="825">
        <v>46128</v>
      </c>
      <c r="CH65" s="481">
        <v>952000</v>
      </c>
      <c r="CI65" s="375"/>
      <c r="CJ65" s="471">
        <v>46196</v>
      </c>
      <c r="CK65" s="472">
        <v>18000</v>
      </c>
      <c r="CL65" s="375"/>
      <c r="CM65" s="454">
        <v>46117</v>
      </c>
      <c r="CN65" s="450">
        <v>100000</v>
      </c>
      <c r="CP65" s="475">
        <v>46136</v>
      </c>
      <c r="CQ65" s="474">
        <v>281000</v>
      </c>
      <c r="CY65" s="454">
        <v>46085</v>
      </c>
      <c r="CZ65" s="450">
        <v>45000</v>
      </c>
      <c r="DB65" s="859">
        <v>46216</v>
      </c>
      <c r="DC65" s="441">
        <v>5000</v>
      </c>
      <c r="DE65" s="828"/>
      <c r="DF65" s="203"/>
      <c r="DH65" s="442"/>
      <c r="DI65" s="441"/>
    </row>
    <row r="66" spans="1:113" ht="15.75" x14ac:dyDescent="0.25">
      <c r="A66" s="298"/>
      <c r="B66"/>
      <c r="C66" s="410">
        <v>44378</v>
      </c>
      <c r="D66" s="319">
        <f t="shared" si="4"/>
        <v>728000</v>
      </c>
      <c r="E66" s="404">
        <v>46209</v>
      </c>
      <c r="F66" s="405">
        <v>34000</v>
      </c>
      <c r="G66" s="407" t="s">
        <v>3322</v>
      </c>
      <c r="H66" s="405" t="s">
        <v>9111</v>
      </c>
      <c r="M66" s="211">
        <v>45108</v>
      </c>
      <c r="N66" s="212">
        <v>257000</v>
      </c>
      <c r="O66" s="213"/>
      <c r="P66" s="212" t="s">
        <v>2011</v>
      </c>
      <c r="T66" s="711">
        <v>46174</v>
      </c>
      <c r="U66" s="558" t="s">
        <v>3956</v>
      </c>
      <c r="V66" s="557">
        <v>1102897215</v>
      </c>
      <c r="W66" s="558" t="s">
        <v>8883</v>
      </c>
      <c r="X66" s="558" t="s">
        <v>214</v>
      </c>
      <c r="Y66" s="673">
        <v>445000</v>
      </c>
      <c r="Z66" s="569"/>
      <c r="AA66" s="569">
        <v>404000</v>
      </c>
      <c r="AB66" s="569"/>
      <c r="AC66" s="569"/>
      <c r="AD66" s="569"/>
      <c r="AE66" s="569">
        <v>41000</v>
      </c>
      <c r="AF66" s="569"/>
      <c r="AG66" s="569">
        <v>0</v>
      </c>
      <c r="AH66" s="558"/>
      <c r="AI66" t="s">
        <v>542</v>
      </c>
      <c r="AJ66" s="438">
        <v>46176</v>
      </c>
      <c r="AK66" s="439">
        <v>8951000</v>
      </c>
      <c r="AL66" s="439">
        <v>-8951000</v>
      </c>
      <c r="AN66" s="461">
        <v>46143</v>
      </c>
      <c r="AO66" s="703">
        <f>SUMIFS(AE:AE,T:T,"&gt;="&amp;AN66,T:T,"&lt;="&amp;EOMONTH(AN66,0))+SUMIFS(AF:AF,T:T,"&gt;="&amp;AN66,T:T,"&lt;="&amp;EOMONTH(AN66,0))</f>
        <v>4410000</v>
      </c>
      <c r="BP66" s="203"/>
      <c r="BQ66" s="203"/>
      <c r="BR66" s="203"/>
      <c r="BS66" s="203"/>
      <c r="BT66" s="374"/>
      <c r="BU66" s="446">
        <v>46155</v>
      </c>
      <c r="BV66" s="447">
        <v>245000</v>
      </c>
      <c r="BW66" s="374"/>
      <c r="BX66" s="448">
        <v>46141</v>
      </c>
      <c r="BY66" s="915">
        <v>409000</v>
      </c>
      <c r="BZ66" s="374"/>
      <c r="CA66" s="376">
        <v>45895</v>
      </c>
      <c r="CB66" s="374">
        <v>521000</v>
      </c>
      <c r="CC66" s="374"/>
      <c r="CD66" s="471">
        <v>46076</v>
      </c>
      <c r="CE66" s="472">
        <v>523000</v>
      </c>
      <c r="CF66" s="375"/>
      <c r="CG66" s="825">
        <v>46124</v>
      </c>
      <c r="CH66" s="481">
        <v>1114000</v>
      </c>
      <c r="CI66" s="375"/>
      <c r="CJ66" s="471">
        <v>46195</v>
      </c>
      <c r="CK66" s="472">
        <v>142000</v>
      </c>
      <c r="CL66" s="375"/>
      <c r="CM66" s="454">
        <v>46116</v>
      </c>
      <c r="CN66" s="450">
        <v>100000</v>
      </c>
      <c r="CP66" s="475">
        <v>46136</v>
      </c>
      <c r="CQ66" s="474">
        <v>9000</v>
      </c>
      <c r="CY66" s="454">
        <v>46082</v>
      </c>
      <c r="CZ66" s="450">
        <v>120000</v>
      </c>
      <c r="DB66" s="859">
        <v>46216</v>
      </c>
      <c r="DC66" s="441">
        <v>8000</v>
      </c>
      <c r="DE66" s="828"/>
      <c r="DF66" s="203"/>
      <c r="DH66" s="442"/>
      <c r="DI66" s="441"/>
    </row>
    <row r="67" spans="1:113" ht="15.75" x14ac:dyDescent="0.25">
      <c r="A67" s="298"/>
      <c r="B67"/>
      <c r="C67" s="410">
        <v>44348</v>
      </c>
      <c r="D67" s="319">
        <f t="shared" si="4"/>
        <v>796000</v>
      </c>
      <c r="E67" s="404">
        <v>46209</v>
      </c>
      <c r="F67" s="405">
        <v>20000</v>
      </c>
      <c r="G67" s="407" t="s">
        <v>1365</v>
      </c>
      <c r="H67" s="405"/>
      <c r="M67" s="211">
        <v>45108</v>
      </c>
      <c r="N67" s="212">
        <v>774000</v>
      </c>
      <c r="O67" s="213"/>
      <c r="P67" s="212" t="s">
        <v>2012</v>
      </c>
      <c r="T67" s="711">
        <v>46143</v>
      </c>
      <c r="U67" s="558" t="s">
        <v>8474</v>
      </c>
      <c r="V67" s="557" t="s">
        <v>8872</v>
      </c>
      <c r="W67" s="558" t="s">
        <v>3490</v>
      </c>
      <c r="X67" s="558" t="s">
        <v>426</v>
      </c>
      <c r="Y67" s="673">
        <v>110000</v>
      </c>
      <c r="Z67" s="569"/>
      <c r="AA67" s="569">
        <v>77000</v>
      </c>
      <c r="AB67" s="569"/>
      <c r="AC67" s="569"/>
      <c r="AD67" s="569"/>
      <c r="AE67" s="569">
        <v>33000</v>
      </c>
      <c r="AF67" s="569"/>
      <c r="AG67" s="569">
        <v>0</v>
      </c>
      <c r="AH67" s="558" t="s">
        <v>8823</v>
      </c>
      <c r="AI67" t="s">
        <v>542</v>
      </c>
      <c r="AJ67" s="438">
        <v>46176</v>
      </c>
      <c r="AK67" s="439">
        <v>8821000</v>
      </c>
      <c r="AL67" s="439">
        <v>-8821000</v>
      </c>
      <c r="BP67" s="203"/>
      <c r="BQ67" s="203"/>
      <c r="BR67" s="203"/>
      <c r="BS67" s="203"/>
      <c r="BT67" s="374"/>
      <c r="BU67" s="446">
        <v>46155</v>
      </c>
      <c r="BV67" s="447">
        <v>18000</v>
      </c>
      <c r="BW67" s="374"/>
      <c r="BX67" s="448">
        <v>46140</v>
      </c>
      <c r="BY67" s="915">
        <v>214000</v>
      </c>
      <c r="BZ67" s="374"/>
      <c r="CA67" s="376">
        <v>45888</v>
      </c>
      <c r="CB67" s="374">
        <v>910000</v>
      </c>
      <c r="CC67" s="374"/>
      <c r="CD67" s="471">
        <v>46076</v>
      </c>
      <c r="CE67" s="472">
        <v>828000</v>
      </c>
      <c r="CF67" s="375"/>
      <c r="CG67" s="825">
        <v>46118</v>
      </c>
      <c r="CH67" s="481">
        <v>813000</v>
      </c>
      <c r="CI67" s="375"/>
      <c r="CJ67" s="471">
        <v>46193</v>
      </c>
      <c r="CK67" s="472">
        <v>13000</v>
      </c>
      <c r="CL67" s="375"/>
      <c r="CM67" s="454">
        <v>46112</v>
      </c>
      <c r="CN67" s="450">
        <v>428000</v>
      </c>
      <c r="CP67" s="475">
        <v>46136</v>
      </c>
      <c r="CQ67" s="474">
        <v>17000</v>
      </c>
      <c r="CY67" s="454">
        <v>46080</v>
      </c>
      <c r="CZ67" s="450">
        <v>2700000</v>
      </c>
      <c r="DB67" s="859">
        <v>46215</v>
      </c>
      <c r="DC67" s="441">
        <v>10000</v>
      </c>
      <c r="DE67" s="828"/>
      <c r="DF67" s="203"/>
      <c r="DH67" s="442"/>
      <c r="DI67" s="441"/>
    </row>
    <row r="68" spans="1:113" ht="15.75" x14ac:dyDescent="0.25">
      <c r="A68" s="298"/>
      <c r="B68"/>
      <c r="C68" s="410">
        <v>44317</v>
      </c>
      <c r="D68" s="319">
        <f t="shared" si="4"/>
        <v>889000</v>
      </c>
      <c r="E68" s="404">
        <v>46209</v>
      </c>
      <c r="F68" s="405">
        <v>3000</v>
      </c>
      <c r="G68" s="407"/>
      <c r="H68" s="405" t="s">
        <v>2137</v>
      </c>
      <c r="M68" s="211">
        <v>45078</v>
      </c>
      <c r="N68" s="212">
        <v>310000</v>
      </c>
      <c r="O68" s="213"/>
      <c r="P68" s="212" t="s">
        <v>2810</v>
      </c>
      <c r="T68" s="711">
        <v>46143</v>
      </c>
      <c r="U68" s="558" t="s">
        <v>8474</v>
      </c>
      <c r="V68" s="557" t="s">
        <v>8773</v>
      </c>
      <c r="W68" s="558" t="s">
        <v>561</v>
      </c>
      <c r="X68" s="558" t="s">
        <v>427</v>
      </c>
      <c r="Y68" s="673">
        <v>729000</v>
      </c>
      <c r="Z68" s="569"/>
      <c r="AA68" s="569">
        <v>481000</v>
      </c>
      <c r="AB68" s="569"/>
      <c r="AC68" s="569"/>
      <c r="AD68" s="569">
        <v>163000</v>
      </c>
      <c r="AE68" s="569">
        <v>85000</v>
      </c>
      <c r="AF68" s="569"/>
      <c r="AG68" s="569">
        <v>0</v>
      </c>
      <c r="AH68" s="558"/>
      <c r="AI68" t="s">
        <v>542</v>
      </c>
      <c r="AJ68" s="438">
        <v>46175</v>
      </c>
      <c r="AK68" s="439">
        <v>8600000</v>
      </c>
      <c r="AL68" s="439">
        <v>-8600000</v>
      </c>
      <c r="BP68" s="203"/>
      <c r="BQ68" s="203"/>
      <c r="BR68" s="203"/>
      <c r="BS68" s="203"/>
      <c r="BT68" s="374"/>
      <c r="BU68" s="446">
        <v>46155</v>
      </c>
      <c r="BV68" s="447">
        <v>367000</v>
      </c>
      <c r="BW68" s="374"/>
      <c r="BX68" s="448">
        <v>46140</v>
      </c>
      <c r="BY68" s="915">
        <v>439000</v>
      </c>
      <c r="BZ68" s="374"/>
      <c r="CA68" s="376">
        <v>45883</v>
      </c>
      <c r="CB68" s="374">
        <v>369000</v>
      </c>
      <c r="CC68" s="374"/>
      <c r="CD68" s="471">
        <v>45992</v>
      </c>
      <c r="CE68" s="472">
        <v>210000</v>
      </c>
      <c r="CF68" s="375"/>
      <c r="CG68" s="825">
        <v>46112</v>
      </c>
      <c r="CH68" s="481">
        <v>100000</v>
      </c>
      <c r="CI68" s="375"/>
      <c r="CJ68" s="471">
        <v>46193</v>
      </c>
      <c r="CK68" s="472">
        <v>284000</v>
      </c>
      <c r="CL68" s="375"/>
      <c r="CM68" s="454">
        <v>46112</v>
      </c>
      <c r="CN68" s="450">
        <v>370000</v>
      </c>
      <c r="CP68" s="475">
        <v>46136</v>
      </c>
      <c r="CQ68" s="474">
        <v>2204000</v>
      </c>
      <c r="CY68" s="454">
        <v>46076</v>
      </c>
      <c r="CZ68" s="450">
        <v>50000</v>
      </c>
      <c r="DB68" s="859">
        <v>46214</v>
      </c>
      <c r="DC68" s="441">
        <v>5000</v>
      </c>
      <c r="DE68" s="828"/>
      <c r="DF68" s="203"/>
      <c r="DH68" s="442"/>
      <c r="DI68" s="441"/>
    </row>
    <row r="69" spans="1:113" ht="15.75" x14ac:dyDescent="0.25">
      <c r="A69" s="298"/>
      <c r="B69"/>
      <c r="C69" s="410">
        <v>44287</v>
      </c>
      <c r="D69" s="319">
        <f t="shared" si="4"/>
        <v>3130000</v>
      </c>
      <c r="E69" s="404">
        <v>46209</v>
      </c>
      <c r="F69" s="405">
        <v>36000</v>
      </c>
      <c r="G69" s="407" t="s">
        <v>1281</v>
      </c>
      <c r="H69" s="405" t="s">
        <v>9112</v>
      </c>
      <c r="M69" s="211">
        <v>45078</v>
      </c>
      <c r="N69" s="212">
        <v>1213000</v>
      </c>
      <c r="O69" s="213"/>
      <c r="P69" s="212" t="s">
        <v>2691</v>
      </c>
      <c r="T69" s="711">
        <v>46143</v>
      </c>
      <c r="U69" s="558" t="s">
        <v>8474</v>
      </c>
      <c r="V69" s="557" t="s">
        <v>8772</v>
      </c>
      <c r="W69" s="558" t="s">
        <v>561</v>
      </c>
      <c r="X69" s="558" t="s">
        <v>427</v>
      </c>
      <c r="Y69" s="673">
        <v>1043000</v>
      </c>
      <c r="Z69" s="569">
        <v>5000</v>
      </c>
      <c r="AA69" s="569">
        <v>961000</v>
      </c>
      <c r="AB69" s="569"/>
      <c r="AC69" s="569"/>
      <c r="AD69" s="569"/>
      <c r="AE69" s="569">
        <v>77000</v>
      </c>
      <c r="AF69" s="569"/>
      <c r="AG69" s="569">
        <v>0</v>
      </c>
      <c r="AH69" s="558"/>
      <c r="AI69" t="s">
        <v>542</v>
      </c>
      <c r="AJ69" s="438">
        <v>46172</v>
      </c>
      <c r="AK69" s="439">
        <v>15425000</v>
      </c>
      <c r="AL69" s="439">
        <v>-15425000</v>
      </c>
      <c r="BP69" s="203"/>
      <c r="BQ69" s="203"/>
      <c r="BR69" s="203"/>
      <c r="BS69" s="203"/>
      <c r="BT69" s="374"/>
      <c r="BU69" s="446">
        <v>46150</v>
      </c>
      <c r="BV69" s="447">
        <v>60000</v>
      </c>
      <c r="BW69" s="374"/>
      <c r="BX69" s="448">
        <v>46140</v>
      </c>
      <c r="BY69" s="915">
        <v>563000</v>
      </c>
      <c r="BZ69" s="374"/>
      <c r="CA69" s="376">
        <v>45883</v>
      </c>
      <c r="CB69" s="374">
        <v>580000</v>
      </c>
      <c r="CC69" s="374"/>
      <c r="CD69" s="471">
        <v>45992</v>
      </c>
      <c r="CE69" s="472">
        <v>194000</v>
      </c>
      <c r="CF69" s="375"/>
      <c r="CG69" s="825">
        <v>46102</v>
      </c>
      <c r="CH69" s="481">
        <v>395000</v>
      </c>
      <c r="CI69" s="375"/>
      <c r="CJ69" s="471">
        <v>46190</v>
      </c>
      <c r="CK69" s="472">
        <v>370000</v>
      </c>
      <c r="CL69" s="375"/>
      <c r="CM69" s="454">
        <v>46111</v>
      </c>
      <c r="CN69" s="450">
        <v>90000</v>
      </c>
      <c r="CP69" s="475">
        <v>46135</v>
      </c>
      <c r="CQ69" s="474">
        <v>77000</v>
      </c>
      <c r="CY69" s="454">
        <v>46074</v>
      </c>
      <c r="CZ69" s="450">
        <v>480000</v>
      </c>
      <c r="DB69" s="859">
        <v>46214</v>
      </c>
      <c r="DC69" s="441">
        <v>37000</v>
      </c>
      <c r="DE69" s="828"/>
      <c r="DF69" s="203"/>
      <c r="DH69" s="442"/>
      <c r="DI69" s="441"/>
    </row>
    <row r="70" spans="1:113" ht="15.75" x14ac:dyDescent="0.25">
      <c r="A70" s="298"/>
      <c r="B70"/>
      <c r="C70" s="410">
        <v>44256</v>
      </c>
      <c r="D70" s="319">
        <f t="shared" ref="D70:D72" si="5">SUMIFS(F:F,E:E,"&gt;="&amp;C70,E:E,"&lt;="&amp;EOMONTH(C70,0))</f>
        <v>1428000</v>
      </c>
      <c r="E70" s="404">
        <v>46209</v>
      </c>
      <c r="F70" s="405">
        <v>2000</v>
      </c>
      <c r="G70" s="407"/>
      <c r="H70" s="405" t="s">
        <v>1169</v>
      </c>
      <c r="M70" s="211">
        <v>45078</v>
      </c>
      <c r="N70" s="212">
        <v>272000</v>
      </c>
      <c r="O70" s="213"/>
      <c r="P70" s="212" t="s">
        <v>608</v>
      </c>
      <c r="T70" s="711">
        <v>46143</v>
      </c>
      <c r="U70" s="558" t="s">
        <v>8474</v>
      </c>
      <c r="V70" s="557" t="s">
        <v>8513</v>
      </c>
      <c r="W70" s="558" t="s">
        <v>561</v>
      </c>
      <c r="X70" s="558" t="s">
        <v>424</v>
      </c>
      <c r="Y70" s="673">
        <v>397000</v>
      </c>
      <c r="Z70" s="569">
        <v>5000</v>
      </c>
      <c r="AA70" s="569">
        <v>310000</v>
      </c>
      <c r="AB70" s="569"/>
      <c r="AC70" s="569"/>
      <c r="AD70" s="569"/>
      <c r="AE70" s="569">
        <v>82000</v>
      </c>
      <c r="AF70" s="569"/>
      <c r="AG70" s="569">
        <v>0</v>
      </c>
      <c r="AH70" s="558"/>
      <c r="AI70" t="s">
        <v>542</v>
      </c>
      <c r="AJ70" s="438">
        <v>46172</v>
      </c>
      <c r="AK70" s="439">
        <v>15425000</v>
      </c>
      <c r="AL70" s="439">
        <v>-15425000</v>
      </c>
      <c r="BP70" s="203"/>
      <c r="BQ70" s="203"/>
      <c r="BR70" s="203"/>
      <c r="BS70" s="203"/>
      <c r="BT70" s="374"/>
      <c r="BU70" s="446">
        <v>46148</v>
      </c>
      <c r="BV70" s="447">
        <v>600000</v>
      </c>
      <c r="BW70" s="374"/>
      <c r="BX70" s="448">
        <v>46140</v>
      </c>
      <c r="BY70" s="915">
        <v>617000</v>
      </c>
      <c r="BZ70" s="374"/>
      <c r="CA70" s="376">
        <v>45882</v>
      </c>
      <c r="CB70" s="374">
        <v>300000</v>
      </c>
      <c r="CC70" s="374"/>
      <c r="CD70" s="471">
        <v>45955</v>
      </c>
      <c r="CE70" s="472">
        <v>2000000</v>
      </c>
      <c r="CF70" s="375"/>
      <c r="CG70" s="825">
        <v>46101</v>
      </c>
      <c r="CH70" s="481">
        <v>354000</v>
      </c>
      <c r="CI70" s="375"/>
      <c r="CJ70" s="471">
        <v>46190</v>
      </c>
      <c r="CK70" s="472">
        <v>573000</v>
      </c>
      <c r="CL70" s="375"/>
      <c r="CM70" s="454">
        <v>46108</v>
      </c>
      <c r="CN70" s="450">
        <v>341000</v>
      </c>
      <c r="CP70" s="475">
        <v>46134</v>
      </c>
      <c r="CQ70" s="474">
        <v>42000</v>
      </c>
      <c r="CY70" s="454">
        <v>46072</v>
      </c>
      <c r="CZ70" s="450">
        <v>1910000</v>
      </c>
      <c r="DB70" s="859">
        <v>46213</v>
      </c>
      <c r="DC70" s="441">
        <v>24000</v>
      </c>
      <c r="DE70" s="828"/>
      <c r="DF70" s="203"/>
      <c r="DH70" s="442"/>
      <c r="DI70" s="441"/>
    </row>
    <row r="71" spans="1:113" ht="15.75" x14ac:dyDescent="0.25">
      <c r="A71" s="298"/>
      <c r="B71"/>
      <c r="C71" s="410">
        <v>44228</v>
      </c>
      <c r="D71" s="319">
        <f t="shared" si="5"/>
        <v>1026000</v>
      </c>
      <c r="E71" s="404">
        <v>46207</v>
      </c>
      <c r="F71" s="405">
        <v>296000</v>
      </c>
      <c r="G71" s="407" t="s">
        <v>1281</v>
      </c>
      <c r="H71" s="405" t="s">
        <v>3648</v>
      </c>
      <c r="M71" s="211">
        <v>45078</v>
      </c>
      <c r="N71" s="212">
        <v>1532000</v>
      </c>
      <c r="O71" s="213"/>
      <c r="P71" s="212" t="s">
        <v>1887</v>
      </c>
      <c r="T71" s="711">
        <v>46143</v>
      </c>
      <c r="U71" s="558" t="s">
        <v>8352</v>
      </c>
      <c r="V71" s="557" t="s">
        <v>8873</v>
      </c>
      <c r="W71" s="558" t="s">
        <v>4869</v>
      </c>
      <c r="X71" s="558" t="s">
        <v>214</v>
      </c>
      <c r="Y71" s="673">
        <v>353000</v>
      </c>
      <c r="Z71" s="569">
        <v>5000</v>
      </c>
      <c r="AA71" s="569"/>
      <c r="AB71" s="569"/>
      <c r="AC71" s="569">
        <v>81000</v>
      </c>
      <c r="AD71" s="569">
        <v>217000</v>
      </c>
      <c r="AE71" s="569">
        <v>50000</v>
      </c>
      <c r="AF71" s="569"/>
      <c r="AG71" s="569">
        <v>0</v>
      </c>
      <c r="AH71" s="558"/>
      <c r="AI71" t="s">
        <v>542</v>
      </c>
      <c r="AJ71" s="438">
        <v>46172</v>
      </c>
      <c r="AK71" s="439">
        <v>15385000</v>
      </c>
      <c r="AL71" s="439">
        <v>-15385000</v>
      </c>
      <c r="BP71" s="203"/>
      <c r="BQ71" s="203"/>
      <c r="BR71" s="203"/>
      <c r="BS71" s="203"/>
      <c r="BT71" s="374"/>
      <c r="BU71" s="446">
        <v>46148</v>
      </c>
      <c r="BV71" s="447">
        <v>248000</v>
      </c>
      <c r="BW71" s="374"/>
      <c r="BX71" s="448">
        <v>46139</v>
      </c>
      <c r="BY71" s="915">
        <v>452000</v>
      </c>
      <c r="BZ71" s="374"/>
      <c r="CA71" s="376">
        <v>45877</v>
      </c>
      <c r="CB71" s="374">
        <v>750000</v>
      </c>
      <c r="CC71" s="374"/>
      <c r="CD71" s="471">
        <v>45955</v>
      </c>
      <c r="CE71" s="472">
        <v>607000</v>
      </c>
      <c r="CF71" s="375"/>
      <c r="CG71" s="825">
        <v>46101</v>
      </c>
      <c r="CH71" s="481">
        <v>943000</v>
      </c>
      <c r="CI71" s="375"/>
      <c r="CJ71" s="471">
        <v>46190</v>
      </c>
      <c r="CK71" s="472">
        <v>192000</v>
      </c>
      <c r="CL71" s="375"/>
      <c r="CM71" s="454">
        <v>46107</v>
      </c>
      <c r="CN71" s="450">
        <v>30000</v>
      </c>
      <c r="CP71" s="475">
        <v>46134</v>
      </c>
      <c r="CQ71" s="474">
        <v>27000</v>
      </c>
      <c r="CY71" s="454">
        <v>46071</v>
      </c>
      <c r="CZ71" s="450">
        <v>4000</v>
      </c>
      <c r="DB71" s="859">
        <v>46213</v>
      </c>
      <c r="DC71" s="441">
        <v>5000</v>
      </c>
      <c r="DE71" s="828"/>
      <c r="DF71" s="203"/>
      <c r="DH71" s="442"/>
      <c r="DI71" s="441"/>
    </row>
    <row r="72" spans="1:113" ht="15.75" x14ac:dyDescent="0.25">
      <c r="A72" s="298"/>
      <c r="B72"/>
      <c r="C72" s="410">
        <v>44197</v>
      </c>
      <c r="D72" s="319">
        <f t="shared" si="5"/>
        <v>466000</v>
      </c>
      <c r="E72" s="404">
        <v>46207</v>
      </c>
      <c r="F72" s="405">
        <v>12000</v>
      </c>
      <c r="G72" s="407" t="s">
        <v>3324</v>
      </c>
      <c r="H72" s="405" t="s">
        <v>9109</v>
      </c>
      <c r="M72" s="211">
        <v>45047</v>
      </c>
      <c r="N72" s="212">
        <v>1316000</v>
      </c>
      <c r="O72" s="213"/>
      <c r="P72" s="212" t="s">
        <v>2012</v>
      </c>
      <c r="T72" s="711">
        <v>46143</v>
      </c>
      <c r="U72" s="558" t="s">
        <v>5730</v>
      </c>
      <c r="V72" s="557">
        <v>20686537</v>
      </c>
      <c r="W72" s="558" t="s">
        <v>8697</v>
      </c>
      <c r="X72" s="558" t="s">
        <v>8698</v>
      </c>
      <c r="Y72" s="673">
        <v>60000</v>
      </c>
      <c r="Z72" s="569"/>
      <c r="AA72" s="569">
        <v>40000</v>
      </c>
      <c r="AB72" s="569"/>
      <c r="AC72" s="569"/>
      <c r="AD72" s="569"/>
      <c r="AE72" s="569">
        <v>20000</v>
      </c>
      <c r="AF72" s="569"/>
      <c r="AG72" s="569">
        <v>0</v>
      </c>
      <c r="AH72" s="558"/>
      <c r="AI72" t="s">
        <v>542</v>
      </c>
      <c r="AJ72" s="438">
        <v>46172</v>
      </c>
      <c r="AK72" s="439">
        <v>15385000</v>
      </c>
      <c r="AL72" s="439">
        <v>-15385000</v>
      </c>
      <c r="BP72" s="203"/>
      <c r="BQ72" s="203"/>
      <c r="BR72" s="203"/>
      <c r="BS72" s="203"/>
      <c r="BT72" s="374"/>
      <c r="BU72" s="446">
        <v>46148</v>
      </c>
      <c r="BV72" s="447">
        <v>778000</v>
      </c>
      <c r="BW72" s="374"/>
      <c r="BX72" s="448">
        <v>46136</v>
      </c>
      <c r="BY72" s="915">
        <v>177000</v>
      </c>
      <c r="BZ72" s="374"/>
      <c r="CA72" s="376">
        <v>45873</v>
      </c>
      <c r="CB72" s="374">
        <v>620000</v>
      </c>
      <c r="CC72" s="374"/>
      <c r="CD72" s="471">
        <v>45915</v>
      </c>
      <c r="CE72" s="472">
        <v>20000</v>
      </c>
      <c r="CF72" s="375"/>
      <c r="CG72" s="825">
        <v>46099</v>
      </c>
      <c r="CH72" s="481">
        <v>151000</v>
      </c>
      <c r="CI72" s="375"/>
      <c r="CJ72" s="471">
        <v>46190</v>
      </c>
      <c r="CK72" s="472">
        <v>174000</v>
      </c>
      <c r="CL72" s="375"/>
      <c r="CM72" s="454">
        <v>46105</v>
      </c>
      <c r="CN72" s="450">
        <v>214000</v>
      </c>
      <c r="CP72" s="475">
        <v>46134</v>
      </c>
      <c r="CQ72" s="474">
        <v>22000</v>
      </c>
      <c r="CY72" s="454">
        <v>46070</v>
      </c>
      <c r="CZ72" s="450">
        <v>2000000</v>
      </c>
      <c r="DB72" s="859">
        <v>46213</v>
      </c>
      <c r="DC72" s="441">
        <v>20000</v>
      </c>
      <c r="DE72" s="828"/>
      <c r="DF72" s="203"/>
      <c r="DH72" s="442"/>
      <c r="DI72" s="441"/>
    </row>
    <row r="73" spans="1:113" ht="15.75" x14ac:dyDescent="0.25">
      <c r="A73" s="298"/>
      <c r="B73"/>
      <c r="E73" s="404">
        <v>46207</v>
      </c>
      <c r="F73" s="405">
        <v>5000</v>
      </c>
      <c r="G73" s="407" t="s">
        <v>1281</v>
      </c>
      <c r="H73" s="405" t="s">
        <v>9099</v>
      </c>
      <c r="M73" s="211">
        <v>45047</v>
      </c>
      <c r="N73" s="212">
        <v>341000</v>
      </c>
      <c r="O73" s="213"/>
      <c r="P73" s="212" t="s">
        <v>2011</v>
      </c>
      <c r="T73" s="711">
        <v>46143</v>
      </c>
      <c r="U73" s="558" t="s">
        <v>3755</v>
      </c>
      <c r="V73" s="557" t="s">
        <v>8724</v>
      </c>
      <c r="W73" s="558" t="s">
        <v>4334</v>
      </c>
      <c r="X73" s="558" t="s">
        <v>571</v>
      </c>
      <c r="Y73" s="673">
        <v>930000</v>
      </c>
      <c r="Z73" s="569">
        <v>16000</v>
      </c>
      <c r="AA73" s="569">
        <v>783000</v>
      </c>
      <c r="AB73" s="569"/>
      <c r="AC73" s="569"/>
      <c r="AD73" s="569">
        <v>30000</v>
      </c>
      <c r="AE73" s="569">
        <v>100000</v>
      </c>
      <c r="AF73" s="569">
        <v>1000</v>
      </c>
      <c r="AG73" s="569">
        <v>0</v>
      </c>
      <c r="AH73" s="558"/>
      <c r="AI73" t="s">
        <v>542</v>
      </c>
      <c r="AJ73" s="438">
        <v>46170</v>
      </c>
      <c r="AK73" s="439">
        <v>15304000</v>
      </c>
      <c r="AL73" s="439">
        <v>-15304000</v>
      </c>
      <c r="BP73" s="203"/>
      <c r="BQ73" s="203"/>
      <c r="BR73" s="203"/>
      <c r="BS73" s="203"/>
      <c r="BT73" s="374"/>
      <c r="BU73" s="446">
        <v>46147</v>
      </c>
      <c r="BV73" s="447">
        <v>317000</v>
      </c>
      <c r="BW73" s="374"/>
      <c r="BX73" s="448">
        <v>46136</v>
      </c>
      <c r="BY73" s="915">
        <v>272000</v>
      </c>
      <c r="BZ73" s="374"/>
      <c r="CA73" s="376">
        <v>45859</v>
      </c>
      <c r="CB73" s="374">
        <v>269000</v>
      </c>
      <c r="CC73" s="374"/>
      <c r="CD73" s="376">
        <v>45890</v>
      </c>
      <c r="CE73" s="374">
        <v>165000</v>
      </c>
      <c r="CF73" s="375"/>
      <c r="CG73" s="825">
        <v>46093</v>
      </c>
      <c r="CH73" s="481">
        <v>1000000</v>
      </c>
      <c r="CI73" s="375"/>
      <c r="CJ73" s="471">
        <v>46190</v>
      </c>
      <c r="CK73" s="472">
        <v>202000</v>
      </c>
      <c r="CL73" s="375"/>
      <c r="CM73" s="454">
        <v>46104</v>
      </c>
      <c r="CN73" s="450">
        <v>120000</v>
      </c>
      <c r="CP73" s="475">
        <v>46133</v>
      </c>
      <c r="CQ73" s="474">
        <v>40000</v>
      </c>
      <c r="CY73" s="454">
        <v>46066</v>
      </c>
      <c r="CZ73" s="450">
        <v>520000</v>
      </c>
      <c r="DB73" s="859">
        <v>46210</v>
      </c>
      <c r="DC73" s="441">
        <v>24000</v>
      </c>
      <c r="DE73" s="828"/>
      <c r="DF73" s="203"/>
      <c r="DH73" s="442"/>
      <c r="DI73" s="441"/>
    </row>
    <row r="74" spans="1:113" ht="15.75" x14ac:dyDescent="0.25">
      <c r="A74" s="298"/>
      <c r="B74"/>
      <c r="E74" s="404">
        <v>46207</v>
      </c>
      <c r="F74" s="405">
        <v>7000</v>
      </c>
      <c r="G74" s="407" t="s">
        <v>1281</v>
      </c>
      <c r="H74" s="405" t="s">
        <v>9108</v>
      </c>
      <c r="M74" s="211">
        <v>45017</v>
      </c>
      <c r="N74" s="212">
        <v>1282000</v>
      </c>
      <c r="O74" s="213"/>
      <c r="P74" s="212" t="s">
        <v>1887</v>
      </c>
      <c r="T74" s="711">
        <v>46143</v>
      </c>
      <c r="U74" s="558" t="s">
        <v>4439</v>
      </c>
      <c r="V74" s="557" t="s">
        <v>8747</v>
      </c>
      <c r="W74" s="558" t="s">
        <v>561</v>
      </c>
      <c r="X74" s="558" t="s">
        <v>3230</v>
      </c>
      <c r="Y74" s="673">
        <v>400000</v>
      </c>
      <c r="Z74" s="569">
        <v>5000</v>
      </c>
      <c r="AA74" s="569">
        <v>300000</v>
      </c>
      <c r="AB74" s="569"/>
      <c r="AC74" s="569"/>
      <c r="AD74" s="569"/>
      <c r="AE74" s="569">
        <v>95000</v>
      </c>
      <c r="AF74" s="569"/>
      <c r="AG74" s="569">
        <v>0</v>
      </c>
      <c r="AH74" s="558"/>
      <c r="AI74" t="s">
        <v>542</v>
      </c>
      <c r="AJ74" s="438">
        <v>46170</v>
      </c>
      <c r="AK74" s="439">
        <v>15304000</v>
      </c>
      <c r="AL74" s="439">
        <v>-15304000</v>
      </c>
      <c r="BP74" s="203"/>
      <c r="BQ74" s="203"/>
      <c r="BR74" s="203"/>
      <c r="BS74" s="203"/>
      <c r="BT74" s="374"/>
      <c r="BU74" s="446">
        <v>46147</v>
      </c>
      <c r="BV74" s="447">
        <v>930000</v>
      </c>
      <c r="BW74" s="374"/>
      <c r="BX74" s="448">
        <v>46136</v>
      </c>
      <c r="BY74" s="915">
        <v>275000</v>
      </c>
      <c r="BZ74" s="374"/>
      <c r="CA74" s="376">
        <v>45859</v>
      </c>
      <c r="CB74" s="374">
        <v>266000</v>
      </c>
      <c r="CC74" s="374"/>
      <c r="CD74" s="376">
        <v>45890</v>
      </c>
      <c r="CE74" s="374">
        <v>77000</v>
      </c>
      <c r="CF74" s="375"/>
      <c r="CG74" s="825">
        <v>46092</v>
      </c>
      <c r="CH74" s="481">
        <v>130000</v>
      </c>
      <c r="CI74" s="375"/>
      <c r="CJ74" s="471">
        <v>46190</v>
      </c>
      <c r="CK74" s="472">
        <v>440000</v>
      </c>
      <c r="CL74" s="375"/>
      <c r="CM74" s="454">
        <v>46103</v>
      </c>
      <c r="CN74" s="450">
        <v>613000</v>
      </c>
      <c r="CP74" s="475">
        <v>46133</v>
      </c>
      <c r="CQ74" s="474">
        <v>10000</v>
      </c>
      <c r="CY74" s="454">
        <v>46066</v>
      </c>
      <c r="CZ74" s="450">
        <v>520000</v>
      </c>
      <c r="DB74" s="859">
        <v>46209</v>
      </c>
      <c r="DC74" s="441">
        <v>20000</v>
      </c>
      <c r="DE74" s="828"/>
      <c r="DF74" s="203"/>
      <c r="DH74" s="442"/>
      <c r="DI74" s="441"/>
    </row>
    <row r="75" spans="1:113" ht="15.75" x14ac:dyDescent="0.25">
      <c r="A75" s="298"/>
      <c r="B75"/>
      <c r="E75" s="404">
        <v>46206</v>
      </c>
      <c r="F75" s="405">
        <v>80000</v>
      </c>
      <c r="G75" s="407" t="s">
        <v>3321</v>
      </c>
      <c r="H75" s="405" t="s">
        <v>9100</v>
      </c>
      <c r="M75" s="211">
        <v>45017</v>
      </c>
      <c r="N75" s="212">
        <v>298000</v>
      </c>
      <c r="O75" s="213"/>
      <c r="P75" s="212" t="s">
        <v>608</v>
      </c>
      <c r="T75" s="711">
        <v>46143</v>
      </c>
      <c r="U75" s="558" t="s">
        <v>6549</v>
      </c>
      <c r="V75" s="557" t="s">
        <v>8778</v>
      </c>
      <c r="W75" s="558"/>
      <c r="X75" s="558"/>
      <c r="Y75" s="673">
        <v>345000</v>
      </c>
      <c r="Z75" s="569">
        <v>5000</v>
      </c>
      <c r="AA75" s="569">
        <v>260000</v>
      </c>
      <c r="AB75" s="569"/>
      <c r="AC75" s="569"/>
      <c r="AD75" s="569"/>
      <c r="AE75" s="569">
        <v>80000</v>
      </c>
      <c r="AF75" s="569"/>
      <c r="AG75" s="569">
        <v>0</v>
      </c>
      <c r="AH75" s="558"/>
      <c r="AI75" t="s">
        <v>542</v>
      </c>
      <c r="AJ75" s="438">
        <v>46170</v>
      </c>
      <c r="AK75" s="439">
        <v>15203000</v>
      </c>
      <c r="AL75" s="439">
        <v>-15213000</v>
      </c>
      <c r="BP75" s="203"/>
      <c r="BQ75" s="203"/>
      <c r="BR75" s="203"/>
      <c r="BS75" s="203"/>
      <c r="BT75" s="374"/>
      <c r="BU75" s="446">
        <v>46146</v>
      </c>
      <c r="BV75" s="447">
        <v>30000</v>
      </c>
      <c r="BW75" s="374"/>
      <c r="BX75" s="448">
        <v>46136</v>
      </c>
      <c r="BY75" s="915">
        <v>328000</v>
      </c>
      <c r="BZ75" s="374"/>
      <c r="CA75" s="376">
        <v>45859</v>
      </c>
      <c r="CB75" s="374">
        <v>258000</v>
      </c>
      <c r="CC75" s="374"/>
      <c r="CD75" s="376">
        <v>45889</v>
      </c>
      <c r="CE75" s="374">
        <v>248000</v>
      </c>
      <c r="CF75" s="375"/>
      <c r="CG75" s="825">
        <v>46090</v>
      </c>
      <c r="CH75" s="481">
        <v>460000</v>
      </c>
      <c r="CI75" s="375"/>
      <c r="CJ75" s="471">
        <v>46188</v>
      </c>
      <c r="CK75" s="472">
        <v>260000</v>
      </c>
      <c r="CL75" s="375"/>
      <c r="CM75" s="454">
        <v>46100</v>
      </c>
      <c r="CN75" s="450">
        <v>150000</v>
      </c>
      <c r="CP75" s="442">
        <v>46132</v>
      </c>
      <c r="CQ75" s="441">
        <v>7000</v>
      </c>
      <c r="CY75" s="454">
        <v>46062</v>
      </c>
      <c r="CZ75" s="450">
        <v>2000000</v>
      </c>
      <c r="DB75" s="859">
        <v>46209</v>
      </c>
      <c r="DC75" s="441">
        <v>3000</v>
      </c>
      <c r="DE75" s="828"/>
      <c r="DF75" s="203"/>
      <c r="DH75" s="442"/>
      <c r="DI75" s="441"/>
    </row>
    <row r="76" spans="1:113" ht="15.75" x14ac:dyDescent="0.25">
      <c r="A76" s="298"/>
      <c r="B76"/>
      <c r="E76" s="404">
        <v>46205</v>
      </c>
      <c r="F76" s="405">
        <v>12000</v>
      </c>
      <c r="G76" s="407" t="s">
        <v>911</v>
      </c>
      <c r="H76" s="405" t="s">
        <v>9107</v>
      </c>
      <c r="M76" s="211">
        <v>44986</v>
      </c>
      <c r="N76" s="212">
        <v>80000</v>
      </c>
      <c r="O76" s="213"/>
      <c r="P76" s="212" t="s">
        <v>1655</v>
      </c>
      <c r="T76" s="711">
        <v>46143</v>
      </c>
      <c r="U76" s="558" t="s">
        <v>1523</v>
      </c>
      <c r="V76" s="557" t="s">
        <v>8727</v>
      </c>
      <c r="W76" s="558" t="s">
        <v>8728</v>
      </c>
      <c r="X76" s="558" t="s">
        <v>1664</v>
      </c>
      <c r="Y76" s="673">
        <v>1020000</v>
      </c>
      <c r="Z76" s="569">
        <v>5000</v>
      </c>
      <c r="AA76" s="569">
        <v>194000</v>
      </c>
      <c r="AB76" s="569">
        <v>177000</v>
      </c>
      <c r="AC76" s="569">
        <v>147000</v>
      </c>
      <c r="AD76" s="569">
        <v>380000</v>
      </c>
      <c r="AE76" s="569">
        <v>110000</v>
      </c>
      <c r="AF76" s="569">
        <v>7000</v>
      </c>
      <c r="AG76" s="569">
        <v>0</v>
      </c>
      <c r="AH76" s="558"/>
      <c r="AI76" t="s">
        <v>542</v>
      </c>
      <c r="AJ76" s="438">
        <v>46168</v>
      </c>
      <c r="AK76" s="439">
        <v>15098000</v>
      </c>
      <c r="AL76" s="439">
        <v>-15088000</v>
      </c>
      <c r="BP76" s="203"/>
      <c r="BQ76" s="203"/>
      <c r="BR76" s="203"/>
      <c r="BS76" s="203"/>
      <c r="BT76" s="374"/>
      <c r="BU76" s="446">
        <v>46141</v>
      </c>
      <c r="BV76" s="447">
        <v>287000</v>
      </c>
      <c r="BW76" s="374"/>
      <c r="BX76" s="448">
        <v>46134</v>
      </c>
      <c r="BY76" s="915">
        <v>2000000</v>
      </c>
      <c r="BZ76" s="374"/>
      <c r="CA76" s="376">
        <v>45855</v>
      </c>
      <c r="CB76" s="374">
        <v>370000</v>
      </c>
      <c r="CC76" s="374"/>
      <c r="CD76" s="376">
        <v>45889</v>
      </c>
      <c r="CE76" s="374">
        <v>468000</v>
      </c>
      <c r="CF76" s="375"/>
      <c r="CG76" s="825">
        <v>46090</v>
      </c>
      <c r="CH76" s="481">
        <v>1000000</v>
      </c>
      <c r="CI76" s="375"/>
      <c r="CJ76" s="471">
        <v>46187</v>
      </c>
      <c r="CK76" s="472">
        <v>20000</v>
      </c>
      <c r="CL76" s="375"/>
      <c r="CM76" s="454">
        <v>46098</v>
      </c>
      <c r="CN76" s="450">
        <v>329000</v>
      </c>
      <c r="CP76" s="442">
        <v>46132</v>
      </c>
      <c r="CQ76" s="441">
        <v>4000</v>
      </c>
      <c r="CY76" s="454">
        <v>46058</v>
      </c>
      <c r="CZ76" s="450">
        <v>1000000</v>
      </c>
      <c r="DB76" s="859">
        <v>46209</v>
      </c>
      <c r="DC76" s="441">
        <v>72000</v>
      </c>
      <c r="DE76" s="828"/>
      <c r="DF76" s="203"/>
      <c r="DH76" s="442"/>
      <c r="DI76" s="441"/>
    </row>
    <row r="77" spans="1:113" ht="15.75" x14ac:dyDescent="0.25">
      <c r="A77" s="298"/>
      <c r="B77"/>
      <c r="E77" s="404">
        <v>46205</v>
      </c>
      <c r="F77" s="405">
        <v>160000</v>
      </c>
      <c r="G77" s="407" t="s">
        <v>911</v>
      </c>
      <c r="H77" s="405" t="s">
        <v>9104</v>
      </c>
      <c r="M77" s="211">
        <v>44986</v>
      </c>
      <c r="N77" s="212">
        <v>1666000</v>
      </c>
      <c r="O77" s="213"/>
      <c r="P77" s="212" t="s">
        <v>1654</v>
      </c>
      <c r="T77" s="711">
        <v>46143</v>
      </c>
      <c r="U77" s="558" t="s">
        <v>8864</v>
      </c>
      <c r="V77" s="557" t="s">
        <v>8818</v>
      </c>
      <c r="W77" s="558" t="s">
        <v>561</v>
      </c>
      <c r="X77" s="558" t="s">
        <v>214</v>
      </c>
      <c r="Y77" s="673">
        <v>509000</v>
      </c>
      <c r="Z77" s="569">
        <v>5000</v>
      </c>
      <c r="AA77" s="569">
        <v>331000</v>
      </c>
      <c r="AB77" s="569"/>
      <c r="AC77" s="569"/>
      <c r="AD77" s="569"/>
      <c r="AE77" s="569">
        <v>80000</v>
      </c>
      <c r="AF77" s="569">
        <v>93000</v>
      </c>
      <c r="AG77" s="569">
        <v>0</v>
      </c>
      <c r="AH77" s="558"/>
      <c r="AI77" t="s">
        <v>542</v>
      </c>
      <c r="AJ77" s="438">
        <v>46167</v>
      </c>
      <c r="AK77" s="439">
        <v>14929000</v>
      </c>
      <c r="AL77" s="439">
        <v>-14929000</v>
      </c>
      <c r="BP77" s="203"/>
      <c r="BQ77" s="203"/>
      <c r="BR77" s="203"/>
      <c r="BS77" s="203"/>
      <c r="BT77" s="374"/>
      <c r="BU77" s="446">
        <v>46141</v>
      </c>
      <c r="BV77" s="447">
        <v>262000</v>
      </c>
      <c r="BW77" s="374"/>
      <c r="BX77" s="448">
        <v>46132</v>
      </c>
      <c r="BY77" s="915">
        <v>4000</v>
      </c>
      <c r="BZ77" s="374"/>
      <c r="CA77" s="376">
        <v>45849</v>
      </c>
      <c r="CB77" s="374">
        <v>873000</v>
      </c>
      <c r="CC77" s="374"/>
      <c r="CD77" s="376">
        <v>45888</v>
      </c>
      <c r="CE77" s="374">
        <v>358000</v>
      </c>
      <c r="CF77" s="375"/>
      <c r="CG77" s="825">
        <v>46083</v>
      </c>
      <c r="CH77" s="481">
        <v>684000</v>
      </c>
      <c r="CI77" s="375"/>
      <c r="CJ77" s="471">
        <v>46186</v>
      </c>
      <c r="CK77" s="472">
        <v>36000</v>
      </c>
      <c r="CL77" s="375"/>
      <c r="CM77" s="454">
        <v>46097</v>
      </c>
      <c r="CN77" s="450">
        <v>30000</v>
      </c>
      <c r="CP77" s="442">
        <v>46132</v>
      </c>
      <c r="CQ77" s="441">
        <v>495000</v>
      </c>
      <c r="CY77" s="454">
        <v>46057</v>
      </c>
      <c r="CZ77" s="450">
        <v>120000</v>
      </c>
      <c r="DB77" s="859">
        <v>46207</v>
      </c>
      <c r="DC77" s="441">
        <v>426000</v>
      </c>
      <c r="DE77" s="828"/>
      <c r="DF77" s="203"/>
      <c r="DH77" s="442"/>
      <c r="DI77" s="441"/>
    </row>
    <row r="78" spans="1:113" ht="15.75" x14ac:dyDescent="0.25">
      <c r="A78" s="298"/>
      <c r="B78"/>
      <c r="E78" s="404">
        <v>46205</v>
      </c>
      <c r="F78" s="405">
        <v>50000</v>
      </c>
      <c r="G78" s="407" t="s">
        <v>911</v>
      </c>
      <c r="H78" s="405" t="s">
        <v>9101</v>
      </c>
      <c r="M78" s="211">
        <v>44957</v>
      </c>
      <c r="N78" s="212">
        <v>910000</v>
      </c>
      <c r="O78" s="213"/>
      <c r="P78" s="212" t="s">
        <v>606</v>
      </c>
      <c r="T78" s="711">
        <v>46143</v>
      </c>
      <c r="U78" s="558" t="s">
        <v>6776</v>
      </c>
      <c r="V78" s="557">
        <v>12283504</v>
      </c>
      <c r="W78" s="558" t="s">
        <v>4659</v>
      </c>
      <c r="X78" s="558" t="s">
        <v>7054</v>
      </c>
      <c r="Y78" s="673">
        <v>317000</v>
      </c>
      <c r="Z78" s="569"/>
      <c r="AA78" s="569">
        <v>44000</v>
      </c>
      <c r="AB78" s="569">
        <v>238000</v>
      </c>
      <c r="AC78" s="569"/>
      <c r="AD78" s="569"/>
      <c r="AE78" s="569">
        <v>35000</v>
      </c>
      <c r="AF78" s="569"/>
      <c r="AG78" s="569">
        <v>0</v>
      </c>
      <c r="AH78" s="558" t="s">
        <v>8840</v>
      </c>
      <c r="AI78" t="s">
        <v>542</v>
      </c>
      <c r="AJ78" s="438">
        <v>46165</v>
      </c>
      <c r="AK78" s="439">
        <v>14825000</v>
      </c>
      <c r="AL78" s="439">
        <v>-14825000</v>
      </c>
      <c r="BP78" s="203"/>
      <c r="BQ78" s="203"/>
      <c r="BR78" s="203"/>
      <c r="BS78" s="203"/>
      <c r="BT78" s="374"/>
      <c r="BU78" s="446">
        <v>46140</v>
      </c>
      <c r="BV78" s="447">
        <v>2175000</v>
      </c>
      <c r="BW78" s="374"/>
      <c r="BX78" s="448">
        <v>46132</v>
      </c>
      <c r="BY78" s="915">
        <v>3000</v>
      </c>
      <c r="BZ78" s="374"/>
      <c r="CA78" s="376">
        <v>45833</v>
      </c>
      <c r="CB78" s="374">
        <v>638000</v>
      </c>
      <c r="CC78" s="374"/>
      <c r="CD78" s="376">
        <v>45888</v>
      </c>
      <c r="CE78" s="374">
        <v>211000</v>
      </c>
      <c r="CF78" s="375"/>
      <c r="CG78" s="825">
        <v>46083</v>
      </c>
      <c r="CH78" s="481">
        <v>800000</v>
      </c>
      <c r="CI78" s="375"/>
      <c r="CJ78" s="471">
        <v>46185</v>
      </c>
      <c r="CK78" s="472">
        <v>170000</v>
      </c>
      <c r="CL78" s="375"/>
      <c r="CM78" s="454">
        <v>46093</v>
      </c>
      <c r="CN78" s="450">
        <v>100000</v>
      </c>
      <c r="CP78" s="442">
        <v>46132</v>
      </c>
      <c r="CQ78" s="441">
        <v>370000</v>
      </c>
      <c r="CY78" s="454">
        <v>46056</v>
      </c>
      <c r="CZ78" s="450">
        <v>100000</v>
      </c>
      <c r="DB78" s="859">
        <v>46207</v>
      </c>
      <c r="DC78" s="441">
        <v>12000</v>
      </c>
      <c r="DE78" s="828"/>
      <c r="DF78" s="203"/>
      <c r="DH78" s="442"/>
      <c r="DI78" s="441"/>
    </row>
    <row r="79" spans="1:113" ht="15.75" x14ac:dyDescent="0.25">
      <c r="A79" s="298"/>
      <c r="B79"/>
      <c r="E79" s="404">
        <v>46205</v>
      </c>
      <c r="F79" s="405">
        <v>39000</v>
      </c>
      <c r="G79" s="407" t="s">
        <v>3321</v>
      </c>
      <c r="H79" s="405" t="s">
        <v>9098</v>
      </c>
      <c r="M79" s="211">
        <v>44957</v>
      </c>
      <c r="N79" s="212">
        <v>341000</v>
      </c>
      <c r="O79" s="213"/>
      <c r="P79" s="212" t="s">
        <v>607</v>
      </c>
      <c r="T79" s="711">
        <v>46143</v>
      </c>
      <c r="U79" s="558" t="s">
        <v>6776</v>
      </c>
      <c r="V79" s="557">
        <v>1081417759</v>
      </c>
      <c r="W79" s="558" t="s">
        <v>5550</v>
      </c>
      <c r="X79" s="558" t="s">
        <v>7054</v>
      </c>
      <c r="Y79" s="673">
        <v>317000</v>
      </c>
      <c r="Z79" s="569"/>
      <c r="AA79" s="569">
        <v>44000</v>
      </c>
      <c r="AB79" s="569">
        <v>238000</v>
      </c>
      <c r="AC79" s="569"/>
      <c r="AD79" s="569"/>
      <c r="AE79" s="569">
        <v>35000</v>
      </c>
      <c r="AF79" s="569"/>
      <c r="AG79" s="569">
        <v>0</v>
      </c>
      <c r="AH79" s="558" t="s">
        <v>8692</v>
      </c>
      <c r="AI79" t="s">
        <v>542</v>
      </c>
      <c r="AJ79" s="438">
        <v>46165</v>
      </c>
      <c r="AK79" s="439">
        <v>14825000</v>
      </c>
      <c r="AL79" s="439">
        <v>-14825000</v>
      </c>
      <c r="BP79" s="203"/>
      <c r="BQ79" s="203"/>
      <c r="BR79" s="203"/>
      <c r="BS79" s="203"/>
      <c r="BT79" s="374"/>
      <c r="BU79" s="446">
        <v>46140</v>
      </c>
      <c r="BV79" s="447">
        <v>2227000</v>
      </c>
      <c r="BW79" s="374"/>
      <c r="BX79" s="448">
        <v>46132</v>
      </c>
      <c r="BY79" s="472">
        <v>264000</v>
      </c>
      <c r="BZ79" s="374"/>
      <c r="CA79" s="376">
        <v>45829</v>
      </c>
      <c r="CB79" s="374">
        <v>401000</v>
      </c>
      <c r="CC79" s="374"/>
      <c r="CD79" s="376">
        <v>45888</v>
      </c>
      <c r="CE79" s="374">
        <v>160000</v>
      </c>
      <c r="CF79" s="375"/>
      <c r="CG79" s="825">
        <v>46083</v>
      </c>
      <c r="CH79" s="481">
        <v>433000</v>
      </c>
      <c r="CI79" s="375"/>
      <c r="CJ79" s="471">
        <v>46185</v>
      </c>
      <c r="CK79" s="472">
        <v>723000</v>
      </c>
      <c r="CL79" s="375"/>
      <c r="CM79" s="454">
        <v>46092</v>
      </c>
      <c r="CN79" s="450">
        <v>30000</v>
      </c>
      <c r="CP79" s="924">
        <v>46132</v>
      </c>
      <c r="CQ79" s="441">
        <v>327000</v>
      </c>
      <c r="CY79" s="454">
        <v>46052</v>
      </c>
      <c r="CZ79" s="450">
        <v>710000</v>
      </c>
      <c r="DB79" s="859">
        <v>46207</v>
      </c>
      <c r="DC79" s="441">
        <v>7000</v>
      </c>
      <c r="DE79" s="828"/>
      <c r="DF79" s="203"/>
      <c r="DH79" s="442"/>
      <c r="DI79" s="441"/>
    </row>
    <row r="80" spans="1:113" ht="15.75" x14ac:dyDescent="0.25">
      <c r="A80" s="298"/>
      <c r="B80"/>
      <c r="E80" s="404">
        <v>46205</v>
      </c>
      <c r="F80" s="405">
        <v>6000</v>
      </c>
      <c r="G80" s="407" t="s">
        <v>5440</v>
      </c>
      <c r="H80" s="405" t="s">
        <v>5565</v>
      </c>
      <c r="M80" s="211">
        <v>44926</v>
      </c>
      <c r="N80" s="212">
        <v>411000</v>
      </c>
      <c r="O80" s="213"/>
      <c r="P80" s="212" t="s">
        <v>608</v>
      </c>
      <c r="T80" s="711">
        <v>46143</v>
      </c>
      <c r="U80" s="558" t="s">
        <v>6776</v>
      </c>
      <c r="V80" s="557" t="s">
        <v>8638</v>
      </c>
      <c r="W80" s="558" t="s">
        <v>561</v>
      </c>
      <c r="X80" s="558" t="s">
        <v>426</v>
      </c>
      <c r="Y80" s="673">
        <v>430000</v>
      </c>
      <c r="Z80" s="569">
        <v>23000</v>
      </c>
      <c r="AA80" s="569">
        <v>327000</v>
      </c>
      <c r="AB80" s="569"/>
      <c r="AC80" s="569"/>
      <c r="AD80" s="569"/>
      <c r="AE80" s="569">
        <v>80000</v>
      </c>
      <c r="AF80" s="569"/>
      <c r="AG80" s="569">
        <v>0</v>
      </c>
      <c r="AH80" s="558"/>
      <c r="AI80" t="s">
        <v>542</v>
      </c>
      <c r="AJ80" s="438">
        <v>46165</v>
      </c>
      <c r="AK80" s="439">
        <v>14825000</v>
      </c>
      <c r="AL80" s="439">
        <v>-14825000</v>
      </c>
      <c r="BP80" s="203"/>
      <c r="BQ80" s="203"/>
      <c r="BR80" s="203"/>
      <c r="BS80" s="203"/>
      <c r="BT80" s="374"/>
      <c r="BU80" s="446">
        <v>46139</v>
      </c>
      <c r="BV80" s="447">
        <v>457000</v>
      </c>
      <c r="BW80" s="374"/>
      <c r="BX80" s="448">
        <v>46132</v>
      </c>
      <c r="BY80" s="472">
        <v>427000</v>
      </c>
      <c r="BZ80" s="374"/>
      <c r="CA80" s="376">
        <v>45825</v>
      </c>
      <c r="CB80" s="374">
        <v>803000</v>
      </c>
      <c r="CC80" s="374"/>
      <c r="CD80" s="376">
        <v>45888</v>
      </c>
      <c r="CE80" s="374">
        <v>279000</v>
      </c>
      <c r="CF80" s="375"/>
      <c r="CG80" s="825">
        <v>46078</v>
      </c>
      <c r="CH80" s="481">
        <v>610000</v>
      </c>
      <c r="CI80" s="375"/>
      <c r="CJ80" s="471">
        <v>46185</v>
      </c>
      <c r="CK80" s="472">
        <v>209000</v>
      </c>
      <c r="CL80" s="375"/>
      <c r="CM80" s="454">
        <v>46087</v>
      </c>
      <c r="CN80" s="450">
        <v>43000</v>
      </c>
      <c r="CP80" s="924">
        <v>46132</v>
      </c>
      <c r="CQ80" s="441">
        <v>27000</v>
      </c>
      <c r="CY80" s="454">
        <v>46051</v>
      </c>
      <c r="CZ80" s="450">
        <v>1000000</v>
      </c>
      <c r="DB80" s="859">
        <v>46206</v>
      </c>
      <c r="DC80" s="441">
        <v>80000</v>
      </c>
      <c r="DE80" s="828"/>
      <c r="DF80" s="203"/>
      <c r="DH80" s="442"/>
      <c r="DI80" s="441"/>
    </row>
    <row r="81" spans="1:113" ht="15.75" x14ac:dyDescent="0.25">
      <c r="A81" s="298"/>
      <c r="B81"/>
      <c r="E81" s="404">
        <v>46204</v>
      </c>
      <c r="F81" s="405">
        <v>30000</v>
      </c>
      <c r="G81" s="407" t="s">
        <v>1365</v>
      </c>
      <c r="H81" s="405" t="s">
        <v>1429</v>
      </c>
      <c r="M81" s="211">
        <v>44926</v>
      </c>
      <c r="N81" s="212">
        <v>72000</v>
      </c>
      <c r="O81" s="213"/>
      <c r="P81" s="212" t="s">
        <v>609</v>
      </c>
      <c r="T81" s="711">
        <v>46143</v>
      </c>
      <c r="U81" s="558" t="s">
        <v>6776</v>
      </c>
      <c r="V81" s="557" t="s">
        <v>8637</v>
      </c>
      <c r="W81" s="558" t="s">
        <v>5570</v>
      </c>
      <c r="X81" s="558" t="s">
        <v>427</v>
      </c>
      <c r="Y81" s="673">
        <v>350000</v>
      </c>
      <c r="Z81" s="569">
        <v>5000</v>
      </c>
      <c r="AA81" s="569">
        <v>264000</v>
      </c>
      <c r="AB81" s="569"/>
      <c r="AC81" s="569"/>
      <c r="AD81" s="569"/>
      <c r="AE81" s="569">
        <v>81000</v>
      </c>
      <c r="AF81" s="569"/>
      <c r="AG81" s="569">
        <v>0</v>
      </c>
      <c r="AH81" s="558"/>
      <c r="AI81" t="s">
        <v>542</v>
      </c>
      <c r="AJ81" s="438">
        <v>46165</v>
      </c>
      <c r="AK81" s="439">
        <v>14775000</v>
      </c>
      <c r="AL81" s="439">
        <v>-14775000</v>
      </c>
      <c r="BP81" s="203"/>
      <c r="BQ81" s="203"/>
      <c r="BR81" s="203"/>
      <c r="BS81" s="203"/>
      <c r="BT81" s="374"/>
      <c r="BU81" s="446">
        <v>46138</v>
      </c>
      <c r="BV81" s="447">
        <v>504000</v>
      </c>
      <c r="BW81" s="374"/>
      <c r="BX81" s="448">
        <v>46132</v>
      </c>
      <c r="BY81" s="472">
        <v>611000</v>
      </c>
      <c r="BZ81" s="374"/>
      <c r="CA81" s="376">
        <v>45824</v>
      </c>
      <c r="CB81" s="374">
        <v>561000</v>
      </c>
      <c r="CC81" s="374"/>
      <c r="CD81" s="376">
        <v>45888</v>
      </c>
      <c r="CE81" s="374">
        <v>314000</v>
      </c>
      <c r="CF81" s="375"/>
      <c r="CG81" s="825">
        <v>46077</v>
      </c>
      <c r="CH81" s="481">
        <v>2050000</v>
      </c>
      <c r="CI81" s="375"/>
      <c r="CJ81" s="471">
        <v>46182</v>
      </c>
      <c r="CK81" s="472">
        <v>108000</v>
      </c>
      <c r="CL81" s="375"/>
      <c r="CM81" s="454">
        <v>46085</v>
      </c>
      <c r="CN81" s="450">
        <v>614000</v>
      </c>
      <c r="CP81" s="924">
        <v>46132</v>
      </c>
      <c r="CQ81" s="925">
        <v>147000</v>
      </c>
      <c r="CY81" s="454">
        <v>46051</v>
      </c>
      <c r="CZ81" s="450">
        <v>1000000</v>
      </c>
      <c r="DB81" s="859">
        <v>46205</v>
      </c>
      <c r="DC81" s="441">
        <v>12000</v>
      </c>
      <c r="DE81" s="828"/>
      <c r="DF81" s="203"/>
      <c r="DH81" s="442"/>
      <c r="DI81" s="441"/>
    </row>
    <row r="82" spans="1:113" ht="15.75" x14ac:dyDescent="0.25">
      <c r="A82" s="298"/>
      <c r="B82"/>
      <c r="E82" s="404">
        <v>46204</v>
      </c>
      <c r="F82" s="405">
        <v>6000</v>
      </c>
      <c r="G82" s="407" t="s">
        <v>5440</v>
      </c>
      <c r="H82" s="405" t="s">
        <v>5639</v>
      </c>
      <c r="M82" s="211">
        <v>44926</v>
      </c>
      <c r="N82" s="212">
        <v>72000</v>
      </c>
      <c r="O82" s="213"/>
      <c r="P82" s="212" t="s">
        <v>610</v>
      </c>
      <c r="T82" s="711">
        <v>46143</v>
      </c>
      <c r="U82" s="558" t="s">
        <v>6776</v>
      </c>
      <c r="V82" s="557">
        <v>1081407804</v>
      </c>
      <c r="W82" s="558" t="s">
        <v>4659</v>
      </c>
      <c r="X82" s="558" t="s">
        <v>7971</v>
      </c>
      <c r="Y82" s="673">
        <v>317000</v>
      </c>
      <c r="Z82" s="569"/>
      <c r="AA82" s="569">
        <v>44000</v>
      </c>
      <c r="AB82" s="569">
        <v>238000</v>
      </c>
      <c r="AC82" s="569"/>
      <c r="AD82" s="569"/>
      <c r="AE82" s="569">
        <v>35000</v>
      </c>
      <c r="AF82" s="569"/>
      <c r="AG82" s="569">
        <v>0</v>
      </c>
      <c r="AH82" s="558"/>
      <c r="AI82" t="s">
        <v>542</v>
      </c>
      <c r="AJ82" s="438">
        <v>46164</v>
      </c>
      <c r="AK82" s="439">
        <v>14760000</v>
      </c>
      <c r="AL82" s="439">
        <v>-14760000</v>
      </c>
      <c r="BP82" s="203"/>
      <c r="BQ82" s="203"/>
      <c r="BR82" s="203"/>
      <c r="BS82" s="203"/>
      <c r="BT82" s="374"/>
      <c r="BU82" s="446">
        <v>46135</v>
      </c>
      <c r="BV82" s="447">
        <v>353000</v>
      </c>
      <c r="BW82" s="374"/>
      <c r="BX82" s="448">
        <v>46132</v>
      </c>
      <c r="BY82" s="472">
        <v>1212000</v>
      </c>
      <c r="BZ82" s="374"/>
      <c r="CA82" s="376">
        <v>45824</v>
      </c>
      <c r="CB82" s="374">
        <v>235000</v>
      </c>
      <c r="CC82" s="374"/>
      <c r="CD82" s="376">
        <v>45888</v>
      </c>
      <c r="CE82" s="374">
        <v>386000</v>
      </c>
      <c r="CF82" s="375"/>
      <c r="CG82" s="825">
        <v>46077</v>
      </c>
      <c r="CH82" s="481">
        <v>660000</v>
      </c>
      <c r="CI82" s="375"/>
      <c r="CJ82" s="471">
        <v>46182</v>
      </c>
      <c r="CK82" s="472">
        <v>10000</v>
      </c>
      <c r="CL82" s="375"/>
      <c r="CM82" s="454">
        <v>46085</v>
      </c>
      <c r="CN82" s="450">
        <v>479000</v>
      </c>
      <c r="CP82" s="924">
        <v>46132</v>
      </c>
      <c r="CQ82" s="925">
        <v>182000</v>
      </c>
      <c r="CY82" s="454">
        <v>46042</v>
      </c>
      <c r="CZ82" s="450">
        <v>200000</v>
      </c>
      <c r="DB82" s="859">
        <v>46205</v>
      </c>
      <c r="DC82" s="441">
        <v>160000</v>
      </c>
      <c r="DE82" s="828"/>
      <c r="DF82" s="203"/>
      <c r="DH82" s="442"/>
      <c r="DI82" s="441"/>
    </row>
    <row r="83" spans="1:113" ht="15.75" x14ac:dyDescent="0.25">
      <c r="A83" s="298"/>
      <c r="B83"/>
      <c r="E83" s="404">
        <v>46204</v>
      </c>
      <c r="F83" s="405">
        <v>160000</v>
      </c>
      <c r="G83" s="407" t="s">
        <v>911</v>
      </c>
      <c r="H83" s="405" t="s">
        <v>9103</v>
      </c>
      <c r="M83" s="211">
        <v>44926</v>
      </c>
      <c r="N83" s="212">
        <v>68000</v>
      </c>
      <c r="O83" s="213"/>
      <c r="P83" s="212" t="s">
        <v>611</v>
      </c>
      <c r="T83" s="711">
        <v>46143</v>
      </c>
      <c r="U83" s="558" t="s">
        <v>6776</v>
      </c>
      <c r="V83" s="557" t="s">
        <v>6340</v>
      </c>
      <c r="W83" s="558" t="s">
        <v>561</v>
      </c>
      <c r="X83" s="558" t="s">
        <v>426</v>
      </c>
      <c r="Y83" s="673">
        <v>385000</v>
      </c>
      <c r="Z83" s="569">
        <v>23000</v>
      </c>
      <c r="AA83" s="569">
        <v>281000</v>
      </c>
      <c r="AB83" s="569"/>
      <c r="AC83" s="569"/>
      <c r="AD83" s="569"/>
      <c r="AE83" s="569">
        <v>81000</v>
      </c>
      <c r="AF83" s="569"/>
      <c r="AG83" s="569">
        <v>0</v>
      </c>
      <c r="AH83" s="558" t="s">
        <v>8659</v>
      </c>
      <c r="AI83" t="s">
        <v>542</v>
      </c>
      <c r="AJ83" s="438">
        <v>46164</v>
      </c>
      <c r="AK83" s="439">
        <v>14760000</v>
      </c>
      <c r="AL83" s="439">
        <v>-14760000</v>
      </c>
      <c r="BP83" s="203"/>
      <c r="BQ83" s="203"/>
      <c r="BR83" s="203"/>
      <c r="BS83" s="203"/>
      <c r="BT83" s="374"/>
      <c r="BU83" s="446">
        <v>46134</v>
      </c>
      <c r="BV83" s="447">
        <v>1070000</v>
      </c>
      <c r="BW83" s="374"/>
      <c r="BX83" s="448">
        <v>46130</v>
      </c>
      <c r="BY83" s="472">
        <v>305000</v>
      </c>
      <c r="BZ83" s="374"/>
      <c r="CA83" s="376">
        <v>45819</v>
      </c>
      <c r="CB83" s="374">
        <v>459000</v>
      </c>
      <c r="CC83" s="374"/>
      <c r="CD83" s="376">
        <v>45888</v>
      </c>
      <c r="CE83" s="374">
        <v>425000</v>
      </c>
      <c r="CF83" s="375"/>
      <c r="CG83" s="825">
        <v>46069</v>
      </c>
      <c r="CH83" s="481">
        <v>475000</v>
      </c>
      <c r="CI83" s="375"/>
      <c r="CJ83" s="471">
        <v>46181</v>
      </c>
      <c r="CK83" s="472">
        <v>40000</v>
      </c>
      <c r="CL83" s="375"/>
      <c r="CM83" s="454">
        <v>46083</v>
      </c>
      <c r="CN83" s="450">
        <v>375000</v>
      </c>
      <c r="CP83" s="924">
        <v>46130</v>
      </c>
      <c r="CQ83" s="925">
        <v>67000</v>
      </c>
      <c r="CY83" s="454">
        <v>46040</v>
      </c>
      <c r="CZ83" s="450">
        <v>200000</v>
      </c>
      <c r="DB83" s="859">
        <v>46205</v>
      </c>
      <c r="DC83" s="441">
        <v>160000</v>
      </c>
      <c r="DE83" s="828"/>
      <c r="DF83" s="203"/>
      <c r="DH83" s="442"/>
      <c r="DI83" s="441"/>
    </row>
    <row r="84" spans="1:113" ht="15.75" x14ac:dyDescent="0.25">
      <c r="A84" s="298"/>
      <c r="B84"/>
      <c r="E84" s="404">
        <v>46204</v>
      </c>
      <c r="F84" s="405">
        <v>67000</v>
      </c>
      <c r="G84" s="407" t="s">
        <v>3321</v>
      </c>
      <c r="H84" s="405" t="s">
        <v>9094</v>
      </c>
      <c r="M84" s="211">
        <v>44926</v>
      </c>
      <c r="N84" s="212">
        <v>28000</v>
      </c>
      <c r="O84" s="213"/>
      <c r="P84" s="212" t="s">
        <v>612</v>
      </c>
      <c r="T84" s="711">
        <v>46143</v>
      </c>
      <c r="U84" s="558" t="s">
        <v>1439</v>
      </c>
      <c r="V84" s="557" t="s">
        <v>3640</v>
      </c>
      <c r="W84" s="558" t="s">
        <v>561</v>
      </c>
      <c r="X84" s="558" t="s">
        <v>214</v>
      </c>
      <c r="Y84" s="673">
        <v>245000</v>
      </c>
      <c r="Z84" s="569">
        <v>5000</v>
      </c>
      <c r="AA84" s="569">
        <v>161000</v>
      </c>
      <c r="AB84" s="569"/>
      <c r="AC84" s="569"/>
      <c r="AD84" s="569"/>
      <c r="AE84" s="569">
        <v>79000</v>
      </c>
      <c r="AF84" s="569"/>
      <c r="AG84" s="569">
        <v>0</v>
      </c>
      <c r="AH84" s="558"/>
      <c r="AI84" t="s">
        <v>542</v>
      </c>
      <c r="AJ84" s="438">
        <v>46163</v>
      </c>
      <c r="AK84" s="439">
        <v>14531000</v>
      </c>
      <c r="AL84" s="439">
        <v>-14531000</v>
      </c>
      <c r="BP84" s="203"/>
      <c r="BQ84" s="203"/>
      <c r="BR84" s="203"/>
      <c r="BS84" s="203"/>
      <c r="BT84" s="374"/>
      <c r="BU84" s="446">
        <v>46133</v>
      </c>
      <c r="BV84" s="447">
        <v>780000</v>
      </c>
      <c r="BW84" s="374"/>
      <c r="BX84" s="448">
        <v>46129</v>
      </c>
      <c r="BY84" s="472">
        <v>500000</v>
      </c>
      <c r="BZ84" s="374"/>
      <c r="CA84" s="376">
        <v>45816</v>
      </c>
      <c r="CB84" s="374">
        <v>482000</v>
      </c>
      <c r="CC84" s="374"/>
      <c r="CD84" s="376">
        <v>45888</v>
      </c>
      <c r="CE84" s="374">
        <v>5000</v>
      </c>
      <c r="CF84" s="375"/>
      <c r="CG84" s="825">
        <v>46066</v>
      </c>
      <c r="CH84" s="481">
        <v>1807000</v>
      </c>
      <c r="CI84" s="375"/>
      <c r="CJ84" s="471">
        <v>46176</v>
      </c>
      <c r="CK84" s="472">
        <v>150000</v>
      </c>
      <c r="CL84" s="375"/>
      <c r="CM84" s="454">
        <v>46083</v>
      </c>
      <c r="CN84" s="450">
        <v>565000</v>
      </c>
      <c r="CP84" s="924">
        <v>46130</v>
      </c>
      <c r="CQ84" s="925">
        <v>295000</v>
      </c>
      <c r="CY84" s="454">
        <v>46035</v>
      </c>
      <c r="CZ84" s="450">
        <v>220000</v>
      </c>
      <c r="DB84" s="859">
        <v>46205</v>
      </c>
      <c r="DC84" s="441">
        <v>726000</v>
      </c>
      <c r="DE84" s="828"/>
      <c r="DF84" s="203"/>
      <c r="DH84" s="442"/>
      <c r="DI84" s="441"/>
    </row>
    <row r="85" spans="1:113" ht="15.75" x14ac:dyDescent="0.25">
      <c r="A85" s="298"/>
      <c r="B85"/>
      <c r="E85" s="404">
        <v>46203</v>
      </c>
      <c r="F85" s="405">
        <v>113000</v>
      </c>
      <c r="G85" s="407" t="s">
        <v>911</v>
      </c>
      <c r="H85" s="405" t="s">
        <v>9075</v>
      </c>
      <c r="M85" s="211">
        <v>44924</v>
      </c>
      <c r="N85" s="212">
        <v>4000</v>
      </c>
      <c r="O85" s="213"/>
      <c r="P85" s="214" t="s">
        <v>613</v>
      </c>
      <c r="T85" s="711">
        <v>46143</v>
      </c>
      <c r="U85" s="558" t="s">
        <v>6544</v>
      </c>
      <c r="V85" s="557" t="s">
        <v>8721</v>
      </c>
      <c r="W85" s="558" t="s">
        <v>561</v>
      </c>
      <c r="X85" s="558" t="s">
        <v>426</v>
      </c>
      <c r="Y85" s="673">
        <v>504000</v>
      </c>
      <c r="Z85" s="569">
        <v>5000</v>
      </c>
      <c r="AA85" s="569">
        <v>452000</v>
      </c>
      <c r="AB85" s="569"/>
      <c r="AC85" s="569"/>
      <c r="AD85" s="569"/>
      <c r="AE85" s="569">
        <v>47000</v>
      </c>
      <c r="AF85" s="569"/>
      <c r="AG85" s="569">
        <v>0</v>
      </c>
      <c r="AH85" s="558"/>
      <c r="AI85" t="s">
        <v>542</v>
      </c>
      <c r="AJ85" s="438">
        <v>46163</v>
      </c>
      <c r="AK85" s="439">
        <v>14531000</v>
      </c>
      <c r="AL85" s="439">
        <v>-14531000</v>
      </c>
      <c r="BP85" s="203"/>
      <c r="BQ85" s="203"/>
      <c r="BR85" s="203"/>
      <c r="BS85" s="203"/>
      <c r="BT85" s="374"/>
      <c r="BU85" s="446">
        <v>46133</v>
      </c>
      <c r="BV85" s="447">
        <v>488000</v>
      </c>
      <c r="BW85" s="374"/>
      <c r="BX85" s="448">
        <v>46129</v>
      </c>
      <c r="BY85" s="472">
        <v>296000</v>
      </c>
      <c r="BZ85" s="374"/>
      <c r="CA85" s="376">
        <v>45812</v>
      </c>
      <c r="CB85" s="374">
        <v>284000</v>
      </c>
      <c r="CC85" s="374"/>
      <c r="CD85" s="376">
        <v>45888</v>
      </c>
      <c r="CE85" s="374">
        <v>5000</v>
      </c>
      <c r="CF85" s="375"/>
      <c r="CG85" s="825">
        <v>46065</v>
      </c>
      <c r="CH85" s="481">
        <v>245000</v>
      </c>
      <c r="CI85" s="375"/>
      <c r="CJ85" s="471">
        <v>46170</v>
      </c>
      <c r="CK85" s="472">
        <v>30000</v>
      </c>
      <c r="CL85" s="375"/>
      <c r="CM85" s="454">
        <v>46083</v>
      </c>
      <c r="CN85" s="450">
        <v>224000</v>
      </c>
      <c r="CP85" s="924">
        <v>46128</v>
      </c>
      <c r="CQ85" s="925">
        <v>268000</v>
      </c>
      <c r="CY85" s="454">
        <v>46029</v>
      </c>
      <c r="CZ85" s="450">
        <v>1100000</v>
      </c>
      <c r="DB85" s="859">
        <v>46205</v>
      </c>
      <c r="DC85" s="441">
        <v>50000</v>
      </c>
      <c r="DE85" s="828"/>
      <c r="DF85" s="203"/>
      <c r="DH85" s="442"/>
      <c r="DI85" s="441"/>
    </row>
    <row r="86" spans="1:113" ht="15.75" x14ac:dyDescent="0.25">
      <c r="A86" s="298"/>
      <c r="B86"/>
      <c r="E86" s="404">
        <v>46202</v>
      </c>
      <c r="F86" s="405">
        <v>28000</v>
      </c>
      <c r="G86" s="407" t="s">
        <v>1281</v>
      </c>
      <c r="H86" s="405" t="s">
        <v>9079</v>
      </c>
      <c r="M86" s="211">
        <v>44922</v>
      </c>
      <c r="N86" s="212">
        <v>4000</v>
      </c>
      <c r="O86" s="213"/>
      <c r="P86" s="214" t="s">
        <v>613</v>
      </c>
      <c r="T86" s="711">
        <v>46143</v>
      </c>
      <c r="U86" s="558" t="s">
        <v>556</v>
      </c>
      <c r="V86" s="557">
        <v>1000760736</v>
      </c>
      <c r="W86" s="558" t="s">
        <v>4659</v>
      </c>
      <c r="X86" s="558" t="s">
        <v>214</v>
      </c>
      <c r="Y86" s="673">
        <v>346000</v>
      </c>
      <c r="Z86" s="569"/>
      <c r="AA86" s="569">
        <v>44000</v>
      </c>
      <c r="AB86" s="569">
        <v>238000</v>
      </c>
      <c r="AC86" s="569"/>
      <c r="AD86" s="569">
        <v>30000</v>
      </c>
      <c r="AE86" s="569">
        <v>34000</v>
      </c>
      <c r="AF86" s="569"/>
      <c r="AG86" s="569">
        <v>0</v>
      </c>
      <c r="AH86" s="558" t="s">
        <v>8756</v>
      </c>
      <c r="AI86" t="s">
        <v>542</v>
      </c>
      <c r="AJ86" s="438">
        <v>46162</v>
      </c>
      <c r="AK86" s="439">
        <v>14327000</v>
      </c>
      <c r="AL86" s="439">
        <v>-14327000</v>
      </c>
      <c r="BP86" s="203"/>
      <c r="BQ86" s="203"/>
      <c r="BR86" s="203"/>
      <c r="BS86" s="203"/>
      <c r="BT86" s="374"/>
      <c r="BU86" s="446">
        <v>46133</v>
      </c>
      <c r="BV86" s="447">
        <v>235000</v>
      </c>
      <c r="BW86" s="374"/>
      <c r="BX86" s="448">
        <v>46129</v>
      </c>
      <c r="BY86" s="472">
        <v>393000</v>
      </c>
      <c r="BZ86" s="374"/>
      <c r="CA86" s="376">
        <v>45811</v>
      </c>
      <c r="CB86" s="374">
        <v>1730000</v>
      </c>
      <c r="CC86" s="374"/>
      <c r="CD86" s="376">
        <v>45888</v>
      </c>
      <c r="CE86" s="374">
        <v>382000</v>
      </c>
      <c r="CF86" s="375"/>
      <c r="CG86" s="825">
        <v>46065</v>
      </c>
      <c r="CH86" s="481">
        <v>529000</v>
      </c>
      <c r="CI86" s="375"/>
      <c r="CJ86" s="471">
        <v>46170</v>
      </c>
      <c r="CK86" s="472">
        <v>44000</v>
      </c>
      <c r="CL86" s="375"/>
      <c r="CM86" s="454">
        <v>46083</v>
      </c>
      <c r="CN86" s="450">
        <v>769000</v>
      </c>
      <c r="CP86" s="924">
        <v>46126</v>
      </c>
      <c r="CQ86" s="925">
        <v>375000</v>
      </c>
      <c r="CY86" s="454">
        <v>46029</v>
      </c>
      <c r="CZ86" s="450">
        <v>2000000</v>
      </c>
      <c r="DB86" s="859">
        <v>46205</v>
      </c>
      <c r="DC86" s="441">
        <v>379000</v>
      </c>
      <c r="DE86" s="828"/>
      <c r="DF86" s="203"/>
      <c r="DH86" s="442"/>
      <c r="DI86" s="441"/>
    </row>
    <row r="87" spans="1:113" ht="15.75" x14ac:dyDescent="0.25">
      <c r="A87" s="298"/>
      <c r="B87"/>
      <c r="E87" s="404">
        <v>46201</v>
      </c>
      <c r="F87" s="405">
        <v>8000</v>
      </c>
      <c r="G87" s="407"/>
      <c r="H87" s="405" t="s">
        <v>9077</v>
      </c>
      <c r="M87" s="211">
        <v>44921</v>
      </c>
      <c r="N87" s="212">
        <v>52000</v>
      </c>
      <c r="O87" s="213"/>
      <c r="P87" s="212" t="s">
        <v>614</v>
      </c>
      <c r="T87" s="711">
        <v>46143</v>
      </c>
      <c r="U87" s="558" t="s">
        <v>556</v>
      </c>
      <c r="V87" s="557" t="s">
        <v>8755</v>
      </c>
      <c r="W87" s="558" t="s">
        <v>561</v>
      </c>
      <c r="X87" s="558" t="s">
        <v>427</v>
      </c>
      <c r="Y87" s="673">
        <v>505000</v>
      </c>
      <c r="Z87" s="569">
        <v>5000</v>
      </c>
      <c r="AA87" s="569">
        <v>351000</v>
      </c>
      <c r="AB87" s="569"/>
      <c r="AC87" s="569"/>
      <c r="AD87" s="569">
        <v>104000</v>
      </c>
      <c r="AE87" s="569">
        <v>45000</v>
      </c>
      <c r="AF87" s="569"/>
      <c r="AG87" s="569">
        <v>0</v>
      </c>
      <c r="AH87" s="558"/>
      <c r="AI87" t="s">
        <v>542</v>
      </c>
      <c r="AJ87" s="438">
        <v>46162</v>
      </c>
      <c r="AK87" s="439">
        <v>14327000</v>
      </c>
      <c r="AL87" s="439">
        <v>-14327000</v>
      </c>
      <c r="BP87" s="203"/>
      <c r="BQ87" s="203"/>
      <c r="BR87" s="203"/>
      <c r="BS87" s="203"/>
      <c r="BT87" s="374"/>
      <c r="BU87" s="446">
        <v>46133</v>
      </c>
      <c r="BV87" s="447">
        <v>317000</v>
      </c>
      <c r="BW87" s="374"/>
      <c r="BX87" s="448">
        <v>46129</v>
      </c>
      <c r="BY87" s="472">
        <v>243000</v>
      </c>
      <c r="BZ87" s="374"/>
      <c r="CA87" s="376">
        <v>45804</v>
      </c>
      <c r="CB87" s="374">
        <v>310000</v>
      </c>
      <c r="CC87" s="374"/>
      <c r="CD87" s="376">
        <v>45888</v>
      </c>
      <c r="CE87" s="374">
        <v>5000</v>
      </c>
      <c r="CF87" s="375"/>
      <c r="CG87" s="825">
        <v>46059</v>
      </c>
      <c r="CH87" s="481">
        <v>470000</v>
      </c>
      <c r="CI87" s="375"/>
      <c r="CJ87" s="471">
        <v>46169</v>
      </c>
      <c r="CK87" s="472">
        <v>35000</v>
      </c>
      <c r="CL87" s="375"/>
      <c r="CM87" s="454">
        <v>46079</v>
      </c>
      <c r="CN87" s="450">
        <v>80000</v>
      </c>
      <c r="CP87" s="924">
        <v>46125</v>
      </c>
      <c r="CQ87" s="925">
        <v>554000</v>
      </c>
      <c r="CY87" s="454">
        <v>46027</v>
      </c>
      <c r="CZ87" s="450">
        <v>355000</v>
      </c>
      <c r="DB87" s="859">
        <v>46205</v>
      </c>
      <c r="DC87" s="441">
        <v>356000</v>
      </c>
      <c r="DE87" s="828"/>
      <c r="DF87" s="203"/>
      <c r="DH87" s="442"/>
      <c r="DI87" s="441"/>
    </row>
    <row r="88" spans="1:113" ht="15.75" x14ac:dyDescent="0.25">
      <c r="A88" s="298"/>
      <c r="B88"/>
      <c r="E88" s="404">
        <v>46201</v>
      </c>
      <c r="F88" s="405">
        <v>60000</v>
      </c>
      <c r="G88" s="407"/>
      <c r="H88" s="405" t="s">
        <v>9076</v>
      </c>
      <c r="M88" s="211">
        <v>44921</v>
      </c>
      <c r="N88" s="212">
        <v>72000</v>
      </c>
      <c r="O88" s="213"/>
      <c r="P88" s="212" t="s">
        <v>615</v>
      </c>
      <c r="T88" s="711">
        <v>46143</v>
      </c>
      <c r="U88" s="558" t="s">
        <v>556</v>
      </c>
      <c r="V88" s="557" t="s">
        <v>8720</v>
      </c>
      <c r="W88" s="558" t="s">
        <v>561</v>
      </c>
      <c r="X88" s="558" t="s">
        <v>8566</v>
      </c>
      <c r="Y88" s="673">
        <v>1032000</v>
      </c>
      <c r="Z88" s="569"/>
      <c r="AA88" s="569">
        <v>865000</v>
      </c>
      <c r="AB88" s="569"/>
      <c r="AC88" s="569"/>
      <c r="AD88" s="569">
        <v>122000</v>
      </c>
      <c r="AE88" s="569">
        <v>45000</v>
      </c>
      <c r="AF88" s="569"/>
      <c r="AG88" s="569">
        <v>0</v>
      </c>
      <c r="AH88" s="558" t="s">
        <v>8870</v>
      </c>
      <c r="AI88" t="s">
        <v>542</v>
      </c>
      <c r="AJ88" s="438">
        <v>46162</v>
      </c>
      <c r="AK88" s="439">
        <v>14327000</v>
      </c>
      <c r="AL88" s="439">
        <v>-14327000</v>
      </c>
      <c r="BP88" s="203"/>
      <c r="BQ88" s="203"/>
      <c r="BR88" s="203"/>
      <c r="BS88" s="203"/>
      <c r="BT88" s="374"/>
      <c r="BU88" s="446">
        <v>46133</v>
      </c>
      <c r="BV88" s="447">
        <v>110000</v>
      </c>
      <c r="BW88" s="374"/>
      <c r="BX88" s="448">
        <v>46128</v>
      </c>
      <c r="BY88" s="472">
        <v>713000</v>
      </c>
      <c r="BZ88" s="374"/>
      <c r="CA88" s="437">
        <v>45804</v>
      </c>
      <c r="CB88" s="320">
        <v>298000</v>
      </c>
      <c r="CC88" s="374"/>
      <c r="CD88" s="376">
        <v>45888</v>
      </c>
      <c r="CE88" s="374">
        <v>5000</v>
      </c>
      <c r="CF88" s="375"/>
      <c r="CG88" s="825">
        <v>46054</v>
      </c>
      <c r="CH88" s="481">
        <v>209000</v>
      </c>
      <c r="CI88" s="375"/>
      <c r="CJ88" s="471">
        <v>46169</v>
      </c>
      <c r="CK88" s="472">
        <v>208000</v>
      </c>
      <c r="CL88" s="375"/>
      <c r="CM88" s="454">
        <v>46079</v>
      </c>
      <c r="CN88" s="450">
        <v>57000</v>
      </c>
      <c r="CP88" s="924">
        <v>46124</v>
      </c>
      <c r="CQ88" s="925">
        <v>14000</v>
      </c>
      <c r="CY88" s="454">
        <v>46015</v>
      </c>
      <c r="CZ88" s="450">
        <v>200000</v>
      </c>
      <c r="DB88" s="859">
        <v>46205</v>
      </c>
      <c r="DC88" s="441">
        <v>5000</v>
      </c>
      <c r="DE88" s="828"/>
      <c r="DF88" s="203"/>
      <c r="DH88" s="442"/>
      <c r="DI88" s="441"/>
    </row>
    <row r="89" spans="1:113" ht="15.75" x14ac:dyDescent="0.25">
      <c r="A89" s="298"/>
      <c r="B89"/>
      <c r="E89" s="404">
        <v>46201</v>
      </c>
      <c r="F89" s="405">
        <v>31000</v>
      </c>
      <c r="G89" s="407" t="s">
        <v>1365</v>
      </c>
      <c r="H89" s="405" t="s">
        <v>8838</v>
      </c>
      <c r="M89" s="211">
        <v>44921</v>
      </c>
      <c r="N89" s="212">
        <v>105000</v>
      </c>
      <c r="O89" s="213"/>
      <c r="P89" s="212" t="s">
        <v>616</v>
      </c>
      <c r="T89" s="711">
        <v>46143</v>
      </c>
      <c r="U89" s="558" t="s">
        <v>556</v>
      </c>
      <c r="V89" s="557" t="s">
        <v>8719</v>
      </c>
      <c r="W89" s="558" t="s">
        <v>561</v>
      </c>
      <c r="X89" s="558" t="s">
        <v>513</v>
      </c>
      <c r="Y89" s="673">
        <v>3523000</v>
      </c>
      <c r="Z89" s="569">
        <v>43000</v>
      </c>
      <c r="AA89" s="569">
        <v>1120000</v>
      </c>
      <c r="AB89" s="569"/>
      <c r="AC89" s="569">
        <v>2204000</v>
      </c>
      <c r="AD89" s="569">
        <v>111000</v>
      </c>
      <c r="AE89" s="569">
        <v>45000</v>
      </c>
      <c r="AF89" s="569"/>
      <c r="AG89" s="569">
        <v>0</v>
      </c>
      <c r="AH89" s="558" t="s">
        <v>8718</v>
      </c>
      <c r="AI89" t="s">
        <v>542</v>
      </c>
      <c r="AJ89" s="438">
        <v>46161</v>
      </c>
      <c r="AK89" s="439">
        <v>14324000</v>
      </c>
      <c r="AL89" s="439">
        <v>-14324000</v>
      </c>
      <c r="BP89" s="203"/>
      <c r="BQ89" s="203"/>
      <c r="BR89" s="203"/>
      <c r="BS89" s="203"/>
      <c r="BT89" s="374"/>
      <c r="BU89" s="446">
        <v>46133</v>
      </c>
      <c r="BV89" s="447">
        <v>112000</v>
      </c>
      <c r="BW89" s="374"/>
      <c r="BX89" s="448">
        <v>46127</v>
      </c>
      <c r="BY89" s="472">
        <v>377000</v>
      </c>
      <c r="BZ89" s="374"/>
      <c r="CA89" s="376">
        <v>45789</v>
      </c>
      <c r="CB89" s="374">
        <v>409000</v>
      </c>
      <c r="CC89" s="374"/>
      <c r="CD89" s="376">
        <v>45887</v>
      </c>
      <c r="CE89" s="374">
        <v>5000</v>
      </c>
      <c r="CF89" s="375"/>
      <c r="CG89" s="825">
        <v>46052</v>
      </c>
      <c r="CH89" s="481">
        <v>813000</v>
      </c>
      <c r="CI89" s="375"/>
      <c r="CJ89" s="471">
        <v>46169</v>
      </c>
      <c r="CK89" s="472">
        <v>139000</v>
      </c>
      <c r="CL89" s="375"/>
      <c r="CM89" s="454">
        <v>46077</v>
      </c>
      <c r="CN89" s="450">
        <v>103000</v>
      </c>
      <c r="CP89" s="924">
        <v>46123</v>
      </c>
      <c r="CQ89" s="925">
        <v>70000</v>
      </c>
      <c r="CY89" s="454">
        <v>46014</v>
      </c>
      <c r="CZ89" s="450">
        <v>2700000</v>
      </c>
      <c r="DB89" s="859">
        <v>46205</v>
      </c>
      <c r="DC89" s="441">
        <v>349000</v>
      </c>
      <c r="DE89" s="828"/>
      <c r="DF89" s="203"/>
      <c r="DH89" s="442"/>
      <c r="DI89" s="441"/>
    </row>
    <row r="90" spans="1:113" ht="15.75" x14ac:dyDescent="0.25">
      <c r="A90" s="298"/>
      <c r="B90"/>
      <c r="E90" s="404">
        <v>46200</v>
      </c>
      <c r="F90" s="405">
        <v>245000</v>
      </c>
      <c r="G90" s="407" t="s">
        <v>3321</v>
      </c>
      <c r="H90" s="405" t="s">
        <v>9080</v>
      </c>
      <c r="M90" s="211">
        <v>44921</v>
      </c>
      <c r="N90" s="212">
        <v>4000</v>
      </c>
      <c r="O90" s="213"/>
      <c r="P90" s="214" t="s">
        <v>613</v>
      </c>
      <c r="T90" s="711">
        <v>46143</v>
      </c>
      <c r="U90" s="558" t="s">
        <v>556</v>
      </c>
      <c r="V90" s="557" t="s">
        <v>1794</v>
      </c>
      <c r="W90" s="558" t="s">
        <v>561</v>
      </c>
      <c r="X90" s="558" t="s">
        <v>427</v>
      </c>
      <c r="Y90" s="673">
        <v>660000</v>
      </c>
      <c r="Z90" s="569"/>
      <c r="AA90" s="569">
        <v>520000</v>
      </c>
      <c r="AB90" s="569"/>
      <c r="AC90" s="569"/>
      <c r="AD90" s="569">
        <v>95000</v>
      </c>
      <c r="AE90" s="569">
        <v>45000</v>
      </c>
      <c r="AF90" s="569"/>
      <c r="AG90" s="569">
        <v>0</v>
      </c>
      <c r="AH90" s="558"/>
      <c r="AI90" t="s">
        <v>542</v>
      </c>
      <c r="AJ90" s="438">
        <v>46160</v>
      </c>
      <c r="AK90" s="439">
        <v>14125000</v>
      </c>
      <c r="AL90" s="439">
        <v>-14125000</v>
      </c>
      <c r="BP90" s="203"/>
      <c r="BQ90" s="203"/>
      <c r="BR90" s="203"/>
      <c r="BS90" s="203"/>
      <c r="BT90" s="374"/>
      <c r="BU90" s="446">
        <v>46132</v>
      </c>
      <c r="BV90" s="447">
        <v>64000</v>
      </c>
      <c r="BW90" s="374"/>
      <c r="BX90" s="448">
        <v>46127</v>
      </c>
      <c r="BY90" s="472">
        <v>495000</v>
      </c>
      <c r="BZ90" s="374"/>
      <c r="CA90" s="376">
        <v>45789</v>
      </c>
      <c r="CB90" s="430">
        <v>419000</v>
      </c>
      <c r="CC90" s="374"/>
      <c r="CD90" s="376">
        <v>45887</v>
      </c>
      <c r="CE90" s="374">
        <v>26000</v>
      </c>
      <c r="CF90" s="375"/>
      <c r="CG90" s="825">
        <v>46050</v>
      </c>
      <c r="CH90" s="481">
        <v>266000</v>
      </c>
      <c r="CI90" s="375"/>
      <c r="CJ90" s="471">
        <v>46169</v>
      </c>
      <c r="CK90" s="472">
        <v>235000</v>
      </c>
      <c r="CL90" s="375"/>
      <c r="CM90" s="454">
        <v>46077</v>
      </c>
      <c r="CN90" s="450">
        <v>280000</v>
      </c>
      <c r="CP90" s="924">
        <v>46123</v>
      </c>
      <c r="CQ90" s="925">
        <v>90000</v>
      </c>
      <c r="CY90" s="454">
        <v>46008</v>
      </c>
      <c r="CZ90" s="450">
        <v>2700000</v>
      </c>
      <c r="DB90" s="859">
        <v>46205</v>
      </c>
      <c r="DC90" s="441">
        <v>5000</v>
      </c>
      <c r="DE90" s="828"/>
      <c r="DF90" s="203"/>
      <c r="DH90" s="442"/>
      <c r="DI90" s="441"/>
    </row>
    <row r="91" spans="1:113" ht="15.75" x14ac:dyDescent="0.25">
      <c r="A91" s="298"/>
      <c r="B91"/>
      <c r="E91" s="404">
        <v>46200</v>
      </c>
      <c r="F91" s="405">
        <v>16000</v>
      </c>
      <c r="G91" s="407" t="s">
        <v>911</v>
      </c>
      <c r="H91" s="405" t="s">
        <v>885</v>
      </c>
      <c r="M91" s="211">
        <v>44921</v>
      </c>
      <c r="N91" s="212">
        <v>70000</v>
      </c>
      <c r="O91" s="213"/>
      <c r="P91" s="212" t="s">
        <v>617</v>
      </c>
      <c r="T91" s="711">
        <v>46143</v>
      </c>
      <c r="U91" s="558" t="s">
        <v>556</v>
      </c>
      <c r="V91" s="557" t="s">
        <v>8695</v>
      </c>
      <c r="W91" s="558" t="s">
        <v>561</v>
      </c>
      <c r="X91" s="558" t="s">
        <v>427</v>
      </c>
      <c r="Y91" s="673">
        <v>460000</v>
      </c>
      <c r="Z91" s="569">
        <v>5000</v>
      </c>
      <c r="AA91" s="569">
        <v>357000</v>
      </c>
      <c r="AB91" s="569"/>
      <c r="AC91" s="569"/>
      <c r="AD91" s="569">
        <v>53000</v>
      </c>
      <c r="AE91" s="569">
        <v>45000</v>
      </c>
      <c r="AF91" s="569"/>
      <c r="AG91" s="569">
        <v>0</v>
      </c>
      <c r="AH91" s="558"/>
      <c r="AI91" t="s">
        <v>542</v>
      </c>
      <c r="AJ91" s="438">
        <v>46158</v>
      </c>
      <c r="AK91" s="439">
        <v>14020000</v>
      </c>
      <c r="AL91" s="439">
        <v>-14020000</v>
      </c>
      <c r="BP91" s="203"/>
      <c r="BQ91" s="203"/>
      <c r="BR91" s="203"/>
      <c r="BS91" s="203"/>
      <c r="BT91" s="374"/>
      <c r="BU91" s="446">
        <v>46132</v>
      </c>
      <c r="BV91" s="447">
        <v>283000</v>
      </c>
      <c r="BW91" s="374"/>
      <c r="BX91" s="448">
        <v>46127</v>
      </c>
      <c r="BY91" s="472">
        <v>529000</v>
      </c>
      <c r="BZ91" s="374"/>
      <c r="CA91" s="290">
        <v>45779</v>
      </c>
      <c r="CB91" s="288">
        <v>318000</v>
      </c>
      <c r="CC91" s="374"/>
      <c r="CD91" s="376">
        <v>45887</v>
      </c>
      <c r="CE91" s="374">
        <v>26000</v>
      </c>
      <c r="CF91" s="375"/>
      <c r="CG91" s="825">
        <v>46050</v>
      </c>
      <c r="CH91" s="481">
        <v>408000</v>
      </c>
      <c r="CI91" s="375"/>
      <c r="CJ91" s="471">
        <v>46168</v>
      </c>
      <c r="CK91" s="472">
        <v>375000</v>
      </c>
      <c r="CL91" s="375"/>
      <c r="CM91" s="454">
        <v>46076</v>
      </c>
      <c r="CN91" s="450">
        <v>50000</v>
      </c>
      <c r="CP91" s="442">
        <v>46121</v>
      </c>
      <c r="CQ91" s="441">
        <v>385000</v>
      </c>
      <c r="CY91" s="454">
        <v>46006</v>
      </c>
      <c r="CZ91" s="450">
        <v>2700000</v>
      </c>
      <c r="DB91" s="859">
        <v>46205</v>
      </c>
      <c r="DC91" s="441">
        <v>6000</v>
      </c>
      <c r="DE91" s="828"/>
      <c r="DF91" s="203"/>
      <c r="DH91" s="442"/>
      <c r="DI91" s="441"/>
    </row>
    <row r="92" spans="1:113" ht="15.75" x14ac:dyDescent="0.25">
      <c r="A92" s="298"/>
      <c r="B92"/>
      <c r="E92" s="404">
        <v>46200</v>
      </c>
      <c r="F92" s="405">
        <v>30000</v>
      </c>
      <c r="G92" s="407" t="s">
        <v>1431</v>
      </c>
      <c r="H92" s="405" t="s">
        <v>9071</v>
      </c>
      <c r="M92" s="211">
        <v>44921</v>
      </c>
      <c r="N92" s="212">
        <v>4000</v>
      </c>
      <c r="O92" s="213"/>
      <c r="P92" s="214" t="s">
        <v>613</v>
      </c>
      <c r="T92" s="711">
        <v>46143</v>
      </c>
      <c r="U92" s="558" t="s">
        <v>556</v>
      </c>
      <c r="V92" s="557">
        <v>71293247</v>
      </c>
      <c r="W92" s="558" t="s">
        <v>5550</v>
      </c>
      <c r="X92" s="558" t="s">
        <v>8654</v>
      </c>
      <c r="Y92" s="673">
        <v>358000</v>
      </c>
      <c r="Z92" s="569"/>
      <c r="AA92" s="569">
        <v>44000</v>
      </c>
      <c r="AB92" s="569">
        <v>261000</v>
      </c>
      <c r="AC92" s="569"/>
      <c r="AD92" s="569">
        <v>30000</v>
      </c>
      <c r="AE92" s="569">
        <v>23000</v>
      </c>
      <c r="AF92" s="569"/>
      <c r="AG92" s="569">
        <v>0</v>
      </c>
      <c r="AH92" s="558" t="s">
        <v>8653</v>
      </c>
      <c r="AI92" t="s">
        <v>542</v>
      </c>
      <c r="AJ92" s="438">
        <v>46158</v>
      </c>
      <c r="AK92" s="439">
        <v>13920000</v>
      </c>
      <c r="AL92" s="439">
        <v>-13920000</v>
      </c>
      <c r="BP92" s="203"/>
      <c r="BQ92" s="203"/>
      <c r="BR92" s="203"/>
      <c r="BS92" s="203"/>
      <c r="BT92" s="374"/>
      <c r="BU92" s="446">
        <v>46132</v>
      </c>
      <c r="BV92" s="447">
        <v>1150000</v>
      </c>
      <c r="BW92" s="374"/>
      <c r="BX92" s="448">
        <v>46127</v>
      </c>
      <c r="BY92" s="472">
        <v>432000</v>
      </c>
      <c r="BZ92" s="374"/>
      <c r="CA92" s="290">
        <v>45776</v>
      </c>
      <c r="CB92" s="288">
        <v>482000</v>
      </c>
      <c r="CC92" s="374"/>
      <c r="CD92" s="376">
        <v>45886</v>
      </c>
      <c r="CE92" s="374">
        <v>159000</v>
      </c>
      <c r="CF92" s="375"/>
      <c r="CG92" s="825">
        <v>46049</v>
      </c>
      <c r="CH92" s="481">
        <v>604000</v>
      </c>
      <c r="CI92" s="375"/>
      <c r="CJ92" s="471">
        <v>46167</v>
      </c>
      <c r="CK92" s="472">
        <v>22000</v>
      </c>
      <c r="CL92" s="375"/>
      <c r="CM92" s="454">
        <v>46076</v>
      </c>
      <c r="CN92" s="450">
        <v>400000</v>
      </c>
      <c r="CP92" s="442">
        <v>46121</v>
      </c>
      <c r="CQ92" s="441">
        <v>217000</v>
      </c>
      <c r="CY92" s="454">
        <v>46005</v>
      </c>
      <c r="CZ92" s="450">
        <v>250000</v>
      </c>
      <c r="DB92" s="859">
        <v>46204</v>
      </c>
      <c r="DC92" s="441">
        <v>30000</v>
      </c>
      <c r="DE92" s="828"/>
      <c r="DF92" s="203"/>
      <c r="DH92" s="442"/>
      <c r="DI92" s="441"/>
    </row>
    <row r="93" spans="1:113" ht="15.75" x14ac:dyDescent="0.25">
      <c r="A93" s="298"/>
      <c r="B93"/>
      <c r="E93" s="404">
        <v>46200</v>
      </c>
      <c r="F93" s="405">
        <v>32000</v>
      </c>
      <c r="G93" s="407" t="s">
        <v>1281</v>
      </c>
      <c r="H93" s="405" t="s">
        <v>9072</v>
      </c>
      <c r="M93" s="211">
        <v>44921</v>
      </c>
      <c r="N93" s="212">
        <v>64000</v>
      </c>
      <c r="O93" s="213"/>
      <c r="P93" s="212" t="s">
        <v>618</v>
      </c>
      <c r="T93" s="711">
        <v>46143</v>
      </c>
      <c r="U93" s="558" t="s">
        <v>5011</v>
      </c>
      <c r="V93" s="557" t="s">
        <v>8766</v>
      </c>
      <c r="W93" s="558" t="s">
        <v>580</v>
      </c>
      <c r="X93" s="558" t="s">
        <v>427</v>
      </c>
      <c r="Y93" s="673">
        <v>505000</v>
      </c>
      <c r="Z93" s="569">
        <v>5000</v>
      </c>
      <c r="AA93" s="569">
        <v>428000</v>
      </c>
      <c r="AB93" s="569"/>
      <c r="AC93" s="569"/>
      <c r="AD93" s="569"/>
      <c r="AE93" s="569">
        <v>72000</v>
      </c>
      <c r="AF93" s="569"/>
      <c r="AG93" s="569">
        <v>0</v>
      </c>
      <c r="AH93" s="558" t="s">
        <v>8767</v>
      </c>
      <c r="AI93" t="s">
        <v>542</v>
      </c>
      <c r="AJ93" s="438">
        <v>46157</v>
      </c>
      <c r="AK93" s="439">
        <v>13920000</v>
      </c>
      <c r="AL93" s="439">
        <v>-13920000</v>
      </c>
      <c r="BP93" s="203"/>
      <c r="BQ93" s="203"/>
      <c r="BR93" s="203"/>
      <c r="BS93" s="203"/>
      <c r="BT93" s="374"/>
      <c r="BU93" s="446">
        <v>46129</v>
      </c>
      <c r="BV93" s="447">
        <v>500000</v>
      </c>
      <c r="BW93" s="374"/>
      <c r="BX93" s="448">
        <v>46127</v>
      </c>
      <c r="BY93" s="472">
        <v>439000</v>
      </c>
      <c r="BZ93" s="374"/>
      <c r="CA93" s="290">
        <v>45776</v>
      </c>
      <c r="CB93" s="288">
        <v>440000</v>
      </c>
      <c r="CC93" s="374"/>
      <c r="CD93" s="376">
        <v>45873</v>
      </c>
      <c r="CE93" s="374">
        <v>515000</v>
      </c>
      <c r="CF93" s="375"/>
      <c r="CG93" s="825">
        <v>46044</v>
      </c>
      <c r="CH93" s="481">
        <v>266000</v>
      </c>
      <c r="CI93" s="375"/>
      <c r="CJ93" s="471">
        <v>46163</v>
      </c>
      <c r="CK93" s="472">
        <v>77000</v>
      </c>
      <c r="CL93" s="375"/>
      <c r="CM93" s="454">
        <v>46076</v>
      </c>
      <c r="CN93" s="450">
        <v>230000</v>
      </c>
      <c r="CP93" s="442">
        <v>46121</v>
      </c>
      <c r="CQ93" s="441">
        <v>219000</v>
      </c>
      <c r="CY93" s="454">
        <v>46002</v>
      </c>
      <c r="CZ93" s="450">
        <v>550000</v>
      </c>
      <c r="DB93" s="859">
        <v>46204</v>
      </c>
      <c r="DC93" s="441">
        <v>6000</v>
      </c>
      <c r="DE93" s="828"/>
      <c r="DF93" s="203"/>
      <c r="DH93" s="442"/>
      <c r="DI93" s="441"/>
    </row>
    <row r="94" spans="1:113" ht="15.75" x14ac:dyDescent="0.25">
      <c r="A94" s="298"/>
      <c r="B94"/>
      <c r="E94" s="404">
        <v>46199</v>
      </c>
      <c r="F94" s="405">
        <v>20000</v>
      </c>
      <c r="G94" s="407" t="s">
        <v>1365</v>
      </c>
      <c r="H94" s="405" t="s">
        <v>885</v>
      </c>
      <c r="M94" s="211">
        <v>44921</v>
      </c>
      <c r="N94" s="212">
        <v>4000</v>
      </c>
      <c r="O94" s="213"/>
      <c r="P94" s="214" t="s">
        <v>613</v>
      </c>
      <c r="T94" s="711">
        <v>46143</v>
      </c>
      <c r="U94" s="558" t="s">
        <v>5011</v>
      </c>
      <c r="V94" s="557" t="s">
        <v>8757</v>
      </c>
      <c r="W94" s="558" t="s">
        <v>561</v>
      </c>
      <c r="X94" s="558" t="s">
        <v>214</v>
      </c>
      <c r="Y94" s="673">
        <v>355000</v>
      </c>
      <c r="Z94" s="569">
        <v>5000</v>
      </c>
      <c r="AA94" s="569">
        <v>235000</v>
      </c>
      <c r="AB94" s="569"/>
      <c r="AC94" s="569"/>
      <c r="AD94" s="569"/>
      <c r="AE94" s="569">
        <v>80000</v>
      </c>
      <c r="AF94" s="569">
        <v>35000</v>
      </c>
      <c r="AG94" s="569">
        <v>0</v>
      </c>
      <c r="AH94" s="558"/>
      <c r="AI94" t="s">
        <v>542</v>
      </c>
      <c r="AJ94" s="438">
        <v>46156</v>
      </c>
      <c r="AK94" s="439">
        <v>12547000</v>
      </c>
      <c r="AL94" s="439">
        <v>-12547000</v>
      </c>
      <c r="BP94" s="203"/>
      <c r="BQ94" s="203"/>
      <c r="BR94" s="203"/>
      <c r="BS94" s="203"/>
      <c r="BT94" s="374"/>
      <c r="BU94" s="446">
        <v>46129</v>
      </c>
      <c r="BV94" s="447">
        <v>925000</v>
      </c>
      <c r="BW94" s="374"/>
      <c r="BX94" s="448">
        <v>46127</v>
      </c>
      <c r="BY94" s="472">
        <v>77000</v>
      </c>
      <c r="BZ94" s="374"/>
      <c r="CA94" s="290">
        <v>45775</v>
      </c>
      <c r="CB94" s="288">
        <v>619000</v>
      </c>
      <c r="CC94" s="374"/>
      <c r="CD94" s="376">
        <v>45834</v>
      </c>
      <c r="CE94" s="374">
        <v>624000</v>
      </c>
      <c r="CF94" s="375"/>
      <c r="CG94" s="825">
        <v>46043</v>
      </c>
      <c r="CH94" s="481">
        <v>1504000</v>
      </c>
      <c r="CI94" s="375"/>
      <c r="CJ94" s="471">
        <v>46162</v>
      </c>
      <c r="CK94" s="472">
        <v>1143000</v>
      </c>
      <c r="CL94" s="375"/>
      <c r="CM94" s="454">
        <v>46075</v>
      </c>
      <c r="CN94" s="450">
        <v>338000</v>
      </c>
      <c r="CP94" s="442">
        <v>46121</v>
      </c>
      <c r="CQ94" s="441">
        <v>2000</v>
      </c>
      <c r="CY94" s="454">
        <v>45997</v>
      </c>
      <c r="CZ94" s="450">
        <v>186000</v>
      </c>
      <c r="DB94" s="859">
        <v>46204</v>
      </c>
      <c r="DC94" s="441">
        <v>33000</v>
      </c>
      <c r="DE94" s="828"/>
      <c r="DF94" s="203"/>
      <c r="DH94" s="442"/>
      <c r="DI94" s="441"/>
    </row>
    <row r="95" spans="1:113" ht="15.75" x14ac:dyDescent="0.25">
      <c r="A95" s="298"/>
      <c r="B95"/>
      <c r="E95" s="404">
        <v>46199</v>
      </c>
      <c r="F95" s="405">
        <v>13000</v>
      </c>
      <c r="G95" s="407"/>
      <c r="H95" s="405" t="s">
        <v>5674</v>
      </c>
      <c r="M95" s="211">
        <v>44913</v>
      </c>
      <c r="N95" s="212">
        <v>116000</v>
      </c>
      <c r="O95" s="213"/>
      <c r="P95" s="212" t="s">
        <v>619</v>
      </c>
      <c r="T95" s="711">
        <v>46143</v>
      </c>
      <c r="U95" s="558" t="s">
        <v>5011</v>
      </c>
      <c r="V95" s="557" t="s">
        <v>8731</v>
      </c>
      <c r="W95" s="558" t="s">
        <v>561</v>
      </c>
      <c r="X95" s="558" t="s">
        <v>571</v>
      </c>
      <c r="Y95" s="673">
        <v>762000</v>
      </c>
      <c r="Z95" s="569">
        <v>16000</v>
      </c>
      <c r="AA95" s="569">
        <v>707000</v>
      </c>
      <c r="AB95" s="569"/>
      <c r="AC95" s="569"/>
      <c r="AD95" s="569">
        <v>3000</v>
      </c>
      <c r="AE95" s="569">
        <v>36000</v>
      </c>
      <c r="AF95" s="569"/>
      <c r="AG95" s="569">
        <v>0</v>
      </c>
      <c r="AH95" s="558"/>
      <c r="AI95" t="s">
        <v>542</v>
      </c>
      <c r="AJ95" s="438">
        <v>46155</v>
      </c>
      <c r="AK95" s="439">
        <v>12433000</v>
      </c>
      <c r="AL95" s="439">
        <v>-12433000</v>
      </c>
      <c r="BP95" s="203"/>
      <c r="BQ95" s="203"/>
      <c r="BR95" s="203"/>
      <c r="BS95" s="203"/>
      <c r="BT95" s="374"/>
      <c r="BU95" s="446">
        <v>46128</v>
      </c>
      <c r="BV95" s="447">
        <v>479000</v>
      </c>
      <c r="BW95" s="374"/>
      <c r="BX95" s="448">
        <v>46127</v>
      </c>
      <c r="BY95" s="472">
        <v>315000</v>
      </c>
      <c r="BZ95" s="374"/>
      <c r="CA95" s="290">
        <v>45775</v>
      </c>
      <c r="CB95" s="288">
        <v>301000</v>
      </c>
      <c r="CC95" s="374"/>
      <c r="CD95" s="376">
        <v>45834</v>
      </c>
      <c r="CE95" s="374">
        <v>601000</v>
      </c>
      <c r="CF95" s="375"/>
      <c r="CG95" s="825">
        <v>46043</v>
      </c>
      <c r="CH95" s="481">
        <v>571000</v>
      </c>
      <c r="CI95" s="375"/>
      <c r="CJ95" s="471">
        <v>46161</v>
      </c>
      <c r="CK95" s="472">
        <v>44000</v>
      </c>
      <c r="CL95" s="375"/>
      <c r="CM95" s="454">
        <v>46072</v>
      </c>
      <c r="CN95" s="450">
        <v>309000</v>
      </c>
      <c r="CP95" s="442">
        <v>46120</v>
      </c>
      <c r="CQ95" s="441">
        <v>100000</v>
      </c>
      <c r="CY95" s="454">
        <v>45991</v>
      </c>
      <c r="CZ95" s="450">
        <v>210000</v>
      </c>
      <c r="DB95" s="859">
        <v>46204</v>
      </c>
      <c r="DC95" s="441">
        <v>486000</v>
      </c>
      <c r="DE95" s="828"/>
      <c r="DF95" s="203"/>
      <c r="DH95" s="442"/>
      <c r="DI95" s="441"/>
    </row>
    <row r="96" spans="1:113" ht="15.75" x14ac:dyDescent="0.25">
      <c r="A96" s="298"/>
      <c r="B96"/>
      <c r="E96" s="404">
        <v>46199</v>
      </c>
      <c r="F96" s="405">
        <v>60000</v>
      </c>
      <c r="G96" s="407"/>
      <c r="H96" s="405" t="s">
        <v>9070</v>
      </c>
      <c r="M96" s="211">
        <v>44913</v>
      </c>
      <c r="N96" s="212">
        <v>4000</v>
      </c>
      <c r="O96" s="213"/>
      <c r="P96" s="214" t="s">
        <v>613</v>
      </c>
      <c r="T96" s="711">
        <v>46143</v>
      </c>
      <c r="U96" s="558" t="s">
        <v>5011</v>
      </c>
      <c r="V96" s="557" t="s">
        <v>8645</v>
      </c>
      <c r="W96" s="558" t="s">
        <v>580</v>
      </c>
      <c r="X96" s="558" t="s">
        <v>426</v>
      </c>
      <c r="Y96" s="673">
        <v>952000</v>
      </c>
      <c r="Z96" s="569">
        <v>5000</v>
      </c>
      <c r="AA96" s="569">
        <v>823000</v>
      </c>
      <c r="AB96" s="569"/>
      <c r="AC96" s="569"/>
      <c r="AD96" s="569"/>
      <c r="AE96" s="569">
        <v>80000</v>
      </c>
      <c r="AF96" s="569">
        <v>44000</v>
      </c>
      <c r="AG96" s="569">
        <v>0</v>
      </c>
      <c r="AH96" s="558"/>
      <c r="AI96" t="s">
        <v>542</v>
      </c>
      <c r="AJ96" s="438">
        <v>46154</v>
      </c>
      <c r="AK96" s="439">
        <v>12255000</v>
      </c>
      <c r="AL96" s="439">
        <v>-12255000</v>
      </c>
      <c r="BP96" s="203"/>
      <c r="BQ96" s="203"/>
      <c r="BR96" s="203"/>
      <c r="BS96" s="203"/>
      <c r="BT96" s="374"/>
      <c r="BU96" s="446">
        <v>46127</v>
      </c>
      <c r="BV96" s="447">
        <v>1971000</v>
      </c>
      <c r="BW96" s="374"/>
      <c r="BX96" s="448">
        <v>46127</v>
      </c>
      <c r="BY96" s="472">
        <v>81000</v>
      </c>
      <c r="BZ96" s="374"/>
      <c r="CA96" s="291">
        <v>45769</v>
      </c>
      <c r="CB96" s="292">
        <v>150000</v>
      </c>
      <c r="CC96" s="374"/>
      <c r="CD96" s="376">
        <v>45834</v>
      </c>
      <c r="CE96" s="374">
        <v>217000</v>
      </c>
      <c r="CF96" s="375"/>
      <c r="CG96" s="825">
        <v>46042</v>
      </c>
      <c r="CH96" s="481"/>
      <c r="CI96" s="375"/>
      <c r="CJ96" s="471">
        <v>46160</v>
      </c>
      <c r="CK96" s="472">
        <v>44000</v>
      </c>
      <c r="CL96" s="375"/>
      <c r="CM96" s="454">
        <v>46072</v>
      </c>
      <c r="CN96" s="450">
        <v>390000</v>
      </c>
      <c r="CP96" s="442">
        <v>46118</v>
      </c>
      <c r="CQ96" s="441">
        <v>120000</v>
      </c>
      <c r="CY96" s="454">
        <v>45991</v>
      </c>
      <c r="CZ96" s="450">
        <v>1800000</v>
      </c>
      <c r="DB96" s="859">
        <v>46204</v>
      </c>
      <c r="DC96" s="441">
        <v>249000</v>
      </c>
      <c r="DE96" s="828"/>
      <c r="DF96" s="203"/>
      <c r="DH96" s="442"/>
      <c r="DI96" s="441"/>
    </row>
    <row r="97" spans="1:113" ht="15.75" x14ac:dyDescent="0.25">
      <c r="A97" s="298"/>
      <c r="B97"/>
      <c r="E97" s="404">
        <v>46199</v>
      </c>
      <c r="F97" s="405">
        <v>6000</v>
      </c>
      <c r="G97" s="407" t="s">
        <v>5440</v>
      </c>
      <c r="H97" s="405" t="s">
        <v>9069</v>
      </c>
      <c r="M97" s="211">
        <v>44913</v>
      </c>
      <c r="N97" s="212">
        <v>153000</v>
      </c>
      <c r="O97" s="213"/>
      <c r="P97" s="212" t="s">
        <v>620</v>
      </c>
      <c r="T97" s="711">
        <v>46143</v>
      </c>
      <c r="U97" s="558" t="s">
        <v>8712</v>
      </c>
      <c r="V97" s="557">
        <v>80135956</v>
      </c>
      <c r="W97" s="558" t="s">
        <v>5550</v>
      </c>
      <c r="X97" s="558" t="s">
        <v>238</v>
      </c>
      <c r="Y97" s="673">
        <v>317000</v>
      </c>
      <c r="Z97" s="569"/>
      <c r="AA97" s="569">
        <v>44000</v>
      </c>
      <c r="AB97" s="569">
        <v>238000</v>
      </c>
      <c r="AC97" s="569"/>
      <c r="AD97" s="569"/>
      <c r="AE97" s="569">
        <v>35000</v>
      </c>
      <c r="AF97" s="569"/>
      <c r="AG97" s="569">
        <v>0</v>
      </c>
      <c r="AH97" s="558" t="s">
        <v>8713</v>
      </c>
      <c r="AI97" t="s">
        <v>542</v>
      </c>
      <c r="AJ97" s="438">
        <v>46154</v>
      </c>
      <c r="AK97" s="439">
        <v>12255000</v>
      </c>
      <c r="AL97" s="439">
        <v>-12255000</v>
      </c>
      <c r="BP97" s="203"/>
      <c r="BQ97" s="203"/>
      <c r="BR97" s="203"/>
      <c r="BS97" s="203"/>
      <c r="BT97" s="374"/>
      <c r="BU97" s="446">
        <v>46127</v>
      </c>
      <c r="BV97" s="447">
        <v>526000</v>
      </c>
      <c r="BW97" s="374"/>
      <c r="BX97" s="448">
        <v>46127</v>
      </c>
      <c r="BY97" s="472">
        <v>375000</v>
      </c>
      <c r="BZ97" s="374"/>
      <c r="CA97" s="291">
        <v>45769</v>
      </c>
      <c r="CB97" s="292">
        <v>342000</v>
      </c>
      <c r="CC97" s="374"/>
      <c r="CD97" s="376">
        <v>45834</v>
      </c>
      <c r="CE97" s="374">
        <v>81000</v>
      </c>
      <c r="CF97" s="375"/>
      <c r="CG97" s="825">
        <v>46042</v>
      </c>
      <c r="CH97" s="481">
        <v>780000</v>
      </c>
      <c r="CI97" s="375"/>
      <c r="CJ97" s="471">
        <v>46159</v>
      </c>
      <c r="CK97" s="472">
        <v>50000</v>
      </c>
      <c r="CL97" s="375"/>
      <c r="CM97" s="454">
        <v>46072</v>
      </c>
      <c r="CN97" s="450">
        <v>430000</v>
      </c>
      <c r="CP97" s="442">
        <v>46118</v>
      </c>
      <c r="CQ97" s="441">
        <v>567000</v>
      </c>
      <c r="CY97" s="454">
        <v>45990</v>
      </c>
      <c r="CZ97" s="450">
        <v>400000</v>
      </c>
      <c r="DB97" s="859">
        <v>46203</v>
      </c>
      <c r="DC97" s="441">
        <v>14000</v>
      </c>
      <c r="DE97" s="828"/>
      <c r="DF97" s="203"/>
      <c r="DH97" s="442"/>
      <c r="DI97" s="441"/>
    </row>
    <row r="98" spans="1:113" ht="15.75" x14ac:dyDescent="0.25">
      <c r="A98" s="298"/>
      <c r="B98"/>
      <c r="E98" s="404">
        <v>46199</v>
      </c>
      <c r="F98" s="405">
        <v>22000</v>
      </c>
      <c r="G98" s="407"/>
      <c r="H98" s="405" t="s">
        <v>8434</v>
      </c>
      <c r="M98" s="211">
        <v>44913</v>
      </c>
      <c r="N98" s="212">
        <v>4000</v>
      </c>
      <c r="O98" s="213"/>
      <c r="P98" s="214" t="s">
        <v>613</v>
      </c>
      <c r="T98" s="711">
        <v>46143</v>
      </c>
      <c r="U98" s="558" t="s">
        <v>8712</v>
      </c>
      <c r="V98" s="557" t="s">
        <v>8715</v>
      </c>
      <c r="W98" s="558" t="s">
        <v>8714</v>
      </c>
      <c r="X98" s="558" t="s">
        <v>424</v>
      </c>
      <c r="Y98" s="673">
        <v>30000</v>
      </c>
      <c r="Z98" s="569"/>
      <c r="AA98" s="569"/>
      <c r="AB98" s="569"/>
      <c r="AC98" s="569"/>
      <c r="AD98" s="569"/>
      <c r="AE98" s="569">
        <v>30000</v>
      </c>
      <c r="AF98" s="569"/>
      <c r="AG98" s="569">
        <v>0</v>
      </c>
      <c r="AH98" s="558"/>
      <c r="AI98" t="s">
        <v>542</v>
      </c>
      <c r="AJ98" s="438">
        <v>46129</v>
      </c>
      <c r="AK98" s="439">
        <v>11071000</v>
      </c>
      <c r="AL98" s="439">
        <v>-11071000</v>
      </c>
      <c r="BP98" s="203"/>
      <c r="BQ98" s="203"/>
      <c r="BR98" s="203"/>
      <c r="BS98" s="203"/>
      <c r="BT98" s="374"/>
      <c r="BU98" s="446">
        <v>46127</v>
      </c>
      <c r="BV98" s="447">
        <v>1090000</v>
      </c>
      <c r="BW98" s="374"/>
      <c r="BX98" s="448">
        <v>46127</v>
      </c>
      <c r="BY98" s="472">
        <v>439000</v>
      </c>
      <c r="BZ98" s="374"/>
      <c r="CA98" s="291">
        <v>45769</v>
      </c>
      <c r="CB98" s="292">
        <v>388000</v>
      </c>
      <c r="CC98" s="374"/>
      <c r="CD98" s="376">
        <v>45834</v>
      </c>
      <c r="CE98" s="374">
        <v>153000</v>
      </c>
      <c r="CF98" s="375"/>
      <c r="CG98" s="825">
        <v>46042</v>
      </c>
      <c r="CH98" s="481">
        <v>644000</v>
      </c>
      <c r="CI98" s="375"/>
      <c r="CJ98" s="471">
        <v>46158</v>
      </c>
      <c r="CK98" s="472">
        <v>88000</v>
      </c>
      <c r="CL98" s="375"/>
      <c r="CM98" s="454">
        <v>46072</v>
      </c>
      <c r="CN98" s="450">
        <v>100000</v>
      </c>
      <c r="CP98" s="442">
        <v>46118</v>
      </c>
      <c r="CQ98" s="441">
        <v>345000</v>
      </c>
      <c r="CY98" s="454">
        <v>45986</v>
      </c>
      <c r="CZ98" s="450">
        <v>1530000</v>
      </c>
      <c r="DB98" s="859">
        <v>46200</v>
      </c>
      <c r="DC98" s="441">
        <v>245000</v>
      </c>
      <c r="DE98" s="828"/>
      <c r="DF98" s="203"/>
      <c r="DH98" s="442"/>
      <c r="DI98" s="441"/>
    </row>
    <row r="99" spans="1:113" ht="15.75" x14ac:dyDescent="0.25">
      <c r="A99" s="298"/>
      <c r="B99"/>
      <c r="E99" s="404">
        <v>46199</v>
      </c>
      <c r="F99" s="405">
        <v>13000</v>
      </c>
      <c r="G99" s="407"/>
      <c r="H99" s="405" t="s">
        <v>5740</v>
      </c>
      <c r="M99" s="211">
        <v>44913</v>
      </c>
      <c r="N99" s="212">
        <v>70000</v>
      </c>
      <c r="O99" s="213"/>
      <c r="P99" s="212" t="s">
        <v>621</v>
      </c>
      <c r="T99" s="711">
        <v>46143</v>
      </c>
      <c r="U99" s="558" t="s">
        <v>1867</v>
      </c>
      <c r="V99" s="557" t="s">
        <v>8706</v>
      </c>
      <c r="W99" s="558" t="s">
        <v>562</v>
      </c>
      <c r="X99" s="558" t="s">
        <v>427</v>
      </c>
      <c r="Y99" s="673">
        <v>629000</v>
      </c>
      <c r="Z99" s="569">
        <v>5000</v>
      </c>
      <c r="AA99" s="569">
        <v>360000</v>
      </c>
      <c r="AB99" s="569"/>
      <c r="AC99" s="569">
        <v>214000</v>
      </c>
      <c r="AD99" s="569"/>
      <c r="AE99" s="569">
        <v>50000</v>
      </c>
      <c r="AF99" s="569"/>
      <c r="AG99" s="569">
        <v>0</v>
      </c>
      <c r="AH99" s="558" t="s">
        <v>8705</v>
      </c>
      <c r="AI99" t="s">
        <v>542</v>
      </c>
      <c r="AJ99" s="438">
        <v>46129</v>
      </c>
      <c r="AK99" s="439">
        <v>14222000</v>
      </c>
      <c r="AL99" s="439">
        <v>-14222000</v>
      </c>
      <c r="BP99" s="203"/>
      <c r="BQ99" s="203"/>
      <c r="BR99" s="203"/>
      <c r="BS99" s="203"/>
      <c r="BT99" s="374"/>
      <c r="BU99" s="446">
        <v>46127</v>
      </c>
      <c r="BV99" s="447">
        <v>708000</v>
      </c>
      <c r="BW99" s="374"/>
      <c r="BX99" s="448">
        <v>46127</v>
      </c>
      <c r="BY99" s="472">
        <v>1005000</v>
      </c>
      <c r="BZ99" s="374"/>
      <c r="CA99" s="291">
        <v>45762</v>
      </c>
      <c r="CB99" s="292">
        <v>722000</v>
      </c>
      <c r="CC99" s="374"/>
      <c r="CD99" s="376">
        <v>45833</v>
      </c>
      <c r="CE99" s="374">
        <v>287000</v>
      </c>
      <c r="CF99" s="375"/>
      <c r="CG99" s="825">
        <v>46041</v>
      </c>
      <c r="CH99" s="481">
        <v>18000</v>
      </c>
      <c r="CI99" s="375"/>
      <c r="CJ99" s="471">
        <v>46158</v>
      </c>
      <c r="CK99" s="472">
        <v>147000</v>
      </c>
      <c r="CL99" s="375"/>
      <c r="CM99" s="454">
        <v>46070</v>
      </c>
      <c r="CN99" s="450">
        <v>70000</v>
      </c>
      <c r="CP99" s="442">
        <v>46116</v>
      </c>
      <c r="CQ99" s="441">
        <v>100000</v>
      </c>
      <c r="CY99" s="454">
        <v>45984</v>
      </c>
      <c r="CZ99" s="450">
        <v>600000</v>
      </c>
      <c r="DB99" s="859">
        <v>46199</v>
      </c>
      <c r="DC99" s="441">
        <v>13000</v>
      </c>
      <c r="DE99" s="828"/>
      <c r="DF99" s="203"/>
      <c r="DH99" s="442"/>
      <c r="DI99" s="441"/>
    </row>
    <row r="100" spans="1:113" ht="15.75" x14ac:dyDescent="0.25">
      <c r="A100" s="298"/>
      <c r="B100"/>
      <c r="E100" s="404">
        <v>46199</v>
      </c>
      <c r="F100" s="405">
        <v>9000</v>
      </c>
      <c r="G100" s="407"/>
      <c r="H100" s="405" t="s">
        <v>9067</v>
      </c>
      <c r="M100" s="211">
        <v>44913</v>
      </c>
      <c r="N100" s="212">
        <v>70000</v>
      </c>
      <c r="O100" s="213"/>
      <c r="P100" s="212" t="s">
        <v>622</v>
      </c>
      <c r="T100" s="711">
        <v>46143</v>
      </c>
      <c r="U100" s="558" t="s">
        <v>1867</v>
      </c>
      <c r="V100" s="557" t="s">
        <v>8704</v>
      </c>
      <c r="W100" s="558" t="s">
        <v>562</v>
      </c>
      <c r="X100" s="558" t="s">
        <v>426</v>
      </c>
      <c r="Y100" s="673">
        <v>504000</v>
      </c>
      <c r="Z100" s="569">
        <v>5000</v>
      </c>
      <c r="AA100" s="569">
        <v>409000</v>
      </c>
      <c r="AB100" s="569"/>
      <c r="AC100" s="569"/>
      <c r="AD100" s="569"/>
      <c r="AE100" s="569">
        <v>60000</v>
      </c>
      <c r="AF100" s="569">
        <v>30000</v>
      </c>
      <c r="AG100" s="569">
        <v>0</v>
      </c>
      <c r="AH100" s="558" t="s">
        <v>8744</v>
      </c>
      <c r="AI100" t="s">
        <v>542</v>
      </c>
      <c r="AJ100" s="438">
        <v>46128</v>
      </c>
      <c r="AK100" s="439">
        <v>14174000</v>
      </c>
      <c r="AL100" s="439">
        <v>-14174000</v>
      </c>
      <c r="BP100" s="203"/>
      <c r="BQ100" s="203"/>
      <c r="BR100" s="203"/>
      <c r="BS100" s="203"/>
      <c r="BT100" s="374"/>
      <c r="BU100" s="446">
        <v>46127</v>
      </c>
      <c r="BV100" s="447">
        <v>950000</v>
      </c>
      <c r="BW100" s="374"/>
      <c r="BX100" s="448">
        <v>46126</v>
      </c>
      <c r="BY100" s="472">
        <v>288000</v>
      </c>
      <c r="BZ100" s="374"/>
      <c r="CA100" s="291">
        <v>45762</v>
      </c>
      <c r="CB100" s="292">
        <v>105000</v>
      </c>
      <c r="CC100" s="374"/>
      <c r="CD100" s="376">
        <v>45833</v>
      </c>
      <c r="CE100" s="374">
        <v>235000</v>
      </c>
      <c r="CF100" s="375"/>
      <c r="CG100" s="825">
        <v>46036</v>
      </c>
      <c r="CH100" s="481">
        <v>110000</v>
      </c>
      <c r="CI100" s="375"/>
      <c r="CJ100" s="471">
        <v>46158</v>
      </c>
      <c r="CK100" s="472">
        <v>78000</v>
      </c>
      <c r="CL100" s="375"/>
      <c r="CM100" s="454">
        <v>46070</v>
      </c>
      <c r="CN100" s="450">
        <v>943000</v>
      </c>
      <c r="CP100" s="442">
        <v>46115</v>
      </c>
      <c r="CQ100" s="441">
        <v>46000</v>
      </c>
      <c r="CY100" s="454">
        <v>45984</v>
      </c>
      <c r="CZ100" s="450">
        <v>120000</v>
      </c>
      <c r="DB100" s="859">
        <v>46199</v>
      </c>
      <c r="DC100" s="441">
        <v>10000</v>
      </c>
      <c r="DE100" s="828"/>
      <c r="DF100" s="203"/>
      <c r="DH100" s="442"/>
      <c r="DI100" s="441"/>
    </row>
    <row r="101" spans="1:113" ht="15.75" x14ac:dyDescent="0.25">
      <c r="A101" s="298"/>
      <c r="B101"/>
      <c r="E101" s="404">
        <v>46199</v>
      </c>
      <c r="F101" s="405">
        <v>20000</v>
      </c>
      <c r="G101" s="407" t="s">
        <v>1365</v>
      </c>
      <c r="H101" s="405" t="s">
        <v>3818</v>
      </c>
      <c r="M101" s="211">
        <v>44913</v>
      </c>
      <c r="N101" s="212">
        <v>70000</v>
      </c>
      <c r="O101" s="213"/>
      <c r="P101" s="212" t="s">
        <v>623</v>
      </c>
      <c r="T101" s="711">
        <v>46143</v>
      </c>
      <c r="U101" s="558" t="s">
        <v>6800</v>
      </c>
      <c r="V101" s="557" t="s">
        <v>8732</v>
      </c>
      <c r="W101" s="558" t="s">
        <v>561</v>
      </c>
      <c r="X101" s="558" t="s">
        <v>426</v>
      </c>
      <c r="Y101" s="673">
        <v>410000</v>
      </c>
      <c r="Z101" s="569">
        <v>5000</v>
      </c>
      <c r="AA101" s="569">
        <v>325000</v>
      </c>
      <c r="AB101" s="569"/>
      <c r="AC101" s="569"/>
      <c r="AD101" s="569"/>
      <c r="AE101" s="569">
        <v>80000</v>
      </c>
      <c r="AF101" s="569"/>
      <c r="AG101" s="569">
        <v>0</v>
      </c>
      <c r="AH101" s="558"/>
      <c r="AI101" t="s">
        <v>542</v>
      </c>
      <c r="AJ101" s="438">
        <v>46127</v>
      </c>
      <c r="AK101" s="439">
        <v>13851000</v>
      </c>
      <c r="AL101" s="439">
        <v>-13851000</v>
      </c>
      <c r="BP101" s="203"/>
      <c r="BQ101" s="203"/>
      <c r="BR101" s="203"/>
      <c r="BS101" s="203"/>
      <c r="BT101" s="374"/>
      <c r="BU101" s="446">
        <v>46126</v>
      </c>
      <c r="BV101" s="447">
        <v>620000</v>
      </c>
      <c r="BW101" s="374"/>
      <c r="BX101" s="448">
        <v>46119</v>
      </c>
      <c r="BY101" s="472">
        <v>257000</v>
      </c>
      <c r="BZ101" s="374"/>
      <c r="CA101" s="291">
        <v>45761</v>
      </c>
      <c r="CB101" s="292">
        <v>452000</v>
      </c>
      <c r="CC101" s="374"/>
      <c r="CD101" s="376">
        <v>45833</v>
      </c>
      <c r="CE101" s="374">
        <v>5000</v>
      </c>
      <c r="CF101" s="375"/>
      <c r="CG101" s="825">
        <v>46036</v>
      </c>
      <c r="CH101" s="481">
        <v>1103000</v>
      </c>
      <c r="CI101" s="375"/>
      <c r="CJ101" s="471">
        <v>46157</v>
      </c>
      <c r="CK101" s="472">
        <v>100000</v>
      </c>
      <c r="CL101" s="375"/>
      <c r="CM101" s="454">
        <v>46070</v>
      </c>
      <c r="CN101" s="450">
        <v>45000</v>
      </c>
      <c r="CP101" s="442">
        <v>46113</v>
      </c>
      <c r="CQ101" s="441">
        <v>100000</v>
      </c>
      <c r="CY101" s="454">
        <v>45983</v>
      </c>
      <c r="CZ101" s="450">
        <v>150000</v>
      </c>
      <c r="DB101" s="859">
        <v>46199</v>
      </c>
      <c r="DC101" s="441">
        <v>6000</v>
      </c>
      <c r="DE101" s="828"/>
      <c r="DF101" s="203"/>
      <c r="DH101" s="442"/>
      <c r="DI101" s="441"/>
    </row>
    <row r="102" spans="1:113" ht="15.75" x14ac:dyDescent="0.25">
      <c r="A102" s="298"/>
      <c r="B102"/>
      <c r="E102" s="404">
        <v>46198</v>
      </c>
      <c r="F102" s="405">
        <v>10000</v>
      </c>
      <c r="G102" s="407" t="s">
        <v>1431</v>
      </c>
      <c r="H102" s="405" t="s">
        <v>9071</v>
      </c>
      <c r="M102" s="211">
        <v>44906</v>
      </c>
      <c r="N102" s="212">
        <v>20000</v>
      </c>
      <c r="O102" s="213"/>
      <c r="P102" s="212" t="s">
        <v>624</v>
      </c>
      <c r="T102" s="711">
        <v>46143</v>
      </c>
      <c r="U102" s="558" t="s">
        <v>6800</v>
      </c>
      <c r="V102" s="557" t="s">
        <v>8349</v>
      </c>
      <c r="W102" s="558" t="s">
        <v>8733</v>
      </c>
      <c r="X102" s="558" t="s">
        <v>426</v>
      </c>
      <c r="Y102" s="673">
        <v>342000</v>
      </c>
      <c r="Z102" s="569">
        <v>5000</v>
      </c>
      <c r="AA102" s="569">
        <v>257000</v>
      </c>
      <c r="AB102" s="569"/>
      <c r="AC102" s="569"/>
      <c r="AD102" s="569"/>
      <c r="AE102" s="569">
        <v>80000</v>
      </c>
      <c r="AF102" s="569"/>
      <c r="AG102" s="569">
        <v>0</v>
      </c>
      <c r="AH102" s="558"/>
      <c r="AI102" t="s">
        <v>542</v>
      </c>
      <c r="AJ102" s="438">
        <v>46118</v>
      </c>
      <c r="AK102" s="439">
        <v>12959000</v>
      </c>
      <c r="AL102" s="439">
        <v>-12959000</v>
      </c>
      <c r="BP102" s="203"/>
      <c r="BQ102" s="203"/>
      <c r="BR102" s="203"/>
      <c r="BS102" s="203"/>
      <c r="BT102" s="374"/>
      <c r="BU102" s="446">
        <v>46126</v>
      </c>
      <c r="BV102" s="447">
        <v>1090000</v>
      </c>
      <c r="BW102" s="374"/>
      <c r="BX102" s="448">
        <v>46119</v>
      </c>
      <c r="BY102" s="472">
        <v>162000</v>
      </c>
      <c r="BZ102" s="374"/>
      <c r="CA102" s="291">
        <v>45757</v>
      </c>
      <c r="CB102" s="292">
        <v>580000</v>
      </c>
      <c r="CC102" s="374"/>
      <c r="CD102" s="376">
        <v>45833</v>
      </c>
      <c r="CE102" s="374">
        <v>5000</v>
      </c>
      <c r="CF102" s="375"/>
      <c r="CG102" s="825">
        <v>46035</v>
      </c>
      <c r="CH102" s="481">
        <v>1113000</v>
      </c>
      <c r="CI102" s="375"/>
      <c r="CJ102" s="471">
        <v>46157</v>
      </c>
      <c r="CK102" s="472">
        <v>260000</v>
      </c>
      <c r="CL102" s="375"/>
      <c r="CM102" s="454">
        <v>46066</v>
      </c>
      <c r="CN102" s="450">
        <v>14000</v>
      </c>
      <c r="CP102" s="442">
        <v>46109</v>
      </c>
      <c r="CQ102" s="441">
        <v>80000</v>
      </c>
      <c r="CY102" s="454">
        <v>45981</v>
      </c>
      <c r="CZ102" s="450">
        <v>1500000</v>
      </c>
      <c r="DB102" s="859">
        <v>46199</v>
      </c>
      <c r="DC102" s="441">
        <v>22000</v>
      </c>
      <c r="DE102" s="828"/>
      <c r="DF102" s="203"/>
      <c r="DH102" s="442"/>
      <c r="DI102" s="441"/>
    </row>
    <row r="103" spans="1:113" ht="15.75" x14ac:dyDescent="0.25">
      <c r="A103" s="298"/>
      <c r="B103"/>
      <c r="E103" s="404">
        <v>46198</v>
      </c>
      <c r="F103" s="405">
        <v>13000</v>
      </c>
      <c r="G103" s="407" t="s">
        <v>1365</v>
      </c>
      <c r="H103" s="405" t="s">
        <v>9058</v>
      </c>
      <c r="M103" s="211">
        <v>44906</v>
      </c>
      <c r="N103" s="212">
        <v>76000</v>
      </c>
      <c r="O103" s="213"/>
      <c r="P103" s="212" t="s">
        <v>625</v>
      </c>
      <c r="T103" s="711">
        <v>46143</v>
      </c>
      <c r="U103" s="558" t="s">
        <v>6800</v>
      </c>
      <c r="V103" s="557" t="s">
        <v>8660</v>
      </c>
      <c r="W103" s="558" t="s">
        <v>8661</v>
      </c>
      <c r="X103" s="558" t="s">
        <v>427</v>
      </c>
      <c r="Y103" s="673">
        <v>150000</v>
      </c>
      <c r="Z103" s="569"/>
      <c r="AA103" s="569">
        <v>81000</v>
      </c>
      <c r="AB103" s="569">
        <v>10000</v>
      </c>
      <c r="AC103" s="569"/>
      <c r="AD103" s="569"/>
      <c r="AE103" s="569">
        <v>59000</v>
      </c>
      <c r="AF103" s="569"/>
      <c r="AG103" s="569">
        <v>0</v>
      </c>
      <c r="AH103" s="558"/>
      <c r="AI103" t="s">
        <v>542</v>
      </c>
      <c r="AJ103" s="438">
        <v>46111</v>
      </c>
      <c r="AK103" s="439">
        <v>12318000</v>
      </c>
      <c r="AL103" s="439">
        <v>-12318000</v>
      </c>
      <c r="BP103" s="203"/>
      <c r="BQ103" s="203"/>
      <c r="BR103" s="203"/>
      <c r="BS103" s="203"/>
      <c r="BT103" s="374"/>
      <c r="BU103" s="446">
        <v>46125</v>
      </c>
      <c r="BV103" s="447">
        <v>634000</v>
      </c>
      <c r="BW103" s="374"/>
      <c r="BX103" s="448">
        <v>46119</v>
      </c>
      <c r="BY103" s="472">
        <v>576000</v>
      </c>
      <c r="BZ103" s="374"/>
      <c r="CA103" s="291">
        <v>45756</v>
      </c>
      <c r="CB103" s="292">
        <v>327000</v>
      </c>
      <c r="CC103" s="374"/>
      <c r="CD103" s="376">
        <v>45833</v>
      </c>
      <c r="CE103" s="374">
        <v>5000</v>
      </c>
      <c r="CF103" s="375"/>
      <c r="CG103" s="825">
        <v>46021</v>
      </c>
      <c r="CH103" s="481">
        <v>115000</v>
      </c>
      <c r="CI103" s="375"/>
      <c r="CJ103" s="471">
        <v>46156</v>
      </c>
      <c r="CK103" s="472">
        <v>18000</v>
      </c>
      <c r="CL103" s="375"/>
      <c r="CM103" s="454">
        <v>46066</v>
      </c>
      <c r="CN103" s="450">
        <v>136000</v>
      </c>
      <c r="CP103" s="442">
        <v>46108</v>
      </c>
      <c r="CQ103" s="441">
        <v>342000</v>
      </c>
      <c r="CY103" s="454">
        <v>45980</v>
      </c>
      <c r="CZ103" s="450">
        <v>12000</v>
      </c>
      <c r="DB103" s="859">
        <v>46199</v>
      </c>
      <c r="DC103" s="441">
        <v>22000</v>
      </c>
      <c r="DE103" s="828"/>
      <c r="DF103" s="203"/>
      <c r="DH103" s="442"/>
      <c r="DI103" s="441"/>
    </row>
    <row r="104" spans="1:113" ht="15.75" x14ac:dyDescent="0.25">
      <c r="A104" s="298"/>
      <c r="B104"/>
      <c r="E104" s="404">
        <v>46198</v>
      </c>
      <c r="F104" s="405">
        <v>4000</v>
      </c>
      <c r="G104" s="407" t="s">
        <v>1281</v>
      </c>
      <c r="H104" s="405" t="s">
        <v>3597</v>
      </c>
      <c r="M104" s="211">
        <v>44906</v>
      </c>
      <c r="N104" s="212">
        <v>4000</v>
      </c>
      <c r="O104" s="213"/>
      <c r="P104" s="214" t="s">
        <v>613</v>
      </c>
      <c r="T104" s="711">
        <v>46143</v>
      </c>
      <c r="U104" s="558" t="s">
        <v>3454</v>
      </c>
      <c r="V104" s="557" t="s">
        <v>8717</v>
      </c>
      <c r="W104" s="558" t="s">
        <v>8831</v>
      </c>
      <c r="X104" s="558" t="s">
        <v>426</v>
      </c>
      <c r="Y104" s="673">
        <v>292000</v>
      </c>
      <c r="Z104" s="569"/>
      <c r="AA104" s="569">
        <v>208000</v>
      </c>
      <c r="AB104" s="569"/>
      <c r="AC104" s="569"/>
      <c r="AD104" s="569"/>
      <c r="AE104" s="569">
        <v>84000</v>
      </c>
      <c r="AF104" s="569"/>
      <c r="AG104" s="569">
        <v>0</v>
      </c>
      <c r="AH104" s="558"/>
      <c r="AI104" t="s">
        <v>542</v>
      </c>
      <c r="AJ104" s="438">
        <v>46098</v>
      </c>
      <c r="AK104" s="439">
        <v>10296000</v>
      </c>
      <c r="AL104" s="439">
        <v>-10296000</v>
      </c>
      <c r="BP104" s="203"/>
      <c r="BQ104" s="203"/>
      <c r="BR104" s="203"/>
      <c r="BS104" s="203"/>
      <c r="BT104" s="374"/>
      <c r="BU104" s="446">
        <v>46124</v>
      </c>
      <c r="BV104" s="447">
        <v>150000</v>
      </c>
      <c r="BW104" s="374"/>
      <c r="BX104" s="448">
        <v>46119</v>
      </c>
      <c r="BY104" s="472">
        <v>348000</v>
      </c>
      <c r="BZ104" s="374"/>
      <c r="CA104" s="291">
        <v>45756</v>
      </c>
      <c r="CB104" s="480">
        <v>1950000</v>
      </c>
      <c r="CC104" s="374"/>
      <c r="CD104" s="376">
        <v>45831</v>
      </c>
      <c r="CE104" s="374">
        <v>647000</v>
      </c>
      <c r="CF104" s="375"/>
      <c r="CG104" s="825">
        <v>46020</v>
      </c>
      <c r="CH104" s="481">
        <v>410000</v>
      </c>
      <c r="CI104" s="375"/>
      <c r="CJ104" s="471">
        <v>46156</v>
      </c>
      <c r="CK104" s="472">
        <v>30000</v>
      </c>
      <c r="CL104" s="375"/>
      <c r="CM104" s="454">
        <v>46065</v>
      </c>
      <c r="CN104" s="450">
        <v>271000</v>
      </c>
      <c r="CP104" s="442">
        <v>46106</v>
      </c>
      <c r="CQ104" s="441">
        <v>2000</v>
      </c>
      <c r="CY104" s="454">
        <v>45980</v>
      </c>
      <c r="CZ104" s="450">
        <v>420000</v>
      </c>
      <c r="DB104" s="859">
        <v>46199</v>
      </c>
      <c r="DC104" s="441">
        <v>20000</v>
      </c>
      <c r="DE104" s="828"/>
      <c r="DF104" s="203"/>
      <c r="DH104" s="442"/>
      <c r="DI104" s="441"/>
    </row>
    <row r="105" spans="1:113" ht="15.75" x14ac:dyDescent="0.25">
      <c r="A105" s="298"/>
      <c r="B105"/>
      <c r="E105" s="404">
        <v>46197</v>
      </c>
      <c r="F105" s="405">
        <v>6000</v>
      </c>
      <c r="G105" s="407" t="s">
        <v>5440</v>
      </c>
      <c r="H105" s="405" t="s">
        <v>5639</v>
      </c>
      <c r="M105" s="211">
        <v>44906</v>
      </c>
      <c r="N105" s="212">
        <v>111000</v>
      </c>
      <c r="O105" s="213"/>
      <c r="P105" s="212" t="s">
        <v>626</v>
      </c>
      <c r="T105" s="711">
        <v>46143</v>
      </c>
      <c r="U105" s="558" t="s">
        <v>3454</v>
      </c>
      <c r="V105" s="557" t="s">
        <v>8717</v>
      </c>
      <c r="W105" s="558" t="s">
        <v>2837</v>
      </c>
      <c r="X105" s="558" t="s">
        <v>426</v>
      </c>
      <c r="Y105" s="673">
        <v>110000</v>
      </c>
      <c r="Z105" s="569"/>
      <c r="AA105" s="569"/>
      <c r="AB105" s="569">
        <v>77000</v>
      </c>
      <c r="AC105" s="569"/>
      <c r="AD105" s="569"/>
      <c r="AE105" s="569">
        <v>33000</v>
      </c>
      <c r="AF105" s="569"/>
      <c r="AG105" s="569">
        <v>0</v>
      </c>
      <c r="AH105" s="558"/>
      <c r="AI105" t="s">
        <v>542</v>
      </c>
      <c r="AJ105" s="438">
        <v>46093</v>
      </c>
      <c r="AK105" s="439">
        <v>9822000</v>
      </c>
      <c r="AL105" s="439">
        <v>-9822000</v>
      </c>
      <c r="BP105" s="203"/>
      <c r="BQ105" s="203"/>
      <c r="BR105" s="203"/>
      <c r="BS105" s="203"/>
      <c r="BT105" s="374"/>
      <c r="BU105" s="446">
        <v>46124</v>
      </c>
      <c r="BV105" s="447">
        <v>311000</v>
      </c>
      <c r="BW105" s="374"/>
      <c r="BX105" s="448">
        <v>46112</v>
      </c>
      <c r="BY105" s="472">
        <v>328000</v>
      </c>
      <c r="BZ105" s="374"/>
      <c r="CA105" s="291">
        <v>45756</v>
      </c>
      <c r="CB105" s="288">
        <v>298000</v>
      </c>
      <c r="CC105" s="374"/>
      <c r="CD105" s="376">
        <v>45831</v>
      </c>
      <c r="CE105" s="374">
        <v>86000</v>
      </c>
      <c r="CF105" s="375"/>
      <c r="CG105" s="825">
        <v>46020</v>
      </c>
      <c r="CH105" s="481">
        <v>579000</v>
      </c>
      <c r="CI105" s="375"/>
      <c r="CJ105" s="471">
        <v>46156</v>
      </c>
      <c r="CK105" s="472">
        <v>261000</v>
      </c>
      <c r="CL105" s="375"/>
      <c r="CM105" s="454">
        <v>46065</v>
      </c>
      <c r="CN105" s="450">
        <v>648000</v>
      </c>
      <c r="CP105" s="442">
        <v>46105</v>
      </c>
      <c r="CQ105" s="441">
        <v>100000</v>
      </c>
      <c r="CY105" s="454">
        <v>45978</v>
      </c>
      <c r="CZ105" s="450">
        <v>380000</v>
      </c>
      <c r="DB105" s="859">
        <v>46198</v>
      </c>
      <c r="DC105" s="441">
        <v>4000</v>
      </c>
      <c r="DE105" s="828"/>
      <c r="DF105" s="203"/>
      <c r="DH105" s="442"/>
      <c r="DI105" s="441"/>
    </row>
    <row r="106" spans="1:113" ht="15.75" x14ac:dyDescent="0.25">
      <c r="A106" s="298"/>
      <c r="B106"/>
      <c r="E106" s="404">
        <v>46197</v>
      </c>
      <c r="F106" s="405">
        <v>25000</v>
      </c>
      <c r="G106" s="407" t="s">
        <v>3322</v>
      </c>
      <c r="H106" s="405" t="s">
        <v>903</v>
      </c>
      <c r="M106" s="211">
        <v>44906</v>
      </c>
      <c r="N106" s="212">
        <v>4000</v>
      </c>
      <c r="O106" s="213"/>
      <c r="P106" s="214" t="s">
        <v>613</v>
      </c>
      <c r="T106" s="711">
        <v>46143</v>
      </c>
      <c r="U106" s="558" t="s">
        <v>582</v>
      </c>
      <c r="V106" s="557" t="s">
        <v>8771</v>
      </c>
      <c r="W106" s="558" t="s">
        <v>561</v>
      </c>
      <c r="X106" s="558" t="s">
        <v>427</v>
      </c>
      <c r="Y106" s="673">
        <v>411000</v>
      </c>
      <c r="Z106" s="569">
        <v>23000</v>
      </c>
      <c r="AA106" s="569">
        <v>375000</v>
      </c>
      <c r="AB106" s="569"/>
      <c r="AC106" s="569"/>
      <c r="AD106" s="569"/>
      <c r="AE106" s="569">
        <v>13000</v>
      </c>
      <c r="AF106" s="569"/>
      <c r="AG106" s="569">
        <v>0</v>
      </c>
      <c r="AH106" s="558"/>
      <c r="AI106" t="s">
        <v>542</v>
      </c>
      <c r="AJ106" s="438">
        <v>46086</v>
      </c>
      <c r="AK106" s="439">
        <v>8631000</v>
      </c>
      <c r="AL106" s="439">
        <v>-8631000</v>
      </c>
      <c r="BP106" s="203"/>
      <c r="BQ106" s="203"/>
      <c r="BR106" s="203"/>
      <c r="BS106" s="203"/>
      <c r="BT106" s="374"/>
      <c r="BU106" s="446">
        <v>46121</v>
      </c>
      <c r="BV106" s="447">
        <v>110000</v>
      </c>
      <c r="BW106" s="374"/>
      <c r="BX106" s="448">
        <v>46112</v>
      </c>
      <c r="BY106" s="472">
        <v>364000</v>
      </c>
      <c r="BZ106" s="374"/>
      <c r="CA106" s="291">
        <v>45754</v>
      </c>
      <c r="CB106" s="292">
        <v>1278000</v>
      </c>
      <c r="CC106" s="374"/>
      <c r="CD106" s="376">
        <v>45829</v>
      </c>
      <c r="CE106" s="374">
        <v>5000</v>
      </c>
      <c r="CF106" s="375"/>
      <c r="CG106" s="825">
        <v>46020</v>
      </c>
      <c r="CH106" s="481">
        <v>407000</v>
      </c>
      <c r="CI106" s="375"/>
      <c r="CJ106" s="471">
        <v>46156</v>
      </c>
      <c r="CK106" s="472">
        <v>44000</v>
      </c>
      <c r="CL106" s="375"/>
      <c r="CM106" s="454">
        <v>46064</v>
      </c>
      <c r="CN106" s="450">
        <v>460000</v>
      </c>
      <c r="CP106" s="442">
        <v>46103</v>
      </c>
      <c r="CQ106" s="441">
        <v>125000</v>
      </c>
      <c r="CY106" s="454">
        <v>45975</v>
      </c>
      <c r="CZ106" s="450">
        <v>56000</v>
      </c>
      <c r="DB106" s="859">
        <v>46197</v>
      </c>
      <c r="DC106" s="441">
        <v>261000</v>
      </c>
      <c r="DE106" s="828"/>
      <c r="DF106" s="203"/>
      <c r="DH106" s="442"/>
      <c r="DI106" s="441"/>
    </row>
    <row r="107" spans="1:113" ht="15.75" x14ac:dyDescent="0.25">
      <c r="A107" s="298"/>
      <c r="B107"/>
      <c r="E107" s="404">
        <v>46197</v>
      </c>
      <c r="F107" s="405">
        <v>35000</v>
      </c>
      <c r="G107" s="407" t="s">
        <v>911</v>
      </c>
      <c r="H107" s="405" t="s">
        <v>885</v>
      </c>
      <c r="M107" s="211">
        <v>44906</v>
      </c>
      <c r="N107" s="212">
        <v>100000</v>
      </c>
      <c r="O107" s="213"/>
      <c r="P107" s="212" t="s">
        <v>627</v>
      </c>
      <c r="T107" s="711">
        <v>46143</v>
      </c>
      <c r="U107" s="558" t="s">
        <v>582</v>
      </c>
      <c r="V107" s="557" t="s">
        <v>8707</v>
      </c>
      <c r="W107" s="558" t="s">
        <v>561</v>
      </c>
      <c r="X107" s="558" t="s">
        <v>426</v>
      </c>
      <c r="Y107" s="673">
        <v>2320000</v>
      </c>
      <c r="Z107" s="569">
        <v>23000</v>
      </c>
      <c r="AA107" s="569"/>
      <c r="AB107" s="569">
        <v>595000</v>
      </c>
      <c r="AC107" s="569">
        <v>1619000</v>
      </c>
      <c r="AD107" s="569"/>
      <c r="AE107" s="569">
        <v>80000</v>
      </c>
      <c r="AF107" s="569">
        <v>3000</v>
      </c>
      <c r="AG107" s="569">
        <v>0</v>
      </c>
      <c r="AH107" s="558" t="s">
        <v>8708</v>
      </c>
      <c r="AI107" t="s">
        <v>542</v>
      </c>
      <c r="AJ107" s="438">
        <v>46083</v>
      </c>
      <c r="AK107" s="439">
        <v>13817000</v>
      </c>
      <c r="AL107" s="439">
        <v>-13817000</v>
      </c>
      <c r="BP107" s="203"/>
      <c r="BQ107" s="203"/>
      <c r="BR107" s="203"/>
      <c r="BS107" s="203"/>
      <c r="BT107" s="374"/>
      <c r="BU107" s="446">
        <v>46121</v>
      </c>
      <c r="BV107" s="447">
        <v>308000</v>
      </c>
      <c r="BW107" s="374"/>
      <c r="BX107" s="448">
        <v>46112</v>
      </c>
      <c r="BY107" s="472">
        <v>531000</v>
      </c>
      <c r="BZ107" s="374"/>
      <c r="CA107" s="291">
        <v>45751</v>
      </c>
      <c r="CB107" s="292">
        <v>477000</v>
      </c>
      <c r="CC107" s="374"/>
      <c r="CD107" s="376">
        <v>45829</v>
      </c>
      <c r="CE107" s="374">
        <v>132000</v>
      </c>
      <c r="CF107" s="375"/>
      <c r="CG107" s="825">
        <v>46020</v>
      </c>
      <c r="CH107" s="481">
        <v>398000</v>
      </c>
      <c r="CI107" s="375"/>
      <c r="CJ107" s="471">
        <v>46156</v>
      </c>
      <c r="CK107" s="472">
        <v>238000</v>
      </c>
      <c r="CL107" s="375"/>
      <c r="CM107" s="454">
        <v>46063</v>
      </c>
      <c r="CN107" s="450">
        <v>640000</v>
      </c>
      <c r="CP107" s="442">
        <v>46102</v>
      </c>
      <c r="CQ107" s="441">
        <v>50000</v>
      </c>
      <c r="CY107" s="454">
        <v>45974</v>
      </c>
      <c r="CZ107" s="450">
        <v>2000000</v>
      </c>
      <c r="DB107" s="859">
        <v>46197</v>
      </c>
      <c r="DC107" s="441">
        <v>203000</v>
      </c>
      <c r="DE107" s="828"/>
      <c r="DF107" s="203"/>
      <c r="DH107" s="442"/>
      <c r="DI107" s="441"/>
    </row>
    <row r="108" spans="1:113" ht="15.75" x14ac:dyDescent="0.25">
      <c r="A108" s="298"/>
      <c r="B108"/>
      <c r="E108" s="404">
        <v>46197</v>
      </c>
      <c r="F108" s="405">
        <v>8000</v>
      </c>
      <c r="G108" s="407" t="s">
        <v>911</v>
      </c>
      <c r="H108" s="405" t="s">
        <v>885</v>
      </c>
      <c r="M108" s="211">
        <v>44906</v>
      </c>
      <c r="N108" s="212">
        <v>4000</v>
      </c>
      <c r="O108" s="213"/>
      <c r="P108" s="214" t="s">
        <v>613</v>
      </c>
      <c r="T108" s="711">
        <v>46143</v>
      </c>
      <c r="U108" s="558" t="s">
        <v>6643</v>
      </c>
      <c r="V108" s="557" t="s">
        <v>8730</v>
      </c>
      <c r="W108" s="558" t="s">
        <v>580</v>
      </c>
      <c r="X108" s="558" t="s">
        <v>214</v>
      </c>
      <c r="Y108" s="673">
        <v>723000</v>
      </c>
      <c r="Z108" s="569">
        <v>5000</v>
      </c>
      <c r="AA108" s="569">
        <v>468000</v>
      </c>
      <c r="AB108" s="569">
        <v>13000</v>
      </c>
      <c r="AC108" s="569"/>
      <c r="AD108" s="569">
        <v>45000</v>
      </c>
      <c r="AE108" s="569">
        <v>80000</v>
      </c>
      <c r="AF108" s="569">
        <v>112000</v>
      </c>
      <c r="AG108" s="569">
        <v>0</v>
      </c>
      <c r="AH108" s="558" t="s">
        <v>8827</v>
      </c>
      <c r="AI108" t="s">
        <v>542</v>
      </c>
      <c r="AJ108" s="438">
        <v>46083</v>
      </c>
      <c r="AK108" s="439">
        <v>13817000</v>
      </c>
      <c r="AL108" s="439">
        <v>-13817000</v>
      </c>
      <c r="BP108" s="203"/>
      <c r="BQ108" s="203"/>
      <c r="BR108" s="203"/>
      <c r="BS108" s="203"/>
      <c r="BT108" s="374"/>
      <c r="BU108" s="446">
        <v>46121</v>
      </c>
      <c r="BV108" s="447">
        <v>867000</v>
      </c>
      <c r="BW108" s="374"/>
      <c r="BX108" s="448">
        <v>46112</v>
      </c>
      <c r="BY108" s="472">
        <v>668000</v>
      </c>
      <c r="BZ108" s="374"/>
      <c r="CA108" s="291">
        <v>45748</v>
      </c>
      <c r="CB108" s="292">
        <v>107000</v>
      </c>
      <c r="CC108" s="374"/>
      <c r="CD108" s="376">
        <v>45829</v>
      </c>
      <c r="CE108" s="374">
        <v>227000</v>
      </c>
      <c r="CF108" s="375"/>
      <c r="CG108" s="825">
        <v>46018</v>
      </c>
      <c r="CH108" s="481">
        <v>775000</v>
      </c>
      <c r="CI108" s="375"/>
      <c r="CJ108" s="471">
        <v>46155</v>
      </c>
      <c r="CK108" s="472">
        <v>409000</v>
      </c>
      <c r="CL108" s="375"/>
      <c r="CM108" s="454">
        <v>46061</v>
      </c>
      <c r="CN108" s="450">
        <v>28000</v>
      </c>
      <c r="CP108" s="442">
        <v>46102</v>
      </c>
      <c r="CQ108" s="441">
        <v>50000</v>
      </c>
      <c r="CY108" s="454">
        <v>45973</v>
      </c>
      <c r="CZ108" s="450">
        <v>1000000</v>
      </c>
      <c r="DB108" s="859">
        <v>46197</v>
      </c>
      <c r="DC108" s="441">
        <v>45000</v>
      </c>
      <c r="DE108" s="828"/>
      <c r="DF108" s="203"/>
      <c r="DH108" s="442"/>
      <c r="DI108" s="441"/>
    </row>
    <row r="109" spans="1:113" ht="15.75" x14ac:dyDescent="0.25">
      <c r="A109" s="298"/>
      <c r="B109"/>
      <c r="E109" s="404">
        <v>46197</v>
      </c>
      <c r="F109" s="405">
        <v>70000</v>
      </c>
      <c r="G109" s="407"/>
      <c r="H109" s="405" t="s">
        <v>9074</v>
      </c>
      <c r="M109" s="211">
        <v>44906</v>
      </c>
      <c r="N109" s="212">
        <v>10000</v>
      </c>
      <c r="O109" s="213"/>
      <c r="P109" s="212" t="s">
        <v>628</v>
      </c>
      <c r="T109" s="711">
        <v>46143</v>
      </c>
      <c r="U109" s="558" t="s">
        <v>6643</v>
      </c>
      <c r="V109" s="557" t="s">
        <v>8726</v>
      </c>
      <c r="W109" s="558" t="s">
        <v>580</v>
      </c>
      <c r="X109" s="558" t="s">
        <v>427</v>
      </c>
      <c r="Y109" s="673">
        <v>778000</v>
      </c>
      <c r="Z109" s="569">
        <v>5000</v>
      </c>
      <c r="AA109" s="569">
        <v>757000</v>
      </c>
      <c r="AB109" s="569"/>
      <c r="AC109" s="569"/>
      <c r="AD109" s="569"/>
      <c r="AE109" s="569">
        <v>16000</v>
      </c>
      <c r="AF109" s="569"/>
      <c r="AG109" s="569">
        <v>0</v>
      </c>
      <c r="AH109" s="558"/>
      <c r="AI109" t="s">
        <v>542</v>
      </c>
      <c r="AJ109" s="438">
        <v>46080</v>
      </c>
      <c r="AK109" s="439">
        <v>13615000</v>
      </c>
      <c r="AL109" s="439">
        <v>-13615000</v>
      </c>
      <c r="BP109" s="203"/>
      <c r="BQ109" s="203"/>
      <c r="BR109" s="203"/>
      <c r="BS109" s="203"/>
      <c r="BT109" s="374"/>
      <c r="BU109" s="446">
        <v>46115</v>
      </c>
      <c r="BV109" s="447">
        <v>30000</v>
      </c>
      <c r="BW109" s="374"/>
      <c r="BX109" s="448">
        <v>46110</v>
      </c>
      <c r="BY109" s="472">
        <v>110000</v>
      </c>
      <c r="BZ109" s="374"/>
      <c r="CA109" s="290">
        <v>45747</v>
      </c>
      <c r="CB109" s="288">
        <v>350000</v>
      </c>
      <c r="CC109" s="374"/>
      <c r="CD109" s="376">
        <v>45828</v>
      </c>
      <c r="CE109" s="374">
        <v>57000</v>
      </c>
      <c r="CF109" s="375"/>
      <c r="CG109" s="825">
        <v>46018</v>
      </c>
      <c r="CH109" s="481">
        <v>480000</v>
      </c>
      <c r="CI109" s="375"/>
      <c r="CJ109" s="471">
        <v>46155</v>
      </c>
      <c r="CK109" s="472">
        <v>81000</v>
      </c>
      <c r="CL109" s="375"/>
      <c r="CM109" s="454">
        <v>46059</v>
      </c>
      <c r="CN109" s="450">
        <v>698000</v>
      </c>
      <c r="CP109" s="442">
        <v>46102</v>
      </c>
      <c r="CQ109" s="441">
        <v>10000</v>
      </c>
      <c r="CY109" s="454">
        <v>45972</v>
      </c>
      <c r="CZ109" s="450">
        <v>50000</v>
      </c>
      <c r="DB109" s="859">
        <v>46197</v>
      </c>
      <c r="DC109" s="441">
        <v>126000</v>
      </c>
      <c r="DE109" s="828"/>
      <c r="DF109" s="203"/>
      <c r="DH109" s="442"/>
      <c r="DI109" s="441"/>
    </row>
    <row r="110" spans="1:113" ht="15.75" x14ac:dyDescent="0.25">
      <c r="A110" s="298"/>
      <c r="B110"/>
      <c r="E110" s="404">
        <v>46196</v>
      </c>
      <c r="F110" s="405">
        <v>241000</v>
      </c>
      <c r="G110" s="407" t="s">
        <v>1281</v>
      </c>
      <c r="H110" s="405" t="s">
        <v>3344</v>
      </c>
      <c r="M110" s="211">
        <v>44906</v>
      </c>
      <c r="N110" s="212">
        <v>4000</v>
      </c>
      <c r="O110" s="213"/>
      <c r="P110" s="214" t="s">
        <v>613</v>
      </c>
      <c r="T110" s="711">
        <v>46143</v>
      </c>
      <c r="U110" s="558" t="s">
        <v>6643</v>
      </c>
      <c r="V110" s="557" t="s">
        <v>8725</v>
      </c>
      <c r="W110" s="558" t="s">
        <v>561</v>
      </c>
      <c r="X110" s="558" t="s">
        <v>426</v>
      </c>
      <c r="Y110" s="673">
        <v>418000</v>
      </c>
      <c r="Z110" s="569">
        <v>25000</v>
      </c>
      <c r="AA110" s="569">
        <v>312000</v>
      </c>
      <c r="AB110" s="569"/>
      <c r="AC110" s="569"/>
      <c r="AD110" s="569"/>
      <c r="AE110" s="569">
        <v>80000</v>
      </c>
      <c r="AF110" s="569">
        <v>1000</v>
      </c>
      <c r="AG110" s="569">
        <v>0</v>
      </c>
      <c r="AH110" s="558" t="s">
        <v>8828</v>
      </c>
      <c r="AI110" t="s">
        <v>542</v>
      </c>
      <c r="AJ110" s="438">
        <v>46076</v>
      </c>
      <c r="AK110" s="439">
        <v>12611000</v>
      </c>
      <c r="AL110" s="439">
        <v>-12611000</v>
      </c>
      <c r="BP110" s="203"/>
      <c r="BQ110" s="203"/>
      <c r="BR110" s="203"/>
      <c r="BS110" s="203"/>
      <c r="BT110" s="374"/>
      <c r="BU110" s="446">
        <v>46113</v>
      </c>
      <c r="BV110" s="447">
        <v>651000</v>
      </c>
      <c r="BW110" s="374"/>
      <c r="BX110" s="448">
        <v>46107</v>
      </c>
      <c r="BY110" s="472">
        <v>219000</v>
      </c>
      <c r="BZ110" s="374"/>
      <c r="CA110" s="291">
        <v>45747</v>
      </c>
      <c r="CB110" s="292">
        <v>274000</v>
      </c>
      <c r="CC110" s="374"/>
      <c r="CD110" s="376">
        <v>45828</v>
      </c>
      <c r="CE110" s="230">
        <v>53000</v>
      </c>
      <c r="CF110" s="375"/>
      <c r="CG110" s="825">
        <v>46014</v>
      </c>
      <c r="CH110" s="481">
        <v>576000</v>
      </c>
      <c r="CI110" s="375"/>
      <c r="CJ110" s="471">
        <v>46155</v>
      </c>
      <c r="CK110" s="472">
        <v>44000</v>
      </c>
      <c r="CL110" s="375"/>
      <c r="CM110" s="454">
        <v>46058</v>
      </c>
      <c r="CN110" s="450">
        <v>80000</v>
      </c>
      <c r="CP110" s="442">
        <v>46102</v>
      </c>
      <c r="CQ110" s="441">
        <v>46000</v>
      </c>
      <c r="CY110" s="454">
        <v>45969</v>
      </c>
      <c r="CZ110" s="450">
        <v>355000</v>
      </c>
      <c r="DB110" s="859">
        <v>46197</v>
      </c>
      <c r="DC110" s="441">
        <v>8000</v>
      </c>
      <c r="DE110" s="828"/>
      <c r="DF110" s="203"/>
      <c r="DH110" s="442"/>
      <c r="DI110" s="441"/>
    </row>
    <row r="111" spans="1:113" ht="15.75" x14ac:dyDescent="0.25">
      <c r="A111" s="298"/>
      <c r="B111"/>
      <c r="E111" s="404">
        <v>46196</v>
      </c>
      <c r="F111" s="405">
        <v>5000</v>
      </c>
      <c r="G111" s="407" t="s">
        <v>3324</v>
      </c>
      <c r="H111" s="405" t="s">
        <v>9052</v>
      </c>
      <c r="M111" s="211">
        <v>44904</v>
      </c>
      <c r="N111" s="212">
        <v>4000</v>
      </c>
      <c r="O111" s="213"/>
      <c r="P111" s="214" t="s">
        <v>613</v>
      </c>
      <c r="T111" s="711">
        <v>46143</v>
      </c>
      <c r="U111" s="558" t="s">
        <v>6643</v>
      </c>
      <c r="V111" s="557" t="s">
        <v>8675</v>
      </c>
      <c r="W111" s="558" t="s">
        <v>561</v>
      </c>
      <c r="X111" s="558" t="s">
        <v>426</v>
      </c>
      <c r="Y111" s="673">
        <v>318000</v>
      </c>
      <c r="Z111" s="569">
        <v>5000</v>
      </c>
      <c r="AA111" s="569">
        <v>234000</v>
      </c>
      <c r="AB111" s="569"/>
      <c r="AC111" s="569"/>
      <c r="AD111" s="569"/>
      <c r="AE111" s="569">
        <v>79000</v>
      </c>
      <c r="AF111" s="569"/>
      <c r="AG111" s="569">
        <v>0</v>
      </c>
      <c r="AH111" s="558"/>
      <c r="AI111" t="s">
        <v>542</v>
      </c>
      <c r="AJ111" s="438">
        <v>46072</v>
      </c>
      <c r="AK111" s="439">
        <v>12385000</v>
      </c>
      <c r="AL111" s="439">
        <v>-12385000</v>
      </c>
      <c r="BP111" s="203"/>
      <c r="BQ111" s="203"/>
      <c r="BR111" s="203"/>
      <c r="BS111" s="203"/>
      <c r="BT111" s="374"/>
      <c r="BU111" s="446">
        <v>46112</v>
      </c>
      <c r="BV111" s="447">
        <v>568000</v>
      </c>
      <c r="BW111" s="374"/>
      <c r="BX111" s="448">
        <v>46107</v>
      </c>
      <c r="BY111" s="472">
        <v>326000</v>
      </c>
      <c r="BZ111" s="374"/>
      <c r="CA111" s="291">
        <v>45744</v>
      </c>
      <c r="CB111" s="292">
        <v>1940000</v>
      </c>
      <c r="CC111" s="374"/>
      <c r="CD111" s="376">
        <v>45828</v>
      </c>
      <c r="CE111" s="374">
        <v>45000</v>
      </c>
      <c r="CF111" s="375"/>
      <c r="CG111" s="825">
        <v>46013</v>
      </c>
      <c r="CH111" s="481">
        <v>1226000</v>
      </c>
      <c r="CI111" s="375"/>
      <c r="CJ111" s="471">
        <v>46150</v>
      </c>
      <c r="CK111" s="472">
        <v>36000</v>
      </c>
      <c r="CL111" s="375"/>
      <c r="CM111" s="454">
        <v>46056</v>
      </c>
      <c r="CN111" s="450">
        <v>7000</v>
      </c>
      <c r="CP111" s="442">
        <v>46098</v>
      </c>
      <c r="CQ111" s="441">
        <v>1000000</v>
      </c>
      <c r="CY111" s="454">
        <v>45969</v>
      </c>
      <c r="CZ111" s="450">
        <v>600000</v>
      </c>
      <c r="DB111" s="859">
        <v>46197</v>
      </c>
      <c r="DC111" s="441">
        <v>6000</v>
      </c>
      <c r="DE111" s="828"/>
      <c r="DF111" s="203"/>
      <c r="DH111" s="442"/>
      <c r="DI111" s="441"/>
    </row>
    <row r="112" spans="1:113" ht="15.75" x14ac:dyDescent="0.25">
      <c r="A112" s="298"/>
      <c r="B112"/>
      <c r="E112" s="404">
        <v>46196</v>
      </c>
      <c r="F112" s="405">
        <v>10000</v>
      </c>
      <c r="G112" s="407" t="s">
        <v>1431</v>
      </c>
      <c r="H112" s="405" t="s">
        <v>9051</v>
      </c>
      <c r="M112" s="211">
        <v>44900</v>
      </c>
      <c r="N112" s="212">
        <v>87000</v>
      </c>
      <c r="O112" s="213"/>
      <c r="P112" s="212" t="s">
        <v>629</v>
      </c>
      <c r="T112" s="711">
        <v>46143</v>
      </c>
      <c r="U112" s="558" t="s">
        <v>6643</v>
      </c>
      <c r="V112" s="557" t="s">
        <v>8652</v>
      </c>
      <c r="W112" s="558" t="s">
        <v>561</v>
      </c>
      <c r="X112" s="558" t="s">
        <v>214</v>
      </c>
      <c r="Y112" s="673">
        <v>248000</v>
      </c>
      <c r="Z112" s="569">
        <v>5000</v>
      </c>
      <c r="AA112" s="569">
        <v>161000</v>
      </c>
      <c r="AB112" s="569"/>
      <c r="AC112" s="569"/>
      <c r="AD112" s="569"/>
      <c r="AE112" s="569">
        <v>80000</v>
      </c>
      <c r="AF112" s="569">
        <v>2000</v>
      </c>
      <c r="AG112" s="569">
        <v>0</v>
      </c>
      <c r="AH112" s="558"/>
      <c r="AI112" t="s">
        <v>542</v>
      </c>
      <c r="AJ112" s="438">
        <v>46072</v>
      </c>
      <c r="AK112" s="439">
        <v>11991000</v>
      </c>
      <c r="AL112" s="439">
        <v>-11991000</v>
      </c>
      <c r="BP112" s="203"/>
      <c r="BQ112" s="203"/>
      <c r="BR112" s="203"/>
      <c r="BS112" s="203"/>
      <c r="BT112" s="374"/>
      <c r="BU112" s="446">
        <v>46108</v>
      </c>
      <c r="BV112" s="447">
        <v>450000</v>
      </c>
      <c r="BW112" s="374"/>
      <c r="BX112" s="448">
        <v>46107</v>
      </c>
      <c r="BY112" s="472">
        <v>243000</v>
      </c>
      <c r="BZ112" s="374"/>
      <c r="CA112" s="291">
        <v>45744</v>
      </c>
      <c r="CB112" s="292">
        <v>104000</v>
      </c>
      <c r="CC112" s="374"/>
      <c r="CD112" s="376">
        <v>45827</v>
      </c>
      <c r="CE112" s="374">
        <v>312000</v>
      </c>
      <c r="CF112" s="375"/>
      <c r="CG112" s="825">
        <v>46011</v>
      </c>
      <c r="CH112" s="481">
        <v>303000</v>
      </c>
      <c r="CI112" s="375"/>
      <c r="CJ112" s="471">
        <v>46150</v>
      </c>
      <c r="CK112" s="472">
        <v>757000</v>
      </c>
      <c r="CL112" s="375"/>
      <c r="CM112" s="454">
        <v>46054</v>
      </c>
      <c r="CN112" s="450">
        <v>145000</v>
      </c>
      <c r="CP112" s="442">
        <v>46097</v>
      </c>
      <c r="CQ112" s="441">
        <v>100000</v>
      </c>
      <c r="CY112" s="454">
        <v>45967</v>
      </c>
      <c r="CZ112" s="450">
        <v>410000</v>
      </c>
      <c r="DB112" s="859">
        <v>46196</v>
      </c>
      <c r="DC112" s="441">
        <v>5000</v>
      </c>
      <c r="DE112" s="828"/>
      <c r="DF112" s="203"/>
      <c r="DH112" s="442"/>
      <c r="DI112" s="441"/>
    </row>
    <row r="113" spans="1:113" ht="15.75" x14ac:dyDescent="0.25">
      <c r="A113" s="298"/>
      <c r="B113"/>
      <c r="E113" s="404">
        <v>46196</v>
      </c>
      <c r="F113" s="405">
        <v>20000</v>
      </c>
      <c r="G113" s="407" t="s">
        <v>1281</v>
      </c>
      <c r="H113" s="405" t="s">
        <v>9047</v>
      </c>
      <c r="M113" s="211">
        <v>44900</v>
      </c>
      <c r="N113" s="212">
        <v>4000</v>
      </c>
      <c r="O113" s="213"/>
      <c r="P113" s="214" t="s">
        <v>613</v>
      </c>
      <c r="T113" s="711">
        <v>46143</v>
      </c>
      <c r="U113" s="558" t="s">
        <v>6643</v>
      </c>
      <c r="V113" s="557" t="s">
        <v>8548</v>
      </c>
      <c r="W113" s="558" t="s">
        <v>561</v>
      </c>
      <c r="X113" s="558" t="s">
        <v>214</v>
      </c>
      <c r="Y113" s="673">
        <v>430000</v>
      </c>
      <c r="Z113" s="569">
        <v>5000</v>
      </c>
      <c r="AA113" s="569">
        <v>292000</v>
      </c>
      <c r="AB113" s="569"/>
      <c r="AC113" s="569"/>
      <c r="AD113" s="569"/>
      <c r="AE113" s="569">
        <v>80000</v>
      </c>
      <c r="AF113" s="569">
        <v>53000</v>
      </c>
      <c r="AG113" s="569">
        <v>0</v>
      </c>
      <c r="AH113" s="558"/>
      <c r="AI113" t="s">
        <v>542</v>
      </c>
      <c r="AJ113" s="438">
        <v>46065</v>
      </c>
      <c r="AK113" s="439">
        <v>11496000</v>
      </c>
      <c r="AL113" s="439">
        <v>-11496000</v>
      </c>
      <c r="BP113" s="203"/>
      <c r="BQ113" s="203"/>
      <c r="BR113" s="203"/>
      <c r="BS113" s="203"/>
      <c r="BT113" s="374"/>
      <c r="BU113" s="446">
        <v>46107</v>
      </c>
      <c r="BV113" s="447">
        <v>460000</v>
      </c>
      <c r="BW113" s="374"/>
      <c r="BX113" s="448">
        <v>46107</v>
      </c>
      <c r="BY113" s="472">
        <v>4000</v>
      </c>
      <c r="BZ113" s="374"/>
      <c r="CA113" s="291">
        <v>45744</v>
      </c>
      <c r="CB113" s="292">
        <v>124000</v>
      </c>
      <c r="CC113" s="374"/>
      <c r="CD113" s="376">
        <v>45821</v>
      </c>
      <c r="CE113" s="288">
        <v>5000</v>
      </c>
      <c r="CF113" s="375"/>
      <c r="CG113" s="825">
        <v>46010</v>
      </c>
      <c r="CH113" s="481"/>
      <c r="CI113" s="375"/>
      <c r="CJ113" s="471">
        <v>46148</v>
      </c>
      <c r="CK113" s="472">
        <v>238000</v>
      </c>
      <c r="CL113" s="375"/>
      <c r="CM113" s="454">
        <v>46052</v>
      </c>
      <c r="CN113" s="450">
        <v>590000</v>
      </c>
      <c r="CP113" s="442">
        <v>46097</v>
      </c>
      <c r="CQ113" s="441">
        <v>50000</v>
      </c>
      <c r="CY113" s="454">
        <v>45962</v>
      </c>
      <c r="CZ113" s="450">
        <v>813000</v>
      </c>
      <c r="DB113" s="859">
        <v>46196</v>
      </c>
      <c r="DC113" s="441">
        <v>10000</v>
      </c>
      <c r="DE113" s="376"/>
      <c r="DF113" s="374"/>
      <c r="DH113" s="442"/>
      <c r="DI113" s="441"/>
    </row>
    <row r="114" spans="1:113" ht="15.75" x14ac:dyDescent="0.25">
      <c r="A114" s="298"/>
      <c r="B114"/>
      <c r="E114" s="404">
        <v>46196</v>
      </c>
      <c r="F114" s="405">
        <v>2000</v>
      </c>
      <c r="G114" s="407"/>
      <c r="H114" s="405" t="s">
        <v>3371</v>
      </c>
      <c r="M114" s="211">
        <v>44900</v>
      </c>
      <c r="N114" s="212">
        <v>70000</v>
      </c>
      <c r="O114" s="213"/>
      <c r="P114" s="212" t="s">
        <v>630</v>
      </c>
      <c r="T114" s="711">
        <v>46143</v>
      </c>
      <c r="U114" s="558" t="s">
        <v>6643</v>
      </c>
      <c r="V114" s="557" t="s">
        <v>8461</v>
      </c>
      <c r="W114" s="558" t="s">
        <v>562</v>
      </c>
      <c r="X114" s="558" t="s">
        <v>427</v>
      </c>
      <c r="Y114" s="673">
        <v>651000</v>
      </c>
      <c r="Z114" s="569"/>
      <c r="AA114" s="569">
        <v>427000</v>
      </c>
      <c r="AB114" s="569"/>
      <c r="AC114" s="569">
        <v>140000</v>
      </c>
      <c r="AD114" s="569"/>
      <c r="AE114" s="569"/>
      <c r="AF114" s="569">
        <v>84000</v>
      </c>
      <c r="AG114" s="569">
        <v>0</v>
      </c>
      <c r="AH114" s="558"/>
      <c r="AI114" t="s">
        <v>542</v>
      </c>
      <c r="AJ114" s="438">
        <v>46059</v>
      </c>
      <c r="AK114" s="439">
        <v>13174000</v>
      </c>
      <c r="AL114" s="439">
        <v>-13174000</v>
      </c>
      <c r="BP114" s="203"/>
      <c r="BQ114" s="203"/>
      <c r="BR114" s="203"/>
      <c r="BS114" s="203"/>
      <c r="BT114" s="374"/>
      <c r="BU114" s="446">
        <v>46107</v>
      </c>
      <c r="BV114" s="447">
        <v>490000</v>
      </c>
      <c r="BW114" s="374"/>
      <c r="BX114" s="448">
        <v>46106</v>
      </c>
      <c r="BY114" s="472">
        <v>6000</v>
      </c>
      <c r="BZ114" s="374"/>
      <c r="CA114" s="291">
        <v>45744</v>
      </c>
      <c r="CB114" s="292">
        <v>78000</v>
      </c>
      <c r="CC114" s="374"/>
      <c r="CD114" s="376">
        <v>45820</v>
      </c>
      <c r="CE114" s="288">
        <v>148000</v>
      </c>
      <c r="CF114" s="375"/>
      <c r="CG114" s="825">
        <v>46010</v>
      </c>
      <c r="CH114" s="481">
        <v>600000</v>
      </c>
      <c r="CI114" s="375"/>
      <c r="CJ114" s="471">
        <v>46148</v>
      </c>
      <c r="CK114" s="472">
        <v>357000</v>
      </c>
      <c r="CL114" s="375"/>
      <c r="CM114" s="454">
        <v>46051</v>
      </c>
      <c r="CN114" s="450">
        <v>413000</v>
      </c>
      <c r="CP114" s="442">
        <v>46097</v>
      </c>
      <c r="CQ114" s="441">
        <v>50000</v>
      </c>
      <c r="CY114" s="454">
        <v>45959</v>
      </c>
      <c r="CZ114" s="450">
        <v>2000000</v>
      </c>
      <c r="DB114" s="859">
        <v>46196</v>
      </c>
      <c r="DC114" s="441">
        <v>20000</v>
      </c>
      <c r="DE114" s="376"/>
      <c r="DF114" s="374"/>
      <c r="DH114" s="442"/>
      <c r="DI114" s="441"/>
    </row>
    <row r="115" spans="1:113" ht="15.75" x14ac:dyDescent="0.25">
      <c r="A115" s="298"/>
      <c r="B115"/>
      <c r="E115" s="404">
        <v>46196</v>
      </c>
      <c r="F115" s="405">
        <v>4000</v>
      </c>
      <c r="G115" s="407" t="s">
        <v>5440</v>
      </c>
      <c r="H115" s="405" t="s">
        <v>7394</v>
      </c>
      <c r="M115" s="211">
        <v>44900</v>
      </c>
      <c r="N115" s="212">
        <v>4000</v>
      </c>
      <c r="O115" s="213"/>
      <c r="P115" s="214" t="s">
        <v>613</v>
      </c>
      <c r="T115" s="711">
        <v>46143</v>
      </c>
      <c r="U115" s="558" t="s">
        <v>2650</v>
      </c>
      <c r="V115" s="557" t="s">
        <v>5351</v>
      </c>
      <c r="W115" s="558" t="s">
        <v>561</v>
      </c>
      <c r="X115" s="558" t="s">
        <v>214</v>
      </c>
      <c r="Y115" s="673">
        <v>300000</v>
      </c>
      <c r="Z115" s="569">
        <v>5000</v>
      </c>
      <c r="AA115" s="569">
        <v>194000</v>
      </c>
      <c r="AB115" s="569"/>
      <c r="AC115" s="569"/>
      <c r="AD115" s="569"/>
      <c r="AE115" s="569">
        <v>80000</v>
      </c>
      <c r="AF115" s="569">
        <v>21000</v>
      </c>
      <c r="AG115" s="569">
        <v>0</v>
      </c>
      <c r="AH115" s="558"/>
      <c r="AI115" t="s">
        <v>542</v>
      </c>
      <c r="AJ115" s="438">
        <v>46051</v>
      </c>
      <c r="AK115" s="439">
        <v>12362000</v>
      </c>
      <c r="AL115" s="439">
        <v>-12362000</v>
      </c>
      <c r="BP115" s="203"/>
      <c r="BQ115" s="203"/>
      <c r="BR115" s="203"/>
      <c r="BS115" s="203"/>
      <c r="BT115" s="374"/>
      <c r="BU115" s="446">
        <v>46106</v>
      </c>
      <c r="BV115" s="447">
        <v>631000</v>
      </c>
      <c r="BW115" s="374"/>
      <c r="BX115" s="448">
        <v>46106</v>
      </c>
      <c r="BY115" s="472">
        <v>500000</v>
      </c>
      <c r="BZ115" s="374"/>
      <c r="CA115" s="291">
        <v>45744</v>
      </c>
      <c r="CB115" s="292">
        <v>159000</v>
      </c>
      <c r="CC115" s="374"/>
      <c r="CD115" s="376">
        <v>45819</v>
      </c>
      <c r="CE115" s="288">
        <v>665000</v>
      </c>
      <c r="CF115" s="375"/>
      <c r="CG115" s="825">
        <v>46010</v>
      </c>
      <c r="CH115" s="481">
        <v>240000</v>
      </c>
      <c r="CI115" s="375"/>
      <c r="CJ115" s="471">
        <v>46147</v>
      </c>
      <c r="CK115" s="472">
        <v>11000</v>
      </c>
      <c r="CL115" s="375"/>
      <c r="CM115" s="454">
        <v>46051</v>
      </c>
      <c r="CN115" s="450">
        <v>700000</v>
      </c>
      <c r="CP115" s="442">
        <v>46097</v>
      </c>
      <c r="CQ115" s="441">
        <v>12000</v>
      </c>
      <c r="CY115" s="454">
        <v>45957</v>
      </c>
      <c r="CZ115" s="450">
        <v>130000</v>
      </c>
      <c r="DB115" s="859">
        <v>46196</v>
      </c>
      <c r="DC115" s="441">
        <v>6000</v>
      </c>
      <c r="DE115" s="376"/>
      <c r="DF115" s="374"/>
      <c r="DH115" s="442"/>
      <c r="DI115" s="441"/>
    </row>
    <row r="116" spans="1:113" ht="15.75" x14ac:dyDescent="0.25">
      <c r="A116" s="298"/>
      <c r="B116"/>
      <c r="E116" s="404">
        <v>46196</v>
      </c>
      <c r="F116" s="405">
        <v>6000</v>
      </c>
      <c r="G116" s="407" t="s">
        <v>1281</v>
      </c>
      <c r="H116" s="405" t="s">
        <v>888</v>
      </c>
      <c r="M116" s="211">
        <v>44900</v>
      </c>
      <c r="N116" s="212">
        <v>78000</v>
      </c>
      <c r="O116" s="213"/>
      <c r="P116" s="212" t="s">
        <v>631</v>
      </c>
      <c r="T116" s="711">
        <v>46143</v>
      </c>
      <c r="U116" s="558" t="s">
        <v>8664</v>
      </c>
      <c r="V116" s="557" t="s">
        <v>8663</v>
      </c>
      <c r="W116" s="558" t="s">
        <v>580</v>
      </c>
      <c r="X116" s="558" t="s">
        <v>426</v>
      </c>
      <c r="Y116" s="673">
        <v>682000</v>
      </c>
      <c r="Z116" s="569">
        <v>5000</v>
      </c>
      <c r="AA116" s="569">
        <v>549000</v>
      </c>
      <c r="AB116" s="569"/>
      <c r="AC116" s="569"/>
      <c r="AD116" s="569">
        <v>45000</v>
      </c>
      <c r="AE116" s="569">
        <v>80000</v>
      </c>
      <c r="AF116" s="569">
        <v>3000</v>
      </c>
      <c r="AG116" s="569">
        <v>0</v>
      </c>
      <c r="AH116" s="558" t="s">
        <v>8674</v>
      </c>
      <c r="AI116" t="s">
        <v>542</v>
      </c>
      <c r="AJ116" s="438">
        <v>46045</v>
      </c>
      <c r="AK116" s="439">
        <v>11703000</v>
      </c>
      <c r="AL116" s="439">
        <v>-11703000</v>
      </c>
      <c r="BP116" s="203"/>
      <c r="BQ116" s="203"/>
      <c r="BR116" s="203"/>
      <c r="BS116" s="203"/>
      <c r="BT116" s="374"/>
      <c r="BU116" s="446">
        <v>46106</v>
      </c>
      <c r="BV116" s="447">
        <v>232000</v>
      </c>
      <c r="BW116" s="374"/>
      <c r="BX116" s="448">
        <v>46106</v>
      </c>
      <c r="BY116" s="472">
        <v>284000</v>
      </c>
      <c r="BZ116" s="374"/>
      <c r="CA116" s="291">
        <v>45744</v>
      </c>
      <c r="CB116" s="292">
        <v>162000</v>
      </c>
      <c r="CC116" s="374"/>
      <c r="CD116" s="376">
        <v>45819</v>
      </c>
      <c r="CE116" s="288">
        <v>5000</v>
      </c>
      <c r="CF116" s="375"/>
      <c r="CG116" s="825">
        <v>46009</v>
      </c>
      <c r="CH116" s="481">
        <v>719000</v>
      </c>
      <c r="CI116" s="375"/>
      <c r="CJ116" s="471">
        <v>46147</v>
      </c>
      <c r="CK116" s="472">
        <v>44000</v>
      </c>
      <c r="CL116" s="375"/>
      <c r="CM116" s="454">
        <v>46049</v>
      </c>
      <c r="CN116" s="450">
        <v>110000</v>
      </c>
      <c r="CP116" s="442">
        <v>46094</v>
      </c>
      <c r="CQ116" s="441">
        <v>2000</v>
      </c>
      <c r="CY116" s="454">
        <v>45955</v>
      </c>
      <c r="CZ116" s="450">
        <v>300000</v>
      </c>
      <c r="DB116" s="859">
        <v>46195</v>
      </c>
      <c r="DC116" s="441">
        <v>2000</v>
      </c>
      <c r="DE116" s="376"/>
      <c r="DF116" s="374"/>
      <c r="DH116" s="442"/>
      <c r="DI116" s="441"/>
    </row>
    <row r="117" spans="1:113" ht="15.75" x14ac:dyDescent="0.25">
      <c r="A117" s="298"/>
      <c r="B117"/>
      <c r="E117" s="404">
        <v>46195</v>
      </c>
      <c r="F117" s="405">
        <v>130000</v>
      </c>
      <c r="G117" s="407" t="s">
        <v>911</v>
      </c>
      <c r="H117" s="405" t="s">
        <v>1140</v>
      </c>
      <c r="M117" s="211">
        <v>44900</v>
      </c>
      <c r="N117" s="212">
        <v>4000</v>
      </c>
      <c r="O117" s="213"/>
      <c r="P117" s="214" t="s">
        <v>613</v>
      </c>
      <c r="T117" s="711">
        <v>46143</v>
      </c>
      <c r="U117" s="558" t="s">
        <v>8746</v>
      </c>
      <c r="V117" s="557">
        <v>39353962</v>
      </c>
      <c r="W117" s="558" t="s">
        <v>4903</v>
      </c>
      <c r="X117" s="558" t="s">
        <v>214</v>
      </c>
      <c r="Y117" s="673">
        <v>317000</v>
      </c>
      <c r="Z117" s="569"/>
      <c r="AA117" s="569">
        <v>44000</v>
      </c>
      <c r="AB117" s="569">
        <v>238000</v>
      </c>
      <c r="AC117" s="569"/>
      <c r="AD117" s="569"/>
      <c r="AE117" s="569">
        <v>35000</v>
      </c>
      <c r="AF117" s="569"/>
      <c r="AG117" s="569">
        <v>0</v>
      </c>
      <c r="AH117" s="558" t="s">
        <v>8745</v>
      </c>
      <c r="AI117" t="s">
        <v>542</v>
      </c>
      <c r="AJ117" s="438">
        <v>46045</v>
      </c>
      <c r="AK117" s="439">
        <v>11703000</v>
      </c>
      <c r="AL117" s="439">
        <v>-11703000</v>
      </c>
      <c r="BP117" s="203"/>
      <c r="BQ117" s="203"/>
      <c r="BR117" s="203"/>
      <c r="BS117" s="203"/>
      <c r="BT117" s="374"/>
      <c r="BU117" s="446">
        <v>46105</v>
      </c>
      <c r="BV117" s="447">
        <v>280000</v>
      </c>
      <c r="BW117" s="374"/>
      <c r="BX117" s="448">
        <v>46106</v>
      </c>
      <c r="BY117" s="472">
        <v>867000</v>
      </c>
      <c r="BZ117" s="374"/>
      <c r="CA117" s="291">
        <v>45742</v>
      </c>
      <c r="CB117" s="292">
        <v>350000</v>
      </c>
      <c r="CC117" s="374"/>
      <c r="CD117" s="376">
        <v>45819</v>
      </c>
      <c r="CE117" s="288">
        <v>5000</v>
      </c>
      <c r="CF117" s="375"/>
      <c r="CG117" s="825">
        <v>46009</v>
      </c>
      <c r="CH117" s="481">
        <v>438000</v>
      </c>
      <c r="CI117" s="375"/>
      <c r="CJ117" s="471">
        <v>46147</v>
      </c>
      <c r="CK117" s="472">
        <v>783000</v>
      </c>
      <c r="CL117" s="375"/>
      <c r="CM117" s="454">
        <v>46045</v>
      </c>
      <c r="CN117" s="450">
        <v>1616000</v>
      </c>
      <c r="CP117" s="442">
        <v>46094</v>
      </c>
      <c r="CQ117" s="441">
        <v>2000</v>
      </c>
      <c r="CY117" s="454">
        <v>45952</v>
      </c>
      <c r="CZ117" s="450">
        <v>1800000</v>
      </c>
      <c r="DB117" s="859">
        <v>46195</v>
      </c>
      <c r="DC117" s="441">
        <v>516000</v>
      </c>
      <c r="DE117" s="376"/>
      <c r="DF117" s="374"/>
      <c r="DH117" s="442"/>
      <c r="DI117" s="441"/>
    </row>
    <row r="118" spans="1:113" ht="15.75" x14ac:dyDescent="0.25">
      <c r="A118" s="298"/>
      <c r="B118"/>
      <c r="E118" s="404">
        <v>46195</v>
      </c>
      <c r="F118" s="405">
        <v>586000</v>
      </c>
      <c r="G118" s="407"/>
      <c r="H118" s="405" t="s">
        <v>9046</v>
      </c>
      <c r="M118" s="211">
        <v>44900</v>
      </c>
      <c r="N118" s="212">
        <v>70000</v>
      </c>
      <c r="O118" s="213"/>
      <c r="P118" s="212" t="s">
        <v>632</v>
      </c>
      <c r="T118" s="711">
        <v>46143</v>
      </c>
      <c r="U118" s="558" t="s">
        <v>2369</v>
      </c>
      <c r="V118" s="557" t="s">
        <v>6147</v>
      </c>
      <c r="W118" s="558" t="s">
        <v>8768</v>
      </c>
      <c r="X118" s="558"/>
      <c r="Y118" s="673">
        <v>815000</v>
      </c>
      <c r="Z118" s="569">
        <v>5000</v>
      </c>
      <c r="AA118" s="569">
        <v>732000</v>
      </c>
      <c r="AB118" s="569"/>
      <c r="AC118" s="569"/>
      <c r="AD118" s="569"/>
      <c r="AE118" s="569">
        <v>78000</v>
      </c>
      <c r="AF118" s="569"/>
      <c r="AG118" s="569">
        <v>0</v>
      </c>
      <c r="AH118" s="558"/>
      <c r="AI118" t="s">
        <v>542</v>
      </c>
      <c r="AJ118" s="438">
        <v>46045</v>
      </c>
      <c r="AK118" s="439">
        <v>11703000</v>
      </c>
      <c r="AL118" s="439">
        <v>-11703000</v>
      </c>
      <c r="BP118" s="203"/>
      <c r="BQ118" s="203"/>
      <c r="BR118" s="203"/>
      <c r="BS118" s="203"/>
      <c r="BT118" s="374"/>
      <c r="BU118" s="446">
        <v>46105</v>
      </c>
      <c r="BV118" s="447">
        <v>355000</v>
      </c>
      <c r="BW118" s="374"/>
      <c r="BX118" s="448">
        <v>46106</v>
      </c>
      <c r="BY118" s="472">
        <v>515000</v>
      </c>
      <c r="BZ118" s="374"/>
      <c r="CA118" s="291">
        <v>45742</v>
      </c>
      <c r="CB118" s="292">
        <v>628000</v>
      </c>
      <c r="CC118" s="374"/>
      <c r="CD118" s="376">
        <v>45813</v>
      </c>
      <c r="CE118" s="288">
        <v>465000</v>
      </c>
      <c r="CF118" s="375"/>
      <c r="CG118" s="825">
        <v>46008</v>
      </c>
      <c r="CH118" s="481">
        <v>138000</v>
      </c>
      <c r="CI118" s="375"/>
      <c r="CJ118" s="471">
        <v>46145</v>
      </c>
      <c r="CK118" s="472">
        <v>18000</v>
      </c>
      <c r="CL118" s="375"/>
      <c r="CM118" s="454">
        <v>46043</v>
      </c>
      <c r="CN118" s="450">
        <v>465000</v>
      </c>
      <c r="CP118" s="442">
        <v>46093</v>
      </c>
      <c r="CQ118" s="441">
        <v>100000</v>
      </c>
      <c r="CY118" s="454">
        <v>45951</v>
      </c>
      <c r="CZ118" s="450">
        <v>500000</v>
      </c>
      <c r="DB118" s="859">
        <v>46195</v>
      </c>
      <c r="DC118" s="441">
        <v>198000</v>
      </c>
      <c r="DE118" s="376"/>
      <c r="DF118" s="374"/>
      <c r="DH118" s="442"/>
      <c r="DI118" s="441"/>
    </row>
    <row r="119" spans="1:113" ht="15.75" x14ac:dyDescent="0.25">
      <c r="A119" s="298"/>
      <c r="B119"/>
      <c r="E119" s="404">
        <v>46195</v>
      </c>
      <c r="F119" s="405">
        <v>2000</v>
      </c>
      <c r="G119" s="407"/>
      <c r="H119" s="405" t="s">
        <v>1169</v>
      </c>
      <c r="M119" s="211">
        <v>44900</v>
      </c>
      <c r="N119" s="212">
        <v>80000</v>
      </c>
      <c r="O119" s="213"/>
      <c r="P119" s="212" t="s">
        <v>633</v>
      </c>
      <c r="T119" s="711">
        <v>46143</v>
      </c>
      <c r="U119" s="558" t="s">
        <v>6810</v>
      </c>
      <c r="V119" s="557" t="s">
        <v>8088</v>
      </c>
      <c r="W119" s="558" t="s">
        <v>561</v>
      </c>
      <c r="X119" s="558" t="s">
        <v>214</v>
      </c>
      <c r="Y119" s="673">
        <v>513000</v>
      </c>
      <c r="Z119" s="569">
        <v>5000</v>
      </c>
      <c r="AA119" s="569">
        <v>359000</v>
      </c>
      <c r="AB119" s="569"/>
      <c r="AC119" s="569"/>
      <c r="AD119" s="569"/>
      <c r="AE119" s="569">
        <v>80000</v>
      </c>
      <c r="AF119" s="569">
        <v>69000</v>
      </c>
      <c r="AG119" s="569">
        <v>0</v>
      </c>
      <c r="AH119" s="558"/>
      <c r="AI119" t="s">
        <v>542</v>
      </c>
      <c r="AJ119" s="438">
        <v>46045</v>
      </c>
      <c r="AK119" s="439">
        <v>11703000</v>
      </c>
      <c r="AL119" s="439">
        <v>-11703000</v>
      </c>
      <c r="BP119" s="203"/>
      <c r="BQ119" s="203"/>
      <c r="BR119" s="203"/>
      <c r="BS119" s="203"/>
      <c r="BT119" s="374"/>
      <c r="BU119" s="446">
        <v>46105</v>
      </c>
      <c r="BV119" s="447">
        <v>2200000</v>
      </c>
      <c r="BW119" s="374"/>
      <c r="BX119" s="448">
        <v>46106</v>
      </c>
      <c r="BY119" s="472">
        <v>1079000</v>
      </c>
      <c r="BZ119" s="374"/>
      <c r="CA119" s="291">
        <v>45742</v>
      </c>
      <c r="CB119" s="292">
        <v>241000</v>
      </c>
      <c r="CC119" s="374"/>
      <c r="CD119" s="376">
        <v>45813</v>
      </c>
      <c r="CE119" s="288">
        <v>387000</v>
      </c>
      <c r="CF119" s="375"/>
      <c r="CG119" s="825">
        <v>46007</v>
      </c>
      <c r="CH119" s="481">
        <v>413000</v>
      </c>
      <c r="CI119" s="375"/>
      <c r="CJ119" s="471">
        <v>46145</v>
      </c>
      <c r="CK119" s="472">
        <v>25000</v>
      </c>
      <c r="CL119" s="375"/>
      <c r="CM119" s="454">
        <v>46042</v>
      </c>
      <c r="CN119" s="450">
        <v>571000</v>
      </c>
      <c r="CP119" s="442">
        <v>46092</v>
      </c>
      <c r="CQ119" s="441">
        <v>4000</v>
      </c>
      <c r="CY119" s="454">
        <v>45951</v>
      </c>
      <c r="CZ119" s="450">
        <v>420000</v>
      </c>
      <c r="DB119" s="859">
        <v>46195</v>
      </c>
      <c r="DC119" s="441">
        <v>150000</v>
      </c>
      <c r="DE119" s="376"/>
      <c r="DF119" s="374"/>
      <c r="DH119" s="442"/>
      <c r="DI119" s="441"/>
    </row>
    <row r="120" spans="1:113" ht="15.75" x14ac:dyDescent="0.25">
      <c r="A120" s="298"/>
      <c r="B120"/>
      <c r="E120" s="404">
        <v>46195</v>
      </c>
      <c r="F120" s="405">
        <v>10000</v>
      </c>
      <c r="G120" s="407" t="s">
        <v>5440</v>
      </c>
      <c r="H120" s="405" t="s">
        <v>7651</v>
      </c>
      <c r="M120" s="211">
        <v>44900</v>
      </c>
      <c r="N120" s="212">
        <v>4000</v>
      </c>
      <c r="O120" s="213"/>
      <c r="P120" s="214" t="s">
        <v>613</v>
      </c>
      <c r="T120" s="711">
        <v>46143</v>
      </c>
      <c r="U120" s="558" t="s">
        <v>6810</v>
      </c>
      <c r="V120" s="557" t="s">
        <v>5725</v>
      </c>
      <c r="W120" s="558" t="s">
        <v>561</v>
      </c>
      <c r="X120" s="558" t="s">
        <v>426</v>
      </c>
      <c r="Y120" s="673">
        <v>351000</v>
      </c>
      <c r="Z120" s="569">
        <v>5000</v>
      </c>
      <c r="AA120" s="569">
        <v>262000</v>
      </c>
      <c r="AB120" s="569"/>
      <c r="AC120" s="569"/>
      <c r="AD120" s="569"/>
      <c r="AE120" s="569">
        <v>80000</v>
      </c>
      <c r="AF120" s="569">
        <v>4000</v>
      </c>
      <c r="AG120" s="569">
        <v>0</v>
      </c>
      <c r="AH120" s="558"/>
      <c r="AI120" t="s">
        <v>542</v>
      </c>
      <c r="AJ120" s="438">
        <v>46044</v>
      </c>
      <c r="AK120" s="439">
        <v>11472000</v>
      </c>
      <c r="AL120" s="439">
        <v>-11472000</v>
      </c>
      <c r="BP120" s="203"/>
      <c r="BQ120" s="203"/>
      <c r="BR120" s="203"/>
      <c r="BS120" s="203"/>
      <c r="BT120" s="374"/>
      <c r="BU120" s="446">
        <v>46101</v>
      </c>
      <c r="BV120" s="447">
        <v>1390000</v>
      </c>
      <c r="BW120" s="374"/>
      <c r="BX120" s="448">
        <v>46105</v>
      </c>
      <c r="BY120" s="472">
        <v>263000</v>
      </c>
      <c r="BZ120" s="374"/>
      <c r="CA120" s="291">
        <v>45741</v>
      </c>
      <c r="CB120" s="292">
        <v>628000</v>
      </c>
      <c r="CC120" s="374"/>
      <c r="CD120" s="376">
        <v>45813</v>
      </c>
      <c r="CE120" s="288">
        <v>316000</v>
      </c>
      <c r="CF120" s="375"/>
      <c r="CG120" s="825">
        <v>46007</v>
      </c>
      <c r="CH120" s="481">
        <v>213000</v>
      </c>
      <c r="CI120" s="375"/>
      <c r="CJ120" s="471">
        <v>46145</v>
      </c>
      <c r="CK120" s="472">
        <v>7000</v>
      </c>
      <c r="CL120" s="375"/>
      <c r="CM120" s="454">
        <v>46041</v>
      </c>
      <c r="CN120" s="450">
        <v>425000</v>
      </c>
      <c r="CP120" s="442">
        <v>46092</v>
      </c>
      <c r="CQ120" s="441">
        <v>100000</v>
      </c>
      <c r="CY120" s="454">
        <v>45947</v>
      </c>
      <c r="CZ120" s="450">
        <v>120000</v>
      </c>
      <c r="DB120" s="859">
        <v>46194</v>
      </c>
      <c r="DC120" s="441">
        <v>15000</v>
      </c>
      <c r="DE120" s="376"/>
      <c r="DF120" s="374"/>
      <c r="DH120" s="442"/>
      <c r="DI120" s="441"/>
    </row>
    <row r="121" spans="1:113" ht="15.75" x14ac:dyDescent="0.25">
      <c r="A121" s="298"/>
      <c r="B121"/>
      <c r="E121" s="404">
        <v>46195</v>
      </c>
      <c r="F121" s="405">
        <v>10000</v>
      </c>
      <c r="G121" s="407" t="s">
        <v>5440</v>
      </c>
      <c r="H121" s="405" t="s">
        <v>5639</v>
      </c>
      <c r="M121" s="211">
        <v>44895</v>
      </c>
      <c r="N121" s="212">
        <v>180000</v>
      </c>
      <c r="O121" s="213"/>
      <c r="P121" s="212" t="s">
        <v>608</v>
      </c>
      <c r="T121" s="711">
        <v>46143</v>
      </c>
      <c r="U121" s="558" t="s">
        <v>6810</v>
      </c>
      <c r="V121" s="557" t="s">
        <v>8347</v>
      </c>
      <c r="W121" s="558" t="s">
        <v>1871</v>
      </c>
      <c r="X121" s="558" t="s">
        <v>426</v>
      </c>
      <c r="Y121" s="673">
        <v>77000</v>
      </c>
      <c r="Z121" s="569"/>
      <c r="AA121" s="569">
        <v>77000</v>
      </c>
      <c r="AB121" s="569"/>
      <c r="AC121" s="569"/>
      <c r="AD121" s="569"/>
      <c r="AE121" s="569">
        <v>0</v>
      </c>
      <c r="AF121" s="569"/>
      <c r="AG121" s="569">
        <v>0</v>
      </c>
      <c r="AH121" s="558" t="s">
        <v>8690</v>
      </c>
      <c r="AI121" t="s">
        <v>542</v>
      </c>
      <c r="AJ121" s="438">
        <v>46044</v>
      </c>
      <c r="AK121" s="439">
        <v>11472000</v>
      </c>
      <c r="AL121" s="439">
        <v>-11472000</v>
      </c>
      <c r="BP121" s="203"/>
      <c r="BQ121" s="203"/>
      <c r="BR121" s="203"/>
      <c r="BS121" s="203"/>
      <c r="BT121" s="374"/>
      <c r="BU121" s="446">
        <v>46101</v>
      </c>
      <c r="BV121" s="447">
        <v>2320000</v>
      </c>
      <c r="BW121" s="374"/>
      <c r="BX121" s="448">
        <v>46105</v>
      </c>
      <c r="BY121" s="472">
        <v>22000</v>
      </c>
      <c r="BZ121" s="374"/>
      <c r="CA121" s="291">
        <v>45741</v>
      </c>
      <c r="CB121" s="292">
        <v>717000</v>
      </c>
      <c r="CC121" s="374"/>
      <c r="CD121" s="376">
        <v>45813</v>
      </c>
      <c r="CE121" s="288">
        <v>659000</v>
      </c>
      <c r="CF121" s="375"/>
      <c r="CG121" s="825">
        <v>46007</v>
      </c>
      <c r="CH121" s="481">
        <v>671000</v>
      </c>
      <c r="CI121" s="375"/>
      <c r="CJ121" s="471">
        <v>46143</v>
      </c>
      <c r="CK121" s="472">
        <v>1120000</v>
      </c>
      <c r="CL121" s="375"/>
      <c r="CM121" s="454">
        <v>46041</v>
      </c>
      <c r="CN121" s="450">
        <v>347000</v>
      </c>
      <c r="CP121" s="442">
        <v>46092</v>
      </c>
      <c r="CQ121" s="441">
        <v>513000</v>
      </c>
      <c r="CY121" s="454">
        <v>45946</v>
      </c>
      <c r="CZ121" s="450">
        <v>1000000</v>
      </c>
      <c r="DB121" s="859">
        <v>46193</v>
      </c>
      <c r="DC121" s="441">
        <v>5000</v>
      </c>
      <c r="DE121" s="376"/>
      <c r="DF121" s="374"/>
      <c r="DH121" s="442"/>
      <c r="DI121" s="441"/>
    </row>
    <row r="122" spans="1:113" ht="15.75" x14ac:dyDescent="0.25">
      <c r="A122" s="298"/>
      <c r="B122"/>
      <c r="E122" s="404">
        <v>46194</v>
      </c>
      <c r="F122" s="405">
        <v>15000</v>
      </c>
      <c r="G122" s="407" t="s">
        <v>3324</v>
      </c>
      <c r="H122" s="405" t="s">
        <v>9044</v>
      </c>
      <c r="M122" s="211">
        <v>44895</v>
      </c>
      <c r="N122" s="212">
        <v>90000</v>
      </c>
      <c r="O122" s="213"/>
      <c r="P122" s="212" t="s">
        <v>634</v>
      </c>
      <c r="T122" s="711">
        <v>46143</v>
      </c>
      <c r="U122" s="558" t="s">
        <v>6810</v>
      </c>
      <c r="V122" s="557" t="s">
        <v>2823</v>
      </c>
      <c r="W122" s="558" t="s">
        <v>561</v>
      </c>
      <c r="X122" s="558" t="s">
        <v>427</v>
      </c>
      <c r="Y122" s="673">
        <v>915000</v>
      </c>
      <c r="Z122" s="569"/>
      <c r="AA122" s="569">
        <v>694000</v>
      </c>
      <c r="AB122" s="569"/>
      <c r="AC122" s="569"/>
      <c r="AD122" s="569">
        <v>32000</v>
      </c>
      <c r="AE122" s="569">
        <v>80000</v>
      </c>
      <c r="AF122" s="569">
        <v>109000</v>
      </c>
      <c r="AG122" s="569">
        <v>0</v>
      </c>
      <c r="AH122" s="558"/>
      <c r="AI122" t="s">
        <v>542</v>
      </c>
      <c r="AJ122" s="438">
        <v>46023</v>
      </c>
      <c r="AK122" s="439">
        <v>8960000</v>
      </c>
      <c r="AL122" s="439">
        <v>-8960000</v>
      </c>
      <c r="BP122" s="203"/>
      <c r="BQ122" s="203"/>
      <c r="BR122" s="203"/>
      <c r="BS122" s="203"/>
      <c r="BT122" s="374"/>
      <c r="BU122" s="446">
        <v>46099</v>
      </c>
      <c r="BV122" s="447">
        <v>630000</v>
      </c>
      <c r="BW122" s="374"/>
      <c r="BX122" s="448">
        <v>46102</v>
      </c>
      <c r="BY122" s="472">
        <v>126000</v>
      </c>
      <c r="BZ122" s="374"/>
      <c r="CA122" s="291">
        <v>45741</v>
      </c>
      <c r="CB122" s="292">
        <v>36000</v>
      </c>
      <c r="CC122" s="374"/>
      <c r="CD122" s="376">
        <v>45812</v>
      </c>
      <c r="CE122" s="288">
        <v>227000</v>
      </c>
      <c r="CF122" s="375"/>
      <c r="CG122" s="825">
        <v>46007</v>
      </c>
      <c r="CH122" s="481">
        <v>981000</v>
      </c>
      <c r="CI122" s="375"/>
      <c r="CJ122" s="471">
        <v>46142</v>
      </c>
      <c r="CK122" s="472">
        <v>130000</v>
      </c>
      <c r="CL122" s="375"/>
      <c r="CM122" s="454">
        <v>46041</v>
      </c>
      <c r="CN122" s="450">
        <v>571000</v>
      </c>
      <c r="CP122" s="442">
        <v>46091</v>
      </c>
      <c r="CQ122" s="441">
        <v>20000</v>
      </c>
      <c r="CY122" s="454">
        <v>45945</v>
      </c>
      <c r="CZ122" s="450">
        <v>2000000</v>
      </c>
      <c r="DB122" s="859">
        <v>46193</v>
      </c>
      <c r="DC122" s="441">
        <v>36000</v>
      </c>
      <c r="DE122" s="376"/>
      <c r="DF122" s="374"/>
      <c r="DH122" s="442"/>
      <c r="DI122" s="441"/>
    </row>
    <row r="123" spans="1:113" ht="15.75" x14ac:dyDescent="0.25">
      <c r="A123" s="298"/>
      <c r="B123"/>
      <c r="E123" s="404">
        <v>46193</v>
      </c>
      <c r="F123" s="405">
        <v>36000</v>
      </c>
      <c r="G123" s="407" t="s">
        <v>1281</v>
      </c>
      <c r="H123" s="405" t="s">
        <v>8341</v>
      </c>
      <c r="M123" s="211">
        <v>44895</v>
      </c>
      <c r="N123" s="212">
        <v>4000</v>
      </c>
      <c r="O123" s="213"/>
      <c r="P123" s="214" t="s">
        <v>613</v>
      </c>
      <c r="T123" s="711">
        <v>46143</v>
      </c>
      <c r="U123" s="558" t="s">
        <v>8681</v>
      </c>
      <c r="V123" s="557" t="s">
        <v>8629</v>
      </c>
      <c r="W123" s="558" t="s">
        <v>561</v>
      </c>
      <c r="X123" s="558" t="s">
        <v>8682</v>
      </c>
      <c r="Y123" s="673">
        <v>1527000</v>
      </c>
      <c r="Z123" s="569">
        <v>40000</v>
      </c>
      <c r="AA123" s="569">
        <v>380000</v>
      </c>
      <c r="AB123" s="569"/>
      <c r="AC123" s="569">
        <v>1052000</v>
      </c>
      <c r="AD123" s="569"/>
      <c r="AE123" s="569">
        <v>55000</v>
      </c>
      <c r="AF123" s="569"/>
      <c r="AG123" s="569">
        <v>0</v>
      </c>
      <c r="AH123" s="558" t="s">
        <v>8683</v>
      </c>
      <c r="AI123" t="s">
        <v>542</v>
      </c>
      <c r="AJ123" s="438">
        <v>46021</v>
      </c>
      <c r="AK123" s="439">
        <v>13389000</v>
      </c>
      <c r="AL123" s="439">
        <v>-13389000</v>
      </c>
      <c r="BP123" s="203"/>
      <c r="BQ123" s="203"/>
      <c r="BR123" s="203"/>
      <c r="BS123" s="203"/>
      <c r="BT123" s="374"/>
      <c r="BU123" s="446">
        <v>46099</v>
      </c>
      <c r="BV123" s="447">
        <v>168000</v>
      </c>
      <c r="BW123" s="374"/>
      <c r="BX123" s="448">
        <v>46102</v>
      </c>
      <c r="BY123" s="472">
        <v>340000</v>
      </c>
      <c r="BZ123" s="374"/>
      <c r="CA123" s="291">
        <v>45741</v>
      </c>
      <c r="CB123" s="292">
        <v>36000</v>
      </c>
      <c r="CC123" s="374"/>
      <c r="CD123" s="376">
        <v>45812</v>
      </c>
      <c r="CE123" s="288">
        <v>227000</v>
      </c>
      <c r="CF123" s="375"/>
      <c r="CG123" s="825">
        <v>46007</v>
      </c>
      <c r="CH123" s="481">
        <v>1500000</v>
      </c>
      <c r="CI123" s="375"/>
      <c r="CJ123" s="471">
        <v>46141</v>
      </c>
      <c r="CK123" s="472">
        <v>77000</v>
      </c>
      <c r="CL123" s="375"/>
      <c r="CM123" s="454">
        <v>46040</v>
      </c>
      <c r="CN123" s="450">
        <v>50000</v>
      </c>
      <c r="CP123" s="442">
        <v>46091</v>
      </c>
      <c r="CQ123" s="441">
        <v>395000</v>
      </c>
      <c r="CY123" s="454">
        <v>45936</v>
      </c>
      <c r="CZ123" s="450">
        <v>100000</v>
      </c>
      <c r="DB123" s="859">
        <v>46192</v>
      </c>
      <c r="DC123" s="441">
        <v>15000</v>
      </c>
      <c r="DE123" s="376"/>
      <c r="DF123" s="374"/>
      <c r="DH123" s="442"/>
      <c r="DI123" s="441"/>
    </row>
    <row r="124" spans="1:113" ht="15.75" x14ac:dyDescent="0.25">
      <c r="A124" s="298"/>
      <c r="B124"/>
      <c r="E124" s="404">
        <v>46193</v>
      </c>
      <c r="F124" s="405">
        <v>150000</v>
      </c>
      <c r="G124" s="407" t="s">
        <v>1365</v>
      </c>
      <c r="H124" s="405" t="s">
        <v>2847</v>
      </c>
      <c r="M124" s="211">
        <v>44895</v>
      </c>
      <c r="N124" s="212">
        <v>94000</v>
      </c>
      <c r="O124" s="213"/>
      <c r="P124" s="212" t="s">
        <v>635</v>
      </c>
      <c r="T124" s="711">
        <v>46143</v>
      </c>
      <c r="U124" s="558" t="s">
        <v>8658</v>
      </c>
      <c r="V124" s="557" t="s">
        <v>8670</v>
      </c>
      <c r="W124" s="558" t="s">
        <v>561</v>
      </c>
      <c r="X124" s="558" t="s">
        <v>427</v>
      </c>
      <c r="Y124" s="673">
        <v>489000</v>
      </c>
      <c r="Z124" s="569">
        <v>5000</v>
      </c>
      <c r="AA124" s="569">
        <v>409000</v>
      </c>
      <c r="AB124" s="569"/>
      <c r="AC124" s="569"/>
      <c r="AD124" s="569"/>
      <c r="AE124" s="569">
        <v>75000</v>
      </c>
      <c r="AF124" s="569"/>
      <c r="AG124" s="569">
        <v>0</v>
      </c>
      <c r="AH124" s="558"/>
      <c r="AI124" t="s">
        <v>542</v>
      </c>
      <c r="AJ124" s="438">
        <v>46018</v>
      </c>
      <c r="AK124" s="439">
        <v>13124000</v>
      </c>
      <c r="AL124" s="439">
        <v>-13124000</v>
      </c>
      <c r="BP124" s="203"/>
      <c r="BQ124" s="203"/>
      <c r="BR124" s="203"/>
      <c r="BS124" s="203"/>
      <c r="BT124" s="374"/>
      <c r="BU124" s="446">
        <v>46099</v>
      </c>
      <c r="BV124" s="447">
        <v>430000</v>
      </c>
      <c r="BW124" s="374"/>
      <c r="BX124" s="448">
        <v>46101</v>
      </c>
      <c r="BY124" s="472">
        <v>270000</v>
      </c>
      <c r="BZ124" s="374"/>
      <c r="CA124" s="291">
        <v>45741</v>
      </c>
      <c r="CB124" s="292">
        <v>36000</v>
      </c>
      <c r="CC124" s="374"/>
      <c r="CD124" s="376">
        <v>45812</v>
      </c>
      <c r="CE124" s="288">
        <v>90000</v>
      </c>
      <c r="CF124" s="375"/>
      <c r="CG124" s="825">
        <v>46007</v>
      </c>
      <c r="CH124" s="481">
        <v>2000000</v>
      </c>
      <c r="CI124" s="375"/>
      <c r="CJ124" s="471">
        <v>46141</v>
      </c>
      <c r="CK124" s="472">
        <v>380000</v>
      </c>
      <c r="CL124" s="375"/>
      <c r="CM124" s="454">
        <v>46038</v>
      </c>
      <c r="CN124" s="450">
        <v>70000</v>
      </c>
      <c r="CP124" s="442">
        <v>46084</v>
      </c>
      <c r="CQ124" s="441">
        <v>200000</v>
      </c>
      <c r="CY124" s="454">
        <v>45932</v>
      </c>
      <c r="CZ124" s="450">
        <v>300000</v>
      </c>
      <c r="DB124" s="859">
        <v>46192</v>
      </c>
      <c r="DC124" s="441">
        <v>8000</v>
      </c>
      <c r="DE124" s="376"/>
      <c r="DF124" s="374"/>
      <c r="DH124" s="442"/>
      <c r="DI124" s="441"/>
    </row>
    <row r="125" spans="1:113" ht="15.75" x14ac:dyDescent="0.25">
      <c r="A125" s="298"/>
      <c r="B125"/>
      <c r="E125" s="404">
        <v>46193</v>
      </c>
      <c r="F125" s="405">
        <v>5000</v>
      </c>
      <c r="G125" s="407"/>
      <c r="H125" s="405" t="s">
        <v>3697</v>
      </c>
      <c r="M125" s="211">
        <v>44895</v>
      </c>
      <c r="N125" s="212">
        <v>34000</v>
      </c>
      <c r="O125" s="213"/>
      <c r="P125" s="212" t="s">
        <v>636</v>
      </c>
      <c r="T125" s="711">
        <v>46143</v>
      </c>
      <c r="U125" s="558" t="s">
        <v>6992</v>
      </c>
      <c r="V125" s="557" t="s">
        <v>8541</v>
      </c>
      <c r="W125" s="558" t="s">
        <v>4545</v>
      </c>
      <c r="X125" s="558" t="s">
        <v>427</v>
      </c>
      <c r="Y125" s="673">
        <v>64000</v>
      </c>
      <c r="Z125" s="569"/>
      <c r="AA125" s="569"/>
      <c r="AB125" s="569">
        <v>24000</v>
      </c>
      <c r="AC125" s="569"/>
      <c r="AD125" s="569"/>
      <c r="AE125" s="569">
        <v>40000</v>
      </c>
      <c r="AF125" s="569"/>
      <c r="AG125" s="569">
        <v>0</v>
      </c>
      <c r="AH125" s="558"/>
      <c r="AI125" t="s">
        <v>542</v>
      </c>
      <c r="AJ125" s="438">
        <v>46014</v>
      </c>
      <c r="AK125" s="439">
        <v>12926000</v>
      </c>
      <c r="AL125" s="439">
        <v>-12926000</v>
      </c>
      <c r="BP125" s="203"/>
      <c r="BQ125" s="203"/>
      <c r="BR125" s="203"/>
      <c r="BS125" s="203"/>
      <c r="BT125" s="374"/>
      <c r="BU125" s="446">
        <v>46098</v>
      </c>
      <c r="BV125" s="447">
        <v>644000</v>
      </c>
      <c r="BW125" s="374"/>
      <c r="BX125" s="448">
        <v>46101</v>
      </c>
      <c r="BY125" s="472">
        <v>327000</v>
      </c>
      <c r="BZ125" s="374"/>
      <c r="CA125" s="291">
        <v>45739</v>
      </c>
      <c r="CB125" s="292">
        <v>8000</v>
      </c>
      <c r="CC125" s="374"/>
      <c r="CD125" s="376">
        <v>45811</v>
      </c>
      <c r="CE125" s="288">
        <v>42000</v>
      </c>
      <c r="CF125" s="375"/>
      <c r="CG125" s="825">
        <v>46006</v>
      </c>
      <c r="CH125" s="481">
        <v>1115000</v>
      </c>
      <c r="CI125" s="375"/>
      <c r="CJ125" s="471">
        <v>46139</v>
      </c>
      <c r="CK125" s="472">
        <v>694000</v>
      </c>
      <c r="CL125" s="375"/>
      <c r="CM125" s="454">
        <v>46035</v>
      </c>
      <c r="CN125" s="450">
        <v>700000</v>
      </c>
      <c r="CP125" s="442">
        <v>46083</v>
      </c>
      <c r="CQ125" s="441">
        <v>47000</v>
      </c>
      <c r="CY125" s="454">
        <v>45931</v>
      </c>
      <c r="CZ125" s="450">
        <v>2000000</v>
      </c>
      <c r="DB125" s="859">
        <v>46191</v>
      </c>
      <c r="DC125" s="441">
        <v>435000</v>
      </c>
      <c r="DE125" s="376"/>
      <c r="DF125" s="374"/>
      <c r="DH125" s="442"/>
      <c r="DI125" s="441"/>
    </row>
    <row r="126" spans="1:113" ht="15.75" x14ac:dyDescent="0.25">
      <c r="A126" s="298"/>
      <c r="B126"/>
      <c r="E126" s="404">
        <v>46193</v>
      </c>
      <c r="F126" s="405">
        <v>62000</v>
      </c>
      <c r="G126" s="407" t="s">
        <v>3321</v>
      </c>
      <c r="H126" s="405" t="s">
        <v>9028</v>
      </c>
      <c r="M126" s="211">
        <v>44895</v>
      </c>
      <c r="N126" s="212">
        <v>4000</v>
      </c>
      <c r="O126" s="213"/>
      <c r="P126" s="214" t="s">
        <v>613</v>
      </c>
      <c r="T126" s="711">
        <v>46143</v>
      </c>
      <c r="U126" s="558" t="s">
        <v>6744</v>
      </c>
      <c r="V126" s="557" t="s">
        <v>6743</v>
      </c>
      <c r="W126" s="558" t="s">
        <v>561</v>
      </c>
      <c r="X126" s="558" t="s">
        <v>426</v>
      </c>
      <c r="Y126" s="673">
        <v>769000</v>
      </c>
      <c r="Z126" s="569"/>
      <c r="AA126" s="569">
        <v>437000</v>
      </c>
      <c r="AB126" s="569"/>
      <c r="AC126" s="569"/>
      <c r="AD126" s="569">
        <v>247000</v>
      </c>
      <c r="AE126" s="569">
        <v>85000</v>
      </c>
      <c r="AF126" s="569"/>
      <c r="AG126" s="569">
        <v>0</v>
      </c>
      <c r="AH126" s="558"/>
      <c r="AI126" t="s">
        <v>542</v>
      </c>
      <c r="AJ126" s="438">
        <v>46009</v>
      </c>
      <c r="AK126" s="439">
        <v>11243000</v>
      </c>
      <c r="AL126" s="439">
        <v>-11243000</v>
      </c>
      <c r="BP126" s="203"/>
      <c r="BQ126" s="203"/>
      <c r="BR126" s="203"/>
      <c r="BS126" s="203"/>
      <c r="BT126" s="374"/>
      <c r="BU126" s="446">
        <v>46098</v>
      </c>
      <c r="BV126" s="447">
        <v>110000</v>
      </c>
      <c r="BW126" s="374"/>
      <c r="BX126" s="448">
        <v>46101</v>
      </c>
      <c r="BY126" s="472">
        <v>1800000</v>
      </c>
      <c r="BZ126" s="374"/>
      <c r="CA126" s="291">
        <v>45739</v>
      </c>
      <c r="CB126" s="292">
        <v>71000</v>
      </c>
      <c r="CC126" s="374"/>
      <c r="CD126" s="376">
        <v>45799</v>
      </c>
      <c r="CE126" s="288">
        <v>144000</v>
      </c>
      <c r="CF126" s="375"/>
      <c r="CG126" s="825">
        <v>46006</v>
      </c>
      <c r="CH126" s="481">
        <v>370000</v>
      </c>
      <c r="CI126" s="375"/>
      <c r="CJ126" s="471">
        <v>46139</v>
      </c>
      <c r="CK126" s="472">
        <v>217000</v>
      </c>
      <c r="CL126" s="375"/>
      <c r="CM126" s="454">
        <v>46028</v>
      </c>
      <c r="CN126" s="450">
        <v>110000</v>
      </c>
      <c r="CP126" s="442">
        <v>46083</v>
      </c>
      <c r="CQ126" s="441">
        <v>115000</v>
      </c>
      <c r="CY126" s="454">
        <v>45929</v>
      </c>
      <c r="CZ126" s="450">
        <v>54000</v>
      </c>
      <c r="DB126" s="859">
        <v>46191</v>
      </c>
      <c r="DC126" s="441">
        <v>26000</v>
      </c>
      <c r="DE126" s="376"/>
      <c r="DF126" s="374"/>
      <c r="DH126" s="442"/>
      <c r="DI126" s="441"/>
    </row>
    <row r="127" spans="1:113" ht="15.75" x14ac:dyDescent="0.25">
      <c r="A127" s="298"/>
      <c r="B127"/>
      <c r="E127" s="404">
        <v>46192</v>
      </c>
      <c r="F127" s="405">
        <v>8000</v>
      </c>
      <c r="G127" s="407" t="s">
        <v>1281</v>
      </c>
      <c r="H127" s="405" t="s">
        <v>9001</v>
      </c>
      <c r="M127" s="211">
        <v>44893</v>
      </c>
      <c r="N127" s="212">
        <v>70000</v>
      </c>
      <c r="O127" s="213"/>
      <c r="P127" s="212" t="s">
        <v>637</v>
      </c>
      <c r="T127" s="711">
        <v>46143</v>
      </c>
      <c r="U127" s="558" t="s">
        <v>8871</v>
      </c>
      <c r="V127" s="557" t="s">
        <v>8808</v>
      </c>
      <c r="W127" s="558" t="s">
        <v>561</v>
      </c>
      <c r="X127" s="558" t="s">
        <v>214</v>
      </c>
      <c r="Y127" s="673">
        <v>307000</v>
      </c>
      <c r="Z127" s="569">
        <v>17000</v>
      </c>
      <c r="AA127" s="569"/>
      <c r="AB127" s="569"/>
      <c r="AC127" s="569"/>
      <c r="AD127" s="569">
        <v>290000</v>
      </c>
      <c r="AE127" s="569"/>
      <c r="AF127" s="569"/>
      <c r="AG127" s="569">
        <v>0</v>
      </c>
      <c r="AH127" s="558"/>
      <c r="AI127" t="s">
        <v>542</v>
      </c>
      <c r="AJ127" s="438">
        <v>46003</v>
      </c>
      <c r="AK127" s="439">
        <v>10301000</v>
      </c>
      <c r="AL127" s="439">
        <v>-10301000</v>
      </c>
      <c r="BP127" s="203"/>
      <c r="BQ127" s="203"/>
      <c r="BR127" s="203"/>
      <c r="BS127" s="203"/>
      <c r="BT127" s="374"/>
      <c r="BU127" s="446">
        <v>46094</v>
      </c>
      <c r="BV127" s="447">
        <v>336000</v>
      </c>
      <c r="BW127" s="374"/>
      <c r="BX127" s="448">
        <v>46101</v>
      </c>
      <c r="BY127" s="472">
        <v>200000</v>
      </c>
      <c r="BZ127" s="374"/>
      <c r="CA127" s="291">
        <v>45737</v>
      </c>
      <c r="CB127" s="292">
        <v>352000</v>
      </c>
      <c r="CC127" s="374"/>
      <c r="CD127" s="376">
        <v>45798</v>
      </c>
      <c r="CE127" s="288">
        <v>186000</v>
      </c>
      <c r="CF127" s="375"/>
      <c r="CG127" s="825">
        <v>46006</v>
      </c>
      <c r="CH127" s="481">
        <v>1820000</v>
      </c>
      <c r="CI127" s="375"/>
      <c r="CJ127" s="471">
        <v>46137</v>
      </c>
      <c r="CK127" s="472">
        <v>105000</v>
      </c>
      <c r="CL127" s="375"/>
      <c r="CM127" s="454">
        <v>46027</v>
      </c>
      <c r="CN127" s="450">
        <v>220000</v>
      </c>
      <c r="CP127" s="442">
        <v>46081</v>
      </c>
      <c r="CQ127" s="441">
        <v>200000</v>
      </c>
      <c r="CY127" s="454">
        <v>45925</v>
      </c>
      <c r="CZ127" s="450">
        <v>700000</v>
      </c>
      <c r="DB127" s="859">
        <v>46191</v>
      </c>
      <c r="DC127" s="441">
        <v>5000</v>
      </c>
      <c r="DE127" s="376"/>
      <c r="DF127" s="374"/>
      <c r="DH127" s="442"/>
      <c r="DI127" s="441"/>
    </row>
    <row r="128" spans="1:113" ht="15.75" x14ac:dyDescent="0.25">
      <c r="A128" s="298"/>
      <c r="B128"/>
      <c r="E128" s="404">
        <v>46192</v>
      </c>
      <c r="F128" s="405">
        <v>15000</v>
      </c>
      <c r="G128" s="407"/>
      <c r="H128" s="405" t="s">
        <v>9027</v>
      </c>
      <c r="M128" s="211">
        <v>44893</v>
      </c>
      <c r="N128" s="212">
        <v>70000</v>
      </c>
      <c r="O128" s="213"/>
      <c r="P128" s="212" t="s">
        <v>638</v>
      </c>
      <c r="T128" s="711">
        <v>46143</v>
      </c>
      <c r="U128" s="558" t="s">
        <v>8671</v>
      </c>
      <c r="V128" s="557" t="s">
        <v>8701</v>
      </c>
      <c r="W128" s="558" t="s">
        <v>561</v>
      </c>
      <c r="X128" s="558" t="s">
        <v>426</v>
      </c>
      <c r="Y128" s="673">
        <v>385000</v>
      </c>
      <c r="Z128" s="569">
        <v>5000</v>
      </c>
      <c r="AA128" s="569">
        <v>301000</v>
      </c>
      <c r="AB128" s="569"/>
      <c r="AC128" s="569"/>
      <c r="AD128" s="569"/>
      <c r="AE128" s="569">
        <v>79000</v>
      </c>
      <c r="AF128" s="569"/>
      <c r="AG128" s="569">
        <v>0</v>
      </c>
      <c r="AH128" s="558"/>
      <c r="AI128" t="s">
        <v>542</v>
      </c>
      <c r="AJ128" s="438">
        <v>46000</v>
      </c>
      <c r="AK128" s="439">
        <v>10257000</v>
      </c>
      <c r="AL128" s="439">
        <v>-10257000</v>
      </c>
      <c r="BP128" s="203"/>
      <c r="BQ128" s="203"/>
      <c r="BR128" s="203"/>
      <c r="BS128" s="203"/>
      <c r="BT128" s="374"/>
      <c r="BU128" s="446">
        <v>46093</v>
      </c>
      <c r="BV128" s="447">
        <v>1098000</v>
      </c>
      <c r="BW128" s="374"/>
      <c r="BX128" s="448">
        <v>46101</v>
      </c>
      <c r="BY128" s="472">
        <v>2349000</v>
      </c>
      <c r="BZ128" s="374"/>
      <c r="CA128" s="291">
        <v>45737</v>
      </c>
      <c r="CB128" s="292">
        <v>438000</v>
      </c>
      <c r="CC128" s="374"/>
      <c r="CD128" s="376">
        <v>45795</v>
      </c>
      <c r="CE128" s="288">
        <v>20000</v>
      </c>
      <c r="CF128" s="375"/>
      <c r="CG128" s="825">
        <v>46006</v>
      </c>
      <c r="CH128" s="481">
        <v>150000</v>
      </c>
      <c r="CI128" s="375"/>
      <c r="CJ128" s="471">
        <v>46136</v>
      </c>
      <c r="CK128" s="472">
        <v>195000</v>
      </c>
      <c r="CL128" s="375"/>
      <c r="CM128" s="454">
        <v>46021</v>
      </c>
      <c r="CN128" s="450">
        <v>70000</v>
      </c>
      <c r="CP128" s="442">
        <v>46080</v>
      </c>
      <c r="CQ128" s="441">
        <v>5000</v>
      </c>
      <c r="CY128" s="454">
        <v>45925</v>
      </c>
      <c r="CZ128" s="450">
        <v>2000000</v>
      </c>
      <c r="DB128" s="859">
        <v>46191</v>
      </c>
      <c r="DC128" s="441">
        <v>12000</v>
      </c>
      <c r="DE128" s="376"/>
      <c r="DF128" s="374"/>
      <c r="DH128" s="442"/>
      <c r="DI128" s="441"/>
    </row>
    <row r="129" spans="1:113" ht="15.75" x14ac:dyDescent="0.25">
      <c r="A129" s="298"/>
      <c r="B129"/>
      <c r="E129" s="404">
        <v>46191</v>
      </c>
      <c r="F129" s="405">
        <v>5000</v>
      </c>
      <c r="G129" s="407" t="s">
        <v>5440</v>
      </c>
      <c r="H129" s="405" t="s">
        <v>5565</v>
      </c>
      <c r="M129" s="211">
        <v>44893</v>
      </c>
      <c r="N129" s="212">
        <v>4000</v>
      </c>
      <c r="O129" s="213"/>
      <c r="P129" s="214" t="s">
        <v>613</v>
      </c>
      <c r="T129" s="711">
        <v>46143</v>
      </c>
      <c r="U129" s="558" t="s">
        <v>8671</v>
      </c>
      <c r="V129" s="557" t="s">
        <v>8702</v>
      </c>
      <c r="W129" s="558" t="s">
        <v>561</v>
      </c>
      <c r="X129" s="558" t="s">
        <v>426</v>
      </c>
      <c r="Y129" s="673">
        <v>865000</v>
      </c>
      <c r="Z129" s="569">
        <v>5000</v>
      </c>
      <c r="AA129" s="569">
        <v>822000</v>
      </c>
      <c r="AB129" s="569"/>
      <c r="AC129" s="569"/>
      <c r="AD129" s="569"/>
      <c r="AE129" s="569">
        <v>38000</v>
      </c>
      <c r="AF129" s="569"/>
      <c r="AG129" s="569">
        <v>0</v>
      </c>
      <c r="AH129" s="558" t="s">
        <v>8703</v>
      </c>
      <c r="AI129" t="s">
        <v>542</v>
      </c>
      <c r="AJ129" s="438">
        <v>45997</v>
      </c>
      <c r="AK129" s="439">
        <v>9475000</v>
      </c>
      <c r="AL129" s="439">
        <v>-9475000</v>
      </c>
      <c r="BP129" s="203"/>
      <c r="BQ129" s="203"/>
      <c r="BR129" s="203"/>
      <c r="BS129" s="203"/>
      <c r="BT129" s="374"/>
      <c r="BU129" s="446">
        <v>46093</v>
      </c>
      <c r="BV129" s="447">
        <v>351000</v>
      </c>
      <c r="BW129" s="374"/>
      <c r="BX129" s="448">
        <v>46100</v>
      </c>
      <c r="BY129" s="472">
        <v>232000</v>
      </c>
      <c r="BZ129" s="374"/>
      <c r="CA129" s="291">
        <v>45737</v>
      </c>
      <c r="CB129" s="292">
        <v>267000</v>
      </c>
      <c r="CC129" s="374"/>
      <c r="CD129" s="376">
        <v>45793</v>
      </c>
      <c r="CE129" s="288">
        <v>50000</v>
      </c>
      <c r="CF129" s="375"/>
      <c r="CG129" s="825">
        <v>46006</v>
      </c>
      <c r="CH129" s="481">
        <v>412000</v>
      </c>
      <c r="CI129" s="375"/>
      <c r="CJ129" s="471">
        <v>46136</v>
      </c>
      <c r="CK129" s="472">
        <v>670000</v>
      </c>
      <c r="CL129" s="375"/>
      <c r="CM129" s="454">
        <v>46017</v>
      </c>
      <c r="CN129" s="450">
        <v>60000</v>
      </c>
      <c r="CP129" s="442">
        <v>46080</v>
      </c>
      <c r="CQ129" s="441">
        <v>703000</v>
      </c>
      <c r="CY129" s="454">
        <v>45915</v>
      </c>
      <c r="CZ129" s="450">
        <v>1000000</v>
      </c>
      <c r="DB129" s="859">
        <v>46190</v>
      </c>
      <c r="DC129" s="441">
        <v>35000</v>
      </c>
      <c r="DE129" s="376"/>
      <c r="DF129" s="374"/>
      <c r="DH129" s="442"/>
      <c r="DI129" s="441"/>
    </row>
    <row r="130" spans="1:113" ht="15.75" x14ac:dyDescent="0.25">
      <c r="A130" s="298"/>
      <c r="B130"/>
      <c r="E130" s="404">
        <v>46191</v>
      </c>
      <c r="F130" s="405">
        <v>26000</v>
      </c>
      <c r="G130" s="407" t="s">
        <v>3324</v>
      </c>
      <c r="H130" s="405" t="s">
        <v>3769</v>
      </c>
      <c r="M130" s="211">
        <v>44893</v>
      </c>
      <c r="N130" s="212">
        <v>70000</v>
      </c>
      <c r="O130" s="213"/>
      <c r="P130" s="212" t="s">
        <v>639</v>
      </c>
      <c r="T130" s="711">
        <v>46113</v>
      </c>
      <c r="U130" s="558" t="s">
        <v>8474</v>
      </c>
      <c r="V130" s="557" t="s">
        <v>8535</v>
      </c>
      <c r="W130" s="558" t="s">
        <v>426</v>
      </c>
      <c r="X130" s="558" t="s">
        <v>426</v>
      </c>
      <c r="Y130" s="673">
        <v>470000</v>
      </c>
      <c r="Z130" s="569">
        <v>5000</v>
      </c>
      <c r="AA130" s="569">
        <v>385000</v>
      </c>
      <c r="AB130" s="569"/>
      <c r="AC130" s="569"/>
      <c r="AD130" s="569"/>
      <c r="AE130" s="569">
        <v>80000</v>
      </c>
      <c r="AF130" s="569"/>
      <c r="AG130" s="569">
        <v>0</v>
      </c>
      <c r="AH130" s="558" t="s">
        <v>8534</v>
      </c>
      <c r="AI130" t="s">
        <v>542</v>
      </c>
      <c r="AJ130" s="438">
        <v>45997</v>
      </c>
      <c r="AK130" s="439">
        <v>9475000</v>
      </c>
      <c r="AL130" s="439">
        <v>-9475000</v>
      </c>
      <c r="BP130" s="203"/>
      <c r="BQ130" s="203"/>
      <c r="BR130" s="203"/>
      <c r="BS130" s="203"/>
      <c r="BT130" s="374"/>
      <c r="BU130" s="446">
        <v>46093</v>
      </c>
      <c r="BV130" s="447">
        <v>398000</v>
      </c>
      <c r="BW130" s="374"/>
      <c r="BX130" s="448">
        <v>46100</v>
      </c>
      <c r="BY130" s="472">
        <v>328000</v>
      </c>
      <c r="BZ130" s="374"/>
      <c r="CA130" s="291">
        <v>45736</v>
      </c>
      <c r="CB130" s="292">
        <v>255000</v>
      </c>
      <c r="CC130" s="374"/>
      <c r="CD130" s="376">
        <v>45793</v>
      </c>
      <c r="CE130" s="288">
        <v>233000</v>
      </c>
      <c r="CF130" s="375"/>
      <c r="CG130" s="825">
        <v>46004</v>
      </c>
      <c r="CH130" s="481">
        <v>303000</v>
      </c>
      <c r="CI130" s="375"/>
      <c r="CJ130" s="471">
        <v>46135</v>
      </c>
      <c r="CK130" s="472">
        <v>22000</v>
      </c>
      <c r="CL130" s="375"/>
      <c r="CM130" s="454">
        <v>46015</v>
      </c>
      <c r="CN130" s="450">
        <v>50000</v>
      </c>
      <c r="CP130" s="442">
        <v>46080</v>
      </c>
      <c r="CQ130" s="441">
        <v>237000</v>
      </c>
      <c r="CY130" s="454">
        <v>45912</v>
      </c>
      <c r="CZ130" s="450">
        <v>40000</v>
      </c>
      <c r="DB130" s="859">
        <v>46190</v>
      </c>
      <c r="DC130" s="441">
        <v>5000</v>
      </c>
      <c r="DE130" s="376"/>
      <c r="DF130" s="374"/>
      <c r="DH130" s="442"/>
      <c r="DI130" s="441"/>
    </row>
    <row r="131" spans="1:113" ht="15.75" x14ac:dyDescent="0.25">
      <c r="A131" s="298"/>
      <c r="B131"/>
      <c r="E131" s="404">
        <v>46190</v>
      </c>
      <c r="F131" s="405">
        <v>30000</v>
      </c>
      <c r="G131" s="407" t="s">
        <v>1365</v>
      </c>
      <c r="H131" s="405" t="s">
        <v>8992</v>
      </c>
      <c r="M131" s="211">
        <v>44893</v>
      </c>
      <c r="N131" s="212">
        <v>70000</v>
      </c>
      <c r="O131" s="213"/>
      <c r="P131" s="212" t="s">
        <v>640</v>
      </c>
      <c r="T131" s="711">
        <v>46113</v>
      </c>
      <c r="U131" s="558" t="s">
        <v>3755</v>
      </c>
      <c r="V131" s="557" t="s">
        <v>8593</v>
      </c>
      <c r="W131" s="558" t="s">
        <v>8594</v>
      </c>
      <c r="X131" s="558" t="s">
        <v>571</v>
      </c>
      <c r="Y131" s="673">
        <v>102000</v>
      </c>
      <c r="Z131" s="569"/>
      <c r="AA131" s="569">
        <v>116000</v>
      </c>
      <c r="AB131" s="569"/>
      <c r="AC131" s="569"/>
      <c r="AD131" s="569"/>
      <c r="AE131" s="569"/>
      <c r="AF131" s="569"/>
      <c r="AG131" s="569">
        <v>-14000</v>
      </c>
      <c r="AH131" s="558"/>
      <c r="AI131" t="s">
        <v>542</v>
      </c>
      <c r="AJ131" s="438">
        <v>45991</v>
      </c>
      <c r="AK131" s="439">
        <v>9470000</v>
      </c>
      <c r="AL131" s="439">
        <v>-9470000</v>
      </c>
      <c r="BP131" s="203"/>
      <c r="BQ131" s="203"/>
      <c r="BR131" s="203"/>
      <c r="BS131" s="203"/>
      <c r="BT131" s="374"/>
      <c r="BU131" s="446">
        <v>46092</v>
      </c>
      <c r="BV131" s="447">
        <v>361000</v>
      </c>
      <c r="BW131" s="374"/>
      <c r="BX131" s="448">
        <v>46100</v>
      </c>
      <c r="BY131" s="472">
        <v>331000</v>
      </c>
      <c r="BZ131" s="374"/>
      <c r="CA131" s="291">
        <v>45736</v>
      </c>
      <c r="CB131" s="292">
        <v>267000</v>
      </c>
      <c r="CC131" s="374"/>
      <c r="CD131" s="376">
        <v>45792</v>
      </c>
      <c r="CE131" s="288">
        <v>86000</v>
      </c>
      <c r="CF131" s="375"/>
      <c r="CG131" s="825">
        <v>46003</v>
      </c>
      <c r="CH131" s="481">
        <v>977000</v>
      </c>
      <c r="CI131" s="375"/>
      <c r="CJ131" s="471">
        <v>46135</v>
      </c>
      <c r="CK131" s="472">
        <v>238000</v>
      </c>
      <c r="CL131" s="375"/>
      <c r="CM131" s="454">
        <v>46008</v>
      </c>
      <c r="CN131" s="450">
        <v>22000</v>
      </c>
      <c r="CP131" s="442">
        <v>46079</v>
      </c>
      <c r="CQ131" s="441">
        <v>330000</v>
      </c>
      <c r="CY131" s="454">
        <v>45911</v>
      </c>
      <c r="CZ131" s="450">
        <v>50000</v>
      </c>
      <c r="DB131" s="859">
        <v>46190</v>
      </c>
      <c r="DC131" s="441">
        <v>30000</v>
      </c>
      <c r="DE131" s="376"/>
      <c r="DF131" s="374"/>
      <c r="DH131" s="442"/>
      <c r="DI131" s="441"/>
    </row>
    <row r="132" spans="1:113" ht="15.75" x14ac:dyDescent="0.25">
      <c r="A132" s="298"/>
      <c r="B132"/>
      <c r="E132" s="404">
        <v>46190</v>
      </c>
      <c r="F132" s="405">
        <v>35000</v>
      </c>
      <c r="G132" s="407" t="s">
        <v>911</v>
      </c>
      <c r="H132" s="405" t="s">
        <v>885</v>
      </c>
      <c r="M132" s="211">
        <v>44893</v>
      </c>
      <c r="N132" s="212">
        <v>4000</v>
      </c>
      <c r="O132" s="213"/>
      <c r="P132" s="214" t="s">
        <v>613</v>
      </c>
      <c r="T132" s="711">
        <v>46113</v>
      </c>
      <c r="U132" s="558" t="s">
        <v>3755</v>
      </c>
      <c r="V132" s="557" t="s">
        <v>8528</v>
      </c>
      <c r="W132" s="558" t="s">
        <v>4334</v>
      </c>
      <c r="X132" s="558" t="s">
        <v>571</v>
      </c>
      <c r="Y132" s="673">
        <v>706000</v>
      </c>
      <c r="Z132" s="569">
        <v>16000</v>
      </c>
      <c r="AA132" s="569">
        <v>560000</v>
      </c>
      <c r="AB132" s="569"/>
      <c r="AC132" s="569"/>
      <c r="AD132" s="569"/>
      <c r="AE132" s="569">
        <v>110000</v>
      </c>
      <c r="AF132" s="569"/>
      <c r="AG132" s="569">
        <v>20000</v>
      </c>
      <c r="AH132" s="558" t="s">
        <v>8527</v>
      </c>
      <c r="AI132" t="s">
        <v>542</v>
      </c>
      <c r="AJ132" s="438">
        <v>45994</v>
      </c>
      <c r="AK132" s="439">
        <v>12688000</v>
      </c>
      <c r="AL132" s="439">
        <v>-12688000</v>
      </c>
      <c r="BP132" s="203"/>
      <c r="BQ132" s="203"/>
      <c r="BR132" s="203"/>
      <c r="BS132" s="203"/>
      <c r="BT132" s="374"/>
      <c r="BU132" s="446">
        <v>46091</v>
      </c>
      <c r="BV132" s="447">
        <v>59000</v>
      </c>
      <c r="BW132" s="374"/>
      <c r="BX132" s="448">
        <v>46100</v>
      </c>
      <c r="BY132" s="472">
        <v>315000</v>
      </c>
      <c r="BZ132" s="374"/>
      <c r="CA132" s="291">
        <v>45734</v>
      </c>
      <c r="CB132" s="292">
        <v>531000</v>
      </c>
      <c r="CC132" s="374"/>
      <c r="CD132" s="376">
        <v>45786</v>
      </c>
      <c r="CE132" s="288">
        <v>6000</v>
      </c>
      <c r="CF132" s="375"/>
      <c r="CG132" s="825">
        <v>46002</v>
      </c>
      <c r="CH132" s="481">
        <v>441000</v>
      </c>
      <c r="CI132" s="375"/>
      <c r="CJ132" s="471">
        <v>46135</v>
      </c>
      <c r="CK132" s="472">
        <v>18000</v>
      </c>
      <c r="CL132" s="375"/>
      <c r="CM132" s="454">
        <v>46006</v>
      </c>
      <c r="CN132" s="450">
        <v>120000</v>
      </c>
      <c r="CP132" s="442">
        <v>46079</v>
      </c>
      <c r="CQ132" s="441">
        <v>169000</v>
      </c>
      <c r="CY132" s="454">
        <v>45911</v>
      </c>
      <c r="CZ132" s="450">
        <v>1000000</v>
      </c>
      <c r="DB132" s="859">
        <v>46189</v>
      </c>
      <c r="DC132" s="441">
        <v>20000</v>
      </c>
      <c r="DE132" s="376"/>
      <c r="DF132" s="374"/>
      <c r="DH132" s="442"/>
      <c r="DI132" s="441"/>
    </row>
    <row r="133" spans="1:113" ht="15.75" x14ac:dyDescent="0.25">
      <c r="A133" s="298"/>
      <c r="B133"/>
      <c r="E133" s="404">
        <v>46189</v>
      </c>
      <c r="F133" s="405">
        <v>221000</v>
      </c>
      <c r="G133" s="407" t="s">
        <v>1281</v>
      </c>
      <c r="H133" s="405" t="s">
        <v>3344</v>
      </c>
      <c r="M133" s="211">
        <v>44893</v>
      </c>
      <c r="N133" s="212">
        <v>70000</v>
      </c>
      <c r="O133" s="213"/>
      <c r="P133" s="212" t="s">
        <v>641</v>
      </c>
      <c r="T133" s="711">
        <v>46113</v>
      </c>
      <c r="U133" s="558" t="s">
        <v>2420</v>
      </c>
      <c r="V133" s="557" t="s">
        <v>8592</v>
      </c>
      <c r="W133" s="558" t="s">
        <v>561</v>
      </c>
      <c r="X133" s="558" t="s">
        <v>577</v>
      </c>
      <c r="Y133" s="673">
        <v>389000</v>
      </c>
      <c r="Z133" s="569">
        <v>18000</v>
      </c>
      <c r="AA133" s="569">
        <v>296000</v>
      </c>
      <c r="AB133" s="569"/>
      <c r="AC133" s="569"/>
      <c r="AD133" s="569"/>
      <c r="AE133" s="569">
        <v>75000</v>
      </c>
      <c r="AF133" s="569"/>
      <c r="AG133" s="569">
        <v>0</v>
      </c>
      <c r="AH133" s="558"/>
      <c r="AI133" t="s">
        <v>542</v>
      </c>
      <c r="AJ133" s="438">
        <v>45994</v>
      </c>
      <c r="AK133" s="439">
        <v>12682000</v>
      </c>
      <c r="AL133" s="439">
        <v>-12682000</v>
      </c>
      <c r="BP133" s="203"/>
      <c r="BQ133" s="203"/>
      <c r="BR133" s="203"/>
      <c r="BS133" s="203"/>
      <c r="BT133" s="374"/>
      <c r="BU133" s="446">
        <v>46091</v>
      </c>
      <c r="BV133" s="447">
        <v>274000</v>
      </c>
      <c r="BW133" s="374"/>
      <c r="BX133" s="448">
        <v>46100</v>
      </c>
      <c r="BY133" s="472">
        <v>500000</v>
      </c>
      <c r="BZ133" s="374"/>
      <c r="CA133" s="291">
        <v>45733</v>
      </c>
      <c r="CB133" s="292">
        <v>75000</v>
      </c>
      <c r="CC133" s="374"/>
      <c r="CD133" s="376">
        <v>45785</v>
      </c>
      <c r="CE133" s="288">
        <v>45000</v>
      </c>
      <c r="CF133" s="375"/>
      <c r="CG133" s="825">
        <v>46002</v>
      </c>
      <c r="CH133" s="481">
        <v>970000</v>
      </c>
      <c r="CI133" s="375"/>
      <c r="CJ133" s="471">
        <v>46134</v>
      </c>
      <c r="CK133" s="472">
        <v>44000</v>
      </c>
      <c r="CL133" s="375"/>
      <c r="CM133" s="454">
        <v>46003</v>
      </c>
      <c r="CN133" s="450">
        <v>240000</v>
      </c>
      <c r="CP133" s="442">
        <v>46077</v>
      </c>
      <c r="CQ133" s="441">
        <v>3000</v>
      </c>
      <c r="CY133" s="376">
        <v>45908</v>
      </c>
      <c r="CZ133" s="374">
        <v>100000</v>
      </c>
      <c r="DB133" s="859">
        <v>46189</v>
      </c>
      <c r="DC133" s="441">
        <v>20000</v>
      </c>
      <c r="DE133" s="376"/>
      <c r="DF133" s="374"/>
      <c r="DH133" s="442"/>
      <c r="DI133" s="441"/>
    </row>
    <row r="134" spans="1:113" ht="15.75" x14ac:dyDescent="0.25">
      <c r="A134" s="298"/>
      <c r="B134"/>
      <c r="E134" s="404">
        <v>46189</v>
      </c>
      <c r="F134" s="405">
        <v>6000</v>
      </c>
      <c r="G134" s="407"/>
      <c r="H134" s="405" t="s">
        <v>4887</v>
      </c>
      <c r="M134" s="211">
        <v>44893</v>
      </c>
      <c r="N134" s="212">
        <v>4000</v>
      </c>
      <c r="O134" s="213"/>
      <c r="P134" s="214" t="s">
        <v>613</v>
      </c>
      <c r="T134" s="711">
        <v>46113</v>
      </c>
      <c r="U134" s="558" t="s">
        <v>6513</v>
      </c>
      <c r="V134" s="557" t="s">
        <v>8437</v>
      </c>
      <c r="W134" s="558" t="s">
        <v>561</v>
      </c>
      <c r="X134" s="558" t="s">
        <v>426</v>
      </c>
      <c r="Y134" s="673">
        <v>302000</v>
      </c>
      <c r="Z134" s="569">
        <v>5000</v>
      </c>
      <c r="AA134" s="569">
        <v>217000</v>
      </c>
      <c r="AB134" s="569"/>
      <c r="AC134" s="569"/>
      <c r="AD134" s="569"/>
      <c r="AE134" s="569">
        <v>80000</v>
      </c>
      <c r="AF134" s="569"/>
      <c r="AG134" s="569">
        <v>0</v>
      </c>
      <c r="AH134" s="558"/>
      <c r="AI134" t="s">
        <v>542</v>
      </c>
      <c r="AJ134" s="438">
        <v>45983</v>
      </c>
      <c r="AK134" s="439">
        <v>12080000</v>
      </c>
      <c r="AL134" s="439">
        <v>-12080000</v>
      </c>
      <c r="BP134" s="203"/>
      <c r="BQ134" s="203"/>
      <c r="BR134" s="203"/>
      <c r="BS134" s="203"/>
      <c r="BT134" s="374"/>
      <c r="BU134" s="446">
        <v>46090</v>
      </c>
      <c r="BV134" s="447">
        <v>540000</v>
      </c>
      <c r="BW134" s="374"/>
      <c r="BX134" s="448">
        <v>46099</v>
      </c>
      <c r="BY134" s="472">
        <v>196000</v>
      </c>
      <c r="BZ134" s="374"/>
      <c r="CA134" s="291">
        <v>45731</v>
      </c>
      <c r="CB134" s="292">
        <v>1019000</v>
      </c>
      <c r="CC134" s="374"/>
      <c r="CD134" s="376">
        <v>45784</v>
      </c>
      <c r="CE134" s="288">
        <v>482000</v>
      </c>
      <c r="CF134" s="375"/>
      <c r="CG134" s="825">
        <v>46001</v>
      </c>
      <c r="CH134" s="481">
        <v>11000</v>
      </c>
      <c r="CI134" s="375"/>
      <c r="CJ134" s="471">
        <v>46129</v>
      </c>
      <c r="CK134" s="472">
        <v>54000</v>
      </c>
      <c r="CL134" s="375"/>
      <c r="CM134" s="454">
        <v>46000</v>
      </c>
      <c r="CN134" s="450">
        <v>516000</v>
      </c>
      <c r="CP134" s="442">
        <v>46077</v>
      </c>
      <c r="CQ134" s="441">
        <v>638000</v>
      </c>
      <c r="CY134" s="376">
        <v>45908</v>
      </c>
      <c r="CZ134" s="374">
        <v>120000</v>
      </c>
      <c r="DB134" s="859">
        <v>46189</v>
      </c>
      <c r="DC134" s="441">
        <v>6000</v>
      </c>
      <c r="DE134" s="376"/>
      <c r="DF134" s="374"/>
      <c r="DH134" s="442"/>
      <c r="DI134" s="441"/>
    </row>
    <row r="135" spans="1:113" ht="15.75" x14ac:dyDescent="0.25">
      <c r="A135" s="298"/>
      <c r="B135"/>
      <c r="E135" s="404">
        <v>46189</v>
      </c>
      <c r="F135" s="405">
        <v>18000</v>
      </c>
      <c r="G135" s="407"/>
      <c r="H135" s="405" t="s">
        <v>8999</v>
      </c>
      <c r="M135" s="211">
        <v>44893</v>
      </c>
      <c r="N135" s="212">
        <v>140000</v>
      </c>
      <c r="O135" s="213"/>
      <c r="P135" s="212" t="s">
        <v>642</v>
      </c>
      <c r="T135" s="711">
        <v>46113</v>
      </c>
      <c r="U135" s="558" t="s">
        <v>6513</v>
      </c>
      <c r="V135" s="557" t="s">
        <v>8532</v>
      </c>
      <c r="W135" s="558" t="s">
        <v>561</v>
      </c>
      <c r="X135" s="558" t="s">
        <v>426</v>
      </c>
      <c r="Y135" s="673">
        <v>247000</v>
      </c>
      <c r="Z135" s="569"/>
      <c r="AA135" s="569">
        <v>162000</v>
      </c>
      <c r="AB135" s="569"/>
      <c r="AC135" s="569"/>
      <c r="AD135" s="569"/>
      <c r="AE135" s="569">
        <v>85000</v>
      </c>
      <c r="AF135" s="569"/>
      <c r="AG135" s="569">
        <v>0</v>
      </c>
      <c r="AH135" s="558"/>
      <c r="AI135" t="s">
        <v>542</v>
      </c>
      <c r="AJ135" s="438">
        <v>45968</v>
      </c>
      <c r="AK135" s="439">
        <v>9767000</v>
      </c>
      <c r="AL135" s="439">
        <v>-9767000</v>
      </c>
      <c r="BP135" s="203"/>
      <c r="BQ135" s="203"/>
      <c r="BR135" s="203"/>
      <c r="BS135" s="203"/>
      <c r="BT135" s="374"/>
      <c r="BU135" s="446">
        <v>46090</v>
      </c>
      <c r="BV135" s="447">
        <v>540000</v>
      </c>
      <c r="BW135" s="374"/>
      <c r="BX135" s="448">
        <v>46098</v>
      </c>
      <c r="BY135" s="472">
        <v>452000</v>
      </c>
      <c r="BZ135" s="374"/>
      <c r="CA135" s="291">
        <v>45730</v>
      </c>
      <c r="CB135" s="292">
        <v>811000</v>
      </c>
      <c r="CC135" s="374"/>
      <c r="CD135" s="376">
        <v>45784</v>
      </c>
      <c r="CE135" s="288">
        <v>260000</v>
      </c>
      <c r="CF135" s="375"/>
      <c r="CG135" s="825">
        <v>46001</v>
      </c>
      <c r="CH135" s="481">
        <v>447000</v>
      </c>
      <c r="CI135" s="375"/>
      <c r="CJ135" s="471">
        <v>46129</v>
      </c>
      <c r="CK135" s="472">
        <v>1004000</v>
      </c>
      <c r="CL135" s="375"/>
      <c r="CM135" s="454">
        <v>45994</v>
      </c>
      <c r="CN135" s="450">
        <v>282000</v>
      </c>
      <c r="CP135" s="442">
        <v>46076</v>
      </c>
      <c r="CQ135" s="441">
        <v>108000</v>
      </c>
      <c r="CY135" s="376">
        <v>45902</v>
      </c>
      <c r="CZ135" s="374">
        <v>1000000</v>
      </c>
      <c r="DB135" s="859">
        <v>46189</v>
      </c>
      <c r="DC135" s="441">
        <v>6000</v>
      </c>
      <c r="DE135" s="376"/>
      <c r="DF135" s="374"/>
      <c r="DH135" s="442"/>
      <c r="DI135" s="441"/>
    </row>
    <row r="136" spans="1:113" ht="15.75" x14ac:dyDescent="0.25">
      <c r="A136" s="298"/>
      <c r="B136"/>
      <c r="E136" s="404">
        <v>46189</v>
      </c>
      <c r="F136" s="405">
        <v>10000</v>
      </c>
      <c r="G136" s="407" t="s">
        <v>3324</v>
      </c>
      <c r="H136" s="405" t="s">
        <v>2649</v>
      </c>
      <c r="M136" s="211">
        <v>44893</v>
      </c>
      <c r="N136" s="212">
        <v>4000</v>
      </c>
      <c r="O136" s="213"/>
      <c r="P136" s="214" t="s">
        <v>613</v>
      </c>
      <c r="T136" s="711">
        <v>46113</v>
      </c>
      <c r="U136" s="558" t="s">
        <v>6513</v>
      </c>
      <c r="V136" s="557" t="s">
        <v>4712</v>
      </c>
      <c r="W136" s="558" t="s">
        <v>561</v>
      </c>
      <c r="X136" s="558" t="s">
        <v>214</v>
      </c>
      <c r="Y136" s="673">
        <v>541000</v>
      </c>
      <c r="Z136" s="569">
        <v>5000</v>
      </c>
      <c r="AA136" s="569">
        <v>376000</v>
      </c>
      <c r="AB136" s="569"/>
      <c r="AC136" s="569"/>
      <c r="AD136" s="569"/>
      <c r="AE136" s="569">
        <v>80000</v>
      </c>
      <c r="AF136" s="569">
        <v>80000</v>
      </c>
      <c r="AG136" s="569">
        <v>0</v>
      </c>
      <c r="AH136" s="558"/>
      <c r="AI136" t="s">
        <v>542</v>
      </c>
      <c r="AJ136" s="438">
        <v>45964</v>
      </c>
      <c r="AK136" s="439">
        <v>9678000</v>
      </c>
      <c r="AL136" s="439">
        <v>-9678000</v>
      </c>
      <c r="BP136" s="203"/>
      <c r="BQ136" s="203"/>
      <c r="BR136" s="203"/>
      <c r="BS136" s="203"/>
      <c r="BT136" s="374"/>
      <c r="BU136" s="446">
        <v>46088</v>
      </c>
      <c r="BV136" s="447">
        <v>516000</v>
      </c>
      <c r="BW136" s="374"/>
      <c r="BX136" s="448">
        <v>46096</v>
      </c>
      <c r="BY136" s="472">
        <v>1300000</v>
      </c>
      <c r="BZ136" s="374"/>
      <c r="CA136" s="291">
        <v>45729</v>
      </c>
      <c r="CB136" s="292">
        <v>88000</v>
      </c>
      <c r="CC136" s="374"/>
      <c r="CD136" s="376">
        <v>45783</v>
      </c>
      <c r="CE136" s="288">
        <v>195000</v>
      </c>
      <c r="CF136" s="375"/>
      <c r="CG136" s="825">
        <v>46000</v>
      </c>
      <c r="CH136" s="481">
        <v>422000</v>
      </c>
      <c r="CI136" s="375"/>
      <c r="CJ136" s="471">
        <v>46128</v>
      </c>
      <c r="CK136" s="472">
        <v>116000</v>
      </c>
      <c r="CL136" s="375"/>
      <c r="CM136" s="454">
        <v>45994</v>
      </c>
      <c r="CN136" s="450">
        <v>614000</v>
      </c>
      <c r="CP136" s="442">
        <v>46076</v>
      </c>
      <c r="CQ136" s="441">
        <v>2000</v>
      </c>
      <c r="CY136" s="376">
        <v>45900</v>
      </c>
      <c r="CZ136" s="374">
        <v>241000</v>
      </c>
      <c r="DB136" s="859">
        <v>46189</v>
      </c>
      <c r="DC136" s="441">
        <v>40000</v>
      </c>
      <c r="DE136" s="376"/>
      <c r="DF136" s="374"/>
      <c r="DH136" s="442"/>
      <c r="DI136" s="441"/>
    </row>
    <row r="137" spans="1:113" ht="15.75" x14ac:dyDescent="0.25">
      <c r="A137" s="298"/>
      <c r="B137"/>
      <c r="E137" s="404">
        <v>46189</v>
      </c>
      <c r="F137" s="405">
        <v>25000</v>
      </c>
      <c r="G137" s="407" t="s">
        <v>1365</v>
      </c>
      <c r="H137" s="405" t="s">
        <v>8978</v>
      </c>
      <c r="M137" s="211">
        <v>44893</v>
      </c>
      <c r="N137" s="212">
        <v>4000</v>
      </c>
      <c r="O137" s="213"/>
      <c r="P137" s="214" t="s">
        <v>613</v>
      </c>
      <c r="T137" s="711">
        <v>46113</v>
      </c>
      <c r="U137" s="558" t="s">
        <v>6179</v>
      </c>
      <c r="V137" s="557" t="s">
        <v>8485</v>
      </c>
      <c r="W137" s="558" t="s">
        <v>561</v>
      </c>
      <c r="X137" s="558" t="s">
        <v>426</v>
      </c>
      <c r="Y137" s="673">
        <v>1036000</v>
      </c>
      <c r="Z137" s="569"/>
      <c r="AA137" s="569">
        <v>576000</v>
      </c>
      <c r="AB137" s="569"/>
      <c r="AC137" s="569"/>
      <c r="AD137" s="569">
        <v>375000</v>
      </c>
      <c r="AE137" s="569">
        <v>85000</v>
      </c>
      <c r="AF137" s="569"/>
      <c r="AG137" s="569">
        <v>0</v>
      </c>
      <c r="AH137" s="558"/>
      <c r="AI137" t="s">
        <v>542</v>
      </c>
      <c r="AJ137" s="438">
        <v>45961</v>
      </c>
      <c r="AK137" s="439">
        <v>9424000</v>
      </c>
      <c r="AL137" s="439">
        <v>-9424000</v>
      </c>
      <c r="BP137" s="203"/>
      <c r="BQ137" s="203"/>
      <c r="BR137" s="203"/>
      <c r="BS137" s="203"/>
      <c r="BT137" s="374"/>
      <c r="BU137" s="446">
        <v>46086</v>
      </c>
      <c r="BV137" s="447">
        <v>746000</v>
      </c>
      <c r="BW137" s="374"/>
      <c r="BX137" s="448">
        <v>46094</v>
      </c>
      <c r="BY137" s="472">
        <v>347000</v>
      </c>
      <c r="BZ137" s="374"/>
      <c r="CA137" s="291">
        <v>45728</v>
      </c>
      <c r="CB137" s="292">
        <v>866000</v>
      </c>
      <c r="CC137" s="374"/>
      <c r="CD137" s="376">
        <v>45783</v>
      </c>
      <c r="CE137" s="288">
        <v>290000</v>
      </c>
      <c r="CF137" s="375"/>
      <c r="CG137" s="825">
        <v>46000</v>
      </c>
      <c r="CH137" s="481">
        <v>485000</v>
      </c>
      <c r="CI137" s="375"/>
      <c r="CJ137" s="471">
        <v>46127</v>
      </c>
      <c r="CK137" s="472">
        <v>260000</v>
      </c>
      <c r="CL137" s="375"/>
      <c r="CM137" s="454">
        <v>45992</v>
      </c>
      <c r="CN137" s="450">
        <v>280000</v>
      </c>
      <c r="CP137" s="442">
        <v>46076</v>
      </c>
      <c r="CQ137" s="441">
        <v>50000</v>
      </c>
      <c r="CY137" s="376">
        <v>45897</v>
      </c>
      <c r="CZ137" s="374">
        <v>1000000</v>
      </c>
      <c r="DB137" s="859">
        <v>46189</v>
      </c>
      <c r="DC137" s="441">
        <v>10000</v>
      </c>
      <c r="DE137" s="376"/>
      <c r="DF137" s="374"/>
      <c r="DH137" s="442"/>
      <c r="DI137" s="441"/>
    </row>
    <row r="138" spans="1:113" ht="15.75" x14ac:dyDescent="0.25">
      <c r="A138" s="298"/>
      <c r="B138"/>
      <c r="E138" s="404">
        <v>46189</v>
      </c>
      <c r="F138" s="405">
        <v>20000</v>
      </c>
      <c r="G138" s="407" t="s">
        <v>1281</v>
      </c>
      <c r="H138" s="405" t="s">
        <v>2787</v>
      </c>
      <c r="M138" s="211">
        <v>44876</v>
      </c>
      <c r="N138" s="212">
        <v>75000</v>
      </c>
      <c r="O138" s="213"/>
      <c r="P138" s="212" t="s">
        <v>643</v>
      </c>
      <c r="T138" s="711">
        <v>46113</v>
      </c>
      <c r="U138" s="558" t="s">
        <v>6179</v>
      </c>
      <c r="V138" s="557" t="s">
        <v>8412</v>
      </c>
      <c r="W138" s="558" t="s">
        <v>561</v>
      </c>
      <c r="X138" s="558" t="s">
        <v>426</v>
      </c>
      <c r="Y138" s="673">
        <v>1164000</v>
      </c>
      <c r="Z138" s="569"/>
      <c r="AA138" s="569">
        <v>1079000</v>
      </c>
      <c r="AB138" s="569"/>
      <c r="AC138" s="569"/>
      <c r="AD138" s="569"/>
      <c r="AE138" s="569">
        <v>85000</v>
      </c>
      <c r="AF138" s="569"/>
      <c r="AG138" s="569">
        <v>0</v>
      </c>
      <c r="AH138" s="558" t="s">
        <v>8486</v>
      </c>
      <c r="AI138" t="s">
        <v>542</v>
      </c>
      <c r="AJ138" s="438">
        <v>45961</v>
      </c>
      <c r="AK138" s="439">
        <v>9424000</v>
      </c>
      <c r="AL138" s="439">
        <v>-9424000</v>
      </c>
      <c r="BP138" s="203"/>
      <c r="BQ138" s="203"/>
      <c r="BR138" s="203"/>
      <c r="BS138" s="203"/>
      <c r="BT138" s="374"/>
      <c r="BU138" s="446">
        <v>46086</v>
      </c>
      <c r="BV138" s="447">
        <v>518000</v>
      </c>
      <c r="BW138" s="374"/>
      <c r="BX138" s="448">
        <v>46094</v>
      </c>
      <c r="BY138" s="472">
        <v>680000</v>
      </c>
      <c r="BZ138" s="374"/>
      <c r="CA138" s="291">
        <v>45728</v>
      </c>
      <c r="CB138" s="292">
        <v>534000</v>
      </c>
      <c r="CC138" s="374"/>
      <c r="CD138" s="376">
        <v>45782</v>
      </c>
      <c r="CE138" s="288">
        <v>90000</v>
      </c>
      <c r="CF138" s="375"/>
      <c r="CG138" s="825">
        <v>46000</v>
      </c>
      <c r="CH138" s="481">
        <v>526000</v>
      </c>
      <c r="CI138" s="375"/>
      <c r="CJ138" s="471">
        <v>46127</v>
      </c>
      <c r="CK138" s="472">
        <v>44000</v>
      </c>
      <c r="CL138" s="375"/>
      <c r="CM138" s="454">
        <v>45990</v>
      </c>
      <c r="CN138" s="450">
        <v>50000</v>
      </c>
      <c r="CP138" s="442">
        <v>46076</v>
      </c>
      <c r="CQ138" s="441">
        <v>302000</v>
      </c>
      <c r="CY138" s="376">
        <v>45896</v>
      </c>
      <c r="CZ138" s="374">
        <v>400000</v>
      </c>
      <c r="DB138" s="859">
        <v>46189</v>
      </c>
      <c r="DC138" s="441">
        <v>198000</v>
      </c>
      <c r="DH138" s="442"/>
      <c r="DI138" s="441"/>
    </row>
    <row r="139" spans="1:113" ht="15.75" x14ac:dyDescent="0.25">
      <c r="A139" s="298"/>
      <c r="B139"/>
      <c r="E139" s="404">
        <v>46189</v>
      </c>
      <c r="F139" s="405">
        <v>6000</v>
      </c>
      <c r="G139" s="407" t="s">
        <v>1281</v>
      </c>
      <c r="H139" s="405" t="s">
        <v>888</v>
      </c>
      <c r="M139" s="211">
        <v>44876</v>
      </c>
      <c r="N139" s="212">
        <v>70000</v>
      </c>
      <c r="O139" s="213"/>
      <c r="P139" s="212" t="s">
        <v>644</v>
      </c>
      <c r="T139" s="711">
        <v>46113</v>
      </c>
      <c r="U139" s="558" t="s">
        <v>2071</v>
      </c>
      <c r="V139" s="557"/>
      <c r="W139" s="558" t="s">
        <v>8550</v>
      </c>
      <c r="X139" s="558" t="s">
        <v>427</v>
      </c>
      <c r="Y139" s="673">
        <v>634000</v>
      </c>
      <c r="Z139" s="569"/>
      <c r="AA139" s="569">
        <v>88000</v>
      </c>
      <c r="AB139" s="569">
        <v>238000</v>
      </c>
      <c r="AC139" s="569">
        <v>238000</v>
      </c>
      <c r="AD139" s="569"/>
      <c r="AE139" s="569">
        <v>70000</v>
      </c>
      <c r="AF139" s="569">
        <v>0</v>
      </c>
      <c r="AG139" s="569">
        <v>0</v>
      </c>
      <c r="AH139" s="558"/>
      <c r="AI139" t="s">
        <v>542</v>
      </c>
      <c r="AJ139" s="438">
        <v>45961</v>
      </c>
      <c r="AK139" s="439">
        <v>9424000</v>
      </c>
      <c r="AL139" s="439">
        <v>-9424000</v>
      </c>
      <c r="BP139" s="203"/>
      <c r="BQ139" s="203"/>
      <c r="BR139" s="203"/>
      <c r="BS139" s="203"/>
      <c r="BT139" s="374"/>
      <c r="BU139" s="446">
        <v>46086</v>
      </c>
      <c r="BV139" s="447">
        <v>720000</v>
      </c>
      <c r="BW139" s="374"/>
      <c r="BX139" s="448">
        <v>46094</v>
      </c>
      <c r="BY139" s="472">
        <v>634000</v>
      </c>
      <c r="BZ139" s="374"/>
      <c r="CA139" s="291">
        <v>45728</v>
      </c>
      <c r="CB139" s="292">
        <v>277000</v>
      </c>
      <c r="CC139" s="374"/>
      <c r="CD139" s="376">
        <v>45782</v>
      </c>
      <c r="CE139" s="288">
        <v>304000</v>
      </c>
      <c r="CF139" s="375"/>
      <c r="CG139" s="825">
        <v>45996</v>
      </c>
      <c r="CH139" s="481">
        <v>265000</v>
      </c>
      <c r="CI139" s="375"/>
      <c r="CJ139" s="471">
        <v>46127</v>
      </c>
      <c r="CK139" s="472">
        <v>134000</v>
      </c>
      <c r="CL139" s="375"/>
      <c r="CM139" s="454">
        <v>45990</v>
      </c>
      <c r="CN139" s="450">
        <v>291000</v>
      </c>
      <c r="CP139" s="442">
        <v>46076</v>
      </c>
      <c r="CQ139" s="441">
        <v>437000</v>
      </c>
      <c r="CY139" s="376">
        <v>45895</v>
      </c>
      <c r="CZ139" s="374">
        <v>2000000</v>
      </c>
      <c r="DB139" s="859">
        <v>46189</v>
      </c>
      <c r="DC139" s="441">
        <v>28000</v>
      </c>
      <c r="DH139" s="442"/>
      <c r="DI139" s="441"/>
    </row>
    <row r="140" spans="1:113" ht="15.75" x14ac:dyDescent="0.25">
      <c r="A140" s="298"/>
      <c r="B140"/>
      <c r="E140" s="404">
        <v>46189</v>
      </c>
      <c r="F140" s="405">
        <v>40000</v>
      </c>
      <c r="G140" s="407" t="s">
        <v>1365</v>
      </c>
      <c r="H140" s="405" t="s">
        <v>8972</v>
      </c>
      <c r="M140" s="211">
        <v>44876</v>
      </c>
      <c r="N140" s="212">
        <v>4000</v>
      </c>
      <c r="O140" s="213"/>
      <c r="P140" s="214" t="s">
        <v>613</v>
      </c>
      <c r="T140" s="711">
        <v>46113</v>
      </c>
      <c r="U140" s="558" t="s">
        <v>6776</v>
      </c>
      <c r="V140" s="557">
        <v>1081417759</v>
      </c>
      <c r="W140" s="558" t="s">
        <v>8574</v>
      </c>
      <c r="X140" s="558" t="s">
        <v>5785</v>
      </c>
      <c r="Y140" s="673">
        <v>950000</v>
      </c>
      <c r="Z140" s="569"/>
      <c r="AA140" s="569">
        <v>134000</v>
      </c>
      <c r="AB140" s="569">
        <v>713000</v>
      </c>
      <c r="AC140" s="569"/>
      <c r="AD140" s="569"/>
      <c r="AE140" s="569">
        <v>103000</v>
      </c>
      <c r="AF140" s="569"/>
      <c r="AG140" s="569">
        <v>0</v>
      </c>
      <c r="AH140" s="558" t="s">
        <v>8575</v>
      </c>
      <c r="AI140" t="s">
        <v>542</v>
      </c>
      <c r="AJ140" s="438">
        <v>45961</v>
      </c>
      <c r="AK140" s="439">
        <v>9424000</v>
      </c>
      <c r="AL140" s="439">
        <v>-9424000</v>
      </c>
      <c r="BP140" s="203"/>
      <c r="BQ140" s="203"/>
      <c r="BR140" s="203"/>
      <c r="BS140" s="203"/>
      <c r="BT140" s="374"/>
      <c r="BU140" s="446">
        <v>46083</v>
      </c>
      <c r="BV140" s="447">
        <v>711000</v>
      </c>
      <c r="BW140" s="374"/>
      <c r="BX140" s="448">
        <v>46094</v>
      </c>
      <c r="BY140" s="472">
        <v>250000</v>
      </c>
      <c r="BZ140" s="374"/>
      <c r="CA140" s="291">
        <v>45728</v>
      </c>
      <c r="CB140" s="292">
        <v>240000</v>
      </c>
      <c r="CC140" s="374"/>
      <c r="CD140" s="376">
        <v>45780</v>
      </c>
      <c r="CE140" s="288">
        <v>198000</v>
      </c>
      <c r="CF140" s="375"/>
      <c r="CG140" s="825">
        <v>45995</v>
      </c>
      <c r="CH140" s="481">
        <v>320000</v>
      </c>
      <c r="CI140" s="375"/>
      <c r="CJ140" s="471">
        <v>46126</v>
      </c>
      <c r="CK140" s="472">
        <v>238000</v>
      </c>
      <c r="CL140" s="375"/>
      <c r="CM140" s="454">
        <v>45987</v>
      </c>
      <c r="CN140" s="450">
        <v>254000</v>
      </c>
      <c r="CP140" s="442">
        <v>46076</v>
      </c>
      <c r="CQ140" s="441">
        <v>159000</v>
      </c>
      <c r="CY140" s="376">
        <v>45890</v>
      </c>
      <c r="CZ140" s="374">
        <v>420000</v>
      </c>
      <c r="DB140" s="859">
        <v>46188</v>
      </c>
      <c r="DC140" s="441">
        <v>44000</v>
      </c>
      <c r="DH140" s="442"/>
      <c r="DI140" s="441"/>
    </row>
    <row r="141" spans="1:113" ht="15.75" x14ac:dyDescent="0.25">
      <c r="A141" s="298"/>
      <c r="B141"/>
      <c r="E141" s="404">
        <v>46188</v>
      </c>
      <c r="F141" s="405">
        <v>260000</v>
      </c>
      <c r="G141" s="407"/>
      <c r="H141" s="405" t="s">
        <v>8114</v>
      </c>
      <c r="M141" s="211">
        <v>44876</v>
      </c>
      <c r="N141" s="212">
        <v>90000</v>
      </c>
      <c r="O141" s="213"/>
      <c r="P141" s="212" t="s">
        <v>645</v>
      </c>
      <c r="T141" s="711">
        <v>46113</v>
      </c>
      <c r="U141" s="558" t="s">
        <v>6996</v>
      </c>
      <c r="V141" s="557" t="s">
        <v>8553</v>
      </c>
      <c r="W141" s="558" t="s">
        <v>561</v>
      </c>
      <c r="X141" s="558" t="s">
        <v>426</v>
      </c>
      <c r="Y141" s="673">
        <v>814000</v>
      </c>
      <c r="Z141" s="569">
        <v>5000</v>
      </c>
      <c r="AA141" s="569">
        <v>439000</v>
      </c>
      <c r="AB141" s="569"/>
      <c r="AC141" s="569">
        <v>288000</v>
      </c>
      <c r="AD141" s="569"/>
      <c r="AE141" s="569">
        <v>82000</v>
      </c>
      <c r="AF141" s="569"/>
      <c r="AG141" s="569">
        <v>0</v>
      </c>
      <c r="AH141" s="558"/>
      <c r="AI141" t="s">
        <v>542</v>
      </c>
      <c r="AJ141" s="438">
        <v>45961</v>
      </c>
      <c r="AK141" s="439">
        <v>9424000</v>
      </c>
      <c r="AL141" s="439">
        <v>-9424000</v>
      </c>
      <c r="BP141" s="203"/>
      <c r="BQ141" s="203"/>
      <c r="BR141" s="203"/>
      <c r="BS141" s="203"/>
      <c r="BT141" s="374"/>
      <c r="BU141" s="446">
        <v>46083</v>
      </c>
      <c r="BV141" s="447">
        <v>2000000</v>
      </c>
      <c r="BW141" s="374"/>
      <c r="BX141" s="448">
        <v>46093</v>
      </c>
      <c r="BY141" s="472">
        <v>282000</v>
      </c>
      <c r="BZ141" s="374"/>
      <c r="CA141" s="291">
        <v>45727</v>
      </c>
      <c r="CB141" s="292">
        <v>367000</v>
      </c>
      <c r="CC141" s="374"/>
      <c r="CD141" s="376">
        <v>45777</v>
      </c>
      <c r="CE141" s="288">
        <v>3000</v>
      </c>
      <c r="CF141" s="375"/>
      <c r="CG141" s="825">
        <v>45995</v>
      </c>
      <c r="CH141" s="481">
        <v>100000</v>
      </c>
      <c r="CI141" s="375"/>
      <c r="CJ141" s="471">
        <v>46126</v>
      </c>
      <c r="CK141" s="472">
        <v>238000</v>
      </c>
      <c r="CL141" s="375"/>
      <c r="CM141" s="454">
        <v>45986</v>
      </c>
      <c r="CN141" s="450">
        <v>25000</v>
      </c>
      <c r="CP141" s="442">
        <v>46075</v>
      </c>
      <c r="CQ141" s="441">
        <v>83000</v>
      </c>
      <c r="CY141" s="376">
        <v>45883</v>
      </c>
      <c r="CZ141" s="374">
        <v>15000</v>
      </c>
      <c r="DB141" s="859">
        <v>46187</v>
      </c>
      <c r="DC141" s="441">
        <v>90000</v>
      </c>
      <c r="DH141" s="442"/>
      <c r="DI141" s="441"/>
    </row>
    <row r="142" spans="1:113" ht="15.75" x14ac:dyDescent="0.25">
      <c r="A142" s="298"/>
      <c r="B142"/>
      <c r="E142" s="404">
        <v>46188</v>
      </c>
      <c r="F142" s="405">
        <v>44000</v>
      </c>
      <c r="G142" s="407" t="s">
        <v>1365</v>
      </c>
      <c r="H142" s="405" t="s">
        <v>8971</v>
      </c>
      <c r="M142" s="211">
        <v>44870</v>
      </c>
      <c r="N142" s="212">
        <v>70000</v>
      </c>
      <c r="O142" s="213"/>
      <c r="P142" s="212" t="s">
        <v>646</v>
      </c>
      <c r="T142" s="711">
        <v>46113</v>
      </c>
      <c r="U142" s="558" t="s">
        <v>556</v>
      </c>
      <c r="V142" s="557" t="s">
        <v>8643</v>
      </c>
      <c r="W142" s="558" t="s">
        <v>3611</v>
      </c>
      <c r="X142" s="558" t="s">
        <v>427</v>
      </c>
      <c r="Y142" s="673">
        <v>1331000</v>
      </c>
      <c r="Z142" s="569"/>
      <c r="AA142" s="569">
        <v>1212000</v>
      </c>
      <c r="AB142" s="569"/>
      <c r="AC142" s="569"/>
      <c r="AD142" s="569">
        <v>74000</v>
      </c>
      <c r="AE142" s="569">
        <v>45000</v>
      </c>
      <c r="AF142" s="569"/>
      <c r="AG142" s="569">
        <v>0</v>
      </c>
      <c r="AH142" s="558" t="s">
        <v>8861</v>
      </c>
      <c r="AI142" t="s">
        <v>542</v>
      </c>
      <c r="AJ142" s="438">
        <v>45958</v>
      </c>
      <c r="AK142" s="439">
        <v>12807000</v>
      </c>
      <c r="AL142" s="439">
        <v>-12807000</v>
      </c>
      <c r="BP142" s="203"/>
      <c r="BQ142" s="203"/>
      <c r="BR142" s="203"/>
      <c r="BS142" s="203"/>
      <c r="BT142" s="374"/>
      <c r="BU142" s="446">
        <v>46083</v>
      </c>
      <c r="BV142" s="447">
        <v>1207000</v>
      </c>
      <c r="BW142" s="374"/>
      <c r="BX142" s="448">
        <v>46093</v>
      </c>
      <c r="BY142" s="472">
        <v>2700000</v>
      </c>
      <c r="BZ142" s="374"/>
      <c r="CA142" s="291">
        <v>45724</v>
      </c>
      <c r="CB142" s="292">
        <v>290000</v>
      </c>
      <c r="CC142" s="374"/>
      <c r="CD142" s="376">
        <v>45777</v>
      </c>
      <c r="CE142" s="288">
        <v>89000</v>
      </c>
      <c r="CF142" s="375"/>
      <c r="CG142" s="825">
        <v>45994</v>
      </c>
      <c r="CH142" s="481">
        <v>500000</v>
      </c>
      <c r="CI142" s="375"/>
      <c r="CJ142" s="471">
        <v>46125</v>
      </c>
      <c r="CK142" s="472">
        <v>88000</v>
      </c>
      <c r="CL142" s="375"/>
      <c r="CM142" s="454">
        <v>45985</v>
      </c>
      <c r="CN142" s="450">
        <v>596000</v>
      </c>
      <c r="CP142" s="442">
        <v>46075</v>
      </c>
      <c r="CQ142" s="441">
        <v>91000</v>
      </c>
      <c r="CY142" s="376">
        <v>45883</v>
      </c>
      <c r="CZ142" s="374">
        <v>400000</v>
      </c>
      <c r="DB142" s="859">
        <v>46186</v>
      </c>
      <c r="DC142" s="441">
        <v>4000</v>
      </c>
      <c r="DH142" s="442"/>
      <c r="DI142" s="441"/>
    </row>
    <row r="143" spans="1:113" ht="15.75" x14ac:dyDescent="0.25">
      <c r="A143" s="298"/>
      <c r="B143"/>
      <c r="E143" s="404">
        <v>46187</v>
      </c>
      <c r="F143" s="405">
        <v>20000</v>
      </c>
      <c r="G143" s="407"/>
      <c r="H143" s="405" t="s">
        <v>8967</v>
      </c>
      <c r="M143" s="211">
        <v>44870</v>
      </c>
      <c r="N143" s="212">
        <v>70000</v>
      </c>
      <c r="O143" s="213"/>
      <c r="P143" s="212" t="s">
        <v>647</v>
      </c>
      <c r="T143" s="711">
        <v>46113</v>
      </c>
      <c r="U143" s="558" t="s">
        <v>556</v>
      </c>
      <c r="V143" s="557"/>
      <c r="W143" s="558" t="s">
        <v>4545</v>
      </c>
      <c r="X143" s="558" t="s">
        <v>426</v>
      </c>
      <c r="Y143" s="673"/>
      <c r="Z143" s="569"/>
      <c r="AA143" s="569"/>
      <c r="AB143" s="569">
        <v>3000</v>
      </c>
      <c r="AC143" s="569"/>
      <c r="AD143" s="569"/>
      <c r="AE143" s="569"/>
      <c r="AF143" s="569"/>
      <c r="AG143" s="569">
        <v>-3000</v>
      </c>
      <c r="AH143" s="558"/>
      <c r="AI143" t="s">
        <v>542</v>
      </c>
      <c r="AJ143" s="438">
        <v>45950</v>
      </c>
      <c r="AK143" s="439">
        <v>10366000</v>
      </c>
      <c r="AL143" s="439">
        <v>-10366000</v>
      </c>
      <c r="BP143" s="203"/>
      <c r="BQ143" s="203"/>
      <c r="BR143" s="203"/>
      <c r="BS143" s="203"/>
      <c r="BT143" s="374"/>
      <c r="BU143" s="446">
        <v>46079</v>
      </c>
      <c r="BV143" s="447">
        <v>815000</v>
      </c>
      <c r="BW143" s="374"/>
      <c r="BX143" s="448">
        <v>46092</v>
      </c>
      <c r="BY143" s="472">
        <v>64000</v>
      </c>
      <c r="BZ143" s="374"/>
      <c r="CA143" s="291">
        <v>45722</v>
      </c>
      <c r="CB143" s="292">
        <v>147000</v>
      </c>
      <c r="CC143" s="374"/>
      <c r="CD143" s="376">
        <v>45777</v>
      </c>
      <c r="CE143" s="288">
        <v>179000</v>
      </c>
      <c r="CF143" s="375"/>
      <c r="CG143" s="825">
        <v>45994</v>
      </c>
      <c r="CH143" s="481">
        <v>363000</v>
      </c>
      <c r="CI143" s="375"/>
      <c r="CJ143" s="471">
        <v>46125</v>
      </c>
      <c r="CK143" s="472">
        <v>42000</v>
      </c>
      <c r="CL143" s="375"/>
      <c r="CM143" s="454">
        <v>45982</v>
      </c>
      <c r="CN143" s="450">
        <v>114000</v>
      </c>
      <c r="CP143" s="442">
        <v>46074</v>
      </c>
      <c r="CQ143" s="441">
        <v>21000</v>
      </c>
      <c r="CY143" s="376">
        <v>45880</v>
      </c>
      <c r="CZ143" s="374">
        <v>1000000</v>
      </c>
      <c r="DB143" s="859">
        <v>46186</v>
      </c>
      <c r="DC143" s="441">
        <v>54000</v>
      </c>
      <c r="DH143" s="442"/>
      <c r="DI143" s="441"/>
    </row>
    <row r="144" spans="1:113" ht="15.75" x14ac:dyDescent="0.25">
      <c r="A144" s="298"/>
      <c r="B144"/>
      <c r="E144" s="404">
        <v>46187</v>
      </c>
      <c r="F144" s="405">
        <v>90000</v>
      </c>
      <c r="G144" s="407" t="s">
        <v>3321</v>
      </c>
      <c r="H144" s="405" t="s">
        <v>8968</v>
      </c>
      <c r="M144" s="211">
        <v>44870</v>
      </c>
      <c r="N144" s="212">
        <v>90000</v>
      </c>
      <c r="O144" s="213"/>
      <c r="P144" s="212" t="s">
        <v>648</v>
      </c>
      <c r="T144" s="711">
        <v>46113</v>
      </c>
      <c r="U144" s="558" t="s">
        <v>556</v>
      </c>
      <c r="V144" s="557" t="s">
        <v>8509</v>
      </c>
      <c r="W144" s="558" t="s">
        <v>427</v>
      </c>
      <c r="X144" s="558"/>
      <c r="Y144" s="673">
        <v>1114000</v>
      </c>
      <c r="Z144" s="569">
        <v>5000</v>
      </c>
      <c r="AA144" s="569">
        <v>1004000</v>
      </c>
      <c r="AB144" s="569"/>
      <c r="AC144" s="569"/>
      <c r="AD144" s="569">
        <v>60000</v>
      </c>
      <c r="AE144" s="569">
        <v>45000</v>
      </c>
      <c r="AF144" s="569"/>
      <c r="AG144" s="569">
        <v>0</v>
      </c>
      <c r="AH144" s="558" t="s">
        <v>8862</v>
      </c>
      <c r="AI144" t="s">
        <v>542</v>
      </c>
      <c r="AJ144" s="438">
        <v>45946</v>
      </c>
      <c r="AK144" s="439">
        <v>10108000</v>
      </c>
      <c r="AL144" s="439">
        <v>-10108000</v>
      </c>
      <c r="BP144" s="203"/>
      <c r="BQ144" s="203"/>
      <c r="BR144" s="203"/>
      <c r="BS144" s="203"/>
      <c r="BT144" s="374"/>
      <c r="BU144" s="446">
        <v>46077</v>
      </c>
      <c r="BV144" s="447">
        <v>91000</v>
      </c>
      <c r="BW144" s="374"/>
      <c r="BX144" s="448">
        <v>46092</v>
      </c>
      <c r="BY144" s="472">
        <v>229000</v>
      </c>
      <c r="BZ144" s="374"/>
      <c r="CA144" s="291">
        <v>45722</v>
      </c>
      <c r="CB144" s="292">
        <v>403000</v>
      </c>
      <c r="CC144" s="374"/>
      <c r="CD144" s="376">
        <v>45776</v>
      </c>
      <c r="CE144" s="288">
        <v>243000</v>
      </c>
      <c r="CF144" s="375"/>
      <c r="CG144" s="825">
        <v>45992</v>
      </c>
      <c r="CH144" s="481">
        <v>168000</v>
      </c>
      <c r="CI144" s="375"/>
      <c r="CJ144" s="471">
        <v>46122</v>
      </c>
      <c r="CK144" s="472">
        <v>11000</v>
      </c>
      <c r="CL144" s="375"/>
      <c r="CM144" s="454">
        <v>45980</v>
      </c>
      <c r="CN144" s="450">
        <v>900000</v>
      </c>
      <c r="CP144" s="442">
        <v>46074</v>
      </c>
      <c r="CQ144" s="441">
        <v>21000</v>
      </c>
      <c r="CY144" s="376">
        <v>45878</v>
      </c>
      <c r="CZ144" s="374">
        <v>100000</v>
      </c>
      <c r="DB144" s="859">
        <v>46186</v>
      </c>
      <c r="DC144" s="441">
        <v>4000</v>
      </c>
      <c r="DH144" s="442"/>
      <c r="DI144" s="441"/>
    </row>
    <row r="145" spans="1:113" ht="15.75" x14ac:dyDescent="0.25">
      <c r="A145" s="298"/>
      <c r="B145"/>
      <c r="E145" s="404">
        <v>46186</v>
      </c>
      <c r="F145" s="405">
        <v>4000</v>
      </c>
      <c r="G145" s="407"/>
      <c r="H145" s="405" t="s">
        <v>975</v>
      </c>
      <c r="M145" s="211">
        <v>44870</v>
      </c>
      <c r="N145" s="212">
        <v>72000</v>
      </c>
      <c r="O145" s="213"/>
      <c r="P145" s="212" t="s">
        <v>639</v>
      </c>
      <c r="T145" s="711">
        <v>46113</v>
      </c>
      <c r="U145" s="558" t="s">
        <v>8415</v>
      </c>
      <c r="V145" s="557" t="s">
        <v>8411</v>
      </c>
      <c r="W145" s="558" t="s">
        <v>561</v>
      </c>
      <c r="X145" s="558" t="s">
        <v>427</v>
      </c>
      <c r="Y145" s="673">
        <v>355000</v>
      </c>
      <c r="Z145" s="569">
        <v>5000</v>
      </c>
      <c r="AA145" s="569">
        <v>243000</v>
      </c>
      <c r="AB145" s="569"/>
      <c r="AC145" s="569"/>
      <c r="AD145" s="569">
        <v>27000</v>
      </c>
      <c r="AE145" s="569">
        <v>80000</v>
      </c>
      <c r="AF145" s="569"/>
      <c r="AG145" s="569">
        <v>0</v>
      </c>
      <c r="AH145" s="558"/>
      <c r="AI145" t="s">
        <v>542</v>
      </c>
      <c r="AJ145" s="438">
        <v>45947</v>
      </c>
      <c r="AK145" s="439">
        <v>10083000</v>
      </c>
      <c r="AL145" s="439">
        <v>-10083000</v>
      </c>
      <c r="BP145" s="203"/>
      <c r="BQ145" s="203"/>
      <c r="BR145" s="203"/>
      <c r="BS145" s="203"/>
      <c r="BT145" s="374"/>
      <c r="BU145" s="446">
        <v>46076</v>
      </c>
      <c r="BV145" s="447">
        <v>100000</v>
      </c>
      <c r="BW145" s="374"/>
      <c r="BX145" s="448">
        <v>46092</v>
      </c>
      <c r="BY145" s="472">
        <v>277000</v>
      </c>
      <c r="BZ145" s="374"/>
      <c r="CA145" s="291">
        <v>45721</v>
      </c>
      <c r="CB145" s="292">
        <v>603000</v>
      </c>
      <c r="CC145" s="374"/>
      <c r="CD145" s="376">
        <v>45776</v>
      </c>
      <c r="CE145" s="288">
        <v>224000</v>
      </c>
      <c r="CF145" s="375"/>
      <c r="CG145" s="825">
        <v>45992</v>
      </c>
      <c r="CH145" s="481">
        <v>389000</v>
      </c>
      <c r="CI145" s="375"/>
      <c r="CJ145" s="471">
        <v>46121</v>
      </c>
      <c r="CK145" s="472">
        <v>45000</v>
      </c>
      <c r="CL145" s="375"/>
      <c r="CM145" s="454">
        <v>45980</v>
      </c>
      <c r="CN145" s="450">
        <v>400000</v>
      </c>
      <c r="CP145" s="442">
        <v>46074</v>
      </c>
      <c r="CQ145" s="441">
        <v>535000</v>
      </c>
      <c r="CY145" s="376">
        <v>45877</v>
      </c>
      <c r="CZ145" s="374">
        <v>7000</v>
      </c>
      <c r="DB145" s="859">
        <v>46184</v>
      </c>
      <c r="DC145" s="441">
        <v>30000</v>
      </c>
      <c r="DH145" s="442"/>
      <c r="DI145" s="441"/>
    </row>
    <row r="146" spans="1:113" ht="15.75" x14ac:dyDescent="0.25">
      <c r="A146" s="298"/>
      <c r="B146"/>
      <c r="E146" s="404">
        <v>46186</v>
      </c>
      <c r="F146" s="405">
        <v>4000</v>
      </c>
      <c r="G146" s="407" t="s">
        <v>1281</v>
      </c>
      <c r="H146" s="405" t="s">
        <v>8963</v>
      </c>
      <c r="M146" s="211">
        <v>44867</v>
      </c>
      <c r="N146" s="212">
        <v>4000</v>
      </c>
      <c r="O146" s="213"/>
      <c r="P146" s="214" t="s">
        <v>613</v>
      </c>
      <c r="T146" s="711">
        <v>46113</v>
      </c>
      <c r="U146" s="558" t="s">
        <v>5011</v>
      </c>
      <c r="V146" s="557" t="s">
        <v>8401</v>
      </c>
      <c r="W146" s="558" t="s">
        <v>580</v>
      </c>
      <c r="X146" s="558" t="s">
        <v>424</v>
      </c>
      <c r="Y146" s="673">
        <v>644000</v>
      </c>
      <c r="Z146" s="569">
        <v>5000</v>
      </c>
      <c r="AA146" s="569">
        <v>328000</v>
      </c>
      <c r="AB146" s="569">
        <v>67000</v>
      </c>
      <c r="AC146" s="569">
        <v>112000</v>
      </c>
      <c r="AD146" s="569"/>
      <c r="AE146" s="569">
        <v>80000</v>
      </c>
      <c r="AF146" s="569">
        <v>52000</v>
      </c>
      <c r="AG146" s="569">
        <v>0</v>
      </c>
      <c r="AH146" s="558"/>
      <c r="AI146" t="s">
        <v>542</v>
      </c>
      <c r="AJ146" s="438">
        <v>45947</v>
      </c>
      <c r="AK146" s="439">
        <v>9983000</v>
      </c>
      <c r="AL146" s="439">
        <v>-10083000</v>
      </c>
      <c r="BP146" s="203"/>
      <c r="BQ146" s="203"/>
      <c r="BR146" s="203"/>
      <c r="BS146" s="203"/>
      <c r="BT146" s="374"/>
      <c r="BU146" s="446">
        <v>46076</v>
      </c>
      <c r="BV146" s="447">
        <v>150000</v>
      </c>
      <c r="BW146" s="374"/>
      <c r="BX146" s="448">
        <v>46092</v>
      </c>
      <c r="BY146" s="472">
        <v>256000</v>
      </c>
      <c r="BZ146" s="374"/>
      <c r="CA146" s="291">
        <v>45721</v>
      </c>
      <c r="CB146" s="292">
        <v>412000</v>
      </c>
      <c r="CC146" s="374"/>
      <c r="CD146" s="376">
        <v>45776</v>
      </c>
      <c r="CE146" s="288">
        <v>5000</v>
      </c>
      <c r="CF146" s="375"/>
      <c r="CG146" s="825">
        <v>45992</v>
      </c>
      <c r="CH146" s="481">
        <v>405000</v>
      </c>
      <c r="CI146" s="375"/>
      <c r="CJ146" s="471">
        <v>46119</v>
      </c>
      <c r="CK146" s="472">
        <v>257000</v>
      </c>
      <c r="CL146" s="375"/>
      <c r="CM146" s="454">
        <v>45979</v>
      </c>
      <c r="CN146" s="450">
        <v>100000</v>
      </c>
      <c r="CP146" s="442">
        <v>46073</v>
      </c>
      <c r="CQ146" s="441">
        <v>2000</v>
      </c>
      <c r="CY146" s="376">
        <v>45875</v>
      </c>
      <c r="CZ146" s="374">
        <v>300000</v>
      </c>
      <c r="DB146" s="859">
        <v>46183</v>
      </c>
      <c r="DC146" s="441">
        <v>11000</v>
      </c>
      <c r="DH146" s="442"/>
      <c r="DI146" s="441"/>
    </row>
    <row r="147" spans="1:113" ht="15.75" x14ac:dyDescent="0.25">
      <c r="A147" s="298"/>
      <c r="B147"/>
      <c r="E147" s="404">
        <v>46186</v>
      </c>
      <c r="F147" s="405">
        <v>54000</v>
      </c>
      <c r="G147" s="407" t="s">
        <v>1281</v>
      </c>
      <c r="H147" s="405" t="s">
        <v>8962</v>
      </c>
      <c r="M147" s="211">
        <v>44863</v>
      </c>
      <c r="N147" s="212">
        <v>313000</v>
      </c>
      <c r="O147" s="213"/>
      <c r="P147" s="212" t="s">
        <v>649</v>
      </c>
      <c r="T147" s="711">
        <v>46113</v>
      </c>
      <c r="U147" s="558" t="s">
        <v>8684</v>
      </c>
      <c r="V147" s="557" t="s">
        <v>8619</v>
      </c>
      <c r="W147" s="558" t="s">
        <v>561</v>
      </c>
      <c r="X147" s="558" t="s">
        <v>426</v>
      </c>
      <c r="Y147" s="673">
        <v>925000</v>
      </c>
      <c r="Z147" s="569">
        <v>5000</v>
      </c>
      <c r="AA147" s="569">
        <v>495000</v>
      </c>
      <c r="AB147" s="569"/>
      <c r="AC147" s="569">
        <v>305000</v>
      </c>
      <c r="AD147" s="569"/>
      <c r="AE147" s="569">
        <v>80000</v>
      </c>
      <c r="AF147" s="569">
        <v>40000</v>
      </c>
      <c r="AG147" s="569">
        <v>0</v>
      </c>
      <c r="AH147" s="558"/>
      <c r="AI147" t="s">
        <v>542</v>
      </c>
      <c r="AJ147" s="438">
        <v>45947</v>
      </c>
      <c r="AK147" s="439">
        <v>10083000</v>
      </c>
      <c r="AL147" s="439">
        <v>-10083000</v>
      </c>
      <c r="BP147" s="203"/>
      <c r="BQ147" s="203"/>
      <c r="BR147" s="203"/>
      <c r="BS147" s="203"/>
      <c r="BT147" s="374"/>
      <c r="BU147" s="446">
        <v>46076</v>
      </c>
      <c r="BV147" s="447">
        <v>217000</v>
      </c>
      <c r="BW147" s="374"/>
      <c r="BX147" s="448">
        <v>46092</v>
      </c>
      <c r="BY147" s="472">
        <v>112000</v>
      </c>
      <c r="BZ147" s="374"/>
      <c r="CA147" s="291">
        <v>45721</v>
      </c>
      <c r="CB147" s="292">
        <v>500000</v>
      </c>
      <c r="CC147" s="374"/>
      <c r="CD147" s="376">
        <v>45776</v>
      </c>
      <c r="CE147" s="288">
        <v>5000</v>
      </c>
      <c r="CF147" s="375"/>
      <c r="CG147" s="825">
        <v>45991</v>
      </c>
      <c r="CH147" s="481">
        <v>400000</v>
      </c>
      <c r="CI147" s="375"/>
      <c r="CJ147" s="471">
        <v>46119</v>
      </c>
      <c r="CK147" s="472">
        <v>3000</v>
      </c>
      <c r="CL147" s="375"/>
      <c r="CM147" s="454">
        <v>45974</v>
      </c>
      <c r="CN147" s="450">
        <v>227000</v>
      </c>
      <c r="CP147" s="442">
        <v>46073</v>
      </c>
      <c r="CQ147" s="441">
        <v>275000</v>
      </c>
      <c r="CY147" s="376">
        <v>45874</v>
      </c>
      <c r="CZ147" s="374">
        <v>580000</v>
      </c>
      <c r="DB147" s="859">
        <v>46183</v>
      </c>
      <c r="DC147" s="441">
        <v>10000</v>
      </c>
      <c r="DH147" s="442"/>
      <c r="DI147" s="441"/>
    </row>
    <row r="148" spans="1:113" ht="15.75" x14ac:dyDescent="0.25">
      <c r="A148" s="298"/>
      <c r="B148"/>
      <c r="E148" s="404">
        <v>46185</v>
      </c>
      <c r="F148" s="405">
        <v>17000</v>
      </c>
      <c r="G148" s="407"/>
      <c r="H148" s="405" t="s">
        <v>8947</v>
      </c>
      <c r="M148" s="211">
        <v>44862</v>
      </c>
      <c r="N148" s="212">
        <v>4000</v>
      </c>
      <c r="O148" s="213"/>
      <c r="P148" s="214" t="s">
        <v>613</v>
      </c>
      <c r="T148" s="711">
        <v>46113</v>
      </c>
      <c r="U148" s="558" t="s">
        <v>8533</v>
      </c>
      <c r="V148" s="557" t="s">
        <v>8530</v>
      </c>
      <c r="W148" s="558" t="s">
        <v>561</v>
      </c>
      <c r="X148" s="558" t="s">
        <v>8394</v>
      </c>
      <c r="Y148" s="673">
        <v>308000</v>
      </c>
      <c r="Z148" s="569"/>
      <c r="AA148" s="569">
        <v>219000</v>
      </c>
      <c r="AB148" s="569"/>
      <c r="AC148" s="569"/>
      <c r="AD148" s="569"/>
      <c r="AE148" s="569">
        <v>80000</v>
      </c>
      <c r="AF148" s="569">
        <v>9000</v>
      </c>
      <c r="AG148" s="569">
        <v>0</v>
      </c>
      <c r="AH148" s="558"/>
      <c r="AI148" t="s">
        <v>542</v>
      </c>
      <c r="AJ148" s="438">
        <v>45947</v>
      </c>
      <c r="AK148" s="439">
        <v>10083000</v>
      </c>
      <c r="AL148" s="439">
        <v>-10083000</v>
      </c>
      <c r="BP148" s="203"/>
      <c r="BQ148" s="203"/>
      <c r="BR148" s="203"/>
      <c r="BS148" s="203"/>
      <c r="BT148" s="374"/>
      <c r="BU148" s="446">
        <v>46076</v>
      </c>
      <c r="BV148" s="447">
        <v>231000</v>
      </c>
      <c r="BW148" s="374"/>
      <c r="BX148" s="448">
        <v>46091</v>
      </c>
      <c r="BY148" s="472">
        <v>70000</v>
      </c>
      <c r="BZ148" s="374"/>
      <c r="CA148" s="291">
        <v>45720</v>
      </c>
      <c r="CB148" s="292">
        <v>620000</v>
      </c>
      <c r="CC148" s="374"/>
      <c r="CD148" s="376">
        <v>45775</v>
      </c>
      <c r="CE148" s="288">
        <v>81000</v>
      </c>
      <c r="CF148" s="375"/>
      <c r="CG148" s="825">
        <v>45987</v>
      </c>
      <c r="CH148" s="481">
        <v>357000</v>
      </c>
      <c r="CI148" s="375"/>
      <c r="CJ148" s="471">
        <v>46119</v>
      </c>
      <c r="CK148" s="472">
        <v>64000</v>
      </c>
      <c r="CL148" s="375"/>
      <c r="CM148" s="454">
        <v>45974</v>
      </c>
      <c r="CN148" s="450">
        <v>500000</v>
      </c>
      <c r="CP148" s="442">
        <v>46063</v>
      </c>
      <c r="CQ148" s="441">
        <v>226000</v>
      </c>
      <c r="CY148" s="376">
        <v>45874</v>
      </c>
      <c r="CZ148" s="374">
        <v>580000</v>
      </c>
      <c r="DB148" s="859">
        <v>46183</v>
      </c>
      <c r="DC148" s="441">
        <v>347000</v>
      </c>
      <c r="DH148" s="442"/>
      <c r="DI148" s="441"/>
    </row>
    <row r="149" spans="1:113" ht="15.75" x14ac:dyDescent="0.25">
      <c r="A149" s="298"/>
      <c r="B149"/>
      <c r="E149" s="404">
        <v>46184</v>
      </c>
      <c r="F149" s="405">
        <v>30000</v>
      </c>
      <c r="G149" s="407" t="s">
        <v>1365</v>
      </c>
      <c r="H149" s="405" t="s">
        <v>8940</v>
      </c>
      <c r="M149" s="211">
        <v>44862</v>
      </c>
      <c r="N149" s="212">
        <v>4000</v>
      </c>
      <c r="O149" s="213"/>
      <c r="P149" s="214" t="s">
        <v>613</v>
      </c>
      <c r="T149" s="711">
        <v>46113</v>
      </c>
      <c r="U149" s="558" t="s">
        <v>8484</v>
      </c>
      <c r="V149" s="557" t="s">
        <v>8445</v>
      </c>
      <c r="W149" s="558" t="s">
        <v>561</v>
      </c>
      <c r="X149" s="558" t="s">
        <v>427</v>
      </c>
      <c r="Y149" s="673">
        <v>627000</v>
      </c>
      <c r="Z149" s="569">
        <v>5000</v>
      </c>
      <c r="AA149" s="569">
        <v>432000</v>
      </c>
      <c r="AB149" s="569"/>
      <c r="AC149" s="569">
        <v>110000</v>
      </c>
      <c r="AD149" s="569"/>
      <c r="AE149" s="569">
        <v>80000</v>
      </c>
      <c r="AF149" s="569"/>
      <c r="AG149" s="569">
        <v>0</v>
      </c>
      <c r="AH149" s="558"/>
      <c r="AI149" t="s">
        <v>542</v>
      </c>
      <c r="AJ149" s="438">
        <v>45944</v>
      </c>
      <c r="AK149" s="439">
        <v>10053000</v>
      </c>
      <c r="AL149" s="439">
        <v>-10053000</v>
      </c>
      <c r="BP149" s="203"/>
      <c r="BQ149" s="203"/>
      <c r="BR149" s="203"/>
      <c r="BS149" s="203"/>
      <c r="BT149" s="374"/>
      <c r="BU149" s="446">
        <v>46074</v>
      </c>
      <c r="BV149" s="447">
        <v>591000</v>
      </c>
      <c r="BW149" s="374"/>
      <c r="BX149" s="448">
        <v>46091</v>
      </c>
      <c r="BY149" s="472">
        <v>364000</v>
      </c>
      <c r="BZ149" s="374"/>
      <c r="CA149" s="291">
        <v>45720</v>
      </c>
      <c r="CB149" s="292">
        <v>205000</v>
      </c>
      <c r="CC149" s="374"/>
      <c r="CD149" s="376">
        <v>45772</v>
      </c>
      <c r="CE149" s="288">
        <v>108000</v>
      </c>
      <c r="CF149" s="375"/>
      <c r="CG149" s="825">
        <v>45986</v>
      </c>
      <c r="CH149" s="481">
        <v>80000</v>
      </c>
      <c r="CI149" s="375"/>
      <c r="CJ149" s="471">
        <v>46118</v>
      </c>
      <c r="CK149" s="472">
        <v>140000</v>
      </c>
      <c r="CL149" s="375"/>
      <c r="CM149" s="454">
        <v>45973</v>
      </c>
      <c r="CN149" s="450">
        <v>335000</v>
      </c>
      <c r="CP149" s="442">
        <v>46058</v>
      </c>
      <c r="CQ149" s="441">
        <v>1000000</v>
      </c>
      <c r="CY149" s="376"/>
      <c r="CZ149" s="374"/>
      <c r="DB149" s="859">
        <v>46183</v>
      </c>
      <c r="DC149" s="441">
        <v>4000</v>
      </c>
      <c r="DH149" s="442"/>
      <c r="DI149" s="441"/>
    </row>
    <row r="150" spans="1:113" ht="15.75" x14ac:dyDescent="0.25">
      <c r="A150" s="298"/>
      <c r="B150"/>
      <c r="E150" s="404">
        <v>46183</v>
      </c>
      <c r="F150" s="405">
        <v>35000</v>
      </c>
      <c r="G150" s="407" t="s">
        <v>911</v>
      </c>
      <c r="H150" s="405" t="s">
        <v>885</v>
      </c>
      <c r="M150" s="211">
        <v>44862</v>
      </c>
      <c r="N150" s="212">
        <v>70000</v>
      </c>
      <c r="O150" s="213"/>
      <c r="P150" s="212" t="s">
        <v>650</v>
      </c>
      <c r="T150" s="711">
        <v>46113</v>
      </c>
      <c r="U150" s="558" t="s">
        <v>8453</v>
      </c>
      <c r="V150" s="557" t="s">
        <v>5593</v>
      </c>
      <c r="W150" s="558" t="s">
        <v>561</v>
      </c>
      <c r="X150" s="558" t="s">
        <v>426</v>
      </c>
      <c r="Y150" s="673">
        <v>428000</v>
      </c>
      <c r="Z150" s="569">
        <v>5000</v>
      </c>
      <c r="AA150" s="569">
        <v>348000</v>
      </c>
      <c r="AB150" s="569"/>
      <c r="AC150" s="569"/>
      <c r="AD150" s="569"/>
      <c r="AE150" s="569">
        <v>75000</v>
      </c>
      <c r="AF150" s="569"/>
      <c r="AG150" s="569">
        <v>0</v>
      </c>
      <c r="AH150" s="558"/>
      <c r="AI150" t="s">
        <v>542</v>
      </c>
      <c r="AJ150" s="438">
        <v>45944</v>
      </c>
      <c r="AK150" s="439">
        <v>9997000</v>
      </c>
      <c r="AL150" s="439">
        <v>-9997000</v>
      </c>
      <c r="BP150" s="203"/>
      <c r="BQ150" s="203"/>
      <c r="BR150" s="203"/>
      <c r="BS150" s="203"/>
      <c r="BT150" s="374"/>
      <c r="BU150" s="446">
        <v>46073</v>
      </c>
      <c r="BV150" s="447">
        <v>610000</v>
      </c>
      <c r="BW150" s="374"/>
      <c r="BX150" s="448">
        <v>46090</v>
      </c>
      <c r="BY150" s="472">
        <v>540000</v>
      </c>
      <c r="BZ150" s="374"/>
      <c r="CA150" s="291">
        <v>45720</v>
      </c>
      <c r="CB150" s="292">
        <v>279000</v>
      </c>
      <c r="CC150" s="374"/>
      <c r="CD150" s="376">
        <v>45771</v>
      </c>
      <c r="CE150" s="288">
        <v>120000</v>
      </c>
      <c r="CF150" s="375"/>
      <c r="CG150" s="825">
        <v>45986</v>
      </c>
      <c r="CH150" s="481">
        <v>250000</v>
      </c>
      <c r="CI150" s="375"/>
      <c r="CJ150" s="471">
        <v>46116</v>
      </c>
      <c r="CK150" s="472">
        <v>111000</v>
      </c>
      <c r="CL150" s="375"/>
      <c r="CM150" s="454">
        <v>45972</v>
      </c>
      <c r="CN150" s="450">
        <v>308000</v>
      </c>
      <c r="CP150" s="442">
        <v>46057</v>
      </c>
      <c r="CQ150" s="441">
        <v>15000</v>
      </c>
      <c r="CY150" s="376"/>
      <c r="CZ150" s="374"/>
      <c r="DB150" s="859">
        <v>46183</v>
      </c>
      <c r="DC150" s="441">
        <v>35000</v>
      </c>
      <c r="DH150" s="442"/>
      <c r="DI150" s="441"/>
    </row>
    <row r="151" spans="1:113" ht="15.75" x14ac:dyDescent="0.25">
      <c r="A151" s="298"/>
      <c r="B151"/>
      <c r="E151" s="404">
        <v>46183</v>
      </c>
      <c r="F151" s="405">
        <v>20000</v>
      </c>
      <c r="G151" s="407"/>
      <c r="H151" s="405" t="s">
        <v>1188</v>
      </c>
      <c r="M151" s="211">
        <v>44862</v>
      </c>
      <c r="N151" s="212">
        <v>4000</v>
      </c>
      <c r="O151" s="213"/>
      <c r="P151" s="214" t="s">
        <v>613</v>
      </c>
      <c r="T151" s="711">
        <v>46113</v>
      </c>
      <c r="U151" s="558" t="s">
        <v>5941</v>
      </c>
      <c r="V151" s="557" t="s">
        <v>7655</v>
      </c>
      <c r="W151" s="558" t="s">
        <v>580</v>
      </c>
      <c r="X151" s="558" t="s">
        <v>238</v>
      </c>
      <c r="Y151" s="673">
        <v>2143000</v>
      </c>
      <c r="Z151" s="569">
        <v>28000</v>
      </c>
      <c r="AA151" s="569">
        <v>780000</v>
      </c>
      <c r="AB151" s="569"/>
      <c r="AC151" s="569">
        <v>537000</v>
      </c>
      <c r="AD151" s="569">
        <v>718000</v>
      </c>
      <c r="AE151" s="569">
        <v>80000</v>
      </c>
      <c r="AF151" s="569"/>
      <c r="AG151" s="569">
        <v>0</v>
      </c>
      <c r="AH151" s="558" t="s">
        <v>8711</v>
      </c>
      <c r="AI151" t="s">
        <v>542</v>
      </c>
      <c r="AJ151" s="438">
        <v>45944</v>
      </c>
      <c r="AK151" s="439">
        <v>9997000</v>
      </c>
      <c r="AL151" s="439">
        <v>-9997000</v>
      </c>
      <c r="BP151" s="203"/>
      <c r="BQ151" s="203"/>
      <c r="BR151" s="203"/>
      <c r="BS151" s="203"/>
      <c r="BT151" s="374"/>
      <c r="BU151" s="446">
        <v>46072</v>
      </c>
      <c r="BV151" s="447">
        <v>435000</v>
      </c>
      <c r="BW151" s="374"/>
      <c r="BX151" s="448">
        <v>46090</v>
      </c>
      <c r="BY151" s="472">
        <v>1000000</v>
      </c>
      <c r="BZ151" s="374"/>
      <c r="CA151" s="291">
        <v>45719</v>
      </c>
      <c r="CB151" s="292">
        <v>569000</v>
      </c>
      <c r="CC151" s="374"/>
      <c r="CD151" s="376">
        <v>45770</v>
      </c>
      <c r="CE151" s="288">
        <v>45000</v>
      </c>
      <c r="CF151" s="375"/>
      <c r="CG151" s="825">
        <v>45986</v>
      </c>
      <c r="CH151" s="481">
        <v>930000</v>
      </c>
      <c r="CI151" s="375"/>
      <c r="CJ151" s="471">
        <v>46116</v>
      </c>
      <c r="CK151" s="472">
        <v>200000</v>
      </c>
      <c r="CL151" s="375"/>
      <c r="CM151" s="454">
        <v>45972</v>
      </c>
      <c r="CN151" s="450">
        <v>600000</v>
      </c>
      <c r="CP151" s="442">
        <v>46055</v>
      </c>
      <c r="CQ151" s="441">
        <v>289000</v>
      </c>
      <c r="CY151" s="376"/>
      <c r="CZ151" s="374"/>
      <c r="DB151" s="859">
        <v>46182</v>
      </c>
      <c r="DC151" s="441">
        <v>6000</v>
      </c>
      <c r="DH151" s="442"/>
      <c r="DI151" s="441"/>
    </row>
    <row r="152" spans="1:113" ht="15.75" x14ac:dyDescent="0.25">
      <c r="A152" s="298"/>
      <c r="B152"/>
      <c r="E152" s="404">
        <v>46183</v>
      </c>
      <c r="F152" s="405">
        <v>10000</v>
      </c>
      <c r="G152" s="407" t="s">
        <v>3324</v>
      </c>
      <c r="H152" s="405" t="s">
        <v>8132</v>
      </c>
      <c r="M152" s="211">
        <v>44862</v>
      </c>
      <c r="N152" s="212">
        <v>70000</v>
      </c>
      <c r="O152" s="213"/>
      <c r="P152" s="212" t="s">
        <v>651</v>
      </c>
      <c r="T152" s="711">
        <v>46113</v>
      </c>
      <c r="U152" s="558" t="s">
        <v>8427</v>
      </c>
      <c r="V152" s="557" t="s">
        <v>8431</v>
      </c>
      <c r="W152" s="558" t="s">
        <v>8432</v>
      </c>
      <c r="X152" s="558" t="s">
        <v>427</v>
      </c>
      <c r="Y152" s="673">
        <v>30000</v>
      </c>
      <c r="Z152" s="569"/>
      <c r="AA152" s="569"/>
      <c r="AB152" s="569"/>
      <c r="AC152" s="569"/>
      <c r="AD152" s="569"/>
      <c r="AE152" s="569">
        <v>30000</v>
      </c>
      <c r="AF152" s="569"/>
      <c r="AG152" s="569">
        <v>0</v>
      </c>
      <c r="AH152" s="558"/>
      <c r="AI152" t="s">
        <v>542</v>
      </c>
      <c r="AJ152" s="438">
        <v>45937</v>
      </c>
      <c r="AK152" s="439">
        <v>9082000</v>
      </c>
      <c r="AL152" s="439">
        <v>-9082000</v>
      </c>
      <c r="BP152" s="203"/>
      <c r="BQ152" s="203"/>
      <c r="BR152" s="203"/>
      <c r="BS152" s="203"/>
      <c r="BT152" s="374"/>
      <c r="BU152" s="446">
        <v>46072</v>
      </c>
      <c r="BV152" s="447">
        <v>463000</v>
      </c>
      <c r="BW152" s="374"/>
      <c r="BX152" s="448">
        <v>46080</v>
      </c>
      <c r="BY152" s="472">
        <v>319000</v>
      </c>
      <c r="BZ152" s="374"/>
      <c r="CA152" s="291">
        <v>45717</v>
      </c>
      <c r="CB152" s="292">
        <v>227000</v>
      </c>
      <c r="CC152" s="374"/>
      <c r="CD152" s="376">
        <v>45770</v>
      </c>
      <c r="CE152" s="288">
        <v>29000</v>
      </c>
      <c r="CF152" s="375"/>
      <c r="CG152" s="825">
        <v>45986</v>
      </c>
      <c r="CH152" s="481">
        <v>3000000</v>
      </c>
      <c r="CI152" s="375"/>
      <c r="CJ152" s="471">
        <v>46116</v>
      </c>
      <c r="CK152" s="472">
        <v>220000</v>
      </c>
      <c r="CL152" s="374"/>
      <c r="CM152" s="454">
        <v>45972</v>
      </c>
      <c r="CN152" s="450">
        <v>100000</v>
      </c>
      <c r="CP152" s="442">
        <v>46055</v>
      </c>
      <c r="CQ152" s="441">
        <v>610000</v>
      </c>
      <c r="CY152" s="376"/>
      <c r="CZ152" s="374"/>
      <c r="DB152" s="859">
        <v>46182</v>
      </c>
      <c r="DC152" s="441">
        <v>3000</v>
      </c>
      <c r="DH152" s="442"/>
      <c r="DI152" s="441"/>
    </row>
    <row r="153" spans="1:113" ht="15.75" x14ac:dyDescent="0.25">
      <c r="A153" s="298"/>
      <c r="B153"/>
      <c r="E153" s="404">
        <v>46183</v>
      </c>
      <c r="F153" s="405">
        <v>4000</v>
      </c>
      <c r="G153" s="407" t="s">
        <v>5440</v>
      </c>
      <c r="H153" s="405" t="s">
        <v>5639</v>
      </c>
      <c r="M153" s="211">
        <v>44862</v>
      </c>
      <c r="N153" s="212">
        <v>4000</v>
      </c>
      <c r="O153" s="213"/>
      <c r="P153" s="214" t="s">
        <v>613</v>
      </c>
      <c r="T153" s="711">
        <v>46113</v>
      </c>
      <c r="U153" s="558" t="s">
        <v>6800</v>
      </c>
      <c r="V153" s="557" t="s">
        <v>8314</v>
      </c>
      <c r="W153" s="558" t="s">
        <v>8351</v>
      </c>
      <c r="X153" s="558" t="s">
        <v>214</v>
      </c>
      <c r="Y153" s="673">
        <v>274000</v>
      </c>
      <c r="Z153" s="569">
        <v>5000</v>
      </c>
      <c r="AA153" s="569">
        <v>128000</v>
      </c>
      <c r="AB153" s="569">
        <v>33000</v>
      </c>
      <c r="AC153" s="569"/>
      <c r="AD153" s="569">
        <v>28000</v>
      </c>
      <c r="AE153" s="569">
        <v>80000</v>
      </c>
      <c r="AF153" s="569"/>
      <c r="AG153" s="569"/>
      <c r="AH153" s="558"/>
      <c r="AI153" t="s">
        <v>542</v>
      </c>
      <c r="AJ153" s="438">
        <v>45936</v>
      </c>
      <c r="AK153" s="439">
        <v>8910000</v>
      </c>
      <c r="AL153" s="439">
        <v>-8910000</v>
      </c>
      <c r="BP153" s="203"/>
      <c r="BQ153" s="203"/>
      <c r="BR153" s="203"/>
      <c r="BS153" s="203"/>
      <c r="BT153" s="374"/>
      <c r="BU153" s="446">
        <v>46071</v>
      </c>
      <c r="BV153" s="447">
        <v>120000</v>
      </c>
      <c r="BW153" s="374"/>
      <c r="BX153" s="448">
        <v>46080</v>
      </c>
      <c r="BY153" s="472">
        <v>2700000</v>
      </c>
      <c r="BZ153" s="374"/>
      <c r="CA153" s="291">
        <v>45717</v>
      </c>
      <c r="CB153" s="292">
        <v>250000</v>
      </c>
      <c r="CC153" s="374"/>
      <c r="CD153" s="376">
        <v>45768</v>
      </c>
      <c r="CE153" s="288">
        <v>323000</v>
      </c>
      <c r="CF153" s="375"/>
      <c r="CG153" s="825">
        <v>45985</v>
      </c>
      <c r="CH153" s="481">
        <v>368000</v>
      </c>
      <c r="CI153" s="375"/>
      <c r="CJ153" s="471">
        <v>46116</v>
      </c>
      <c r="CK153" s="472">
        <v>237000</v>
      </c>
      <c r="CL153" s="374"/>
      <c r="CM153" s="454">
        <v>45969</v>
      </c>
      <c r="CN153" s="450">
        <v>76000</v>
      </c>
      <c r="CP153" s="442">
        <v>46052</v>
      </c>
      <c r="CQ153" s="441">
        <v>2000</v>
      </c>
      <c r="CY153" s="376"/>
      <c r="CZ153" s="374"/>
      <c r="DB153" s="859">
        <v>46182</v>
      </c>
      <c r="DC153" s="441">
        <v>51000</v>
      </c>
      <c r="DH153" s="442"/>
      <c r="DI153" s="441"/>
    </row>
    <row r="154" spans="1:113" ht="15.75" x14ac:dyDescent="0.25">
      <c r="A154" s="298"/>
      <c r="B154"/>
      <c r="E154" s="404">
        <v>46182</v>
      </c>
      <c r="F154" s="405">
        <v>3000</v>
      </c>
      <c r="G154" s="407" t="s">
        <v>5440</v>
      </c>
      <c r="H154" s="405" t="s">
        <v>5565</v>
      </c>
      <c r="M154" s="211">
        <v>44862</v>
      </c>
      <c r="N154" s="212">
        <v>70000</v>
      </c>
      <c r="O154" s="213"/>
      <c r="P154" s="212" t="s">
        <v>652</v>
      </c>
      <c r="T154" s="711">
        <v>46113</v>
      </c>
      <c r="U154" s="558" t="s">
        <v>8355</v>
      </c>
      <c r="V154" s="557">
        <v>1092354176</v>
      </c>
      <c r="W154" s="558" t="s">
        <v>8582</v>
      </c>
      <c r="X154" s="558" t="s">
        <v>2392</v>
      </c>
      <c r="Y154" s="673">
        <v>76000</v>
      </c>
      <c r="Z154" s="569"/>
      <c r="AA154" s="569">
        <v>44000</v>
      </c>
      <c r="AB154" s="569"/>
      <c r="AC154" s="569"/>
      <c r="AD154" s="569"/>
      <c r="AE154" s="569">
        <v>32000</v>
      </c>
      <c r="AF154" s="569"/>
      <c r="AG154" s="569">
        <v>0</v>
      </c>
      <c r="AH154" s="558"/>
      <c r="AI154" t="s">
        <v>542</v>
      </c>
      <c r="AJ154" s="438">
        <v>45936</v>
      </c>
      <c r="AK154" s="439">
        <v>8910000</v>
      </c>
      <c r="AL154" s="439">
        <v>-8910000</v>
      </c>
      <c r="BP154" s="203"/>
      <c r="BQ154" s="203"/>
      <c r="BR154" s="203"/>
      <c r="BS154" s="203"/>
      <c r="BT154" s="374"/>
      <c r="BU154" s="446">
        <v>46069</v>
      </c>
      <c r="BV154" s="447">
        <v>595000</v>
      </c>
      <c r="BW154" s="374"/>
      <c r="BX154" s="448">
        <v>46077</v>
      </c>
      <c r="BY154" s="472">
        <v>1676000</v>
      </c>
      <c r="BZ154" s="374"/>
      <c r="CA154" s="291">
        <v>45716</v>
      </c>
      <c r="CB154" s="292">
        <v>293000</v>
      </c>
      <c r="CC154" s="374"/>
      <c r="CD154" s="376">
        <v>45768</v>
      </c>
      <c r="CE154" s="288">
        <v>221000</v>
      </c>
      <c r="CF154" s="375"/>
      <c r="CG154" s="825">
        <v>45985</v>
      </c>
      <c r="CH154" s="481">
        <v>700000</v>
      </c>
      <c r="CI154" s="375"/>
      <c r="CJ154" s="471">
        <v>46116</v>
      </c>
      <c r="CK154" s="472">
        <v>160000</v>
      </c>
      <c r="CL154" s="374"/>
      <c r="CM154" s="454">
        <v>45965</v>
      </c>
      <c r="CN154" s="450">
        <v>721000</v>
      </c>
      <c r="CP154" s="442">
        <v>46051</v>
      </c>
      <c r="CQ154" s="441">
        <v>651000</v>
      </c>
      <c r="CY154" s="376"/>
      <c r="CZ154" s="374"/>
      <c r="DB154" s="859">
        <v>46182</v>
      </c>
      <c r="DC154" s="441">
        <v>452000</v>
      </c>
      <c r="DH154" s="442"/>
      <c r="DI154" s="441"/>
    </row>
    <row r="155" spans="1:113" ht="15.75" x14ac:dyDescent="0.25">
      <c r="A155" s="298"/>
      <c r="B155"/>
      <c r="E155" s="404">
        <v>46182</v>
      </c>
      <c r="F155" s="405">
        <v>4000</v>
      </c>
      <c r="G155" s="407" t="s">
        <v>5440</v>
      </c>
      <c r="H155" s="405" t="s">
        <v>7394</v>
      </c>
      <c r="M155" s="211">
        <v>44862</v>
      </c>
      <c r="N155" s="212">
        <v>4000</v>
      </c>
      <c r="O155" s="213"/>
      <c r="P155" s="214" t="s">
        <v>613</v>
      </c>
      <c r="T155" s="711">
        <v>46113</v>
      </c>
      <c r="U155" s="558" t="s">
        <v>8596</v>
      </c>
      <c r="V155" s="557" t="s">
        <v>8595</v>
      </c>
      <c r="W155" s="558" t="s">
        <v>561</v>
      </c>
      <c r="X155" s="558" t="s">
        <v>426</v>
      </c>
      <c r="Y155" s="673">
        <v>479000</v>
      </c>
      <c r="Z155" s="569">
        <v>23000</v>
      </c>
      <c r="AA155" s="569">
        <v>393000</v>
      </c>
      <c r="AB155" s="569"/>
      <c r="AC155" s="569"/>
      <c r="AD155" s="569"/>
      <c r="AE155" s="569">
        <v>63000</v>
      </c>
      <c r="AF155" s="569"/>
      <c r="AG155" s="569">
        <v>0</v>
      </c>
      <c r="AH155" s="558"/>
      <c r="AI155" t="s">
        <v>542</v>
      </c>
      <c r="AJ155" s="438">
        <v>45931</v>
      </c>
      <c r="AK155" s="439">
        <v>8542000</v>
      </c>
      <c r="AL155" s="439">
        <v>-8542000</v>
      </c>
      <c r="BP155" s="203"/>
      <c r="BQ155" s="203"/>
      <c r="BR155" s="203"/>
      <c r="BS155" s="203"/>
      <c r="BT155" s="374"/>
      <c r="BU155" s="446">
        <v>46069</v>
      </c>
      <c r="BV155" s="447">
        <v>1176000</v>
      </c>
      <c r="BW155" s="374"/>
      <c r="BX155" s="448">
        <v>46072</v>
      </c>
      <c r="BY155" s="472">
        <v>349000</v>
      </c>
      <c r="BZ155" s="374"/>
      <c r="CA155" s="291">
        <v>45716</v>
      </c>
      <c r="CB155" s="292">
        <v>457000</v>
      </c>
      <c r="CC155" s="374"/>
      <c r="CD155" s="376">
        <v>45765</v>
      </c>
      <c r="CE155" s="288">
        <v>263000</v>
      </c>
      <c r="CF155" s="375"/>
      <c r="CG155" s="825">
        <v>45982</v>
      </c>
      <c r="CH155" s="481">
        <v>297000</v>
      </c>
      <c r="CI155" s="375"/>
      <c r="CJ155" s="471">
        <v>46112</v>
      </c>
      <c r="CK155" s="472">
        <v>80000</v>
      </c>
      <c r="CL155" s="374"/>
      <c r="CM155" s="454">
        <v>45965</v>
      </c>
      <c r="CN155" s="450">
        <v>150000</v>
      </c>
      <c r="CP155" s="442">
        <v>46051</v>
      </c>
      <c r="CQ155" s="441">
        <v>4000</v>
      </c>
      <c r="CY155" s="376"/>
      <c r="CZ155" s="374"/>
      <c r="DB155" s="859">
        <v>46182</v>
      </c>
      <c r="DC155" s="441">
        <v>520000</v>
      </c>
      <c r="DH155" s="442"/>
      <c r="DI155" s="441"/>
    </row>
    <row r="156" spans="1:113" ht="15.75" x14ac:dyDescent="0.25">
      <c r="A156" s="298"/>
      <c r="B156"/>
      <c r="E156" s="404">
        <v>46182</v>
      </c>
      <c r="F156" s="405">
        <v>10000</v>
      </c>
      <c r="G156" s="407"/>
      <c r="H156" s="405" t="s">
        <v>8923</v>
      </c>
      <c r="M156" s="211">
        <v>44862</v>
      </c>
      <c r="N156" s="212">
        <v>116000</v>
      </c>
      <c r="O156" s="213"/>
      <c r="P156" s="212" t="s">
        <v>653</v>
      </c>
      <c r="T156" s="711">
        <v>46113</v>
      </c>
      <c r="U156" s="558" t="s">
        <v>582</v>
      </c>
      <c r="V156" s="557" t="s">
        <v>8312</v>
      </c>
      <c r="W156" s="558" t="s">
        <v>561</v>
      </c>
      <c r="X156" s="558" t="s">
        <v>2410</v>
      </c>
      <c r="Y156" s="673">
        <v>460000</v>
      </c>
      <c r="Z156" s="569">
        <v>5000</v>
      </c>
      <c r="AA156" s="569">
        <v>290000</v>
      </c>
      <c r="AB156" s="569"/>
      <c r="AC156" s="569">
        <v>64000</v>
      </c>
      <c r="AD156" s="569">
        <v>21000</v>
      </c>
      <c r="AE156" s="569">
        <v>80000</v>
      </c>
      <c r="AF156" s="569"/>
      <c r="AG156" s="569">
        <v>0</v>
      </c>
      <c r="AH156" s="558"/>
      <c r="AI156" t="s">
        <v>542</v>
      </c>
      <c r="AJ156" s="438">
        <v>45917</v>
      </c>
      <c r="AK156" s="439">
        <v>9587000</v>
      </c>
      <c r="AL156" s="439">
        <v>-9587000</v>
      </c>
      <c r="BP156" s="203"/>
      <c r="BQ156" s="203"/>
      <c r="BR156" s="203"/>
      <c r="BS156" s="203"/>
      <c r="BT156" s="374"/>
      <c r="BU156" s="446">
        <v>46069</v>
      </c>
      <c r="BV156" s="447">
        <v>364000</v>
      </c>
      <c r="BW156" s="374"/>
      <c r="BX156" s="448">
        <v>46072</v>
      </c>
      <c r="BY156" s="472">
        <v>1696000</v>
      </c>
      <c r="BZ156" s="374"/>
      <c r="CA156" s="291">
        <v>45716</v>
      </c>
      <c r="CB156" s="292">
        <v>5000</v>
      </c>
      <c r="CC156" s="374"/>
      <c r="CD156" s="376">
        <v>45765</v>
      </c>
      <c r="CE156" s="288">
        <v>89000</v>
      </c>
      <c r="CF156" s="375"/>
      <c r="CG156" s="825">
        <v>45982</v>
      </c>
      <c r="CH156" s="481">
        <v>322000</v>
      </c>
      <c r="CI156" s="375"/>
      <c r="CJ156" s="471">
        <v>46111</v>
      </c>
      <c r="CK156" s="472">
        <v>99000</v>
      </c>
      <c r="CL156" s="374"/>
      <c r="CM156" s="454">
        <v>45965</v>
      </c>
      <c r="CN156" s="450">
        <v>317000</v>
      </c>
      <c r="CP156" s="442">
        <v>46051</v>
      </c>
      <c r="CQ156" s="441">
        <v>4000</v>
      </c>
      <c r="CY156" s="376"/>
      <c r="CZ156" s="374"/>
      <c r="DB156" s="859">
        <v>46182</v>
      </c>
      <c r="DC156" s="441">
        <v>1312000</v>
      </c>
      <c r="DH156" s="442"/>
      <c r="DI156" s="441"/>
    </row>
    <row r="157" spans="1:113" ht="15.75" x14ac:dyDescent="0.25">
      <c r="A157" s="298"/>
      <c r="B157"/>
      <c r="E157" s="404">
        <v>46181</v>
      </c>
      <c r="F157" s="405">
        <v>465000</v>
      </c>
      <c r="G157" s="407" t="s">
        <v>1281</v>
      </c>
      <c r="H157" s="405" t="s">
        <v>3344</v>
      </c>
      <c r="M157" s="211">
        <v>44862</v>
      </c>
      <c r="N157" s="212">
        <v>4000</v>
      </c>
      <c r="O157" s="213"/>
      <c r="P157" s="214" t="s">
        <v>613</v>
      </c>
      <c r="T157" s="711">
        <v>46113</v>
      </c>
      <c r="U157" s="558" t="s">
        <v>8577</v>
      </c>
      <c r="V157" s="557" t="s">
        <v>8556</v>
      </c>
      <c r="W157" s="558"/>
      <c r="X157" s="558"/>
      <c r="Y157" s="673">
        <v>1090000</v>
      </c>
      <c r="Z157" s="569">
        <v>5000</v>
      </c>
      <c r="AA157" s="569">
        <v>1005000</v>
      </c>
      <c r="AB157" s="569"/>
      <c r="AC157" s="569"/>
      <c r="AD157" s="569"/>
      <c r="AE157" s="569">
        <v>80000</v>
      </c>
      <c r="AF157" s="569"/>
      <c r="AG157" s="569">
        <v>0</v>
      </c>
      <c r="AH157" s="558"/>
      <c r="AI157" t="s">
        <v>542</v>
      </c>
      <c r="AJ157" s="438">
        <v>45911</v>
      </c>
      <c r="AK157" s="439">
        <v>8742000</v>
      </c>
      <c r="AL157" s="439">
        <v>-8742000</v>
      </c>
      <c r="BP157" s="203"/>
      <c r="BQ157" s="203"/>
      <c r="BR157" s="203"/>
      <c r="BS157" s="203"/>
      <c r="BT157" s="374"/>
      <c r="BU157" s="446">
        <v>46066</v>
      </c>
      <c r="BV157" s="447">
        <v>497000</v>
      </c>
      <c r="BW157" s="374"/>
      <c r="BX157" s="448">
        <v>46070</v>
      </c>
      <c r="BY157" s="472">
        <v>2000000</v>
      </c>
      <c r="BZ157" s="374"/>
      <c r="CA157" s="291">
        <v>45716</v>
      </c>
      <c r="CB157" s="292">
        <v>5000</v>
      </c>
      <c r="CC157" s="374"/>
      <c r="CD157" s="376">
        <v>45763</v>
      </c>
      <c r="CE157" s="288">
        <v>183000</v>
      </c>
      <c r="CF157" s="375"/>
      <c r="CG157" s="825">
        <v>45981</v>
      </c>
      <c r="CH157" s="481">
        <v>289000</v>
      </c>
      <c r="CI157" s="375"/>
      <c r="CJ157" s="471">
        <v>46106</v>
      </c>
      <c r="CK157" s="472">
        <v>200000</v>
      </c>
      <c r="CL157" s="374"/>
      <c r="CM157" s="454">
        <v>45960</v>
      </c>
      <c r="CN157" s="450">
        <v>397000</v>
      </c>
      <c r="CP157" s="442">
        <v>46051</v>
      </c>
      <c r="CQ157" s="441">
        <v>1000000</v>
      </c>
      <c r="CY157" s="376"/>
      <c r="CZ157" s="374"/>
      <c r="DB157" s="859">
        <v>46179</v>
      </c>
      <c r="DC157" s="441">
        <v>7000</v>
      </c>
      <c r="DH157" s="442"/>
      <c r="DI157" s="441"/>
    </row>
    <row r="158" spans="1:113" ht="15.75" x14ac:dyDescent="0.25">
      <c r="A158" s="298"/>
      <c r="B158"/>
      <c r="E158" s="404">
        <v>46181</v>
      </c>
      <c r="F158" s="405">
        <v>40000</v>
      </c>
      <c r="G158" s="407"/>
      <c r="H158" s="405" t="s">
        <v>2213</v>
      </c>
      <c r="M158" s="211">
        <v>44862</v>
      </c>
      <c r="N158" s="212">
        <v>70000</v>
      </c>
      <c r="O158" s="213"/>
      <c r="P158" s="212" t="s">
        <v>654</v>
      </c>
      <c r="T158" s="711">
        <v>46113</v>
      </c>
      <c r="U158" s="558" t="s">
        <v>3961</v>
      </c>
      <c r="V158" s="557" t="s">
        <v>4232</v>
      </c>
      <c r="W158" s="558" t="s">
        <v>4233</v>
      </c>
      <c r="X158" s="558" t="s">
        <v>214</v>
      </c>
      <c r="Y158" s="673">
        <v>232000</v>
      </c>
      <c r="Z158" s="569">
        <v>23000</v>
      </c>
      <c r="AA158" s="569">
        <v>126000</v>
      </c>
      <c r="AB158" s="569"/>
      <c r="AC158" s="569"/>
      <c r="AD158" s="569"/>
      <c r="AE158" s="569">
        <v>83000</v>
      </c>
      <c r="AF158" s="569"/>
      <c r="AG158" s="569">
        <v>0</v>
      </c>
      <c r="AH158" s="558"/>
      <c r="AI158" t="s">
        <v>542</v>
      </c>
      <c r="AJ158" s="438">
        <v>45911</v>
      </c>
      <c r="AK158" s="439">
        <v>15287000</v>
      </c>
      <c r="AL158" s="439">
        <v>-8707000</v>
      </c>
      <c r="BP158" s="203"/>
      <c r="BQ158" s="203"/>
      <c r="BR158" s="203"/>
      <c r="BS158" s="203"/>
      <c r="BT158" s="374"/>
      <c r="BU158" s="446">
        <v>46065</v>
      </c>
      <c r="BV158" s="447">
        <v>525000</v>
      </c>
      <c r="BW158" s="374"/>
      <c r="BX158" s="448">
        <v>46070</v>
      </c>
      <c r="BY158" s="472">
        <v>431000</v>
      </c>
      <c r="BZ158" s="374"/>
      <c r="CA158" s="291">
        <v>45716</v>
      </c>
      <c r="CB158" s="292">
        <v>745000</v>
      </c>
      <c r="CC158" s="374"/>
      <c r="CD158" s="376">
        <v>45763</v>
      </c>
      <c r="CE158" s="288">
        <v>41000</v>
      </c>
      <c r="CF158" s="375"/>
      <c r="CG158" s="825">
        <v>45981</v>
      </c>
      <c r="CH158" s="481">
        <v>538000</v>
      </c>
      <c r="CI158" s="375"/>
      <c r="CJ158" s="471">
        <v>46102</v>
      </c>
      <c r="CK158" s="472">
        <v>260000</v>
      </c>
      <c r="CL158" s="374"/>
      <c r="CM158" s="454">
        <v>45957</v>
      </c>
      <c r="CN158" s="450">
        <v>281000</v>
      </c>
      <c r="CP158" s="442">
        <v>46051</v>
      </c>
      <c r="CQ158" s="441">
        <v>1000000</v>
      </c>
      <c r="CY158" s="376"/>
      <c r="CZ158" s="374"/>
      <c r="DB158" s="859">
        <v>46179</v>
      </c>
      <c r="DC158" s="441">
        <v>36000</v>
      </c>
      <c r="DH158" s="442"/>
      <c r="DI158" s="441"/>
    </row>
    <row r="159" spans="1:113" ht="15.75" x14ac:dyDescent="0.25">
      <c r="A159" s="298"/>
      <c r="B159"/>
      <c r="E159" s="404">
        <v>46179</v>
      </c>
      <c r="F159" s="405">
        <v>5000</v>
      </c>
      <c r="G159" s="407"/>
      <c r="H159" s="405" t="s">
        <v>3697</v>
      </c>
      <c r="M159" s="211">
        <v>44862</v>
      </c>
      <c r="N159" s="212">
        <v>4000</v>
      </c>
      <c r="O159" s="213"/>
      <c r="P159" s="214" t="s">
        <v>613</v>
      </c>
      <c r="T159" s="711">
        <v>46113</v>
      </c>
      <c r="U159" s="558" t="s">
        <v>2369</v>
      </c>
      <c r="V159" s="557" t="s">
        <v>8581</v>
      </c>
      <c r="W159" s="558" t="s">
        <v>2417</v>
      </c>
      <c r="X159" s="558" t="s">
        <v>426</v>
      </c>
      <c r="Y159" s="673">
        <v>105000</v>
      </c>
      <c r="Z159" s="569"/>
      <c r="AA159" s="569">
        <v>77000</v>
      </c>
      <c r="AB159" s="569"/>
      <c r="AC159" s="569"/>
      <c r="AD159" s="569"/>
      <c r="AE159" s="569">
        <v>28000</v>
      </c>
      <c r="AF159" s="569"/>
      <c r="AG159" s="569">
        <v>0</v>
      </c>
      <c r="AH159" s="558"/>
      <c r="AI159" t="s">
        <v>542</v>
      </c>
      <c r="AJ159" s="438">
        <v>45900</v>
      </c>
      <c r="AK159" s="439">
        <v>8658000</v>
      </c>
      <c r="AL159" s="439">
        <v>-8658000</v>
      </c>
      <c r="BP159" s="203"/>
      <c r="BQ159" s="203"/>
      <c r="BR159" s="203"/>
      <c r="BS159" s="203"/>
      <c r="BT159" s="374"/>
      <c r="BU159" s="446">
        <v>46065</v>
      </c>
      <c r="BV159" s="447">
        <v>424000</v>
      </c>
      <c r="BW159" s="374"/>
      <c r="BX159" s="448">
        <v>46070</v>
      </c>
      <c r="BY159" s="472">
        <v>389000</v>
      </c>
      <c r="BZ159" s="374"/>
      <c r="CA159" s="291">
        <v>45715</v>
      </c>
      <c r="CB159" s="292">
        <v>45000</v>
      </c>
      <c r="CC159" s="374"/>
      <c r="CD159" s="376">
        <v>45762</v>
      </c>
      <c r="CE159" s="288">
        <v>299000</v>
      </c>
      <c r="CF159" s="375"/>
      <c r="CG159" s="825">
        <v>45980</v>
      </c>
      <c r="CH159" s="481">
        <v>382000</v>
      </c>
      <c r="CI159" s="375"/>
      <c r="CJ159" s="471">
        <v>46100</v>
      </c>
      <c r="CK159" s="472">
        <v>216000</v>
      </c>
      <c r="CL159" s="374"/>
      <c r="CM159" s="454">
        <v>45957</v>
      </c>
      <c r="CN159" s="450">
        <v>221000</v>
      </c>
      <c r="CP159" s="442">
        <v>46047</v>
      </c>
      <c r="CQ159" s="441">
        <v>235000</v>
      </c>
      <c r="CY159" s="376"/>
      <c r="CZ159" s="374"/>
      <c r="DB159" s="859">
        <v>46179</v>
      </c>
      <c r="DC159" s="441">
        <v>40000</v>
      </c>
      <c r="DH159" s="442"/>
      <c r="DI159" s="441"/>
    </row>
    <row r="160" spans="1:113" ht="15.75" x14ac:dyDescent="0.25">
      <c r="A160" s="298"/>
      <c r="B160"/>
      <c r="E160" s="404">
        <v>46179</v>
      </c>
      <c r="F160" s="405">
        <v>2000</v>
      </c>
      <c r="G160" s="407"/>
      <c r="H160" s="405" t="s">
        <v>1169</v>
      </c>
      <c r="M160" s="211">
        <v>44862</v>
      </c>
      <c r="N160" s="212">
        <v>70000</v>
      </c>
      <c r="O160" s="213"/>
      <c r="P160" s="212" t="s">
        <v>655</v>
      </c>
      <c r="T160" s="711">
        <v>46113</v>
      </c>
      <c r="U160" s="558" t="s">
        <v>6654</v>
      </c>
      <c r="V160" s="557" t="s">
        <v>8609</v>
      </c>
      <c r="W160" s="558" t="s">
        <v>561</v>
      </c>
      <c r="X160" s="558" t="s">
        <v>426</v>
      </c>
      <c r="Y160" s="673">
        <v>457000</v>
      </c>
      <c r="Z160" s="569">
        <v>5000</v>
      </c>
      <c r="AA160" s="569">
        <v>370000</v>
      </c>
      <c r="AB160" s="569"/>
      <c r="AC160" s="569"/>
      <c r="AD160" s="569"/>
      <c r="AE160" s="569">
        <v>82000</v>
      </c>
      <c r="AF160" s="569"/>
      <c r="AG160" s="569">
        <v>0</v>
      </c>
      <c r="AH160" s="558"/>
      <c r="AI160" t="s">
        <v>542</v>
      </c>
      <c r="AJ160" s="438">
        <v>45900</v>
      </c>
      <c r="AK160" s="439">
        <v>8658000</v>
      </c>
      <c r="AL160" s="439">
        <v>-8658000</v>
      </c>
      <c r="BP160" s="203"/>
      <c r="BQ160" s="203"/>
      <c r="BR160" s="203"/>
      <c r="BS160" s="203"/>
      <c r="BT160" s="374"/>
      <c r="BU160" s="446">
        <v>46065</v>
      </c>
      <c r="BV160" s="447">
        <v>447000</v>
      </c>
      <c r="BW160" s="374"/>
      <c r="BX160" s="448">
        <v>46070</v>
      </c>
      <c r="BY160" s="472">
        <v>40000</v>
      </c>
      <c r="BZ160" s="374"/>
      <c r="CA160" s="291">
        <v>45715</v>
      </c>
      <c r="CB160" s="292">
        <v>835000</v>
      </c>
      <c r="CC160" s="374"/>
      <c r="CD160" s="376">
        <v>45762</v>
      </c>
      <c r="CE160" s="288">
        <v>191000</v>
      </c>
      <c r="CF160" s="375"/>
      <c r="CG160" s="825">
        <v>45979</v>
      </c>
      <c r="CH160" s="481">
        <v>395000</v>
      </c>
      <c r="CI160" s="375"/>
      <c r="CJ160" s="471">
        <v>46099</v>
      </c>
      <c r="CK160" s="472">
        <v>35000</v>
      </c>
      <c r="CL160" s="374"/>
      <c r="CM160" s="454">
        <v>45956</v>
      </c>
      <c r="CN160" s="450">
        <v>380000</v>
      </c>
      <c r="CP160" s="442">
        <v>46044</v>
      </c>
      <c r="CQ160" s="441">
        <v>4000</v>
      </c>
      <c r="CY160" s="376"/>
      <c r="CZ160" s="374"/>
      <c r="DB160" s="859">
        <v>46179</v>
      </c>
      <c r="DC160" s="441">
        <v>25000</v>
      </c>
      <c r="DH160" s="442"/>
      <c r="DI160" s="441"/>
    </row>
    <row r="161" spans="1:113" ht="15.75" x14ac:dyDescent="0.25">
      <c r="A161" s="298"/>
      <c r="B161"/>
      <c r="E161" s="404">
        <v>46179</v>
      </c>
      <c r="F161" s="405">
        <v>5000</v>
      </c>
      <c r="G161" s="407"/>
      <c r="H161" s="405" t="s">
        <v>984</v>
      </c>
      <c r="M161" s="211">
        <v>44862</v>
      </c>
      <c r="N161" s="212">
        <v>4000</v>
      </c>
      <c r="O161" s="213"/>
      <c r="P161" s="214" t="s">
        <v>613</v>
      </c>
      <c r="T161" s="711">
        <v>46113</v>
      </c>
      <c r="U161" s="558" t="s">
        <v>6654</v>
      </c>
      <c r="V161" s="557" t="s">
        <v>8610</v>
      </c>
      <c r="W161" s="558" t="s">
        <v>580</v>
      </c>
      <c r="X161" s="558" t="s">
        <v>427</v>
      </c>
      <c r="Y161" s="673">
        <v>693000</v>
      </c>
      <c r="Z161" s="569">
        <v>5000</v>
      </c>
      <c r="AA161" s="569">
        <v>611000</v>
      </c>
      <c r="AB161" s="569"/>
      <c r="AC161" s="569"/>
      <c r="AD161" s="569"/>
      <c r="AE161" s="569">
        <v>77000</v>
      </c>
      <c r="AF161" s="569"/>
      <c r="AG161" s="569">
        <v>0</v>
      </c>
      <c r="AH161" s="558"/>
      <c r="AI161" t="s">
        <v>542</v>
      </c>
      <c r="AJ161" s="438">
        <v>45900</v>
      </c>
      <c r="AK161" s="439">
        <v>8658000</v>
      </c>
      <c r="AL161" s="439">
        <v>-8658000</v>
      </c>
      <c r="BP161" s="203"/>
      <c r="BQ161" s="203"/>
      <c r="BR161" s="203"/>
      <c r="BS161" s="203"/>
      <c r="BT161" s="374"/>
      <c r="BU161" s="446">
        <v>46064</v>
      </c>
      <c r="BV161" s="447">
        <v>665000</v>
      </c>
      <c r="BW161" s="374"/>
      <c r="BX161" s="448">
        <v>46070</v>
      </c>
      <c r="BY161" s="472">
        <v>611000</v>
      </c>
      <c r="BZ161" s="374"/>
      <c r="CA161" s="291">
        <v>45715</v>
      </c>
      <c r="CB161" s="292">
        <v>234000</v>
      </c>
      <c r="CC161" s="374"/>
      <c r="CD161" s="376">
        <v>45762</v>
      </c>
      <c r="CE161" s="288">
        <v>208000</v>
      </c>
      <c r="CF161" s="375"/>
      <c r="CG161" s="825">
        <v>45979</v>
      </c>
      <c r="CH161" s="481">
        <v>50000</v>
      </c>
      <c r="CI161" s="375"/>
      <c r="CJ161" s="471">
        <v>46099</v>
      </c>
      <c r="CK161" s="472">
        <v>76000</v>
      </c>
      <c r="CL161" s="374"/>
      <c r="CM161" s="454">
        <v>45954</v>
      </c>
      <c r="CN161" s="450">
        <v>290000</v>
      </c>
      <c r="CP161" s="442">
        <v>46040</v>
      </c>
      <c r="CQ161" s="441">
        <v>123000</v>
      </c>
      <c r="CY161" s="376"/>
      <c r="CZ161" s="374"/>
      <c r="DB161" s="859">
        <v>46179</v>
      </c>
      <c r="DC161" s="441">
        <v>60000</v>
      </c>
      <c r="DH161" s="442"/>
      <c r="DI161" s="441"/>
    </row>
    <row r="162" spans="1:113" ht="15.75" x14ac:dyDescent="0.25">
      <c r="A162" s="298"/>
      <c r="B162"/>
      <c r="E162" s="404">
        <v>46179</v>
      </c>
      <c r="F162" s="405">
        <v>36000</v>
      </c>
      <c r="G162" s="407"/>
      <c r="H162" s="405" t="s">
        <v>8905</v>
      </c>
      <c r="M162" s="211">
        <v>44862</v>
      </c>
      <c r="N162" s="212">
        <v>70000</v>
      </c>
      <c r="O162" s="213"/>
      <c r="P162" s="212" t="s">
        <v>656</v>
      </c>
      <c r="T162" s="711">
        <v>46113</v>
      </c>
      <c r="U162" s="558" t="s">
        <v>6654</v>
      </c>
      <c r="V162" s="557" t="s">
        <v>8555</v>
      </c>
      <c r="W162" s="558" t="s">
        <v>561</v>
      </c>
      <c r="X162" s="558" t="s">
        <v>424</v>
      </c>
      <c r="Y162" s="673">
        <v>401000</v>
      </c>
      <c r="Z162" s="569">
        <v>5000</v>
      </c>
      <c r="AA162" s="569">
        <v>315000</v>
      </c>
      <c r="AB162" s="569"/>
      <c r="AC162" s="569"/>
      <c r="AD162" s="569"/>
      <c r="AE162" s="569">
        <v>81000</v>
      </c>
      <c r="AF162" s="569"/>
      <c r="AG162" s="569">
        <v>0</v>
      </c>
      <c r="AH162" s="558"/>
      <c r="AI162" t="s">
        <v>542</v>
      </c>
      <c r="AJ162" s="438">
        <v>45900</v>
      </c>
      <c r="AK162" s="439">
        <v>8658000</v>
      </c>
      <c r="AL162" s="439">
        <v>-8658000</v>
      </c>
      <c r="BP162" s="203"/>
      <c r="BQ162" s="203"/>
      <c r="BR162" s="203"/>
      <c r="BS162" s="203"/>
      <c r="BT162" s="374"/>
      <c r="BU162" s="446">
        <v>46059</v>
      </c>
      <c r="BV162" s="447">
        <v>146000</v>
      </c>
      <c r="BW162" s="374"/>
      <c r="BX162" s="448">
        <v>46069</v>
      </c>
      <c r="BY162" s="472">
        <v>188000</v>
      </c>
      <c r="BZ162" s="374"/>
      <c r="CA162" s="291">
        <v>45715</v>
      </c>
      <c r="CB162" s="292">
        <v>245000</v>
      </c>
      <c r="CC162" s="374"/>
      <c r="CD162" s="376">
        <v>45762</v>
      </c>
      <c r="CE162" s="288">
        <v>77000</v>
      </c>
      <c r="CF162" s="375"/>
      <c r="CG162" s="825">
        <v>45977</v>
      </c>
      <c r="CH162" s="481">
        <v>325000</v>
      </c>
      <c r="CI162" s="375"/>
      <c r="CJ162" s="471">
        <v>46098</v>
      </c>
      <c r="CK162" s="472">
        <v>1000000</v>
      </c>
      <c r="CL162" s="375"/>
      <c r="CM162" s="454">
        <v>45947</v>
      </c>
      <c r="CN162" s="450">
        <v>150000</v>
      </c>
      <c r="CP162" s="442">
        <v>46032</v>
      </c>
      <c r="CQ162" s="441">
        <v>200000</v>
      </c>
      <c r="CY162" s="376"/>
      <c r="CZ162" s="374"/>
      <c r="DB162" s="859">
        <v>46179</v>
      </c>
      <c r="DC162" s="441">
        <v>5000</v>
      </c>
      <c r="DH162" s="442"/>
      <c r="DI162" s="441"/>
    </row>
    <row r="163" spans="1:113" ht="15.75" x14ac:dyDescent="0.25">
      <c r="A163" s="298"/>
      <c r="B163"/>
      <c r="E163" s="404">
        <v>46179</v>
      </c>
      <c r="F163" s="405">
        <v>40000</v>
      </c>
      <c r="G163" s="407"/>
      <c r="H163" s="405" t="s">
        <v>2002</v>
      </c>
      <c r="M163" s="211">
        <v>44862</v>
      </c>
      <c r="N163" s="212">
        <v>4000</v>
      </c>
      <c r="O163" s="213"/>
      <c r="P163" s="214" t="s">
        <v>613</v>
      </c>
      <c r="T163" s="711">
        <v>46113</v>
      </c>
      <c r="U163" s="558" t="s">
        <v>6654</v>
      </c>
      <c r="V163" s="557" t="s">
        <v>8554</v>
      </c>
      <c r="W163" s="558" t="s">
        <v>561</v>
      </c>
      <c r="X163" s="558" t="s">
        <v>426</v>
      </c>
      <c r="Y163" s="673">
        <v>526000</v>
      </c>
      <c r="Z163" s="569">
        <v>5000</v>
      </c>
      <c r="AA163" s="569">
        <v>439000</v>
      </c>
      <c r="AB163" s="569"/>
      <c r="AC163" s="569"/>
      <c r="AD163" s="569"/>
      <c r="AE163" s="569">
        <v>82000</v>
      </c>
      <c r="AF163" s="569"/>
      <c r="AG163" s="569">
        <v>0</v>
      </c>
      <c r="AH163" s="558"/>
      <c r="AI163" t="s">
        <v>542</v>
      </c>
      <c r="AJ163" s="438">
        <v>45900</v>
      </c>
      <c r="AK163" s="439">
        <v>8658000</v>
      </c>
      <c r="AL163" s="439">
        <v>-8658000</v>
      </c>
      <c r="BP163" s="203"/>
      <c r="BQ163" s="203"/>
      <c r="BR163" s="203"/>
      <c r="BS163" s="203"/>
      <c r="BT163" s="374"/>
      <c r="BU163" s="446">
        <v>46059</v>
      </c>
      <c r="BV163" s="447">
        <v>729000</v>
      </c>
      <c r="BW163" s="374"/>
      <c r="BX163" s="448">
        <v>46044</v>
      </c>
      <c r="BY163" s="472">
        <v>322000</v>
      </c>
      <c r="BZ163" s="374"/>
      <c r="CA163" s="291">
        <v>45714</v>
      </c>
      <c r="CB163" s="292">
        <v>1310000</v>
      </c>
      <c r="CC163" s="374"/>
      <c r="CD163" s="376">
        <v>45762</v>
      </c>
      <c r="CE163" s="288">
        <v>446000</v>
      </c>
      <c r="CF163" s="375"/>
      <c r="CG163" s="825">
        <v>45975</v>
      </c>
      <c r="CH163" s="481">
        <v>65000</v>
      </c>
      <c r="CI163" s="375"/>
      <c r="CJ163" s="471">
        <v>46098</v>
      </c>
      <c r="CK163" s="472">
        <v>17000</v>
      </c>
      <c r="CL163" s="375"/>
      <c r="CM163" s="454">
        <v>45947</v>
      </c>
      <c r="CN163" s="450">
        <v>252000</v>
      </c>
      <c r="CP163" s="442">
        <v>46031</v>
      </c>
      <c r="CQ163" s="441">
        <v>2000</v>
      </c>
      <c r="CY163" s="376"/>
      <c r="CZ163" s="374"/>
      <c r="DB163" s="859">
        <v>46178</v>
      </c>
      <c r="DC163" s="441">
        <v>2000</v>
      </c>
      <c r="DH163" s="442"/>
      <c r="DI163" s="441"/>
    </row>
    <row r="164" spans="1:113" ht="15.75" x14ac:dyDescent="0.25">
      <c r="A164" s="298"/>
      <c r="B164"/>
      <c r="E164" s="404">
        <v>46179</v>
      </c>
      <c r="F164" s="405">
        <v>25000</v>
      </c>
      <c r="G164" s="407"/>
      <c r="H164" s="405" t="s">
        <v>8904</v>
      </c>
      <c r="M164" s="211">
        <v>44862</v>
      </c>
      <c r="N164" s="212">
        <v>40000</v>
      </c>
      <c r="O164" s="213"/>
      <c r="P164" s="212" t="s">
        <v>657</v>
      </c>
      <c r="T164" s="711">
        <v>46113</v>
      </c>
      <c r="U164" s="558" t="s">
        <v>6506</v>
      </c>
      <c r="V164" s="557" t="s">
        <v>8542</v>
      </c>
      <c r="W164" s="558" t="s">
        <v>426</v>
      </c>
      <c r="X164" s="558"/>
      <c r="Y164" s="673">
        <v>461000</v>
      </c>
      <c r="Z164" s="569">
        <v>5000</v>
      </c>
      <c r="AA164" s="569">
        <v>375000</v>
      </c>
      <c r="AB164" s="569"/>
      <c r="AC164" s="569"/>
      <c r="AD164" s="569"/>
      <c r="AE164" s="569">
        <v>81000</v>
      </c>
      <c r="AF164" s="569"/>
      <c r="AG164" s="569">
        <v>0</v>
      </c>
      <c r="AH164" s="558" t="s">
        <v>8544</v>
      </c>
      <c r="AI164" t="s">
        <v>542</v>
      </c>
      <c r="AJ164" s="463">
        <v>45900</v>
      </c>
      <c r="AK164" s="464">
        <v>13096000</v>
      </c>
      <c r="AL164" s="464">
        <v>-13096000</v>
      </c>
      <c r="BP164" s="203"/>
      <c r="BQ164" s="203"/>
      <c r="BR164" s="203"/>
      <c r="BS164" s="203"/>
      <c r="BT164" s="374"/>
      <c r="BU164" s="446">
        <v>46059</v>
      </c>
      <c r="BV164" s="447">
        <v>346000</v>
      </c>
      <c r="BW164" s="374"/>
      <c r="BX164" s="448">
        <v>46041</v>
      </c>
      <c r="BY164" s="472">
        <v>80000</v>
      </c>
      <c r="BZ164" s="374"/>
      <c r="CA164" s="291">
        <v>45714</v>
      </c>
      <c r="CB164" s="292">
        <v>5000</v>
      </c>
      <c r="CC164" s="374"/>
      <c r="CD164" s="376">
        <v>45761</v>
      </c>
      <c r="CE164" s="288">
        <v>535000</v>
      </c>
      <c r="CF164" s="375"/>
      <c r="CG164" s="825">
        <v>45974</v>
      </c>
      <c r="CH164" s="481">
        <v>355000</v>
      </c>
      <c r="CI164" s="375"/>
      <c r="CJ164" s="471">
        <v>46093</v>
      </c>
      <c r="CK164" s="472">
        <v>415000</v>
      </c>
      <c r="CL164" s="375"/>
      <c r="CM164" s="454">
        <v>45946</v>
      </c>
      <c r="CN164" s="450">
        <v>320000</v>
      </c>
      <c r="CP164" s="442">
        <v>46031</v>
      </c>
      <c r="CQ164" s="441">
        <v>500000</v>
      </c>
      <c r="CY164" s="376"/>
      <c r="CZ164" s="374"/>
      <c r="DB164" s="859">
        <v>46178</v>
      </c>
      <c r="DC164" s="441">
        <v>36000</v>
      </c>
      <c r="DH164" s="442"/>
      <c r="DI164" s="441"/>
    </row>
    <row r="165" spans="1:113" ht="15.75" x14ac:dyDescent="0.25">
      <c r="A165" s="298"/>
      <c r="B165"/>
      <c r="E165" s="404">
        <v>46179</v>
      </c>
      <c r="F165" s="405">
        <v>60000</v>
      </c>
      <c r="G165" s="407" t="s">
        <v>3324</v>
      </c>
      <c r="H165" s="405" t="s">
        <v>8902</v>
      </c>
      <c r="M165" s="211">
        <v>44862</v>
      </c>
      <c r="N165" s="212">
        <v>83000</v>
      </c>
      <c r="O165" s="213"/>
      <c r="P165" s="212" t="s">
        <v>658</v>
      </c>
      <c r="T165" s="711">
        <v>46113</v>
      </c>
      <c r="U165" s="558" t="s">
        <v>6992</v>
      </c>
      <c r="V165" s="557" t="s">
        <v>8239</v>
      </c>
      <c r="W165" s="558" t="s">
        <v>561</v>
      </c>
      <c r="X165" s="558" t="s">
        <v>214</v>
      </c>
      <c r="Y165" s="673">
        <v>224000</v>
      </c>
      <c r="Z165" s="569">
        <v>18000</v>
      </c>
      <c r="AA165" s="569">
        <v>129000</v>
      </c>
      <c r="AB165" s="569"/>
      <c r="AC165" s="569"/>
      <c r="AD165" s="569"/>
      <c r="AE165" s="569">
        <v>77000</v>
      </c>
      <c r="AF165" s="569"/>
      <c r="AG165" s="569">
        <v>0</v>
      </c>
      <c r="AH165" s="558"/>
      <c r="AI165" t="s">
        <v>542</v>
      </c>
      <c r="AJ165" s="438">
        <v>45895</v>
      </c>
      <c r="AK165" s="439">
        <v>12626000</v>
      </c>
      <c r="AL165" s="439">
        <v>-12626000</v>
      </c>
      <c r="BP165" s="203"/>
      <c r="BQ165" s="203"/>
      <c r="BR165" s="203"/>
      <c r="BS165" s="203"/>
      <c r="BT165" s="374"/>
      <c r="BU165" s="446">
        <v>46056</v>
      </c>
      <c r="BV165" s="447">
        <v>410000</v>
      </c>
      <c r="BW165" s="374"/>
      <c r="BX165" s="448">
        <v>46002</v>
      </c>
      <c r="BY165" s="472">
        <v>550000</v>
      </c>
      <c r="BZ165" s="374"/>
      <c r="CA165" s="291">
        <v>45714</v>
      </c>
      <c r="CB165" s="292">
        <v>670000</v>
      </c>
      <c r="CC165" s="374"/>
      <c r="CD165" s="376">
        <v>45761</v>
      </c>
      <c r="CE165" s="288">
        <v>616000</v>
      </c>
      <c r="CF165" s="375"/>
      <c r="CG165" s="825">
        <v>45973</v>
      </c>
      <c r="CH165" s="481">
        <v>1350000</v>
      </c>
      <c r="CI165" s="375"/>
      <c r="CJ165" s="471">
        <v>46090</v>
      </c>
      <c r="CK165" s="472">
        <v>661000</v>
      </c>
      <c r="CL165" s="375"/>
      <c r="CM165" s="454">
        <v>45945</v>
      </c>
      <c r="CN165" s="450">
        <v>433000</v>
      </c>
      <c r="CP165" s="442">
        <v>46031</v>
      </c>
      <c r="CQ165" s="441">
        <v>4000</v>
      </c>
      <c r="CY165" s="376"/>
      <c r="CZ165" s="374"/>
      <c r="DB165" s="859">
        <v>46178</v>
      </c>
      <c r="DC165" s="441">
        <v>5000</v>
      </c>
      <c r="DH165" s="442"/>
      <c r="DI165" s="441"/>
    </row>
    <row r="166" spans="1:113" ht="15.75" x14ac:dyDescent="0.25">
      <c r="A166" s="298"/>
      <c r="B166"/>
      <c r="E166" s="404">
        <v>46178</v>
      </c>
      <c r="F166" s="405">
        <v>36000</v>
      </c>
      <c r="G166" s="407" t="s">
        <v>1281</v>
      </c>
      <c r="H166" s="405" t="s">
        <v>8899</v>
      </c>
      <c r="M166" s="211">
        <v>44862</v>
      </c>
      <c r="N166" s="212">
        <v>10000</v>
      </c>
      <c r="O166" s="213"/>
      <c r="P166" s="212" t="s">
        <v>659</v>
      </c>
      <c r="T166" s="711">
        <v>46113</v>
      </c>
      <c r="U166" s="558" t="s">
        <v>6992</v>
      </c>
      <c r="V166" s="557" t="s">
        <v>8541</v>
      </c>
      <c r="W166" s="558" t="s">
        <v>2837</v>
      </c>
      <c r="X166" s="558" t="s">
        <v>427</v>
      </c>
      <c r="Y166" s="673">
        <v>110000</v>
      </c>
      <c r="Z166" s="569"/>
      <c r="AA166" s="569">
        <v>81000</v>
      </c>
      <c r="AB166" s="569"/>
      <c r="AC166" s="569"/>
      <c r="AD166" s="569"/>
      <c r="AE166" s="569">
        <v>29000</v>
      </c>
      <c r="AF166" s="569"/>
      <c r="AG166" s="569">
        <v>0</v>
      </c>
      <c r="AH166" s="558"/>
      <c r="AI166" t="s">
        <v>542</v>
      </c>
      <c r="AJ166" s="438">
        <v>45892</v>
      </c>
      <c r="AK166" s="439">
        <v>11636000</v>
      </c>
      <c r="AL166" s="439">
        <v>-11636000</v>
      </c>
      <c r="BP166" s="203"/>
      <c r="BQ166" s="203"/>
      <c r="BR166" s="203"/>
      <c r="BS166" s="203"/>
      <c r="BT166" s="374"/>
      <c r="BU166" s="446">
        <v>46056</v>
      </c>
      <c r="BV166" s="447">
        <v>377000</v>
      </c>
      <c r="BW166" s="374"/>
      <c r="BX166" s="448">
        <v>45981</v>
      </c>
      <c r="BY166" s="472">
        <v>1500000</v>
      </c>
      <c r="BZ166" s="374"/>
      <c r="CA166" s="291">
        <v>45713</v>
      </c>
      <c r="CB166" s="292">
        <v>86000</v>
      </c>
      <c r="CC166" s="374"/>
      <c r="CD166" s="376">
        <v>45761</v>
      </c>
      <c r="CE166" s="288">
        <v>182000</v>
      </c>
      <c r="CF166" s="375"/>
      <c r="CG166" s="825">
        <v>45973</v>
      </c>
      <c r="CH166" s="481">
        <v>783000</v>
      </c>
      <c r="CI166" s="375"/>
      <c r="CJ166" s="471">
        <v>46090</v>
      </c>
      <c r="CK166" s="472">
        <v>202000</v>
      </c>
      <c r="CL166" s="375"/>
      <c r="CM166" s="454">
        <v>45944</v>
      </c>
      <c r="CN166" s="450">
        <v>656000</v>
      </c>
      <c r="CP166" s="442">
        <v>46031</v>
      </c>
      <c r="CQ166" s="441">
        <v>641000</v>
      </c>
      <c r="CY166" s="376"/>
      <c r="CZ166" s="374"/>
      <c r="DB166" s="859">
        <v>46178</v>
      </c>
      <c r="DC166" s="441">
        <v>12000</v>
      </c>
      <c r="DH166" s="442"/>
      <c r="DI166" s="441"/>
    </row>
    <row r="167" spans="1:113" ht="15.75" x14ac:dyDescent="0.25">
      <c r="A167" s="298"/>
      <c r="B167"/>
      <c r="E167" s="404">
        <v>46178</v>
      </c>
      <c r="F167" s="405">
        <v>2000</v>
      </c>
      <c r="G167" s="407"/>
      <c r="H167" s="405" t="s">
        <v>8900</v>
      </c>
      <c r="M167" s="211">
        <v>44856</v>
      </c>
      <c r="N167" s="212">
        <v>28000</v>
      </c>
      <c r="O167" s="213"/>
      <c r="P167" s="212" t="s">
        <v>660</v>
      </c>
      <c r="T167" s="711">
        <v>46113</v>
      </c>
      <c r="U167" s="558" t="s">
        <v>6650</v>
      </c>
      <c r="V167" s="557" t="s">
        <v>4910</v>
      </c>
      <c r="W167" s="558" t="s">
        <v>561</v>
      </c>
      <c r="X167" s="558" t="s">
        <v>427</v>
      </c>
      <c r="Y167" s="673">
        <v>341000</v>
      </c>
      <c r="Z167" s="569">
        <v>5000</v>
      </c>
      <c r="AA167" s="569">
        <v>257000</v>
      </c>
      <c r="AB167" s="569"/>
      <c r="AC167" s="569"/>
      <c r="AD167" s="569"/>
      <c r="AE167" s="569">
        <v>79000</v>
      </c>
      <c r="AF167" s="569"/>
      <c r="AG167" s="569">
        <v>0</v>
      </c>
      <c r="AH167" s="558"/>
      <c r="AI167" t="s">
        <v>542</v>
      </c>
      <c r="AJ167" s="438">
        <v>45892</v>
      </c>
      <c r="AK167" s="439">
        <v>11636000</v>
      </c>
      <c r="AL167" s="439">
        <v>-11636000</v>
      </c>
      <c r="BP167" s="203"/>
      <c r="BQ167" s="203"/>
      <c r="BR167" s="203"/>
      <c r="BS167" s="203"/>
      <c r="BT167" s="374"/>
      <c r="BU167" s="446">
        <v>46056</v>
      </c>
      <c r="BV167" s="447">
        <v>60000</v>
      </c>
      <c r="BW167" s="374"/>
      <c r="BX167" s="448">
        <v>45973</v>
      </c>
      <c r="BY167" s="472">
        <v>1000000</v>
      </c>
      <c r="BZ167" s="374"/>
      <c r="CA167" s="291">
        <v>45712</v>
      </c>
      <c r="CB167" s="292">
        <v>280000</v>
      </c>
      <c r="CC167" s="374"/>
      <c r="CD167" s="376">
        <v>45761</v>
      </c>
      <c r="CE167" s="288">
        <v>283000</v>
      </c>
      <c r="CF167" s="375"/>
      <c r="CG167" s="825">
        <v>45973</v>
      </c>
      <c r="CH167" s="481">
        <v>1054000</v>
      </c>
      <c r="CI167" s="375"/>
      <c r="CJ167" s="471">
        <v>46090</v>
      </c>
      <c r="CK167" s="472">
        <v>68000</v>
      </c>
      <c r="CL167" s="375"/>
      <c r="CM167" s="454">
        <v>45939</v>
      </c>
      <c r="CN167" s="450">
        <v>216000</v>
      </c>
      <c r="CP167" s="442">
        <v>46030</v>
      </c>
      <c r="CQ167" s="441">
        <v>600000</v>
      </c>
      <c r="CY167" s="376"/>
      <c r="CZ167" s="374"/>
      <c r="DB167" s="859">
        <v>46178</v>
      </c>
      <c r="DC167" s="441">
        <v>147000</v>
      </c>
      <c r="DH167" s="442"/>
      <c r="DI167" s="441"/>
    </row>
    <row r="168" spans="1:113" ht="15.75" x14ac:dyDescent="0.25">
      <c r="A168" s="298"/>
      <c r="B168"/>
      <c r="E168" s="404">
        <v>46178</v>
      </c>
      <c r="F168" s="405">
        <v>5000</v>
      </c>
      <c r="G168" s="407" t="s">
        <v>3324</v>
      </c>
      <c r="H168" s="405" t="s">
        <v>8361</v>
      </c>
      <c r="M168" s="211">
        <v>44856</v>
      </c>
      <c r="N168" s="212">
        <v>4000</v>
      </c>
      <c r="O168" s="213"/>
      <c r="P168" s="214" t="s">
        <v>613</v>
      </c>
      <c r="T168" s="711">
        <v>46082</v>
      </c>
      <c r="U168" s="558" t="s">
        <v>3956</v>
      </c>
      <c r="V168" s="557" t="s">
        <v>8433</v>
      </c>
      <c r="W168" s="558" t="s">
        <v>561</v>
      </c>
      <c r="X168" s="558" t="s">
        <v>426</v>
      </c>
      <c r="Y168" s="673">
        <v>450000</v>
      </c>
      <c r="Z168" s="569">
        <v>5000</v>
      </c>
      <c r="AA168" s="569">
        <v>364000</v>
      </c>
      <c r="AB168" s="569"/>
      <c r="AC168" s="569"/>
      <c r="AD168" s="569"/>
      <c r="AE168" s="569">
        <v>80000</v>
      </c>
      <c r="AF168" s="569">
        <v>1000</v>
      </c>
      <c r="AG168" s="569">
        <v>0</v>
      </c>
      <c r="AH168" s="558"/>
      <c r="AI168" t="s">
        <v>542</v>
      </c>
      <c r="AJ168" s="438">
        <v>45880</v>
      </c>
      <c r="AK168" s="439">
        <v>13233000</v>
      </c>
      <c r="AL168" s="439">
        <v>-13233000</v>
      </c>
      <c r="AN168" s="126"/>
      <c r="BP168" s="203"/>
      <c r="BQ168" s="203"/>
      <c r="BR168" s="203"/>
      <c r="BS168" s="203"/>
      <c r="BT168" s="374"/>
      <c r="BU168" s="446">
        <v>46056</v>
      </c>
      <c r="BV168" s="447">
        <v>122000</v>
      </c>
      <c r="BW168" s="374"/>
      <c r="BX168" s="448">
        <v>45965</v>
      </c>
      <c r="BY168" s="472">
        <v>5000</v>
      </c>
      <c r="BZ168" s="374"/>
      <c r="CA168" s="291">
        <v>45712</v>
      </c>
      <c r="CB168" s="292">
        <v>607000</v>
      </c>
      <c r="CC168" s="374"/>
      <c r="CD168" s="376">
        <v>45759</v>
      </c>
      <c r="CE168" s="288">
        <v>576000</v>
      </c>
      <c r="CF168" s="375"/>
      <c r="CG168" s="825">
        <v>45973</v>
      </c>
      <c r="CH168" s="481">
        <v>612000</v>
      </c>
      <c r="CI168" s="375"/>
      <c r="CJ168" s="471">
        <v>46086</v>
      </c>
      <c r="CK168" s="472">
        <v>65000</v>
      </c>
      <c r="CL168" s="375"/>
      <c r="CM168" s="454">
        <v>45938</v>
      </c>
      <c r="CN168" s="450">
        <v>70000</v>
      </c>
      <c r="CP168" s="442">
        <v>46030</v>
      </c>
      <c r="CQ168" s="441">
        <v>5000</v>
      </c>
      <c r="CY168" s="376"/>
      <c r="CZ168" s="374"/>
      <c r="DB168" s="859">
        <v>46178</v>
      </c>
      <c r="DC168" s="441">
        <v>66000</v>
      </c>
      <c r="DH168" s="442"/>
      <c r="DI168" s="441"/>
    </row>
    <row r="169" spans="1:113" ht="15.75" x14ac:dyDescent="0.25">
      <c r="A169" s="298"/>
      <c r="B169"/>
      <c r="E169" s="404">
        <v>46177</v>
      </c>
      <c r="F169" s="405">
        <v>12000</v>
      </c>
      <c r="G169" s="407" t="s">
        <v>1365</v>
      </c>
      <c r="H169" s="405" t="s">
        <v>8898</v>
      </c>
      <c r="M169" s="211">
        <v>44856</v>
      </c>
      <c r="N169" s="212">
        <v>86000</v>
      </c>
      <c r="O169" s="213"/>
      <c r="P169" s="212" t="s">
        <v>661</v>
      </c>
      <c r="T169" s="711">
        <v>46082</v>
      </c>
      <c r="U169" s="558" t="s">
        <v>8352</v>
      </c>
      <c r="V169" s="557" t="s">
        <v>8293</v>
      </c>
      <c r="W169" s="558" t="s">
        <v>561</v>
      </c>
      <c r="X169" s="558" t="s">
        <v>426</v>
      </c>
      <c r="Y169" s="673">
        <v>361000</v>
      </c>
      <c r="Z169" s="569">
        <v>5000</v>
      </c>
      <c r="AA169" s="569">
        <v>229000</v>
      </c>
      <c r="AB169" s="569"/>
      <c r="AC169" s="569"/>
      <c r="AD169" s="569"/>
      <c r="AE169" s="569">
        <v>80000</v>
      </c>
      <c r="AF169" s="569">
        <v>47000</v>
      </c>
      <c r="AG169" s="569">
        <v>0</v>
      </c>
      <c r="AH169" s="558"/>
      <c r="AI169" t="s">
        <v>542</v>
      </c>
      <c r="AJ169" s="438">
        <v>45871</v>
      </c>
      <c r="AK169" s="439">
        <v>12419000</v>
      </c>
      <c r="AL169" s="439">
        <v>-12419000</v>
      </c>
      <c r="AN169" s="126"/>
      <c r="BP169" s="203"/>
      <c r="BQ169" s="203"/>
      <c r="BR169" s="203"/>
      <c r="BS169" s="203"/>
      <c r="BT169" s="374"/>
      <c r="BU169" s="446">
        <v>46055</v>
      </c>
      <c r="BV169" s="447">
        <v>1298000</v>
      </c>
      <c r="BW169" s="374"/>
      <c r="BX169" s="448">
        <v>45965</v>
      </c>
      <c r="BY169" s="472">
        <v>5000</v>
      </c>
      <c r="BZ169" s="374"/>
      <c r="CA169" s="291">
        <v>45712</v>
      </c>
      <c r="CB169" s="292">
        <v>320000</v>
      </c>
      <c r="CC169" s="374"/>
      <c r="CD169" s="376">
        <v>45759</v>
      </c>
      <c r="CE169" s="288">
        <v>585000</v>
      </c>
      <c r="CF169" s="375"/>
      <c r="CG169" s="825">
        <v>45973</v>
      </c>
      <c r="CH169" s="481">
        <v>513000</v>
      </c>
      <c r="CI169" s="375"/>
      <c r="CJ169" s="471">
        <v>46086</v>
      </c>
      <c r="CK169" s="472">
        <v>40000</v>
      </c>
      <c r="CL169" s="375"/>
      <c r="CM169" s="454">
        <v>45938</v>
      </c>
      <c r="CN169" s="450">
        <v>546000</v>
      </c>
      <c r="CP169" s="442">
        <v>46030</v>
      </c>
      <c r="CQ169" s="441">
        <v>297000</v>
      </c>
      <c r="CY169" s="376"/>
      <c r="CZ169" s="374"/>
      <c r="DB169" s="859">
        <v>46177</v>
      </c>
      <c r="DC169" s="441">
        <v>6000</v>
      </c>
      <c r="DH169" s="442"/>
      <c r="DI169" s="441"/>
    </row>
    <row r="170" spans="1:113" ht="15.75" x14ac:dyDescent="0.25">
      <c r="A170" s="298"/>
      <c r="B170"/>
      <c r="E170" s="404">
        <v>46177</v>
      </c>
      <c r="F170" s="405">
        <v>10000</v>
      </c>
      <c r="G170" s="407" t="s">
        <v>3324</v>
      </c>
      <c r="H170" s="405" t="s">
        <v>2649</v>
      </c>
      <c r="M170" s="211">
        <v>44856</v>
      </c>
      <c r="N170" s="212">
        <v>4000</v>
      </c>
      <c r="O170" s="213"/>
      <c r="P170" s="214" t="s">
        <v>613</v>
      </c>
      <c r="T170" s="711">
        <v>46082</v>
      </c>
      <c r="U170" s="558" t="s">
        <v>5632</v>
      </c>
      <c r="V170" s="557" t="s">
        <v>8389</v>
      </c>
      <c r="W170" s="558" t="s">
        <v>561</v>
      </c>
      <c r="X170" s="558" t="s">
        <v>8394</v>
      </c>
      <c r="Y170" s="673">
        <v>613000</v>
      </c>
      <c r="Z170" s="569">
        <v>5000</v>
      </c>
      <c r="AA170" s="569">
        <v>331000</v>
      </c>
      <c r="AB170" s="569"/>
      <c r="AC170" s="569">
        <v>196000</v>
      </c>
      <c r="AD170" s="569"/>
      <c r="AE170" s="569">
        <v>80000</v>
      </c>
      <c r="AF170" s="569">
        <v>1000</v>
      </c>
      <c r="AG170" s="569">
        <v>0</v>
      </c>
      <c r="AH170" s="558"/>
      <c r="AI170" t="s">
        <v>542</v>
      </c>
      <c r="AJ170" s="438">
        <v>45872</v>
      </c>
      <c r="AK170" s="255">
        <v>12755000</v>
      </c>
      <c r="AL170" s="255">
        <v>-12295000</v>
      </c>
      <c r="AN170" s="126"/>
      <c r="BP170" s="203"/>
      <c r="BQ170" s="203"/>
      <c r="BR170" s="203"/>
      <c r="BS170" s="203"/>
      <c r="BT170" s="374"/>
      <c r="BU170" s="446">
        <v>46051</v>
      </c>
      <c r="BV170" s="447">
        <v>651000</v>
      </c>
      <c r="BW170" s="374"/>
      <c r="BX170" s="448">
        <v>45964</v>
      </c>
      <c r="BY170" s="472">
        <v>12000</v>
      </c>
      <c r="BZ170" s="374"/>
      <c r="CA170" s="291">
        <v>45712</v>
      </c>
      <c r="CB170" s="292">
        <v>316000</v>
      </c>
      <c r="CC170" s="374"/>
      <c r="CD170" s="376">
        <v>45759</v>
      </c>
      <c r="CE170" s="288">
        <v>430000</v>
      </c>
      <c r="CF170" s="375"/>
      <c r="CG170" s="825">
        <v>45971</v>
      </c>
      <c r="CH170" s="481">
        <v>4000</v>
      </c>
      <c r="CI170" s="375"/>
      <c r="CJ170" s="471">
        <v>46086</v>
      </c>
      <c r="CK170" s="472">
        <v>85000</v>
      </c>
      <c r="CL170" s="375"/>
      <c r="CM170" s="454">
        <v>45936</v>
      </c>
      <c r="CN170" s="450">
        <v>105000</v>
      </c>
      <c r="CP170" s="442">
        <v>46029</v>
      </c>
      <c r="CQ170" s="441">
        <v>185000</v>
      </c>
      <c r="CY170" s="376"/>
      <c r="CZ170" s="374"/>
      <c r="DB170" s="859">
        <v>46177</v>
      </c>
      <c r="DC170" s="441">
        <v>2000</v>
      </c>
      <c r="DH170" s="442"/>
      <c r="DI170" s="441"/>
    </row>
    <row r="171" spans="1:113" ht="15.75" x14ac:dyDescent="0.25">
      <c r="A171" s="298"/>
      <c r="B171"/>
      <c r="E171" s="404">
        <v>46177</v>
      </c>
      <c r="F171" s="405">
        <v>6000</v>
      </c>
      <c r="G171" s="407"/>
      <c r="H171" s="405" t="s">
        <v>5674</v>
      </c>
      <c r="M171" s="211">
        <v>44856</v>
      </c>
      <c r="N171" s="212">
        <v>82000</v>
      </c>
      <c r="O171" s="213"/>
      <c r="P171" s="212" t="s">
        <v>662</v>
      </c>
      <c r="T171" s="711">
        <v>46082</v>
      </c>
      <c r="U171" s="558" t="s">
        <v>2357</v>
      </c>
      <c r="V171" s="557" t="s">
        <v>8285</v>
      </c>
      <c r="W171" s="558" t="s">
        <v>562</v>
      </c>
      <c r="X171" s="558" t="s">
        <v>426</v>
      </c>
      <c r="Y171" s="673">
        <v>518000</v>
      </c>
      <c r="Z171" s="569">
        <v>5000</v>
      </c>
      <c r="AA171" s="569"/>
      <c r="AB171" s="569"/>
      <c r="AC171" s="569"/>
      <c r="AD171" s="569">
        <v>513000</v>
      </c>
      <c r="AE171" s="569">
        <v>0</v>
      </c>
      <c r="AF171" s="569"/>
      <c r="AG171" s="569">
        <v>0</v>
      </c>
      <c r="AH171" s="558" t="s">
        <v>8346</v>
      </c>
      <c r="AI171" t="s">
        <v>542</v>
      </c>
      <c r="AJ171" s="256">
        <v>45869</v>
      </c>
      <c r="AK171" s="255">
        <v>12249000</v>
      </c>
      <c r="AL171" s="255">
        <v>-12249000</v>
      </c>
      <c r="AN171" s="126"/>
      <c r="BP171" s="203"/>
      <c r="BQ171" s="203"/>
      <c r="BR171" s="203"/>
      <c r="BS171" s="203"/>
      <c r="BT171" s="374"/>
      <c r="BU171" s="446">
        <v>46050</v>
      </c>
      <c r="BV171" s="447">
        <v>784000</v>
      </c>
      <c r="BW171" s="374"/>
      <c r="BX171" s="448">
        <v>45961</v>
      </c>
      <c r="BY171" s="472">
        <v>227000</v>
      </c>
      <c r="BZ171" s="374"/>
      <c r="CA171" s="291">
        <v>45712</v>
      </c>
      <c r="CB171" s="292">
        <v>563000</v>
      </c>
      <c r="CC171" s="374"/>
      <c r="CD171" s="376">
        <v>45758</v>
      </c>
      <c r="CE171" s="288">
        <v>57000</v>
      </c>
      <c r="CF171" s="375"/>
      <c r="CG171" s="825">
        <v>45971</v>
      </c>
      <c r="CH171" s="481">
        <v>711000</v>
      </c>
      <c r="CI171" s="375"/>
      <c r="CJ171" s="471">
        <v>46086</v>
      </c>
      <c r="CK171" s="472">
        <v>90000</v>
      </c>
      <c r="CL171" s="375"/>
      <c r="CM171" s="454">
        <v>45936</v>
      </c>
      <c r="CN171" s="450">
        <v>546000</v>
      </c>
      <c r="CP171" s="442">
        <v>46029</v>
      </c>
      <c r="CQ171" s="441">
        <v>2000000</v>
      </c>
      <c r="CY171" s="376"/>
      <c r="CZ171" s="374"/>
      <c r="DB171" s="859">
        <v>46177</v>
      </c>
      <c r="DC171" s="441">
        <v>4000</v>
      </c>
      <c r="DH171" s="442"/>
      <c r="DI171" s="441"/>
    </row>
    <row r="172" spans="1:113" ht="15.75" x14ac:dyDescent="0.25">
      <c r="A172" s="298"/>
      <c r="B172"/>
      <c r="E172" s="404">
        <v>46177</v>
      </c>
      <c r="F172" s="405">
        <v>19000</v>
      </c>
      <c r="G172" s="407" t="s">
        <v>3322</v>
      </c>
      <c r="H172" s="405" t="s">
        <v>8892</v>
      </c>
      <c r="M172" s="211">
        <v>44856</v>
      </c>
      <c r="N172" s="212">
        <v>88000</v>
      </c>
      <c r="O172" s="213"/>
      <c r="P172" s="212" t="s">
        <v>663</v>
      </c>
      <c r="T172" s="711">
        <v>46082</v>
      </c>
      <c r="U172" s="558" t="s">
        <v>6513</v>
      </c>
      <c r="V172" s="557" t="s">
        <v>7359</v>
      </c>
      <c r="W172" s="558" t="s">
        <v>561</v>
      </c>
      <c r="X172" s="558" t="s">
        <v>426</v>
      </c>
      <c r="Y172" s="673">
        <v>237000</v>
      </c>
      <c r="Z172" s="569">
        <v>5000</v>
      </c>
      <c r="AA172" s="569">
        <v>232000</v>
      </c>
      <c r="AB172" s="569"/>
      <c r="AC172" s="569"/>
      <c r="AD172" s="569"/>
      <c r="AE172" s="569">
        <v>0</v>
      </c>
      <c r="AF172" s="569"/>
      <c r="AG172" s="569">
        <v>0</v>
      </c>
      <c r="AH172" s="558" t="s">
        <v>8547</v>
      </c>
      <c r="AI172" t="s">
        <v>542</v>
      </c>
      <c r="AJ172" s="256">
        <v>45855</v>
      </c>
      <c r="AK172" s="255">
        <v>11042000</v>
      </c>
      <c r="AL172" s="255">
        <v>-11042000</v>
      </c>
      <c r="AN172" s="126"/>
      <c r="BP172" s="203"/>
      <c r="BQ172" s="203"/>
      <c r="BR172" s="203"/>
      <c r="BS172" s="203"/>
      <c r="BT172" s="374"/>
      <c r="BU172" s="446">
        <v>46049</v>
      </c>
      <c r="BV172" s="447">
        <v>485000</v>
      </c>
      <c r="BW172" s="374"/>
      <c r="BX172" s="448">
        <v>45961</v>
      </c>
      <c r="BY172" s="472">
        <v>100000</v>
      </c>
      <c r="BZ172" s="374"/>
      <c r="CA172" s="291">
        <v>45711</v>
      </c>
      <c r="CB172" s="292">
        <v>355000</v>
      </c>
      <c r="CC172" s="374"/>
      <c r="CD172" s="376">
        <v>45757</v>
      </c>
      <c r="CE172" s="288">
        <v>242000</v>
      </c>
      <c r="CF172" s="375"/>
      <c r="CG172" s="825">
        <v>45969</v>
      </c>
      <c r="CH172" s="481">
        <v>120000</v>
      </c>
      <c r="CI172" s="375"/>
      <c r="CJ172" s="471">
        <v>46086</v>
      </c>
      <c r="CK172" s="472">
        <v>197000</v>
      </c>
      <c r="CL172" s="375"/>
      <c r="CM172" s="454">
        <v>45934</v>
      </c>
      <c r="CN172" s="450">
        <v>138000</v>
      </c>
      <c r="CP172" s="442">
        <v>46028</v>
      </c>
      <c r="CQ172" s="441">
        <v>271000</v>
      </c>
      <c r="CY172" s="376"/>
      <c r="CZ172" s="374"/>
      <c r="DB172" s="859">
        <v>46177</v>
      </c>
      <c r="DC172" s="441">
        <v>50000</v>
      </c>
      <c r="DH172" s="442"/>
      <c r="DI172" s="441"/>
    </row>
    <row r="173" spans="1:113" ht="15.75" x14ac:dyDescent="0.25">
      <c r="A173" s="298"/>
      <c r="E173" s="404">
        <v>46177</v>
      </c>
      <c r="F173" s="405">
        <v>2000</v>
      </c>
      <c r="G173" s="407"/>
      <c r="H173" s="405" t="s">
        <v>890</v>
      </c>
      <c r="M173" s="211">
        <v>44854</v>
      </c>
      <c r="N173" s="212">
        <v>10000</v>
      </c>
      <c r="O173" s="213"/>
      <c r="P173" s="212" t="s">
        <v>664</v>
      </c>
      <c r="T173" s="711">
        <v>46082</v>
      </c>
      <c r="U173" s="558" t="s">
        <v>6513</v>
      </c>
      <c r="V173" s="557" t="s">
        <v>8311</v>
      </c>
      <c r="W173" s="558" t="s">
        <v>561</v>
      </c>
      <c r="X173" s="558" t="s">
        <v>238</v>
      </c>
      <c r="Y173" s="673">
        <v>331000</v>
      </c>
      <c r="Z173" s="569">
        <v>5000</v>
      </c>
      <c r="AA173" s="569">
        <v>178000</v>
      </c>
      <c r="AB173" s="569"/>
      <c r="AC173" s="569">
        <v>68000</v>
      </c>
      <c r="AD173" s="569"/>
      <c r="AE173" s="569">
        <v>80000</v>
      </c>
      <c r="AF173" s="569"/>
      <c r="AG173" s="569">
        <v>0</v>
      </c>
      <c r="AH173" s="558"/>
      <c r="AI173" t="s">
        <v>542</v>
      </c>
      <c r="AJ173" s="256">
        <v>45853</v>
      </c>
      <c r="AK173" s="255">
        <v>10802000</v>
      </c>
      <c r="AL173" s="255">
        <v>-10802000</v>
      </c>
      <c r="AN173" s="126"/>
      <c r="BP173" s="203"/>
      <c r="BQ173" s="203"/>
      <c r="BR173" s="203"/>
      <c r="BS173" s="203"/>
      <c r="BT173" s="374"/>
      <c r="BU173" s="446">
        <v>46049</v>
      </c>
      <c r="BV173" s="447">
        <v>572000</v>
      </c>
      <c r="BW173" s="374"/>
      <c r="BX173" s="448">
        <v>45960</v>
      </c>
      <c r="BY173" s="472">
        <v>227000</v>
      </c>
      <c r="BZ173" s="374"/>
      <c r="CA173" s="291">
        <v>45710</v>
      </c>
      <c r="CB173" s="292">
        <v>227000</v>
      </c>
      <c r="CC173" s="374"/>
      <c r="CD173" s="376">
        <v>45756</v>
      </c>
      <c r="CE173" s="288">
        <v>666000</v>
      </c>
      <c r="CF173" s="375"/>
      <c r="CG173" s="825">
        <v>45968</v>
      </c>
      <c r="CH173" s="481">
        <v>975000</v>
      </c>
      <c r="CI173" s="375"/>
      <c r="CJ173" s="471">
        <v>46086</v>
      </c>
      <c r="CK173" s="472">
        <v>391000</v>
      </c>
      <c r="CL173" s="375"/>
      <c r="CM173" s="454">
        <v>45925</v>
      </c>
      <c r="CN173" s="450">
        <v>400000</v>
      </c>
      <c r="CP173" s="442">
        <v>46026</v>
      </c>
      <c r="CQ173" s="441">
        <v>216000</v>
      </c>
      <c r="CY173" s="376"/>
      <c r="CZ173" s="374"/>
      <c r="DB173" s="859">
        <v>46177</v>
      </c>
      <c r="DC173" s="441">
        <v>35000</v>
      </c>
      <c r="DH173" s="442"/>
      <c r="DI173" s="441"/>
    </row>
    <row r="174" spans="1:113" ht="15.75" x14ac:dyDescent="0.25">
      <c r="A174" s="298"/>
      <c r="E174" s="404">
        <v>46177</v>
      </c>
      <c r="F174" s="405">
        <v>4000</v>
      </c>
      <c r="G174" s="407" t="s">
        <v>5440</v>
      </c>
      <c r="H174" s="405" t="s">
        <v>5594</v>
      </c>
      <c r="M174" s="211">
        <v>44852</v>
      </c>
      <c r="N174" s="212">
        <v>128000</v>
      </c>
      <c r="O174" s="213"/>
      <c r="P174" s="212" t="s">
        <v>665</v>
      </c>
      <c r="T174" s="711">
        <v>46082</v>
      </c>
      <c r="U174" s="558" t="s">
        <v>6549</v>
      </c>
      <c r="V174" s="557" t="s">
        <v>3408</v>
      </c>
      <c r="W174" s="558" t="s">
        <v>561</v>
      </c>
      <c r="X174" s="558" t="s">
        <v>427</v>
      </c>
      <c r="Y174" s="673">
        <v>411000</v>
      </c>
      <c r="Z174" s="569">
        <v>5000</v>
      </c>
      <c r="AA174" s="569">
        <v>326000</v>
      </c>
      <c r="AB174" s="569"/>
      <c r="AC174" s="569"/>
      <c r="AD174" s="569"/>
      <c r="AE174" s="569">
        <v>80000</v>
      </c>
      <c r="AF174" s="569"/>
      <c r="AG174" s="569">
        <v>0</v>
      </c>
      <c r="AH174" s="558"/>
      <c r="AI174" t="s">
        <v>542</v>
      </c>
      <c r="AJ174" s="256">
        <v>45853</v>
      </c>
      <c r="AK174" s="255">
        <v>10264000</v>
      </c>
      <c r="AL174" s="255">
        <v>-10264000</v>
      </c>
      <c r="AN174" s="126"/>
      <c r="BP174" s="203"/>
      <c r="BQ174" s="203"/>
      <c r="BR174" s="203"/>
      <c r="BS174" s="203"/>
      <c r="BT174" s="374"/>
      <c r="BU174" s="446">
        <v>46049</v>
      </c>
      <c r="BV174" s="447">
        <v>10000</v>
      </c>
      <c r="BW174" s="374"/>
      <c r="BX174" s="448">
        <v>45951</v>
      </c>
      <c r="BY174" s="472">
        <v>500000</v>
      </c>
      <c r="BZ174" s="374"/>
      <c r="CA174" s="291">
        <v>45709</v>
      </c>
      <c r="CB174" s="292">
        <v>910000</v>
      </c>
      <c r="CC174" s="374"/>
      <c r="CD174" s="376">
        <v>45754</v>
      </c>
      <c r="CE174" s="288">
        <v>230000</v>
      </c>
      <c r="CF174" s="375"/>
      <c r="CG174" s="825">
        <v>45968</v>
      </c>
      <c r="CH174" s="481">
        <v>800000</v>
      </c>
      <c r="CI174" s="375"/>
      <c r="CJ174" s="471">
        <v>46086</v>
      </c>
      <c r="CK174" s="472">
        <v>527000</v>
      </c>
      <c r="CL174" s="375"/>
      <c r="CM174" s="454">
        <v>45924</v>
      </c>
      <c r="CN174" s="450">
        <v>298000</v>
      </c>
      <c r="CP174" s="442">
        <v>46025</v>
      </c>
      <c r="CQ174" s="441">
        <v>58000</v>
      </c>
      <c r="DB174" s="859">
        <v>46177</v>
      </c>
      <c r="DC174" s="441">
        <v>10000</v>
      </c>
      <c r="DH174" s="442"/>
      <c r="DI174" s="441"/>
    </row>
    <row r="175" spans="1:113" ht="15.75" x14ac:dyDescent="0.25">
      <c r="A175" s="298"/>
      <c r="E175" s="404">
        <v>46177</v>
      </c>
      <c r="F175" s="405">
        <v>50000</v>
      </c>
      <c r="G175" s="407"/>
      <c r="H175" s="405" t="s">
        <v>8889</v>
      </c>
      <c r="M175" s="211">
        <v>44852</v>
      </c>
      <c r="N175" s="212">
        <v>4000</v>
      </c>
      <c r="O175" s="213"/>
      <c r="P175" s="214" t="s">
        <v>613</v>
      </c>
      <c r="T175" s="711">
        <v>46082</v>
      </c>
      <c r="U175" s="558" t="s">
        <v>6549</v>
      </c>
      <c r="V175" s="557" t="s">
        <v>6218</v>
      </c>
      <c r="W175" s="558" t="s">
        <v>561</v>
      </c>
      <c r="X175" s="558" t="s">
        <v>426</v>
      </c>
      <c r="Y175" s="673">
        <v>304000</v>
      </c>
      <c r="Z175" s="569">
        <v>5000</v>
      </c>
      <c r="AA175" s="569">
        <v>219000</v>
      </c>
      <c r="AB175" s="569"/>
      <c r="AC175" s="569"/>
      <c r="AD175" s="569"/>
      <c r="AE175" s="569">
        <v>80000</v>
      </c>
      <c r="AF175" s="569"/>
      <c r="AG175" s="569">
        <v>0</v>
      </c>
      <c r="AH175" s="558"/>
      <c r="AI175" t="s">
        <v>542</v>
      </c>
      <c r="AJ175" s="256">
        <v>45853</v>
      </c>
      <c r="AK175" s="255">
        <v>10264000</v>
      </c>
      <c r="AL175" s="255">
        <v>-10264000</v>
      </c>
      <c r="AN175" s="126"/>
      <c r="BP175" s="203"/>
      <c r="BQ175" s="203"/>
      <c r="BR175" s="203"/>
      <c r="BS175" s="203"/>
      <c r="BT175" s="374"/>
      <c r="BU175" s="446">
        <v>46049</v>
      </c>
      <c r="BV175" s="447">
        <v>450000</v>
      </c>
      <c r="BW175" s="374"/>
      <c r="BX175" s="448">
        <v>45946</v>
      </c>
      <c r="BY175" s="472">
        <v>1000000</v>
      </c>
      <c r="BZ175" s="374"/>
      <c r="CA175" s="291">
        <v>45709</v>
      </c>
      <c r="CB175" s="292">
        <v>138000</v>
      </c>
      <c r="CC175" s="374"/>
      <c r="CD175" s="376">
        <v>45754</v>
      </c>
      <c r="CE175" s="288">
        <v>383000</v>
      </c>
      <c r="CF175" s="375"/>
      <c r="CG175" s="825">
        <v>45968</v>
      </c>
      <c r="CH175" s="481">
        <v>347000</v>
      </c>
      <c r="CI175" s="375"/>
      <c r="CJ175" s="471">
        <v>46086</v>
      </c>
      <c r="CK175" s="472">
        <v>332000</v>
      </c>
      <c r="CL175" s="375"/>
      <c r="CM175" s="454">
        <v>45923</v>
      </c>
      <c r="CN175" s="450">
        <v>70000</v>
      </c>
      <c r="CP175" s="442">
        <v>46021</v>
      </c>
      <c r="CQ175" s="441">
        <v>558000</v>
      </c>
      <c r="DB175" s="859">
        <v>46176</v>
      </c>
      <c r="DC175" s="441">
        <v>4000</v>
      </c>
      <c r="DH175" s="442"/>
      <c r="DI175" s="441"/>
    </row>
    <row r="176" spans="1:113" ht="15.75" x14ac:dyDescent="0.25">
      <c r="A176" s="298"/>
      <c r="E176" s="404">
        <v>46177</v>
      </c>
      <c r="F176" s="405">
        <v>35000</v>
      </c>
      <c r="G176" s="407" t="s">
        <v>911</v>
      </c>
      <c r="H176" s="405" t="s">
        <v>885</v>
      </c>
      <c r="M176" s="211">
        <v>44848</v>
      </c>
      <c r="N176" s="212">
        <v>70000</v>
      </c>
      <c r="O176" s="213"/>
      <c r="P176" s="212" t="s">
        <v>666</v>
      </c>
      <c r="T176" s="711">
        <v>46082</v>
      </c>
      <c r="U176" s="558" t="s">
        <v>6549</v>
      </c>
      <c r="V176" s="557" t="s">
        <v>8218</v>
      </c>
      <c r="W176" s="558" t="s">
        <v>561</v>
      </c>
      <c r="X176" s="558" t="s">
        <v>426</v>
      </c>
      <c r="Y176" s="673">
        <v>1761000</v>
      </c>
      <c r="Z176" s="569">
        <v>5000</v>
      </c>
      <c r="AA176" s="569">
        <v>1676000</v>
      </c>
      <c r="AB176" s="569"/>
      <c r="AC176" s="569"/>
      <c r="AD176" s="569"/>
      <c r="AE176" s="569">
        <v>80000</v>
      </c>
      <c r="AF176" s="569"/>
      <c r="AG176" s="569">
        <v>0</v>
      </c>
      <c r="AH176" s="558" t="s">
        <v>8468</v>
      </c>
      <c r="AI176" t="s">
        <v>542</v>
      </c>
      <c r="AJ176" s="256">
        <v>45846</v>
      </c>
      <c r="AK176" s="255">
        <v>9384000</v>
      </c>
      <c r="AL176" s="255">
        <v>-9384000</v>
      </c>
      <c r="AN176" s="126"/>
      <c r="BP176" s="203"/>
      <c r="BQ176" s="203"/>
      <c r="BR176" s="203"/>
      <c r="BS176" s="203"/>
      <c r="BT176" s="374"/>
      <c r="BU176" s="446">
        <v>46044</v>
      </c>
      <c r="BV176" s="447">
        <v>583000</v>
      </c>
      <c r="BW176" s="374"/>
      <c r="BX176" s="448">
        <v>45925</v>
      </c>
      <c r="BY176" s="472">
        <v>700000</v>
      </c>
      <c r="BZ176" s="374"/>
      <c r="CA176" s="291">
        <v>45709</v>
      </c>
      <c r="CB176" s="292">
        <v>296000</v>
      </c>
      <c r="CC176" s="374"/>
      <c r="CD176" s="376">
        <v>45751</v>
      </c>
      <c r="CE176" s="288">
        <v>144000</v>
      </c>
      <c r="CF176" s="375"/>
      <c r="CG176" s="825">
        <v>45968</v>
      </c>
      <c r="CH176" s="481">
        <v>1830000</v>
      </c>
      <c r="CI176" s="375"/>
      <c r="CJ176" s="471">
        <v>46085</v>
      </c>
      <c r="CK176" s="472">
        <v>626000</v>
      </c>
      <c r="CL176" s="375"/>
      <c r="CM176" s="454">
        <v>45923</v>
      </c>
      <c r="CN176" s="450">
        <v>60000</v>
      </c>
      <c r="CP176" s="442">
        <v>46021</v>
      </c>
      <c r="CQ176" s="441">
        <v>196000</v>
      </c>
      <c r="DB176" s="859">
        <v>46176</v>
      </c>
      <c r="DC176" s="441">
        <v>5000</v>
      </c>
      <c r="DH176" s="442"/>
      <c r="DI176" s="441"/>
    </row>
    <row r="177" spans="1:113" ht="15.75" x14ac:dyDescent="0.25">
      <c r="A177" s="298"/>
      <c r="E177" s="404">
        <v>46176</v>
      </c>
      <c r="F177" s="405">
        <v>130000</v>
      </c>
      <c r="G177" s="407"/>
      <c r="H177" s="405" t="s">
        <v>8887</v>
      </c>
      <c r="M177" s="211">
        <v>44848</v>
      </c>
      <c r="N177" s="212">
        <v>70000</v>
      </c>
      <c r="O177" s="213"/>
      <c r="P177" s="212" t="s">
        <v>667</v>
      </c>
      <c r="T177" s="711">
        <v>46082</v>
      </c>
      <c r="U177" s="558" t="s">
        <v>6549</v>
      </c>
      <c r="V177" s="557" t="s">
        <v>8191</v>
      </c>
      <c r="W177" s="558" t="s">
        <v>561</v>
      </c>
      <c r="X177" s="558" t="s">
        <v>426</v>
      </c>
      <c r="Y177" s="673">
        <v>387000</v>
      </c>
      <c r="Z177" s="569">
        <v>5000</v>
      </c>
      <c r="AA177" s="569">
        <v>302000</v>
      </c>
      <c r="AB177" s="569"/>
      <c r="AC177" s="569"/>
      <c r="AD177" s="569"/>
      <c r="AE177" s="569">
        <v>80000</v>
      </c>
      <c r="AF177" s="569"/>
      <c r="AG177" s="569">
        <v>0</v>
      </c>
      <c r="AH177" s="558"/>
      <c r="AI177" t="s">
        <v>542</v>
      </c>
      <c r="AJ177" s="256">
        <v>45843</v>
      </c>
      <c r="AK177" s="255">
        <v>9126000</v>
      </c>
      <c r="AL177" s="255">
        <v>-9126000</v>
      </c>
      <c r="AN177" s="126"/>
      <c r="BP177" s="203"/>
      <c r="BQ177" s="203"/>
      <c r="BR177" s="203"/>
      <c r="BS177" s="203"/>
      <c r="BT177" s="374"/>
      <c r="BU177" s="446">
        <v>46044</v>
      </c>
      <c r="BV177" s="447">
        <v>356000</v>
      </c>
      <c r="BW177" s="374"/>
      <c r="BX177" s="448">
        <v>45925</v>
      </c>
      <c r="BY177" s="472">
        <v>2000000</v>
      </c>
      <c r="BZ177" s="374"/>
      <c r="CA177" s="291">
        <v>45709</v>
      </c>
      <c r="CB177" s="292">
        <v>5000</v>
      </c>
      <c r="CC177" s="374"/>
      <c r="CD177" s="376">
        <v>45750</v>
      </c>
      <c r="CE177" s="288">
        <v>254000</v>
      </c>
      <c r="CF177" s="375"/>
      <c r="CG177" s="825">
        <v>45968</v>
      </c>
      <c r="CH177" s="481">
        <v>538000</v>
      </c>
      <c r="CI177" s="375"/>
      <c r="CJ177" s="471">
        <v>46085</v>
      </c>
      <c r="CK177" s="472">
        <v>354000</v>
      </c>
      <c r="CL177" s="375"/>
      <c r="CM177" s="454">
        <v>45921</v>
      </c>
      <c r="CN177" s="450">
        <v>450000</v>
      </c>
      <c r="CP177" s="442">
        <v>46021</v>
      </c>
      <c r="CQ177" s="441">
        <v>316000</v>
      </c>
      <c r="DB177" s="859">
        <v>46176</v>
      </c>
      <c r="DC177" s="441">
        <v>5000</v>
      </c>
      <c r="DH177" s="442"/>
      <c r="DI177" s="441"/>
    </row>
    <row r="178" spans="1:113" ht="15.75" x14ac:dyDescent="0.25">
      <c r="A178" s="298"/>
      <c r="E178" s="404">
        <v>46176</v>
      </c>
      <c r="F178" s="405">
        <v>6000</v>
      </c>
      <c r="G178" s="407"/>
      <c r="H178" s="405" t="s">
        <v>8922</v>
      </c>
      <c r="M178" s="211">
        <v>44847</v>
      </c>
      <c r="N178" s="212">
        <v>32000</v>
      </c>
      <c r="O178" s="213"/>
      <c r="P178" s="212" t="s">
        <v>668</v>
      </c>
      <c r="T178" s="711">
        <v>46082</v>
      </c>
      <c r="U178" s="558" t="s">
        <v>8133</v>
      </c>
      <c r="V178" s="557" t="s">
        <v>8126</v>
      </c>
      <c r="W178" s="558" t="s">
        <v>8127</v>
      </c>
      <c r="X178" s="558" t="s">
        <v>214</v>
      </c>
      <c r="Y178" s="673">
        <v>390000</v>
      </c>
      <c r="Z178" s="569"/>
      <c r="AA178" s="569">
        <v>344000</v>
      </c>
      <c r="AB178" s="569"/>
      <c r="AC178" s="569"/>
      <c r="AD178" s="569"/>
      <c r="AE178" s="569">
        <v>40000</v>
      </c>
      <c r="AF178" s="569">
        <v>6000</v>
      </c>
      <c r="AG178" s="569">
        <v>0</v>
      </c>
      <c r="AH178" s="558" t="s">
        <v>8128</v>
      </c>
      <c r="AI178" t="s">
        <v>542</v>
      </c>
      <c r="AJ178" s="256">
        <v>45840</v>
      </c>
      <c r="AK178" s="255">
        <v>9124000</v>
      </c>
      <c r="AL178" s="255">
        <v>-9124000</v>
      </c>
      <c r="AN178" s="126"/>
      <c r="BP178" s="203"/>
      <c r="BQ178" s="203"/>
      <c r="BR178" s="203"/>
      <c r="BS178" s="203"/>
      <c r="BT178" s="374"/>
      <c r="BU178" s="446">
        <v>46014</v>
      </c>
      <c r="BV178" s="447">
        <v>495000</v>
      </c>
      <c r="BW178" s="374"/>
      <c r="BX178" s="448">
        <v>45917</v>
      </c>
      <c r="BY178" s="472">
        <v>0</v>
      </c>
      <c r="BZ178" s="374"/>
      <c r="CA178" s="291">
        <v>45709</v>
      </c>
      <c r="CB178" s="292">
        <v>5000</v>
      </c>
      <c r="CC178" s="374"/>
      <c r="CD178" s="376">
        <v>45750</v>
      </c>
      <c r="CE178" s="288">
        <v>363000</v>
      </c>
      <c r="CF178" s="375"/>
      <c r="CG178" s="825">
        <v>45967</v>
      </c>
      <c r="CH178" s="481">
        <v>1236000</v>
      </c>
      <c r="CI178" s="375"/>
      <c r="CJ178" s="471">
        <v>46085</v>
      </c>
      <c r="CK178" s="472">
        <v>571000</v>
      </c>
      <c r="CL178" s="375"/>
      <c r="CM178" s="454">
        <v>45920</v>
      </c>
      <c r="CN178" s="450">
        <v>50000</v>
      </c>
      <c r="CP178" s="442">
        <v>46021</v>
      </c>
      <c r="CQ178" s="441">
        <v>254000</v>
      </c>
      <c r="DB178" s="859">
        <v>46175</v>
      </c>
      <c r="DC178" s="441">
        <v>6000</v>
      </c>
      <c r="DH178" s="442"/>
      <c r="DI178" s="441"/>
    </row>
    <row r="179" spans="1:113" ht="15.75" x14ac:dyDescent="0.25">
      <c r="A179" s="298"/>
      <c r="E179" s="404">
        <v>46176</v>
      </c>
      <c r="F179" s="405">
        <v>5000</v>
      </c>
      <c r="G179" s="407"/>
      <c r="H179" s="405" t="s">
        <v>1251</v>
      </c>
      <c r="M179" s="211">
        <v>44841</v>
      </c>
      <c r="N179" s="212">
        <v>4000</v>
      </c>
      <c r="O179" s="213"/>
      <c r="P179" s="214" t="s">
        <v>613</v>
      </c>
      <c r="T179" s="711">
        <v>46082</v>
      </c>
      <c r="U179" s="558" t="s">
        <v>2071</v>
      </c>
      <c r="V179" s="557">
        <v>83250236</v>
      </c>
      <c r="W179" s="558" t="s">
        <v>5550</v>
      </c>
      <c r="X179" s="558" t="s">
        <v>8391</v>
      </c>
      <c r="Y179" s="673">
        <v>168000</v>
      </c>
      <c r="Z179" s="569"/>
      <c r="AA179" s="569">
        <v>32000</v>
      </c>
      <c r="AB179" s="569">
        <v>126000</v>
      </c>
      <c r="AC179" s="569"/>
      <c r="AD179" s="569"/>
      <c r="AE179" s="569">
        <v>10000</v>
      </c>
      <c r="AF179" s="569"/>
      <c r="AG179" s="569">
        <v>0</v>
      </c>
      <c r="AH179" s="558" t="s">
        <v>8390</v>
      </c>
      <c r="AI179" t="s">
        <v>542</v>
      </c>
      <c r="AJ179" s="256">
        <v>45839</v>
      </c>
      <c r="AK179" s="255">
        <v>8883000</v>
      </c>
      <c r="AL179" s="255">
        <v>-8883000</v>
      </c>
      <c r="AN179" s="126"/>
      <c r="BP179" s="203"/>
      <c r="BQ179" s="203"/>
      <c r="BR179" s="203"/>
      <c r="BS179" s="203"/>
      <c r="BT179" s="374"/>
      <c r="BU179" s="446">
        <v>46013</v>
      </c>
      <c r="BV179" s="447">
        <v>203000</v>
      </c>
      <c r="BW179" s="374"/>
      <c r="BX179" s="473">
        <v>45905</v>
      </c>
      <c r="BY179" s="474">
        <v>427000</v>
      </c>
      <c r="BZ179" s="374"/>
      <c r="CA179" s="291">
        <v>45709</v>
      </c>
      <c r="CB179" s="292">
        <v>5000</v>
      </c>
      <c r="CC179" s="374"/>
      <c r="CD179" s="376">
        <v>45750</v>
      </c>
      <c r="CE179" s="288">
        <v>283000</v>
      </c>
      <c r="CF179" s="375"/>
      <c r="CG179" s="825">
        <v>45966</v>
      </c>
      <c r="CH179" s="481">
        <v>295000</v>
      </c>
      <c r="CI179" s="375"/>
      <c r="CJ179" s="471">
        <v>46083</v>
      </c>
      <c r="CK179" s="472">
        <v>44000</v>
      </c>
      <c r="CL179" s="375"/>
      <c r="CM179" s="454">
        <v>45916</v>
      </c>
      <c r="CN179" s="450">
        <v>60000</v>
      </c>
      <c r="CP179" s="442">
        <v>46021</v>
      </c>
      <c r="CQ179" s="441">
        <v>629000</v>
      </c>
      <c r="DB179" s="859">
        <v>46175</v>
      </c>
      <c r="DC179" s="441">
        <v>55000</v>
      </c>
      <c r="DH179" s="442"/>
      <c r="DI179" s="441"/>
    </row>
    <row r="180" spans="1:113" ht="15.75" x14ac:dyDescent="0.25">
      <c r="A180" s="298"/>
      <c r="E180" s="404">
        <v>46176</v>
      </c>
      <c r="F180" s="405">
        <v>150000</v>
      </c>
      <c r="G180" s="407" t="s">
        <v>1431</v>
      </c>
      <c r="H180" s="405" t="s">
        <v>8885</v>
      </c>
      <c r="M180" s="211">
        <v>44840</v>
      </c>
      <c r="N180" s="212">
        <v>70000</v>
      </c>
      <c r="O180" s="213"/>
      <c r="P180" s="212" t="s">
        <v>669</v>
      </c>
      <c r="T180" s="711">
        <v>46082</v>
      </c>
      <c r="U180" s="558" t="s">
        <v>556</v>
      </c>
      <c r="V180" s="557" t="s">
        <v>7152</v>
      </c>
      <c r="W180" s="558" t="s">
        <v>561</v>
      </c>
      <c r="X180" s="558" t="s">
        <v>427</v>
      </c>
      <c r="Y180" s="673">
        <v>355000</v>
      </c>
      <c r="Z180" s="569"/>
      <c r="AA180" s="569">
        <v>327000</v>
      </c>
      <c r="AB180" s="569"/>
      <c r="AC180" s="569"/>
      <c r="AD180" s="569">
        <v>28000</v>
      </c>
      <c r="AE180" s="569">
        <v>0</v>
      </c>
      <c r="AF180" s="569"/>
      <c r="AG180" s="569">
        <v>0</v>
      </c>
      <c r="AH180" s="558"/>
      <c r="AI180" t="s">
        <v>542</v>
      </c>
      <c r="AJ180" s="256">
        <v>45838</v>
      </c>
      <c r="AK180" s="255">
        <v>8878000</v>
      </c>
      <c r="AL180" s="255">
        <v>-8878000</v>
      </c>
      <c r="AN180" s="126"/>
      <c r="BP180" s="203"/>
      <c r="BQ180" s="203"/>
      <c r="BR180" s="203"/>
      <c r="BS180" s="203"/>
      <c r="BT180" s="374"/>
      <c r="BU180" s="446">
        <v>46003</v>
      </c>
      <c r="BV180" s="447">
        <v>484000</v>
      </c>
      <c r="BW180" s="374"/>
      <c r="BX180" s="473">
        <v>45905</v>
      </c>
      <c r="BY180" s="474">
        <v>120000</v>
      </c>
      <c r="BZ180" s="374"/>
      <c r="CA180" s="291">
        <v>45709</v>
      </c>
      <c r="CB180" s="292">
        <v>5000</v>
      </c>
      <c r="CC180" s="374"/>
      <c r="CD180" s="376">
        <v>45750</v>
      </c>
      <c r="CE180" s="288">
        <v>656000</v>
      </c>
      <c r="CF180" s="375"/>
      <c r="CG180" s="825">
        <v>45965</v>
      </c>
      <c r="CH180" s="481">
        <v>636000</v>
      </c>
      <c r="CI180" s="375"/>
      <c r="CJ180" s="471">
        <v>46083</v>
      </c>
      <c r="CK180" s="472">
        <v>170000</v>
      </c>
      <c r="CL180" s="375"/>
      <c r="CM180" s="454">
        <v>45916</v>
      </c>
      <c r="CN180" s="450">
        <v>484000</v>
      </c>
      <c r="CP180" s="442">
        <v>46020</v>
      </c>
      <c r="CQ180" s="441">
        <v>126000</v>
      </c>
      <c r="DB180" s="859">
        <v>46175</v>
      </c>
      <c r="DC180" s="441">
        <v>15000</v>
      </c>
      <c r="DH180" s="442"/>
      <c r="DI180" s="441"/>
    </row>
    <row r="181" spans="1:113" ht="15.75" x14ac:dyDescent="0.25">
      <c r="A181" s="298"/>
      <c r="E181" s="404">
        <v>46175</v>
      </c>
      <c r="F181" s="405">
        <v>150000</v>
      </c>
      <c r="G181" s="407"/>
      <c r="H181" s="405" t="s">
        <v>8874</v>
      </c>
      <c r="M181" s="211">
        <v>44839</v>
      </c>
      <c r="N181" s="212">
        <v>10000</v>
      </c>
      <c r="O181" s="213"/>
      <c r="P181" s="212" t="s">
        <v>670</v>
      </c>
      <c r="T181" s="711">
        <v>46082</v>
      </c>
      <c r="U181" s="558" t="s">
        <v>556</v>
      </c>
      <c r="V181" s="557">
        <v>1152455224</v>
      </c>
      <c r="W181" s="558" t="s">
        <v>8127</v>
      </c>
      <c r="X181" s="558" t="s">
        <v>214</v>
      </c>
      <c r="Y181" s="673">
        <v>835000</v>
      </c>
      <c r="Z181" s="569">
        <v>340000</v>
      </c>
      <c r="AA181" s="569">
        <v>227000</v>
      </c>
      <c r="AB181" s="569">
        <v>44000</v>
      </c>
      <c r="AC181" s="569">
        <v>79000</v>
      </c>
      <c r="AD181" s="569">
        <v>70000</v>
      </c>
      <c r="AE181" s="569">
        <v>75000</v>
      </c>
      <c r="AF181" s="569"/>
      <c r="AG181" s="569">
        <v>0</v>
      </c>
      <c r="AH181" s="558" t="s">
        <v>8603</v>
      </c>
      <c r="AI181" t="s">
        <v>542</v>
      </c>
      <c r="AJ181" s="256">
        <v>45830</v>
      </c>
      <c r="AK181" s="255">
        <v>10619000</v>
      </c>
      <c r="AL181" s="255">
        <v>-10619000</v>
      </c>
      <c r="AN181" s="126"/>
      <c r="BP181" s="203"/>
      <c r="BQ181" s="203"/>
      <c r="BR181" s="203"/>
      <c r="BS181" s="203"/>
      <c r="BT181" s="374"/>
      <c r="BU181" s="446">
        <v>46001</v>
      </c>
      <c r="BV181" s="447">
        <v>481000</v>
      </c>
      <c r="BW181" s="374"/>
      <c r="BX181" s="475">
        <v>45903</v>
      </c>
      <c r="BY181" s="474">
        <v>40000</v>
      </c>
      <c r="BZ181" s="374"/>
      <c r="CA181" s="291">
        <v>45709</v>
      </c>
      <c r="CB181" s="292">
        <v>253000</v>
      </c>
      <c r="CC181" s="374"/>
      <c r="CD181" s="376">
        <v>45750</v>
      </c>
      <c r="CE181" s="288">
        <v>273000</v>
      </c>
      <c r="CF181" s="375"/>
      <c r="CG181" s="825">
        <v>45962</v>
      </c>
      <c r="CH181" s="481">
        <v>195000</v>
      </c>
      <c r="CI181" s="375"/>
      <c r="CJ181" s="471">
        <v>46083</v>
      </c>
      <c r="CK181" s="472">
        <v>227000</v>
      </c>
      <c r="CL181" s="375"/>
      <c r="CM181" s="454">
        <v>45916</v>
      </c>
      <c r="CN181" s="450">
        <v>398000</v>
      </c>
      <c r="CP181" s="442">
        <v>46019</v>
      </c>
      <c r="CQ181" s="441">
        <v>8000</v>
      </c>
      <c r="DB181" s="859">
        <v>46175</v>
      </c>
      <c r="DC181" s="441">
        <v>3000</v>
      </c>
      <c r="DH181" s="442"/>
      <c r="DI181" s="441"/>
    </row>
    <row r="182" spans="1:113" ht="15.75" x14ac:dyDescent="0.25">
      <c r="A182" s="298"/>
      <c r="E182" s="404">
        <v>46175</v>
      </c>
      <c r="F182" s="923">
        <v>6000</v>
      </c>
      <c r="G182" s="407"/>
      <c r="H182" s="405" t="s">
        <v>8882</v>
      </c>
      <c r="M182" s="211">
        <v>44839</v>
      </c>
      <c r="N182" s="212">
        <v>70000</v>
      </c>
      <c r="O182" s="213"/>
      <c r="P182" s="212" t="s">
        <v>671</v>
      </c>
      <c r="T182" s="671">
        <v>46082</v>
      </c>
      <c r="U182" s="558" t="s">
        <v>556</v>
      </c>
      <c r="V182" s="557"/>
      <c r="W182" s="558"/>
      <c r="X182" s="558"/>
      <c r="Y182" s="673">
        <v>30000</v>
      </c>
      <c r="Z182" s="569"/>
      <c r="AA182" s="712"/>
      <c r="AB182" s="569"/>
      <c r="AC182" s="569"/>
      <c r="AD182" s="569">
        <v>30000</v>
      </c>
      <c r="AE182" s="712">
        <v>0</v>
      </c>
      <c r="AF182" s="569"/>
      <c r="AG182" s="569">
        <v>0</v>
      </c>
      <c r="AH182" s="558"/>
      <c r="AI182" t="s">
        <v>542</v>
      </c>
      <c r="AJ182" s="256">
        <v>45830</v>
      </c>
      <c r="AK182" s="255">
        <v>10575000</v>
      </c>
      <c r="AL182" s="255">
        <v>-10575000</v>
      </c>
      <c r="AN182" s="126"/>
      <c r="BP182" s="203"/>
      <c r="BQ182" s="203"/>
      <c r="BR182" s="203"/>
      <c r="BS182" s="203"/>
      <c r="BT182" s="374"/>
      <c r="BU182" s="446">
        <v>45980</v>
      </c>
      <c r="BV182" s="447">
        <v>327000</v>
      </c>
      <c r="BW182" s="374"/>
      <c r="BX182" s="475">
        <v>45902</v>
      </c>
      <c r="BY182" s="474">
        <v>1000000</v>
      </c>
      <c r="BZ182" s="374"/>
      <c r="CA182" s="291">
        <v>45709</v>
      </c>
      <c r="CB182" s="292">
        <v>471000</v>
      </c>
      <c r="CC182" s="374"/>
      <c r="CD182" s="376">
        <v>45750</v>
      </c>
      <c r="CE182" s="288">
        <v>497000</v>
      </c>
      <c r="CF182" s="375"/>
      <c r="CG182" s="825">
        <v>45961</v>
      </c>
      <c r="CH182" s="481">
        <v>347000</v>
      </c>
      <c r="CI182" s="375"/>
      <c r="CJ182" s="471">
        <v>46082</v>
      </c>
      <c r="CK182" s="472">
        <v>1308000</v>
      </c>
      <c r="CL182" s="375"/>
      <c r="CM182" s="454">
        <v>45915</v>
      </c>
      <c r="CN182" s="450">
        <v>887000</v>
      </c>
      <c r="CP182" s="442">
        <v>46015</v>
      </c>
      <c r="CQ182" s="441">
        <v>30000</v>
      </c>
      <c r="DB182" s="859">
        <v>46175</v>
      </c>
      <c r="DC182" s="441">
        <v>30000</v>
      </c>
      <c r="DH182" s="442"/>
      <c r="DI182" s="441"/>
    </row>
    <row r="183" spans="1:113" ht="15.75" x14ac:dyDescent="0.25">
      <c r="A183" s="298"/>
      <c r="E183" s="404">
        <v>46175</v>
      </c>
      <c r="F183" s="405">
        <v>20000</v>
      </c>
      <c r="G183" s="407" t="s">
        <v>911</v>
      </c>
      <c r="H183" s="405" t="s">
        <v>947</v>
      </c>
      <c r="M183" s="211">
        <v>44838</v>
      </c>
      <c r="N183" s="212">
        <v>46000</v>
      </c>
      <c r="O183" s="213"/>
      <c r="P183" s="212" t="s">
        <v>672</v>
      </c>
      <c r="T183" s="671">
        <v>46082</v>
      </c>
      <c r="U183" s="558" t="s">
        <v>5011</v>
      </c>
      <c r="V183" s="557" t="s">
        <v>8354</v>
      </c>
      <c r="W183" s="558" t="s">
        <v>561</v>
      </c>
      <c r="X183" s="558" t="s">
        <v>427</v>
      </c>
      <c r="Y183" s="673">
        <v>336000</v>
      </c>
      <c r="Z183" s="569"/>
      <c r="AA183" s="712">
        <v>250000</v>
      </c>
      <c r="AB183" s="569"/>
      <c r="AC183" s="569"/>
      <c r="AD183" s="569"/>
      <c r="AE183" s="712">
        <v>80000</v>
      </c>
      <c r="AF183" s="569">
        <v>6000</v>
      </c>
      <c r="AG183" s="569">
        <v>0</v>
      </c>
      <c r="AH183" s="558"/>
      <c r="AI183" t="s">
        <v>542</v>
      </c>
      <c r="AJ183" s="256">
        <v>45829</v>
      </c>
      <c r="AK183" s="255">
        <v>10604000</v>
      </c>
      <c r="AL183" s="255">
        <v>-10560000</v>
      </c>
      <c r="AN183" s="126"/>
      <c r="BP183" s="203"/>
      <c r="BQ183" s="203"/>
      <c r="BR183" s="203"/>
      <c r="BS183" s="203"/>
      <c r="BT183" s="374"/>
      <c r="BU183" s="446">
        <v>45955</v>
      </c>
      <c r="BV183" s="447">
        <v>700000</v>
      </c>
      <c r="BW183" s="374"/>
      <c r="BX183" s="475">
        <v>45899</v>
      </c>
      <c r="BY183" s="474">
        <v>58000</v>
      </c>
      <c r="BZ183" s="374"/>
      <c r="CA183" s="291">
        <v>45709</v>
      </c>
      <c r="CB183" s="292">
        <v>45000</v>
      </c>
      <c r="CC183" s="374"/>
      <c r="CD183" s="376">
        <v>45749</v>
      </c>
      <c r="CE183" s="288">
        <v>260000</v>
      </c>
      <c r="CF183" s="375"/>
      <c r="CG183" s="825">
        <v>45961</v>
      </c>
      <c r="CH183" s="481">
        <v>303000</v>
      </c>
      <c r="CI183" s="375"/>
      <c r="CJ183" s="471">
        <v>46081</v>
      </c>
      <c r="CK183" s="472">
        <v>72000</v>
      </c>
      <c r="CL183" s="375"/>
      <c r="CM183" s="454">
        <v>45914</v>
      </c>
      <c r="CN183" s="450">
        <v>400000</v>
      </c>
      <c r="CP183" s="442">
        <v>46013</v>
      </c>
      <c r="CQ183" s="441">
        <v>314000</v>
      </c>
      <c r="DB183" s="859">
        <v>46175</v>
      </c>
      <c r="DC183" s="441">
        <v>150000</v>
      </c>
      <c r="DH183" s="442"/>
      <c r="DI183" s="441"/>
    </row>
    <row r="184" spans="1:113" ht="15.75" x14ac:dyDescent="0.25">
      <c r="A184" s="298"/>
      <c r="E184" s="404">
        <v>46175</v>
      </c>
      <c r="F184" s="405">
        <v>35000</v>
      </c>
      <c r="G184" s="407" t="s">
        <v>911</v>
      </c>
      <c r="H184" s="405" t="s">
        <v>8881</v>
      </c>
      <c r="M184" s="211">
        <v>44838</v>
      </c>
      <c r="N184" s="212">
        <v>4000</v>
      </c>
      <c r="O184" s="213"/>
      <c r="P184" s="214" t="s">
        <v>613</v>
      </c>
      <c r="T184" s="671">
        <v>46082</v>
      </c>
      <c r="U184" s="558" t="s">
        <v>8250</v>
      </c>
      <c r="V184" s="557" t="s">
        <v>7989</v>
      </c>
      <c r="W184" s="558" t="s">
        <v>561</v>
      </c>
      <c r="X184" s="558" t="s">
        <v>427</v>
      </c>
      <c r="Y184" s="673">
        <v>651000</v>
      </c>
      <c r="Z184" s="569">
        <v>5000</v>
      </c>
      <c r="AA184" s="712">
        <v>354000</v>
      </c>
      <c r="AB184" s="569"/>
      <c r="AC184" s="569">
        <v>204000</v>
      </c>
      <c r="AD184" s="569">
        <v>18000</v>
      </c>
      <c r="AE184" s="712">
        <v>70000</v>
      </c>
      <c r="AF184" s="569"/>
      <c r="AG184" s="569">
        <v>0</v>
      </c>
      <c r="AH184" s="558" t="s">
        <v>8277</v>
      </c>
      <c r="AI184" t="s">
        <v>542</v>
      </c>
      <c r="AJ184" s="256">
        <v>45829</v>
      </c>
      <c r="AK184" s="255">
        <v>10604000</v>
      </c>
      <c r="AL184" s="255">
        <v>-10604000</v>
      </c>
      <c r="AN184" s="126"/>
      <c r="BP184" s="203"/>
      <c r="BQ184" s="203"/>
      <c r="BR184" s="203"/>
      <c r="BS184" s="203"/>
      <c r="BT184" s="374"/>
      <c r="BU184" s="446">
        <v>45951</v>
      </c>
      <c r="BV184" s="447">
        <v>150000</v>
      </c>
      <c r="BW184" s="374"/>
      <c r="BX184" s="475">
        <v>45897</v>
      </c>
      <c r="BY184" s="474">
        <v>1000000</v>
      </c>
      <c r="BZ184" s="374"/>
      <c r="CA184" s="291">
        <v>45708</v>
      </c>
      <c r="CB184" s="292">
        <v>414000</v>
      </c>
      <c r="CC184" s="374"/>
      <c r="CD184" s="376">
        <v>45749</v>
      </c>
      <c r="CE184" s="288">
        <v>2351000</v>
      </c>
      <c r="CF184" s="375"/>
      <c r="CG184" s="825">
        <v>45960</v>
      </c>
      <c r="CH184" s="481">
        <v>470000</v>
      </c>
      <c r="CI184" s="375"/>
      <c r="CJ184" s="471">
        <v>46081</v>
      </c>
      <c r="CK184" s="472">
        <v>100000</v>
      </c>
      <c r="CL184" s="375"/>
      <c r="CM184" s="454">
        <v>45913</v>
      </c>
      <c r="CN184" s="450">
        <v>520000</v>
      </c>
      <c r="CP184" s="442">
        <v>46005</v>
      </c>
      <c r="CQ184" s="441">
        <v>185000</v>
      </c>
      <c r="DB184" s="859">
        <v>46174</v>
      </c>
      <c r="DC184" s="441">
        <v>331000</v>
      </c>
      <c r="DH184" s="442"/>
      <c r="DI184" s="441"/>
    </row>
    <row r="185" spans="1:113" ht="15.75" x14ac:dyDescent="0.25">
      <c r="A185" s="298"/>
      <c r="E185" s="404">
        <v>46175</v>
      </c>
      <c r="F185" s="405">
        <v>30000</v>
      </c>
      <c r="G185" s="407"/>
      <c r="H185" s="405" t="s">
        <v>8875</v>
      </c>
      <c r="M185" s="211">
        <v>44838</v>
      </c>
      <c r="N185" s="212">
        <v>80000</v>
      </c>
      <c r="O185" s="213"/>
      <c r="P185" s="212" t="s">
        <v>673</v>
      </c>
      <c r="T185" s="671">
        <v>46082</v>
      </c>
      <c r="U185" s="558" t="s">
        <v>5301</v>
      </c>
      <c r="V185" s="557" t="s">
        <v>5725</v>
      </c>
      <c r="W185" s="558" t="s">
        <v>6026</v>
      </c>
      <c r="X185" s="558" t="s">
        <v>426</v>
      </c>
      <c r="Y185" s="673">
        <v>351000</v>
      </c>
      <c r="Z185" s="569">
        <v>5000</v>
      </c>
      <c r="AA185" s="712">
        <v>256000</v>
      </c>
      <c r="AB185" s="569"/>
      <c r="AC185" s="569"/>
      <c r="AD185" s="569">
        <v>18000</v>
      </c>
      <c r="AE185" s="712">
        <v>70000</v>
      </c>
      <c r="AF185" s="569">
        <v>2000</v>
      </c>
      <c r="AG185" s="569">
        <v>0</v>
      </c>
      <c r="AH185" s="558" t="s">
        <v>8343</v>
      </c>
      <c r="AI185" t="s">
        <v>542</v>
      </c>
      <c r="AJ185" s="256">
        <v>45829</v>
      </c>
      <c r="AK185" s="255">
        <v>10604000</v>
      </c>
      <c r="AL185" s="255">
        <v>-10604000</v>
      </c>
      <c r="AN185" s="126"/>
      <c r="BP185" s="203"/>
      <c r="BQ185" s="203"/>
      <c r="BR185" s="203"/>
      <c r="BS185" s="203"/>
      <c r="BT185" s="374"/>
      <c r="BU185" s="446">
        <v>45950</v>
      </c>
      <c r="BV185" s="447">
        <v>365000</v>
      </c>
      <c r="BW185" s="374"/>
      <c r="BX185" s="475">
        <v>45897</v>
      </c>
      <c r="BY185" s="474">
        <v>225000</v>
      </c>
      <c r="BZ185" s="374"/>
      <c r="CA185" s="290">
        <v>45708</v>
      </c>
      <c r="CB185" s="288">
        <v>215000</v>
      </c>
      <c r="CC185" s="374"/>
      <c r="CD185" s="376">
        <v>45749</v>
      </c>
      <c r="CE185" s="288">
        <v>206000</v>
      </c>
      <c r="CF185" s="375"/>
      <c r="CG185" s="825">
        <v>45960</v>
      </c>
      <c r="CH185" s="481">
        <v>647000</v>
      </c>
      <c r="CI185" s="375"/>
      <c r="CJ185" s="471">
        <v>46073</v>
      </c>
      <c r="CK185" s="472">
        <v>403000</v>
      </c>
      <c r="CL185" s="375"/>
      <c r="CM185" s="454">
        <v>45913</v>
      </c>
      <c r="CN185" s="450">
        <v>140000</v>
      </c>
      <c r="CP185" s="442">
        <v>46002</v>
      </c>
      <c r="CQ185" s="441">
        <v>372000</v>
      </c>
      <c r="DB185" s="859">
        <v>46173</v>
      </c>
      <c r="DC185" s="441">
        <v>285000</v>
      </c>
      <c r="DH185" s="442"/>
      <c r="DI185" s="441"/>
    </row>
    <row r="186" spans="1:113" ht="15.75" x14ac:dyDescent="0.25">
      <c r="A186" s="298"/>
      <c r="E186" s="404">
        <v>46174</v>
      </c>
      <c r="F186" s="405">
        <v>4000</v>
      </c>
      <c r="G186" s="407"/>
      <c r="H186" s="405" t="s">
        <v>8888</v>
      </c>
      <c r="M186" s="211">
        <v>44838</v>
      </c>
      <c r="N186" s="212">
        <v>70000</v>
      </c>
      <c r="O186" s="213"/>
      <c r="P186" s="212" t="s">
        <v>674</v>
      </c>
      <c r="T186" s="671">
        <v>46082</v>
      </c>
      <c r="U186" s="558" t="s">
        <v>1814</v>
      </c>
      <c r="V186" s="557" t="s">
        <v>8120</v>
      </c>
      <c r="W186" s="558" t="s">
        <v>561</v>
      </c>
      <c r="X186" s="558" t="s">
        <v>424</v>
      </c>
      <c r="Y186" s="673">
        <v>309000</v>
      </c>
      <c r="Z186" s="569"/>
      <c r="AA186" s="712">
        <v>169000</v>
      </c>
      <c r="AB186" s="569"/>
      <c r="AC186" s="569"/>
      <c r="AD186" s="569"/>
      <c r="AE186" s="712">
        <v>80000</v>
      </c>
      <c r="AF186" s="569">
        <v>60000</v>
      </c>
      <c r="AG186" s="569">
        <v>0</v>
      </c>
      <c r="AH186" s="558" t="s">
        <v>8232</v>
      </c>
      <c r="AI186" t="s">
        <v>542</v>
      </c>
      <c r="AJ186" s="256">
        <v>45829</v>
      </c>
      <c r="AK186" s="255">
        <v>10634000</v>
      </c>
      <c r="AL186" s="255">
        <v>-10634000</v>
      </c>
      <c r="AN186" s="126"/>
      <c r="BP186" s="203"/>
      <c r="BQ186" s="203"/>
      <c r="BR186" s="203"/>
      <c r="BS186" s="203"/>
      <c r="BT186" s="374"/>
      <c r="BU186" s="446">
        <v>45946</v>
      </c>
      <c r="BV186" s="447">
        <v>716000</v>
      </c>
      <c r="BW186" s="374"/>
      <c r="BX186" s="475">
        <v>45897</v>
      </c>
      <c r="BY186" s="474">
        <v>275000</v>
      </c>
      <c r="BZ186" s="374"/>
      <c r="CA186" s="290">
        <v>45708</v>
      </c>
      <c r="CB186" s="288">
        <v>326000</v>
      </c>
      <c r="CC186" s="374"/>
      <c r="CD186" s="376">
        <v>45749</v>
      </c>
      <c r="CE186" s="288">
        <v>551000</v>
      </c>
      <c r="CF186" s="375"/>
      <c r="CG186" s="825">
        <v>45959</v>
      </c>
      <c r="CH186" s="481">
        <v>460000</v>
      </c>
      <c r="CI186" s="375"/>
      <c r="CJ186" s="471">
        <v>46073</v>
      </c>
      <c r="CK186" s="472">
        <v>22000</v>
      </c>
      <c r="CL186" s="375"/>
      <c r="CM186" s="454">
        <v>45912</v>
      </c>
      <c r="CN186" s="450">
        <v>200000</v>
      </c>
      <c r="CP186" s="442">
        <v>45999</v>
      </c>
      <c r="CQ186" s="441">
        <v>87000</v>
      </c>
      <c r="DB186" s="859">
        <v>46173</v>
      </c>
      <c r="DC186" s="441">
        <v>260000</v>
      </c>
      <c r="DH186" s="442"/>
      <c r="DI186" s="441"/>
    </row>
    <row r="187" spans="1:113" ht="15.75" x14ac:dyDescent="0.25">
      <c r="A187" s="298"/>
      <c r="E187" s="404">
        <v>46174</v>
      </c>
      <c r="F187" s="405">
        <v>5000</v>
      </c>
      <c r="G187" s="407" t="s">
        <v>3324</v>
      </c>
      <c r="H187" s="405" t="s">
        <v>2649</v>
      </c>
      <c r="M187" s="211">
        <v>44838</v>
      </c>
      <c r="N187" s="212">
        <v>4000</v>
      </c>
      <c r="O187" s="213"/>
      <c r="P187" s="214" t="s">
        <v>613</v>
      </c>
      <c r="T187" s="671">
        <v>46082</v>
      </c>
      <c r="U187" s="558" t="s">
        <v>8425</v>
      </c>
      <c r="V187" s="557" t="s">
        <v>8413</v>
      </c>
      <c r="W187" s="558" t="s">
        <v>8414</v>
      </c>
      <c r="X187" s="558" t="s">
        <v>426</v>
      </c>
      <c r="Y187" s="673">
        <v>631000</v>
      </c>
      <c r="Z187" s="569"/>
      <c r="AA187" s="712">
        <v>515000</v>
      </c>
      <c r="AB187" s="569"/>
      <c r="AC187" s="569"/>
      <c r="AD187" s="569"/>
      <c r="AE187" s="712">
        <v>80000</v>
      </c>
      <c r="AF187" s="569">
        <v>36000</v>
      </c>
      <c r="AG187" s="569">
        <v>0</v>
      </c>
      <c r="AH187" s="558"/>
      <c r="AI187" t="s">
        <v>542</v>
      </c>
      <c r="AJ187" s="296">
        <v>45822</v>
      </c>
      <c r="AK187" s="273">
        <v>11299000</v>
      </c>
      <c r="AL187" s="273">
        <v>-11299000</v>
      </c>
      <c r="AN187" s="126"/>
      <c r="BP187" s="203"/>
      <c r="BQ187" s="203"/>
      <c r="BR187" s="203"/>
      <c r="BS187" s="203"/>
      <c r="BT187" s="374"/>
      <c r="BU187" s="446">
        <v>45944</v>
      </c>
      <c r="BV187" s="447">
        <v>616000</v>
      </c>
      <c r="BW187" s="374"/>
      <c r="BX187" s="475">
        <v>45896</v>
      </c>
      <c r="BY187" s="474">
        <v>377000</v>
      </c>
      <c r="BZ187" s="374"/>
      <c r="CA187" s="291">
        <v>45708</v>
      </c>
      <c r="CB187" s="292">
        <v>492000</v>
      </c>
      <c r="CC187" s="374"/>
      <c r="CD187" s="376">
        <v>45749</v>
      </c>
      <c r="CE187" s="288">
        <v>288000</v>
      </c>
      <c r="CF187" s="375"/>
      <c r="CG187" s="825">
        <v>45959</v>
      </c>
      <c r="CH187" s="481">
        <v>331000</v>
      </c>
      <c r="CI187" s="375"/>
      <c r="CJ187" s="471">
        <v>46072</v>
      </c>
      <c r="CK187" s="472">
        <v>344000</v>
      </c>
      <c r="CL187" s="375"/>
      <c r="CM187" s="454">
        <v>45912</v>
      </c>
      <c r="CN187" s="450">
        <v>40000</v>
      </c>
      <c r="CP187" s="442">
        <v>45998</v>
      </c>
      <c r="CQ187" s="441">
        <v>290000</v>
      </c>
      <c r="DB187" s="859">
        <v>46173</v>
      </c>
      <c r="DC187" s="441">
        <v>90000</v>
      </c>
      <c r="DH187" s="442"/>
      <c r="DI187" s="441"/>
    </row>
    <row r="188" spans="1:113" ht="15.75" x14ac:dyDescent="0.25">
      <c r="A188" s="298"/>
      <c r="E188" s="404">
        <v>46174</v>
      </c>
      <c r="F188" s="405">
        <v>5000</v>
      </c>
      <c r="G188" s="407" t="s">
        <v>1281</v>
      </c>
      <c r="H188" s="405" t="s">
        <v>1455</v>
      </c>
      <c r="M188" s="211">
        <v>44834</v>
      </c>
      <c r="N188" s="212">
        <v>288000</v>
      </c>
      <c r="O188" s="213"/>
      <c r="P188" s="212" t="s">
        <v>649</v>
      </c>
      <c r="T188" s="671">
        <v>46082</v>
      </c>
      <c r="U188" s="558" t="s">
        <v>5941</v>
      </c>
      <c r="V188" s="557" t="s">
        <v>8310</v>
      </c>
      <c r="W188" s="558" t="s">
        <v>580</v>
      </c>
      <c r="X188" s="558" t="s">
        <v>238</v>
      </c>
      <c r="Y188" s="673">
        <v>701000</v>
      </c>
      <c r="Z188" s="569">
        <v>5000</v>
      </c>
      <c r="AA188" s="712">
        <v>616000</v>
      </c>
      <c r="AB188" s="569"/>
      <c r="AC188" s="569"/>
      <c r="AD188" s="569"/>
      <c r="AE188" s="712">
        <v>80000</v>
      </c>
      <c r="AF188" s="569"/>
      <c r="AG188" s="569">
        <v>0</v>
      </c>
      <c r="AH188" s="558" t="s">
        <v>8022</v>
      </c>
      <c r="AI188" t="s">
        <v>542</v>
      </c>
      <c r="AJ188" s="256">
        <v>45826</v>
      </c>
      <c r="AK188" s="255">
        <v>11054000</v>
      </c>
      <c r="AL188" s="255">
        <v>-11054000</v>
      </c>
      <c r="AN188" s="126"/>
      <c r="BP188" s="203"/>
      <c r="BQ188" s="203"/>
      <c r="BR188" s="203"/>
      <c r="BS188" s="203"/>
      <c r="BT188" s="374"/>
      <c r="BU188" s="446">
        <v>45940</v>
      </c>
      <c r="BV188" s="447">
        <v>105000</v>
      </c>
      <c r="BW188" s="374"/>
      <c r="BX188" s="475">
        <v>45896</v>
      </c>
      <c r="BY188" s="474">
        <v>291000</v>
      </c>
      <c r="BZ188" s="374"/>
      <c r="CA188" s="291">
        <v>45706</v>
      </c>
      <c r="CB188" s="292">
        <v>513000</v>
      </c>
      <c r="CC188" s="374"/>
      <c r="CD188" s="376">
        <v>45744</v>
      </c>
      <c r="CE188" s="288">
        <v>104000</v>
      </c>
      <c r="CF188" s="375"/>
      <c r="CG188" s="825">
        <v>45957</v>
      </c>
      <c r="CH188" s="481">
        <v>303000</v>
      </c>
      <c r="CI188" s="375"/>
      <c r="CJ188" s="471">
        <v>46072</v>
      </c>
      <c r="CK188" s="472">
        <v>351000</v>
      </c>
      <c r="CL188" s="375"/>
      <c r="CM188" s="454">
        <v>45908</v>
      </c>
      <c r="CN188" s="450">
        <v>350000</v>
      </c>
      <c r="CP188" s="442">
        <v>45990</v>
      </c>
      <c r="CQ188" s="441">
        <v>11000</v>
      </c>
      <c r="DB188" s="859">
        <v>46173</v>
      </c>
      <c r="DC188" s="441">
        <v>44000</v>
      </c>
      <c r="DH188" s="442"/>
      <c r="DI188" s="441"/>
    </row>
    <row r="189" spans="1:113" ht="15.75" x14ac:dyDescent="0.25">
      <c r="A189" s="298"/>
      <c r="E189" s="404">
        <v>46174</v>
      </c>
      <c r="F189" s="405">
        <v>207000</v>
      </c>
      <c r="G189" s="407" t="s">
        <v>1281</v>
      </c>
      <c r="H189" s="405" t="s">
        <v>3344</v>
      </c>
      <c r="M189" s="211">
        <v>44834</v>
      </c>
      <c r="N189" s="212">
        <v>4000</v>
      </c>
      <c r="O189" s="213"/>
      <c r="P189" s="214" t="s">
        <v>613</v>
      </c>
      <c r="T189" s="671">
        <v>46082</v>
      </c>
      <c r="U189" s="558" t="s">
        <v>6800</v>
      </c>
      <c r="V189" s="557" t="s">
        <v>5404</v>
      </c>
      <c r="W189" s="558" t="s">
        <v>561</v>
      </c>
      <c r="X189" s="558" t="s">
        <v>427</v>
      </c>
      <c r="Y189" s="673">
        <v>746000</v>
      </c>
      <c r="Z189" s="569">
        <v>5000</v>
      </c>
      <c r="AA189" s="712">
        <v>661000</v>
      </c>
      <c r="AB189" s="569"/>
      <c r="AC189" s="569"/>
      <c r="AD189" s="569"/>
      <c r="AE189" s="712">
        <v>80000</v>
      </c>
      <c r="AF189" s="569"/>
      <c r="AG189" s="569">
        <v>0</v>
      </c>
      <c r="AH189" s="558"/>
      <c r="AI189" t="s">
        <v>542</v>
      </c>
      <c r="AJ189" s="256">
        <v>45808</v>
      </c>
      <c r="AK189" s="255">
        <v>8743000</v>
      </c>
      <c r="AL189" s="255">
        <v>-8743000</v>
      </c>
      <c r="AN189" s="126"/>
      <c r="BP189" s="203"/>
      <c r="BQ189" s="203"/>
      <c r="BR189" s="203"/>
      <c r="BS189" s="203"/>
      <c r="BT189" s="374"/>
      <c r="BU189" s="446">
        <v>45939</v>
      </c>
      <c r="BV189" s="447">
        <v>658000</v>
      </c>
      <c r="BW189" s="374"/>
      <c r="BX189" s="475">
        <v>45896</v>
      </c>
      <c r="BY189" s="474">
        <v>172000</v>
      </c>
      <c r="BZ189" s="374"/>
      <c r="CA189" s="291">
        <v>45705</v>
      </c>
      <c r="CB189" s="292">
        <v>241000</v>
      </c>
      <c r="CC189" s="374"/>
      <c r="CD189" s="376">
        <v>45744</v>
      </c>
      <c r="CE189" s="288">
        <v>124000</v>
      </c>
      <c r="CF189" s="375"/>
      <c r="CG189" s="825">
        <v>45955</v>
      </c>
      <c r="CH189" s="481">
        <v>1221000</v>
      </c>
      <c r="CI189" s="375"/>
      <c r="CJ189" s="471">
        <v>46072</v>
      </c>
      <c r="CK189" s="472">
        <v>106000</v>
      </c>
      <c r="CL189" s="375"/>
      <c r="CM189" s="376">
        <v>45903</v>
      </c>
      <c r="CN189" s="374">
        <v>70000</v>
      </c>
      <c r="CP189" s="442">
        <v>45989</v>
      </c>
      <c r="CQ189" s="441">
        <v>196000</v>
      </c>
      <c r="DB189" s="859">
        <v>46172</v>
      </c>
      <c r="DC189" s="441">
        <v>40000</v>
      </c>
      <c r="DH189" s="442"/>
      <c r="DI189" s="441"/>
    </row>
    <row r="190" spans="1:113" ht="15.75" x14ac:dyDescent="0.25">
      <c r="A190" s="298"/>
      <c r="E190" s="404">
        <v>46174</v>
      </c>
      <c r="F190" s="405">
        <v>3000</v>
      </c>
      <c r="G190" s="407" t="s">
        <v>5440</v>
      </c>
      <c r="H190" s="405" t="s">
        <v>5639</v>
      </c>
      <c r="M190" s="211">
        <v>44834</v>
      </c>
      <c r="N190" s="212">
        <v>70000</v>
      </c>
      <c r="O190" s="213"/>
      <c r="P190" s="212" t="s">
        <v>652</v>
      </c>
      <c r="T190" s="671">
        <v>46082</v>
      </c>
      <c r="U190" s="558" t="s">
        <v>3454</v>
      </c>
      <c r="V190" s="557" t="s">
        <v>8313</v>
      </c>
      <c r="W190" s="558" t="s">
        <v>4781</v>
      </c>
      <c r="X190" s="558" t="s">
        <v>424</v>
      </c>
      <c r="Y190" s="673">
        <v>540000</v>
      </c>
      <c r="Z190" s="569">
        <v>5000</v>
      </c>
      <c r="AA190" s="712">
        <v>328000</v>
      </c>
      <c r="AB190" s="569"/>
      <c r="AC190" s="569">
        <v>112000</v>
      </c>
      <c r="AD190" s="569"/>
      <c r="AE190" s="712">
        <v>80000</v>
      </c>
      <c r="AF190" s="569">
        <v>15000</v>
      </c>
      <c r="AG190" s="569">
        <v>0</v>
      </c>
      <c r="AH190" s="558"/>
      <c r="AI190" t="s">
        <v>542</v>
      </c>
      <c r="AJ190" s="256">
        <v>45807</v>
      </c>
      <c r="AK190" s="255">
        <v>10983000</v>
      </c>
      <c r="AL190" s="255">
        <v>-10983000</v>
      </c>
      <c r="AN190" s="126"/>
      <c r="BP190" s="203"/>
      <c r="BQ190" s="203"/>
      <c r="BR190" s="203"/>
      <c r="BS190" s="203"/>
      <c r="BT190" s="374"/>
      <c r="BU190" s="446">
        <v>45938</v>
      </c>
      <c r="BV190" s="447">
        <v>195000</v>
      </c>
      <c r="BW190" s="374"/>
      <c r="BX190" s="475">
        <v>45895</v>
      </c>
      <c r="BY190" s="474">
        <v>5000</v>
      </c>
      <c r="BZ190" s="374"/>
      <c r="CA190" s="376">
        <v>45702</v>
      </c>
      <c r="CB190" s="374">
        <v>537000</v>
      </c>
      <c r="CC190" s="374"/>
      <c r="CD190" s="376">
        <v>45744</v>
      </c>
      <c r="CE190" s="288">
        <v>78000</v>
      </c>
      <c r="CF190" s="375"/>
      <c r="CG190" s="825">
        <v>45952</v>
      </c>
      <c r="CH190" s="481">
        <v>436000</v>
      </c>
      <c r="CI190" s="375"/>
      <c r="CJ190" s="471">
        <v>46072</v>
      </c>
      <c r="CK190" s="472">
        <v>114000</v>
      </c>
      <c r="CL190" s="375"/>
      <c r="CM190" s="376">
        <v>45903</v>
      </c>
      <c r="CN190" s="374">
        <v>925000</v>
      </c>
      <c r="CP190" s="442">
        <v>45989</v>
      </c>
      <c r="CQ190" s="441">
        <v>331000</v>
      </c>
      <c r="DB190" s="859">
        <v>46172</v>
      </c>
      <c r="DC190" s="441">
        <v>81000</v>
      </c>
      <c r="DH190" s="442"/>
      <c r="DI190" s="441"/>
    </row>
    <row r="191" spans="1:113" ht="15.75" x14ac:dyDescent="0.25">
      <c r="A191" s="298"/>
      <c r="E191" s="404">
        <v>46173</v>
      </c>
      <c r="F191" s="405">
        <v>15000</v>
      </c>
      <c r="G191" s="407"/>
      <c r="H191" s="405" t="s">
        <v>8876</v>
      </c>
      <c r="M191" s="211">
        <v>44834</v>
      </c>
      <c r="N191" s="212">
        <v>4000</v>
      </c>
      <c r="O191" s="213"/>
      <c r="P191" s="214" t="s">
        <v>613</v>
      </c>
      <c r="T191" s="671">
        <v>46082</v>
      </c>
      <c r="U191" s="558" t="s">
        <v>8355</v>
      </c>
      <c r="V191" s="557">
        <v>88238768</v>
      </c>
      <c r="W191" s="558" t="s">
        <v>8396</v>
      </c>
      <c r="X191" s="558"/>
      <c r="Y191" s="673">
        <v>3710000</v>
      </c>
      <c r="Z191" s="569"/>
      <c r="AA191" s="712">
        <v>2349000</v>
      </c>
      <c r="AB191" s="569">
        <v>1271000</v>
      </c>
      <c r="AC191" s="569"/>
      <c r="AD191" s="569"/>
      <c r="AE191" s="712">
        <v>90000</v>
      </c>
      <c r="AF191" s="569"/>
      <c r="AG191" s="569">
        <v>0</v>
      </c>
      <c r="AH191" s="558"/>
      <c r="AI191" t="s">
        <v>542</v>
      </c>
      <c r="AJ191" s="256">
        <v>45804</v>
      </c>
      <c r="AK191" s="255">
        <v>10628000</v>
      </c>
      <c r="AL191" s="255">
        <v>-10628000</v>
      </c>
      <c r="AN191" s="126"/>
      <c r="BP191" s="203"/>
      <c r="BQ191" s="203"/>
      <c r="BR191" s="203"/>
      <c r="BS191" s="203"/>
      <c r="BT191" s="374"/>
      <c r="BU191" s="446">
        <v>45933</v>
      </c>
      <c r="BV191" s="447">
        <v>500000</v>
      </c>
      <c r="BW191" s="374"/>
      <c r="BX191" s="475">
        <v>45895</v>
      </c>
      <c r="BY191" s="474">
        <v>279000</v>
      </c>
      <c r="BZ191" s="374"/>
      <c r="CA191" s="376">
        <v>45702</v>
      </c>
      <c r="CB191" s="374">
        <v>305000</v>
      </c>
      <c r="CC191" s="374"/>
      <c r="CD191" s="376">
        <v>45744</v>
      </c>
      <c r="CE191" s="288">
        <v>159000</v>
      </c>
      <c r="CF191" s="375"/>
      <c r="CG191" s="825">
        <v>45947</v>
      </c>
      <c r="CH191" s="481">
        <v>100000</v>
      </c>
      <c r="CI191" s="375"/>
      <c r="CJ191" s="471">
        <v>46072</v>
      </c>
      <c r="CK191" s="472">
        <v>260000</v>
      </c>
      <c r="CL191" s="375"/>
      <c r="CM191" s="376">
        <v>45902</v>
      </c>
      <c r="CN191" s="374">
        <v>67000</v>
      </c>
      <c r="CP191" s="442">
        <v>45989</v>
      </c>
      <c r="CQ191" s="441">
        <v>100000</v>
      </c>
      <c r="DB191" s="859">
        <v>46172</v>
      </c>
      <c r="DC191" s="441">
        <v>19000</v>
      </c>
      <c r="DH191" s="442"/>
      <c r="DI191" s="441"/>
    </row>
    <row r="192" spans="1:113" ht="15.75" x14ac:dyDescent="0.25">
      <c r="A192" s="298"/>
      <c r="E192" s="404">
        <v>46172</v>
      </c>
      <c r="F192" s="405">
        <v>5000</v>
      </c>
      <c r="G192" s="407"/>
      <c r="H192" s="405" t="s">
        <v>3697</v>
      </c>
      <c r="M192" s="211">
        <v>44834</v>
      </c>
      <c r="N192" s="212">
        <v>94000</v>
      </c>
      <c r="O192" s="213"/>
      <c r="P192" s="212" t="s">
        <v>675</v>
      </c>
      <c r="T192" s="671">
        <v>46082</v>
      </c>
      <c r="U192" s="558" t="s">
        <v>582</v>
      </c>
      <c r="V192" s="557" t="s">
        <v>8398</v>
      </c>
      <c r="W192" s="558" t="s">
        <v>3611</v>
      </c>
      <c r="X192" s="558" t="s">
        <v>426</v>
      </c>
      <c r="Y192" s="673">
        <v>943000</v>
      </c>
      <c r="Z192" s="569">
        <v>23000</v>
      </c>
      <c r="AA192" s="712">
        <v>531000</v>
      </c>
      <c r="AB192" s="569"/>
      <c r="AC192" s="569">
        <v>263000</v>
      </c>
      <c r="AD192" s="569">
        <v>46000</v>
      </c>
      <c r="AE192" s="712">
        <v>80000</v>
      </c>
      <c r="AF192" s="569"/>
      <c r="AG192" s="569">
        <v>0</v>
      </c>
      <c r="AH192" s="558"/>
      <c r="AI192" t="s">
        <v>542</v>
      </c>
      <c r="AJ192" s="256">
        <v>45804</v>
      </c>
      <c r="AK192" s="255">
        <v>10616000</v>
      </c>
      <c r="AL192" s="255">
        <v>-10616000</v>
      </c>
      <c r="AN192" s="126"/>
      <c r="BP192" s="203"/>
      <c r="BQ192" s="203"/>
      <c r="BR192" s="203"/>
      <c r="BS192" s="203"/>
      <c r="BT192" s="374"/>
      <c r="BU192" s="446">
        <v>45918</v>
      </c>
      <c r="BV192" s="447">
        <v>709000</v>
      </c>
      <c r="BW192" s="374"/>
      <c r="BX192" s="475">
        <v>45895</v>
      </c>
      <c r="BY192" s="474">
        <v>189000</v>
      </c>
      <c r="BZ192" s="374"/>
      <c r="CA192" s="376">
        <v>45702</v>
      </c>
      <c r="CB192" s="374">
        <v>177000</v>
      </c>
      <c r="CC192" s="374"/>
      <c r="CD192" s="376">
        <v>45744</v>
      </c>
      <c r="CE192" s="288">
        <v>162000</v>
      </c>
      <c r="CF192" s="375"/>
      <c r="CG192" s="825">
        <v>45947</v>
      </c>
      <c r="CH192" s="481">
        <v>312000</v>
      </c>
      <c r="CI192" s="375"/>
      <c r="CJ192" s="471">
        <v>46070</v>
      </c>
      <c r="CK192" s="472">
        <v>224000</v>
      </c>
      <c r="CL192" s="375"/>
      <c r="CM192" s="376">
        <v>45902</v>
      </c>
      <c r="CN192" s="374">
        <v>328000</v>
      </c>
      <c r="CP192" s="442">
        <v>45987</v>
      </c>
      <c r="CQ192" s="441">
        <v>50000</v>
      </c>
      <c r="DB192" s="859">
        <v>46170</v>
      </c>
      <c r="DC192" s="441">
        <v>40000</v>
      </c>
      <c r="DH192" s="442"/>
      <c r="DI192" s="441"/>
    </row>
    <row r="193" spans="1:113" ht="15.75" x14ac:dyDescent="0.25">
      <c r="A193" s="298"/>
      <c r="E193" s="404">
        <v>46172</v>
      </c>
      <c r="F193" s="405">
        <v>40000</v>
      </c>
      <c r="G193" s="407"/>
      <c r="H193" s="405" t="s">
        <v>8851</v>
      </c>
      <c r="M193" s="211">
        <v>44834</v>
      </c>
      <c r="N193" s="212">
        <v>4000</v>
      </c>
      <c r="O193" s="213"/>
      <c r="P193" s="214" t="s">
        <v>613</v>
      </c>
      <c r="T193" s="671">
        <v>46082</v>
      </c>
      <c r="U193" s="558" t="s">
        <v>582</v>
      </c>
      <c r="V193" s="557" t="s">
        <v>8397</v>
      </c>
      <c r="W193" s="558" t="s">
        <v>561</v>
      </c>
      <c r="X193" s="558" t="s">
        <v>426</v>
      </c>
      <c r="Y193" s="673">
        <v>395000</v>
      </c>
      <c r="Z193" s="569">
        <v>5000</v>
      </c>
      <c r="AA193" s="712">
        <v>284000</v>
      </c>
      <c r="AB193" s="569"/>
      <c r="AC193" s="569"/>
      <c r="AD193" s="569">
        <v>26000</v>
      </c>
      <c r="AE193" s="712">
        <v>80000</v>
      </c>
      <c r="AF193" s="569"/>
      <c r="AG193" s="569">
        <v>0</v>
      </c>
      <c r="AH193" s="558"/>
      <c r="AI193" t="s">
        <v>542</v>
      </c>
      <c r="AJ193" s="256">
        <v>45801</v>
      </c>
      <c r="AK193" s="255">
        <v>10458000</v>
      </c>
      <c r="AL193" s="255">
        <v>-10458000</v>
      </c>
      <c r="AN193" s="126"/>
      <c r="BP193" s="203"/>
      <c r="BQ193" s="203"/>
      <c r="BR193" s="203"/>
      <c r="BS193" s="203"/>
      <c r="BT193" s="374"/>
      <c r="BU193" s="446">
        <v>45911</v>
      </c>
      <c r="BV193" s="447">
        <v>446000</v>
      </c>
      <c r="BW193" s="374"/>
      <c r="BX193" s="475">
        <v>45895</v>
      </c>
      <c r="BY193" s="474">
        <v>453000</v>
      </c>
      <c r="BZ193" s="374"/>
      <c r="CA193" s="376">
        <v>45702</v>
      </c>
      <c r="CB193" s="374">
        <v>283000</v>
      </c>
      <c r="CC193" s="374"/>
      <c r="CD193" s="376">
        <v>45742</v>
      </c>
      <c r="CE193" s="288">
        <v>628000</v>
      </c>
      <c r="CF193" s="375"/>
      <c r="CG193" s="825">
        <v>45944</v>
      </c>
      <c r="CH193" s="481">
        <v>460000</v>
      </c>
      <c r="CI193" s="375"/>
      <c r="CJ193" s="471">
        <v>46070</v>
      </c>
      <c r="CK193" s="472">
        <v>222000</v>
      </c>
      <c r="CL193" s="375"/>
      <c r="CM193" s="376">
        <v>45898</v>
      </c>
      <c r="CN193" s="374">
        <v>724000</v>
      </c>
      <c r="CP193" s="442">
        <v>45985</v>
      </c>
      <c r="CQ193" s="441">
        <v>143000</v>
      </c>
      <c r="DB193" s="859">
        <v>46170</v>
      </c>
      <c r="DC193" s="441">
        <v>10000</v>
      </c>
      <c r="DH193" s="442"/>
      <c r="DI193" s="441"/>
    </row>
    <row r="194" spans="1:113" ht="15.75" x14ac:dyDescent="0.25">
      <c r="A194" s="298"/>
      <c r="E194" s="404">
        <v>46172</v>
      </c>
      <c r="F194" s="405">
        <v>46000</v>
      </c>
      <c r="G194" s="407" t="s">
        <v>1281</v>
      </c>
      <c r="H194" s="405" t="s">
        <v>8849</v>
      </c>
      <c r="M194" s="211">
        <v>44828</v>
      </c>
      <c r="N194" s="212">
        <v>193000</v>
      </c>
      <c r="O194" s="213"/>
      <c r="P194" s="212" t="s">
        <v>676</v>
      </c>
      <c r="T194" s="671">
        <v>46082</v>
      </c>
      <c r="U194" s="558" t="s">
        <v>582</v>
      </c>
      <c r="V194" s="557" t="s">
        <v>8247</v>
      </c>
      <c r="W194" s="558" t="s">
        <v>561</v>
      </c>
      <c r="X194" s="558" t="s">
        <v>426</v>
      </c>
      <c r="Y194" s="673">
        <v>433000</v>
      </c>
      <c r="Z194" s="569">
        <v>5000</v>
      </c>
      <c r="AA194" s="712">
        <v>277000</v>
      </c>
      <c r="AB194" s="569"/>
      <c r="AC194" s="569">
        <v>70000</v>
      </c>
      <c r="AD194" s="569"/>
      <c r="AE194" s="712">
        <v>81000</v>
      </c>
      <c r="AF194" s="569"/>
      <c r="AG194" s="569">
        <v>0</v>
      </c>
      <c r="AH194" s="558"/>
      <c r="AI194" t="s">
        <v>542</v>
      </c>
      <c r="AJ194" s="256">
        <v>45799</v>
      </c>
      <c r="AK194" s="255">
        <v>10138000</v>
      </c>
      <c r="AL194" s="255">
        <v>-10138000</v>
      </c>
      <c r="AN194" s="126"/>
      <c r="BP194" s="203"/>
      <c r="BQ194" s="203"/>
      <c r="BR194" s="203"/>
      <c r="BS194" s="203"/>
      <c r="BT194" s="374"/>
      <c r="BU194" s="446">
        <v>45910</v>
      </c>
      <c r="BV194" s="447">
        <v>350000</v>
      </c>
      <c r="BW194" s="374"/>
      <c r="BX194" s="475">
        <v>45895</v>
      </c>
      <c r="BY194" s="474">
        <v>230000</v>
      </c>
      <c r="BZ194" s="374"/>
      <c r="CA194" s="376">
        <v>45702</v>
      </c>
      <c r="CB194" s="374">
        <v>268000</v>
      </c>
      <c r="CC194" s="374"/>
      <c r="CD194" s="376">
        <v>45742</v>
      </c>
      <c r="CE194" s="288">
        <v>241000</v>
      </c>
      <c r="CF194" s="375"/>
      <c r="CG194" s="825">
        <v>45943</v>
      </c>
      <c r="CH194" s="481">
        <v>410000</v>
      </c>
      <c r="CI194" s="375"/>
      <c r="CJ194" s="471">
        <v>46070</v>
      </c>
      <c r="CK194" s="472">
        <v>440000</v>
      </c>
      <c r="CL194" s="375"/>
      <c r="CM194" s="376">
        <v>45898</v>
      </c>
      <c r="CN194" s="374">
        <v>620000</v>
      </c>
      <c r="CP194" s="442">
        <v>45985</v>
      </c>
      <c r="CQ194" s="441">
        <v>60000</v>
      </c>
      <c r="DB194" s="859">
        <v>46170</v>
      </c>
      <c r="DC194" s="441">
        <v>35000</v>
      </c>
      <c r="DH194" s="442"/>
      <c r="DI194" s="441"/>
    </row>
    <row r="195" spans="1:113" ht="15.75" x14ac:dyDescent="0.25">
      <c r="A195" s="298"/>
      <c r="E195" s="404">
        <v>46172</v>
      </c>
      <c r="F195" s="405">
        <v>10000</v>
      </c>
      <c r="G195" s="407" t="s">
        <v>3324</v>
      </c>
      <c r="H195" s="405" t="s">
        <v>8132</v>
      </c>
      <c r="M195" s="211">
        <v>44828</v>
      </c>
      <c r="N195" s="212">
        <v>157000</v>
      </c>
      <c r="O195" s="213"/>
      <c r="P195" s="212" t="s">
        <v>677</v>
      </c>
      <c r="T195" s="671">
        <v>46082</v>
      </c>
      <c r="U195" s="558" t="s">
        <v>6643</v>
      </c>
      <c r="V195" s="557" t="s">
        <v>8400</v>
      </c>
      <c r="W195" s="558" t="s">
        <v>4233</v>
      </c>
      <c r="X195" s="558"/>
      <c r="Y195" s="673">
        <v>214000</v>
      </c>
      <c r="Z195" s="569">
        <v>6000</v>
      </c>
      <c r="AA195" s="712">
        <v>126000</v>
      </c>
      <c r="AB195" s="569"/>
      <c r="AC195" s="569"/>
      <c r="AD195" s="569"/>
      <c r="AE195" s="712">
        <v>80000</v>
      </c>
      <c r="AF195" s="569">
        <v>2000</v>
      </c>
      <c r="AG195" s="569">
        <v>0</v>
      </c>
      <c r="AH195" s="558"/>
      <c r="AI195" t="s">
        <v>542</v>
      </c>
      <c r="AJ195" s="256">
        <v>45798</v>
      </c>
      <c r="AK195" s="255">
        <v>9588000</v>
      </c>
      <c r="AL195" s="255">
        <v>-9588000</v>
      </c>
      <c r="AN195" s="126"/>
      <c r="BP195" s="203"/>
      <c r="BQ195" s="203"/>
      <c r="BR195" s="203"/>
      <c r="BS195" s="203"/>
      <c r="BT195" s="374"/>
      <c r="BU195" s="446">
        <v>45909</v>
      </c>
      <c r="BV195" s="447">
        <v>367000</v>
      </c>
      <c r="BW195" s="374"/>
      <c r="BX195" s="475">
        <v>45894</v>
      </c>
      <c r="BY195" s="474">
        <v>633000</v>
      </c>
      <c r="BZ195" s="374"/>
      <c r="CA195" s="376">
        <v>45702</v>
      </c>
      <c r="CB195" s="374">
        <v>5000</v>
      </c>
      <c r="CC195" s="374"/>
      <c r="CD195" s="376">
        <v>45741</v>
      </c>
      <c r="CE195" s="288">
        <v>36000</v>
      </c>
      <c r="CF195" s="375"/>
      <c r="CG195" s="825">
        <v>45940</v>
      </c>
      <c r="CH195" s="481">
        <v>235000</v>
      </c>
      <c r="CI195" s="375"/>
      <c r="CJ195" s="471">
        <v>46070</v>
      </c>
      <c r="CK195" s="472">
        <v>304000</v>
      </c>
      <c r="CL195" s="375"/>
      <c r="CM195" s="376">
        <v>45898</v>
      </c>
      <c r="CN195" s="374">
        <v>55000</v>
      </c>
      <c r="CP195" s="442">
        <v>45983</v>
      </c>
      <c r="CQ195" s="441">
        <v>150000</v>
      </c>
      <c r="DB195" s="859">
        <v>46169</v>
      </c>
      <c r="DC195" s="441">
        <v>433000</v>
      </c>
      <c r="DH195" s="442"/>
      <c r="DI195" s="441"/>
    </row>
    <row r="196" spans="1:113" ht="15.75" x14ac:dyDescent="0.25">
      <c r="A196" s="298"/>
      <c r="E196" s="404">
        <v>46172</v>
      </c>
      <c r="F196" s="405">
        <v>20000</v>
      </c>
      <c r="G196" s="407" t="s">
        <v>1281</v>
      </c>
      <c r="H196" s="405" t="s">
        <v>1795</v>
      </c>
      <c r="M196" s="211">
        <v>44828</v>
      </c>
      <c r="N196" s="212">
        <v>75000</v>
      </c>
      <c r="O196" s="213"/>
      <c r="P196" s="212" t="s">
        <v>678</v>
      </c>
      <c r="T196" s="671">
        <v>46082</v>
      </c>
      <c r="U196" s="558" t="s">
        <v>6643</v>
      </c>
      <c r="V196" s="557" t="s">
        <v>8241</v>
      </c>
      <c r="W196" s="558" t="s">
        <v>4230</v>
      </c>
      <c r="X196" s="558" t="s">
        <v>426</v>
      </c>
      <c r="Y196" s="673">
        <v>418000</v>
      </c>
      <c r="Z196" s="569">
        <v>5000</v>
      </c>
      <c r="AA196" s="712">
        <v>332000</v>
      </c>
      <c r="AB196" s="569"/>
      <c r="AC196" s="569"/>
      <c r="AD196" s="569"/>
      <c r="AE196" s="712">
        <v>80000</v>
      </c>
      <c r="AF196" s="569">
        <v>1000</v>
      </c>
      <c r="AG196" s="569">
        <v>0</v>
      </c>
      <c r="AH196" s="558" t="s">
        <v>8282</v>
      </c>
      <c r="AI196" t="s">
        <v>542</v>
      </c>
      <c r="AJ196" s="256">
        <v>45798</v>
      </c>
      <c r="AK196" s="255">
        <v>9588000</v>
      </c>
      <c r="AL196" s="255">
        <v>-9588000</v>
      </c>
      <c r="AN196" s="126"/>
      <c r="BP196" s="203"/>
      <c r="BQ196" s="203"/>
      <c r="BR196" s="203"/>
      <c r="BS196" s="203"/>
      <c r="BT196" s="374"/>
      <c r="BU196" s="446">
        <v>45905</v>
      </c>
      <c r="BV196" s="447">
        <v>834000</v>
      </c>
      <c r="BW196" s="374"/>
      <c r="BX196" s="475">
        <v>45892</v>
      </c>
      <c r="BY196" s="474">
        <v>453000</v>
      </c>
      <c r="BZ196" s="374"/>
      <c r="CA196" s="376">
        <v>45701</v>
      </c>
      <c r="CB196" s="374">
        <v>356000</v>
      </c>
      <c r="CC196" s="374"/>
      <c r="CD196" s="376">
        <v>45741</v>
      </c>
      <c r="CE196" s="288">
        <v>36000</v>
      </c>
      <c r="CF196" s="375"/>
      <c r="CG196" s="825">
        <v>45939</v>
      </c>
      <c r="CH196" s="481">
        <v>40000</v>
      </c>
      <c r="CI196" s="375"/>
      <c r="CJ196" s="471">
        <v>46070</v>
      </c>
      <c r="CK196" s="472">
        <v>270000</v>
      </c>
      <c r="CL196" s="375"/>
      <c r="CM196" s="376">
        <v>45897</v>
      </c>
      <c r="CN196" s="374">
        <v>467000</v>
      </c>
      <c r="CP196" s="442">
        <v>45979</v>
      </c>
      <c r="CQ196" s="441">
        <v>87000</v>
      </c>
      <c r="DB196" s="859">
        <v>46169</v>
      </c>
      <c r="DC196" s="441">
        <v>5000</v>
      </c>
      <c r="DH196" s="442"/>
      <c r="DI196" s="441"/>
    </row>
    <row r="197" spans="1:113" ht="15.75" x14ac:dyDescent="0.25">
      <c r="A197" s="298"/>
      <c r="E197" s="404">
        <v>46170</v>
      </c>
      <c r="F197" s="405">
        <v>35000</v>
      </c>
      <c r="G197" s="407" t="s">
        <v>1365</v>
      </c>
      <c r="H197" s="405" t="s">
        <v>3818</v>
      </c>
      <c r="M197" s="211">
        <v>44826</v>
      </c>
      <c r="N197" s="212">
        <v>4000</v>
      </c>
      <c r="O197" s="213"/>
      <c r="P197" s="214" t="s">
        <v>613</v>
      </c>
      <c r="T197" s="671">
        <v>46082</v>
      </c>
      <c r="U197" s="558" t="s">
        <v>6643</v>
      </c>
      <c r="V197" s="557" t="s">
        <v>8219</v>
      </c>
      <c r="W197" s="558" t="s">
        <v>561</v>
      </c>
      <c r="X197" s="558" t="s">
        <v>426</v>
      </c>
      <c r="Y197" s="673">
        <v>872000</v>
      </c>
      <c r="Z197" s="569">
        <v>5000</v>
      </c>
      <c r="AA197" s="712">
        <v>452000</v>
      </c>
      <c r="AB197" s="569"/>
      <c r="AC197" s="569">
        <v>364000</v>
      </c>
      <c r="AD197" s="569"/>
      <c r="AE197" s="712">
        <v>51000</v>
      </c>
      <c r="AF197" s="569"/>
      <c r="AG197" s="569">
        <v>0</v>
      </c>
      <c r="AH197" s="558" t="s">
        <v>8220</v>
      </c>
      <c r="AI197" t="s">
        <v>542</v>
      </c>
      <c r="AJ197" s="256">
        <v>45798</v>
      </c>
      <c r="AK197" s="255">
        <v>9588000</v>
      </c>
      <c r="AL197" s="255">
        <v>-9588000</v>
      </c>
      <c r="AN197" s="126"/>
      <c r="BP197" s="203"/>
      <c r="BQ197" s="203"/>
      <c r="BR197" s="203"/>
      <c r="BS197" s="203"/>
      <c r="BT197" s="374"/>
      <c r="BU197" s="446">
        <v>45903</v>
      </c>
      <c r="BV197" s="447">
        <v>100000</v>
      </c>
      <c r="BW197" s="374"/>
      <c r="BX197" s="475">
        <v>45878</v>
      </c>
      <c r="BY197" s="474">
        <v>15000</v>
      </c>
      <c r="BZ197" s="374"/>
      <c r="CA197" s="376">
        <v>45701</v>
      </c>
      <c r="CB197" s="374">
        <v>227000</v>
      </c>
      <c r="CC197" s="374"/>
      <c r="CD197" s="376">
        <v>45741</v>
      </c>
      <c r="CE197" s="288">
        <v>36000</v>
      </c>
      <c r="CF197" s="375"/>
      <c r="CG197" s="825">
        <v>45939</v>
      </c>
      <c r="CH197" s="481">
        <v>533000</v>
      </c>
      <c r="CI197" s="375"/>
      <c r="CJ197" s="471">
        <v>46065</v>
      </c>
      <c r="CK197" s="472">
        <v>63000</v>
      </c>
      <c r="CL197" s="375"/>
      <c r="CM197" s="376">
        <v>45895</v>
      </c>
      <c r="CN197" s="374">
        <v>246000</v>
      </c>
      <c r="CP197" s="442">
        <v>45977</v>
      </c>
      <c r="CQ197" s="441">
        <v>100000</v>
      </c>
      <c r="DB197" s="859">
        <v>46169</v>
      </c>
      <c r="DC197" s="441">
        <v>3000</v>
      </c>
      <c r="DH197" s="442"/>
      <c r="DI197" s="441"/>
    </row>
    <row r="198" spans="1:113" ht="15.75" x14ac:dyDescent="0.25">
      <c r="A198" s="298"/>
      <c r="E198" s="404">
        <v>46170</v>
      </c>
      <c r="F198" s="405">
        <v>4000</v>
      </c>
      <c r="G198" s="407"/>
      <c r="H198" s="405" t="s">
        <v>890</v>
      </c>
      <c r="M198" s="211">
        <v>44826</v>
      </c>
      <c r="N198" s="212">
        <v>4000</v>
      </c>
      <c r="O198" s="213"/>
      <c r="P198" s="214" t="s">
        <v>613</v>
      </c>
      <c r="T198" s="671">
        <v>46082</v>
      </c>
      <c r="U198" s="558" t="s">
        <v>6643</v>
      </c>
      <c r="V198" s="557" t="s">
        <v>8345</v>
      </c>
      <c r="W198" s="558" t="s">
        <v>561</v>
      </c>
      <c r="X198" s="558" t="s">
        <v>427</v>
      </c>
      <c r="Y198" s="673">
        <v>398000</v>
      </c>
      <c r="Z198" s="569">
        <v>5000</v>
      </c>
      <c r="AA198" s="712">
        <v>315000</v>
      </c>
      <c r="AB198" s="569"/>
      <c r="AC198" s="569"/>
      <c r="AD198" s="569"/>
      <c r="AE198" s="712">
        <v>78000</v>
      </c>
      <c r="AF198" s="569"/>
      <c r="AG198" s="569">
        <v>0</v>
      </c>
      <c r="AH198" s="558"/>
      <c r="AI198" t="s">
        <v>542</v>
      </c>
      <c r="AJ198" s="256">
        <v>45797</v>
      </c>
      <c r="AK198" s="255">
        <v>9579000</v>
      </c>
      <c r="AL198" s="255">
        <v>-9579000</v>
      </c>
      <c r="AN198" s="126"/>
      <c r="BP198" s="203"/>
      <c r="BQ198" s="203"/>
      <c r="BR198" s="203"/>
      <c r="BS198" s="203"/>
      <c r="BT198" s="374"/>
      <c r="BU198" s="570">
        <v>45900</v>
      </c>
      <c r="BV198" s="294">
        <v>120000</v>
      </c>
      <c r="BW198" s="374"/>
      <c r="BX198" s="475">
        <v>45875</v>
      </c>
      <c r="BY198" s="474">
        <v>375000</v>
      </c>
      <c r="BZ198" s="374"/>
      <c r="CA198" s="376">
        <v>45701</v>
      </c>
      <c r="CB198" s="374">
        <v>45000</v>
      </c>
      <c r="CC198" s="374"/>
      <c r="CD198" s="376">
        <v>45739</v>
      </c>
      <c r="CE198" s="288">
        <v>8000</v>
      </c>
      <c r="CF198" s="375"/>
      <c r="CG198" s="825">
        <v>45938</v>
      </c>
      <c r="CH198" s="481">
        <v>700000</v>
      </c>
      <c r="CI198" s="375"/>
      <c r="CJ198" s="471">
        <v>46065</v>
      </c>
      <c r="CK198" s="472">
        <v>3000</v>
      </c>
      <c r="CL198" s="375"/>
      <c r="CM198" s="376">
        <v>45895</v>
      </c>
      <c r="CN198" s="374">
        <v>259000</v>
      </c>
      <c r="CP198" s="442">
        <v>45976</v>
      </c>
      <c r="CQ198" s="441">
        <v>500000</v>
      </c>
      <c r="DB198" s="859">
        <v>46168</v>
      </c>
      <c r="DC198" s="441">
        <v>4000</v>
      </c>
      <c r="DH198" s="442"/>
      <c r="DI198" s="441"/>
    </row>
    <row r="199" spans="1:113" ht="15.75" x14ac:dyDescent="0.25">
      <c r="A199" s="298"/>
      <c r="E199" s="404">
        <v>46170</v>
      </c>
      <c r="F199" s="405">
        <v>40000</v>
      </c>
      <c r="G199" s="407"/>
      <c r="H199" s="405" t="s">
        <v>8841</v>
      </c>
      <c r="M199" s="211">
        <v>44820</v>
      </c>
      <c r="N199" s="212">
        <v>15000</v>
      </c>
      <c r="O199" s="213"/>
      <c r="P199" s="212" t="s">
        <v>679</v>
      </c>
      <c r="T199" s="671">
        <v>46082</v>
      </c>
      <c r="U199" s="558" t="s">
        <v>5854</v>
      </c>
      <c r="V199" s="557" t="s">
        <v>8329</v>
      </c>
      <c r="W199" s="558" t="s">
        <v>5570</v>
      </c>
      <c r="X199" s="558" t="s">
        <v>426</v>
      </c>
      <c r="Y199" s="673">
        <v>1098000</v>
      </c>
      <c r="Z199" s="569">
        <v>5000</v>
      </c>
      <c r="AA199" s="712">
        <v>680000</v>
      </c>
      <c r="AB199" s="569"/>
      <c r="AC199" s="569">
        <v>282000</v>
      </c>
      <c r="AD199" s="569">
        <v>50000</v>
      </c>
      <c r="AE199" s="712">
        <v>80000</v>
      </c>
      <c r="AF199" s="569">
        <v>1000</v>
      </c>
      <c r="AG199" s="569">
        <v>0</v>
      </c>
      <c r="AH199" s="558" t="s">
        <v>8387</v>
      </c>
      <c r="AI199" t="s">
        <v>542</v>
      </c>
      <c r="AJ199" s="256">
        <v>45797</v>
      </c>
      <c r="AK199" s="255">
        <v>9579000</v>
      </c>
      <c r="AL199" s="255">
        <v>-9579000</v>
      </c>
      <c r="AN199" s="126"/>
      <c r="BP199" s="203"/>
      <c r="BQ199" s="203"/>
      <c r="BR199" s="203"/>
      <c r="BS199" s="203"/>
      <c r="BT199" s="374"/>
      <c r="BU199" s="570">
        <v>45897</v>
      </c>
      <c r="BV199" s="294">
        <v>486000</v>
      </c>
      <c r="BW199" s="374"/>
      <c r="BX199" s="475">
        <v>45875</v>
      </c>
      <c r="BY199" s="474">
        <v>211000</v>
      </c>
      <c r="BZ199" s="374"/>
      <c r="CA199" s="376">
        <v>45699</v>
      </c>
      <c r="CB199" s="374">
        <v>67000</v>
      </c>
      <c r="CC199" s="374"/>
      <c r="CD199" s="376">
        <v>45739</v>
      </c>
      <c r="CE199" s="288">
        <v>71000</v>
      </c>
      <c r="CF199" s="375"/>
      <c r="CG199" s="825">
        <v>45938</v>
      </c>
      <c r="CH199" s="481">
        <v>111000</v>
      </c>
      <c r="CI199" s="375"/>
      <c r="CJ199" s="471">
        <v>46065</v>
      </c>
      <c r="CK199" s="472">
        <v>610000</v>
      </c>
      <c r="CL199" s="375"/>
      <c r="CM199" s="376">
        <v>45892</v>
      </c>
      <c r="CN199" s="374">
        <v>554000</v>
      </c>
      <c r="CP199" s="442">
        <v>45975</v>
      </c>
      <c r="CQ199" s="441">
        <v>20000</v>
      </c>
      <c r="DB199" s="859">
        <v>46168</v>
      </c>
      <c r="DC199" s="441">
        <v>18000</v>
      </c>
      <c r="DH199" s="442"/>
      <c r="DI199" s="441"/>
    </row>
    <row r="200" spans="1:113" ht="15.75" x14ac:dyDescent="0.25">
      <c r="A200" s="298"/>
      <c r="E200" s="404">
        <v>46170</v>
      </c>
      <c r="F200" s="405">
        <v>6000</v>
      </c>
      <c r="G200" s="407" t="s">
        <v>5440</v>
      </c>
      <c r="H200" s="405" t="s">
        <v>5639</v>
      </c>
      <c r="M200" s="211">
        <v>44819</v>
      </c>
      <c r="N200" s="212">
        <v>86000</v>
      </c>
      <c r="O200" s="213"/>
      <c r="P200" s="212" t="s">
        <v>680</v>
      </c>
      <c r="T200" s="671">
        <v>46082</v>
      </c>
      <c r="U200" s="558" t="s">
        <v>5633</v>
      </c>
      <c r="V200" s="557" t="s">
        <v>8160</v>
      </c>
      <c r="W200" s="558" t="s">
        <v>3611</v>
      </c>
      <c r="X200" s="558" t="s">
        <v>214</v>
      </c>
      <c r="Y200" s="673">
        <v>630000</v>
      </c>
      <c r="Z200" s="569">
        <v>5000</v>
      </c>
      <c r="AA200" s="712">
        <v>535000</v>
      </c>
      <c r="AB200" s="569"/>
      <c r="AC200" s="569"/>
      <c r="AD200" s="569"/>
      <c r="AE200" s="712">
        <v>90000</v>
      </c>
      <c r="AF200" s="569"/>
      <c r="AG200" s="569">
        <v>0</v>
      </c>
      <c r="AH200" s="558"/>
      <c r="AI200" t="s">
        <v>542</v>
      </c>
      <c r="AJ200" s="256">
        <v>45797</v>
      </c>
      <c r="AK200" s="255">
        <v>9575000</v>
      </c>
      <c r="AL200" s="255">
        <v>-9575000</v>
      </c>
      <c r="AN200" s="126"/>
      <c r="BP200" s="203"/>
      <c r="BQ200" s="203"/>
      <c r="BR200" s="203"/>
      <c r="BS200" s="203"/>
      <c r="BT200" s="374"/>
      <c r="BU200" s="454">
        <v>45897</v>
      </c>
      <c r="BV200" s="450">
        <v>721000</v>
      </c>
      <c r="BW200" s="374"/>
      <c r="BX200" s="475">
        <v>45875</v>
      </c>
      <c r="BY200" s="474">
        <v>427000</v>
      </c>
      <c r="BZ200" s="374"/>
      <c r="CA200" s="376">
        <v>45695</v>
      </c>
      <c r="CB200" s="374">
        <v>208000</v>
      </c>
      <c r="CC200" s="374"/>
      <c r="CD200" s="376">
        <v>45737</v>
      </c>
      <c r="CE200" s="288">
        <v>438000</v>
      </c>
      <c r="CF200" s="375"/>
      <c r="CG200" s="825">
        <v>45938</v>
      </c>
      <c r="CH200" s="481">
        <v>695000</v>
      </c>
      <c r="CI200" s="375"/>
      <c r="CJ200" s="471">
        <v>46065</v>
      </c>
      <c r="CK200" s="472">
        <v>296000</v>
      </c>
      <c r="CL200" s="375"/>
      <c r="CM200" s="376">
        <v>45892</v>
      </c>
      <c r="CN200" s="374">
        <v>428000</v>
      </c>
      <c r="CP200" s="442">
        <v>45975</v>
      </c>
      <c r="CQ200" s="441">
        <v>166000</v>
      </c>
      <c r="DB200" s="859">
        <v>46167</v>
      </c>
      <c r="DC200" s="441">
        <v>6000</v>
      </c>
      <c r="DH200" s="442"/>
      <c r="DI200" s="441"/>
    </row>
    <row r="201" spans="1:113" ht="15.75" x14ac:dyDescent="0.25">
      <c r="A201" s="298"/>
      <c r="E201" s="404">
        <v>46170</v>
      </c>
      <c r="F201" s="405">
        <v>4000</v>
      </c>
      <c r="G201" s="407" t="s">
        <v>5440</v>
      </c>
      <c r="H201" s="405" t="s">
        <v>5594</v>
      </c>
      <c r="M201" s="211">
        <v>44819</v>
      </c>
      <c r="N201" s="212">
        <v>68000</v>
      </c>
      <c r="O201" s="213"/>
      <c r="P201" s="212" t="s">
        <v>681</v>
      </c>
      <c r="T201" s="671">
        <v>46082</v>
      </c>
      <c r="U201" s="558" t="s">
        <v>6804</v>
      </c>
      <c r="V201" s="557" t="s">
        <v>8279</v>
      </c>
      <c r="W201" s="558" t="s">
        <v>561</v>
      </c>
      <c r="X201" s="558" t="s">
        <v>426</v>
      </c>
      <c r="Y201" s="673">
        <v>479000</v>
      </c>
      <c r="Z201" s="569">
        <v>5000</v>
      </c>
      <c r="AA201" s="712">
        <v>391000</v>
      </c>
      <c r="AB201" s="569"/>
      <c r="AC201" s="569"/>
      <c r="AD201" s="569">
        <v>18000</v>
      </c>
      <c r="AE201" s="712">
        <v>65000</v>
      </c>
      <c r="AF201" s="569"/>
      <c r="AG201" s="569">
        <v>0</v>
      </c>
      <c r="AH201" s="558" t="s">
        <v>8278</v>
      </c>
      <c r="AI201" t="s">
        <v>542</v>
      </c>
      <c r="AJ201" s="256">
        <v>45796</v>
      </c>
      <c r="AK201" s="255">
        <v>9469000</v>
      </c>
      <c r="AL201" s="255">
        <v>-9469000</v>
      </c>
      <c r="AN201" s="126"/>
      <c r="BP201" s="203"/>
      <c r="BQ201" s="203"/>
      <c r="BR201" s="203"/>
      <c r="BS201" s="203"/>
      <c r="BT201" s="374"/>
      <c r="BU201" s="443">
        <v>45894</v>
      </c>
      <c r="BV201" s="444">
        <v>775000</v>
      </c>
      <c r="BW201" s="374"/>
      <c r="BX201" s="475">
        <v>45875</v>
      </c>
      <c r="BY201" s="474">
        <v>300000</v>
      </c>
      <c r="BZ201" s="374"/>
      <c r="CA201" s="376">
        <v>45695</v>
      </c>
      <c r="CB201" s="374">
        <v>290000</v>
      </c>
      <c r="CC201" s="374"/>
      <c r="CD201" s="376">
        <v>45737</v>
      </c>
      <c r="CE201" s="288">
        <v>267000</v>
      </c>
      <c r="CF201" s="375"/>
      <c r="CG201" s="825">
        <v>45937</v>
      </c>
      <c r="CH201" s="481">
        <v>335000</v>
      </c>
      <c r="CI201" s="375"/>
      <c r="CJ201" s="471">
        <v>46065</v>
      </c>
      <c r="CK201" s="472">
        <v>535000</v>
      </c>
      <c r="CL201" s="375"/>
      <c r="CM201" s="376">
        <v>45892</v>
      </c>
      <c r="CN201" s="374">
        <v>314000</v>
      </c>
      <c r="CP201" s="442">
        <v>45974</v>
      </c>
      <c r="CQ201" s="441">
        <v>298000</v>
      </c>
      <c r="DB201" s="859">
        <v>46167</v>
      </c>
      <c r="DC201" s="441">
        <v>359000</v>
      </c>
      <c r="DH201" s="442"/>
      <c r="DI201" s="441"/>
    </row>
    <row r="202" spans="1:113" ht="15.75" x14ac:dyDescent="0.25">
      <c r="A202" s="298"/>
      <c r="E202" s="404">
        <v>46170</v>
      </c>
      <c r="F202" s="405">
        <v>2000</v>
      </c>
      <c r="G202" s="407"/>
      <c r="H202" s="405" t="s">
        <v>3835</v>
      </c>
      <c r="M202" s="211">
        <v>44819</v>
      </c>
      <c r="N202" s="212">
        <v>4000</v>
      </c>
      <c r="O202" s="213"/>
      <c r="P202" s="214" t="s">
        <v>613</v>
      </c>
      <c r="T202" s="671">
        <v>46082</v>
      </c>
      <c r="U202" s="558" t="s">
        <v>8399</v>
      </c>
      <c r="V202" s="557">
        <v>1123326925</v>
      </c>
      <c r="W202" s="558" t="s">
        <v>8374</v>
      </c>
      <c r="X202" s="558" t="s">
        <v>238</v>
      </c>
      <c r="Y202" s="673">
        <v>30000</v>
      </c>
      <c r="Z202" s="569"/>
      <c r="AA202" s="712"/>
      <c r="AB202" s="569"/>
      <c r="AC202" s="569"/>
      <c r="AD202" s="569"/>
      <c r="AE202" s="712">
        <v>30000</v>
      </c>
      <c r="AF202" s="569"/>
      <c r="AG202" s="569">
        <v>0</v>
      </c>
      <c r="AH202" s="558"/>
      <c r="AI202" t="s">
        <v>542</v>
      </c>
      <c r="AJ202" s="256">
        <v>45796</v>
      </c>
      <c r="AK202" s="255">
        <v>9469000</v>
      </c>
      <c r="AL202" s="255">
        <v>-9469000</v>
      </c>
      <c r="AN202" s="126"/>
      <c r="BP202" s="203"/>
      <c r="BQ202" s="203"/>
      <c r="BR202" s="203"/>
      <c r="BS202" s="203"/>
      <c r="BT202" s="374"/>
      <c r="BU202" s="443">
        <v>45892</v>
      </c>
      <c r="BV202" s="444">
        <v>373000</v>
      </c>
      <c r="BW202" s="374"/>
      <c r="BX202" s="475">
        <v>45874</v>
      </c>
      <c r="BY202" s="474">
        <v>5000</v>
      </c>
      <c r="BZ202" s="374"/>
      <c r="CA202" s="376">
        <v>45695</v>
      </c>
      <c r="CB202" s="374">
        <v>325000</v>
      </c>
      <c r="CC202" s="374"/>
      <c r="CD202" s="376">
        <v>45736</v>
      </c>
      <c r="CE202" s="288">
        <v>267000</v>
      </c>
      <c r="CF202" s="375"/>
      <c r="CG202" s="825">
        <v>45937</v>
      </c>
      <c r="CH202" s="481">
        <v>431000</v>
      </c>
      <c r="CI202" s="375"/>
      <c r="CJ202" s="471">
        <v>46065</v>
      </c>
      <c r="CK202" s="472">
        <v>312000</v>
      </c>
      <c r="CL202" s="375"/>
      <c r="CM202" s="376">
        <v>45891</v>
      </c>
      <c r="CN202" s="374">
        <v>593000</v>
      </c>
      <c r="CP202" s="442">
        <v>45974</v>
      </c>
      <c r="CQ202" s="441">
        <v>255000</v>
      </c>
      <c r="DB202" s="859">
        <v>46167</v>
      </c>
      <c r="DC202" s="441">
        <v>20000</v>
      </c>
      <c r="DH202" s="442"/>
      <c r="DI202" s="441"/>
    </row>
    <row r="203" spans="1:113" ht="15.75" x14ac:dyDescent="0.25">
      <c r="A203" s="298"/>
      <c r="E203" s="404">
        <v>46169</v>
      </c>
      <c r="F203" s="405">
        <v>3000</v>
      </c>
      <c r="G203" s="407" t="s">
        <v>5440</v>
      </c>
      <c r="H203" s="405" t="s">
        <v>5639</v>
      </c>
      <c r="M203" s="211">
        <v>44819</v>
      </c>
      <c r="N203" s="212">
        <v>4000</v>
      </c>
      <c r="O203" s="213"/>
      <c r="P203" s="214" t="s">
        <v>613</v>
      </c>
      <c r="T203" s="671">
        <v>46082</v>
      </c>
      <c r="U203" s="558" t="s">
        <v>6001</v>
      </c>
      <c r="V203" s="557" t="s">
        <v>8409</v>
      </c>
      <c r="W203" s="558" t="s">
        <v>561</v>
      </c>
      <c r="X203" s="558" t="s">
        <v>426</v>
      </c>
      <c r="Y203" s="673">
        <v>329000</v>
      </c>
      <c r="Z203" s="569">
        <v>5000</v>
      </c>
      <c r="AA203" s="712">
        <v>243000</v>
      </c>
      <c r="AB203" s="569"/>
      <c r="AC203" s="569"/>
      <c r="AD203" s="569"/>
      <c r="AE203" s="712">
        <v>80000</v>
      </c>
      <c r="AF203" s="569">
        <v>1000</v>
      </c>
      <c r="AG203" s="569">
        <v>0</v>
      </c>
      <c r="AH203" s="558"/>
      <c r="AI203" t="s">
        <v>542</v>
      </c>
      <c r="AJ203" s="256">
        <v>45795</v>
      </c>
      <c r="AK203" s="255">
        <v>9449000</v>
      </c>
      <c r="AL203" s="255">
        <v>-9449000</v>
      </c>
      <c r="AN203" s="126"/>
      <c r="BP203" s="203"/>
      <c r="BQ203" s="203"/>
      <c r="BR203" s="203"/>
      <c r="BS203" s="203"/>
      <c r="BT203" s="374"/>
      <c r="BU203" s="443">
        <v>45889</v>
      </c>
      <c r="BV203" s="444">
        <v>588000</v>
      </c>
      <c r="BW203" s="374"/>
      <c r="BX203" s="475">
        <v>45874</v>
      </c>
      <c r="BY203" s="474">
        <v>580000</v>
      </c>
      <c r="BZ203" s="374"/>
      <c r="CA203" s="376">
        <v>45694</v>
      </c>
      <c r="CB203" s="374">
        <v>500000</v>
      </c>
      <c r="CC203" s="374"/>
      <c r="CD203" s="376">
        <v>45733</v>
      </c>
      <c r="CE203" s="288">
        <v>75000</v>
      </c>
      <c r="CF203" s="375"/>
      <c r="CG203" s="825">
        <v>45937</v>
      </c>
      <c r="CH203" s="481">
        <v>608000</v>
      </c>
      <c r="CI203" s="375"/>
      <c r="CJ203" s="471">
        <v>46065</v>
      </c>
      <c r="CK203" s="472">
        <v>1426000</v>
      </c>
      <c r="CL203" s="375"/>
      <c r="CM203" s="376">
        <v>45890</v>
      </c>
      <c r="CN203" s="374">
        <v>276000</v>
      </c>
      <c r="CP203" s="442">
        <v>45974</v>
      </c>
      <c r="CQ203" s="441">
        <v>2000000</v>
      </c>
      <c r="DB203" s="859">
        <v>46167</v>
      </c>
      <c r="DC203" s="441">
        <v>16000</v>
      </c>
      <c r="DH203" s="442"/>
      <c r="DI203" s="441"/>
    </row>
    <row r="204" spans="1:113" ht="15.75" x14ac:dyDescent="0.25">
      <c r="A204" s="298"/>
      <c r="E204" s="404">
        <v>46169</v>
      </c>
      <c r="F204" s="405">
        <v>35000</v>
      </c>
      <c r="G204" s="407" t="s">
        <v>911</v>
      </c>
      <c r="H204" s="405" t="s">
        <v>21</v>
      </c>
      <c r="M204" s="211">
        <v>44819</v>
      </c>
      <c r="N204" s="212">
        <v>4000</v>
      </c>
      <c r="O204" s="213"/>
      <c r="P204" s="214" t="s">
        <v>613</v>
      </c>
      <c r="T204" s="671">
        <v>46082</v>
      </c>
      <c r="U204" s="558" t="s">
        <v>6810</v>
      </c>
      <c r="V204" s="557" t="s">
        <v>8347</v>
      </c>
      <c r="W204" s="558" t="s">
        <v>8348</v>
      </c>
      <c r="X204" s="558" t="s">
        <v>426</v>
      </c>
      <c r="Y204" s="673">
        <v>30000</v>
      </c>
      <c r="Z204" s="569"/>
      <c r="AA204" s="712"/>
      <c r="AB204" s="569"/>
      <c r="AC204" s="569"/>
      <c r="AD204" s="569"/>
      <c r="AE204" s="712">
        <v>30000</v>
      </c>
      <c r="AF204" s="569"/>
      <c r="AG204" s="569">
        <v>0</v>
      </c>
      <c r="AH204" s="558"/>
      <c r="AI204" t="s">
        <v>542</v>
      </c>
      <c r="AJ204" s="256">
        <v>45794</v>
      </c>
      <c r="AK204" s="255">
        <v>9444000</v>
      </c>
      <c r="AL204" s="255">
        <v>-9444000</v>
      </c>
      <c r="AN204" s="126"/>
      <c r="BP204" s="203"/>
      <c r="BQ204" s="203"/>
      <c r="BR204" s="203"/>
      <c r="BS204" s="203"/>
      <c r="BT204" s="374"/>
      <c r="BU204" s="443">
        <v>45888</v>
      </c>
      <c r="BV204" s="444">
        <v>400000</v>
      </c>
      <c r="BW204" s="374"/>
      <c r="BX204" s="475">
        <v>45873</v>
      </c>
      <c r="BY204" s="474">
        <v>12000</v>
      </c>
      <c r="BZ204" s="374"/>
      <c r="CA204" s="376">
        <v>45694</v>
      </c>
      <c r="CB204" s="374">
        <v>122000</v>
      </c>
      <c r="CC204" s="374"/>
      <c r="CD204" s="376">
        <v>45729</v>
      </c>
      <c r="CE204" s="288">
        <v>88000</v>
      </c>
      <c r="CF204" s="375"/>
      <c r="CG204" s="825">
        <v>45937</v>
      </c>
      <c r="CH204" s="481">
        <v>86000</v>
      </c>
      <c r="CI204" s="375"/>
      <c r="CJ204" s="471">
        <v>46064</v>
      </c>
      <c r="CK204" s="472">
        <v>410000</v>
      </c>
      <c r="CL204" s="375"/>
      <c r="CM204" s="376">
        <v>45889</v>
      </c>
      <c r="CN204" s="374">
        <v>200000</v>
      </c>
      <c r="CP204" s="442">
        <v>45970</v>
      </c>
      <c r="CQ204" s="441">
        <v>511000</v>
      </c>
      <c r="DB204" s="859">
        <v>46165</v>
      </c>
      <c r="DC204" s="441">
        <v>81000</v>
      </c>
      <c r="DH204" s="442"/>
      <c r="DI204" s="441"/>
    </row>
    <row r="205" spans="1:113" ht="15.75" x14ac:dyDescent="0.25">
      <c r="A205" s="298"/>
      <c r="E205" s="404">
        <v>46169</v>
      </c>
      <c r="F205" s="405">
        <v>40000</v>
      </c>
      <c r="G205" s="407" t="s">
        <v>1365</v>
      </c>
      <c r="H205" s="405" t="s">
        <v>8838</v>
      </c>
      <c r="M205" s="211">
        <v>44819</v>
      </c>
      <c r="N205" s="212">
        <v>4000</v>
      </c>
      <c r="O205" s="213"/>
      <c r="P205" s="214" t="s">
        <v>613</v>
      </c>
      <c r="T205" s="671">
        <v>46082</v>
      </c>
      <c r="U205" s="558" t="s">
        <v>8280</v>
      </c>
      <c r="V205" s="557" t="s">
        <v>8281</v>
      </c>
      <c r="W205" s="558" t="s">
        <v>561</v>
      </c>
      <c r="X205" s="558" t="s">
        <v>426</v>
      </c>
      <c r="Y205" s="673">
        <v>614000</v>
      </c>
      <c r="Z205" s="569">
        <v>5000</v>
      </c>
      <c r="AA205" s="712">
        <v>527000</v>
      </c>
      <c r="AB205" s="569"/>
      <c r="AC205" s="569"/>
      <c r="AD205" s="569"/>
      <c r="AE205" s="712">
        <v>80000</v>
      </c>
      <c r="AF205" s="569">
        <v>2000</v>
      </c>
      <c r="AG205" s="569">
        <v>0</v>
      </c>
      <c r="AH205" s="558"/>
      <c r="AI205" t="s">
        <v>542</v>
      </c>
      <c r="AJ205" s="256">
        <v>45794</v>
      </c>
      <c r="AK205" s="255">
        <v>9444000</v>
      </c>
      <c r="AL205" s="255">
        <v>-9444000</v>
      </c>
      <c r="AN205" s="126"/>
      <c r="BP205" s="203"/>
      <c r="BQ205" s="203"/>
      <c r="BR205" s="203"/>
      <c r="BS205" s="203"/>
      <c r="BT205" s="374"/>
      <c r="BU205" s="443">
        <v>45883</v>
      </c>
      <c r="BV205" s="444">
        <v>516000</v>
      </c>
      <c r="BW205" s="374"/>
      <c r="BX205" s="475">
        <v>45873</v>
      </c>
      <c r="BY205" s="474">
        <v>227000</v>
      </c>
      <c r="BZ205" s="374"/>
      <c r="CA205" s="376">
        <v>45694</v>
      </c>
      <c r="CB205" s="374">
        <v>122000</v>
      </c>
      <c r="CC205" s="374"/>
      <c r="CD205" s="376">
        <v>45728</v>
      </c>
      <c r="CE205" s="288">
        <v>534000</v>
      </c>
      <c r="CF205" s="375"/>
      <c r="CG205" s="825">
        <v>45937</v>
      </c>
      <c r="CH205" s="481">
        <v>321000</v>
      </c>
      <c r="CI205" s="375"/>
      <c r="CJ205" s="471">
        <v>46064</v>
      </c>
      <c r="CK205" s="472">
        <v>65000</v>
      </c>
      <c r="CL205" s="375"/>
      <c r="CM205" s="376">
        <v>45888</v>
      </c>
      <c r="CN205" s="374">
        <v>419000</v>
      </c>
      <c r="CP205" s="442">
        <v>45970</v>
      </c>
      <c r="CQ205" s="441">
        <v>240000</v>
      </c>
      <c r="DB205" s="859">
        <v>46165</v>
      </c>
      <c r="DC205" s="441">
        <v>24000</v>
      </c>
      <c r="DH205" s="442"/>
      <c r="DI205" s="441"/>
    </row>
    <row r="206" spans="1:113" ht="15.75" x14ac:dyDescent="0.25">
      <c r="A206" s="298"/>
      <c r="E206" s="404">
        <v>46169</v>
      </c>
      <c r="F206" s="405">
        <v>5000</v>
      </c>
      <c r="G206" s="407" t="s">
        <v>3324</v>
      </c>
      <c r="H206" s="405" t="s">
        <v>2649</v>
      </c>
      <c r="M206" s="211">
        <v>44819</v>
      </c>
      <c r="N206" s="212">
        <v>4000</v>
      </c>
      <c r="O206" s="213"/>
      <c r="P206" s="214" t="s">
        <v>613</v>
      </c>
      <c r="T206" s="671">
        <v>46082</v>
      </c>
      <c r="U206" s="558" t="s">
        <v>6654</v>
      </c>
      <c r="V206" s="557" t="s">
        <v>7894</v>
      </c>
      <c r="W206" s="558" t="s">
        <v>580</v>
      </c>
      <c r="X206" s="558" t="s">
        <v>427</v>
      </c>
      <c r="Y206" s="673">
        <v>720000</v>
      </c>
      <c r="Z206" s="569">
        <v>5000</v>
      </c>
      <c r="AA206" s="712">
        <v>634000</v>
      </c>
      <c r="AB206" s="569"/>
      <c r="AC206" s="569"/>
      <c r="AD206" s="569"/>
      <c r="AE206" s="712">
        <v>80000</v>
      </c>
      <c r="AF206" s="569">
        <v>1000</v>
      </c>
      <c r="AG206" s="569">
        <v>0</v>
      </c>
      <c r="AH206" s="558"/>
      <c r="AI206" t="s">
        <v>542</v>
      </c>
      <c r="AJ206" s="256">
        <v>45794</v>
      </c>
      <c r="AK206" s="255">
        <v>9444000</v>
      </c>
      <c r="AL206" s="255">
        <v>-9444000</v>
      </c>
      <c r="AN206" s="126"/>
      <c r="BP206" s="203"/>
      <c r="BQ206" s="203"/>
      <c r="BR206" s="203"/>
      <c r="BS206" s="203"/>
      <c r="BT206" s="374"/>
      <c r="BU206" s="443">
        <v>45881</v>
      </c>
      <c r="BV206" s="444">
        <v>1402000</v>
      </c>
      <c r="BW206" s="374"/>
      <c r="BX206" s="475">
        <v>45871</v>
      </c>
      <c r="BY206" s="474">
        <v>236000</v>
      </c>
      <c r="BZ206" s="374"/>
      <c r="CA206" s="376">
        <v>45693</v>
      </c>
      <c r="CB206" s="374">
        <v>120000</v>
      </c>
      <c r="CC206" s="374"/>
      <c r="CD206" s="376">
        <v>45728</v>
      </c>
      <c r="CE206" s="288">
        <v>277000</v>
      </c>
      <c r="CF206" s="375"/>
      <c r="CG206" s="825">
        <v>45933</v>
      </c>
      <c r="CH206" s="481">
        <v>200000</v>
      </c>
      <c r="CI206" s="375"/>
      <c r="CJ206" s="471">
        <v>46064</v>
      </c>
      <c r="CK206" s="472">
        <v>367000</v>
      </c>
      <c r="CL206" s="375"/>
      <c r="CM206" s="376">
        <v>45885</v>
      </c>
      <c r="CN206" s="374">
        <v>520000</v>
      </c>
      <c r="CP206" s="442">
        <v>45968</v>
      </c>
      <c r="CQ206" s="441">
        <v>14000</v>
      </c>
      <c r="DB206" s="859">
        <v>46165</v>
      </c>
      <c r="DC206" s="441">
        <v>26000</v>
      </c>
      <c r="DH206" s="442"/>
      <c r="DI206" s="441"/>
    </row>
    <row r="207" spans="1:113" ht="15.75" x14ac:dyDescent="0.25">
      <c r="A207" s="298"/>
      <c r="E207" s="404">
        <v>46168</v>
      </c>
      <c r="F207" s="405">
        <v>42000</v>
      </c>
      <c r="G207" s="407"/>
      <c r="H207" s="405" t="s">
        <v>8837</v>
      </c>
      <c r="M207" s="211">
        <v>44819</v>
      </c>
      <c r="N207" s="212">
        <v>4000</v>
      </c>
      <c r="O207" s="213"/>
      <c r="P207" s="214" t="s">
        <v>613</v>
      </c>
      <c r="T207" s="671">
        <v>46082</v>
      </c>
      <c r="U207" s="558" t="s">
        <v>6992</v>
      </c>
      <c r="V207" s="557" t="s">
        <v>5332</v>
      </c>
      <c r="W207" s="558" t="s">
        <v>8487</v>
      </c>
      <c r="X207" s="558" t="s">
        <v>426</v>
      </c>
      <c r="Y207" s="673">
        <v>1055000</v>
      </c>
      <c r="Z207" s="569"/>
      <c r="AA207" s="712">
        <v>867000</v>
      </c>
      <c r="AB207" s="569"/>
      <c r="AC207" s="569"/>
      <c r="AD207" s="569">
        <v>108000</v>
      </c>
      <c r="AE207" s="712">
        <v>80000</v>
      </c>
      <c r="AF207" s="569"/>
      <c r="AG207" s="569">
        <v>0</v>
      </c>
      <c r="AH207" s="558"/>
      <c r="AI207" t="s">
        <v>542</v>
      </c>
      <c r="AJ207" s="256">
        <v>45794</v>
      </c>
      <c r="AK207" s="255">
        <v>9444000</v>
      </c>
      <c r="AL207" s="255">
        <v>-9444000</v>
      </c>
      <c r="AN207" s="126"/>
      <c r="BP207" s="203"/>
      <c r="BQ207" s="203"/>
      <c r="BR207" s="203"/>
      <c r="BS207" s="203"/>
      <c r="BT207" s="374"/>
      <c r="BU207" s="443">
        <v>45877</v>
      </c>
      <c r="BV207" s="444">
        <v>445000</v>
      </c>
      <c r="BW207" s="374"/>
      <c r="BX207" s="475">
        <v>45871</v>
      </c>
      <c r="BY207" s="474">
        <v>213000</v>
      </c>
      <c r="BZ207" s="374"/>
      <c r="CA207" s="376">
        <v>45693</v>
      </c>
      <c r="CB207" s="374">
        <v>97000</v>
      </c>
      <c r="CC207" s="374"/>
      <c r="CD207" s="376">
        <v>45728</v>
      </c>
      <c r="CE207" s="288">
        <v>240000</v>
      </c>
      <c r="CF207" s="375"/>
      <c r="CG207" s="825">
        <v>45932</v>
      </c>
      <c r="CH207" s="481">
        <v>507000</v>
      </c>
      <c r="CI207" s="375"/>
      <c r="CJ207" s="471">
        <v>46062</v>
      </c>
      <c r="CK207" s="472">
        <v>2579000</v>
      </c>
      <c r="CL207" s="375"/>
      <c r="CM207" s="376">
        <v>45880</v>
      </c>
      <c r="CN207" s="374">
        <v>558000</v>
      </c>
      <c r="CP207" s="442">
        <v>45968</v>
      </c>
      <c r="CQ207" s="441">
        <v>110000</v>
      </c>
      <c r="DB207" s="859">
        <v>46165</v>
      </c>
      <c r="DC207" s="441">
        <v>12000</v>
      </c>
      <c r="DH207" s="442"/>
      <c r="DI207" s="441"/>
    </row>
    <row r="208" spans="1:113" ht="15.75" x14ac:dyDescent="0.25">
      <c r="A208" s="298"/>
      <c r="E208" s="404">
        <v>46168</v>
      </c>
      <c r="F208" s="405">
        <v>4000</v>
      </c>
      <c r="G208" s="407"/>
      <c r="H208" s="405" t="s">
        <v>1045</v>
      </c>
      <c r="M208" s="211">
        <v>44819</v>
      </c>
      <c r="N208" s="212">
        <v>90000</v>
      </c>
      <c r="O208" s="213"/>
      <c r="P208" s="212" t="s">
        <v>682</v>
      </c>
      <c r="T208" s="671">
        <v>46082</v>
      </c>
      <c r="U208" s="558" t="s">
        <v>6992</v>
      </c>
      <c r="V208" s="557" t="s">
        <v>8238</v>
      </c>
      <c r="W208" s="558" t="s">
        <v>561</v>
      </c>
      <c r="X208" s="558" t="s">
        <v>238</v>
      </c>
      <c r="Y208" s="673">
        <v>769000</v>
      </c>
      <c r="Z208" s="569"/>
      <c r="AA208" s="712">
        <v>667000</v>
      </c>
      <c r="AB208" s="569"/>
      <c r="AC208" s="569"/>
      <c r="AD208" s="569">
        <v>22000</v>
      </c>
      <c r="AE208" s="712">
        <v>80000</v>
      </c>
      <c r="AF208" s="569"/>
      <c r="AG208" s="569">
        <v>0</v>
      </c>
      <c r="AH208" s="558"/>
      <c r="AI208" t="s">
        <v>542</v>
      </c>
      <c r="AJ208" s="256">
        <v>45794</v>
      </c>
      <c r="AK208" s="255">
        <v>9444000</v>
      </c>
      <c r="AL208" s="255">
        <v>-9444000</v>
      </c>
      <c r="AN208" s="126"/>
      <c r="BP208" s="203"/>
      <c r="BQ208" s="203"/>
      <c r="BR208" s="203"/>
      <c r="BS208" s="203"/>
      <c r="BT208" s="374"/>
      <c r="BU208" s="443">
        <v>45877</v>
      </c>
      <c r="BV208" s="444">
        <v>530000</v>
      </c>
      <c r="BW208" s="374"/>
      <c r="BX208" s="475">
        <v>45870</v>
      </c>
      <c r="BY208" s="474">
        <v>45000</v>
      </c>
      <c r="BZ208" s="374"/>
      <c r="CA208" s="376">
        <v>45692</v>
      </c>
      <c r="CB208" s="374">
        <v>307000</v>
      </c>
      <c r="CC208" s="374"/>
      <c r="CD208" s="376">
        <v>45721</v>
      </c>
      <c r="CE208" s="288">
        <v>500000</v>
      </c>
      <c r="CF208" s="375"/>
      <c r="CG208" s="825">
        <v>45932</v>
      </c>
      <c r="CH208" s="481">
        <v>730000</v>
      </c>
      <c r="CI208" s="375"/>
      <c r="CJ208" s="471">
        <v>46058</v>
      </c>
      <c r="CK208" s="472">
        <v>70000</v>
      </c>
      <c r="CL208" s="375"/>
      <c r="CM208" s="376">
        <v>45878</v>
      </c>
      <c r="CN208" s="374">
        <v>40000</v>
      </c>
      <c r="CP208" s="442">
        <v>45968</v>
      </c>
      <c r="CQ208" s="441">
        <v>100000</v>
      </c>
      <c r="DB208" s="859">
        <v>46165</v>
      </c>
      <c r="DC208" s="441">
        <v>5000</v>
      </c>
      <c r="DH208" s="442"/>
      <c r="DI208" s="441"/>
    </row>
    <row r="209" spans="1:113" ht="15.75" x14ac:dyDescent="0.25">
      <c r="A209" s="298"/>
      <c r="E209" s="404">
        <v>46168</v>
      </c>
      <c r="F209" s="405">
        <v>143000</v>
      </c>
      <c r="G209" s="407"/>
      <c r="H209" s="405" t="s">
        <v>8833</v>
      </c>
      <c r="M209" s="211">
        <v>44819</v>
      </c>
      <c r="N209" s="212">
        <v>4000</v>
      </c>
      <c r="O209" s="213"/>
      <c r="P209" s="214" t="s">
        <v>613</v>
      </c>
      <c r="T209" s="671">
        <v>46082</v>
      </c>
      <c r="U209" s="558" t="s">
        <v>6992</v>
      </c>
      <c r="V209" s="557" t="s">
        <v>8149</v>
      </c>
      <c r="W209" s="558" t="s">
        <v>561</v>
      </c>
      <c r="X209" s="558" t="s">
        <v>283</v>
      </c>
      <c r="Y209" s="673">
        <v>775000</v>
      </c>
      <c r="Z209" s="569"/>
      <c r="AA209" s="712">
        <v>623000</v>
      </c>
      <c r="AB209" s="569">
        <v>42000</v>
      </c>
      <c r="AC209" s="569"/>
      <c r="AD209" s="569"/>
      <c r="AE209" s="712">
        <v>110000</v>
      </c>
      <c r="AF209" s="569"/>
      <c r="AG209" s="569">
        <v>0</v>
      </c>
      <c r="AH209" s="558" t="s">
        <v>8488</v>
      </c>
      <c r="AI209" t="s">
        <v>542</v>
      </c>
      <c r="AJ209" s="256">
        <v>45794</v>
      </c>
      <c r="AK209" s="255">
        <v>9444000</v>
      </c>
      <c r="AL209" s="255">
        <v>-9444000</v>
      </c>
      <c r="AN209" s="126"/>
      <c r="BP209" s="203"/>
      <c r="BQ209" s="203"/>
      <c r="BR209" s="203"/>
      <c r="BS209" s="203"/>
      <c r="BT209" s="374"/>
      <c r="BU209" s="443">
        <v>45874</v>
      </c>
      <c r="BV209" s="444">
        <v>407000</v>
      </c>
      <c r="BW209" s="374"/>
      <c r="BX209" s="475">
        <v>45869</v>
      </c>
      <c r="BY209" s="474">
        <v>317000</v>
      </c>
      <c r="BZ209" s="374"/>
      <c r="CA209" s="376">
        <v>45692</v>
      </c>
      <c r="CB209" s="374">
        <v>202000</v>
      </c>
      <c r="CC209" s="374"/>
      <c r="CD209" s="376">
        <v>45720</v>
      </c>
      <c r="CE209" s="288">
        <v>205000</v>
      </c>
      <c r="CF209" s="375"/>
      <c r="CG209" s="825">
        <v>45931</v>
      </c>
      <c r="CH209" s="481">
        <v>368000</v>
      </c>
      <c r="CI209" s="375"/>
      <c r="CJ209" s="471">
        <v>46057</v>
      </c>
      <c r="CK209" s="472">
        <v>128000</v>
      </c>
      <c r="CL209" s="375"/>
      <c r="CM209" s="376">
        <v>45877</v>
      </c>
      <c r="CN209" s="374">
        <v>300000</v>
      </c>
      <c r="CP209" s="442">
        <v>45964</v>
      </c>
      <c r="CQ209" s="441">
        <v>239000</v>
      </c>
      <c r="DB209" s="859">
        <v>46164</v>
      </c>
      <c r="DC209" s="441">
        <v>371000</v>
      </c>
      <c r="DH209" s="442"/>
      <c r="DI209" s="441"/>
    </row>
    <row r="210" spans="1:113" ht="15.75" x14ac:dyDescent="0.25">
      <c r="A210" s="298"/>
      <c r="E210" s="404">
        <v>46168</v>
      </c>
      <c r="F210" s="405">
        <v>6000</v>
      </c>
      <c r="G210" s="407"/>
      <c r="H210" s="405" t="s">
        <v>8832</v>
      </c>
      <c r="M210" s="211">
        <v>44813</v>
      </c>
      <c r="N210" s="212">
        <v>4000</v>
      </c>
      <c r="O210" s="213"/>
      <c r="P210" s="214" t="s">
        <v>613</v>
      </c>
      <c r="T210" s="671">
        <v>46082</v>
      </c>
      <c r="U210" s="558" t="s">
        <v>6992</v>
      </c>
      <c r="V210" s="557" t="s">
        <v>8237</v>
      </c>
      <c r="W210" s="558" t="s">
        <v>8284</v>
      </c>
      <c r="X210" s="558" t="s">
        <v>427</v>
      </c>
      <c r="Y210" s="673">
        <v>1207000</v>
      </c>
      <c r="Z210" s="569"/>
      <c r="AA210" s="712">
        <v>626000</v>
      </c>
      <c r="AB210" s="569"/>
      <c r="AC210" s="569"/>
      <c r="AD210" s="569">
        <v>501000</v>
      </c>
      <c r="AE210" s="712">
        <v>80000</v>
      </c>
      <c r="AF210" s="569"/>
      <c r="AG210" s="569">
        <v>0</v>
      </c>
      <c r="AH210" s="558"/>
      <c r="AI210" t="s">
        <v>542</v>
      </c>
      <c r="AJ210" s="256">
        <v>45794</v>
      </c>
      <c r="AK210" s="255">
        <v>9412000</v>
      </c>
      <c r="AL210" s="255">
        <v>-9412000</v>
      </c>
      <c r="AN210" s="126"/>
      <c r="BP210" s="203"/>
      <c r="BQ210" s="203"/>
      <c r="BR210" s="203"/>
      <c r="BS210" s="203"/>
      <c r="BT210" s="374"/>
      <c r="BU210" s="443">
        <v>45868</v>
      </c>
      <c r="BV210" s="444">
        <v>613000</v>
      </c>
      <c r="BW210" s="374"/>
      <c r="BX210" s="475">
        <v>45869</v>
      </c>
      <c r="BY210" s="474">
        <v>1000000</v>
      </c>
      <c r="BZ210" s="374"/>
      <c r="CA210" s="376">
        <v>45692</v>
      </c>
      <c r="CB210" s="374">
        <v>273000</v>
      </c>
      <c r="CC210" s="374"/>
      <c r="CD210" s="376">
        <v>45720</v>
      </c>
      <c r="CE210" s="288">
        <v>279000</v>
      </c>
      <c r="CF210" s="375"/>
      <c r="CG210" s="825">
        <v>45931</v>
      </c>
      <c r="CH210" s="481">
        <v>564000</v>
      </c>
      <c r="CI210" s="375"/>
      <c r="CJ210" s="471">
        <v>46057</v>
      </c>
      <c r="CK210" s="472">
        <v>268000</v>
      </c>
      <c r="CL210" s="375"/>
      <c r="CM210" s="376">
        <v>45875</v>
      </c>
      <c r="CN210" s="374">
        <v>40000</v>
      </c>
      <c r="CP210" s="442">
        <v>45962</v>
      </c>
      <c r="CQ210" s="441">
        <v>33000</v>
      </c>
      <c r="DB210" s="859">
        <v>46164</v>
      </c>
      <c r="DC210" s="441">
        <v>10000</v>
      </c>
      <c r="DH210" s="442"/>
      <c r="DI210" s="441"/>
    </row>
    <row r="211" spans="1:113" ht="15.75" x14ac:dyDescent="0.25">
      <c r="A211" s="298"/>
      <c r="E211" s="404">
        <v>46168</v>
      </c>
      <c r="F211" s="405">
        <v>6000</v>
      </c>
      <c r="G211" s="407" t="s">
        <v>3324</v>
      </c>
      <c r="H211" s="405" t="s">
        <v>2649</v>
      </c>
      <c r="M211" s="211">
        <v>44813</v>
      </c>
      <c r="N211" s="212">
        <v>70000</v>
      </c>
      <c r="O211" s="213"/>
      <c r="P211" s="212" t="s">
        <v>683</v>
      </c>
      <c r="T211" s="671">
        <v>46082</v>
      </c>
      <c r="U211" s="558" t="s">
        <v>6650</v>
      </c>
      <c r="V211" s="557" t="s">
        <v>8395</v>
      </c>
      <c r="W211" s="558" t="s">
        <v>561</v>
      </c>
      <c r="X211" s="558" t="s">
        <v>427</v>
      </c>
      <c r="Y211" s="673">
        <v>354000</v>
      </c>
      <c r="Z211" s="569">
        <v>5000</v>
      </c>
      <c r="AA211" s="712">
        <v>270000</v>
      </c>
      <c r="AB211" s="569"/>
      <c r="AC211" s="569"/>
      <c r="AD211" s="569"/>
      <c r="AE211" s="712">
        <v>79000</v>
      </c>
      <c r="AF211" s="569"/>
      <c r="AG211" s="569">
        <v>0</v>
      </c>
      <c r="AH211" s="558"/>
      <c r="AI211" t="s">
        <v>542</v>
      </c>
      <c r="AJ211" s="256">
        <v>45793</v>
      </c>
      <c r="AK211" s="255">
        <v>9252000</v>
      </c>
      <c r="AL211" s="255">
        <v>-9252000</v>
      </c>
      <c r="AN211" s="126"/>
      <c r="BP211" s="203"/>
      <c r="BQ211" s="203"/>
      <c r="BR211" s="203"/>
      <c r="BS211" s="203"/>
      <c r="BT211" s="374"/>
      <c r="BU211" s="443">
        <v>45868</v>
      </c>
      <c r="BV211" s="444">
        <v>377000</v>
      </c>
      <c r="BW211" s="374"/>
      <c r="BX211" s="475">
        <v>45867</v>
      </c>
      <c r="BY211" s="474">
        <v>207000</v>
      </c>
      <c r="BZ211" s="374"/>
      <c r="CA211" s="376">
        <v>45692</v>
      </c>
      <c r="CB211" s="374">
        <v>859000</v>
      </c>
      <c r="CC211" s="374"/>
      <c r="CD211" s="376">
        <v>45717</v>
      </c>
      <c r="CE211" s="288">
        <v>227000</v>
      </c>
      <c r="CF211" s="375"/>
      <c r="CG211" s="825">
        <v>45930</v>
      </c>
      <c r="CH211" s="481">
        <v>600000</v>
      </c>
      <c r="CI211" s="375"/>
      <c r="CJ211" s="471">
        <v>46057</v>
      </c>
      <c r="CK211" s="472">
        <v>201000</v>
      </c>
      <c r="CL211" s="375"/>
      <c r="CM211" s="376">
        <v>45874</v>
      </c>
      <c r="CN211" s="374">
        <v>323000</v>
      </c>
      <c r="CP211" s="442">
        <v>45959</v>
      </c>
      <c r="CQ211" s="441">
        <v>70000</v>
      </c>
      <c r="DB211" s="859">
        <v>46164</v>
      </c>
      <c r="DC211" s="441">
        <v>18000</v>
      </c>
      <c r="DH211" s="442"/>
      <c r="DI211" s="441"/>
    </row>
    <row r="212" spans="1:113" ht="15.75" x14ac:dyDescent="0.25">
      <c r="A212" s="298"/>
      <c r="E212" s="404">
        <v>46167</v>
      </c>
      <c r="F212" s="405">
        <v>20000</v>
      </c>
      <c r="G212" s="407"/>
      <c r="H212" s="405" t="s">
        <v>8830</v>
      </c>
      <c r="M212" s="211">
        <v>44813</v>
      </c>
      <c r="N212" s="212">
        <v>4000</v>
      </c>
      <c r="O212" s="213"/>
      <c r="P212" s="214" t="s">
        <v>613</v>
      </c>
      <c r="T212" s="671">
        <v>46054</v>
      </c>
      <c r="U212" s="558" t="s">
        <v>6400</v>
      </c>
      <c r="V212" s="557" t="s">
        <v>7421</v>
      </c>
      <c r="W212" s="558" t="s">
        <v>7422</v>
      </c>
      <c r="X212" s="558" t="s">
        <v>577</v>
      </c>
      <c r="Y212" s="673">
        <v>1061000</v>
      </c>
      <c r="Z212" s="569">
        <v>5000</v>
      </c>
      <c r="AA212" s="712">
        <v>685000</v>
      </c>
      <c r="AB212" s="569">
        <v>188000</v>
      </c>
      <c r="AC212" s="569"/>
      <c r="AD212" s="569">
        <v>90000</v>
      </c>
      <c r="AE212" s="712">
        <v>85000</v>
      </c>
      <c r="AF212" s="569">
        <v>8000</v>
      </c>
      <c r="AG212" s="569">
        <v>0</v>
      </c>
      <c r="AH212" s="558" t="s">
        <v>8231</v>
      </c>
      <c r="AI212" t="s">
        <v>542</v>
      </c>
      <c r="AJ212" s="256">
        <v>45790</v>
      </c>
      <c r="AK212" s="255">
        <v>8844000</v>
      </c>
      <c r="AL212" s="255">
        <v>-8844000</v>
      </c>
      <c r="AN212" s="126"/>
      <c r="BP212" s="203"/>
      <c r="BQ212" s="203"/>
      <c r="BR212" s="203"/>
      <c r="BS212" s="203"/>
      <c r="BT212" s="374"/>
      <c r="BU212" s="443">
        <v>45867</v>
      </c>
      <c r="BV212" s="444">
        <v>1215000</v>
      </c>
      <c r="BW212" s="374"/>
      <c r="BX212" s="475">
        <v>45867</v>
      </c>
      <c r="BY212" s="474">
        <v>334000</v>
      </c>
      <c r="BZ212" s="374"/>
      <c r="CA212" s="376">
        <v>45692</v>
      </c>
      <c r="CB212" s="374">
        <v>651000</v>
      </c>
      <c r="CC212" s="374"/>
      <c r="CD212" s="376">
        <v>45717</v>
      </c>
      <c r="CE212" s="288">
        <v>250000</v>
      </c>
      <c r="CF212" s="375"/>
      <c r="CG212" s="825">
        <v>45929</v>
      </c>
      <c r="CH212" s="481">
        <v>430000</v>
      </c>
      <c r="CI212" s="375"/>
      <c r="CJ212" s="471">
        <v>46056</v>
      </c>
      <c r="CK212" s="472">
        <v>192000</v>
      </c>
      <c r="CL212" s="375"/>
      <c r="CM212" s="376">
        <v>45870</v>
      </c>
      <c r="CN212" s="374">
        <v>332000</v>
      </c>
      <c r="CP212" s="442">
        <v>45958</v>
      </c>
      <c r="CQ212" s="441">
        <v>50000</v>
      </c>
      <c r="DB212" s="859">
        <v>46163</v>
      </c>
      <c r="DC212" s="441">
        <v>10000</v>
      </c>
      <c r="DH212" s="442"/>
      <c r="DI212" s="441"/>
    </row>
    <row r="213" spans="1:113" ht="15.75" x14ac:dyDescent="0.25">
      <c r="A213" s="298"/>
      <c r="E213" s="404">
        <v>46167</v>
      </c>
      <c r="F213" s="405">
        <v>6000</v>
      </c>
      <c r="G213" s="407" t="s">
        <v>5440</v>
      </c>
      <c r="H213" s="405" t="s">
        <v>5639</v>
      </c>
      <c r="M213" s="211">
        <v>44813</v>
      </c>
      <c r="N213" s="212">
        <v>54000</v>
      </c>
      <c r="O213" s="213"/>
      <c r="P213" s="215" t="s">
        <v>684</v>
      </c>
      <c r="T213" s="671">
        <v>46054</v>
      </c>
      <c r="U213" s="558" t="s">
        <v>6580</v>
      </c>
      <c r="V213" s="557" t="s">
        <v>6583</v>
      </c>
      <c r="W213" s="558" t="s">
        <v>7346</v>
      </c>
      <c r="X213" s="558" t="s">
        <v>7347</v>
      </c>
      <c r="Y213" s="673">
        <v>500000</v>
      </c>
      <c r="Z213" s="569">
        <v>195000</v>
      </c>
      <c r="AA213" s="712">
        <v>192000</v>
      </c>
      <c r="AB213" s="569">
        <v>6000</v>
      </c>
      <c r="AC213" s="569"/>
      <c r="AD213" s="569"/>
      <c r="AE213" s="712">
        <v>107000</v>
      </c>
      <c r="AF213" s="569"/>
      <c r="AG213" s="569">
        <v>0</v>
      </c>
      <c r="AH213" s="558" t="s">
        <v>7348</v>
      </c>
      <c r="AI213" t="s">
        <v>542</v>
      </c>
      <c r="AJ213" s="256">
        <v>45789</v>
      </c>
      <c r="AK213" s="255">
        <v>8689000</v>
      </c>
      <c r="AL213" s="255">
        <v>-8689000</v>
      </c>
      <c r="AN213" s="126"/>
      <c r="BP213" s="203"/>
      <c r="BQ213" s="203"/>
      <c r="BR213" s="203"/>
      <c r="BS213" s="203"/>
      <c r="BT213" s="374"/>
      <c r="BU213" s="443">
        <v>45866</v>
      </c>
      <c r="BV213" s="444">
        <v>1111000</v>
      </c>
      <c r="BW213" s="374"/>
      <c r="BX213" s="475">
        <v>45867</v>
      </c>
      <c r="BY213" s="474">
        <v>277000</v>
      </c>
      <c r="BZ213" s="374"/>
      <c r="CA213" s="376">
        <v>45692</v>
      </c>
      <c r="CB213" s="374">
        <v>380000</v>
      </c>
      <c r="CC213" s="374"/>
      <c r="CD213" s="376">
        <v>45716</v>
      </c>
      <c r="CE213" s="288">
        <v>5000</v>
      </c>
      <c r="CF213" s="375"/>
      <c r="CG213" s="825">
        <v>45929</v>
      </c>
      <c r="CH213" s="481">
        <v>433000</v>
      </c>
      <c r="CI213" s="375"/>
      <c r="CJ213" s="471">
        <v>46056</v>
      </c>
      <c r="CK213" s="472">
        <v>20000</v>
      </c>
      <c r="CL213" s="375"/>
      <c r="CM213" s="376">
        <v>45869</v>
      </c>
      <c r="CN213" s="374">
        <v>65000</v>
      </c>
      <c r="CP213" s="442">
        <v>45954</v>
      </c>
      <c r="CQ213" s="441">
        <v>188000</v>
      </c>
      <c r="DB213" s="859">
        <v>46163</v>
      </c>
      <c r="DC213" s="441">
        <v>260000</v>
      </c>
      <c r="DH213" s="442"/>
      <c r="DI213" s="441"/>
    </row>
    <row r="214" spans="1:113" ht="15.75" x14ac:dyDescent="0.25">
      <c r="A214" s="298"/>
      <c r="E214" s="404">
        <v>46167</v>
      </c>
      <c r="F214" s="405">
        <v>20000</v>
      </c>
      <c r="G214" s="407"/>
      <c r="H214" s="405" t="s">
        <v>8825</v>
      </c>
      <c r="M214" s="211">
        <v>44813</v>
      </c>
      <c r="N214" s="212">
        <v>20000</v>
      </c>
      <c r="O214" s="213"/>
      <c r="P214" s="212" t="s">
        <v>685</v>
      </c>
      <c r="T214" s="671">
        <v>46054</v>
      </c>
      <c r="U214" s="558" t="s">
        <v>3755</v>
      </c>
      <c r="V214" s="557" t="s">
        <v>8123</v>
      </c>
      <c r="W214" s="558" t="s">
        <v>2837</v>
      </c>
      <c r="X214" s="558" t="s">
        <v>571</v>
      </c>
      <c r="Y214" s="673">
        <v>120000</v>
      </c>
      <c r="Z214" s="569"/>
      <c r="AA214" s="712">
        <v>106000</v>
      </c>
      <c r="AB214" s="569"/>
      <c r="AC214" s="569"/>
      <c r="AD214" s="569"/>
      <c r="AE214" s="712">
        <v>14000</v>
      </c>
      <c r="AF214" s="569"/>
      <c r="AG214" s="569">
        <v>0</v>
      </c>
      <c r="AH214" s="558"/>
      <c r="AI214" t="s">
        <v>542</v>
      </c>
      <c r="AJ214" s="256">
        <v>45787</v>
      </c>
      <c r="AK214" s="255">
        <v>8587000</v>
      </c>
      <c r="AL214" s="255">
        <v>-8587000</v>
      </c>
      <c r="AN214" s="126"/>
      <c r="BP214" s="203"/>
      <c r="BQ214" s="203"/>
      <c r="BR214" s="203"/>
      <c r="BS214" s="203"/>
      <c r="BT214" s="374"/>
      <c r="BU214" s="443">
        <v>45866</v>
      </c>
      <c r="BV214" s="444">
        <v>303000</v>
      </c>
      <c r="BW214" s="374"/>
      <c r="BX214" s="475">
        <v>45864</v>
      </c>
      <c r="BY214" s="474">
        <v>196000</v>
      </c>
      <c r="BZ214" s="374"/>
      <c r="CA214" s="376">
        <v>45689</v>
      </c>
      <c r="CB214" s="374">
        <v>382000</v>
      </c>
      <c r="CC214" s="374"/>
      <c r="CD214" s="376">
        <v>45716</v>
      </c>
      <c r="CE214" s="288">
        <v>5000</v>
      </c>
      <c r="CF214" s="375"/>
      <c r="CG214" s="825">
        <v>45927</v>
      </c>
      <c r="CH214" s="481">
        <v>403000</v>
      </c>
      <c r="CI214" s="375"/>
      <c r="CJ214" s="471">
        <v>46056</v>
      </c>
      <c r="CK214" s="472">
        <v>175000</v>
      </c>
      <c r="CL214" s="375"/>
      <c r="CM214" s="376">
        <v>45869</v>
      </c>
      <c r="CN214" s="374">
        <v>254000</v>
      </c>
      <c r="CP214" s="442">
        <v>45951</v>
      </c>
      <c r="CQ214" s="441">
        <v>100000</v>
      </c>
      <c r="DB214" s="859">
        <v>46163</v>
      </c>
      <c r="DC214" s="441">
        <v>647000</v>
      </c>
      <c r="DH214" s="442"/>
      <c r="DI214" s="441"/>
    </row>
    <row r="215" spans="1:113" ht="15.75" x14ac:dyDescent="0.25">
      <c r="A215" s="298"/>
      <c r="E215" s="404">
        <v>46167</v>
      </c>
      <c r="F215" s="405">
        <v>16000</v>
      </c>
      <c r="G215" s="407" t="s">
        <v>1365</v>
      </c>
      <c r="H215" s="405" t="s">
        <v>8824</v>
      </c>
      <c r="M215" s="211">
        <v>44811</v>
      </c>
      <c r="N215" s="212">
        <v>70000</v>
      </c>
      <c r="O215" s="213"/>
      <c r="P215" s="212" t="s">
        <v>686</v>
      </c>
      <c r="T215" s="671">
        <v>46054</v>
      </c>
      <c r="U215" s="558" t="s">
        <v>1697</v>
      </c>
      <c r="V215" s="557" t="s">
        <v>8103</v>
      </c>
      <c r="W215" s="558" t="s">
        <v>4426</v>
      </c>
      <c r="X215" s="558" t="s">
        <v>427</v>
      </c>
      <c r="Y215" s="673">
        <v>309000</v>
      </c>
      <c r="Z215" s="569"/>
      <c r="AA215" s="712">
        <v>224000</v>
      </c>
      <c r="AB215" s="569"/>
      <c r="AC215" s="569"/>
      <c r="AD215" s="569"/>
      <c r="AE215" s="712">
        <v>85000</v>
      </c>
      <c r="AF215" s="569"/>
      <c r="AG215" s="569">
        <v>0</v>
      </c>
      <c r="AH215" s="558"/>
      <c r="AI215" t="s">
        <v>542</v>
      </c>
      <c r="AJ215" s="256">
        <v>45785</v>
      </c>
      <c r="AK215" s="255">
        <v>8575000</v>
      </c>
      <c r="AL215" s="255">
        <v>-8575000</v>
      </c>
      <c r="AN215" s="126"/>
      <c r="BP215" s="203"/>
      <c r="BQ215" s="203"/>
      <c r="BR215" s="203"/>
      <c r="BS215" s="203"/>
      <c r="BT215" s="374"/>
      <c r="BU215" s="443">
        <v>45864</v>
      </c>
      <c r="BV215" s="444">
        <v>200000</v>
      </c>
      <c r="BW215" s="374"/>
      <c r="BX215" s="475">
        <v>45863</v>
      </c>
      <c r="BY215" s="474">
        <v>3000</v>
      </c>
      <c r="BZ215" s="374"/>
      <c r="CA215" s="376">
        <v>45689</v>
      </c>
      <c r="CB215" s="374">
        <v>554000</v>
      </c>
      <c r="CC215" s="374"/>
      <c r="CD215" s="376">
        <v>45716</v>
      </c>
      <c r="CE215" s="288">
        <v>745000</v>
      </c>
      <c r="CF215" s="375"/>
      <c r="CG215" s="825">
        <v>45926</v>
      </c>
      <c r="CH215" s="481">
        <v>1037000</v>
      </c>
      <c r="CI215" s="375"/>
      <c r="CJ215" s="471">
        <v>46056</v>
      </c>
      <c r="CK215" s="472">
        <v>40000</v>
      </c>
      <c r="CL215" s="375"/>
      <c r="CM215" s="376">
        <v>45869</v>
      </c>
      <c r="CN215" s="374">
        <v>256000</v>
      </c>
      <c r="CP215" s="442">
        <v>45948</v>
      </c>
      <c r="CQ215" s="441">
        <v>189000</v>
      </c>
      <c r="DB215" s="859">
        <v>46163</v>
      </c>
      <c r="DC215" s="441">
        <v>117000</v>
      </c>
      <c r="DH215" s="442"/>
      <c r="DI215" s="441"/>
    </row>
    <row r="216" spans="1:113" ht="15.75" x14ac:dyDescent="0.25">
      <c r="A216" s="298"/>
      <c r="E216" s="404">
        <v>46167</v>
      </c>
      <c r="F216" s="405">
        <v>22000</v>
      </c>
      <c r="G216" s="407" t="s">
        <v>3322</v>
      </c>
      <c r="H216" s="405" t="s">
        <v>903</v>
      </c>
      <c r="M216" s="211">
        <v>44811</v>
      </c>
      <c r="N216" s="212">
        <v>4000</v>
      </c>
      <c r="O216" s="213"/>
      <c r="P216" s="214" t="s">
        <v>613</v>
      </c>
      <c r="T216" s="671">
        <v>46054</v>
      </c>
      <c r="U216" s="558" t="s">
        <v>1697</v>
      </c>
      <c r="V216" s="557" t="s">
        <v>8107</v>
      </c>
      <c r="W216" s="558" t="s">
        <v>5350</v>
      </c>
      <c r="X216" s="558" t="s">
        <v>427</v>
      </c>
      <c r="Y216" s="673">
        <v>648000</v>
      </c>
      <c r="Z216" s="569">
        <v>23000</v>
      </c>
      <c r="AA216" s="712">
        <v>535000</v>
      </c>
      <c r="AB216" s="569"/>
      <c r="AC216" s="569"/>
      <c r="AD216" s="569"/>
      <c r="AE216" s="712">
        <v>90000</v>
      </c>
      <c r="AF216" s="569"/>
      <c r="AG216" s="569">
        <v>0</v>
      </c>
      <c r="AH216" s="558"/>
      <c r="AI216" t="s">
        <v>542</v>
      </c>
      <c r="AJ216" s="256">
        <v>45784</v>
      </c>
      <c r="AK216" s="255">
        <v>8444000</v>
      </c>
      <c r="AL216" s="255">
        <v>-8444000</v>
      </c>
      <c r="AN216" s="126"/>
      <c r="BP216" s="203"/>
      <c r="BQ216" s="203"/>
      <c r="BR216" s="203"/>
      <c r="BS216" s="203"/>
      <c r="BT216" s="374"/>
      <c r="BU216" s="443">
        <v>45861</v>
      </c>
      <c r="BV216" s="444">
        <v>528000</v>
      </c>
      <c r="BW216" s="374"/>
      <c r="BX216" s="475">
        <v>45863</v>
      </c>
      <c r="BY216" s="474">
        <v>721000</v>
      </c>
      <c r="BZ216" s="374"/>
      <c r="CA216" s="376">
        <v>45689</v>
      </c>
      <c r="CB216" s="374">
        <v>948000</v>
      </c>
      <c r="CC216" s="374"/>
      <c r="CD216" s="376">
        <v>45715</v>
      </c>
      <c r="CE216" s="288">
        <v>45000</v>
      </c>
      <c r="CF216" s="375"/>
      <c r="CG216" s="825">
        <v>45924</v>
      </c>
      <c r="CH216" s="481">
        <v>285000</v>
      </c>
      <c r="CI216" s="375"/>
      <c r="CJ216" s="471">
        <v>46056</v>
      </c>
      <c r="CK216" s="472">
        <v>217000</v>
      </c>
      <c r="CL216" s="375"/>
      <c r="CM216" s="376">
        <v>45866</v>
      </c>
      <c r="CN216" s="374">
        <v>423000</v>
      </c>
      <c r="CP216" s="442">
        <v>45945</v>
      </c>
      <c r="CQ216" s="441">
        <v>20000</v>
      </c>
      <c r="DB216" s="859">
        <v>46162</v>
      </c>
      <c r="DC216" s="441">
        <v>3000</v>
      </c>
      <c r="DH216" s="442"/>
      <c r="DI216" s="441"/>
    </row>
    <row r="217" spans="1:113" ht="15.75" x14ac:dyDescent="0.25">
      <c r="A217" s="298"/>
      <c r="E217" s="404">
        <v>46165</v>
      </c>
      <c r="F217" s="405">
        <v>5000</v>
      </c>
      <c r="G217" s="407"/>
      <c r="H217" s="405" t="s">
        <v>3697</v>
      </c>
      <c r="M217" s="211">
        <v>44811</v>
      </c>
      <c r="N217" s="212">
        <v>70000</v>
      </c>
      <c r="O217" s="213"/>
      <c r="P217" s="212" t="s">
        <v>622</v>
      </c>
      <c r="T217" s="671">
        <v>46054</v>
      </c>
      <c r="U217" s="558" t="s">
        <v>4860</v>
      </c>
      <c r="V217" s="557" t="s">
        <v>8119</v>
      </c>
      <c r="W217" s="558" t="s">
        <v>561</v>
      </c>
      <c r="X217" s="558" t="s">
        <v>427</v>
      </c>
      <c r="Y217" s="673">
        <v>610000</v>
      </c>
      <c r="Z217" s="569">
        <v>5000</v>
      </c>
      <c r="AA217" s="712">
        <v>319000</v>
      </c>
      <c r="AB217" s="569">
        <v>159000</v>
      </c>
      <c r="AC217" s="569">
        <v>47000</v>
      </c>
      <c r="AD217" s="569"/>
      <c r="AE217" s="712">
        <v>80000</v>
      </c>
      <c r="AF217" s="569"/>
      <c r="AG217" s="569">
        <v>0</v>
      </c>
      <c r="AH217" s="558"/>
      <c r="AI217" t="s">
        <v>542</v>
      </c>
      <c r="AJ217" s="256">
        <v>45783</v>
      </c>
      <c r="AK217" s="255">
        <v>8439000</v>
      </c>
      <c r="AL217" s="255">
        <v>-8439000</v>
      </c>
      <c r="AN217" s="126"/>
      <c r="BP217" s="203"/>
      <c r="BQ217" s="203"/>
      <c r="BR217" s="203"/>
      <c r="BS217" s="203"/>
      <c r="BT217" s="374"/>
      <c r="BU217" s="443">
        <v>45859</v>
      </c>
      <c r="BV217" s="444">
        <v>250000</v>
      </c>
      <c r="BW217" s="374"/>
      <c r="BX217" s="475">
        <v>45862</v>
      </c>
      <c r="BY217" s="474">
        <v>281000</v>
      </c>
      <c r="BZ217" s="374"/>
      <c r="CA217" s="376">
        <v>45689</v>
      </c>
      <c r="CB217" s="374">
        <v>277000</v>
      </c>
      <c r="CC217" s="374"/>
      <c r="CD217" s="376">
        <v>45715</v>
      </c>
      <c r="CE217" s="288">
        <v>835000</v>
      </c>
      <c r="CF217" s="375"/>
      <c r="CG217" s="825">
        <v>45924</v>
      </c>
      <c r="CH217" s="481">
        <v>1400000</v>
      </c>
      <c r="CI217" s="375"/>
      <c r="CJ217" s="471">
        <v>46056</v>
      </c>
      <c r="CK217" s="472">
        <v>8000</v>
      </c>
      <c r="CL217" s="375"/>
      <c r="CM217" s="376">
        <v>45866</v>
      </c>
      <c r="CN217" s="374">
        <v>320000</v>
      </c>
      <c r="CP217" s="442">
        <v>45945</v>
      </c>
      <c r="CQ217" s="441">
        <v>100000</v>
      </c>
      <c r="DB217" s="859">
        <v>46161</v>
      </c>
      <c r="DC217" s="441">
        <v>5000</v>
      </c>
      <c r="DH217" s="442"/>
      <c r="DI217" s="441"/>
    </row>
    <row r="218" spans="1:113" ht="15.75" x14ac:dyDescent="0.25">
      <c r="A218" s="298"/>
      <c r="E218" s="404">
        <v>46165</v>
      </c>
      <c r="F218" s="405">
        <v>24000</v>
      </c>
      <c r="G218" s="407" t="s">
        <v>1281</v>
      </c>
      <c r="H218" s="405" t="s">
        <v>8810</v>
      </c>
      <c r="M218" s="211">
        <v>44811</v>
      </c>
      <c r="N218" s="212">
        <v>220000</v>
      </c>
      <c r="O218" s="213"/>
      <c r="P218" s="212" t="s">
        <v>649</v>
      </c>
      <c r="T218" s="671">
        <v>46054</v>
      </c>
      <c r="U218" s="558" t="s">
        <v>6513</v>
      </c>
      <c r="V218" s="557" t="s">
        <v>8125</v>
      </c>
      <c r="W218" s="558" t="s">
        <v>561</v>
      </c>
      <c r="X218" s="558" t="s">
        <v>426</v>
      </c>
      <c r="Y218" s="673">
        <v>478000</v>
      </c>
      <c r="Z218" s="569">
        <v>5000</v>
      </c>
      <c r="AA218" s="712">
        <v>403000</v>
      </c>
      <c r="AB218" s="569"/>
      <c r="AC218" s="569"/>
      <c r="AD218" s="569"/>
      <c r="AE218" s="712">
        <v>70000</v>
      </c>
      <c r="AF218" s="569"/>
      <c r="AG218" s="569">
        <v>0</v>
      </c>
      <c r="AH218" s="558"/>
      <c r="AI218" t="s">
        <v>542</v>
      </c>
      <c r="AJ218" s="256">
        <v>45782</v>
      </c>
      <c r="AK218" s="255">
        <v>8434000</v>
      </c>
      <c r="AL218" s="255">
        <v>-8434000</v>
      </c>
      <c r="AN218" s="126"/>
      <c r="BP218" s="203"/>
      <c r="BQ218" s="203"/>
      <c r="BR218" s="203"/>
      <c r="BS218" s="203"/>
      <c r="BT218" s="374"/>
      <c r="BU218" s="443">
        <v>45859</v>
      </c>
      <c r="BV218" s="444">
        <v>1380000</v>
      </c>
      <c r="BW218" s="374"/>
      <c r="BX218" s="475">
        <v>45862</v>
      </c>
      <c r="BY218" s="474">
        <v>217000</v>
      </c>
      <c r="BZ218" s="374"/>
      <c r="CA218" s="376">
        <v>45689</v>
      </c>
      <c r="CB218" s="374">
        <v>389000</v>
      </c>
      <c r="CC218" s="374"/>
      <c r="CD218" s="376">
        <v>45715</v>
      </c>
      <c r="CE218" s="288">
        <v>234000</v>
      </c>
      <c r="CF218" s="375"/>
      <c r="CG218" s="825">
        <v>45924</v>
      </c>
      <c r="CH218" s="481">
        <v>991000</v>
      </c>
      <c r="CI218" s="375"/>
      <c r="CJ218" s="471">
        <v>46052</v>
      </c>
      <c r="CK218" s="472">
        <v>336000</v>
      </c>
      <c r="CL218" s="375"/>
      <c r="CM218" s="376">
        <v>45864</v>
      </c>
      <c r="CN218" s="374">
        <v>40000</v>
      </c>
      <c r="CP218" s="442">
        <v>45943</v>
      </c>
      <c r="CQ218" s="441">
        <v>100000</v>
      </c>
      <c r="DB218" s="859">
        <v>46161</v>
      </c>
      <c r="DC218" s="441">
        <v>235000</v>
      </c>
      <c r="DH218" s="442"/>
      <c r="DI218" s="441"/>
    </row>
    <row r="219" spans="1:113" ht="15.75" x14ac:dyDescent="0.25">
      <c r="A219" s="298"/>
      <c r="E219" s="404">
        <v>46165</v>
      </c>
      <c r="F219" s="405">
        <v>26000</v>
      </c>
      <c r="G219" s="407" t="s">
        <v>1365</v>
      </c>
      <c r="H219" s="405" t="s">
        <v>8809</v>
      </c>
      <c r="M219" s="211">
        <v>44804</v>
      </c>
      <c r="N219" s="212">
        <v>4000</v>
      </c>
      <c r="O219" s="213"/>
      <c r="P219" s="214" t="s">
        <v>613</v>
      </c>
      <c r="T219" s="671">
        <v>46054</v>
      </c>
      <c r="U219" s="558" t="s">
        <v>6513</v>
      </c>
      <c r="V219" s="557" t="s">
        <v>5397</v>
      </c>
      <c r="W219" s="558" t="s">
        <v>561</v>
      </c>
      <c r="X219" s="558" t="s">
        <v>426</v>
      </c>
      <c r="Y219" s="673">
        <v>335000</v>
      </c>
      <c r="Z219" s="569">
        <v>5000</v>
      </c>
      <c r="AA219" s="712">
        <v>260000</v>
      </c>
      <c r="AB219" s="569"/>
      <c r="AC219" s="569"/>
      <c r="AD219" s="569"/>
      <c r="AE219" s="712">
        <v>70000</v>
      </c>
      <c r="AF219" s="569"/>
      <c r="AG219" s="569">
        <v>0</v>
      </c>
      <c r="AH219" s="558"/>
      <c r="AI219" t="s">
        <v>542</v>
      </c>
      <c r="AJ219" s="256">
        <v>45781</v>
      </c>
      <c r="AK219" s="255">
        <v>8302000</v>
      </c>
      <c r="AL219" s="255">
        <v>-8302000</v>
      </c>
      <c r="AN219" s="126"/>
      <c r="BP219" s="203"/>
      <c r="BQ219" s="203"/>
      <c r="BR219" s="203"/>
      <c r="BS219" s="203"/>
      <c r="BT219" s="374"/>
      <c r="BU219" s="443">
        <v>45857</v>
      </c>
      <c r="BV219" s="444">
        <v>257000</v>
      </c>
      <c r="BW219" s="374"/>
      <c r="BX219" s="475">
        <v>45862</v>
      </c>
      <c r="BY219" s="474">
        <v>192000</v>
      </c>
      <c r="BZ219" s="374"/>
      <c r="CA219" s="376">
        <v>45689</v>
      </c>
      <c r="CB219" s="374">
        <v>651000</v>
      </c>
      <c r="CC219" s="374"/>
      <c r="CD219" s="376">
        <v>45715</v>
      </c>
      <c r="CE219" s="288">
        <v>245000</v>
      </c>
      <c r="CF219" s="375"/>
      <c r="CG219" s="825">
        <v>45924</v>
      </c>
      <c r="CH219" s="481">
        <v>350000</v>
      </c>
      <c r="CI219" s="375"/>
      <c r="CJ219" s="471">
        <v>46052</v>
      </c>
      <c r="CK219" s="472">
        <v>691000</v>
      </c>
      <c r="CL219" s="375"/>
      <c r="CM219" s="376">
        <v>45862</v>
      </c>
      <c r="CN219" s="374">
        <v>550000</v>
      </c>
      <c r="CP219" s="442">
        <v>45942</v>
      </c>
      <c r="CQ219" s="441">
        <v>194000</v>
      </c>
      <c r="DB219" s="859">
        <v>46161</v>
      </c>
      <c r="DC219" s="441">
        <v>4000</v>
      </c>
      <c r="DH219" s="442"/>
      <c r="DI219" s="441"/>
    </row>
    <row r="220" spans="1:113" ht="15.75" x14ac:dyDescent="0.25">
      <c r="A220" s="298"/>
      <c r="E220" s="404">
        <v>46164</v>
      </c>
      <c r="F220" s="405">
        <v>20000</v>
      </c>
      <c r="G220" s="407" t="s">
        <v>1365</v>
      </c>
      <c r="H220" s="405" t="s">
        <v>885</v>
      </c>
      <c r="M220" s="211">
        <v>44798</v>
      </c>
      <c r="N220" s="212">
        <v>4000</v>
      </c>
      <c r="O220" s="213"/>
      <c r="P220" s="214" t="s">
        <v>613</v>
      </c>
      <c r="T220" s="671">
        <v>46054</v>
      </c>
      <c r="U220" s="558" t="s">
        <v>6513</v>
      </c>
      <c r="V220" s="557" t="s">
        <v>8053</v>
      </c>
      <c r="W220" s="558" t="s">
        <v>561</v>
      </c>
      <c r="X220" s="558" t="s">
        <v>214</v>
      </c>
      <c r="Y220" s="673">
        <v>286000</v>
      </c>
      <c r="Z220" s="569">
        <v>23000</v>
      </c>
      <c r="AA220" s="712">
        <v>177000</v>
      </c>
      <c r="AB220" s="569"/>
      <c r="AC220" s="569"/>
      <c r="AD220" s="569"/>
      <c r="AE220" s="712">
        <v>86000</v>
      </c>
      <c r="AF220" s="569"/>
      <c r="AG220" s="569">
        <v>0</v>
      </c>
      <c r="AH220" s="558"/>
      <c r="AI220" t="s">
        <v>542</v>
      </c>
      <c r="AJ220" s="256">
        <v>45780</v>
      </c>
      <c r="AK220" s="255">
        <v>8172000</v>
      </c>
      <c r="AL220" s="255">
        <v>-8172000</v>
      </c>
      <c r="AN220" s="126"/>
      <c r="BP220" s="203"/>
      <c r="BQ220" s="203"/>
      <c r="BR220" s="203"/>
      <c r="BS220" s="203"/>
      <c r="BT220" s="374"/>
      <c r="BU220" s="443">
        <v>45856</v>
      </c>
      <c r="BV220" s="444">
        <v>728000</v>
      </c>
      <c r="BW220" s="374"/>
      <c r="BX220" s="475">
        <v>45862</v>
      </c>
      <c r="BY220" s="474">
        <v>192000</v>
      </c>
      <c r="BZ220" s="374"/>
      <c r="CA220" s="376">
        <v>45687</v>
      </c>
      <c r="CB220" s="374">
        <v>5000</v>
      </c>
      <c r="CC220" s="374"/>
      <c r="CD220" s="376">
        <v>45714</v>
      </c>
      <c r="CE220" s="288">
        <v>5000</v>
      </c>
      <c r="CF220" s="375"/>
      <c r="CG220" s="825">
        <v>45922</v>
      </c>
      <c r="CH220" s="481">
        <v>774000</v>
      </c>
      <c r="CI220" s="375"/>
      <c r="CJ220" s="471">
        <v>46052</v>
      </c>
      <c r="CK220" s="472">
        <v>46000</v>
      </c>
      <c r="CL220" s="375"/>
      <c r="CM220" s="376">
        <v>45860</v>
      </c>
      <c r="CN220" s="374">
        <v>282000</v>
      </c>
      <c r="CP220" s="442">
        <v>45939</v>
      </c>
      <c r="CQ220" s="441">
        <v>356000</v>
      </c>
      <c r="DB220" s="859">
        <v>46161</v>
      </c>
      <c r="DC220" s="441">
        <v>20000</v>
      </c>
      <c r="DH220" s="442"/>
      <c r="DI220" s="441"/>
    </row>
    <row r="221" spans="1:113" ht="15.75" x14ac:dyDescent="0.25">
      <c r="A221" s="298"/>
      <c r="E221" s="404">
        <v>46164</v>
      </c>
      <c r="F221" s="405">
        <v>229000</v>
      </c>
      <c r="G221" s="407" t="s">
        <v>1281</v>
      </c>
      <c r="H221" s="405" t="s">
        <v>3344</v>
      </c>
      <c r="M221" s="211">
        <v>44796</v>
      </c>
      <c r="N221" s="212">
        <v>4000</v>
      </c>
      <c r="O221" s="213"/>
      <c r="P221" s="214" t="s">
        <v>613</v>
      </c>
      <c r="T221" s="671">
        <v>46054</v>
      </c>
      <c r="U221" s="558" t="s">
        <v>6513</v>
      </c>
      <c r="V221" s="557" t="s">
        <v>8019</v>
      </c>
      <c r="W221" s="558" t="s">
        <v>2040</v>
      </c>
      <c r="X221" s="558" t="s">
        <v>426</v>
      </c>
      <c r="Y221" s="673">
        <v>287000</v>
      </c>
      <c r="Z221" s="569"/>
      <c r="AA221" s="712">
        <v>217000</v>
      </c>
      <c r="AB221" s="569"/>
      <c r="AC221" s="569"/>
      <c r="AD221" s="569"/>
      <c r="AE221" s="712">
        <v>70000</v>
      </c>
      <c r="AF221" s="569"/>
      <c r="AG221" s="569">
        <v>0</v>
      </c>
      <c r="AH221" s="558"/>
      <c r="AI221" t="s">
        <v>542</v>
      </c>
      <c r="AJ221" s="386">
        <v>45777</v>
      </c>
      <c r="AK221" s="387">
        <v>7932000</v>
      </c>
      <c r="AL221" s="387">
        <v>-7932000</v>
      </c>
      <c r="AN221" s="126"/>
      <c r="BP221" s="203"/>
      <c r="BQ221" s="203"/>
      <c r="BR221" s="203"/>
      <c r="BS221" s="203"/>
      <c r="BT221" s="374"/>
      <c r="BU221" s="443">
        <v>45853</v>
      </c>
      <c r="BV221" s="444">
        <v>284000</v>
      </c>
      <c r="BW221" s="374"/>
      <c r="BX221" s="475">
        <v>45861</v>
      </c>
      <c r="BY221" s="474">
        <v>5000</v>
      </c>
      <c r="BZ221" s="374"/>
      <c r="CA221" s="376">
        <v>45686</v>
      </c>
      <c r="CB221" s="374">
        <v>232000</v>
      </c>
      <c r="CC221" s="374"/>
      <c r="CD221" s="376">
        <v>45714</v>
      </c>
      <c r="CE221" s="288">
        <v>670000</v>
      </c>
      <c r="CF221" s="375"/>
      <c r="CG221" s="825">
        <v>45922</v>
      </c>
      <c r="CH221" s="481">
        <v>425000</v>
      </c>
      <c r="CI221" s="375"/>
      <c r="CJ221" s="471">
        <v>46052</v>
      </c>
      <c r="CK221" s="472">
        <v>494000</v>
      </c>
      <c r="CL221" s="375"/>
      <c r="CM221" s="376">
        <v>45859</v>
      </c>
      <c r="CN221" s="374">
        <v>307000</v>
      </c>
      <c r="CP221" s="442">
        <v>45939</v>
      </c>
      <c r="CQ221" s="441">
        <v>364000</v>
      </c>
      <c r="DB221" s="859">
        <v>46161</v>
      </c>
      <c r="DC221" s="441">
        <v>11000</v>
      </c>
      <c r="DH221" s="442"/>
      <c r="DI221" s="441"/>
    </row>
    <row r="222" spans="1:113" ht="15.75" x14ac:dyDescent="0.25">
      <c r="A222" s="298"/>
      <c r="E222" s="404">
        <v>46164</v>
      </c>
      <c r="F222" s="405">
        <v>10000</v>
      </c>
      <c r="G222" s="407"/>
      <c r="H222" s="405" t="s">
        <v>5674</v>
      </c>
      <c r="M222" s="211">
        <v>44796</v>
      </c>
      <c r="N222" s="212">
        <v>4000</v>
      </c>
      <c r="O222" s="213"/>
      <c r="P222" s="214" t="s">
        <v>613</v>
      </c>
      <c r="T222" s="671">
        <v>46054</v>
      </c>
      <c r="U222" s="558" t="s">
        <v>6513</v>
      </c>
      <c r="V222" s="557" t="s">
        <v>8018</v>
      </c>
      <c r="W222" s="558" t="s">
        <v>2040</v>
      </c>
      <c r="X222" s="558" t="s">
        <v>426</v>
      </c>
      <c r="Y222" s="673">
        <v>338000</v>
      </c>
      <c r="Z222" s="569"/>
      <c r="AA222" s="712">
        <v>268000</v>
      </c>
      <c r="AB222" s="569"/>
      <c r="AC222" s="569"/>
      <c r="AD222" s="569"/>
      <c r="AE222" s="712">
        <v>70000</v>
      </c>
      <c r="AF222" s="569"/>
      <c r="AG222" s="569">
        <v>0</v>
      </c>
      <c r="AH222" s="558"/>
      <c r="AI222" t="s">
        <v>542</v>
      </c>
      <c r="AJ222" s="386">
        <v>45769</v>
      </c>
      <c r="AK222" s="387">
        <v>10300000</v>
      </c>
      <c r="AL222" s="387">
        <v>-10300000</v>
      </c>
      <c r="AN222" s="126"/>
      <c r="BP222" s="203"/>
      <c r="BQ222" s="203"/>
      <c r="BR222" s="203"/>
      <c r="BS222" s="203"/>
      <c r="BT222" s="374"/>
      <c r="BU222" s="443">
        <v>45853</v>
      </c>
      <c r="BV222" s="444">
        <v>100000</v>
      </c>
      <c r="BW222" s="374"/>
      <c r="BX222" s="475">
        <v>45861</v>
      </c>
      <c r="BY222" s="474">
        <v>227000</v>
      </c>
      <c r="BZ222" s="374"/>
      <c r="CA222" s="376">
        <v>45685</v>
      </c>
      <c r="CB222" s="374">
        <v>330000</v>
      </c>
      <c r="CC222" s="374"/>
      <c r="CD222" s="376">
        <v>45712</v>
      </c>
      <c r="CE222" s="288">
        <v>320000</v>
      </c>
      <c r="CF222" s="375"/>
      <c r="CG222" s="825">
        <v>45919</v>
      </c>
      <c r="CH222" s="481">
        <v>310000</v>
      </c>
      <c r="CI222" s="375"/>
      <c r="CJ222" s="471">
        <v>46051</v>
      </c>
      <c r="CK222" s="472">
        <v>204000</v>
      </c>
      <c r="CL222" s="375"/>
      <c r="CM222" s="376">
        <v>45859</v>
      </c>
      <c r="CN222" s="374">
        <v>243000</v>
      </c>
      <c r="CP222" s="442">
        <v>45937</v>
      </c>
      <c r="CQ222" s="441">
        <v>66000</v>
      </c>
      <c r="DB222" s="859">
        <v>46161</v>
      </c>
      <c r="DC222" s="441">
        <v>3000</v>
      </c>
      <c r="DH222" s="442"/>
      <c r="DI222" s="441"/>
    </row>
    <row r="223" spans="1:113" ht="15.75" x14ac:dyDescent="0.25">
      <c r="A223" s="298"/>
      <c r="E223" s="404">
        <v>46163</v>
      </c>
      <c r="F223" s="405">
        <v>77000</v>
      </c>
      <c r="G223" s="407" t="s">
        <v>3322</v>
      </c>
      <c r="H223" s="405" t="s">
        <v>8792</v>
      </c>
      <c r="M223" s="211">
        <v>44792</v>
      </c>
      <c r="N223" s="212">
        <v>120000</v>
      </c>
      <c r="O223" s="213"/>
      <c r="P223" s="212" t="s">
        <v>649</v>
      </c>
      <c r="T223" s="671">
        <v>46054</v>
      </c>
      <c r="U223" s="558" t="s">
        <v>6513</v>
      </c>
      <c r="V223" s="557" t="s">
        <v>8015</v>
      </c>
      <c r="W223" s="558" t="s">
        <v>2040</v>
      </c>
      <c r="X223" s="558" t="s">
        <v>426</v>
      </c>
      <c r="Y223" s="673">
        <v>276000</v>
      </c>
      <c r="Z223" s="569">
        <v>5000</v>
      </c>
      <c r="AA223" s="712">
        <v>201000</v>
      </c>
      <c r="AB223" s="569"/>
      <c r="AC223" s="569"/>
      <c r="AD223" s="569"/>
      <c r="AE223" s="712">
        <v>70000</v>
      </c>
      <c r="AF223" s="569"/>
      <c r="AG223" s="569">
        <v>0</v>
      </c>
      <c r="AH223" s="558"/>
      <c r="AI223" t="s">
        <v>542</v>
      </c>
      <c r="AJ223" s="256">
        <v>45765</v>
      </c>
      <c r="AK223" s="255">
        <v>9313000</v>
      </c>
      <c r="AL223" s="255">
        <v>-9313000</v>
      </c>
      <c r="AN223" s="126"/>
      <c r="BP223" s="203"/>
      <c r="BQ223" s="203"/>
      <c r="BR223" s="203"/>
      <c r="BS223" s="203"/>
      <c r="BT223" s="374"/>
      <c r="BU223" s="443">
        <v>45852</v>
      </c>
      <c r="BV223" s="444">
        <v>1157000</v>
      </c>
      <c r="BW223" s="374"/>
      <c r="BX223" s="475">
        <v>45861</v>
      </c>
      <c r="BY223" s="474">
        <v>168000</v>
      </c>
      <c r="BZ223" s="374"/>
      <c r="CA223" s="376">
        <v>45685</v>
      </c>
      <c r="CB223" s="374">
        <v>591000</v>
      </c>
      <c r="CC223" s="374"/>
      <c r="CD223" s="376">
        <v>45712</v>
      </c>
      <c r="CE223" s="288">
        <v>316000</v>
      </c>
      <c r="CF223" s="375"/>
      <c r="CG223" s="825">
        <v>45918</v>
      </c>
      <c r="CH223" s="481">
        <v>2062000</v>
      </c>
      <c r="CI223" s="375"/>
      <c r="CJ223" s="471">
        <v>46049</v>
      </c>
      <c r="CK223" s="472">
        <v>453000</v>
      </c>
      <c r="CL223" s="375"/>
      <c r="CM223" s="376">
        <v>45859</v>
      </c>
      <c r="CN223" s="374">
        <v>340000</v>
      </c>
      <c r="CP223" s="442">
        <v>45934</v>
      </c>
      <c r="CQ223" s="441">
        <v>50000</v>
      </c>
      <c r="DB223" s="859">
        <v>46161</v>
      </c>
      <c r="DC223" s="441">
        <v>5000</v>
      </c>
      <c r="DH223" s="442"/>
      <c r="DI223" s="441"/>
    </row>
    <row r="224" spans="1:113" ht="15.75" x14ac:dyDescent="0.25">
      <c r="A224" s="298"/>
      <c r="E224" s="404">
        <v>46163</v>
      </c>
      <c r="F224" s="405">
        <v>10000</v>
      </c>
      <c r="G224" s="407" t="s">
        <v>5440</v>
      </c>
      <c r="H224" s="405" t="s">
        <v>5639</v>
      </c>
      <c r="M224" s="211">
        <v>44792</v>
      </c>
      <c r="N224" s="212">
        <v>4000</v>
      </c>
      <c r="O224" s="213"/>
      <c r="P224" s="214" t="s">
        <v>613</v>
      </c>
      <c r="T224" s="671">
        <v>46054</v>
      </c>
      <c r="U224" s="558" t="s">
        <v>1523</v>
      </c>
      <c r="V224" s="557" t="s">
        <v>8050</v>
      </c>
      <c r="W224" s="558" t="s">
        <v>561</v>
      </c>
      <c r="X224" s="558" t="s">
        <v>214</v>
      </c>
      <c r="Y224" s="673">
        <v>813000</v>
      </c>
      <c r="Z224" s="569">
        <v>5000</v>
      </c>
      <c r="AA224" s="712">
        <v>588000</v>
      </c>
      <c r="AB224" s="569"/>
      <c r="AC224" s="569"/>
      <c r="AD224" s="569"/>
      <c r="AE224" s="712">
        <v>70000</v>
      </c>
      <c r="AF224" s="569">
        <v>150000</v>
      </c>
      <c r="AG224" s="569">
        <v>0</v>
      </c>
      <c r="AH224" s="558"/>
      <c r="AI224" t="s">
        <v>542</v>
      </c>
      <c r="AJ224" s="256">
        <v>45764</v>
      </c>
      <c r="AK224" s="255">
        <v>9138000</v>
      </c>
      <c r="AL224" s="255">
        <v>-9138000</v>
      </c>
      <c r="AN224" s="126"/>
      <c r="BP224" s="203"/>
      <c r="BQ224" s="203"/>
      <c r="BR224" s="203"/>
      <c r="BS224" s="203"/>
      <c r="BT224" s="374"/>
      <c r="BU224" s="443">
        <v>45848</v>
      </c>
      <c r="BV224" s="444">
        <v>800000</v>
      </c>
      <c r="BW224" s="374"/>
      <c r="BX224" s="475">
        <v>45860</v>
      </c>
      <c r="BY224" s="474">
        <v>896000</v>
      </c>
      <c r="BZ224" s="374"/>
      <c r="CA224" s="376">
        <v>45685</v>
      </c>
      <c r="CB224" s="374">
        <v>503000</v>
      </c>
      <c r="CC224" s="374"/>
      <c r="CD224" s="376">
        <v>45712</v>
      </c>
      <c r="CE224" s="288">
        <v>563000</v>
      </c>
      <c r="CF224" s="375"/>
      <c r="CG224" s="825">
        <v>45916</v>
      </c>
      <c r="CH224" s="481">
        <v>850000</v>
      </c>
      <c r="CI224" s="375"/>
      <c r="CJ224" s="471">
        <v>46049</v>
      </c>
      <c r="CK224" s="472">
        <v>88000</v>
      </c>
      <c r="CL224" s="375"/>
      <c r="CM224" s="376">
        <v>45859</v>
      </c>
      <c r="CN224" s="374">
        <v>375000</v>
      </c>
      <c r="CP224" s="442">
        <v>45933</v>
      </c>
      <c r="CQ224" s="441">
        <v>140000</v>
      </c>
      <c r="DB224" s="859">
        <v>46161</v>
      </c>
      <c r="DC224" s="441">
        <v>2000</v>
      </c>
      <c r="DH224" s="442"/>
      <c r="DI224" s="441"/>
    </row>
    <row r="225" spans="1:113" ht="15.75" x14ac:dyDescent="0.25">
      <c r="A225" s="298"/>
      <c r="E225" s="404">
        <v>46163</v>
      </c>
      <c r="F225" s="405">
        <v>6000</v>
      </c>
      <c r="G225" s="407" t="s">
        <v>3324</v>
      </c>
      <c r="H225" s="405" t="s">
        <v>998</v>
      </c>
      <c r="M225" s="211">
        <v>44792</v>
      </c>
      <c r="N225" s="212">
        <v>70000</v>
      </c>
      <c r="O225" s="213"/>
      <c r="P225" s="212" t="s">
        <v>687</v>
      </c>
      <c r="T225" s="671">
        <v>46054</v>
      </c>
      <c r="U225" s="558" t="s">
        <v>1523</v>
      </c>
      <c r="V225" s="557" t="s">
        <v>7507</v>
      </c>
      <c r="W225" s="558" t="s">
        <v>4230</v>
      </c>
      <c r="X225" s="558" t="s">
        <v>571</v>
      </c>
      <c r="Y225" s="673">
        <v>468000</v>
      </c>
      <c r="Z225" s="569">
        <v>28000</v>
      </c>
      <c r="AA225" s="712">
        <v>350000</v>
      </c>
      <c r="AB225" s="569"/>
      <c r="AC225" s="569"/>
      <c r="AD225" s="569"/>
      <c r="AE225" s="712">
        <v>90000</v>
      </c>
      <c r="AF225" s="569"/>
      <c r="AG225" s="569">
        <v>0</v>
      </c>
      <c r="AH225" s="558"/>
      <c r="AI225" t="s">
        <v>542</v>
      </c>
      <c r="AJ225" s="256">
        <v>45754</v>
      </c>
      <c r="AK225" s="255">
        <v>9048000</v>
      </c>
      <c r="AL225" s="255">
        <v>-9048000</v>
      </c>
      <c r="AN225" s="126"/>
      <c r="BP225" s="203"/>
      <c r="BQ225" s="203"/>
      <c r="BR225" s="203"/>
      <c r="BS225" s="203"/>
      <c r="BT225" s="374"/>
      <c r="BU225" s="443">
        <v>45847</v>
      </c>
      <c r="BV225" s="444">
        <v>679000</v>
      </c>
      <c r="BW225" s="374"/>
      <c r="BX225" s="475">
        <v>45860</v>
      </c>
      <c r="BY225" s="476">
        <v>45000</v>
      </c>
      <c r="BZ225" s="374"/>
      <c r="CA225" s="376">
        <v>45685</v>
      </c>
      <c r="CB225" s="374">
        <v>184000</v>
      </c>
      <c r="CC225" s="374"/>
      <c r="CD225" s="376">
        <v>45710</v>
      </c>
      <c r="CE225" s="288">
        <v>227000</v>
      </c>
      <c r="CF225" s="375"/>
      <c r="CG225" s="825">
        <v>45916</v>
      </c>
      <c r="CH225" s="481">
        <v>980000</v>
      </c>
      <c r="CI225" s="375"/>
      <c r="CJ225" s="471">
        <v>46045</v>
      </c>
      <c r="CK225" s="472">
        <v>231000</v>
      </c>
      <c r="CL225" s="375"/>
      <c r="CM225" s="126">
        <v>45859</v>
      </c>
      <c r="CN225" s="203">
        <v>398000</v>
      </c>
      <c r="CP225" s="442">
        <v>45931</v>
      </c>
      <c r="CQ225" s="441">
        <v>2000000</v>
      </c>
      <c r="DB225" s="859">
        <v>46161</v>
      </c>
      <c r="DC225" s="441">
        <v>5000</v>
      </c>
      <c r="DH225" s="442"/>
      <c r="DI225" s="441"/>
    </row>
    <row r="226" spans="1:113" ht="15.75" x14ac:dyDescent="0.25">
      <c r="A226" s="298"/>
      <c r="E226" s="404">
        <v>46163</v>
      </c>
      <c r="F226" s="405">
        <v>6000</v>
      </c>
      <c r="G226" s="407" t="s">
        <v>3324</v>
      </c>
      <c r="H226" s="405" t="s">
        <v>2649</v>
      </c>
      <c r="M226" s="211">
        <v>44792</v>
      </c>
      <c r="N226" s="212">
        <v>47000</v>
      </c>
      <c r="O226" s="213"/>
      <c r="P226" s="212" t="s">
        <v>688</v>
      </c>
      <c r="T226" s="671">
        <v>46054</v>
      </c>
      <c r="U226" s="558" t="s">
        <v>6083</v>
      </c>
      <c r="V226" s="557"/>
      <c r="W226" s="558"/>
      <c r="X226" s="558"/>
      <c r="Y226" s="673">
        <v>45000</v>
      </c>
      <c r="Z226" s="569"/>
      <c r="AA226" s="712">
        <v>40000</v>
      </c>
      <c r="AB226" s="569"/>
      <c r="AC226" s="569"/>
      <c r="AD226" s="569"/>
      <c r="AE226" s="712">
        <v>5000</v>
      </c>
      <c r="AF226" s="569"/>
      <c r="AG226" s="569">
        <v>0</v>
      </c>
      <c r="AH226" s="558"/>
      <c r="AI226" t="s">
        <v>542</v>
      </c>
      <c r="AJ226" s="256">
        <v>45757</v>
      </c>
      <c r="AK226" s="255">
        <v>8706000</v>
      </c>
      <c r="AL226" s="255">
        <v>-8706000</v>
      </c>
      <c r="AN226" s="126"/>
      <c r="BP226" s="203"/>
      <c r="BQ226" s="203"/>
      <c r="BR226" s="203"/>
      <c r="BS226" s="203"/>
      <c r="BT226" s="374"/>
      <c r="BU226" s="443">
        <v>45846</v>
      </c>
      <c r="BV226" s="444">
        <v>364000</v>
      </c>
      <c r="BW226" s="374"/>
      <c r="BX226" s="475">
        <v>45860</v>
      </c>
      <c r="BY226" s="474">
        <v>330000</v>
      </c>
      <c r="BZ226" s="374"/>
      <c r="CA226" s="376">
        <v>45685</v>
      </c>
      <c r="CB226" s="374">
        <v>263000</v>
      </c>
      <c r="CC226" s="374"/>
      <c r="CD226" s="376">
        <v>45709</v>
      </c>
      <c r="CE226" s="288">
        <v>138000</v>
      </c>
      <c r="CF226" s="375"/>
      <c r="CG226" s="825">
        <v>45915</v>
      </c>
      <c r="CH226" s="481">
        <v>280000</v>
      </c>
      <c r="CI226" s="375"/>
      <c r="CJ226" s="471">
        <v>46044</v>
      </c>
      <c r="CK226" s="472">
        <v>561000</v>
      </c>
      <c r="CL226" s="375"/>
      <c r="CM226" s="126">
        <v>45859</v>
      </c>
      <c r="CN226" s="203">
        <v>150000</v>
      </c>
      <c r="CP226" s="442">
        <v>45929</v>
      </c>
      <c r="CQ226" s="441">
        <v>53000</v>
      </c>
      <c r="DB226" s="859">
        <v>46161</v>
      </c>
      <c r="DC226" s="441">
        <v>707000</v>
      </c>
      <c r="DH226" s="442"/>
      <c r="DI226" s="441"/>
    </row>
    <row r="227" spans="1:113" ht="15.75" x14ac:dyDescent="0.25">
      <c r="A227" s="298"/>
      <c r="E227" s="404">
        <v>46163</v>
      </c>
      <c r="F227" s="405">
        <v>25000</v>
      </c>
      <c r="G227" s="407"/>
      <c r="H227" s="405" t="s">
        <v>1960</v>
      </c>
      <c r="M227" s="211">
        <v>44792</v>
      </c>
      <c r="N227" s="212">
        <v>70000</v>
      </c>
      <c r="O227" s="213"/>
      <c r="P227" s="212" t="s">
        <v>689</v>
      </c>
      <c r="T227" s="671">
        <v>46054</v>
      </c>
      <c r="U227" s="558" t="s">
        <v>6083</v>
      </c>
      <c r="V227" s="557">
        <v>1112483967</v>
      </c>
      <c r="W227" s="558" t="s">
        <v>8020</v>
      </c>
      <c r="X227" s="558" t="s">
        <v>5975</v>
      </c>
      <c r="Y227" s="673">
        <v>60000</v>
      </c>
      <c r="Z227" s="569"/>
      <c r="AA227" s="712">
        <v>40000</v>
      </c>
      <c r="AB227" s="569"/>
      <c r="AC227" s="569">
        <v>15000</v>
      </c>
      <c r="AD227" s="569"/>
      <c r="AE227" s="712">
        <v>5000</v>
      </c>
      <c r="AF227" s="569"/>
      <c r="AG227" s="569">
        <v>0</v>
      </c>
      <c r="AH227" s="558" t="s">
        <v>8021</v>
      </c>
      <c r="AI227" t="s">
        <v>542</v>
      </c>
      <c r="AJ227" s="256">
        <v>45756</v>
      </c>
      <c r="AK227" s="255">
        <v>8706000</v>
      </c>
      <c r="AL227" s="255">
        <v>-8706000</v>
      </c>
      <c r="AN227" s="126"/>
      <c r="BP227" s="203"/>
      <c r="BQ227" s="203"/>
      <c r="BR227" s="203"/>
      <c r="BS227" s="203"/>
      <c r="BT227" s="374"/>
      <c r="BU227" s="443">
        <v>45846</v>
      </c>
      <c r="BV227" s="444">
        <v>1617000</v>
      </c>
      <c r="BW227" s="374"/>
      <c r="BX227" s="475">
        <v>45860</v>
      </c>
      <c r="BY227" s="474">
        <v>1000000</v>
      </c>
      <c r="BZ227" s="374"/>
      <c r="CA227" s="376">
        <v>45685</v>
      </c>
      <c r="CB227" s="374">
        <v>68000</v>
      </c>
      <c r="CC227" s="374"/>
      <c r="CD227" s="376">
        <v>45709</v>
      </c>
      <c r="CE227" s="288">
        <v>296000</v>
      </c>
      <c r="CF227" s="375"/>
      <c r="CG227" s="376">
        <v>45909</v>
      </c>
      <c r="CH227" s="374">
        <v>619000</v>
      </c>
      <c r="CI227" s="375"/>
      <c r="CJ227" s="471">
        <v>46044</v>
      </c>
      <c r="CK227" s="472">
        <v>248000</v>
      </c>
      <c r="CL227" s="375"/>
      <c r="CM227" s="126">
        <v>45856</v>
      </c>
      <c r="CN227" s="203">
        <v>40000</v>
      </c>
      <c r="CP227" s="442">
        <v>45929</v>
      </c>
      <c r="CQ227" s="441">
        <v>40000</v>
      </c>
      <c r="DB227" s="859">
        <v>46159</v>
      </c>
      <c r="DC227" s="441">
        <v>55000</v>
      </c>
      <c r="DH227" s="442"/>
      <c r="DI227" s="441"/>
    </row>
    <row r="228" spans="1:113" ht="15.75" x14ac:dyDescent="0.25">
      <c r="A228" s="298"/>
      <c r="E228" s="404">
        <v>46163</v>
      </c>
      <c r="F228" s="405">
        <v>35000</v>
      </c>
      <c r="G228" s="407" t="s">
        <v>911</v>
      </c>
      <c r="H228" s="405" t="s">
        <v>885</v>
      </c>
      <c r="M228" s="211">
        <v>44784</v>
      </c>
      <c r="N228" s="212">
        <v>4000</v>
      </c>
      <c r="O228" s="213"/>
      <c r="P228" s="212" t="s">
        <v>690</v>
      </c>
      <c r="T228" s="671">
        <v>46054</v>
      </c>
      <c r="U228" s="558" t="s">
        <v>6179</v>
      </c>
      <c r="V228" s="557" t="s">
        <v>8068</v>
      </c>
      <c r="W228" s="558" t="s">
        <v>5350</v>
      </c>
      <c r="X228" s="558" t="s">
        <v>427</v>
      </c>
      <c r="Y228" s="673">
        <v>1550000</v>
      </c>
      <c r="Z228" s="569">
        <v>18000</v>
      </c>
      <c r="AA228" s="712">
        <v>1426000</v>
      </c>
      <c r="AB228" s="569"/>
      <c r="AC228" s="569"/>
      <c r="AD228" s="569">
        <v>20000</v>
      </c>
      <c r="AE228" s="712">
        <v>85000</v>
      </c>
      <c r="AF228" s="569">
        <v>1000</v>
      </c>
      <c r="AG228" s="569">
        <v>0</v>
      </c>
      <c r="AH228" s="558"/>
      <c r="AI228" t="s">
        <v>542</v>
      </c>
      <c r="AJ228" s="256">
        <v>45748</v>
      </c>
      <c r="AK228" s="255">
        <v>8271000</v>
      </c>
      <c r="AL228" s="255">
        <v>-8271000</v>
      </c>
      <c r="AN228" s="126"/>
      <c r="BP228" s="203"/>
      <c r="BQ228" s="203"/>
      <c r="BR228" s="203"/>
      <c r="BS228" s="203"/>
      <c r="BT228" s="374"/>
      <c r="BU228" s="443">
        <v>45845</v>
      </c>
      <c r="BV228" s="444">
        <v>157000</v>
      </c>
      <c r="BW228" s="374"/>
      <c r="BX228" s="475">
        <v>45860</v>
      </c>
      <c r="BY228" s="476">
        <v>40000</v>
      </c>
      <c r="BZ228" s="374"/>
      <c r="CA228" s="376">
        <v>45684</v>
      </c>
      <c r="CB228" s="374">
        <v>679000</v>
      </c>
      <c r="CC228" s="374"/>
      <c r="CD228" s="376">
        <v>45709</v>
      </c>
      <c r="CE228" s="288">
        <v>5000</v>
      </c>
      <c r="CF228" s="375"/>
      <c r="CG228" s="376">
        <v>45909</v>
      </c>
      <c r="CH228" s="374">
        <v>290000</v>
      </c>
      <c r="CI228" s="375"/>
      <c r="CJ228" s="471">
        <v>46044</v>
      </c>
      <c r="CK228" s="472">
        <v>609000</v>
      </c>
      <c r="CL228" s="375"/>
      <c r="CM228" s="126">
        <v>45854</v>
      </c>
      <c r="CN228" s="203">
        <v>316000</v>
      </c>
      <c r="CP228" s="442">
        <v>45929</v>
      </c>
      <c r="CQ228" s="441">
        <v>35000</v>
      </c>
      <c r="DB228" s="859">
        <v>46158</v>
      </c>
      <c r="DC228" s="441">
        <v>12000</v>
      </c>
      <c r="DH228" s="442"/>
      <c r="DI228" s="441"/>
    </row>
    <row r="229" spans="1:113" ht="15.75" x14ac:dyDescent="0.25">
      <c r="A229" s="298"/>
      <c r="E229" s="404">
        <v>46163</v>
      </c>
      <c r="F229" s="405">
        <v>45000</v>
      </c>
      <c r="G229" s="407" t="s">
        <v>1365</v>
      </c>
      <c r="H229" s="405" t="s">
        <v>8793</v>
      </c>
      <c r="M229" s="211">
        <v>44784</v>
      </c>
      <c r="N229" s="212">
        <v>84000</v>
      </c>
      <c r="O229" s="213"/>
      <c r="P229" s="215" t="s">
        <v>691</v>
      </c>
      <c r="T229" s="671">
        <v>46054</v>
      </c>
      <c r="U229" s="558" t="s">
        <v>6996</v>
      </c>
      <c r="V229" s="557" t="s">
        <v>7577</v>
      </c>
      <c r="W229" s="558" t="s">
        <v>561</v>
      </c>
      <c r="X229" s="558" t="s">
        <v>214</v>
      </c>
      <c r="Y229" s="673">
        <v>450000</v>
      </c>
      <c r="Z229" s="569">
        <v>15000</v>
      </c>
      <c r="AA229" s="712">
        <v>335000</v>
      </c>
      <c r="AB229" s="569"/>
      <c r="AC229" s="569"/>
      <c r="AD229" s="569"/>
      <c r="AE229" s="712">
        <v>70000</v>
      </c>
      <c r="AF229" s="569">
        <v>30000</v>
      </c>
      <c r="AG229" s="569">
        <v>0</v>
      </c>
      <c r="AH229" s="558" t="s">
        <v>8258</v>
      </c>
      <c r="AI229" t="s">
        <v>542</v>
      </c>
      <c r="AJ229" s="386">
        <v>45747</v>
      </c>
      <c r="AK229" s="387">
        <v>8270000</v>
      </c>
      <c r="AL229" s="387">
        <v>-8271000</v>
      </c>
      <c r="AN229" s="126"/>
      <c r="BP229" s="203"/>
      <c r="BQ229" s="203"/>
      <c r="BR229" s="203"/>
      <c r="BS229" s="203"/>
      <c r="BT229" s="374"/>
      <c r="BU229" s="443">
        <v>45841</v>
      </c>
      <c r="BV229" s="444">
        <v>619000</v>
      </c>
      <c r="BW229" s="374"/>
      <c r="BX229" s="475">
        <v>45859</v>
      </c>
      <c r="BY229" s="477">
        <v>235000</v>
      </c>
      <c r="BZ229" s="374"/>
      <c r="CA229" s="376">
        <v>45684</v>
      </c>
      <c r="CB229" s="374">
        <v>125400</v>
      </c>
      <c r="CC229" s="374"/>
      <c r="CD229" s="376">
        <v>45709</v>
      </c>
      <c r="CE229" s="288">
        <v>5000</v>
      </c>
      <c r="CF229" s="375"/>
      <c r="CG229" s="376">
        <v>45908</v>
      </c>
      <c r="CH229" s="374">
        <v>641000</v>
      </c>
      <c r="CI229" s="375"/>
      <c r="CJ229" s="471">
        <v>46044</v>
      </c>
      <c r="CK229" s="472">
        <v>552000</v>
      </c>
      <c r="CL229" s="375"/>
      <c r="CM229" s="126">
        <v>45853</v>
      </c>
      <c r="CN229" s="203">
        <v>285000</v>
      </c>
      <c r="CP229" s="442">
        <v>45925</v>
      </c>
      <c r="CQ229" s="441">
        <v>2000</v>
      </c>
      <c r="DB229" s="859">
        <v>46158</v>
      </c>
      <c r="DC229" s="441">
        <v>20000</v>
      </c>
      <c r="DH229" s="442"/>
      <c r="DI229" s="441"/>
    </row>
    <row r="230" spans="1:113" ht="15.75" x14ac:dyDescent="0.25">
      <c r="A230" s="298"/>
      <c r="E230" s="404">
        <v>46162</v>
      </c>
      <c r="F230" s="405">
        <v>2000</v>
      </c>
      <c r="G230" s="407" t="s">
        <v>5440</v>
      </c>
      <c r="H230" s="405" t="s">
        <v>8245</v>
      </c>
      <c r="M230" s="211">
        <v>44784</v>
      </c>
      <c r="N230" s="212">
        <v>4000</v>
      </c>
      <c r="O230" s="213"/>
      <c r="P230" s="214" t="s">
        <v>613</v>
      </c>
      <c r="T230" s="671">
        <v>46054</v>
      </c>
      <c r="U230" s="558" t="s">
        <v>6996</v>
      </c>
      <c r="V230" s="557" t="s">
        <v>8037</v>
      </c>
      <c r="W230" s="558" t="s">
        <v>561</v>
      </c>
      <c r="X230" s="558" t="s">
        <v>1790</v>
      </c>
      <c r="Y230" s="673">
        <v>698000</v>
      </c>
      <c r="Z230" s="569">
        <v>18000</v>
      </c>
      <c r="AA230" s="712">
        <v>548000</v>
      </c>
      <c r="AB230" s="569">
        <v>42000</v>
      </c>
      <c r="AC230" s="569"/>
      <c r="AD230" s="569"/>
      <c r="AE230" s="712">
        <v>90000</v>
      </c>
      <c r="AF230" s="569"/>
      <c r="AG230" s="569">
        <v>0</v>
      </c>
      <c r="AH230" s="558"/>
      <c r="AI230" t="s">
        <v>542</v>
      </c>
      <c r="AJ230" s="386">
        <v>45716</v>
      </c>
      <c r="AK230" s="387">
        <v>10836000</v>
      </c>
      <c r="AL230" s="387">
        <v>-10836000</v>
      </c>
      <c r="AN230" s="126"/>
      <c r="BP230" s="203"/>
      <c r="BQ230" s="203"/>
      <c r="BR230" s="203"/>
      <c r="BS230" s="203"/>
      <c r="BT230" s="374"/>
      <c r="BU230" s="443">
        <v>45840</v>
      </c>
      <c r="BV230" s="444">
        <v>183000</v>
      </c>
      <c r="BW230" s="374"/>
      <c r="BX230" s="475">
        <v>45859</v>
      </c>
      <c r="BY230" s="476">
        <v>224000</v>
      </c>
      <c r="BZ230" s="374"/>
      <c r="CA230" s="376">
        <v>45684</v>
      </c>
      <c r="CB230" s="374">
        <v>195000</v>
      </c>
      <c r="CC230" s="374"/>
      <c r="CD230" s="376">
        <v>45709</v>
      </c>
      <c r="CE230" s="288">
        <v>5000</v>
      </c>
      <c r="CF230" s="375"/>
      <c r="CG230" s="376">
        <v>45908</v>
      </c>
      <c r="CH230" s="374">
        <v>425000</v>
      </c>
      <c r="CI230" s="375"/>
      <c r="CJ230" s="471">
        <v>46044</v>
      </c>
      <c r="CK230" s="472">
        <v>103000</v>
      </c>
      <c r="CL230" s="375"/>
      <c r="CM230" s="126">
        <v>45853</v>
      </c>
      <c r="CN230" s="203">
        <v>470000</v>
      </c>
      <c r="CP230" s="442">
        <v>45925</v>
      </c>
      <c r="CQ230" s="441">
        <v>157000</v>
      </c>
      <c r="DB230" s="859">
        <v>46158</v>
      </c>
      <c r="DC230" s="441">
        <v>10000</v>
      </c>
      <c r="DH230" s="442"/>
      <c r="DI230" s="441"/>
    </row>
    <row r="231" spans="1:113" ht="15.75" x14ac:dyDescent="0.25">
      <c r="A231" s="298"/>
      <c r="E231" s="404">
        <v>46162</v>
      </c>
      <c r="F231" s="405">
        <v>1000</v>
      </c>
      <c r="G231" s="407" t="s">
        <v>1365</v>
      </c>
      <c r="H231" s="405" t="s">
        <v>8774</v>
      </c>
      <c r="M231" s="211">
        <v>44784</v>
      </c>
      <c r="N231" s="212">
        <v>70000</v>
      </c>
      <c r="O231" s="213"/>
      <c r="P231" s="215" t="s">
        <v>692</v>
      </c>
      <c r="T231" s="671">
        <v>46054</v>
      </c>
      <c r="U231" s="558" t="s">
        <v>1439</v>
      </c>
      <c r="V231" s="557" t="s">
        <v>7629</v>
      </c>
      <c r="W231" s="558" t="s">
        <v>4781</v>
      </c>
      <c r="X231" s="558" t="s">
        <v>424</v>
      </c>
      <c r="Y231" s="673">
        <v>1298000</v>
      </c>
      <c r="Z231" s="569">
        <v>23000</v>
      </c>
      <c r="AA231" s="712">
        <v>610000</v>
      </c>
      <c r="AB231" s="569">
        <v>491000</v>
      </c>
      <c r="AC231" s="569">
        <v>66000</v>
      </c>
      <c r="AD231" s="569">
        <v>20000</v>
      </c>
      <c r="AE231" s="712">
        <v>85000</v>
      </c>
      <c r="AF231" s="569">
        <v>3000</v>
      </c>
      <c r="AG231" s="569">
        <v>0</v>
      </c>
      <c r="AH231" s="558" t="s">
        <v>8073</v>
      </c>
      <c r="AI231" t="s">
        <v>542</v>
      </c>
      <c r="AJ231" s="255"/>
      <c r="AK231" s="255">
        <v>9131000</v>
      </c>
      <c r="AL231" s="255">
        <v>-9131000</v>
      </c>
      <c r="AN231" s="126"/>
      <c r="BP231" s="203"/>
      <c r="BQ231" s="203"/>
      <c r="BR231" s="203"/>
      <c r="BS231" s="203"/>
      <c r="BT231" s="374"/>
      <c r="BU231" s="443">
        <v>45839</v>
      </c>
      <c r="BV231" s="444">
        <v>2152000</v>
      </c>
      <c r="BW231" s="374"/>
      <c r="BX231" s="478">
        <v>45859</v>
      </c>
      <c r="BY231" s="476">
        <v>262000</v>
      </c>
      <c r="BZ231" s="374"/>
      <c r="CA231" s="376">
        <v>45681</v>
      </c>
      <c r="CB231" s="374">
        <v>488000</v>
      </c>
      <c r="CC231" s="374"/>
      <c r="CD231" s="376">
        <v>45709</v>
      </c>
      <c r="CE231" s="288">
        <v>5000</v>
      </c>
      <c r="CF231" s="375"/>
      <c r="CG231" s="376">
        <v>45904</v>
      </c>
      <c r="CH231" s="374">
        <v>595000</v>
      </c>
      <c r="CI231" s="375"/>
      <c r="CJ231" s="471">
        <v>46044</v>
      </c>
      <c r="CK231" s="472">
        <v>682000</v>
      </c>
      <c r="CL231" s="375"/>
      <c r="CM231" s="126">
        <v>45848</v>
      </c>
      <c r="CN231" s="203">
        <v>610000</v>
      </c>
      <c r="CP231" s="442">
        <v>45924</v>
      </c>
      <c r="CQ231" s="441">
        <v>70000</v>
      </c>
      <c r="DB231" s="859">
        <v>46157</v>
      </c>
      <c r="DC231" s="441">
        <v>325000</v>
      </c>
      <c r="DH231" s="442"/>
      <c r="DI231" s="441"/>
    </row>
    <row r="232" spans="1:113" ht="15.75" x14ac:dyDescent="0.25">
      <c r="A232" s="298"/>
      <c r="E232" s="404">
        <v>46161</v>
      </c>
      <c r="F232" s="405">
        <v>5000</v>
      </c>
      <c r="G232" s="407" t="s">
        <v>3324</v>
      </c>
      <c r="H232" s="405" t="s">
        <v>2649</v>
      </c>
      <c r="M232" s="211">
        <v>44784</v>
      </c>
      <c r="N232" s="212">
        <v>343000</v>
      </c>
      <c r="O232" s="213"/>
      <c r="P232" s="212" t="s">
        <v>693</v>
      </c>
      <c r="T232" s="671">
        <v>46054</v>
      </c>
      <c r="U232" s="558" t="s">
        <v>6544</v>
      </c>
      <c r="V232" s="557" t="s">
        <v>4145</v>
      </c>
      <c r="W232" s="558" t="s">
        <v>561</v>
      </c>
      <c r="X232" s="558" t="s">
        <v>214</v>
      </c>
      <c r="Y232" s="673">
        <v>610000</v>
      </c>
      <c r="Z232" s="569">
        <v>5000</v>
      </c>
      <c r="AA232" s="712">
        <v>427000</v>
      </c>
      <c r="AB232" s="569"/>
      <c r="AC232" s="569"/>
      <c r="AD232" s="569"/>
      <c r="AE232" s="712">
        <v>85000</v>
      </c>
      <c r="AF232" s="569">
        <v>93000</v>
      </c>
      <c r="AG232" s="569">
        <v>0</v>
      </c>
      <c r="AH232" s="558"/>
      <c r="AI232" t="s">
        <v>542</v>
      </c>
      <c r="AJ232" s="256">
        <v>45681</v>
      </c>
      <c r="AK232" s="255">
        <v>10552000</v>
      </c>
      <c r="AL232" s="255">
        <v>10552000</v>
      </c>
      <c r="AN232" s="126"/>
      <c r="BP232" s="203"/>
      <c r="BQ232" s="203"/>
      <c r="BR232" s="203"/>
      <c r="BS232" s="203"/>
      <c r="BT232" s="374"/>
      <c r="BU232" s="443">
        <v>45839</v>
      </c>
      <c r="BV232" s="444">
        <v>35000</v>
      </c>
      <c r="BW232" s="374"/>
      <c r="BX232" s="475">
        <v>45856</v>
      </c>
      <c r="BY232" s="476">
        <v>447000</v>
      </c>
      <c r="BZ232" s="374"/>
      <c r="CA232" s="376">
        <v>45681</v>
      </c>
      <c r="CB232" s="374">
        <v>82000</v>
      </c>
      <c r="CC232" s="374"/>
      <c r="CD232" s="376">
        <v>45709</v>
      </c>
      <c r="CE232" s="288">
        <v>253000</v>
      </c>
      <c r="CF232" s="375"/>
      <c r="CG232" s="376">
        <v>45903</v>
      </c>
      <c r="CH232" s="374">
        <v>316000</v>
      </c>
      <c r="CI232" s="375"/>
      <c r="CJ232" s="471">
        <v>46043</v>
      </c>
      <c r="CK232" s="472">
        <v>448000</v>
      </c>
      <c r="CL232" s="375"/>
      <c r="CM232" s="126">
        <v>45840</v>
      </c>
      <c r="CN232" s="203">
        <v>313000</v>
      </c>
      <c r="CP232" s="442">
        <v>45922</v>
      </c>
      <c r="CQ232" s="441">
        <v>70000</v>
      </c>
      <c r="DB232" s="859">
        <v>46157</v>
      </c>
      <c r="DC232" s="441">
        <v>10000</v>
      </c>
      <c r="DH232" s="442"/>
      <c r="DI232" s="441"/>
    </row>
    <row r="233" spans="1:113" ht="15.75" x14ac:dyDescent="0.25">
      <c r="A233" s="298"/>
      <c r="E233" s="404">
        <v>46161</v>
      </c>
      <c r="F233" s="405">
        <v>163000</v>
      </c>
      <c r="G233" s="407"/>
      <c r="H233" s="405" t="s">
        <v>8759</v>
      </c>
      <c r="M233" s="211">
        <v>44784</v>
      </c>
      <c r="N233" s="212">
        <v>4000</v>
      </c>
      <c r="O233" s="213"/>
      <c r="P233" s="214" t="s">
        <v>613</v>
      </c>
      <c r="T233" s="671">
        <v>46054</v>
      </c>
      <c r="U233" s="558" t="s">
        <v>6544</v>
      </c>
      <c r="V233" s="557" t="s">
        <v>8115</v>
      </c>
      <c r="W233" s="558" t="s">
        <v>8134</v>
      </c>
      <c r="X233" s="558" t="s">
        <v>426</v>
      </c>
      <c r="Y233" s="673">
        <v>800000</v>
      </c>
      <c r="Z233" s="569">
        <v>5000</v>
      </c>
      <c r="AA233" s="712">
        <v>703000</v>
      </c>
      <c r="AB233" s="569"/>
      <c r="AC233" s="569">
        <v>5000</v>
      </c>
      <c r="AD233" s="569"/>
      <c r="AE233" s="712">
        <v>87000</v>
      </c>
      <c r="AF233" s="569"/>
      <c r="AG233" s="569">
        <v>0</v>
      </c>
      <c r="AH233" s="558"/>
      <c r="AI233" t="s">
        <v>542</v>
      </c>
      <c r="AJ233" s="256">
        <v>45677</v>
      </c>
      <c r="AK233" s="255">
        <v>9879000</v>
      </c>
      <c r="AL233" s="255">
        <v>9879000</v>
      </c>
      <c r="AN233" s="126"/>
      <c r="BP233" s="203"/>
      <c r="BQ233" s="203"/>
      <c r="BR233" s="203"/>
      <c r="BS233" s="203"/>
      <c r="BT233" s="374"/>
      <c r="BU233" s="443">
        <v>45832</v>
      </c>
      <c r="BV233" s="444">
        <v>283000</v>
      </c>
      <c r="BW233" s="374"/>
      <c r="BX233" s="475">
        <v>45853</v>
      </c>
      <c r="BY233" s="476">
        <v>50000</v>
      </c>
      <c r="BZ233" s="374"/>
      <c r="CA233" s="376">
        <v>45679</v>
      </c>
      <c r="CB233" s="374">
        <v>50000</v>
      </c>
      <c r="CC233" s="374"/>
      <c r="CD233" s="376">
        <v>45709</v>
      </c>
      <c r="CE233" s="288">
        <v>471000</v>
      </c>
      <c r="CF233" s="375"/>
      <c r="CG233" s="376">
        <v>45903</v>
      </c>
      <c r="CH233" s="374">
        <v>350000</v>
      </c>
      <c r="CI233" s="375"/>
      <c r="CJ233" s="471">
        <v>46043</v>
      </c>
      <c r="CK233" s="472">
        <v>731000</v>
      </c>
      <c r="CL233" s="375"/>
      <c r="CM233" s="126">
        <v>45834</v>
      </c>
      <c r="CN233" s="203">
        <v>398000</v>
      </c>
      <c r="CP233" s="442">
        <v>45921</v>
      </c>
      <c r="CQ233" s="441">
        <v>97000</v>
      </c>
      <c r="DB233" s="859">
        <v>46157</v>
      </c>
      <c r="DC233" s="441">
        <v>13000</v>
      </c>
      <c r="DH233" s="442"/>
      <c r="DI233" s="441"/>
    </row>
    <row r="234" spans="1:113" ht="15.75" x14ac:dyDescent="0.25">
      <c r="A234" s="298"/>
      <c r="E234" s="404">
        <v>46161</v>
      </c>
      <c r="F234" s="405">
        <v>4000</v>
      </c>
      <c r="G234" s="407" t="s">
        <v>5440</v>
      </c>
      <c r="H234" s="405" t="s">
        <v>5594</v>
      </c>
      <c r="M234" s="211">
        <v>44784</v>
      </c>
      <c r="N234" s="212">
        <v>70000</v>
      </c>
      <c r="O234" s="213"/>
      <c r="P234" s="212" t="s">
        <v>694</v>
      </c>
      <c r="T234" s="671">
        <v>46054</v>
      </c>
      <c r="U234" s="558" t="s">
        <v>6544</v>
      </c>
      <c r="V234" s="557" t="s">
        <v>8108</v>
      </c>
      <c r="W234" s="558" t="s">
        <v>562</v>
      </c>
      <c r="X234" s="558" t="s">
        <v>424</v>
      </c>
      <c r="Y234" s="673">
        <v>475000</v>
      </c>
      <c r="Z234" s="569">
        <v>5000</v>
      </c>
      <c r="AA234" s="712">
        <v>389000</v>
      </c>
      <c r="AB234" s="569"/>
      <c r="AC234" s="569"/>
      <c r="AD234" s="569"/>
      <c r="AE234" s="712">
        <v>81000</v>
      </c>
      <c r="AF234" s="569"/>
      <c r="AG234" s="569">
        <v>0</v>
      </c>
      <c r="AH234" s="558"/>
      <c r="AI234" t="s">
        <v>542</v>
      </c>
      <c r="AJ234" s="256">
        <v>45673</v>
      </c>
      <c r="AK234" s="255">
        <v>8556000</v>
      </c>
      <c r="AL234" s="255">
        <v>-8556000</v>
      </c>
      <c r="AN234" s="126"/>
      <c r="BP234" s="203"/>
      <c r="BQ234" s="203"/>
      <c r="BR234" s="203"/>
      <c r="BS234" s="203"/>
      <c r="BT234" s="374"/>
      <c r="BU234" s="443">
        <v>45832</v>
      </c>
      <c r="BV234" s="444">
        <v>515000</v>
      </c>
      <c r="BW234" s="374"/>
      <c r="BX234" s="478">
        <v>45853</v>
      </c>
      <c r="BY234" s="476">
        <v>317000</v>
      </c>
      <c r="BZ234" s="374"/>
      <c r="CA234" s="376">
        <v>45678</v>
      </c>
      <c r="CB234" s="374">
        <v>567000</v>
      </c>
      <c r="CC234" s="374"/>
      <c r="CD234" s="376">
        <v>45709</v>
      </c>
      <c r="CE234" s="288">
        <v>45000</v>
      </c>
      <c r="CF234" s="375"/>
      <c r="CG234" s="376">
        <v>45902</v>
      </c>
      <c r="CH234" s="374">
        <v>823000</v>
      </c>
      <c r="CI234" s="375"/>
      <c r="CJ234" s="471">
        <v>46043</v>
      </c>
      <c r="CK234" s="472">
        <v>149000</v>
      </c>
      <c r="CL234" s="375"/>
      <c r="CM234" s="126">
        <v>45832</v>
      </c>
      <c r="CN234" s="203">
        <v>30000</v>
      </c>
      <c r="CP234" s="442">
        <v>45921</v>
      </c>
      <c r="CQ234" s="441">
        <v>527000</v>
      </c>
      <c r="DB234" s="859">
        <v>46157</v>
      </c>
      <c r="DC234" s="441">
        <v>468000</v>
      </c>
      <c r="DH234" s="442"/>
      <c r="DI234" s="441"/>
    </row>
    <row r="235" spans="1:113" ht="15.75" x14ac:dyDescent="0.25">
      <c r="A235" s="298"/>
      <c r="E235" s="404">
        <v>46161</v>
      </c>
      <c r="F235" s="405">
        <v>20000</v>
      </c>
      <c r="G235" s="407" t="s">
        <v>1281</v>
      </c>
      <c r="H235" s="405" t="s">
        <v>897</v>
      </c>
      <c r="M235" s="211">
        <v>44784</v>
      </c>
      <c r="N235" s="212">
        <v>70000</v>
      </c>
      <c r="O235" s="213"/>
      <c r="P235" s="212" t="s">
        <v>695</v>
      </c>
      <c r="T235" s="671">
        <v>46054</v>
      </c>
      <c r="U235" s="558" t="s">
        <v>556</v>
      </c>
      <c r="V235" s="557"/>
      <c r="W235" s="558"/>
      <c r="X235" s="558"/>
      <c r="Y235" s="673">
        <v>468000</v>
      </c>
      <c r="Z235" s="569">
        <v>428000</v>
      </c>
      <c r="AA235" s="712"/>
      <c r="AB235" s="569"/>
      <c r="AC235" s="569"/>
      <c r="AD235" s="569"/>
      <c r="AE235" s="712"/>
      <c r="AF235" s="569"/>
      <c r="AG235" s="569">
        <v>40000</v>
      </c>
      <c r="AH235" s="558" t="s">
        <v>7791</v>
      </c>
      <c r="AI235" t="s">
        <v>542</v>
      </c>
      <c r="AJ235" s="386">
        <v>45657</v>
      </c>
      <c r="AK235" s="387">
        <v>5888000</v>
      </c>
      <c r="AL235" s="387">
        <v>-5888000</v>
      </c>
      <c r="AN235" s="126"/>
      <c r="BP235" s="203"/>
      <c r="BQ235" s="203"/>
      <c r="BR235" s="203"/>
      <c r="BS235" s="203"/>
      <c r="BT235" s="374"/>
      <c r="BU235" s="443">
        <v>45831</v>
      </c>
      <c r="BV235" s="444">
        <v>646000</v>
      </c>
      <c r="BW235" s="374"/>
      <c r="BX235" s="473">
        <v>45851</v>
      </c>
      <c r="BY235" s="476">
        <v>35000</v>
      </c>
      <c r="BZ235" s="374"/>
      <c r="CA235" s="376">
        <v>45678</v>
      </c>
      <c r="CB235" s="374">
        <v>324440</v>
      </c>
      <c r="CC235" s="374"/>
      <c r="CD235" s="376">
        <v>45706</v>
      </c>
      <c r="CE235" s="288">
        <v>513000</v>
      </c>
      <c r="CF235" s="375"/>
      <c r="CG235" s="376">
        <v>45901</v>
      </c>
      <c r="CH235" s="374">
        <v>1063000</v>
      </c>
      <c r="CI235" s="375"/>
      <c r="CJ235" s="471">
        <v>46042</v>
      </c>
      <c r="CK235" s="472">
        <v>200000</v>
      </c>
      <c r="CL235" s="375"/>
      <c r="CM235" s="126">
        <v>45831</v>
      </c>
      <c r="CN235" s="203">
        <v>523000</v>
      </c>
      <c r="CP235" s="442">
        <v>45920</v>
      </c>
      <c r="CQ235" s="441">
        <v>4000</v>
      </c>
      <c r="DB235" s="859">
        <v>46157</v>
      </c>
      <c r="DC235" s="441">
        <v>150000</v>
      </c>
      <c r="DH235" s="442"/>
      <c r="DI235" s="441"/>
    </row>
    <row r="236" spans="1:113" ht="15.75" x14ac:dyDescent="0.25">
      <c r="A236" s="298"/>
      <c r="E236" s="404">
        <v>46161</v>
      </c>
      <c r="F236" s="405">
        <v>5000</v>
      </c>
      <c r="G236" s="407"/>
      <c r="H236" s="405" t="s">
        <v>3697</v>
      </c>
      <c r="M236" s="211">
        <v>44784</v>
      </c>
      <c r="N236" s="212">
        <v>70000</v>
      </c>
      <c r="O236" s="213"/>
      <c r="P236" s="212" t="s">
        <v>696</v>
      </c>
      <c r="T236" s="671">
        <v>46054</v>
      </c>
      <c r="U236" s="558" t="s">
        <v>556</v>
      </c>
      <c r="V236" s="557" t="s">
        <v>5329</v>
      </c>
      <c r="W236" s="558" t="s">
        <v>8290</v>
      </c>
      <c r="X236" s="558" t="s">
        <v>5329</v>
      </c>
      <c r="Y236" s="673">
        <v>480000</v>
      </c>
      <c r="Z236" s="569"/>
      <c r="AA236" s="712"/>
      <c r="AB236" s="569"/>
      <c r="AC236" s="569"/>
      <c r="AD236" s="569"/>
      <c r="AE236" s="712">
        <v>80000</v>
      </c>
      <c r="AF236" s="569">
        <v>0</v>
      </c>
      <c r="AG236" s="569"/>
      <c r="AH236" s="558" t="s">
        <v>8291</v>
      </c>
      <c r="AI236" t="s">
        <v>542</v>
      </c>
      <c r="AJ236" s="256">
        <v>45657</v>
      </c>
      <c r="AK236" s="255">
        <v>8517000</v>
      </c>
      <c r="AL236" s="255">
        <v>-8517000</v>
      </c>
      <c r="AN236" s="126"/>
      <c r="BP236" s="203"/>
      <c r="BQ236" s="203"/>
      <c r="BR236" s="203"/>
      <c r="BS236" s="203"/>
      <c r="BT236" s="374"/>
      <c r="BU236" s="443">
        <v>45829</v>
      </c>
      <c r="BV236" s="444">
        <v>30000</v>
      </c>
      <c r="BW236" s="374"/>
      <c r="BX236" s="478">
        <v>45851</v>
      </c>
      <c r="BY236" s="476">
        <v>27000</v>
      </c>
      <c r="BZ236" s="374"/>
      <c r="CA236" s="376">
        <v>45678</v>
      </c>
      <c r="CB236" s="374">
        <v>243600</v>
      </c>
      <c r="CC236" s="374"/>
      <c r="CD236" s="376">
        <v>45702</v>
      </c>
      <c r="CE236" s="288">
        <v>177000</v>
      </c>
      <c r="CF236" s="375"/>
      <c r="CG236" s="376">
        <v>45898</v>
      </c>
      <c r="CH236" s="374">
        <v>940000</v>
      </c>
      <c r="CI236" s="375"/>
      <c r="CJ236" s="471">
        <v>46042</v>
      </c>
      <c r="CK236" s="472">
        <v>453000</v>
      </c>
      <c r="CL236" s="375"/>
      <c r="CM236" s="126">
        <v>45829</v>
      </c>
      <c r="CN236" s="203">
        <v>260000</v>
      </c>
      <c r="CP236" s="442">
        <v>45920</v>
      </c>
      <c r="CQ236" s="441">
        <v>202000</v>
      </c>
      <c r="DB236" s="859">
        <v>46157</v>
      </c>
      <c r="DC236" s="441">
        <v>43000</v>
      </c>
      <c r="DH236" s="442"/>
      <c r="DI236" s="441"/>
    </row>
    <row r="237" spans="1:113" ht="15.75" x14ac:dyDescent="0.25">
      <c r="A237" s="298"/>
      <c r="E237" s="404">
        <v>46161</v>
      </c>
      <c r="F237" s="405">
        <v>2000</v>
      </c>
      <c r="G237" s="407"/>
      <c r="H237" s="405" t="s">
        <v>1169</v>
      </c>
      <c r="M237" s="211">
        <v>44784</v>
      </c>
      <c r="N237" s="212">
        <v>28000</v>
      </c>
      <c r="O237" s="213"/>
      <c r="P237" s="212" t="s">
        <v>697</v>
      </c>
      <c r="T237" s="671">
        <v>46054</v>
      </c>
      <c r="U237" s="558" t="s">
        <v>5011</v>
      </c>
      <c r="V237" s="557" t="s">
        <v>7977</v>
      </c>
      <c r="W237" s="558" t="s">
        <v>561</v>
      </c>
      <c r="X237" s="558" t="s">
        <v>426</v>
      </c>
      <c r="Y237" s="673">
        <v>700000</v>
      </c>
      <c r="Z237" s="569">
        <v>5000</v>
      </c>
      <c r="AA237" s="712">
        <v>564000</v>
      </c>
      <c r="AB237" s="569"/>
      <c r="AC237" s="569"/>
      <c r="AD237" s="569"/>
      <c r="AE237" s="712">
        <v>70000</v>
      </c>
      <c r="AF237" s="569">
        <v>61000</v>
      </c>
      <c r="AG237" s="569">
        <v>0</v>
      </c>
      <c r="AH237" s="558" t="s">
        <v>8288</v>
      </c>
      <c r="AI237" t="s">
        <v>542</v>
      </c>
      <c r="AJ237" s="256">
        <v>45627</v>
      </c>
      <c r="AK237" s="255">
        <v>5700000</v>
      </c>
      <c r="AL237" s="255">
        <v>-5700000</v>
      </c>
      <c r="AN237" s="126"/>
      <c r="BP237" s="203"/>
      <c r="BQ237" s="203"/>
      <c r="BR237" s="203"/>
      <c r="BS237" s="203"/>
      <c r="BT237" s="374"/>
      <c r="BU237" s="443">
        <v>45827</v>
      </c>
      <c r="BV237" s="444">
        <v>500000</v>
      </c>
      <c r="BW237" s="374"/>
      <c r="BX237" s="478">
        <v>45851</v>
      </c>
      <c r="BY237" s="477">
        <v>13000</v>
      </c>
      <c r="BZ237" s="374"/>
      <c r="CA237" s="376">
        <v>45678</v>
      </c>
      <c r="CB237" s="374">
        <v>362490</v>
      </c>
      <c r="CC237" s="374"/>
      <c r="CD237" s="376">
        <v>45702</v>
      </c>
      <c r="CE237" s="288">
        <v>283000</v>
      </c>
      <c r="CF237" s="375"/>
      <c r="CG237" s="376">
        <v>45897</v>
      </c>
      <c r="CH237" s="374">
        <v>105000</v>
      </c>
      <c r="CI237" s="375"/>
      <c r="CJ237" s="471">
        <v>46042</v>
      </c>
      <c r="CK237" s="472">
        <v>89000</v>
      </c>
      <c r="CL237" s="375"/>
      <c r="CM237" s="126">
        <v>45823</v>
      </c>
      <c r="CN237" s="203">
        <v>250000</v>
      </c>
      <c r="CP237" s="442">
        <v>45920</v>
      </c>
      <c r="CQ237" s="441">
        <v>45000</v>
      </c>
      <c r="DB237" s="859">
        <v>46157</v>
      </c>
      <c r="DC237" s="441">
        <v>660000</v>
      </c>
      <c r="DH237" s="442"/>
      <c r="DI237" s="441"/>
    </row>
    <row r="238" spans="1:113" ht="15.75" x14ac:dyDescent="0.25">
      <c r="A238" s="298"/>
      <c r="E238" s="404">
        <v>46159</v>
      </c>
      <c r="F238" s="405">
        <v>50000</v>
      </c>
      <c r="G238" s="407" t="s">
        <v>1365</v>
      </c>
      <c r="H238" s="405" t="s">
        <v>8753</v>
      </c>
      <c r="M238" s="211">
        <v>44784</v>
      </c>
      <c r="N238" s="212">
        <v>4000</v>
      </c>
      <c r="O238" s="213"/>
      <c r="P238" s="214" t="s">
        <v>613</v>
      </c>
      <c r="T238" s="671">
        <v>46054</v>
      </c>
      <c r="U238" s="558" t="s">
        <v>5011</v>
      </c>
      <c r="V238" s="557" t="s">
        <v>8124</v>
      </c>
      <c r="W238" s="558" t="s">
        <v>561</v>
      </c>
      <c r="X238" s="558" t="s">
        <v>426</v>
      </c>
      <c r="Y238" s="673">
        <v>280000</v>
      </c>
      <c r="Z238" s="569"/>
      <c r="AA238" s="712">
        <v>210000</v>
      </c>
      <c r="AB238" s="569"/>
      <c r="AC238" s="569"/>
      <c r="AD238" s="569"/>
      <c r="AE238" s="712">
        <v>70000</v>
      </c>
      <c r="AF238" s="569"/>
      <c r="AG238" s="569">
        <v>0</v>
      </c>
      <c r="AH238" s="558"/>
      <c r="AI238" t="s">
        <v>542</v>
      </c>
      <c r="AJ238" s="386">
        <v>45626</v>
      </c>
      <c r="AK238" s="387">
        <v>8200000</v>
      </c>
      <c r="AL238" s="387">
        <v>-8200000</v>
      </c>
      <c r="AN238" s="126"/>
      <c r="BP238" s="203"/>
      <c r="BQ238" s="203"/>
      <c r="BR238" s="203"/>
      <c r="BS238" s="203"/>
      <c r="BT238" s="374"/>
      <c r="BU238" s="443">
        <v>45827</v>
      </c>
      <c r="BV238" s="444">
        <v>320000</v>
      </c>
      <c r="BW238" s="374"/>
      <c r="BX238" s="478">
        <v>45848</v>
      </c>
      <c r="BY238" s="477">
        <v>580000</v>
      </c>
      <c r="BZ238" s="374"/>
      <c r="CA238" s="376">
        <v>45678</v>
      </c>
      <c r="CB238" s="374">
        <v>125400</v>
      </c>
      <c r="CC238" s="374"/>
      <c r="CD238" s="376">
        <v>45702</v>
      </c>
      <c r="CE238" s="288">
        <v>268000</v>
      </c>
      <c r="CF238" s="375"/>
      <c r="CG238" s="376">
        <v>45896</v>
      </c>
      <c r="CH238" s="374">
        <v>400000</v>
      </c>
      <c r="CI238" s="375"/>
      <c r="CJ238" s="471">
        <v>46042</v>
      </c>
      <c r="CK238" s="472">
        <v>260000</v>
      </c>
      <c r="CL238" s="375"/>
      <c r="CM238" s="126">
        <v>45821</v>
      </c>
      <c r="CN238" s="203">
        <v>453000</v>
      </c>
      <c r="CP238" s="442">
        <v>45917</v>
      </c>
      <c r="CQ238" s="441">
        <v>45000</v>
      </c>
      <c r="DB238" s="859">
        <v>46157</v>
      </c>
      <c r="DC238" s="441">
        <v>292000</v>
      </c>
      <c r="DH238" s="442"/>
      <c r="DI238" s="441"/>
    </row>
    <row r="239" spans="1:113" ht="15.75" x14ac:dyDescent="0.25">
      <c r="A239" s="298"/>
      <c r="E239" s="404">
        <v>46159</v>
      </c>
      <c r="F239" s="405">
        <v>55000</v>
      </c>
      <c r="G239" s="407" t="s">
        <v>1365</v>
      </c>
      <c r="H239" s="405" t="s">
        <v>8754</v>
      </c>
      <c r="M239" s="211">
        <v>44784</v>
      </c>
      <c r="N239" s="212">
        <v>70000</v>
      </c>
      <c r="O239" s="213"/>
      <c r="P239" s="212" t="s">
        <v>698</v>
      </c>
      <c r="T239" s="671">
        <v>46054</v>
      </c>
      <c r="U239" s="558" t="s">
        <v>6509</v>
      </c>
      <c r="V239" s="557" t="s">
        <v>8118</v>
      </c>
      <c r="W239" s="558" t="s">
        <v>561</v>
      </c>
      <c r="X239" s="558" t="s">
        <v>426</v>
      </c>
      <c r="Y239" s="673">
        <v>510000</v>
      </c>
      <c r="Z239" s="569">
        <v>5000</v>
      </c>
      <c r="AA239" s="712">
        <v>386000</v>
      </c>
      <c r="AB239" s="569"/>
      <c r="AC239" s="569"/>
      <c r="AD239" s="569"/>
      <c r="AE239" s="712">
        <v>70000</v>
      </c>
      <c r="AF239" s="569">
        <v>49000</v>
      </c>
      <c r="AG239" s="569">
        <v>0</v>
      </c>
      <c r="AH239" s="558" t="s">
        <v>8289</v>
      </c>
      <c r="AI239" t="s">
        <v>542</v>
      </c>
      <c r="AJ239" s="256">
        <v>45596</v>
      </c>
      <c r="AK239" s="255">
        <v>5794000</v>
      </c>
      <c r="AL239" s="255">
        <v>-5794000</v>
      </c>
      <c r="AN239" s="126"/>
      <c r="BP239" s="203"/>
      <c r="BQ239" s="203"/>
      <c r="BR239" s="203"/>
      <c r="BS239" s="203"/>
      <c r="BT239" s="374"/>
      <c r="BU239" s="443">
        <v>45827</v>
      </c>
      <c r="BV239" s="444">
        <v>100000</v>
      </c>
      <c r="BW239" s="374"/>
      <c r="BX239" s="478">
        <v>45848</v>
      </c>
      <c r="BY239" s="477">
        <v>535000</v>
      </c>
      <c r="BZ239" s="374"/>
      <c r="CA239" s="376">
        <v>45678</v>
      </c>
      <c r="CB239" s="374">
        <v>149700</v>
      </c>
      <c r="CC239" s="374"/>
      <c r="CD239" s="376">
        <v>45702</v>
      </c>
      <c r="CE239" s="288">
        <v>5000</v>
      </c>
      <c r="CF239" s="375"/>
      <c r="CG239" s="376">
        <v>45894</v>
      </c>
      <c r="CH239" s="374">
        <v>365000</v>
      </c>
      <c r="CI239" s="375"/>
      <c r="CJ239" s="471">
        <v>46041</v>
      </c>
      <c r="CK239" s="472">
        <v>20000</v>
      </c>
      <c r="CL239" s="375"/>
      <c r="CM239" s="126">
        <v>45819</v>
      </c>
      <c r="CN239" s="203">
        <v>727000</v>
      </c>
      <c r="CP239" s="442">
        <v>45917</v>
      </c>
      <c r="CQ239" s="441">
        <v>50000</v>
      </c>
      <c r="DB239" s="859">
        <v>46157</v>
      </c>
      <c r="DC239" s="441">
        <v>194000</v>
      </c>
      <c r="DH239" s="442"/>
      <c r="DI239" s="441"/>
    </row>
    <row r="240" spans="1:113" ht="15.75" x14ac:dyDescent="0.25">
      <c r="A240" s="298"/>
      <c r="E240" s="404">
        <v>46158</v>
      </c>
      <c r="F240" s="405">
        <v>88000</v>
      </c>
      <c r="G240" s="407" t="s">
        <v>1365</v>
      </c>
      <c r="H240" s="405" t="s">
        <v>8743</v>
      </c>
      <c r="M240" s="211">
        <v>44784</v>
      </c>
      <c r="N240" s="212">
        <v>4000</v>
      </c>
      <c r="O240" s="213"/>
      <c r="P240" s="214" t="s">
        <v>613</v>
      </c>
      <c r="T240" s="671">
        <v>46054</v>
      </c>
      <c r="U240" s="558" t="s">
        <v>6088</v>
      </c>
      <c r="V240" s="557" t="s">
        <v>8092</v>
      </c>
      <c r="W240" s="558" t="s">
        <v>561</v>
      </c>
      <c r="X240" s="558" t="s">
        <v>426</v>
      </c>
      <c r="Y240" s="673">
        <v>770000</v>
      </c>
      <c r="Z240" s="569">
        <v>5000</v>
      </c>
      <c r="AA240" s="712">
        <v>611000</v>
      </c>
      <c r="AB240" s="569"/>
      <c r="AC240" s="569"/>
      <c r="AD240" s="569"/>
      <c r="AE240" s="712">
        <v>84000</v>
      </c>
      <c r="AF240" s="569">
        <v>70000</v>
      </c>
      <c r="AG240" s="569">
        <v>0</v>
      </c>
      <c r="AH240" s="558" t="s">
        <v>8129</v>
      </c>
      <c r="AI240" t="s">
        <v>542</v>
      </c>
      <c r="AJ240" s="256">
        <v>45569</v>
      </c>
      <c r="AK240" s="255">
        <v>5321000</v>
      </c>
      <c r="AL240" s="255">
        <v>-5321000</v>
      </c>
      <c r="AN240" s="126"/>
      <c r="BP240" s="203"/>
      <c r="BQ240" s="203"/>
      <c r="BR240" s="203"/>
      <c r="BS240" s="203"/>
      <c r="BT240" s="374"/>
      <c r="BU240" s="443">
        <v>45827</v>
      </c>
      <c r="BV240" s="444">
        <v>183000</v>
      </c>
      <c r="BW240" s="374"/>
      <c r="BX240" s="478">
        <v>45847</v>
      </c>
      <c r="BY240" s="477">
        <v>1433000</v>
      </c>
      <c r="BZ240" s="374"/>
      <c r="CA240" s="376">
        <v>45678</v>
      </c>
      <c r="CB240" s="374">
        <v>317590</v>
      </c>
      <c r="CC240" s="374"/>
      <c r="CD240" s="376">
        <v>45701</v>
      </c>
      <c r="CE240" s="288">
        <v>227000</v>
      </c>
      <c r="CF240" s="375"/>
      <c r="CG240" s="376">
        <v>45892</v>
      </c>
      <c r="CH240" s="374">
        <v>30000</v>
      </c>
      <c r="CI240" s="375"/>
      <c r="CJ240" s="471">
        <v>46041</v>
      </c>
      <c r="CK240" s="472">
        <v>5000</v>
      </c>
      <c r="CL240" s="375"/>
      <c r="CM240" s="126">
        <v>45818</v>
      </c>
      <c r="CN240" s="203">
        <v>573000</v>
      </c>
      <c r="CP240" s="442">
        <v>45916</v>
      </c>
      <c r="CQ240" s="441">
        <v>45000</v>
      </c>
      <c r="DB240" s="859">
        <v>46157</v>
      </c>
      <c r="DC240" s="441">
        <v>325000</v>
      </c>
      <c r="DH240" s="442"/>
      <c r="DI240" s="441"/>
    </row>
    <row r="241" spans="1:113" ht="15.75" x14ac:dyDescent="0.25">
      <c r="A241" s="298"/>
      <c r="E241" s="404">
        <v>46158</v>
      </c>
      <c r="F241" s="405">
        <v>12000</v>
      </c>
      <c r="G241" s="407" t="s">
        <v>1365</v>
      </c>
      <c r="H241" s="405" t="s">
        <v>2002</v>
      </c>
      <c r="M241" s="211">
        <v>44784</v>
      </c>
      <c r="N241" s="212">
        <v>60000</v>
      </c>
      <c r="O241" s="213"/>
      <c r="P241" s="212" t="s">
        <v>699</v>
      </c>
      <c r="T241" s="671">
        <v>46054</v>
      </c>
      <c r="U241" s="558" t="s">
        <v>8101</v>
      </c>
      <c r="V241" s="557" t="s">
        <v>8057</v>
      </c>
      <c r="W241" s="558" t="s">
        <v>561</v>
      </c>
      <c r="X241" s="558" t="s">
        <v>427</v>
      </c>
      <c r="Y241" s="673">
        <v>364000</v>
      </c>
      <c r="Z241" s="569">
        <v>5000</v>
      </c>
      <c r="AA241" s="712">
        <v>270000</v>
      </c>
      <c r="AB241" s="569"/>
      <c r="AC241" s="569"/>
      <c r="AD241" s="569"/>
      <c r="AE241" s="712">
        <v>89000</v>
      </c>
      <c r="AF241" s="569"/>
      <c r="AG241" s="569">
        <v>0</v>
      </c>
      <c r="AH241" s="558"/>
      <c r="AI241" t="s">
        <v>542</v>
      </c>
      <c r="AJ241" s="256">
        <v>45536</v>
      </c>
      <c r="AK241" s="255">
        <v>5778000</v>
      </c>
      <c r="AL241" s="255">
        <v>-5778000</v>
      </c>
      <c r="AN241" s="126"/>
      <c r="BP241" s="203"/>
      <c r="BQ241" s="203"/>
      <c r="BR241" s="203"/>
      <c r="BS241" s="203"/>
      <c r="BT241" s="374"/>
      <c r="BU241" s="443">
        <v>45827</v>
      </c>
      <c r="BV241" s="444">
        <v>478000</v>
      </c>
      <c r="BW241" s="374"/>
      <c r="BX241" s="478">
        <v>45847</v>
      </c>
      <c r="BY241" s="477">
        <v>1000000</v>
      </c>
      <c r="BZ241" s="374"/>
      <c r="CA241" s="376">
        <v>45678</v>
      </c>
      <c r="CB241" s="374">
        <v>5000</v>
      </c>
      <c r="CC241" s="374"/>
      <c r="CD241" s="376">
        <v>45701</v>
      </c>
      <c r="CE241" s="288">
        <v>45000</v>
      </c>
      <c r="CF241" s="375"/>
      <c r="CG241" s="376">
        <v>45891</v>
      </c>
      <c r="CH241" s="374">
        <v>338000</v>
      </c>
      <c r="CI241" s="375"/>
      <c r="CJ241" s="471">
        <v>46041</v>
      </c>
      <c r="CK241" s="472">
        <v>428000</v>
      </c>
      <c r="CL241" s="375"/>
      <c r="CM241" s="126">
        <v>45817</v>
      </c>
      <c r="CN241" s="203">
        <v>300000</v>
      </c>
      <c r="CP241" s="442">
        <v>45915</v>
      </c>
      <c r="CQ241" s="441">
        <v>485000</v>
      </c>
      <c r="DB241" s="859">
        <v>46157</v>
      </c>
      <c r="DC241" s="441">
        <v>26000</v>
      </c>
      <c r="DH241" s="442"/>
      <c r="DI241" s="441"/>
    </row>
    <row r="242" spans="1:113" ht="15.75" x14ac:dyDescent="0.25">
      <c r="A242" s="298"/>
      <c r="E242" s="404">
        <v>46157</v>
      </c>
      <c r="F242" s="405">
        <v>80000</v>
      </c>
      <c r="G242" s="407" t="s">
        <v>3322</v>
      </c>
      <c r="H242" s="405" t="s">
        <v>8680</v>
      </c>
      <c r="M242" s="211">
        <v>44781</v>
      </c>
      <c r="N242" s="212">
        <v>65000</v>
      </c>
      <c r="O242" s="213"/>
      <c r="P242" s="212" t="s">
        <v>700</v>
      </c>
      <c r="T242" s="671">
        <v>46054</v>
      </c>
      <c r="U242" s="558" t="s">
        <v>7715</v>
      </c>
      <c r="V242" s="557">
        <v>12979354</v>
      </c>
      <c r="W242" s="558" t="s">
        <v>8048</v>
      </c>
      <c r="X242" s="558" t="s">
        <v>238</v>
      </c>
      <c r="Y242" s="673">
        <v>146000</v>
      </c>
      <c r="Z242" s="569"/>
      <c r="AA242" s="712">
        <v>137000</v>
      </c>
      <c r="AB242" s="569"/>
      <c r="AC242" s="569"/>
      <c r="AD242" s="569"/>
      <c r="AE242" s="712">
        <v>9000</v>
      </c>
      <c r="AF242" s="569"/>
      <c r="AG242" s="569">
        <v>0</v>
      </c>
      <c r="AH242" s="558" t="s">
        <v>8049</v>
      </c>
      <c r="AI242" t="s">
        <v>542</v>
      </c>
      <c r="AJ242" s="256">
        <v>45504</v>
      </c>
      <c r="AK242" s="255">
        <v>5114000</v>
      </c>
      <c r="AL242" s="255">
        <v>-5114000</v>
      </c>
      <c r="AN242" s="126"/>
      <c r="BP242" s="203"/>
      <c r="BQ242" s="203"/>
      <c r="BR242" s="203"/>
      <c r="BS242" s="203"/>
      <c r="BT242" s="374"/>
      <c r="BU242" s="445">
        <v>45825</v>
      </c>
      <c r="BV242" s="444">
        <v>500000</v>
      </c>
      <c r="BW242" s="374"/>
      <c r="BX242" s="478">
        <v>45846</v>
      </c>
      <c r="BY242" s="476">
        <v>500000</v>
      </c>
      <c r="BZ242" s="374"/>
      <c r="CA242" s="376">
        <v>45677</v>
      </c>
      <c r="CB242" s="374">
        <v>862000</v>
      </c>
      <c r="CC242" s="374"/>
      <c r="CD242" s="376">
        <v>45699</v>
      </c>
      <c r="CE242" s="288">
        <v>67000</v>
      </c>
      <c r="CF242" s="375"/>
      <c r="CG242" s="376">
        <v>45889</v>
      </c>
      <c r="CH242" s="374">
        <v>745000</v>
      </c>
      <c r="CI242" s="375"/>
      <c r="CJ242" s="471">
        <v>46040</v>
      </c>
      <c r="CK242" s="472">
        <v>200000</v>
      </c>
      <c r="CL242" s="375"/>
      <c r="CM242" s="126">
        <v>45815</v>
      </c>
      <c r="CN242" s="203">
        <v>1040000</v>
      </c>
      <c r="CP242" s="442">
        <v>45915</v>
      </c>
      <c r="CQ242" s="441">
        <v>1000000</v>
      </c>
      <c r="DB242" s="859">
        <v>46157</v>
      </c>
      <c r="DC242" s="441">
        <v>5000</v>
      </c>
      <c r="DH242" s="442"/>
      <c r="DI242" s="441"/>
    </row>
    <row r="243" spans="1:113" ht="15.75" x14ac:dyDescent="0.25">
      <c r="A243" s="298"/>
      <c r="E243" s="404">
        <v>46157</v>
      </c>
      <c r="F243" s="405">
        <v>50000</v>
      </c>
      <c r="G243" s="407" t="s">
        <v>1365</v>
      </c>
      <c r="H243" s="405" t="s">
        <v>2847</v>
      </c>
      <c r="M243" s="211">
        <v>44781</v>
      </c>
      <c r="N243" s="212">
        <v>94000</v>
      </c>
      <c r="O243" s="213"/>
      <c r="P243" s="212" t="s">
        <v>701</v>
      </c>
      <c r="T243" s="671">
        <v>46054</v>
      </c>
      <c r="U243" s="558" t="s">
        <v>1867</v>
      </c>
      <c r="V243" s="557" t="s">
        <v>8023</v>
      </c>
      <c r="W243" s="558" t="s">
        <v>2040</v>
      </c>
      <c r="X243" s="558" t="s">
        <v>426</v>
      </c>
      <c r="Y243" s="673">
        <v>80000</v>
      </c>
      <c r="Z243" s="569"/>
      <c r="AA243" s="712"/>
      <c r="AB243" s="569"/>
      <c r="AC243" s="569"/>
      <c r="AD243" s="569"/>
      <c r="AE243" s="712">
        <v>80000</v>
      </c>
      <c r="AF243" s="569"/>
      <c r="AG243" s="569">
        <v>0</v>
      </c>
      <c r="AH243" s="558" t="s">
        <v>8031</v>
      </c>
      <c r="AI243" t="s">
        <v>542</v>
      </c>
      <c r="AJ243" s="256">
        <v>45489</v>
      </c>
      <c r="AK243" s="255">
        <v>5556000</v>
      </c>
      <c r="AL243" s="255">
        <v>-5556000</v>
      </c>
      <c r="AN243" s="126"/>
      <c r="BP243" s="203"/>
      <c r="BQ243" s="203"/>
      <c r="BR243" s="203"/>
      <c r="BS243" s="203"/>
      <c r="BT243" s="374"/>
      <c r="BU243" s="443">
        <v>45825</v>
      </c>
      <c r="BV243" s="444">
        <v>304000</v>
      </c>
      <c r="BW243" s="374"/>
      <c r="BX243" s="473">
        <v>45843</v>
      </c>
      <c r="BY243" s="477">
        <v>1000000</v>
      </c>
      <c r="BZ243" s="374"/>
      <c r="CA243" s="376">
        <v>45674</v>
      </c>
      <c r="CB243" s="374">
        <v>330000</v>
      </c>
      <c r="CC243" s="374"/>
      <c r="CD243" s="376">
        <v>45695</v>
      </c>
      <c r="CE243" s="288">
        <v>290000</v>
      </c>
      <c r="CF243" s="375"/>
      <c r="CG243" s="376">
        <v>45888</v>
      </c>
      <c r="CH243" s="374">
        <v>780000</v>
      </c>
      <c r="CI243" s="375"/>
      <c r="CJ243" s="471">
        <v>46040</v>
      </c>
      <c r="CK243" s="472">
        <v>5000</v>
      </c>
      <c r="CL243" s="375"/>
      <c r="CM243" s="126">
        <v>45814</v>
      </c>
      <c r="CN243" s="203">
        <v>233000</v>
      </c>
      <c r="CP243" s="442">
        <v>45913</v>
      </c>
      <c r="CQ243" s="441">
        <v>30000</v>
      </c>
      <c r="DB243" s="859">
        <v>46157</v>
      </c>
      <c r="DC243" s="441">
        <v>5000</v>
      </c>
      <c r="DH243" s="442"/>
      <c r="DI243" s="441"/>
    </row>
    <row r="244" spans="1:113" ht="15.75" x14ac:dyDescent="0.25">
      <c r="A244" s="298"/>
      <c r="E244" s="404">
        <v>46157</v>
      </c>
      <c r="F244" s="405">
        <v>7000</v>
      </c>
      <c r="G244" s="407"/>
      <c r="H244" s="405" t="s">
        <v>8693</v>
      </c>
      <c r="M244" s="211">
        <v>44781</v>
      </c>
      <c r="N244" s="212">
        <v>70000</v>
      </c>
      <c r="O244" s="213"/>
      <c r="P244" s="212" t="s">
        <v>622</v>
      </c>
      <c r="T244" s="671">
        <v>46054</v>
      </c>
      <c r="U244" s="558" t="s">
        <v>6800</v>
      </c>
      <c r="V244" s="557" t="s">
        <v>5612</v>
      </c>
      <c r="W244" s="558" t="s">
        <v>561</v>
      </c>
      <c r="X244" s="558" t="s">
        <v>427</v>
      </c>
      <c r="Y244" s="673">
        <v>389000</v>
      </c>
      <c r="Z244" s="569">
        <v>5000</v>
      </c>
      <c r="AA244" s="712">
        <v>304000</v>
      </c>
      <c r="AB244" s="569"/>
      <c r="AC244" s="569"/>
      <c r="AD244" s="569"/>
      <c r="AE244" s="712">
        <v>80000</v>
      </c>
      <c r="AF244" s="569"/>
      <c r="AG244" s="569">
        <v>0</v>
      </c>
      <c r="AH244" s="558"/>
      <c r="AI244" t="s">
        <v>542</v>
      </c>
      <c r="AJ244" s="256">
        <v>45482</v>
      </c>
      <c r="AK244" s="255">
        <v>4111000</v>
      </c>
      <c r="AL244" s="255">
        <v>-4111000</v>
      </c>
      <c r="AN244" s="126"/>
      <c r="BP244" s="203"/>
      <c r="BQ244" s="203"/>
      <c r="BR244" s="203"/>
      <c r="BS244" s="203"/>
      <c r="BT244" s="374"/>
      <c r="BU244" s="443">
        <v>45824</v>
      </c>
      <c r="BV244" s="444">
        <v>25000</v>
      </c>
      <c r="BW244" s="374"/>
      <c r="BX244" s="473">
        <v>45843</v>
      </c>
      <c r="BY244" s="476">
        <v>318000</v>
      </c>
      <c r="BZ244" s="374"/>
      <c r="CA244" s="376">
        <v>45674</v>
      </c>
      <c r="CB244" s="374">
        <v>399580</v>
      </c>
      <c r="CC244" s="374"/>
      <c r="CD244" s="376">
        <v>45695</v>
      </c>
      <c r="CE244" s="288">
        <v>325000</v>
      </c>
      <c r="CF244" s="375"/>
      <c r="CG244" s="376">
        <v>45883</v>
      </c>
      <c r="CH244" s="374">
        <v>412000</v>
      </c>
      <c r="CI244" s="375"/>
      <c r="CJ244" s="471">
        <v>46037</v>
      </c>
      <c r="CK244" s="472">
        <v>164000</v>
      </c>
      <c r="CL244" s="375"/>
      <c r="CM244" s="126">
        <v>45811</v>
      </c>
      <c r="CN244" s="203">
        <v>80000</v>
      </c>
      <c r="CP244" s="442">
        <v>45912</v>
      </c>
      <c r="CQ244" s="441">
        <v>168000</v>
      </c>
      <c r="DB244" s="859">
        <v>46157</v>
      </c>
      <c r="DC244" s="441">
        <v>10000</v>
      </c>
      <c r="DH244" s="442"/>
      <c r="DI244" s="441"/>
    </row>
    <row r="245" spans="1:113" ht="15.75" x14ac:dyDescent="0.25">
      <c r="A245" s="298"/>
      <c r="E245" s="404">
        <v>46157</v>
      </c>
      <c r="F245" s="405">
        <v>20000</v>
      </c>
      <c r="G245" s="407" t="s">
        <v>3324</v>
      </c>
      <c r="H245" s="405" t="s">
        <v>8688</v>
      </c>
      <c r="M245" s="211">
        <v>44774</v>
      </c>
      <c r="N245" s="212">
        <v>4000</v>
      </c>
      <c r="O245" s="213"/>
      <c r="P245" s="214" t="s">
        <v>613</v>
      </c>
      <c r="T245" s="671">
        <v>46054</v>
      </c>
      <c r="U245" s="558" t="s">
        <v>6800</v>
      </c>
      <c r="V245" s="557" t="s">
        <v>8076</v>
      </c>
      <c r="W245" s="558" t="s">
        <v>561</v>
      </c>
      <c r="X245" s="558" t="s">
        <v>283</v>
      </c>
      <c r="Y245" s="673">
        <v>362000</v>
      </c>
      <c r="Z245" s="569">
        <v>23000</v>
      </c>
      <c r="AA245" s="712">
        <v>177000</v>
      </c>
      <c r="AB245" s="569">
        <v>44000</v>
      </c>
      <c r="AC245" s="569"/>
      <c r="AD245" s="569">
        <v>5000</v>
      </c>
      <c r="AE245" s="712">
        <v>100000</v>
      </c>
      <c r="AF245" s="569"/>
      <c r="AG245" s="569">
        <v>13000</v>
      </c>
      <c r="AH245" s="558" t="s">
        <v>8079</v>
      </c>
      <c r="AI245" t="s">
        <v>542</v>
      </c>
      <c r="AJ245" s="256">
        <v>45474</v>
      </c>
      <c r="AK245" s="255">
        <v>3185000</v>
      </c>
      <c r="AL245" s="255">
        <v>-3185000</v>
      </c>
      <c r="AN245" s="126"/>
      <c r="BP245" s="203"/>
      <c r="BQ245" s="203"/>
      <c r="BR245" s="203"/>
      <c r="BS245" s="203"/>
      <c r="BT245" s="374"/>
      <c r="BU245" s="445">
        <v>45824</v>
      </c>
      <c r="BV245" s="444">
        <v>171000</v>
      </c>
      <c r="BW245" s="374"/>
      <c r="BX245" s="473">
        <v>45841</v>
      </c>
      <c r="BY245" s="477">
        <v>2111000</v>
      </c>
      <c r="BZ245" s="374"/>
      <c r="CA245" s="376">
        <v>45674</v>
      </c>
      <c r="CB245" s="374">
        <v>50000</v>
      </c>
      <c r="CC245" s="374"/>
      <c r="CD245" s="376">
        <v>45694</v>
      </c>
      <c r="CE245" s="288">
        <v>122000</v>
      </c>
      <c r="CF245" s="375"/>
      <c r="CG245" s="376">
        <v>45883</v>
      </c>
      <c r="CH245" s="374">
        <v>292000</v>
      </c>
      <c r="CI245" s="375"/>
      <c r="CJ245" s="471">
        <v>46036</v>
      </c>
      <c r="CK245" s="472">
        <v>95000</v>
      </c>
      <c r="CL245" s="375"/>
      <c r="CM245" s="126">
        <v>45811</v>
      </c>
      <c r="CN245" s="203">
        <v>80000</v>
      </c>
      <c r="CP245" s="442">
        <v>45912</v>
      </c>
      <c r="CQ245" s="441">
        <v>255000</v>
      </c>
      <c r="DB245" s="859">
        <v>46156</v>
      </c>
      <c r="DC245" s="441">
        <v>5000</v>
      </c>
      <c r="DH245" s="442"/>
      <c r="DI245" s="441"/>
    </row>
    <row r="246" spans="1:113" ht="15.75" x14ac:dyDescent="0.25">
      <c r="A246" s="298"/>
      <c r="E246" s="404">
        <v>46157</v>
      </c>
      <c r="F246" s="405">
        <v>6000</v>
      </c>
      <c r="G246" s="407" t="s">
        <v>3324</v>
      </c>
      <c r="H246" s="405" t="s">
        <v>8687</v>
      </c>
      <c r="M246" s="211">
        <v>44771</v>
      </c>
      <c r="N246" s="212">
        <v>41000</v>
      </c>
      <c r="O246" s="213"/>
      <c r="P246" s="212" t="s">
        <v>702</v>
      </c>
      <c r="T246" s="671">
        <v>46054</v>
      </c>
      <c r="U246" s="558" t="s">
        <v>6800</v>
      </c>
      <c r="V246" s="557" t="s">
        <v>8036</v>
      </c>
      <c r="W246" s="558" t="s">
        <v>561</v>
      </c>
      <c r="X246" s="558" t="s">
        <v>214</v>
      </c>
      <c r="Y246" s="673">
        <v>346000</v>
      </c>
      <c r="Z246" s="569">
        <v>5000</v>
      </c>
      <c r="AA246" s="712">
        <v>222000</v>
      </c>
      <c r="AB246" s="569"/>
      <c r="AC246" s="569"/>
      <c r="AD246" s="569"/>
      <c r="AE246" s="712">
        <v>80000</v>
      </c>
      <c r="AF246" s="569">
        <v>30000</v>
      </c>
      <c r="AG246" s="569">
        <v>9000</v>
      </c>
      <c r="AH246" s="558"/>
      <c r="AI246" t="s">
        <v>542</v>
      </c>
      <c r="AJ246" s="256">
        <v>45432</v>
      </c>
      <c r="AK246" s="255">
        <v>3251000</v>
      </c>
      <c r="AL246" s="255">
        <v>-3251000</v>
      </c>
      <c r="AN246" s="126"/>
      <c r="BP246" s="203"/>
      <c r="BQ246" s="203"/>
      <c r="BR246" s="203"/>
      <c r="BS246" s="203"/>
      <c r="BT246" s="374"/>
      <c r="BU246" s="446">
        <v>45824</v>
      </c>
      <c r="BV246" s="444">
        <v>189000</v>
      </c>
      <c r="BW246" s="374"/>
      <c r="BX246" s="473">
        <v>45833</v>
      </c>
      <c r="BY246" s="477">
        <v>1000000</v>
      </c>
      <c r="BZ246" s="374"/>
      <c r="CA246" s="376">
        <v>45674</v>
      </c>
      <c r="CB246" s="374">
        <v>256700</v>
      </c>
      <c r="CC246" s="374"/>
      <c r="CD246" s="376">
        <v>45694</v>
      </c>
      <c r="CE246" s="288">
        <v>122000</v>
      </c>
      <c r="CF246" s="375"/>
      <c r="CG246" s="376">
        <v>45880</v>
      </c>
      <c r="CH246" s="374">
        <v>330000</v>
      </c>
      <c r="CI246" s="375"/>
      <c r="CJ246" s="471">
        <v>46035</v>
      </c>
      <c r="CK246" s="472">
        <v>250000</v>
      </c>
      <c r="CL246" s="375"/>
      <c r="CM246" s="126">
        <v>45811</v>
      </c>
      <c r="CN246" s="203">
        <v>80000</v>
      </c>
      <c r="CP246" s="442">
        <v>45911</v>
      </c>
      <c r="CQ246" s="441">
        <v>1000000</v>
      </c>
      <c r="DB246" s="859">
        <v>46156</v>
      </c>
      <c r="DC246" s="441">
        <v>549000</v>
      </c>
      <c r="DH246" s="442"/>
      <c r="DI246" s="441"/>
    </row>
    <row r="247" spans="1:113" ht="15.75" x14ac:dyDescent="0.25">
      <c r="A247" s="298"/>
      <c r="E247" s="404">
        <v>46157</v>
      </c>
      <c r="F247" s="405">
        <v>260000</v>
      </c>
      <c r="G247" s="407"/>
      <c r="H247" s="405" t="s">
        <v>8420</v>
      </c>
      <c r="M247" s="211">
        <v>44769</v>
      </c>
      <c r="N247" s="212">
        <v>30000</v>
      </c>
      <c r="O247" s="213"/>
      <c r="P247" s="212" t="s">
        <v>703</v>
      </c>
      <c r="T247" s="671">
        <v>46054</v>
      </c>
      <c r="U247" s="558" t="s">
        <v>3305</v>
      </c>
      <c r="V247" s="557" t="s">
        <v>8109</v>
      </c>
      <c r="W247" s="558" t="s">
        <v>561</v>
      </c>
      <c r="X247" s="558" t="s">
        <v>426</v>
      </c>
      <c r="Y247" s="673">
        <v>1807000</v>
      </c>
      <c r="Z247" s="569">
        <v>5000</v>
      </c>
      <c r="AA247" s="712">
        <v>1696000</v>
      </c>
      <c r="AB247" s="569"/>
      <c r="AC247" s="569"/>
      <c r="AD247" s="569"/>
      <c r="AE247" s="712">
        <v>106000</v>
      </c>
      <c r="AF247" s="569"/>
      <c r="AG247" s="569">
        <v>0</v>
      </c>
      <c r="AH247" s="558"/>
      <c r="AI247" t="s">
        <v>542</v>
      </c>
      <c r="AJ247" s="256">
        <v>45400</v>
      </c>
      <c r="AK247" s="255">
        <v>3451000</v>
      </c>
      <c r="AL247" s="255">
        <v>-3451000</v>
      </c>
      <c r="AN247" s="126"/>
      <c r="BP247" s="203"/>
      <c r="BQ247" s="203"/>
      <c r="BR247" s="203"/>
      <c r="BS247" s="203"/>
      <c r="BT247" s="374"/>
      <c r="BU247" s="446">
        <v>45822</v>
      </c>
      <c r="BV247" s="444">
        <v>50000</v>
      </c>
      <c r="BW247" s="374"/>
      <c r="BX247" s="473">
        <v>45831</v>
      </c>
      <c r="BY247" s="477">
        <v>168000</v>
      </c>
      <c r="BZ247" s="374"/>
      <c r="CA247" s="376">
        <v>45673</v>
      </c>
      <c r="CB247" s="374">
        <v>63000</v>
      </c>
      <c r="CC247" s="374"/>
      <c r="CD247" s="376">
        <v>45692</v>
      </c>
      <c r="CE247" s="288">
        <v>307000</v>
      </c>
      <c r="CF247" s="375"/>
      <c r="CG247" s="376">
        <v>45874</v>
      </c>
      <c r="CH247" s="374">
        <v>355000</v>
      </c>
      <c r="CI247" s="375"/>
      <c r="CJ247" s="471">
        <v>46029</v>
      </c>
      <c r="CK247" s="472">
        <v>135000</v>
      </c>
      <c r="CL247" s="375"/>
      <c r="CM247" s="126">
        <v>45810</v>
      </c>
      <c r="CN247" s="203">
        <v>700000</v>
      </c>
      <c r="CP247" s="442">
        <v>45911</v>
      </c>
      <c r="CQ247" s="441">
        <v>20000</v>
      </c>
      <c r="DB247" s="859">
        <v>46156</v>
      </c>
      <c r="DC247" s="441">
        <v>40000</v>
      </c>
      <c r="DH247" s="442"/>
      <c r="DI247" s="441"/>
    </row>
    <row r="248" spans="1:113" ht="15.75" x14ac:dyDescent="0.25">
      <c r="A248" s="298"/>
      <c r="E248" s="404">
        <v>46156</v>
      </c>
      <c r="F248" s="405">
        <v>40000</v>
      </c>
      <c r="G248" s="407" t="s">
        <v>911</v>
      </c>
      <c r="H248" s="405" t="s">
        <v>8676</v>
      </c>
      <c r="M248" s="211">
        <v>44768</v>
      </c>
      <c r="N248" s="212">
        <v>60000</v>
      </c>
      <c r="O248" s="213"/>
      <c r="P248" s="212" t="s">
        <v>704</v>
      </c>
      <c r="T248" s="671">
        <v>46054</v>
      </c>
      <c r="U248" s="558" t="s">
        <v>8192</v>
      </c>
      <c r="V248" s="557" t="s">
        <v>8169</v>
      </c>
      <c r="W248" s="558" t="s">
        <v>561</v>
      </c>
      <c r="X248" s="558" t="s">
        <v>214</v>
      </c>
      <c r="Y248" s="673">
        <v>338000</v>
      </c>
      <c r="Z248" s="569">
        <v>5000</v>
      </c>
      <c r="AA248" s="712">
        <v>170000</v>
      </c>
      <c r="AB248" s="569">
        <v>83000</v>
      </c>
      <c r="AC248" s="569"/>
      <c r="AD248" s="569"/>
      <c r="AE248" s="712">
        <v>80000</v>
      </c>
      <c r="AF248" s="569"/>
      <c r="AG248" s="569">
        <v>0</v>
      </c>
      <c r="AH248" s="558"/>
      <c r="AI248" t="s">
        <v>542</v>
      </c>
      <c r="AJ248" s="321">
        <v>45383</v>
      </c>
      <c r="AK248" s="322">
        <v>2509000</v>
      </c>
      <c r="AL248" s="322">
        <v>-2509000</v>
      </c>
      <c r="AN248" s="126"/>
      <c r="BP248" s="203"/>
      <c r="BQ248" s="203"/>
      <c r="BR248" s="203"/>
      <c r="BS248" s="203"/>
      <c r="BT248" s="374"/>
      <c r="BU248" s="446">
        <v>45822</v>
      </c>
      <c r="BV248" s="229">
        <v>370000</v>
      </c>
      <c r="BW248" s="374"/>
      <c r="BX248" s="478">
        <v>45831</v>
      </c>
      <c r="BY248" s="477">
        <v>5000</v>
      </c>
      <c r="BZ248" s="374"/>
      <c r="CA248" s="376">
        <v>45672</v>
      </c>
      <c r="CB248" s="374">
        <v>153000</v>
      </c>
      <c r="CC248" s="374"/>
      <c r="CD248" s="376">
        <v>45692</v>
      </c>
      <c r="CE248" s="288">
        <v>202000</v>
      </c>
      <c r="CF248" s="375"/>
      <c r="CG248" s="376">
        <v>45872</v>
      </c>
      <c r="CH248" s="374">
        <v>460000</v>
      </c>
      <c r="CI248" s="375"/>
      <c r="CJ248" s="471">
        <v>46029</v>
      </c>
      <c r="CK248" s="472">
        <v>733000</v>
      </c>
      <c r="CL248" s="375"/>
      <c r="CM248" s="126">
        <v>45805</v>
      </c>
      <c r="CN248" s="203">
        <v>80000</v>
      </c>
      <c r="CP248" s="442">
        <v>45911</v>
      </c>
      <c r="CQ248" s="441">
        <v>30000</v>
      </c>
      <c r="DB248" s="859">
        <v>46156</v>
      </c>
      <c r="DC248" s="441">
        <v>161000</v>
      </c>
      <c r="DH248" s="442"/>
      <c r="DI248" s="441"/>
    </row>
    <row r="249" spans="1:113" ht="15.75" x14ac:dyDescent="0.25">
      <c r="A249" s="298"/>
      <c r="E249" s="404">
        <v>46156</v>
      </c>
      <c r="F249" s="405">
        <v>5000</v>
      </c>
      <c r="G249" s="407" t="s">
        <v>3324</v>
      </c>
      <c r="H249" s="405" t="s">
        <v>2649</v>
      </c>
      <c r="M249" s="211">
        <v>44768</v>
      </c>
      <c r="N249" s="212">
        <v>88000</v>
      </c>
      <c r="O249" s="213"/>
      <c r="P249" s="212" t="s">
        <v>705</v>
      </c>
      <c r="T249" s="671">
        <v>46054</v>
      </c>
      <c r="U249" s="558" t="s">
        <v>8042</v>
      </c>
      <c r="V249" s="557" t="s">
        <v>8135</v>
      </c>
      <c r="W249" s="558" t="s">
        <v>5350</v>
      </c>
      <c r="X249" s="558" t="s">
        <v>424</v>
      </c>
      <c r="Y249" s="673">
        <v>384000</v>
      </c>
      <c r="Z249" s="569"/>
      <c r="AA249" s="712">
        <v>169000</v>
      </c>
      <c r="AB249" s="569">
        <v>30000</v>
      </c>
      <c r="AC249" s="569">
        <v>115000</v>
      </c>
      <c r="AD249" s="569"/>
      <c r="AE249" s="712">
        <v>70000</v>
      </c>
      <c r="AF249" s="569"/>
      <c r="AG249" s="569">
        <v>0</v>
      </c>
      <c r="AH249" s="558" t="s">
        <v>8248</v>
      </c>
      <c r="AI249" t="s">
        <v>542</v>
      </c>
      <c r="AJ249" s="256">
        <v>45352</v>
      </c>
      <c r="AK249" s="255">
        <v>1725000</v>
      </c>
      <c r="AL249" s="255">
        <v>-1725000</v>
      </c>
      <c r="AN249" s="126"/>
      <c r="BP249" s="203"/>
      <c r="BQ249" s="203"/>
      <c r="BR249" s="203"/>
      <c r="BS249" s="203"/>
      <c r="BT249" s="374"/>
      <c r="BU249" s="446">
        <v>45822</v>
      </c>
      <c r="BV249" s="444">
        <v>563000</v>
      </c>
      <c r="BW249" s="374"/>
      <c r="BX249" s="473">
        <v>45827</v>
      </c>
      <c r="BY249" s="477">
        <v>386000</v>
      </c>
      <c r="BZ249" s="374"/>
      <c r="CA249" s="376">
        <v>45672</v>
      </c>
      <c r="CB249" s="374">
        <v>429390</v>
      </c>
      <c r="CC249" s="374"/>
      <c r="CD249" s="376">
        <v>45692</v>
      </c>
      <c r="CE249" s="288">
        <v>273000</v>
      </c>
      <c r="CF249" s="375"/>
      <c r="CG249" s="825"/>
      <c r="CH249" s="481"/>
      <c r="CI249" s="375"/>
      <c r="CJ249" s="471">
        <v>46029</v>
      </c>
      <c r="CK249" s="472">
        <v>3000</v>
      </c>
      <c r="CL249" s="375"/>
      <c r="CM249" s="126">
        <v>45805</v>
      </c>
      <c r="CN249" s="203">
        <v>80000</v>
      </c>
      <c r="CP249" s="442">
        <v>45909</v>
      </c>
      <c r="CQ249" s="441">
        <v>254000</v>
      </c>
      <c r="DB249" s="859">
        <v>46155</v>
      </c>
      <c r="DC249" s="441">
        <v>208000</v>
      </c>
      <c r="DH249" s="442"/>
      <c r="DI249" s="441"/>
    </row>
    <row r="250" spans="1:113" ht="15.75" x14ac:dyDescent="0.25">
      <c r="A250" s="298"/>
      <c r="E250" s="404">
        <v>46156</v>
      </c>
      <c r="F250" s="405">
        <v>35000</v>
      </c>
      <c r="G250" s="407" t="s">
        <v>911</v>
      </c>
      <c r="H250" s="405" t="s">
        <v>885</v>
      </c>
      <c r="M250" s="211">
        <v>44768</v>
      </c>
      <c r="N250" s="212">
        <v>4000</v>
      </c>
      <c r="O250" s="213"/>
      <c r="P250" s="214" t="s">
        <v>613</v>
      </c>
      <c r="T250" s="671">
        <v>46054</v>
      </c>
      <c r="U250" s="558" t="s">
        <v>582</v>
      </c>
      <c r="V250" s="557" t="s">
        <v>8070</v>
      </c>
      <c r="W250" s="558" t="s">
        <v>561</v>
      </c>
      <c r="X250" s="558" t="s">
        <v>214</v>
      </c>
      <c r="Y250" s="673">
        <v>245000</v>
      </c>
      <c r="Z250" s="569">
        <v>5000</v>
      </c>
      <c r="AA250" s="712">
        <v>159000</v>
      </c>
      <c r="AB250" s="569"/>
      <c r="AC250" s="569"/>
      <c r="AD250" s="569"/>
      <c r="AE250" s="712">
        <v>81000</v>
      </c>
      <c r="AF250" s="569"/>
      <c r="AG250" s="569">
        <v>0</v>
      </c>
      <c r="AH250" s="558"/>
      <c r="AI250" t="s">
        <v>542</v>
      </c>
      <c r="AJ250" s="256">
        <v>45330</v>
      </c>
      <c r="AK250" s="255">
        <v>1885000</v>
      </c>
      <c r="AL250" s="255">
        <v>-1885000</v>
      </c>
      <c r="AN250" s="126"/>
      <c r="BP250" s="203"/>
      <c r="BQ250" s="203"/>
      <c r="BR250" s="203"/>
      <c r="BS250" s="203"/>
      <c r="BT250" s="374"/>
      <c r="BU250" s="446">
        <v>45820</v>
      </c>
      <c r="BV250" s="444">
        <v>1242000</v>
      </c>
      <c r="BW250" s="374"/>
      <c r="BX250" s="478">
        <v>45827</v>
      </c>
      <c r="BY250" s="477">
        <v>414000</v>
      </c>
      <c r="BZ250" s="374"/>
      <c r="CA250" s="376">
        <v>45671</v>
      </c>
      <c r="CB250" s="374">
        <v>612000</v>
      </c>
      <c r="CC250" s="374"/>
      <c r="CD250" s="376">
        <v>45692</v>
      </c>
      <c r="CE250" s="288">
        <v>859000</v>
      </c>
      <c r="CF250" s="375"/>
      <c r="CG250" s="825"/>
      <c r="CH250" s="481"/>
      <c r="CI250" s="375"/>
      <c r="CJ250" s="471">
        <v>46029</v>
      </c>
      <c r="CK250" s="472">
        <v>96000</v>
      </c>
      <c r="CL250" s="375"/>
      <c r="CM250" s="126">
        <v>45805</v>
      </c>
      <c r="CN250" s="203">
        <v>80000</v>
      </c>
      <c r="CP250" s="376">
        <v>45905</v>
      </c>
      <c r="CQ250" s="374">
        <v>50000</v>
      </c>
      <c r="DB250" s="859">
        <v>46155</v>
      </c>
      <c r="DC250" s="441">
        <v>5000</v>
      </c>
      <c r="DH250" s="442"/>
      <c r="DI250" s="441"/>
    </row>
    <row r="251" spans="1:113" ht="15.75" x14ac:dyDescent="0.25">
      <c r="A251" s="298"/>
      <c r="E251" s="404">
        <v>46156</v>
      </c>
      <c r="F251" s="405">
        <v>4000</v>
      </c>
      <c r="G251" s="407" t="s">
        <v>5440</v>
      </c>
      <c r="H251" s="405" t="s">
        <v>7394</v>
      </c>
      <c r="M251" s="211">
        <v>44767</v>
      </c>
      <c r="N251" s="212">
        <v>20000</v>
      </c>
      <c r="O251" s="213"/>
      <c r="P251" s="212" t="s">
        <v>706</v>
      </c>
      <c r="T251" s="671">
        <v>46054</v>
      </c>
      <c r="U251" s="558" t="s">
        <v>582</v>
      </c>
      <c r="V251" s="557" t="s">
        <v>2982</v>
      </c>
      <c r="W251" s="558" t="s">
        <v>561</v>
      </c>
      <c r="X251" s="558" t="s">
        <v>426</v>
      </c>
      <c r="Y251" s="673">
        <v>529000</v>
      </c>
      <c r="Z251" s="569">
        <v>5000</v>
      </c>
      <c r="AA251" s="712">
        <v>437000</v>
      </c>
      <c r="AB251" s="569"/>
      <c r="AC251" s="569"/>
      <c r="AD251" s="569"/>
      <c r="AE251" s="712">
        <v>87000</v>
      </c>
      <c r="AF251" s="569"/>
      <c r="AG251" s="569">
        <v>0</v>
      </c>
      <c r="AH251" s="558"/>
      <c r="AI251" t="s">
        <v>542</v>
      </c>
      <c r="AJ251" s="317">
        <v>45323</v>
      </c>
      <c r="AK251" s="318">
        <v>1029000</v>
      </c>
      <c r="AL251" s="318">
        <v>1029000</v>
      </c>
      <c r="AN251" s="126"/>
      <c r="BP251" s="203"/>
      <c r="BQ251" s="203"/>
      <c r="BR251" s="203"/>
      <c r="BS251" s="203"/>
      <c r="BT251" s="374"/>
      <c r="BU251" s="446">
        <v>45819</v>
      </c>
      <c r="BV251" s="229">
        <v>797000</v>
      </c>
      <c r="BW251" s="374"/>
      <c r="BX251" s="473">
        <v>45827</v>
      </c>
      <c r="BY251" s="477">
        <v>1000000</v>
      </c>
      <c r="BZ251" s="374"/>
      <c r="CA251" s="376">
        <v>45671</v>
      </c>
      <c r="CB251" s="374">
        <v>111000</v>
      </c>
      <c r="CC251" s="374"/>
      <c r="CD251" s="376">
        <v>45692</v>
      </c>
      <c r="CE251" s="288">
        <v>651000</v>
      </c>
      <c r="CF251" s="375"/>
      <c r="CG251" s="825"/>
      <c r="CH251" s="481"/>
      <c r="CI251" s="375"/>
      <c r="CJ251" s="471">
        <v>46027</v>
      </c>
      <c r="CK251" s="472">
        <v>40000</v>
      </c>
      <c r="CL251" s="375"/>
      <c r="CM251" s="126">
        <v>45804</v>
      </c>
      <c r="CN251" s="203">
        <v>105000</v>
      </c>
      <c r="CP251" s="376">
        <v>45905</v>
      </c>
      <c r="CQ251" s="374">
        <v>174000</v>
      </c>
      <c r="DB251" s="859">
        <v>46155</v>
      </c>
      <c r="DC251" s="441">
        <v>2000</v>
      </c>
      <c r="DH251" s="442"/>
      <c r="DI251" s="441"/>
    </row>
    <row r="252" spans="1:113" ht="15.75" x14ac:dyDescent="0.25">
      <c r="A252" s="298"/>
      <c r="E252" s="404">
        <v>46155</v>
      </c>
      <c r="F252" s="405">
        <v>5000</v>
      </c>
      <c r="G252" s="407" t="s">
        <v>3324</v>
      </c>
      <c r="H252" s="405" t="s">
        <v>8662</v>
      </c>
      <c r="M252" s="211">
        <v>44765</v>
      </c>
      <c r="N252" s="212">
        <v>200000</v>
      </c>
      <c r="O252" s="213"/>
      <c r="P252" s="212" t="s">
        <v>649</v>
      </c>
      <c r="T252" s="671">
        <v>46054</v>
      </c>
      <c r="U252" s="558" t="s">
        <v>582</v>
      </c>
      <c r="V252" s="557" t="s">
        <v>8047</v>
      </c>
      <c r="W252" s="558" t="s">
        <v>561</v>
      </c>
      <c r="X252" s="558" t="s">
        <v>424</v>
      </c>
      <c r="Y252" s="673">
        <v>470000</v>
      </c>
      <c r="Z252" s="569">
        <v>23000</v>
      </c>
      <c r="AA252" s="712">
        <v>367000</v>
      </c>
      <c r="AB252" s="569"/>
      <c r="AC252" s="569"/>
      <c r="AD252" s="569"/>
      <c r="AE252" s="712">
        <v>80000</v>
      </c>
      <c r="AF252" s="569"/>
      <c r="AG252" s="569">
        <v>0</v>
      </c>
      <c r="AH252" s="558"/>
      <c r="AI252" t="s">
        <v>542</v>
      </c>
      <c r="AJ252" s="256">
        <v>45322</v>
      </c>
      <c r="AK252" s="255">
        <v>2340000</v>
      </c>
      <c r="AL252" s="255">
        <v>-2340000</v>
      </c>
      <c r="AN252" s="126"/>
      <c r="BP252" s="203"/>
      <c r="BQ252" s="203"/>
      <c r="BR252" s="203"/>
      <c r="BS252" s="203"/>
      <c r="BT252" s="374"/>
      <c r="BU252" s="446">
        <v>45817</v>
      </c>
      <c r="BV252" s="447">
        <v>1153000</v>
      </c>
      <c r="BW252" s="374"/>
      <c r="BX252" s="473">
        <v>45827</v>
      </c>
      <c r="BY252" s="477">
        <v>143000</v>
      </c>
      <c r="BZ252" s="374"/>
      <c r="CA252" s="376">
        <v>45667</v>
      </c>
      <c r="CB252" s="374">
        <v>70000</v>
      </c>
      <c r="CC252" s="374"/>
      <c r="CD252" s="376">
        <v>45692</v>
      </c>
      <c r="CE252" s="288">
        <v>380000</v>
      </c>
      <c r="CF252" s="375"/>
      <c r="CG252" s="825"/>
      <c r="CH252" s="481"/>
      <c r="CI252" s="375"/>
      <c r="CJ252" s="471">
        <v>46027</v>
      </c>
      <c r="CK252" s="472">
        <v>43000</v>
      </c>
      <c r="CL252" s="375"/>
      <c r="CM252" s="126">
        <v>45804</v>
      </c>
      <c r="CN252" s="203">
        <v>450000</v>
      </c>
      <c r="CP252" s="376">
        <v>45902</v>
      </c>
      <c r="CQ252" s="374">
        <v>44000</v>
      </c>
      <c r="DB252" s="859">
        <v>46155</v>
      </c>
      <c r="DC252" s="441">
        <v>36000</v>
      </c>
      <c r="DH252" s="442"/>
      <c r="DI252" s="441"/>
    </row>
    <row r="253" spans="1:113" ht="15.75" x14ac:dyDescent="0.25">
      <c r="A253" s="298"/>
      <c r="E253" s="404">
        <v>46155</v>
      </c>
      <c r="F253" s="405">
        <v>5000</v>
      </c>
      <c r="G253" s="407" t="s">
        <v>3324</v>
      </c>
      <c r="H253" s="405" t="s">
        <v>8361</v>
      </c>
      <c r="M253" s="211">
        <v>44764</v>
      </c>
      <c r="N253" s="212">
        <v>4000</v>
      </c>
      <c r="O253" s="213"/>
      <c r="P253" s="214" t="s">
        <v>613</v>
      </c>
      <c r="T253" s="671">
        <v>46054</v>
      </c>
      <c r="U253" s="558" t="s">
        <v>6643</v>
      </c>
      <c r="V253" s="557" t="s">
        <v>8017</v>
      </c>
      <c r="W253" s="558" t="s">
        <v>561</v>
      </c>
      <c r="X253" s="558" t="s">
        <v>426</v>
      </c>
      <c r="Y253" s="673">
        <v>665000</v>
      </c>
      <c r="Z253" s="569">
        <v>5000</v>
      </c>
      <c r="AA253" s="712">
        <v>351000</v>
      </c>
      <c r="AB253" s="569">
        <v>114000</v>
      </c>
      <c r="AC253" s="569"/>
      <c r="AD253" s="569"/>
      <c r="AE253" s="712">
        <v>85000</v>
      </c>
      <c r="AF253" s="569">
        <v>25000</v>
      </c>
      <c r="AG253" s="569">
        <v>85000</v>
      </c>
      <c r="AH253" s="558"/>
      <c r="AI253" t="s">
        <v>542</v>
      </c>
      <c r="AJ253" s="256">
        <v>45305</v>
      </c>
      <c r="AK253" s="255">
        <v>1615000</v>
      </c>
      <c r="AL253" s="255">
        <v>-1615000</v>
      </c>
      <c r="AN253" s="126"/>
      <c r="BP253" s="203"/>
      <c r="BQ253" s="203"/>
      <c r="BR253" s="203"/>
      <c r="BS253" s="203"/>
      <c r="BT253" s="374"/>
      <c r="BU253" s="446">
        <v>45812</v>
      </c>
      <c r="BV253" s="447">
        <v>100000</v>
      </c>
      <c r="BW253" s="374"/>
      <c r="BX253" s="473">
        <v>45827</v>
      </c>
      <c r="BY253" s="477">
        <v>230000</v>
      </c>
      <c r="BZ253" s="374"/>
      <c r="CA253" s="376">
        <v>45665</v>
      </c>
      <c r="CB253" s="374">
        <v>61200</v>
      </c>
      <c r="CC253" s="374"/>
      <c r="CD253" s="376">
        <v>45689</v>
      </c>
      <c r="CE253" s="288">
        <v>651000</v>
      </c>
      <c r="CF253" s="375"/>
      <c r="CG253" s="825"/>
      <c r="CH253" s="481"/>
      <c r="CI253" s="375"/>
      <c r="CJ253" s="471">
        <v>46025</v>
      </c>
      <c r="CK253" s="472">
        <v>523000</v>
      </c>
      <c r="CL253" s="375"/>
      <c r="CM253" s="126">
        <v>45803</v>
      </c>
      <c r="CN253" s="203">
        <v>81000</v>
      </c>
      <c r="CP253" s="376">
        <v>45899</v>
      </c>
      <c r="CQ253" s="374">
        <v>70000</v>
      </c>
      <c r="DB253" s="859">
        <v>46155</v>
      </c>
      <c r="DC253" s="441">
        <v>10000</v>
      </c>
      <c r="DH253" s="442"/>
      <c r="DI253" s="441"/>
    </row>
    <row r="254" spans="1:113" ht="15.75" x14ac:dyDescent="0.25">
      <c r="A254" s="298"/>
      <c r="E254" s="404">
        <v>46155</v>
      </c>
      <c r="F254" s="405">
        <v>2000</v>
      </c>
      <c r="G254" s="407" t="s">
        <v>5440</v>
      </c>
      <c r="H254" s="405" t="s">
        <v>8373</v>
      </c>
      <c r="M254" s="211">
        <v>44764</v>
      </c>
      <c r="N254" s="212">
        <v>70000</v>
      </c>
      <c r="O254" s="213"/>
      <c r="P254" s="212" t="s">
        <v>707</v>
      </c>
      <c r="T254" s="671">
        <v>46054</v>
      </c>
      <c r="U254" s="558" t="s">
        <v>6643</v>
      </c>
      <c r="V254" s="557" t="s">
        <v>8046</v>
      </c>
      <c r="W254" s="558" t="s">
        <v>561</v>
      </c>
      <c r="X254" s="558" t="s">
        <v>426</v>
      </c>
      <c r="Y254" s="673">
        <v>729000</v>
      </c>
      <c r="Z254" s="569">
        <v>5000</v>
      </c>
      <c r="AA254" s="712">
        <v>638000</v>
      </c>
      <c r="AB254" s="569"/>
      <c r="AC254" s="569"/>
      <c r="AD254" s="569"/>
      <c r="AE254" s="712">
        <v>86000</v>
      </c>
      <c r="AF254" s="569"/>
      <c r="AG254" s="569">
        <v>0</v>
      </c>
      <c r="AH254" s="558"/>
      <c r="AI254" t="s">
        <v>542</v>
      </c>
      <c r="AJ254" s="256">
        <v>45300</v>
      </c>
      <c r="AK254" s="255">
        <v>1204000</v>
      </c>
      <c r="AL254" s="255">
        <v>-1204000</v>
      </c>
      <c r="AN254" s="126"/>
      <c r="BP254" s="203"/>
      <c r="BQ254" s="203"/>
      <c r="BR254" s="203"/>
      <c r="BS254" s="203"/>
      <c r="BT254" s="374"/>
      <c r="BU254" s="446">
        <v>45811</v>
      </c>
      <c r="BV254" s="447">
        <v>660000</v>
      </c>
      <c r="BW254" s="374"/>
      <c r="BX254" s="473">
        <v>45827</v>
      </c>
      <c r="BY254" s="477">
        <v>292000</v>
      </c>
      <c r="BZ254" s="374"/>
      <c r="CA254" s="376">
        <v>45665</v>
      </c>
      <c r="CB254" s="374">
        <v>518242</v>
      </c>
      <c r="CC254" s="374"/>
      <c r="CD254" s="376">
        <v>45687</v>
      </c>
      <c r="CE254" s="288">
        <v>5000</v>
      </c>
      <c r="CF254" s="375"/>
      <c r="CG254" s="825"/>
      <c r="CH254" s="481"/>
      <c r="CI254" s="375"/>
      <c r="CJ254" s="471">
        <v>46023</v>
      </c>
      <c r="CK254" s="472">
        <v>35000</v>
      </c>
      <c r="CL254" s="375"/>
      <c r="CM254" s="126">
        <v>45803</v>
      </c>
      <c r="CN254" s="203">
        <v>81000</v>
      </c>
      <c r="CP254" s="376">
        <v>45899</v>
      </c>
      <c r="CQ254" s="374">
        <v>20000</v>
      </c>
      <c r="DB254" s="859">
        <v>46155</v>
      </c>
      <c r="DC254" s="441">
        <v>161000</v>
      </c>
      <c r="DH254" s="442"/>
      <c r="DI254" s="441"/>
    </row>
    <row r="255" spans="1:113" ht="15.75" x14ac:dyDescent="0.25">
      <c r="A255" s="298"/>
      <c r="E255" s="404">
        <v>46155</v>
      </c>
      <c r="F255" s="405">
        <v>36000</v>
      </c>
      <c r="G255" s="407" t="s">
        <v>1281</v>
      </c>
      <c r="H255" s="405" t="s">
        <v>8668</v>
      </c>
      <c r="M255" s="211">
        <v>44764</v>
      </c>
      <c r="N255" s="212">
        <v>4000</v>
      </c>
      <c r="O255" s="213"/>
      <c r="P255" s="214" t="s">
        <v>613</v>
      </c>
      <c r="T255" s="671">
        <v>46054</v>
      </c>
      <c r="U255" s="558" t="s">
        <v>6643</v>
      </c>
      <c r="V255" s="557">
        <v>41570808</v>
      </c>
      <c r="W255" s="558" t="s">
        <v>6355</v>
      </c>
      <c r="X255" s="558" t="s">
        <v>424</v>
      </c>
      <c r="Y255" s="673">
        <v>122000</v>
      </c>
      <c r="Z255" s="569"/>
      <c r="AA255" s="712"/>
      <c r="AB255" s="569"/>
      <c r="AC255" s="569"/>
      <c r="AD255" s="569"/>
      <c r="AE255" s="712">
        <v>122000</v>
      </c>
      <c r="AF255" s="569"/>
      <c r="AG255" s="569">
        <v>0</v>
      </c>
      <c r="AH255" s="558"/>
      <c r="AI255" t="s">
        <v>542</v>
      </c>
      <c r="AJ255" s="305">
        <v>45292</v>
      </c>
      <c r="AK255" s="306">
        <v>563000</v>
      </c>
      <c r="AL255" s="306">
        <v>-563000</v>
      </c>
      <c r="AN255" s="126"/>
      <c r="BP255" s="203"/>
      <c r="BQ255" s="203"/>
      <c r="BR255" s="203"/>
      <c r="BS255" s="203"/>
      <c r="BT255" s="374"/>
      <c r="BU255" s="446">
        <v>45811</v>
      </c>
      <c r="BV255" s="447">
        <v>130000</v>
      </c>
      <c r="BW255" s="374"/>
      <c r="BX255" s="473">
        <v>45824</v>
      </c>
      <c r="BY255" s="477">
        <v>118000</v>
      </c>
      <c r="BZ255" s="374"/>
      <c r="CA255" s="376">
        <v>45665</v>
      </c>
      <c r="CB255" s="374">
        <v>4800</v>
      </c>
      <c r="CC255" s="374"/>
      <c r="CD255" s="376">
        <v>45686</v>
      </c>
      <c r="CE255" s="288">
        <v>232000</v>
      </c>
      <c r="CF255" s="375"/>
      <c r="CG255" s="825"/>
      <c r="CH255" s="481"/>
      <c r="CI255" s="375"/>
      <c r="CJ255" s="471">
        <v>46021</v>
      </c>
      <c r="CK255" s="472">
        <v>281000</v>
      </c>
      <c r="CL255" s="375"/>
      <c r="CM255" s="126">
        <v>45803</v>
      </c>
      <c r="CN255" s="203">
        <v>81000</v>
      </c>
      <c r="CP255" s="376">
        <v>45898</v>
      </c>
      <c r="CQ255" s="374">
        <v>633500</v>
      </c>
      <c r="DB255" s="859">
        <v>46154</v>
      </c>
      <c r="DC255" s="441">
        <v>30000</v>
      </c>
      <c r="DH255" s="442"/>
      <c r="DI255" s="441"/>
    </row>
    <row r="256" spans="1:113" ht="15.75" x14ac:dyDescent="0.25">
      <c r="A256" s="298"/>
      <c r="E256" s="404">
        <v>46154</v>
      </c>
      <c r="F256" s="405">
        <v>26000</v>
      </c>
      <c r="G256" s="407" t="s">
        <v>3322</v>
      </c>
      <c r="H256" s="405" t="s">
        <v>8696</v>
      </c>
      <c r="M256" s="211">
        <v>44764</v>
      </c>
      <c r="N256" s="212">
        <v>60000</v>
      </c>
      <c r="O256" s="213"/>
      <c r="P256" s="212" t="s">
        <v>708</v>
      </c>
      <c r="T256" s="671">
        <v>46054</v>
      </c>
      <c r="U256" s="558" t="s">
        <v>4143</v>
      </c>
      <c r="V256" s="557" t="s">
        <v>7979</v>
      </c>
      <c r="W256" s="558" t="s">
        <v>4781</v>
      </c>
      <c r="X256" s="558" t="s">
        <v>214</v>
      </c>
      <c r="Y256" s="673">
        <v>485000</v>
      </c>
      <c r="Z256" s="569">
        <v>5000</v>
      </c>
      <c r="AA256" s="712">
        <v>129000</v>
      </c>
      <c r="AB256" s="569">
        <v>171000</v>
      </c>
      <c r="AC256" s="569"/>
      <c r="AD256" s="569"/>
      <c r="AE256" s="712">
        <v>80000</v>
      </c>
      <c r="AF256" s="569">
        <v>100000</v>
      </c>
      <c r="AG256" s="569">
        <v>0</v>
      </c>
      <c r="AH256" s="558"/>
      <c r="AI256" t="s">
        <v>542</v>
      </c>
      <c r="AJ256" s="296">
        <v>45291</v>
      </c>
      <c r="AK256" s="273">
        <v>8000000</v>
      </c>
      <c r="AL256" s="273">
        <v>-8000000</v>
      </c>
      <c r="AN256" s="126"/>
      <c r="BP256" s="203"/>
      <c r="BQ256" s="203"/>
      <c r="BR256" s="203"/>
      <c r="BS256" s="203"/>
      <c r="BT256" s="374"/>
      <c r="BU256" s="446">
        <v>45806</v>
      </c>
      <c r="BV256" s="447">
        <v>1332000</v>
      </c>
      <c r="BW256" s="374"/>
      <c r="BX256" s="473">
        <v>45821</v>
      </c>
      <c r="BY256" s="477">
        <v>583000</v>
      </c>
      <c r="BZ256" s="374"/>
      <c r="CA256" s="376"/>
      <c r="CB256" s="374"/>
      <c r="CC256" s="374"/>
      <c r="CD256" s="376">
        <v>45685</v>
      </c>
      <c r="CE256" s="288">
        <v>503000</v>
      </c>
      <c r="CF256" s="375"/>
      <c r="CG256" s="376"/>
      <c r="CH256" s="374"/>
      <c r="CI256" s="375"/>
      <c r="CJ256" s="471">
        <v>46021</v>
      </c>
      <c r="CK256" s="472">
        <v>8000</v>
      </c>
      <c r="CL256" s="375"/>
      <c r="CM256" s="126">
        <v>45803</v>
      </c>
      <c r="CN256" s="203">
        <v>652000</v>
      </c>
      <c r="CP256" s="376">
        <v>45898</v>
      </c>
      <c r="CQ256" s="374">
        <v>73000</v>
      </c>
      <c r="DB256" s="859">
        <v>46141</v>
      </c>
      <c r="DC256" s="441">
        <v>18000</v>
      </c>
      <c r="DH256" s="442"/>
      <c r="DI256" s="441"/>
    </row>
    <row r="257" spans="1:113" ht="15.75" x14ac:dyDescent="0.25">
      <c r="A257" s="298"/>
      <c r="E257" s="404">
        <v>46154</v>
      </c>
      <c r="F257" s="405">
        <v>274000</v>
      </c>
      <c r="G257" s="407" t="s">
        <v>1281</v>
      </c>
      <c r="H257" s="405" t="s">
        <v>3344</v>
      </c>
      <c r="M257" s="211">
        <v>44764</v>
      </c>
      <c r="N257" s="212">
        <v>54000</v>
      </c>
      <c r="O257" s="213"/>
      <c r="P257" s="212" t="s">
        <v>709</v>
      </c>
      <c r="T257" s="671">
        <v>46054</v>
      </c>
      <c r="U257" s="558" t="s">
        <v>5633</v>
      </c>
      <c r="V257" s="557" t="s">
        <v>7823</v>
      </c>
      <c r="W257" s="558" t="s">
        <v>561</v>
      </c>
      <c r="X257" s="558" t="s">
        <v>426</v>
      </c>
      <c r="Y257" s="673">
        <v>497000</v>
      </c>
      <c r="Z257" s="569">
        <v>5000</v>
      </c>
      <c r="AA257" s="712">
        <v>248000</v>
      </c>
      <c r="AB257" s="569"/>
      <c r="AC257" s="569">
        <v>103000</v>
      </c>
      <c r="AD257" s="569"/>
      <c r="AE257" s="712">
        <v>141000</v>
      </c>
      <c r="AF257" s="569"/>
      <c r="AG257" s="569">
        <v>0</v>
      </c>
      <c r="AH257" s="558"/>
      <c r="AI257" t="s">
        <v>542</v>
      </c>
      <c r="AJ257" s="256">
        <v>45272</v>
      </c>
      <c r="AK257" s="255">
        <v>6709000</v>
      </c>
      <c r="AL257" s="255">
        <v>-6709000</v>
      </c>
      <c r="AN257" s="126"/>
      <c r="BP257" s="203"/>
      <c r="BQ257" s="203"/>
      <c r="BR257" s="203"/>
      <c r="BS257" s="203"/>
      <c r="BT257" s="374"/>
      <c r="BU257" s="446">
        <v>45806</v>
      </c>
      <c r="BV257" s="447">
        <v>2535000</v>
      </c>
      <c r="BW257" s="374"/>
      <c r="BX257" s="473">
        <v>45821</v>
      </c>
      <c r="BY257" s="477">
        <v>58000</v>
      </c>
      <c r="BZ257" s="374"/>
      <c r="CA257" s="376"/>
      <c r="CB257" s="374">
        <v>660000</v>
      </c>
      <c r="CC257" s="374"/>
      <c r="CD257" s="376">
        <v>45685</v>
      </c>
      <c r="CE257" s="288">
        <v>184000</v>
      </c>
      <c r="CF257" s="375"/>
      <c r="CG257" s="376"/>
      <c r="CH257" s="374"/>
      <c r="CI257" s="375"/>
      <c r="CJ257" s="471">
        <v>46021</v>
      </c>
      <c r="CK257" s="472">
        <v>580000</v>
      </c>
      <c r="CL257" s="375"/>
      <c r="CM257" s="126">
        <v>45799</v>
      </c>
      <c r="CN257" s="203">
        <v>487000</v>
      </c>
      <c r="CP257" s="376">
        <v>45898</v>
      </c>
      <c r="CQ257" s="374">
        <v>2500</v>
      </c>
      <c r="DB257" s="859">
        <v>46136</v>
      </c>
      <c r="DC257" s="441">
        <v>15000</v>
      </c>
      <c r="DH257" s="442"/>
      <c r="DI257" s="441"/>
    </row>
    <row r="258" spans="1:113" ht="15.75" x14ac:dyDescent="0.25">
      <c r="A258" s="298"/>
      <c r="E258" s="404">
        <v>46150</v>
      </c>
      <c r="F258" s="405">
        <v>36000</v>
      </c>
      <c r="G258" s="407" t="s">
        <v>1281</v>
      </c>
      <c r="H258" s="405" t="s">
        <v>1332</v>
      </c>
      <c r="M258" s="211">
        <v>44763</v>
      </c>
      <c r="N258" s="212">
        <v>3000</v>
      </c>
      <c r="O258" s="213"/>
      <c r="P258" s="214" t="s">
        <v>613</v>
      </c>
      <c r="T258" s="671">
        <v>46054</v>
      </c>
      <c r="U258" s="558" t="s">
        <v>3961</v>
      </c>
      <c r="V258" s="557" t="s">
        <v>7980</v>
      </c>
      <c r="W258" s="558" t="s">
        <v>2040</v>
      </c>
      <c r="X258" s="558" t="s">
        <v>571</v>
      </c>
      <c r="Y258" s="673">
        <v>572000</v>
      </c>
      <c r="Z258" s="569">
        <v>23000</v>
      </c>
      <c r="AA258" s="712">
        <v>459000</v>
      </c>
      <c r="AB258" s="569"/>
      <c r="AC258" s="569"/>
      <c r="AD258" s="569"/>
      <c r="AE258" s="712">
        <v>90000</v>
      </c>
      <c r="AF258" s="569"/>
      <c r="AG258" s="569">
        <v>0</v>
      </c>
      <c r="AH258" s="558"/>
      <c r="AI258" t="s">
        <v>542</v>
      </c>
      <c r="AJ258" s="256">
        <v>45272</v>
      </c>
      <c r="AK258" s="255">
        <v>6600000</v>
      </c>
      <c r="AL258" s="255">
        <v>-6600000</v>
      </c>
      <c r="AN258" s="126"/>
      <c r="BP258" s="203"/>
      <c r="BQ258" s="203"/>
      <c r="BR258" s="203"/>
      <c r="BS258" s="203"/>
      <c r="BT258" s="374"/>
      <c r="BU258" s="446">
        <v>45804</v>
      </c>
      <c r="BV258" s="447">
        <v>333000</v>
      </c>
      <c r="BW258" s="374"/>
      <c r="BX258" s="473">
        <v>45821</v>
      </c>
      <c r="BY258" s="477">
        <v>382000</v>
      </c>
      <c r="BZ258" s="374"/>
      <c r="CA258" s="376"/>
      <c r="CB258" s="374">
        <v>290000</v>
      </c>
      <c r="CC258" s="374"/>
      <c r="CD258" s="376">
        <v>45685</v>
      </c>
      <c r="CE258" s="288">
        <v>263000</v>
      </c>
      <c r="CF258" s="375"/>
      <c r="CG258" s="376"/>
      <c r="CH258" s="374"/>
      <c r="CI258" s="375"/>
      <c r="CJ258" s="471">
        <v>46021</v>
      </c>
      <c r="CK258" s="472">
        <v>319000</v>
      </c>
      <c r="CL258" s="375"/>
      <c r="CM258" s="126">
        <v>45798</v>
      </c>
      <c r="CN258" s="203">
        <v>188000</v>
      </c>
      <c r="CP258" s="376">
        <v>45897</v>
      </c>
      <c r="CQ258" s="374">
        <v>13000</v>
      </c>
      <c r="DB258" s="859">
        <v>46132</v>
      </c>
      <c r="DC258" s="441">
        <v>5000</v>
      </c>
      <c r="DH258" s="442"/>
      <c r="DI258" s="441"/>
    </row>
    <row r="259" spans="1:113" ht="15.75" x14ac:dyDescent="0.25">
      <c r="A259" s="298"/>
      <c r="E259" s="404">
        <v>46150</v>
      </c>
      <c r="F259" s="405">
        <v>2000</v>
      </c>
      <c r="G259" s="407" t="s">
        <v>3322</v>
      </c>
      <c r="H259" s="405" t="s">
        <v>6692</v>
      </c>
      <c r="M259" s="211">
        <v>44763</v>
      </c>
      <c r="N259" s="212">
        <v>70000</v>
      </c>
      <c r="O259" s="213"/>
      <c r="P259" s="212" t="s">
        <v>710</v>
      </c>
      <c r="T259" s="671">
        <v>46054</v>
      </c>
      <c r="U259" s="558" t="s">
        <v>6804</v>
      </c>
      <c r="V259" s="557" t="s">
        <v>8052</v>
      </c>
      <c r="W259" s="558" t="s">
        <v>561</v>
      </c>
      <c r="X259" s="558" t="s">
        <v>427</v>
      </c>
      <c r="Y259" s="673">
        <v>525000</v>
      </c>
      <c r="Z259" s="569">
        <v>5000</v>
      </c>
      <c r="AA259" s="712">
        <v>440000</v>
      </c>
      <c r="AB259" s="569"/>
      <c r="AC259" s="569"/>
      <c r="AD259" s="569"/>
      <c r="AE259" s="712">
        <v>80000</v>
      </c>
      <c r="AF259" s="569"/>
      <c r="AG259" s="569">
        <v>0</v>
      </c>
      <c r="AH259" s="558"/>
      <c r="AI259" t="s">
        <v>542</v>
      </c>
      <c r="AJ259" s="256">
        <v>45266</v>
      </c>
      <c r="AK259" s="255">
        <v>6130000</v>
      </c>
      <c r="AL259" s="255">
        <v>-6130000</v>
      </c>
      <c r="AN259" s="126"/>
      <c r="BP259" s="203"/>
      <c r="BQ259" s="203"/>
      <c r="BR259" s="203"/>
      <c r="BS259" s="203"/>
      <c r="BT259" s="374"/>
      <c r="BU259" s="445">
        <v>45804</v>
      </c>
      <c r="BV259" s="447">
        <v>619000</v>
      </c>
      <c r="BW259" s="374"/>
      <c r="BX259" s="473">
        <v>45821</v>
      </c>
      <c r="BY259" s="477">
        <v>245000</v>
      </c>
      <c r="BZ259" s="374"/>
      <c r="CA259" s="376"/>
      <c r="CB259" s="374"/>
      <c r="CC259" s="374"/>
      <c r="CD259" s="376">
        <v>45685</v>
      </c>
      <c r="CE259" s="288">
        <v>68000</v>
      </c>
      <c r="CF259" s="375"/>
      <c r="CG259" s="376"/>
      <c r="CH259" s="374"/>
      <c r="CI259" s="375"/>
      <c r="CJ259" s="471">
        <v>46021</v>
      </c>
      <c r="CK259" s="472">
        <v>410000</v>
      </c>
      <c r="CL259" s="375"/>
      <c r="CM259" s="126">
        <v>45797</v>
      </c>
      <c r="CN259" s="203">
        <v>1061000</v>
      </c>
      <c r="CP259" s="376">
        <v>45892</v>
      </c>
      <c r="CQ259" s="374">
        <v>30000</v>
      </c>
      <c r="DB259" s="859">
        <v>46132</v>
      </c>
      <c r="DC259" s="441">
        <v>6000</v>
      </c>
      <c r="DH259" s="442"/>
      <c r="DI259" s="441"/>
    </row>
    <row r="260" spans="1:113" ht="15.75" x14ac:dyDescent="0.25">
      <c r="A260" s="298"/>
      <c r="E260" s="404">
        <v>46150</v>
      </c>
      <c r="F260" s="405">
        <v>2000</v>
      </c>
      <c r="G260" s="407" t="s">
        <v>5440</v>
      </c>
      <c r="H260" s="405" t="s">
        <v>8679</v>
      </c>
      <c r="M260" s="211">
        <v>44762</v>
      </c>
      <c r="N260" s="212">
        <v>75000</v>
      </c>
      <c r="O260" s="213"/>
      <c r="P260" s="212" t="s">
        <v>711</v>
      </c>
      <c r="T260" s="671">
        <v>46054</v>
      </c>
      <c r="U260" s="558" t="s">
        <v>7636</v>
      </c>
      <c r="V260" s="557" t="s">
        <v>7598</v>
      </c>
      <c r="W260" s="558" t="s">
        <v>7635</v>
      </c>
      <c r="X260" s="558" t="s">
        <v>4112</v>
      </c>
      <c r="Y260" s="673">
        <v>410000</v>
      </c>
      <c r="Z260" s="569">
        <v>18000</v>
      </c>
      <c r="AA260" s="712"/>
      <c r="AB260" s="569"/>
      <c r="AC260" s="569">
        <v>410000</v>
      </c>
      <c r="AD260" s="569"/>
      <c r="AE260" s="712">
        <v>-18000</v>
      </c>
      <c r="AF260" s="569"/>
      <c r="AG260" s="569">
        <v>0</v>
      </c>
      <c r="AH260" s="558" t="s">
        <v>8074</v>
      </c>
      <c r="AI260" t="s">
        <v>542</v>
      </c>
      <c r="AJ260" s="296">
        <v>45258</v>
      </c>
      <c r="AK260" s="273">
        <v>7578000</v>
      </c>
      <c r="AL260" s="273">
        <v>-7578000</v>
      </c>
      <c r="AN260" s="126"/>
      <c r="BP260" s="203"/>
      <c r="BQ260" s="203"/>
      <c r="BR260" s="203"/>
      <c r="BS260" s="203"/>
      <c r="BT260" s="374"/>
      <c r="BU260" s="445">
        <v>45798</v>
      </c>
      <c r="BV260" s="447">
        <v>548000</v>
      </c>
      <c r="BW260" s="374"/>
      <c r="BX260" s="473">
        <v>45821</v>
      </c>
      <c r="BY260" s="477">
        <v>184000</v>
      </c>
      <c r="BZ260" s="374"/>
      <c r="CA260" s="376"/>
      <c r="CB260" s="374"/>
      <c r="CC260" s="374"/>
      <c r="CD260" s="376">
        <v>45684</v>
      </c>
      <c r="CE260" s="288">
        <v>195000</v>
      </c>
      <c r="CF260" s="375"/>
      <c r="CG260" s="376"/>
      <c r="CH260" s="374"/>
      <c r="CI260" s="375"/>
      <c r="CJ260" s="471">
        <v>46021</v>
      </c>
      <c r="CK260" s="472">
        <v>280000</v>
      </c>
      <c r="CL260" s="375"/>
      <c r="CM260" s="126">
        <v>45796</v>
      </c>
      <c r="CN260" s="203">
        <v>100000</v>
      </c>
      <c r="CP260" s="376">
        <v>45891</v>
      </c>
      <c r="CQ260" s="374">
        <v>33000</v>
      </c>
      <c r="DB260" s="859">
        <v>46132</v>
      </c>
      <c r="DC260" s="441">
        <v>2000</v>
      </c>
      <c r="DH260" s="442"/>
      <c r="DI260" s="441"/>
    </row>
    <row r="261" spans="1:113" ht="15.75" x14ac:dyDescent="0.25">
      <c r="A261" s="298"/>
      <c r="E261" s="404">
        <v>46148</v>
      </c>
      <c r="F261" s="405">
        <v>90000</v>
      </c>
      <c r="G261" s="407"/>
      <c r="H261" s="405" t="s">
        <v>8700</v>
      </c>
      <c r="M261" s="211">
        <v>44762</v>
      </c>
      <c r="N261" s="212">
        <v>48000</v>
      </c>
      <c r="O261" s="213"/>
      <c r="P261" s="212" t="s">
        <v>712</v>
      </c>
      <c r="T261" s="671">
        <v>46054</v>
      </c>
      <c r="U261" s="558" t="s">
        <v>2369</v>
      </c>
      <c r="V261" s="557" t="s">
        <v>6220</v>
      </c>
      <c r="W261" s="558" t="s">
        <v>561</v>
      </c>
      <c r="X261" s="558" t="s">
        <v>426</v>
      </c>
      <c r="Y261" s="673">
        <v>463000</v>
      </c>
      <c r="Z261" s="569">
        <v>5000</v>
      </c>
      <c r="AA261" s="712">
        <v>330000</v>
      </c>
      <c r="AB261" s="569"/>
      <c r="AC261" s="569"/>
      <c r="AD261" s="569"/>
      <c r="AE261" s="712">
        <v>85000</v>
      </c>
      <c r="AF261" s="569">
        <v>3000</v>
      </c>
      <c r="AG261" s="569">
        <v>40000</v>
      </c>
      <c r="AH261" s="558"/>
      <c r="AI261" t="s">
        <v>542</v>
      </c>
      <c r="AJ261" s="256">
        <v>45254</v>
      </c>
      <c r="AK261" s="255">
        <v>7503000</v>
      </c>
      <c r="AL261" s="255">
        <v>-7503000</v>
      </c>
      <c r="AN261" s="126"/>
      <c r="BP261" s="203"/>
      <c r="BQ261" s="203"/>
      <c r="BR261" s="203"/>
      <c r="BS261" s="203"/>
      <c r="BT261" s="374"/>
      <c r="BU261" s="446">
        <v>45798</v>
      </c>
      <c r="BV261" s="447">
        <v>695000</v>
      </c>
      <c r="BW261" s="374"/>
      <c r="BX261" s="473">
        <v>45821</v>
      </c>
      <c r="BY261" s="477">
        <v>633000</v>
      </c>
      <c r="BZ261" s="374"/>
      <c r="CA261" s="376"/>
      <c r="CB261" s="374"/>
      <c r="CC261" s="374"/>
      <c r="CD261" s="376">
        <v>45679</v>
      </c>
      <c r="CE261" s="288">
        <v>50000</v>
      </c>
      <c r="CF261" s="375"/>
      <c r="CG261" s="376"/>
      <c r="CH261" s="374"/>
      <c r="CI261" s="375"/>
      <c r="CJ261" s="471">
        <v>46020</v>
      </c>
      <c r="CK261" s="472">
        <v>36000</v>
      </c>
      <c r="CL261" s="375"/>
      <c r="CM261" s="126">
        <v>45796</v>
      </c>
      <c r="CN261" s="203">
        <v>570000</v>
      </c>
      <c r="CP261" s="376">
        <v>45891</v>
      </c>
      <c r="CQ261" s="374">
        <v>16000</v>
      </c>
      <c r="DB261" s="859">
        <v>46132</v>
      </c>
      <c r="DC261" s="441">
        <v>4000</v>
      </c>
      <c r="DH261" s="442"/>
      <c r="DI261" s="441"/>
    </row>
    <row r="262" spans="1:113" ht="15.75" x14ac:dyDescent="0.25">
      <c r="A262" s="298"/>
      <c r="E262" s="404">
        <v>46148</v>
      </c>
      <c r="F262" s="405">
        <v>15000</v>
      </c>
      <c r="G262" s="407" t="s">
        <v>3322</v>
      </c>
      <c r="H262" s="405" t="s">
        <v>8699</v>
      </c>
      <c r="M262" s="211">
        <v>44762</v>
      </c>
      <c r="N262" s="212">
        <v>70000</v>
      </c>
      <c r="O262" s="213"/>
      <c r="P262" s="212" t="s">
        <v>713</v>
      </c>
      <c r="T262" s="671">
        <v>46054</v>
      </c>
      <c r="U262" s="558" t="s">
        <v>4734</v>
      </c>
      <c r="V262" s="557" t="s">
        <v>8188</v>
      </c>
      <c r="W262" s="558" t="s">
        <v>561</v>
      </c>
      <c r="X262" s="558" t="s">
        <v>427</v>
      </c>
      <c r="Y262" s="673">
        <v>911000</v>
      </c>
      <c r="Z262" s="569">
        <v>5000</v>
      </c>
      <c r="AA262" s="712">
        <v>828000</v>
      </c>
      <c r="AB262" s="569"/>
      <c r="AC262" s="569"/>
      <c r="AD262" s="569"/>
      <c r="AE262" s="712">
        <v>78000</v>
      </c>
      <c r="AF262" s="569"/>
      <c r="AG262" s="569">
        <v>0</v>
      </c>
      <c r="AH262" s="558"/>
      <c r="AI262" t="s">
        <v>542</v>
      </c>
      <c r="AJ262" s="256">
        <v>45250</v>
      </c>
      <c r="AK262" s="255">
        <v>6906000</v>
      </c>
      <c r="AL262" s="255">
        <v>-6906000</v>
      </c>
      <c r="AN262" s="126"/>
      <c r="BP262" s="203"/>
      <c r="BQ262" s="203"/>
      <c r="BR262" s="203"/>
      <c r="BS262" s="203"/>
      <c r="BT262" s="374"/>
      <c r="BU262" s="446">
        <v>45797</v>
      </c>
      <c r="BV262" s="447">
        <v>200000</v>
      </c>
      <c r="BW262" s="374"/>
      <c r="BX262" s="473">
        <v>45821</v>
      </c>
      <c r="BY262" s="477">
        <v>578000</v>
      </c>
      <c r="BZ262" s="374"/>
      <c r="CA262" s="376"/>
      <c r="CB262" s="374"/>
      <c r="CC262" s="374"/>
      <c r="CD262" s="376">
        <v>45678</v>
      </c>
      <c r="CE262" s="288">
        <v>324440</v>
      </c>
      <c r="CF262" s="375"/>
      <c r="CG262" s="376"/>
      <c r="CH262" s="374"/>
      <c r="CI262" s="375"/>
      <c r="CJ262" s="471">
        <v>46018</v>
      </c>
      <c r="CK262" s="472">
        <v>5000</v>
      </c>
      <c r="CL262" s="375"/>
      <c r="CM262" s="126">
        <v>45794</v>
      </c>
      <c r="CN262" s="203">
        <v>100000</v>
      </c>
      <c r="CP262" s="376">
        <v>45891</v>
      </c>
      <c r="CQ262" s="374">
        <v>14000</v>
      </c>
      <c r="DB262" s="859">
        <v>46131</v>
      </c>
      <c r="DC262" s="441">
        <v>28000</v>
      </c>
      <c r="DH262" s="442"/>
      <c r="DI262" s="441"/>
    </row>
    <row r="263" spans="1:113" ht="15.75" x14ac:dyDescent="0.25">
      <c r="A263" s="298"/>
      <c r="E263" s="922">
        <v>46148</v>
      </c>
      <c r="F263" s="405">
        <v>57000</v>
      </c>
      <c r="G263" s="407" t="s">
        <v>1281</v>
      </c>
      <c r="H263" s="405" t="s">
        <v>8686</v>
      </c>
      <c r="M263" s="211">
        <v>44762</v>
      </c>
      <c r="N263" s="212">
        <v>72000</v>
      </c>
      <c r="O263" s="213"/>
      <c r="P263" s="212" t="s">
        <v>714</v>
      </c>
      <c r="T263" s="671">
        <v>46054</v>
      </c>
      <c r="U263" s="558" t="s">
        <v>4734</v>
      </c>
      <c r="V263" s="557" t="s">
        <v>8054</v>
      </c>
      <c r="W263" s="558" t="s">
        <v>561</v>
      </c>
      <c r="X263" s="558" t="s">
        <v>214</v>
      </c>
      <c r="Y263" s="673">
        <v>460000</v>
      </c>
      <c r="Z263" s="569">
        <v>5000</v>
      </c>
      <c r="AA263" s="712">
        <v>223000</v>
      </c>
      <c r="AB263" s="569">
        <v>152000</v>
      </c>
      <c r="AC263" s="569"/>
      <c r="AD263" s="569"/>
      <c r="AE263" s="712">
        <v>80000</v>
      </c>
      <c r="AF263" s="569"/>
      <c r="AG263" s="569">
        <v>0</v>
      </c>
      <c r="AH263" s="558" t="s">
        <v>8066</v>
      </c>
      <c r="AI263" t="s">
        <v>542</v>
      </c>
      <c r="AJ263" s="296">
        <v>45230</v>
      </c>
      <c r="AK263" s="273">
        <v>6660000</v>
      </c>
      <c r="AL263" s="273">
        <v>-6660000</v>
      </c>
      <c r="AN263" s="126"/>
      <c r="BP263" s="203"/>
      <c r="BQ263" s="203"/>
      <c r="BR263" s="203"/>
      <c r="BS263" s="203"/>
      <c r="BT263" s="374"/>
      <c r="BU263" s="446">
        <v>45796</v>
      </c>
      <c r="BV263" s="447">
        <v>255000</v>
      </c>
      <c r="BW263" s="374"/>
      <c r="BX263" s="473">
        <v>45819</v>
      </c>
      <c r="BY263" s="476">
        <v>566000</v>
      </c>
      <c r="BZ263" s="374"/>
      <c r="CA263" s="376"/>
      <c r="CB263" s="374"/>
      <c r="CC263" s="374"/>
      <c r="CD263" s="376">
        <v>45678</v>
      </c>
      <c r="CE263" s="374">
        <v>243600</v>
      </c>
      <c r="CF263" s="375"/>
      <c r="CG263" s="376"/>
      <c r="CH263" s="374"/>
      <c r="CI263" s="375"/>
      <c r="CJ263" s="471">
        <v>46018</v>
      </c>
      <c r="CK263" s="472">
        <v>5000</v>
      </c>
      <c r="CL263" s="375"/>
      <c r="CM263" s="126">
        <v>45793</v>
      </c>
      <c r="CN263" s="203">
        <v>175000</v>
      </c>
      <c r="CP263" s="376">
        <v>45890</v>
      </c>
      <c r="CQ263" s="374">
        <v>276000</v>
      </c>
      <c r="DB263" s="859">
        <v>46130</v>
      </c>
      <c r="DC263" s="441">
        <v>3000</v>
      </c>
      <c r="DH263" s="442"/>
      <c r="DI263" s="441"/>
    </row>
    <row r="264" spans="1:113" ht="15.75" x14ac:dyDescent="0.25">
      <c r="A264" s="298"/>
      <c r="E264" s="922">
        <v>46147</v>
      </c>
      <c r="F264" s="405">
        <v>10000</v>
      </c>
      <c r="G264" s="407" t="s">
        <v>1365</v>
      </c>
      <c r="H264" s="405" t="s">
        <v>8678</v>
      </c>
      <c r="M264" s="211">
        <v>44762</v>
      </c>
      <c r="N264" s="212">
        <v>123000</v>
      </c>
      <c r="O264" s="213"/>
      <c r="P264" s="212" t="s">
        <v>715</v>
      </c>
      <c r="T264" s="671">
        <v>46054</v>
      </c>
      <c r="U264" s="558" t="s">
        <v>6810</v>
      </c>
      <c r="V264" s="557" t="s">
        <v>8088</v>
      </c>
      <c r="W264" s="558" t="s">
        <v>561</v>
      </c>
      <c r="X264" s="558" t="s">
        <v>214</v>
      </c>
      <c r="Y264" s="673">
        <v>943000</v>
      </c>
      <c r="Z264" s="569">
        <v>5000</v>
      </c>
      <c r="AA264" s="712">
        <v>359000</v>
      </c>
      <c r="AB264" s="569">
        <v>431000</v>
      </c>
      <c r="AC264" s="569"/>
      <c r="AD264" s="569"/>
      <c r="AE264" s="712">
        <v>80000</v>
      </c>
      <c r="AF264" s="569">
        <v>68000</v>
      </c>
      <c r="AG264" s="569">
        <v>0</v>
      </c>
      <c r="AH264" s="558"/>
      <c r="AI264" t="s">
        <v>542</v>
      </c>
      <c r="AJ264" s="256">
        <v>45229</v>
      </c>
      <c r="AK264" s="255">
        <v>6596000</v>
      </c>
      <c r="AL264" s="255">
        <v>-6596000</v>
      </c>
      <c r="AN264" s="126"/>
      <c r="BP264" s="203"/>
      <c r="BQ264" s="203"/>
      <c r="BR264" s="203"/>
      <c r="BS264" s="203"/>
      <c r="BT264" s="374"/>
      <c r="BU264" s="446">
        <v>45793</v>
      </c>
      <c r="BV264" s="447">
        <v>215000</v>
      </c>
      <c r="BW264" s="374"/>
      <c r="BX264" s="473">
        <v>45813</v>
      </c>
      <c r="BY264" s="477">
        <v>938000</v>
      </c>
      <c r="BZ264" s="374"/>
      <c r="CA264" s="376"/>
      <c r="CB264" s="374"/>
      <c r="CC264" s="374"/>
      <c r="CD264" s="376">
        <v>45678</v>
      </c>
      <c r="CE264" s="374">
        <v>362490</v>
      </c>
      <c r="CF264" s="375"/>
      <c r="CG264" s="376"/>
      <c r="CH264" s="374"/>
      <c r="CI264" s="375"/>
      <c r="CJ264" s="471">
        <v>46018</v>
      </c>
      <c r="CK264" s="472">
        <v>5000</v>
      </c>
      <c r="CL264" s="375"/>
      <c r="CM264" s="126">
        <v>45792</v>
      </c>
      <c r="CN264" s="203">
        <v>200000</v>
      </c>
      <c r="CP264" s="453">
        <v>45889</v>
      </c>
      <c r="CQ264" s="419">
        <v>205000</v>
      </c>
      <c r="DB264" s="859">
        <v>46129</v>
      </c>
      <c r="DC264" s="441">
        <v>128000</v>
      </c>
      <c r="DH264" s="442"/>
      <c r="DI264" s="441"/>
    </row>
    <row r="265" spans="1:113" ht="15.75" x14ac:dyDescent="0.25">
      <c r="A265" s="298"/>
      <c r="E265" s="404">
        <v>46147</v>
      </c>
      <c r="F265" s="405">
        <v>18000</v>
      </c>
      <c r="G265" s="407" t="s">
        <v>3322</v>
      </c>
      <c r="H265" s="405" t="s">
        <v>8677</v>
      </c>
      <c r="M265" s="211">
        <v>44762</v>
      </c>
      <c r="N265" s="212">
        <v>72000</v>
      </c>
      <c r="O265" s="213"/>
      <c r="P265" s="212" t="s">
        <v>716</v>
      </c>
      <c r="T265" s="671">
        <v>46054</v>
      </c>
      <c r="U265" s="558" t="s">
        <v>3787</v>
      </c>
      <c r="V265" s="557" t="s">
        <v>6815</v>
      </c>
      <c r="W265" s="558" t="s">
        <v>4781</v>
      </c>
      <c r="X265" s="558" t="s">
        <v>427</v>
      </c>
      <c r="Y265" s="673">
        <v>418000</v>
      </c>
      <c r="Z265" s="569">
        <v>5000</v>
      </c>
      <c r="AA265" s="712">
        <v>222000</v>
      </c>
      <c r="AB265" s="569">
        <v>80000</v>
      </c>
      <c r="AC265" s="569"/>
      <c r="AD265" s="569"/>
      <c r="AE265" s="712">
        <v>80000</v>
      </c>
      <c r="AF265" s="569">
        <v>1000</v>
      </c>
      <c r="AG265" s="569">
        <v>30000</v>
      </c>
      <c r="AH265" s="558" t="s">
        <v>8082</v>
      </c>
      <c r="AI265" t="s">
        <v>542</v>
      </c>
      <c r="AJ265" s="256">
        <v>45227</v>
      </c>
      <c r="AK265" s="255">
        <v>6531000</v>
      </c>
      <c r="AL265" s="255">
        <v>-6531000</v>
      </c>
      <c r="AN265" s="126"/>
      <c r="BP265" s="203"/>
      <c r="BQ265" s="203"/>
      <c r="BR265" s="203"/>
      <c r="BS265" s="203"/>
      <c r="BT265" s="374"/>
      <c r="BU265" s="446">
        <v>45791</v>
      </c>
      <c r="BV265" s="229">
        <v>323000</v>
      </c>
      <c r="BW265" s="374"/>
      <c r="BX265" s="473">
        <v>45813</v>
      </c>
      <c r="BY265" s="477">
        <v>562000</v>
      </c>
      <c r="BZ265" s="374"/>
      <c r="CA265" s="376"/>
      <c r="CB265" s="374"/>
      <c r="CC265" s="374"/>
      <c r="CD265" s="376">
        <v>45678</v>
      </c>
      <c r="CE265" s="374">
        <v>125400</v>
      </c>
      <c r="CF265" s="375"/>
      <c r="CG265" s="376"/>
      <c r="CH265" s="374"/>
      <c r="CI265" s="375"/>
      <c r="CJ265" s="471">
        <v>46017</v>
      </c>
      <c r="CK265" s="472">
        <v>6000</v>
      </c>
      <c r="CL265" s="375"/>
      <c r="CM265" s="126">
        <v>45792</v>
      </c>
      <c r="CN265" s="203">
        <v>226000</v>
      </c>
      <c r="CP265" s="376">
        <v>45885</v>
      </c>
      <c r="CQ265" s="374">
        <v>30000</v>
      </c>
      <c r="DB265" s="859">
        <v>46129</v>
      </c>
      <c r="DC265" s="441">
        <v>3000</v>
      </c>
      <c r="DH265" s="442"/>
      <c r="DI265" s="441"/>
    </row>
    <row r="266" spans="1:113" ht="15.75" x14ac:dyDescent="0.25">
      <c r="A266" s="298"/>
      <c r="E266" s="404">
        <v>46146</v>
      </c>
      <c r="F266" s="405">
        <v>4000</v>
      </c>
      <c r="G266" s="407" t="s">
        <v>5440</v>
      </c>
      <c r="H266" s="405" t="s">
        <v>7394</v>
      </c>
      <c r="M266" s="211">
        <v>44762</v>
      </c>
      <c r="N266" s="212">
        <v>70000</v>
      </c>
      <c r="O266" s="213"/>
      <c r="P266" s="212" t="s">
        <v>717</v>
      </c>
      <c r="T266" s="671">
        <v>46054</v>
      </c>
      <c r="U266" s="558" t="s">
        <v>8106</v>
      </c>
      <c r="V266" s="557" t="s">
        <v>7996</v>
      </c>
      <c r="W266" s="558" t="s">
        <v>561</v>
      </c>
      <c r="X266" s="558" t="s">
        <v>427</v>
      </c>
      <c r="Y266" s="673">
        <v>447000</v>
      </c>
      <c r="Z266" s="569">
        <v>5000</v>
      </c>
      <c r="AA266" s="712">
        <v>296000</v>
      </c>
      <c r="AB266" s="569">
        <v>65000</v>
      </c>
      <c r="AC266" s="569"/>
      <c r="AD266" s="569"/>
      <c r="AE266" s="712">
        <v>81000</v>
      </c>
      <c r="AF266" s="569"/>
      <c r="AG266" s="569">
        <v>0</v>
      </c>
      <c r="AH266" s="558"/>
      <c r="AI266" t="s">
        <v>542</v>
      </c>
      <c r="AJ266" s="256">
        <v>45220</v>
      </c>
      <c r="AK266" s="255">
        <v>6135000</v>
      </c>
      <c r="AL266" s="255">
        <v>-6135000</v>
      </c>
      <c r="AN266" s="126"/>
      <c r="BP266" s="203"/>
      <c r="BQ266" s="203"/>
      <c r="BR266" s="203"/>
      <c r="BS266" s="203"/>
      <c r="BT266" s="374"/>
      <c r="BU266" s="446">
        <v>45791</v>
      </c>
      <c r="BV266" s="229">
        <v>775000</v>
      </c>
      <c r="BW266" s="374"/>
      <c r="BX266" s="473">
        <v>45807</v>
      </c>
      <c r="BY266" s="477">
        <v>2525000</v>
      </c>
      <c r="BZ266" s="374"/>
      <c r="CA266" s="376"/>
      <c r="CB266" s="374"/>
      <c r="CC266" s="374"/>
      <c r="CD266" s="376">
        <v>45678</v>
      </c>
      <c r="CE266" s="374">
        <v>149700</v>
      </c>
      <c r="CF266" s="375"/>
      <c r="CG266" s="376"/>
      <c r="CH266" s="374"/>
      <c r="CI266" s="375"/>
      <c r="CJ266" s="471">
        <v>46017</v>
      </c>
      <c r="CK266" s="472">
        <v>1293000</v>
      </c>
      <c r="CL266" s="375"/>
      <c r="CM266" s="126">
        <v>45791</v>
      </c>
      <c r="CN266" s="203">
        <v>200000</v>
      </c>
      <c r="CP266" s="376">
        <v>45883</v>
      </c>
      <c r="CQ266" s="374">
        <v>20000</v>
      </c>
      <c r="DB266" s="859">
        <v>46129</v>
      </c>
      <c r="DC266" s="441">
        <v>5000</v>
      </c>
      <c r="DH266" s="442"/>
      <c r="DI266" s="441"/>
    </row>
    <row r="267" spans="1:113" ht="15.75" x14ac:dyDescent="0.25">
      <c r="A267" s="298"/>
      <c r="E267" s="404">
        <v>46145</v>
      </c>
      <c r="F267" s="405">
        <v>50000</v>
      </c>
      <c r="G267" s="407"/>
      <c r="H267" s="405" t="s">
        <v>8723</v>
      </c>
      <c r="M267" s="211">
        <v>44762</v>
      </c>
      <c r="N267" s="212">
        <v>10000</v>
      </c>
      <c r="O267" s="213"/>
      <c r="P267" s="212" t="s">
        <v>718</v>
      </c>
      <c r="T267" s="671">
        <v>46054</v>
      </c>
      <c r="U267" s="558" t="s">
        <v>6654</v>
      </c>
      <c r="V267" s="557" t="s">
        <v>8077</v>
      </c>
      <c r="W267" s="558" t="s">
        <v>561</v>
      </c>
      <c r="X267" s="558" t="s">
        <v>2410</v>
      </c>
      <c r="Y267" s="673">
        <v>595000</v>
      </c>
      <c r="Z267" s="569">
        <v>5000</v>
      </c>
      <c r="AA267" s="712">
        <v>488000</v>
      </c>
      <c r="AB267" s="569"/>
      <c r="AC267" s="569"/>
      <c r="AD267" s="569"/>
      <c r="AE267" s="712">
        <v>80000</v>
      </c>
      <c r="AF267" s="569"/>
      <c r="AG267" s="569">
        <v>22000</v>
      </c>
      <c r="AH267" s="558"/>
      <c r="AI267" t="s">
        <v>542</v>
      </c>
      <c r="AJ267" s="256">
        <v>45219</v>
      </c>
      <c r="AK267" s="255">
        <v>5901000</v>
      </c>
      <c r="AL267" s="255">
        <v>-5901000</v>
      </c>
      <c r="AN267" s="126"/>
      <c r="BP267" s="203"/>
      <c r="BQ267" s="203"/>
      <c r="BR267" s="203"/>
      <c r="BS267" s="203"/>
      <c r="BT267" s="374"/>
      <c r="BU267" s="446">
        <v>45789</v>
      </c>
      <c r="BV267" s="447">
        <v>1397000</v>
      </c>
      <c r="BW267" s="374"/>
      <c r="BX267" s="473">
        <v>45806</v>
      </c>
      <c r="BY267" s="477">
        <v>238000</v>
      </c>
      <c r="BZ267" s="374"/>
      <c r="CA267" s="376"/>
      <c r="CB267" s="374"/>
      <c r="CC267" s="374"/>
      <c r="CD267" s="376">
        <v>45678</v>
      </c>
      <c r="CE267" s="374">
        <v>317590</v>
      </c>
      <c r="CF267" s="375"/>
      <c r="CG267" s="376"/>
      <c r="CH267" s="374"/>
      <c r="CI267" s="375"/>
      <c r="CJ267" s="471">
        <v>46015</v>
      </c>
      <c r="CK267" s="472">
        <v>2000</v>
      </c>
      <c r="CL267" s="375"/>
      <c r="CM267" s="126">
        <v>45785</v>
      </c>
      <c r="CN267" s="203">
        <v>333000</v>
      </c>
      <c r="CP267" s="376">
        <v>45883</v>
      </c>
      <c r="CQ267" s="374">
        <v>30000</v>
      </c>
      <c r="DB267" s="859">
        <v>46129</v>
      </c>
      <c r="DC267" s="441">
        <v>24000</v>
      </c>
      <c r="DH267" s="442"/>
      <c r="DI267" s="441"/>
    </row>
    <row r="268" spans="1:113" ht="15.75" x14ac:dyDescent="0.25">
      <c r="A268" s="298"/>
      <c r="E268" s="404">
        <v>46144</v>
      </c>
      <c r="F268" s="405">
        <v>5000</v>
      </c>
      <c r="G268" s="407" t="s">
        <v>1281</v>
      </c>
      <c r="H268" s="405" t="s">
        <v>7088</v>
      </c>
      <c r="M268" s="211">
        <v>44754</v>
      </c>
      <c r="N268" s="212">
        <v>4000</v>
      </c>
      <c r="O268" s="213"/>
      <c r="P268" s="214" t="s">
        <v>613</v>
      </c>
      <c r="T268" s="671">
        <v>46054</v>
      </c>
      <c r="U268" s="558" t="s">
        <v>6654</v>
      </c>
      <c r="V268" s="557" t="s">
        <v>8117</v>
      </c>
      <c r="W268" s="558" t="s">
        <v>561</v>
      </c>
      <c r="X268" s="558" t="s">
        <v>426</v>
      </c>
      <c r="Y268" s="673">
        <v>435000</v>
      </c>
      <c r="Z268" s="569">
        <v>5000</v>
      </c>
      <c r="AA268" s="712">
        <v>350000</v>
      </c>
      <c r="AB268" s="569"/>
      <c r="AC268" s="569"/>
      <c r="AD268" s="569"/>
      <c r="AE268" s="712">
        <v>80000</v>
      </c>
      <c r="AF268" s="569"/>
      <c r="AG268" s="569">
        <v>0</v>
      </c>
      <c r="AH268" s="558"/>
      <c r="AI268" t="s">
        <v>542</v>
      </c>
      <c r="AJ268" s="256">
        <v>45202</v>
      </c>
      <c r="AK268" s="255">
        <v>5150000</v>
      </c>
      <c r="AL268" s="255">
        <v>-5150000</v>
      </c>
      <c r="AN268" s="126"/>
      <c r="BP268" s="203"/>
      <c r="BQ268" s="203"/>
      <c r="BR268" s="203"/>
      <c r="BS268" s="203"/>
      <c r="BT268" s="374"/>
      <c r="BU268" s="446">
        <v>45785</v>
      </c>
      <c r="BV268" s="447">
        <v>30000</v>
      </c>
      <c r="BW268" s="374"/>
      <c r="BX268" s="473">
        <v>45805</v>
      </c>
      <c r="BY268" s="477">
        <v>325000</v>
      </c>
      <c r="BZ268" s="374"/>
      <c r="CA268" s="376"/>
      <c r="CB268" s="374"/>
      <c r="CC268" s="374"/>
      <c r="CD268" s="376">
        <v>45678</v>
      </c>
      <c r="CE268" s="374">
        <v>5000</v>
      </c>
      <c r="CF268" s="375"/>
      <c r="CG268" s="376"/>
      <c r="CH268" s="374"/>
      <c r="CI268" s="375"/>
      <c r="CJ268" s="471">
        <v>46015</v>
      </c>
      <c r="CK268" s="472">
        <v>500000</v>
      </c>
      <c r="CL268" s="375"/>
      <c r="CM268" s="126">
        <v>45785</v>
      </c>
      <c r="CN268" s="203">
        <v>442000</v>
      </c>
      <c r="CP268" s="376">
        <v>45880</v>
      </c>
      <c r="CQ268" s="374">
        <v>20000</v>
      </c>
      <c r="DB268" s="859">
        <v>46129</v>
      </c>
      <c r="DC268" s="441">
        <v>2000</v>
      </c>
      <c r="DH268" s="442"/>
      <c r="DI268" s="441"/>
    </row>
    <row r="269" spans="1:113" ht="15.75" x14ac:dyDescent="0.25">
      <c r="A269" s="298"/>
      <c r="E269" s="404">
        <v>46144</v>
      </c>
      <c r="F269" s="405">
        <v>184000</v>
      </c>
      <c r="G269" s="407" t="s">
        <v>1281</v>
      </c>
      <c r="H269" s="405" t="s">
        <v>3344</v>
      </c>
      <c r="M269" s="211">
        <v>44754</v>
      </c>
      <c r="N269" s="212">
        <v>4000</v>
      </c>
      <c r="O269" s="213"/>
      <c r="P269" s="214" t="s">
        <v>613</v>
      </c>
      <c r="T269" s="671">
        <v>46054</v>
      </c>
      <c r="U269" s="558" t="s">
        <v>6992</v>
      </c>
      <c r="V269" s="557" t="s">
        <v>8121</v>
      </c>
      <c r="W269" s="558" t="s">
        <v>8112</v>
      </c>
      <c r="X269" s="558" t="s">
        <v>577</v>
      </c>
      <c r="Y269" s="673">
        <v>1176000</v>
      </c>
      <c r="Z269" s="569"/>
      <c r="AA269" s="712">
        <v>470000</v>
      </c>
      <c r="AB269" s="569"/>
      <c r="AC269" s="569">
        <v>535000</v>
      </c>
      <c r="AD269" s="569"/>
      <c r="AE269" s="712">
        <v>171000</v>
      </c>
      <c r="AF269" s="569"/>
      <c r="AG269" s="569">
        <v>0</v>
      </c>
      <c r="AH269" s="558" t="s">
        <v>8122</v>
      </c>
      <c r="AI269" t="s">
        <v>542</v>
      </c>
      <c r="AJ269" s="256">
        <v>45199</v>
      </c>
      <c r="AK269" s="255">
        <v>6623000</v>
      </c>
      <c r="AL269" s="255">
        <v>-6623000</v>
      </c>
      <c r="AN269" s="126"/>
      <c r="BP269" s="203"/>
      <c r="BQ269" s="203"/>
      <c r="BR269" s="203"/>
      <c r="BS269" s="203"/>
      <c r="BT269" s="374"/>
      <c r="BU269" s="446">
        <v>45785</v>
      </c>
      <c r="BV269" s="447">
        <v>740000</v>
      </c>
      <c r="BW269" s="374"/>
      <c r="BX269" s="478">
        <v>45799</v>
      </c>
      <c r="BY269" s="477">
        <v>336000</v>
      </c>
      <c r="BZ269" s="374"/>
      <c r="CA269" s="376"/>
      <c r="CB269" s="374"/>
      <c r="CC269" s="374"/>
      <c r="CD269" s="376">
        <v>45674</v>
      </c>
      <c r="CE269" s="374">
        <v>399580</v>
      </c>
      <c r="CF269" s="375"/>
      <c r="CG269" s="376"/>
      <c r="CH269" s="374"/>
      <c r="CI269" s="375"/>
      <c r="CJ269" s="471">
        <v>46014</v>
      </c>
      <c r="CK269" s="472">
        <v>16000</v>
      </c>
      <c r="CL269" s="375"/>
      <c r="CM269" s="126">
        <v>45784</v>
      </c>
      <c r="CN269" s="203">
        <v>40000</v>
      </c>
      <c r="CP269" s="376">
        <v>45880</v>
      </c>
      <c r="CQ269" s="374">
        <v>4000</v>
      </c>
      <c r="DB269" s="859">
        <v>46129</v>
      </c>
      <c r="DC269" s="441">
        <v>6000</v>
      </c>
      <c r="DH269" s="442"/>
      <c r="DI269" s="441"/>
    </row>
    <row r="270" spans="1:113" ht="15.75" x14ac:dyDescent="0.25">
      <c r="A270" s="298"/>
      <c r="E270" s="404">
        <v>46142</v>
      </c>
      <c r="F270" s="405">
        <v>130000</v>
      </c>
      <c r="G270" s="407" t="s">
        <v>3324</v>
      </c>
      <c r="H270" s="405" t="s">
        <v>8669</v>
      </c>
      <c r="M270" s="211">
        <v>44754</v>
      </c>
      <c r="N270" s="212">
        <v>4000</v>
      </c>
      <c r="O270" s="213"/>
      <c r="P270" s="214" t="s">
        <v>613</v>
      </c>
      <c r="T270" s="671">
        <v>46054</v>
      </c>
      <c r="U270" s="558" t="s">
        <v>6650</v>
      </c>
      <c r="V270" s="557" t="s">
        <v>8069</v>
      </c>
      <c r="W270" s="558" t="s">
        <v>561</v>
      </c>
      <c r="X270" s="558" t="s">
        <v>238</v>
      </c>
      <c r="Y270" s="673">
        <v>400000</v>
      </c>
      <c r="Z270" s="569">
        <v>23000</v>
      </c>
      <c r="AA270" s="712">
        <v>232000</v>
      </c>
      <c r="AB270" s="569"/>
      <c r="AC270" s="569"/>
      <c r="AD270" s="569"/>
      <c r="AE270" s="712">
        <v>80000</v>
      </c>
      <c r="AF270" s="569"/>
      <c r="AG270" s="569">
        <v>65000</v>
      </c>
      <c r="AH270" s="558"/>
      <c r="AI270" t="s">
        <v>542</v>
      </c>
      <c r="AJ270" s="256">
        <v>45197</v>
      </c>
      <c r="AK270" s="255">
        <v>6097000</v>
      </c>
      <c r="AL270" s="255">
        <v>-6027000</v>
      </c>
      <c r="AN270" s="126"/>
      <c r="BP270" s="203"/>
      <c r="BQ270" s="203"/>
      <c r="BR270" s="203"/>
      <c r="BS270" s="203"/>
      <c r="BT270" s="374"/>
      <c r="BU270" s="446">
        <v>45785</v>
      </c>
      <c r="BV270" s="447">
        <v>83000</v>
      </c>
      <c r="BW270" s="374"/>
      <c r="BX270" s="473">
        <v>45799</v>
      </c>
      <c r="BY270" s="477">
        <v>387000</v>
      </c>
      <c r="BZ270" s="374"/>
      <c r="CA270" s="376"/>
      <c r="CB270" s="374"/>
      <c r="CC270" s="374"/>
      <c r="CD270" s="376">
        <v>45674</v>
      </c>
      <c r="CE270" s="374">
        <v>50000</v>
      </c>
      <c r="CF270" s="375"/>
      <c r="CG270" s="376"/>
      <c r="CH270" s="374"/>
      <c r="CI270" s="375"/>
      <c r="CJ270" s="471">
        <v>46014</v>
      </c>
      <c r="CK270" s="472">
        <v>5000</v>
      </c>
      <c r="CL270" s="375"/>
      <c r="CM270" s="126">
        <v>45784</v>
      </c>
      <c r="CN270" s="203">
        <v>400000</v>
      </c>
      <c r="CP270" s="376">
        <v>45880</v>
      </c>
      <c r="CQ270" s="374">
        <v>1000000</v>
      </c>
      <c r="DB270" s="859">
        <v>46129</v>
      </c>
      <c r="DC270" s="441">
        <v>290000</v>
      </c>
      <c r="DH270" s="442"/>
      <c r="DI270" s="441"/>
    </row>
    <row r="271" spans="1:113" ht="15.75" x14ac:dyDescent="0.25">
      <c r="A271" s="298"/>
      <c r="E271" s="290">
        <v>46140</v>
      </c>
      <c r="F271" s="288">
        <v>20000</v>
      </c>
      <c r="G271" s="215"/>
      <c r="H271" s="212"/>
      <c r="M271" s="211">
        <v>44750</v>
      </c>
      <c r="N271" s="212">
        <v>4000</v>
      </c>
      <c r="O271" s="213"/>
      <c r="P271" s="214" t="s">
        <v>613</v>
      </c>
      <c r="T271" s="671">
        <v>46054</v>
      </c>
      <c r="U271" s="558" t="s">
        <v>6650</v>
      </c>
      <c r="V271" s="557" t="s">
        <v>8116</v>
      </c>
      <c r="W271" s="558" t="s">
        <v>561</v>
      </c>
      <c r="X271" s="558" t="s">
        <v>426</v>
      </c>
      <c r="Y271" s="673">
        <v>350000</v>
      </c>
      <c r="Z271" s="569">
        <v>5000</v>
      </c>
      <c r="AA271" s="712">
        <v>266000</v>
      </c>
      <c r="AB271" s="569"/>
      <c r="AC271" s="569"/>
      <c r="AD271" s="569"/>
      <c r="AE271" s="712">
        <v>79000</v>
      </c>
      <c r="AF271" s="569"/>
      <c r="AG271" s="569">
        <v>0</v>
      </c>
      <c r="AH271" s="558"/>
      <c r="AI271" t="s">
        <v>542</v>
      </c>
      <c r="AJ271" s="256">
        <v>45194</v>
      </c>
      <c r="AK271" s="255">
        <v>6082000</v>
      </c>
      <c r="AL271" s="255">
        <v>-6008000</v>
      </c>
      <c r="AN271" s="126"/>
      <c r="BP271" s="203"/>
      <c r="BQ271" s="203"/>
      <c r="BR271" s="203"/>
      <c r="BS271" s="203"/>
      <c r="BT271" s="374"/>
      <c r="BU271" s="446">
        <v>45784</v>
      </c>
      <c r="BV271" s="447">
        <v>340000</v>
      </c>
      <c r="BW271" s="374"/>
      <c r="BX271" s="473">
        <v>45799</v>
      </c>
      <c r="BY271" s="477">
        <v>709000</v>
      </c>
      <c r="BZ271" s="374"/>
      <c r="CA271" s="376"/>
      <c r="CB271" s="374"/>
      <c r="CC271" s="374"/>
      <c r="CD271" s="376">
        <v>45674</v>
      </c>
      <c r="CE271" s="374">
        <v>256700</v>
      </c>
      <c r="CF271" s="375"/>
      <c r="CG271" s="376"/>
      <c r="CH271" s="374"/>
      <c r="CI271" s="375"/>
      <c r="CJ271" s="471">
        <v>46014</v>
      </c>
      <c r="CK271" s="472">
        <v>423000</v>
      </c>
      <c r="CL271" s="375"/>
      <c r="CM271" s="126">
        <v>45782</v>
      </c>
      <c r="CN271" s="203">
        <v>188000</v>
      </c>
      <c r="CP271" s="376">
        <v>45878</v>
      </c>
      <c r="CQ271" s="374">
        <v>100000</v>
      </c>
      <c r="DB271" s="859">
        <v>46129</v>
      </c>
      <c r="DC271" s="441">
        <v>780000</v>
      </c>
      <c r="DH271" s="442"/>
      <c r="DI271" s="441"/>
    </row>
    <row r="272" spans="1:113" ht="15.75" x14ac:dyDescent="0.25">
      <c r="A272" s="298"/>
      <c r="E272" s="290">
        <v>46140</v>
      </c>
      <c r="F272" s="288">
        <v>10000</v>
      </c>
      <c r="G272" s="215"/>
      <c r="H272" s="212"/>
      <c r="M272" s="211">
        <v>44747</v>
      </c>
      <c r="N272" s="212">
        <v>82000</v>
      </c>
      <c r="O272" s="213"/>
      <c r="P272" s="212" t="s">
        <v>719</v>
      </c>
      <c r="T272" s="671">
        <v>46054</v>
      </c>
      <c r="U272" s="558" t="s">
        <v>6650</v>
      </c>
      <c r="V272" s="557" t="s">
        <v>7990</v>
      </c>
      <c r="W272" s="558" t="s">
        <v>561</v>
      </c>
      <c r="X272" s="558" t="s">
        <v>427</v>
      </c>
      <c r="Y272" s="673">
        <v>406000</v>
      </c>
      <c r="Z272" s="569">
        <v>5000</v>
      </c>
      <c r="AA272" s="712">
        <v>312000</v>
      </c>
      <c r="AB272" s="569"/>
      <c r="AC272" s="569"/>
      <c r="AD272" s="569"/>
      <c r="AE272" s="712">
        <v>89000</v>
      </c>
      <c r="AF272" s="569"/>
      <c r="AG272" s="569">
        <v>0</v>
      </c>
      <c r="AH272" s="558"/>
      <c r="AI272" t="s">
        <v>542</v>
      </c>
      <c r="AJ272" s="256">
        <v>45191</v>
      </c>
      <c r="AK272" s="255">
        <v>5666000</v>
      </c>
      <c r="AL272" s="255">
        <v>-5601000</v>
      </c>
      <c r="AN272" s="126"/>
      <c r="BP272" s="203"/>
      <c r="BQ272" s="203"/>
      <c r="BR272" s="203"/>
      <c r="BS272" s="203"/>
      <c r="BT272" s="374"/>
      <c r="BU272" s="446">
        <v>45784</v>
      </c>
      <c r="BV272" s="447">
        <v>281000</v>
      </c>
      <c r="BW272" s="374"/>
      <c r="BX272" s="473">
        <v>45798</v>
      </c>
      <c r="BY272" s="477">
        <v>373000</v>
      </c>
      <c r="BZ272" s="374"/>
      <c r="CA272" s="376"/>
      <c r="CB272" s="374"/>
      <c r="CC272" s="374"/>
      <c r="CD272" s="376">
        <v>45672</v>
      </c>
      <c r="CE272" s="374">
        <v>153000</v>
      </c>
      <c r="CF272" s="375"/>
      <c r="CG272" s="376"/>
      <c r="CH272" s="374"/>
      <c r="CI272" s="375"/>
      <c r="CJ272" s="471">
        <v>46014</v>
      </c>
      <c r="CK272" s="472">
        <v>945000</v>
      </c>
      <c r="CL272" s="375"/>
      <c r="CM272" s="126">
        <v>45777</v>
      </c>
      <c r="CN272" s="203">
        <v>120000</v>
      </c>
      <c r="CP272" s="376">
        <v>45878</v>
      </c>
      <c r="CQ272" s="374">
        <v>20000</v>
      </c>
      <c r="DB272" s="859">
        <v>46128</v>
      </c>
      <c r="DC272" s="441">
        <v>35000</v>
      </c>
      <c r="DH272" s="442"/>
      <c r="DI272" s="441"/>
    </row>
    <row r="273" spans="1:113" ht="15.75" x14ac:dyDescent="0.25">
      <c r="A273" s="298"/>
      <c r="E273" s="290">
        <v>46140</v>
      </c>
      <c r="F273" s="288">
        <v>6000</v>
      </c>
      <c r="G273" s="215"/>
      <c r="H273" s="212"/>
      <c r="M273" s="211">
        <v>44747</v>
      </c>
      <c r="N273" s="212">
        <v>4000</v>
      </c>
      <c r="O273" s="213"/>
      <c r="P273" s="214" t="s">
        <v>613</v>
      </c>
      <c r="T273" s="671">
        <v>46023</v>
      </c>
      <c r="U273" s="672" t="s">
        <v>5632</v>
      </c>
      <c r="V273" s="774" t="s">
        <v>7737</v>
      </c>
      <c r="W273" s="775" t="s">
        <v>561</v>
      </c>
      <c r="X273" s="775" t="s">
        <v>427</v>
      </c>
      <c r="Y273" s="776">
        <v>355000</v>
      </c>
      <c r="Z273" s="777">
        <v>5000</v>
      </c>
      <c r="AA273" s="940">
        <v>280000</v>
      </c>
      <c r="AB273" s="777"/>
      <c r="AC273" s="777"/>
      <c r="AD273" s="777"/>
      <c r="AE273" s="940">
        <v>70000</v>
      </c>
      <c r="AF273" s="777"/>
      <c r="AG273" s="777"/>
      <c r="AH273" s="777"/>
      <c r="AI273" t="s">
        <v>542</v>
      </c>
      <c r="AJ273" s="256">
        <v>45179</v>
      </c>
      <c r="AK273" s="255">
        <v>5193000</v>
      </c>
      <c r="AL273" s="255">
        <v>-5193000</v>
      </c>
      <c r="AN273" s="126"/>
      <c r="BP273" s="203"/>
      <c r="BQ273" s="203"/>
      <c r="BR273" s="203"/>
      <c r="BS273" s="203"/>
      <c r="BT273" s="374"/>
      <c r="BU273" s="446">
        <v>45783</v>
      </c>
      <c r="BV273" s="447">
        <v>395000</v>
      </c>
      <c r="BW273" s="374"/>
      <c r="BX273" s="479">
        <v>45798</v>
      </c>
      <c r="BY273" s="477">
        <v>673000</v>
      </c>
      <c r="BZ273" s="374"/>
      <c r="CA273" s="376"/>
      <c r="CB273" s="374"/>
      <c r="CC273" s="374"/>
      <c r="CD273" s="376">
        <v>45672</v>
      </c>
      <c r="CE273" s="374">
        <v>429390</v>
      </c>
      <c r="CF273" s="375"/>
      <c r="CG273" s="376"/>
      <c r="CH273" s="374"/>
      <c r="CI273" s="375"/>
      <c r="CJ273" s="471">
        <v>46014</v>
      </c>
      <c r="CK273" s="472">
        <v>3000</v>
      </c>
      <c r="CL273" s="375"/>
      <c r="CM273" s="126">
        <v>45775</v>
      </c>
      <c r="CN273" s="203">
        <v>152000</v>
      </c>
      <c r="CP273" s="376">
        <v>45878</v>
      </c>
      <c r="CQ273" s="374">
        <v>128000</v>
      </c>
      <c r="DB273" s="859">
        <v>46128</v>
      </c>
      <c r="DC273" s="441">
        <v>20000</v>
      </c>
      <c r="DH273" s="442"/>
      <c r="DI273" s="441"/>
    </row>
    <row r="274" spans="1:113" ht="15.75" x14ac:dyDescent="0.25">
      <c r="A274" s="298"/>
      <c r="E274" s="290">
        <v>46140</v>
      </c>
      <c r="F274" s="288">
        <v>13000</v>
      </c>
      <c r="G274" s="215"/>
      <c r="H274" s="212"/>
      <c r="M274" s="211">
        <v>44747</v>
      </c>
      <c r="N274" s="212">
        <v>160000</v>
      </c>
      <c r="O274" s="213"/>
      <c r="P274" s="212" t="s">
        <v>720</v>
      </c>
      <c r="T274" s="671">
        <v>46023</v>
      </c>
      <c r="U274" s="672" t="s">
        <v>7991</v>
      </c>
      <c r="V274" s="774" t="s">
        <v>7992</v>
      </c>
      <c r="W274" s="775" t="s">
        <v>7993</v>
      </c>
      <c r="X274" s="775" t="s">
        <v>559</v>
      </c>
      <c r="Y274" s="776">
        <v>70000</v>
      </c>
      <c r="Z274" s="777"/>
      <c r="AA274" s="940">
        <v>5000</v>
      </c>
      <c r="AB274" s="777"/>
      <c r="AC274" s="777"/>
      <c r="AD274" s="777"/>
      <c r="AE274" s="940">
        <v>65000</v>
      </c>
      <c r="AF274" s="777"/>
      <c r="AG274" s="777"/>
      <c r="AH274" s="777"/>
      <c r="AI274" t="s">
        <v>542</v>
      </c>
      <c r="AJ274" s="256">
        <v>45178</v>
      </c>
      <c r="AK274" s="255">
        <v>5007000</v>
      </c>
      <c r="AL274" s="255">
        <v>-5007000</v>
      </c>
      <c r="AN274" s="126"/>
      <c r="BP274" s="203"/>
      <c r="BQ274" s="203"/>
      <c r="BR274" s="203"/>
      <c r="BS274" s="203"/>
      <c r="BT274" s="374"/>
      <c r="BU274" s="446">
        <v>45782</v>
      </c>
      <c r="BV274" s="447">
        <v>262000</v>
      </c>
      <c r="BW274" s="374"/>
      <c r="BX274" s="479">
        <v>45798</v>
      </c>
      <c r="BY274" s="477">
        <v>500000</v>
      </c>
      <c r="BZ274" s="374"/>
      <c r="CA274" s="376"/>
      <c r="CB274" s="374"/>
      <c r="CC274" s="374"/>
      <c r="CD274" s="376">
        <v>45671</v>
      </c>
      <c r="CE274" s="374">
        <v>111000</v>
      </c>
      <c r="CF274" s="375"/>
      <c r="CG274" s="376"/>
      <c r="CH274" s="374"/>
      <c r="CI274" s="375"/>
      <c r="CJ274" s="471">
        <v>46014</v>
      </c>
      <c r="CK274" s="472">
        <v>2700000</v>
      </c>
      <c r="CL274" s="375"/>
      <c r="CM274" s="126">
        <v>45775</v>
      </c>
      <c r="CN274" s="203">
        <v>400000</v>
      </c>
      <c r="CP274" s="376">
        <v>45876</v>
      </c>
      <c r="CQ274" s="374">
        <v>60000</v>
      </c>
      <c r="DB274" s="859">
        <v>46128</v>
      </c>
      <c r="DC274" s="441">
        <v>6000</v>
      </c>
      <c r="DH274" s="442"/>
      <c r="DI274" s="441"/>
    </row>
    <row r="275" spans="1:113" ht="15.75" x14ac:dyDescent="0.25">
      <c r="A275" s="298"/>
      <c r="E275" s="290">
        <v>46140</v>
      </c>
      <c r="F275" s="288">
        <v>4000</v>
      </c>
      <c r="G275" s="215"/>
      <c r="H275" s="212"/>
      <c r="M275" s="211">
        <v>44747</v>
      </c>
      <c r="N275" s="212">
        <v>75000</v>
      </c>
      <c r="O275" s="213"/>
      <c r="P275" s="212" t="s">
        <v>721</v>
      </c>
      <c r="T275" s="671">
        <v>46023</v>
      </c>
      <c r="U275" s="672" t="s">
        <v>4860</v>
      </c>
      <c r="V275" s="774" t="s">
        <v>7513</v>
      </c>
      <c r="W275" s="775" t="s">
        <v>2837</v>
      </c>
      <c r="X275" s="775" t="s">
        <v>214</v>
      </c>
      <c r="Y275" s="776">
        <v>110000</v>
      </c>
      <c r="Z275" s="777"/>
      <c r="AA275" s="940">
        <v>70000</v>
      </c>
      <c r="AB275" s="777"/>
      <c r="AC275" s="777"/>
      <c r="AD275" s="777"/>
      <c r="AE275" s="940">
        <v>40000</v>
      </c>
      <c r="AF275" s="777"/>
      <c r="AG275" s="777"/>
      <c r="AH275" s="777"/>
      <c r="AI275" t="s">
        <v>542</v>
      </c>
      <c r="AJ275" s="256">
        <v>45177</v>
      </c>
      <c r="AK275" s="255">
        <v>4732000</v>
      </c>
      <c r="AL275" s="255">
        <v>-4732000</v>
      </c>
      <c r="AN275" s="126"/>
      <c r="BP275" s="203"/>
      <c r="BQ275" s="203"/>
      <c r="BR275" s="203"/>
      <c r="BS275" s="203"/>
      <c r="BT275" s="374"/>
      <c r="BU275" s="446">
        <v>45782</v>
      </c>
      <c r="BV275" s="447">
        <v>664000</v>
      </c>
      <c r="BW275" s="374"/>
      <c r="BX275" s="473">
        <v>45798</v>
      </c>
      <c r="BY275" s="477">
        <v>800000</v>
      </c>
      <c r="BZ275" s="374"/>
      <c r="CA275" s="376"/>
      <c r="CB275" s="374"/>
      <c r="CC275" s="374"/>
      <c r="CD275" s="376">
        <v>45665</v>
      </c>
      <c r="CE275" s="374">
        <v>61200</v>
      </c>
      <c r="CF275" s="375"/>
      <c r="CG275" s="376"/>
      <c r="CH275" s="374"/>
      <c r="CI275" s="375"/>
      <c r="CJ275" s="471">
        <v>46013</v>
      </c>
      <c r="CK275" s="472">
        <v>50000</v>
      </c>
      <c r="CL275" s="375"/>
      <c r="CM275" s="126">
        <v>45775</v>
      </c>
      <c r="CN275" s="203">
        <v>297000</v>
      </c>
      <c r="CP275" s="376">
        <v>45875</v>
      </c>
      <c r="CQ275" s="374">
        <v>15000</v>
      </c>
      <c r="DB275" s="859">
        <v>46128</v>
      </c>
      <c r="DC275" s="441">
        <v>5000</v>
      </c>
      <c r="DH275" s="442"/>
      <c r="DI275" s="441"/>
    </row>
    <row r="276" spans="1:113" ht="15.75" x14ac:dyDescent="0.25">
      <c r="A276" s="298"/>
      <c r="E276" s="290">
        <v>46139</v>
      </c>
      <c r="F276" s="288">
        <v>4000</v>
      </c>
      <c r="G276" s="215"/>
      <c r="H276" s="212"/>
      <c r="M276" s="211">
        <v>44747</v>
      </c>
      <c r="N276" s="212">
        <v>108000</v>
      </c>
      <c r="O276" s="213"/>
      <c r="P276" s="212" t="s">
        <v>722</v>
      </c>
      <c r="T276" s="671">
        <v>46023</v>
      </c>
      <c r="U276" s="672" t="s">
        <v>4860</v>
      </c>
      <c r="V276" s="774"/>
      <c r="W276" s="775" t="s">
        <v>7473</v>
      </c>
      <c r="X276" s="775" t="s">
        <v>214</v>
      </c>
      <c r="Y276" s="776">
        <v>50000</v>
      </c>
      <c r="Z276" s="777">
        <v>46001</v>
      </c>
      <c r="AA276" s="941">
        <v>16</v>
      </c>
      <c r="AB276" s="777">
        <v>46027</v>
      </c>
      <c r="AC276" s="777"/>
      <c r="AD276" s="778"/>
      <c r="AE276" s="940">
        <v>50000</v>
      </c>
      <c r="AF276" s="777"/>
      <c r="AG276" s="777"/>
      <c r="AH276" s="777" t="s">
        <v>7537</v>
      </c>
      <c r="AI276" t="s">
        <v>542</v>
      </c>
      <c r="AJ276" s="278">
        <v>45171</v>
      </c>
      <c r="AK276" s="279">
        <v>4547000</v>
      </c>
      <c r="AL276" s="279">
        <v>-4547000</v>
      </c>
      <c r="AN276" s="126"/>
      <c r="BP276" s="203"/>
      <c r="BQ276" s="203"/>
      <c r="BR276" s="203"/>
      <c r="BS276" s="203"/>
      <c r="BT276" s="374"/>
      <c r="BU276" s="446">
        <v>45779</v>
      </c>
      <c r="BV276" s="447">
        <v>200000</v>
      </c>
      <c r="BW276" s="374"/>
      <c r="BX276" s="473">
        <v>45797</v>
      </c>
      <c r="BY276" s="476">
        <v>165000</v>
      </c>
      <c r="BZ276" s="374"/>
      <c r="CA276" s="376"/>
      <c r="CB276" s="374"/>
      <c r="CC276" s="374"/>
      <c r="CD276" s="376">
        <v>45665</v>
      </c>
      <c r="CE276" s="374">
        <v>518242</v>
      </c>
      <c r="CF276" s="375"/>
      <c r="CG276" s="376"/>
      <c r="CH276" s="374"/>
      <c r="CI276" s="375"/>
      <c r="CJ276" s="471">
        <v>46013</v>
      </c>
      <c r="CK276" s="472">
        <v>227000</v>
      </c>
      <c r="CL276" s="375"/>
      <c r="CM276" s="126">
        <v>45771</v>
      </c>
      <c r="CN276" s="203">
        <v>589000</v>
      </c>
      <c r="CP276" s="376">
        <v>45875</v>
      </c>
      <c r="CQ276" s="374">
        <v>90000</v>
      </c>
      <c r="DB276" s="859">
        <v>46126</v>
      </c>
      <c r="DC276" s="441">
        <v>4000</v>
      </c>
      <c r="DH276" s="442"/>
      <c r="DI276" s="441"/>
    </row>
    <row r="277" spans="1:113" ht="15.75" x14ac:dyDescent="0.25">
      <c r="A277" s="298"/>
      <c r="E277" s="290">
        <v>46139</v>
      </c>
      <c r="F277" s="288">
        <v>2000</v>
      </c>
      <c r="G277" s="215"/>
      <c r="H277" s="212"/>
      <c r="M277" s="211">
        <v>44747</v>
      </c>
      <c r="N277" s="212">
        <v>40000</v>
      </c>
      <c r="O277" s="213"/>
      <c r="P277" s="212" t="s">
        <v>723</v>
      </c>
      <c r="T277" s="671">
        <v>46023</v>
      </c>
      <c r="U277" s="672" t="s">
        <v>1679</v>
      </c>
      <c r="V277" s="774" t="s">
        <v>7880</v>
      </c>
      <c r="W277" s="775" t="s">
        <v>561</v>
      </c>
      <c r="X277" s="775" t="s">
        <v>577</v>
      </c>
      <c r="Y277" s="776">
        <v>356000</v>
      </c>
      <c r="Z277" s="777">
        <v>11000</v>
      </c>
      <c r="AA277" s="940">
        <v>216000</v>
      </c>
      <c r="AB277" s="777"/>
      <c r="AC277" s="777"/>
      <c r="AD277" s="777"/>
      <c r="AE277" s="940">
        <v>129000</v>
      </c>
      <c r="AF277" s="777"/>
      <c r="AG277" s="777"/>
      <c r="AH277" s="777"/>
      <c r="AI277" t="s">
        <v>542</v>
      </c>
      <c r="AJ277" s="256">
        <v>45171</v>
      </c>
      <c r="AK277" s="255">
        <v>6319000</v>
      </c>
      <c r="AL277" s="255">
        <v>-6319000</v>
      </c>
      <c r="AN277" s="126"/>
      <c r="BP277" s="203"/>
      <c r="BQ277" s="203"/>
      <c r="BR277" s="203"/>
      <c r="BS277" s="203"/>
      <c r="BT277" s="374"/>
      <c r="BU277" s="446">
        <v>45779</v>
      </c>
      <c r="BV277" s="447">
        <v>275000</v>
      </c>
      <c r="BW277" s="374"/>
      <c r="BX277" s="473">
        <v>45797</v>
      </c>
      <c r="BY277" s="477">
        <v>435000</v>
      </c>
      <c r="BZ277" s="374"/>
      <c r="CA277" s="376"/>
      <c r="CB277" s="374"/>
      <c r="CC277" s="374"/>
      <c r="CD277" s="376">
        <v>45665</v>
      </c>
      <c r="CE277" s="374">
        <v>4800</v>
      </c>
      <c r="CF277" s="375"/>
      <c r="CG277" s="376"/>
      <c r="CH277" s="374"/>
      <c r="CI277" s="375"/>
      <c r="CJ277" s="471">
        <v>46013</v>
      </c>
      <c r="CK277" s="472">
        <v>657000</v>
      </c>
      <c r="CL277" s="375"/>
      <c r="CM277" s="126">
        <v>45770</v>
      </c>
      <c r="CN277" s="203">
        <v>76000</v>
      </c>
      <c r="CP277" s="376">
        <v>45874</v>
      </c>
      <c r="CQ277" s="374">
        <v>248000</v>
      </c>
      <c r="DB277" s="859">
        <v>46126</v>
      </c>
      <c r="DC277" s="441">
        <v>10000</v>
      </c>
      <c r="DH277" s="442"/>
      <c r="DI277" s="441"/>
    </row>
    <row r="278" spans="1:113" ht="15.75" x14ac:dyDescent="0.25">
      <c r="A278" s="298"/>
      <c r="E278" s="290">
        <v>46139</v>
      </c>
      <c r="F278" s="288">
        <v>5000</v>
      </c>
      <c r="G278" s="215"/>
      <c r="H278" s="212"/>
      <c r="M278" s="211">
        <v>44747</v>
      </c>
      <c r="N278" s="212">
        <v>70000</v>
      </c>
      <c r="O278" s="213"/>
      <c r="P278" s="212" t="s">
        <v>724</v>
      </c>
      <c r="T278" s="671">
        <v>46023</v>
      </c>
      <c r="U278" s="672" t="s">
        <v>6513</v>
      </c>
      <c r="V278" s="774" t="s">
        <v>7740</v>
      </c>
      <c r="W278" s="775" t="s">
        <v>5044</v>
      </c>
      <c r="X278" s="775" t="s">
        <v>426</v>
      </c>
      <c r="Y278" s="776">
        <v>266000</v>
      </c>
      <c r="Z278" s="777"/>
      <c r="AA278" s="940">
        <v>196000</v>
      </c>
      <c r="AB278" s="777"/>
      <c r="AC278" s="777"/>
      <c r="AD278" s="777"/>
      <c r="AE278" s="940">
        <v>70000</v>
      </c>
      <c r="AF278" s="777"/>
      <c r="AG278" s="777"/>
      <c r="AH278" s="777"/>
      <c r="AI278" t="s">
        <v>542</v>
      </c>
      <c r="AJ278" s="256">
        <v>45164</v>
      </c>
      <c r="AK278" s="255">
        <v>5610000</v>
      </c>
      <c r="AL278" s="255">
        <v>-5610000</v>
      </c>
      <c r="AN278" s="126"/>
      <c r="BP278" s="203"/>
      <c r="BQ278" s="203"/>
      <c r="BR278" s="203"/>
      <c r="BS278" s="203"/>
      <c r="BT278" s="374"/>
      <c r="BU278" s="446">
        <v>45776</v>
      </c>
      <c r="BV278" s="447">
        <v>67000</v>
      </c>
      <c r="BW278" s="374"/>
      <c r="BX278" s="473">
        <v>45794</v>
      </c>
      <c r="BY278" s="477">
        <v>500000</v>
      </c>
      <c r="BZ278" s="374"/>
      <c r="CA278" s="376"/>
      <c r="CB278" s="374"/>
      <c r="CC278" s="374"/>
      <c r="CD278" s="376"/>
      <c r="CE278" s="374">
        <v>660000</v>
      </c>
      <c r="CF278" s="375"/>
      <c r="CG278" s="376"/>
      <c r="CH278" s="374"/>
      <c r="CI278" s="375"/>
      <c r="CJ278" s="471">
        <v>46013</v>
      </c>
      <c r="CK278" s="472">
        <v>40000</v>
      </c>
      <c r="CL278" s="375"/>
      <c r="CM278" s="126">
        <v>45768</v>
      </c>
      <c r="CN278" s="203">
        <v>478000</v>
      </c>
      <c r="CP278" s="376">
        <v>45874</v>
      </c>
      <c r="CQ278" s="374">
        <v>314000</v>
      </c>
      <c r="DB278" s="859">
        <v>46126</v>
      </c>
      <c r="DC278" s="441">
        <v>20000</v>
      </c>
      <c r="DH278" s="442"/>
      <c r="DI278" s="441"/>
    </row>
    <row r="279" spans="1:113" ht="15.75" x14ac:dyDescent="0.25">
      <c r="A279" s="298"/>
      <c r="E279" s="290">
        <v>46139</v>
      </c>
      <c r="F279" s="288">
        <v>4000</v>
      </c>
      <c r="G279" s="215"/>
      <c r="H279" s="212"/>
      <c r="M279" s="211">
        <v>44743</v>
      </c>
      <c r="N279" s="212">
        <v>10000</v>
      </c>
      <c r="O279" s="213"/>
      <c r="P279" s="212" t="s">
        <v>725</v>
      </c>
      <c r="T279" s="671">
        <v>46023</v>
      </c>
      <c r="U279" s="672" t="s">
        <v>6549</v>
      </c>
      <c r="V279" s="774" t="s">
        <v>7795</v>
      </c>
      <c r="W279" s="775" t="s">
        <v>2837</v>
      </c>
      <c r="X279" s="775" t="s">
        <v>427</v>
      </c>
      <c r="Y279" s="776">
        <v>52000</v>
      </c>
      <c r="Z279" s="777"/>
      <c r="AA279" s="940"/>
      <c r="AB279" s="777"/>
      <c r="AC279" s="777"/>
      <c r="AD279" s="777"/>
      <c r="AE279" s="940">
        <v>52000</v>
      </c>
      <c r="AF279" s="777"/>
      <c r="AG279" s="777"/>
      <c r="AH279" s="777"/>
      <c r="AI279" t="s">
        <v>542</v>
      </c>
      <c r="AJ279" s="256">
        <v>45157</v>
      </c>
      <c r="AK279" s="255">
        <v>4974000</v>
      </c>
      <c r="AL279" s="255">
        <v>-4974000</v>
      </c>
      <c r="AN279" s="126"/>
      <c r="BP279" s="203"/>
      <c r="BQ279" s="203"/>
      <c r="BR279" s="203"/>
      <c r="BS279" s="203"/>
      <c r="BT279" s="374"/>
      <c r="BU279" s="446">
        <v>45773</v>
      </c>
      <c r="BV279" s="447">
        <v>434000</v>
      </c>
      <c r="BW279" s="374"/>
      <c r="BX279" s="473">
        <v>45792</v>
      </c>
      <c r="BY279" s="476">
        <v>323000</v>
      </c>
      <c r="BZ279" s="374"/>
      <c r="CA279" s="376"/>
      <c r="CB279" s="374"/>
      <c r="CC279" s="374"/>
      <c r="CD279" s="376"/>
      <c r="CE279" s="374">
        <v>290000</v>
      </c>
      <c r="CF279" s="375"/>
      <c r="CG279" s="376"/>
      <c r="CH279" s="374"/>
      <c r="CI279" s="375"/>
      <c r="CJ279" s="471">
        <v>46013</v>
      </c>
      <c r="CK279" s="472">
        <v>141000</v>
      </c>
      <c r="CL279" s="375"/>
      <c r="CM279" s="126">
        <v>45762</v>
      </c>
      <c r="CN279" s="203">
        <v>478000</v>
      </c>
      <c r="CP279" s="376">
        <v>45874</v>
      </c>
      <c r="CQ279" s="374">
        <v>324000</v>
      </c>
      <c r="DB279" s="859">
        <v>46126</v>
      </c>
      <c r="DC279" s="441">
        <v>60000</v>
      </c>
      <c r="DH279" s="442"/>
      <c r="DI279" s="441"/>
    </row>
    <row r="280" spans="1:113" ht="15.75" x14ac:dyDescent="0.25">
      <c r="A280" s="298"/>
      <c r="E280" s="922">
        <v>46137</v>
      </c>
      <c r="F280" s="923">
        <v>105000</v>
      </c>
      <c r="G280" s="407"/>
      <c r="H280" s="405" t="s">
        <v>8722</v>
      </c>
      <c r="M280" s="211">
        <v>44740</v>
      </c>
      <c r="N280" s="212">
        <v>90000</v>
      </c>
      <c r="O280" s="213"/>
      <c r="P280" s="212" t="s">
        <v>726</v>
      </c>
      <c r="T280" s="671">
        <v>46023</v>
      </c>
      <c r="U280" s="672" t="s">
        <v>6549</v>
      </c>
      <c r="V280" s="774" t="s">
        <v>7631</v>
      </c>
      <c r="W280" s="775" t="s">
        <v>561</v>
      </c>
      <c r="X280" s="775" t="s">
        <v>426</v>
      </c>
      <c r="Y280" s="776">
        <v>722000</v>
      </c>
      <c r="Z280" s="777">
        <v>23000</v>
      </c>
      <c r="AA280" s="940">
        <v>629000</v>
      </c>
      <c r="AB280" s="777"/>
      <c r="AC280" s="777"/>
      <c r="AD280" s="777"/>
      <c r="AE280" s="940">
        <v>70000</v>
      </c>
      <c r="AF280" s="777"/>
      <c r="AG280" s="777"/>
      <c r="AH280" s="777"/>
      <c r="AI280" t="s">
        <v>542</v>
      </c>
      <c r="AJ280" s="256">
        <v>45156</v>
      </c>
      <c r="AK280" s="255">
        <v>4758000</v>
      </c>
      <c r="AL280" s="255">
        <v>-4748000</v>
      </c>
      <c r="AN280" s="126"/>
      <c r="BP280" s="203"/>
      <c r="BQ280" s="203"/>
      <c r="BR280" s="203"/>
      <c r="BS280" s="203"/>
      <c r="BT280" s="374"/>
      <c r="BU280" s="446">
        <v>45771</v>
      </c>
      <c r="BV280" s="447">
        <v>594000</v>
      </c>
      <c r="BW280" s="374"/>
      <c r="BX280" s="473">
        <v>45792</v>
      </c>
      <c r="BY280" s="477">
        <v>347000</v>
      </c>
      <c r="BZ280" s="374"/>
      <c r="CA280" s="376"/>
      <c r="CB280" s="374"/>
      <c r="CC280" s="374"/>
      <c r="CD280" s="376"/>
      <c r="CE280" s="374"/>
      <c r="CF280" s="375"/>
      <c r="CG280" s="376"/>
      <c r="CH280" s="374"/>
      <c r="CI280" s="375"/>
      <c r="CJ280" s="471">
        <v>46012</v>
      </c>
      <c r="CK280" s="472">
        <v>110000</v>
      </c>
      <c r="CL280" s="375"/>
      <c r="CM280" s="126">
        <v>45760</v>
      </c>
      <c r="CN280" s="203">
        <v>394000</v>
      </c>
      <c r="CP280" s="376">
        <v>45874</v>
      </c>
      <c r="CQ280" s="374">
        <v>286000</v>
      </c>
      <c r="DB280" s="859">
        <v>46125</v>
      </c>
      <c r="DC280" s="441">
        <v>20000</v>
      </c>
      <c r="DH280" s="442"/>
      <c r="DI280" s="441"/>
    </row>
    <row r="281" spans="1:113" ht="15.75" x14ac:dyDescent="0.25">
      <c r="A281" s="298"/>
      <c r="E281" s="126">
        <v>46137</v>
      </c>
      <c r="F281" s="203">
        <v>4000</v>
      </c>
      <c r="G281" s="215"/>
      <c r="H281" s="212"/>
      <c r="M281" s="211">
        <v>44735</v>
      </c>
      <c r="N281" s="212">
        <v>165000</v>
      </c>
      <c r="O281" s="213"/>
      <c r="P281" s="212" t="s">
        <v>649</v>
      </c>
      <c r="T281" s="671">
        <v>46023</v>
      </c>
      <c r="U281" s="672" t="s">
        <v>6549</v>
      </c>
      <c r="V281" s="774" t="s">
        <v>7739</v>
      </c>
      <c r="W281" s="775" t="s">
        <v>5044</v>
      </c>
      <c r="X281" s="775" t="s">
        <v>426</v>
      </c>
      <c r="Y281" s="776">
        <v>329000</v>
      </c>
      <c r="Z281" s="777">
        <v>5000</v>
      </c>
      <c r="AA281" s="940">
        <v>254000</v>
      </c>
      <c r="AB281" s="777"/>
      <c r="AC281" s="777"/>
      <c r="AD281" s="777"/>
      <c r="AE281" s="940">
        <v>70000</v>
      </c>
      <c r="AF281" s="777"/>
      <c r="AG281" s="777"/>
      <c r="AH281" s="777"/>
      <c r="AI281" t="s">
        <v>542</v>
      </c>
      <c r="AJ281" s="256">
        <v>45154</v>
      </c>
      <c r="AK281" s="255">
        <v>4752000</v>
      </c>
      <c r="AL281" s="255">
        <v>-4742000</v>
      </c>
      <c r="AN281" s="126"/>
      <c r="BP281" s="203"/>
      <c r="BQ281" s="203"/>
      <c r="BR281" s="203"/>
      <c r="BS281" s="203"/>
      <c r="BT281" s="374"/>
      <c r="BU281" s="446">
        <v>45769</v>
      </c>
      <c r="BV281" s="447">
        <v>570000</v>
      </c>
      <c r="BW281" s="374"/>
      <c r="BX281" s="473">
        <v>45792</v>
      </c>
      <c r="BY281" s="477">
        <v>1000000</v>
      </c>
      <c r="BZ281" s="374"/>
      <c r="CA281" s="376"/>
      <c r="CB281" s="374"/>
      <c r="CC281" s="374"/>
      <c r="CD281" s="376"/>
      <c r="CE281" s="374"/>
      <c r="CF281" s="375"/>
      <c r="CG281" s="376"/>
      <c r="CH281" s="374"/>
      <c r="CI281" s="375"/>
      <c r="CJ281" s="471">
        <v>46012</v>
      </c>
      <c r="CK281" s="472">
        <v>120000</v>
      </c>
      <c r="CL281" s="375"/>
      <c r="CM281" s="126">
        <v>45760</v>
      </c>
      <c r="CN281" s="203">
        <v>820000</v>
      </c>
      <c r="CP281" s="376">
        <v>45874</v>
      </c>
      <c r="CQ281" s="374">
        <v>311000</v>
      </c>
      <c r="DB281" s="859">
        <v>46125</v>
      </c>
      <c r="DC281" s="441">
        <v>2000</v>
      </c>
      <c r="DH281" s="442"/>
      <c r="DI281" s="441"/>
    </row>
    <row r="282" spans="1:113" ht="15.75" x14ac:dyDescent="0.25">
      <c r="A282" s="298"/>
      <c r="E282" s="126">
        <v>46137</v>
      </c>
      <c r="F282" s="203">
        <v>2000</v>
      </c>
      <c r="G282" s="215"/>
      <c r="H282" s="212"/>
      <c r="M282" s="211">
        <v>44735</v>
      </c>
      <c r="N282" s="212">
        <v>4000</v>
      </c>
      <c r="O282" s="213"/>
      <c r="P282" s="214" t="s">
        <v>613</v>
      </c>
      <c r="T282" s="671">
        <v>46023</v>
      </c>
      <c r="U282" s="672" t="s">
        <v>1523</v>
      </c>
      <c r="V282" s="774" t="s">
        <v>7779</v>
      </c>
      <c r="W282" s="775" t="s">
        <v>561</v>
      </c>
      <c r="X282" s="775" t="s">
        <v>426</v>
      </c>
      <c r="Y282" s="776">
        <v>426000</v>
      </c>
      <c r="Z282" s="777">
        <v>23000</v>
      </c>
      <c r="AA282" s="940">
        <v>322000</v>
      </c>
      <c r="AB282" s="777"/>
      <c r="AC282" s="777"/>
      <c r="AD282" s="777"/>
      <c r="AE282" s="940">
        <v>81000</v>
      </c>
      <c r="AF282" s="777"/>
      <c r="AG282" s="777"/>
      <c r="AH282" s="777"/>
      <c r="AI282" t="s">
        <v>542</v>
      </c>
      <c r="AJ282" s="256">
        <v>45154</v>
      </c>
      <c r="AK282" s="255">
        <v>4752000</v>
      </c>
      <c r="AL282" s="255">
        <v>-4742000</v>
      </c>
      <c r="AN282" s="126"/>
      <c r="BP282" s="203"/>
      <c r="BQ282" s="203"/>
      <c r="BR282" s="203"/>
      <c r="BS282" s="203"/>
      <c r="BT282" s="374"/>
      <c r="BU282" s="445">
        <v>45768</v>
      </c>
      <c r="BV282" s="447">
        <v>310000</v>
      </c>
      <c r="BW282" s="374"/>
      <c r="BX282" s="478">
        <v>45791</v>
      </c>
      <c r="BY282" s="477">
        <v>240000</v>
      </c>
      <c r="BZ282" s="374"/>
      <c r="CA282" s="376"/>
      <c r="CB282" s="374"/>
      <c r="CC282" s="374"/>
      <c r="CD282" s="376"/>
      <c r="CE282" s="374"/>
      <c r="CF282" s="375"/>
      <c r="CG282" s="376"/>
      <c r="CH282" s="374"/>
      <c r="CI282" s="375"/>
      <c r="CJ282" s="471">
        <v>46011</v>
      </c>
      <c r="CK282" s="472">
        <v>84000</v>
      </c>
      <c r="CL282" s="375"/>
      <c r="CM282" s="126">
        <v>45751</v>
      </c>
      <c r="CN282" s="203">
        <v>944000</v>
      </c>
      <c r="CP282" s="376">
        <v>45874</v>
      </c>
      <c r="CQ282" s="374">
        <v>527000</v>
      </c>
      <c r="DB282" s="859">
        <v>46125</v>
      </c>
      <c r="DC282" s="441">
        <v>4000</v>
      </c>
      <c r="DH282" s="442"/>
      <c r="DI282" s="441"/>
    </row>
    <row r="283" spans="1:113" ht="15.75" x14ac:dyDescent="0.25">
      <c r="A283" s="298"/>
      <c r="E283" s="922">
        <v>46136</v>
      </c>
      <c r="F283" s="923">
        <v>9000</v>
      </c>
      <c r="G283" s="407" t="s">
        <v>3322</v>
      </c>
      <c r="H283" s="405" t="s">
        <v>3835</v>
      </c>
      <c r="M283" s="211">
        <v>44735</v>
      </c>
      <c r="N283" s="212">
        <v>70000</v>
      </c>
      <c r="O283" s="213"/>
      <c r="P283" s="212" t="s">
        <v>727</v>
      </c>
      <c r="T283" s="671">
        <v>46023</v>
      </c>
      <c r="U283" s="672" t="s">
        <v>6776</v>
      </c>
      <c r="V283" s="774" t="s">
        <v>7974</v>
      </c>
      <c r="W283" s="775" t="s">
        <v>562</v>
      </c>
      <c r="X283" s="775" t="s">
        <v>238</v>
      </c>
      <c r="Y283" s="776">
        <v>408000</v>
      </c>
      <c r="Z283" s="777">
        <v>18000</v>
      </c>
      <c r="AA283" s="940">
        <v>307000</v>
      </c>
      <c r="AB283" s="777"/>
      <c r="AC283" s="777"/>
      <c r="AD283" s="777"/>
      <c r="AE283" s="940">
        <v>83000</v>
      </c>
      <c r="AF283" s="777"/>
      <c r="AG283" s="777"/>
      <c r="AH283" s="777"/>
      <c r="AI283" t="s">
        <v>542</v>
      </c>
      <c r="AJ283" s="256">
        <v>45150</v>
      </c>
      <c r="AK283" s="255">
        <v>4662000</v>
      </c>
      <c r="AL283" s="255">
        <v>-4662000</v>
      </c>
      <c r="AN283" s="126"/>
      <c r="BP283" s="203"/>
      <c r="BQ283" s="203"/>
      <c r="BR283" s="203"/>
      <c r="BS283" s="203"/>
      <c r="BT283" s="374"/>
      <c r="BU283" s="446">
        <v>45763</v>
      </c>
      <c r="BV283" s="447">
        <v>41000</v>
      </c>
      <c r="BW283" s="374"/>
      <c r="BX283" s="473">
        <v>45782</v>
      </c>
      <c r="BY283" s="477">
        <v>2500000</v>
      </c>
      <c r="BZ283" s="374"/>
      <c r="CA283" s="376"/>
      <c r="CB283" s="374"/>
      <c r="CC283" s="374"/>
      <c r="CD283" s="376"/>
      <c r="CE283" s="374"/>
      <c r="CF283" s="375"/>
      <c r="CG283" s="376"/>
      <c r="CH283" s="374"/>
      <c r="CI283" s="375"/>
      <c r="CJ283" s="471">
        <v>46011</v>
      </c>
      <c r="CK283" s="472">
        <v>45000</v>
      </c>
      <c r="CL283" s="375"/>
      <c r="CM283" s="126">
        <v>45751</v>
      </c>
      <c r="CN283" s="203">
        <v>550000</v>
      </c>
      <c r="CP283" s="376">
        <v>45874</v>
      </c>
      <c r="CQ283" s="374">
        <v>194000</v>
      </c>
      <c r="DB283" s="859">
        <v>46125</v>
      </c>
      <c r="DC283" s="441">
        <v>10000</v>
      </c>
      <c r="DH283" s="442"/>
      <c r="DI283" s="441"/>
    </row>
    <row r="284" spans="1:113" ht="15.75" x14ac:dyDescent="0.25">
      <c r="A284" s="298"/>
      <c r="E284" s="922">
        <v>46136</v>
      </c>
      <c r="F284" s="923">
        <v>5000</v>
      </c>
      <c r="G284" s="407" t="s">
        <v>1281</v>
      </c>
      <c r="H284" s="405" t="s">
        <v>8685</v>
      </c>
      <c r="M284" s="211">
        <v>44735</v>
      </c>
      <c r="N284" s="212">
        <v>109000</v>
      </c>
      <c r="O284" s="213"/>
      <c r="P284" s="212" t="s">
        <v>728</v>
      </c>
      <c r="T284" s="671">
        <v>46023</v>
      </c>
      <c r="U284" s="672" t="s">
        <v>6776</v>
      </c>
      <c r="V284" s="774" t="s">
        <v>7718</v>
      </c>
      <c r="W284" s="775" t="s">
        <v>7717</v>
      </c>
      <c r="X284" s="775" t="s">
        <v>2410</v>
      </c>
      <c r="Y284" s="776">
        <v>60000</v>
      </c>
      <c r="Z284" s="777"/>
      <c r="AA284" s="940">
        <v>5000</v>
      </c>
      <c r="AB284" s="777">
        <v>5000</v>
      </c>
      <c r="AC284" s="777">
        <v>4000</v>
      </c>
      <c r="AD284" s="777"/>
      <c r="AE284" s="940">
        <v>46000</v>
      </c>
      <c r="AF284" s="777"/>
      <c r="AG284" s="777"/>
      <c r="AH284" s="777" t="s">
        <v>7798</v>
      </c>
      <c r="AI284" t="s">
        <v>542</v>
      </c>
      <c r="AJ284" s="264">
        <v>45143</v>
      </c>
      <c r="AK284" s="265">
        <v>4167000</v>
      </c>
      <c r="AL284" s="265">
        <v>-4167000</v>
      </c>
      <c r="AN284" s="126"/>
      <c r="BP284" s="203"/>
      <c r="BQ284" s="203"/>
      <c r="BR284" s="203"/>
      <c r="BS284" s="203"/>
      <c r="BT284" s="374"/>
      <c r="BU284" s="446">
        <v>45763</v>
      </c>
      <c r="BV284" s="447">
        <v>191000</v>
      </c>
      <c r="BW284" s="374"/>
      <c r="BX284" s="473">
        <v>45780</v>
      </c>
      <c r="BY284" s="477">
        <v>66000</v>
      </c>
      <c r="BZ284" s="374"/>
      <c r="CA284" s="376"/>
      <c r="CB284" s="374"/>
      <c r="CC284" s="374"/>
      <c r="CD284" s="376"/>
      <c r="CE284" s="374"/>
      <c r="CF284" s="375"/>
      <c r="CG284" s="376"/>
      <c r="CH284" s="374"/>
      <c r="CI284" s="375"/>
      <c r="CJ284" s="471">
        <v>46011</v>
      </c>
      <c r="CK284" s="472">
        <v>45000</v>
      </c>
      <c r="CL284" s="375"/>
      <c r="CM284" s="126">
        <v>45751</v>
      </c>
      <c r="CN284" s="203">
        <v>760000</v>
      </c>
      <c r="CP284" s="376">
        <v>45874</v>
      </c>
      <c r="CQ284" s="374">
        <v>185000</v>
      </c>
      <c r="DB284" s="859">
        <v>46124</v>
      </c>
      <c r="DC284" s="441">
        <v>200000</v>
      </c>
      <c r="DH284" s="442"/>
      <c r="DI284" s="441"/>
    </row>
    <row r="285" spans="1:113" ht="15.75" x14ac:dyDescent="0.25">
      <c r="A285" s="298"/>
      <c r="E285" s="922">
        <v>46136</v>
      </c>
      <c r="F285" s="923">
        <v>281000</v>
      </c>
      <c r="G285" s="407" t="s">
        <v>1281</v>
      </c>
      <c r="H285" s="405" t="s">
        <v>3344</v>
      </c>
      <c r="M285" s="211">
        <v>44735</v>
      </c>
      <c r="N285" s="212">
        <v>4000</v>
      </c>
      <c r="O285" s="213"/>
      <c r="P285" s="214" t="s">
        <v>613</v>
      </c>
      <c r="T285" s="671">
        <v>46023</v>
      </c>
      <c r="U285" s="672" t="s">
        <v>6776</v>
      </c>
      <c r="V285" s="774">
        <v>10522922</v>
      </c>
      <c r="W285" s="775" t="s">
        <v>4903</v>
      </c>
      <c r="X285" s="775" t="s">
        <v>7971</v>
      </c>
      <c r="Y285" s="776">
        <v>604000</v>
      </c>
      <c r="Z285" s="777"/>
      <c r="AA285" s="940">
        <v>88000</v>
      </c>
      <c r="AB285" s="777">
        <v>453000</v>
      </c>
      <c r="AC285" s="777"/>
      <c r="AD285" s="778"/>
      <c r="AE285" s="940">
        <v>63000</v>
      </c>
      <c r="AF285" s="777"/>
      <c r="AG285" s="777"/>
      <c r="AH285" s="777" t="s">
        <v>7970</v>
      </c>
      <c r="AI285" t="s">
        <v>542</v>
      </c>
      <c r="AJ285" s="256">
        <v>45134</v>
      </c>
      <c r="AK285" s="255">
        <v>5828000</v>
      </c>
      <c r="AL285" s="255">
        <v>-5828000</v>
      </c>
      <c r="AN285" s="126"/>
      <c r="BP285" s="203"/>
      <c r="BQ285" s="203"/>
      <c r="BR285" s="203"/>
      <c r="BS285" s="203"/>
      <c r="BT285" s="374"/>
      <c r="BU285" s="446">
        <v>45761</v>
      </c>
      <c r="BV285" s="447">
        <v>150000</v>
      </c>
      <c r="BW285" s="374"/>
      <c r="BX285" s="478">
        <v>45779</v>
      </c>
      <c r="BY285" s="477">
        <v>234000</v>
      </c>
      <c r="BZ285" s="374"/>
      <c r="CA285" s="376"/>
      <c r="CB285" s="374"/>
      <c r="CC285" s="374"/>
      <c r="CD285" s="376"/>
      <c r="CE285" s="374"/>
      <c r="CF285" s="375"/>
      <c r="CG285" s="376"/>
      <c r="CH285" s="374"/>
      <c r="CI285" s="375"/>
      <c r="CJ285" s="471">
        <v>46011</v>
      </c>
      <c r="CK285" s="472">
        <v>5000</v>
      </c>
      <c r="CL285" s="375"/>
      <c r="CM285" s="126">
        <v>45748</v>
      </c>
      <c r="CN285" s="203">
        <v>437000</v>
      </c>
      <c r="CP285" s="376">
        <v>45874</v>
      </c>
      <c r="CQ285" s="374">
        <v>480000</v>
      </c>
      <c r="DB285" s="859">
        <v>46123</v>
      </c>
      <c r="DC285" s="441">
        <v>5000</v>
      </c>
      <c r="DH285" s="442"/>
      <c r="DI285" s="441"/>
    </row>
    <row r="286" spans="1:113" ht="15.75" x14ac:dyDescent="0.25">
      <c r="A286" s="298"/>
      <c r="E286" s="126">
        <v>46136</v>
      </c>
      <c r="F286" s="203">
        <v>5000</v>
      </c>
      <c r="G286" s="215"/>
      <c r="H286" s="212"/>
      <c r="M286" s="211">
        <v>44734</v>
      </c>
      <c r="N286" s="212">
        <v>4000</v>
      </c>
      <c r="O286" s="213"/>
      <c r="P286" s="214" t="s">
        <v>613</v>
      </c>
      <c r="T286" s="671">
        <v>46023</v>
      </c>
      <c r="U286" s="672" t="s">
        <v>6776</v>
      </c>
      <c r="V286" s="774" t="s">
        <v>7828</v>
      </c>
      <c r="W286" s="775" t="s">
        <v>561</v>
      </c>
      <c r="X286" s="775" t="s">
        <v>426</v>
      </c>
      <c r="Y286" s="776">
        <v>1504000</v>
      </c>
      <c r="Z286" s="777">
        <v>23000</v>
      </c>
      <c r="AA286" s="940">
        <v>731000</v>
      </c>
      <c r="AB286" s="777"/>
      <c r="AC286" s="777">
        <v>682000</v>
      </c>
      <c r="AD286" s="777"/>
      <c r="AE286" s="940">
        <v>68000</v>
      </c>
      <c r="AF286" s="777"/>
      <c r="AG286" s="777"/>
      <c r="AH286" s="777"/>
      <c r="AI286" t="s">
        <v>542</v>
      </c>
      <c r="AJ286" s="256">
        <v>45128</v>
      </c>
      <c r="AK286" s="255">
        <v>5535000</v>
      </c>
      <c r="AL286" s="255">
        <v>-5535000</v>
      </c>
      <c r="AN286" s="126"/>
      <c r="BP286" s="203"/>
      <c r="BQ286" s="203"/>
      <c r="BR286" s="203"/>
      <c r="BS286" s="203"/>
      <c r="BT286" s="374"/>
      <c r="BU286" s="446">
        <v>45758</v>
      </c>
      <c r="BV286" s="447">
        <v>607000</v>
      </c>
      <c r="BW286" s="374"/>
      <c r="BX286" s="473">
        <v>45776</v>
      </c>
      <c r="BY286" s="477">
        <v>321000</v>
      </c>
      <c r="BZ286" s="374"/>
      <c r="CA286" s="376"/>
      <c r="CB286" s="374"/>
      <c r="CC286" s="374"/>
      <c r="CD286" s="376"/>
      <c r="CE286" s="374"/>
      <c r="CF286" s="375"/>
      <c r="CG286" s="376"/>
      <c r="CH286" s="374"/>
      <c r="CI286" s="375"/>
      <c r="CJ286" s="471">
        <v>46010</v>
      </c>
      <c r="CK286" s="472">
        <v>5000</v>
      </c>
      <c r="CL286" s="375"/>
      <c r="CM286" s="126">
        <v>45744</v>
      </c>
      <c r="CN286" s="203">
        <v>104000</v>
      </c>
      <c r="CP286" s="376">
        <v>45868</v>
      </c>
      <c r="CQ286" s="374">
        <v>30000</v>
      </c>
      <c r="DB286" s="859">
        <v>46123</v>
      </c>
      <c r="DC286" s="441">
        <v>10000</v>
      </c>
      <c r="DH286" s="442"/>
      <c r="DI286" s="441"/>
    </row>
    <row r="287" spans="1:113" ht="15.75" x14ac:dyDescent="0.25">
      <c r="A287" s="298"/>
      <c r="E287" s="126">
        <v>46136</v>
      </c>
      <c r="F287" s="203">
        <v>4000</v>
      </c>
      <c r="G287" s="215"/>
      <c r="H287" s="212"/>
      <c r="M287" s="211">
        <v>44733</v>
      </c>
      <c r="N287" s="212">
        <v>70000</v>
      </c>
      <c r="O287" s="213"/>
      <c r="P287" s="212" t="s">
        <v>729</v>
      </c>
      <c r="T287" s="671">
        <v>46023</v>
      </c>
      <c r="U287" s="672" t="s">
        <v>6776</v>
      </c>
      <c r="V287" s="774" t="s">
        <v>7718</v>
      </c>
      <c r="W287" s="775" t="s">
        <v>7717</v>
      </c>
      <c r="X287" s="775" t="s">
        <v>2410</v>
      </c>
      <c r="Y287" s="776">
        <v>18000</v>
      </c>
      <c r="Z287" s="777"/>
      <c r="AA287" s="940"/>
      <c r="AB287" s="777"/>
      <c r="AC287" s="777"/>
      <c r="AD287" s="777"/>
      <c r="AE287" s="940">
        <v>18000</v>
      </c>
      <c r="AF287" s="777"/>
      <c r="AG287" s="777"/>
      <c r="AH287" s="777"/>
      <c r="AI287" t="s">
        <v>542</v>
      </c>
      <c r="AJ287" s="256">
        <v>45122</v>
      </c>
      <c r="AK287" s="255">
        <v>5139000</v>
      </c>
      <c r="AL287" s="255">
        <v>-5139000</v>
      </c>
      <c r="AN287" s="126"/>
      <c r="BP287" s="203"/>
      <c r="BQ287" s="203"/>
      <c r="BR287" s="203"/>
      <c r="BS287" s="203"/>
      <c r="BT287" s="374"/>
      <c r="BU287" s="446">
        <v>45750</v>
      </c>
      <c r="BV287" s="447">
        <v>394000</v>
      </c>
      <c r="BW287" s="374"/>
      <c r="BX287" s="473">
        <v>45776</v>
      </c>
      <c r="BY287" s="477">
        <v>2000000</v>
      </c>
      <c r="BZ287" s="374"/>
      <c r="CA287" s="376"/>
      <c r="CB287" s="374"/>
      <c r="CC287" s="374"/>
      <c r="CD287" s="376"/>
      <c r="CE287" s="374"/>
      <c r="CF287" s="375"/>
      <c r="CG287" s="376"/>
      <c r="CH287" s="374"/>
      <c r="CI287" s="375"/>
      <c r="CJ287" s="471">
        <v>46009</v>
      </c>
      <c r="CK287" s="472">
        <v>5000</v>
      </c>
      <c r="CL287" s="375"/>
      <c r="CM287" s="126">
        <v>45743</v>
      </c>
      <c r="CN287" s="203">
        <v>496000</v>
      </c>
      <c r="CP287" s="376">
        <v>45867</v>
      </c>
      <c r="CQ287" s="374">
        <v>18000</v>
      </c>
      <c r="DB287" s="859">
        <v>46123</v>
      </c>
      <c r="DC287" s="441">
        <v>4000</v>
      </c>
      <c r="DH287" s="442"/>
      <c r="DI287" s="441"/>
    </row>
    <row r="288" spans="1:113" ht="15.75" x14ac:dyDescent="0.25">
      <c r="A288" s="298"/>
      <c r="E288" s="126">
        <v>46136</v>
      </c>
      <c r="F288" s="203">
        <v>5000</v>
      </c>
      <c r="G288" s="215"/>
      <c r="H288" s="212"/>
      <c r="M288" s="211">
        <v>44733</v>
      </c>
      <c r="N288" s="212">
        <v>45000</v>
      </c>
      <c r="O288" s="213"/>
      <c r="P288" s="212" t="s">
        <v>730</v>
      </c>
      <c r="T288" s="671">
        <v>46023</v>
      </c>
      <c r="U288" s="672" t="s">
        <v>5345</v>
      </c>
      <c r="V288" s="774" t="s">
        <v>7799</v>
      </c>
      <c r="W288" s="775" t="s">
        <v>2837</v>
      </c>
      <c r="X288" s="775" t="s">
        <v>577</v>
      </c>
      <c r="Y288" s="776">
        <v>110000</v>
      </c>
      <c r="Z288" s="777"/>
      <c r="AA288" s="940">
        <v>47000</v>
      </c>
      <c r="AB288" s="777">
        <v>80000</v>
      </c>
      <c r="AC288" s="777"/>
      <c r="AD288" s="777"/>
      <c r="AE288" s="940">
        <v>-17000</v>
      </c>
      <c r="AF288" s="777"/>
      <c r="AG288" s="777"/>
      <c r="AH288" s="777" t="s">
        <v>7800</v>
      </c>
      <c r="AI288" t="s">
        <v>542</v>
      </c>
      <c r="AJ288" s="256">
        <v>45119</v>
      </c>
      <c r="AK288" s="255">
        <v>4824000</v>
      </c>
      <c r="AL288" s="255">
        <v>-4824000</v>
      </c>
      <c r="AN288" s="126"/>
      <c r="BP288" s="203"/>
      <c r="BQ288" s="203"/>
      <c r="BR288" s="203"/>
      <c r="BS288" s="203"/>
      <c r="BT288" s="374"/>
      <c r="BU288" s="446">
        <v>45750</v>
      </c>
      <c r="BV288" s="229">
        <v>469000</v>
      </c>
      <c r="BW288" s="374"/>
      <c r="BX288" s="473">
        <v>45776</v>
      </c>
      <c r="BY288" s="477">
        <v>2000000</v>
      </c>
      <c r="BZ288" s="374"/>
      <c r="CA288" s="376"/>
      <c r="CB288" s="374"/>
      <c r="CC288" s="374"/>
      <c r="CD288" s="376"/>
      <c r="CE288" s="374"/>
      <c r="CF288" s="375"/>
      <c r="CG288" s="376"/>
      <c r="CH288" s="374"/>
      <c r="CI288" s="375"/>
      <c r="CJ288" s="471">
        <v>46009</v>
      </c>
      <c r="CK288" s="472">
        <v>331000</v>
      </c>
      <c r="CL288" s="375"/>
      <c r="CM288" s="126">
        <v>45739</v>
      </c>
      <c r="CN288" s="203">
        <v>83000</v>
      </c>
      <c r="CP288" s="376">
        <v>45864</v>
      </c>
      <c r="CQ288" s="374">
        <v>15000</v>
      </c>
      <c r="DB288" s="859">
        <v>46123</v>
      </c>
      <c r="DC288" s="441">
        <v>80000</v>
      </c>
      <c r="DH288" s="442"/>
      <c r="DI288" s="441"/>
    </row>
    <row r="289" spans="1:113" ht="15.75" x14ac:dyDescent="0.25">
      <c r="A289" s="298"/>
      <c r="E289" s="126">
        <v>46136</v>
      </c>
      <c r="F289" s="203">
        <v>28000</v>
      </c>
      <c r="G289" s="215"/>
      <c r="H289" s="212"/>
      <c r="M289" s="211">
        <v>44729</v>
      </c>
      <c r="N289" s="212">
        <v>70000</v>
      </c>
      <c r="O289" s="213"/>
      <c r="P289" s="212" t="s">
        <v>731</v>
      </c>
      <c r="T289" s="671">
        <v>46023</v>
      </c>
      <c r="U289" s="672" t="s">
        <v>6996</v>
      </c>
      <c r="V289" s="774" t="s">
        <v>7665</v>
      </c>
      <c r="W289" s="775" t="s">
        <v>561</v>
      </c>
      <c r="X289" s="775" t="s">
        <v>214</v>
      </c>
      <c r="Y289" s="776">
        <v>571000</v>
      </c>
      <c r="Z289" s="777">
        <v>23000</v>
      </c>
      <c r="AA289" s="940">
        <v>414000</v>
      </c>
      <c r="AB289" s="777"/>
      <c r="AC289" s="777"/>
      <c r="AD289" s="777"/>
      <c r="AE289" s="940">
        <v>134000</v>
      </c>
      <c r="AF289" s="777"/>
      <c r="AG289" s="777"/>
      <c r="AH289" s="777"/>
      <c r="AI289" t="s">
        <v>542</v>
      </c>
      <c r="AJ289" s="256">
        <v>45119</v>
      </c>
      <c r="AK289" s="255">
        <v>4820000</v>
      </c>
      <c r="AL289" s="255">
        <v>-4820000</v>
      </c>
      <c r="AN289" s="126"/>
      <c r="BP289" s="203"/>
      <c r="BQ289" s="203"/>
      <c r="BR289" s="203"/>
      <c r="BS289" s="203"/>
      <c r="BT289" s="374"/>
      <c r="BU289" s="445">
        <v>45749</v>
      </c>
      <c r="BV289" s="447">
        <v>378000</v>
      </c>
      <c r="BW289" s="374"/>
      <c r="BX289" s="473">
        <v>45773</v>
      </c>
      <c r="BY289" s="477">
        <v>208000</v>
      </c>
      <c r="BZ289" s="374"/>
      <c r="CA289" s="376"/>
      <c r="CB289" s="374"/>
      <c r="CC289" s="374"/>
      <c r="CD289" s="376"/>
      <c r="CE289" s="374"/>
      <c r="CF289" s="375"/>
      <c r="CG289" s="376"/>
      <c r="CH289" s="374"/>
      <c r="CI289" s="375"/>
      <c r="CJ289" s="471">
        <v>46009</v>
      </c>
      <c r="CK289" s="472">
        <v>804000</v>
      </c>
      <c r="CL289" s="375"/>
      <c r="CM289" s="126">
        <v>45737</v>
      </c>
      <c r="CN289" s="203">
        <v>356000</v>
      </c>
      <c r="CP289" s="376">
        <v>45862</v>
      </c>
      <c r="CQ289" s="374">
        <v>10000</v>
      </c>
      <c r="DB289" s="859">
        <v>46123</v>
      </c>
      <c r="DC289" s="441">
        <v>110000</v>
      </c>
      <c r="DH289" s="442"/>
      <c r="DI289" s="441"/>
    </row>
    <row r="290" spans="1:113" ht="15.75" x14ac:dyDescent="0.25">
      <c r="A290" s="298"/>
      <c r="E290" s="126">
        <v>46136</v>
      </c>
      <c r="F290" s="203">
        <v>281000</v>
      </c>
      <c r="G290" s="215"/>
      <c r="H290" s="212"/>
      <c r="M290" s="211">
        <v>44729</v>
      </c>
      <c r="N290" s="212">
        <v>4000</v>
      </c>
      <c r="O290" s="213"/>
      <c r="P290" s="214" t="s">
        <v>613</v>
      </c>
      <c r="T290" s="671">
        <v>46023</v>
      </c>
      <c r="U290" s="672" t="s">
        <v>5011</v>
      </c>
      <c r="V290" s="774" t="s">
        <v>7763</v>
      </c>
      <c r="W290" s="775" t="s">
        <v>2837</v>
      </c>
      <c r="X290" s="775" t="s">
        <v>426</v>
      </c>
      <c r="Y290" s="776">
        <v>110000</v>
      </c>
      <c r="Z290" s="777"/>
      <c r="AA290" s="940">
        <v>77000</v>
      </c>
      <c r="AB290" s="777"/>
      <c r="AC290" s="777"/>
      <c r="AD290" s="777"/>
      <c r="AE290" s="940">
        <v>33000</v>
      </c>
      <c r="AF290" s="777"/>
      <c r="AG290" s="777"/>
      <c r="AH290" s="777"/>
      <c r="AI290" t="s">
        <v>542</v>
      </c>
      <c r="AJ290" s="264">
        <v>45108</v>
      </c>
      <c r="AK290" s="265">
        <v>4260000</v>
      </c>
      <c r="AL290" s="265">
        <v>-4254000</v>
      </c>
      <c r="AN290" s="126"/>
      <c r="BP290" s="203"/>
      <c r="BQ290" s="203"/>
      <c r="BR290" s="203"/>
      <c r="BS290" s="203"/>
      <c r="BT290" s="374"/>
      <c r="BU290" s="446">
        <v>45748</v>
      </c>
      <c r="BV290" s="447">
        <v>1300000</v>
      </c>
      <c r="BW290" s="374"/>
      <c r="BX290" s="473">
        <v>45773</v>
      </c>
      <c r="BY290" s="477">
        <v>2000000</v>
      </c>
      <c r="BZ290" s="374"/>
      <c r="CA290" s="376"/>
      <c r="CB290" s="374"/>
      <c r="CC290" s="374"/>
      <c r="CD290" s="376"/>
      <c r="CE290" s="374"/>
      <c r="CF290" s="375"/>
      <c r="CG290" s="376"/>
      <c r="CH290" s="374"/>
      <c r="CI290" s="375"/>
      <c r="CJ290" s="471">
        <v>46008</v>
      </c>
      <c r="CK290" s="472">
        <v>7000</v>
      </c>
      <c r="CL290" s="375"/>
      <c r="CM290" s="126">
        <v>45736</v>
      </c>
      <c r="CN290" s="203">
        <v>280000</v>
      </c>
      <c r="CP290" s="376">
        <v>45862</v>
      </c>
      <c r="CQ290" s="374">
        <v>100000</v>
      </c>
      <c r="DB290" s="859">
        <v>46122</v>
      </c>
      <c r="DC290" s="441">
        <v>6000</v>
      </c>
      <c r="DH290" s="442"/>
      <c r="DI290" s="441"/>
    </row>
    <row r="291" spans="1:113" ht="15.75" x14ac:dyDescent="0.25">
      <c r="A291" s="298"/>
      <c r="E291" s="922">
        <v>46135</v>
      </c>
      <c r="F291" s="923">
        <v>22000</v>
      </c>
      <c r="G291" s="407" t="s">
        <v>3322</v>
      </c>
      <c r="H291" s="405" t="s">
        <v>903</v>
      </c>
      <c r="M291" s="211">
        <v>44729</v>
      </c>
      <c r="N291" s="212">
        <v>70000</v>
      </c>
      <c r="O291" s="213"/>
      <c r="P291" s="212" t="s">
        <v>732</v>
      </c>
      <c r="T291" s="671">
        <v>46023</v>
      </c>
      <c r="U291" s="672" t="s">
        <v>5011</v>
      </c>
      <c r="V291" s="774" t="s">
        <v>7761</v>
      </c>
      <c r="W291" s="775" t="s">
        <v>2837</v>
      </c>
      <c r="X291" s="775" t="s">
        <v>214</v>
      </c>
      <c r="Y291" s="776">
        <v>110000</v>
      </c>
      <c r="Z291" s="777"/>
      <c r="AA291" s="940">
        <v>70000</v>
      </c>
      <c r="AB291" s="777"/>
      <c r="AC291" s="777"/>
      <c r="AD291" s="777"/>
      <c r="AE291" s="940">
        <v>40000</v>
      </c>
      <c r="AF291" s="777"/>
      <c r="AG291" s="777"/>
      <c r="AH291" s="777" t="s">
        <v>7760</v>
      </c>
      <c r="AI291" t="s">
        <v>542</v>
      </c>
      <c r="AJ291" s="256">
        <v>45108</v>
      </c>
      <c r="AK291" s="255">
        <v>5247000</v>
      </c>
      <c r="AL291" s="255">
        <v>-5247000</v>
      </c>
      <c r="AN291" s="126"/>
      <c r="BP291" s="203"/>
      <c r="BQ291" s="203"/>
      <c r="BR291" s="203"/>
      <c r="BS291" s="203"/>
      <c r="BT291" s="374"/>
      <c r="BU291" s="446">
        <v>45741</v>
      </c>
      <c r="BV291" s="447">
        <v>474000</v>
      </c>
      <c r="BW291" s="374"/>
      <c r="BX291" s="473">
        <v>45772</v>
      </c>
      <c r="BY291" s="477">
        <v>2000000</v>
      </c>
      <c r="BZ291" s="374"/>
      <c r="CA291" s="376"/>
      <c r="CB291" s="374"/>
      <c r="CC291" s="374"/>
      <c r="CD291" s="376"/>
      <c r="CE291" s="374"/>
      <c r="CF291" s="375"/>
      <c r="CG291" s="376"/>
      <c r="CH291" s="374"/>
      <c r="CI291" s="375"/>
      <c r="CJ291" s="471">
        <v>46008</v>
      </c>
      <c r="CK291" s="472">
        <v>3000</v>
      </c>
      <c r="CL291" s="375"/>
      <c r="CM291" s="126">
        <v>45730</v>
      </c>
      <c r="CN291" s="203">
        <v>307000</v>
      </c>
      <c r="CP291" s="376">
        <v>45861</v>
      </c>
      <c r="CQ291" s="374">
        <v>195000</v>
      </c>
      <c r="DB291" s="859">
        <v>46122</v>
      </c>
      <c r="DC291" s="441">
        <v>1000</v>
      </c>
      <c r="DH291" s="442"/>
      <c r="DI291" s="441"/>
    </row>
    <row r="292" spans="1:113" ht="15.75" x14ac:dyDescent="0.25">
      <c r="A292" s="298"/>
      <c r="E292" s="126">
        <v>46135</v>
      </c>
      <c r="F292" s="203">
        <v>17000</v>
      </c>
      <c r="G292" s="215"/>
      <c r="H292" s="212"/>
      <c r="M292" s="211">
        <v>44729</v>
      </c>
      <c r="N292" s="212">
        <v>70000</v>
      </c>
      <c r="O292" s="213"/>
      <c r="P292" s="212" t="s">
        <v>733</v>
      </c>
      <c r="T292" s="671">
        <v>46023</v>
      </c>
      <c r="U292" s="672" t="s">
        <v>5011</v>
      </c>
      <c r="V292" s="774" t="s">
        <v>7762</v>
      </c>
      <c r="W292" s="775" t="s">
        <v>2837</v>
      </c>
      <c r="X292" s="775" t="s">
        <v>426</v>
      </c>
      <c r="Y292" s="776">
        <v>110000</v>
      </c>
      <c r="Z292" s="777"/>
      <c r="AA292" s="940">
        <v>77000</v>
      </c>
      <c r="AB292" s="777"/>
      <c r="AC292" s="777"/>
      <c r="AD292" s="777"/>
      <c r="AE292" s="940">
        <v>33000</v>
      </c>
      <c r="AF292" s="777"/>
      <c r="AG292" s="777"/>
      <c r="AH292" s="777"/>
      <c r="AI292" t="s">
        <v>542</v>
      </c>
      <c r="AJ292" s="256">
        <v>45089</v>
      </c>
      <c r="AK292" s="255">
        <v>4174000</v>
      </c>
      <c r="AL292" s="255">
        <v>-4174000</v>
      </c>
      <c r="AN292" s="126"/>
      <c r="BP292" s="203"/>
      <c r="BQ292" s="203"/>
      <c r="BR292" s="203"/>
      <c r="BS292" s="203"/>
      <c r="BT292" s="374"/>
      <c r="BU292" s="446">
        <v>45736</v>
      </c>
      <c r="BV292" s="447">
        <v>427000</v>
      </c>
      <c r="BW292" s="374"/>
      <c r="BX292" s="473">
        <v>45772</v>
      </c>
      <c r="BY292" s="477">
        <v>568000</v>
      </c>
      <c r="BZ292" s="374"/>
      <c r="CA292" s="376"/>
      <c r="CB292" s="374"/>
      <c r="CC292" s="374"/>
      <c r="CD292" s="376"/>
      <c r="CE292" s="374"/>
      <c r="CF292" s="375"/>
      <c r="CG292" s="376"/>
      <c r="CH292" s="374"/>
      <c r="CI292" s="375"/>
      <c r="CJ292" s="471">
        <v>46008</v>
      </c>
      <c r="CK292" s="472">
        <v>2700000</v>
      </c>
      <c r="CL292" s="375"/>
      <c r="CM292" s="126">
        <v>45728</v>
      </c>
      <c r="CN292" s="203">
        <v>284000</v>
      </c>
      <c r="CP292" s="376">
        <v>45856</v>
      </c>
      <c r="CQ292" s="374">
        <v>15000</v>
      </c>
      <c r="DB292" s="859">
        <v>46122</v>
      </c>
      <c r="DC292" s="441">
        <v>4000</v>
      </c>
      <c r="DH292" s="442"/>
      <c r="DI292" s="441"/>
    </row>
    <row r="293" spans="1:113" ht="15.75" x14ac:dyDescent="0.25">
      <c r="A293" s="298"/>
      <c r="E293" s="126">
        <v>46135</v>
      </c>
      <c r="F293" s="203">
        <v>22000</v>
      </c>
      <c r="G293" s="215"/>
      <c r="H293" s="212"/>
      <c r="M293" s="211">
        <v>44726</v>
      </c>
      <c r="N293" s="212">
        <v>85000</v>
      </c>
      <c r="O293" s="213"/>
      <c r="P293" s="212" t="s">
        <v>734</v>
      </c>
      <c r="T293" s="671">
        <v>46023</v>
      </c>
      <c r="U293" s="672" t="s">
        <v>5011</v>
      </c>
      <c r="V293" s="774" t="s">
        <v>7881</v>
      </c>
      <c r="W293" s="775" t="s">
        <v>561</v>
      </c>
      <c r="X293" s="775" t="s">
        <v>577</v>
      </c>
      <c r="Y293" s="776">
        <v>425000</v>
      </c>
      <c r="Z293" s="777">
        <v>16000</v>
      </c>
      <c r="AA293" s="940">
        <v>336000</v>
      </c>
      <c r="AB293" s="777"/>
      <c r="AC293" s="777"/>
      <c r="AD293" s="777"/>
      <c r="AE293" s="940">
        <v>73000</v>
      </c>
      <c r="AF293" s="777"/>
      <c r="AG293" s="777"/>
      <c r="AH293" s="777"/>
      <c r="AI293" t="s">
        <v>542</v>
      </c>
      <c r="AJ293" s="256">
        <v>45087</v>
      </c>
      <c r="AK293" s="255">
        <v>3805000</v>
      </c>
      <c r="AL293" s="255">
        <v>-3805000</v>
      </c>
      <c r="AN293" s="126"/>
      <c r="BP293" s="203"/>
      <c r="BQ293" s="203"/>
      <c r="BR293" s="203"/>
      <c r="BS293" s="203"/>
      <c r="BT293" s="374"/>
      <c r="BU293" s="446">
        <v>45727</v>
      </c>
      <c r="BV293" s="447">
        <v>2395000</v>
      </c>
      <c r="BW293" s="374"/>
      <c r="BX293" s="473">
        <v>45771</v>
      </c>
      <c r="BY293" s="477">
        <v>59000</v>
      </c>
      <c r="BZ293" s="374"/>
      <c r="CA293" s="376"/>
      <c r="CB293" s="374"/>
      <c r="CC293" s="374"/>
      <c r="CD293" s="376"/>
      <c r="CE293" s="374"/>
      <c r="CF293" s="375"/>
      <c r="CG293" s="376"/>
      <c r="CH293" s="374"/>
      <c r="CI293" s="375"/>
      <c r="CJ293" s="471">
        <v>46008</v>
      </c>
      <c r="CK293" s="472">
        <v>10000</v>
      </c>
      <c r="CL293" s="375"/>
      <c r="CM293" s="126">
        <v>45728</v>
      </c>
      <c r="CN293" s="203">
        <v>534000</v>
      </c>
      <c r="CP293" s="376">
        <v>45856</v>
      </c>
      <c r="CQ293" s="374">
        <v>152000</v>
      </c>
      <c r="DB293" s="859">
        <v>46122</v>
      </c>
      <c r="DC293" s="441">
        <v>12000</v>
      </c>
      <c r="DH293" s="442"/>
      <c r="DI293" s="441"/>
    </row>
    <row r="294" spans="1:113" ht="15.75" x14ac:dyDescent="0.25">
      <c r="A294" s="298"/>
      <c r="E294" s="126">
        <v>46135</v>
      </c>
      <c r="F294" s="203">
        <v>35000</v>
      </c>
      <c r="G294" s="215"/>
      <c r="H294" s="212"/>
      <c r="M294" s="211">
        <v>44726</v>
      </c>
      <c r="N294" s="212">
        <v>4000</v>
      </c>
      <c r="O294" s="213"/>
      <c r="P294" s="214" t="s">
        <v>613</v>
      </c>
      <c r="T294" s="671">
        <v>46023</v>
      </c>
      <c r="U294" s="672" t="s">
        <v>6509</v>
      </c>
      <c r="V294" s="774" t="s">
        <v>7797</v>
      </c>
      <c r="W294" s="775" t="s">
        <v>7717</v>
      </c>
      <c r="X294" s="775" t="s">
        <v>2410</v>
      </c>
      <c r="Y294" s="776">
        <v>50000</v>
      </c>
      <c r="Z294" s="777"/>
      <c r="AA294" s="940">
        <v>5000</v>
      </c>
      <c r="AB294" s="777"/>
      <c r="AC294" s="777"/>
      <c r="AD294" s="777"/>
      <c r="AE294" s="940">
        <v>45000</v>
      </c>
      <c r="AF294" s="777"/>
      <c r="AG294" s="777"/>
      <c r="AH294" s="777"/>
      <c r="AI294" t="s">
        <v>542</v>
      </c>
      <c r="AJ294" s="256">
        <v>45080</v>
      </c>
      <c r="AK294" s="255">
        <v>3505000</v>
      </c>
      <c r="AL294" s="255">
        <v>-3505000</v>
      </c>
      <c r="AN294" s="126"/>
      <c r="BP294" s="203"/>
      <c r="BQ294" s="203"/>
      <c r="BR294" s="203"/>
      <c r="BS294" s="203"/>
      <c r="BT294" s="374"/>
      <c r="BU294" s="446">
        <v>45726</v>
      </c>
      <c r="BV294" s="447">
        <v>50000</v>
      </c>
      <c r="BW294" s="374"/>
      <c r="BX294" s="473">
        <v>45771</v>
      </c>
      <c r="BY294" s="477">
        <v>1000000</v>
      </c>
      <c r="BZ294" s="374"/>
      <c r="CA294" s="376"/>
      <c r="CB294" s="374"/>
      <c r="CC294" s="374"/>
      <c r="CD294" s="376"/>
      <c r="CE294" s="374"/>
      <c r="CF294" s="375"/>
      <c r="CG294" s="376"/>
      <c r="CH294" s="374"/>
      <c r="CI294" s="375"/>
      <c r="CJ294" s="471">
        <v>46008</v>
      </c>
      <c r="CK294" s="472">
        <v>250000</v>
      </c>
      <c r="CL294" s="375"/>
      <c r="CM294" s="126">
        <v>45727</v>
      </c>
      <c r="CN294" s="203">
        <v>348000</v>
      </c>
      <c r="CP294" s="376">
        <v>45855</v>
      </c>
      <c r="CQ294" s="374">
        <v>144000</v>
      </c>
      <c r="DB294" s="859">
        <v>46122</v>
      </c>
      <c r="DC294" s="441">
        <v>30000</v>
      </c>
      <c r="DH294" s="442"/>
      <c r="DI294" s="441"/>
    </row>
    <row r="295" spans="1:113" ht="15.75" x14ac:dyDescent="0.25">
      <c r="A295" s="298"/>
      <c r="E295" s="126">
        <v>46135</v>
      </c>
      <c r="F295" s="203">
        <v>10000</v>
      </c>
      <c r="G295" s="215"/>
      <c r="H295" s="212"/>
      <c r="M295" s="211">
        <v>44723</v>
      </c>
      <c r="N295" s="212">
        <v>70000</v>
      </c>
      <c r="O295" s="213"/>
      <c r="P295" s="212" t="s">
        <v>735</v>
      </c>
      <c r="T295" s="671">
        <v>46023</v>
      </c>
      <c r="U295" s="672" t="s">
        <v>6509</v>
      </c>
      <c r="V295" s="774" t="s">
        <v>7777</v>
      </c>
      <c r="W295" s="775" t="s">
        <v>561</v>
      </c>
      <c r="X295" s="775" t="s">
        <v>426</v>
      </c>
      <c r="Y295" s="776">
        <v>700000</v>
      </c>
      <c r="Z295" s="777">
        <v>23000</v>
      </c>
      <c r="AA295" s="940">
        <v>609000</v>
      </c>
      <c r="AB295" s="777"/>
      <c r="AC295" s="777"/>
      <c r="AD295" s="777"/>
      <c r="AE295" s="940">
        <v>68000</v>
      </c>
      <c r="AF295" s="777"/>
      <c r="AG295" s="777"/>
      <c r="AH295" s="777"/>
      <c r="AI295" t="s">
        <v>542</v>
      </c>
      <c r="AJ295" s="256">
        <v>45080</v>
      </c>
      <c r="AK295" s="255">
        <v>3505000</v>
      </c>
      <c r="AL295" s="255">
        <v>-3505000</v>
      </c>
      <c r="AN295" s="126"/>
      <c r="BP295" s="203"/>
      <c r="BQ295" s="203"/>
      <c r="BR295" s="203"/>
      <c r="BS295" s="203"/>
      <c r="BT295" s="374"/>
      <c r="BU295" s="446">
        <v>45726</v>
      </c>
      <c r="BV295" s="229">
        <v>627000</v>
      </c>
      <c r="BW295" s="374"/>
      <c r="BX295" s="473">
        <v>45770</v>
      </c>
      <c r="BY295" s="477">
        <v>300000</v>
      </c>
      <c r="BZ295" s="374"/>
      <c r="CA295" s="376"/>
      <c r="CB295" s="374"/>
      <c r="CC295" s="374"/>
      <c r="CD295" s="376"/>
      <c r="CE295" s="374"/>
      <c r="CF295" s="375"/>
      <c r="CG295" s="376"/>
      <c r="CH295" s="374"/>
      <c r="CI295" s="375"/>
      <c r="CJ295" s="471">
        <v>46007</v>
      </c>
      <c r="CK295" s="472">
        <v>226000</v>
      </c>
      <c r="CL295" s="375"/>
      <c r="CM295" s="126">
        <v>45727</v>
      </c>
      <c r="CN295" s="203">
        <v>490000</v>
      </c>
      <c r="CP295" s="376">
        <v>45853</v>
      </c>
      <c r="CQ295" s="374">
        <v>40000</v>
      </c>
      <c r="DB295" s="859">
        <v>46122</v>
      </c>
      <c r="DC295" s="441">
        <v>560000</v>
      </c>
      <c r="DH295" s="442"/>
      <c r="DI295" s="441"/>
    </row>
    <row r="296" spans="1:113" ht="15.75" x14ac:dyDescent="0.25">
      <c r="A296" s="298"/>
      <c r="E296" s="126">
        <v>46135</v>
      </c>
      <c r="F296" s="203">
        <v>5000</v>
      </c>
      <c r="G296" s="215"/>
      <c r="H296" s="212"/>
      <c r="M296" s="211">
        <v>44723</v>
      </c>
      <c r="N296" s="212">
        <v>4000</v>
      </c>
      <c r="O296" s="213"/>
      <c r="P296" s="214" t="s">
        <v>613</v>
      </c>
      <c r="T296" s="671">
        <v>46023</v>
      </c>
      <c r="U296" s="672" t="s">
        <v>7786</v>
      </c>
      <c r="V296" s="774" t="s">
        <v>7768</v>
      </c>
      <c r="W296" s="775" t="s">
        <v>3611</v>
      </c>
      <c r="X296" s="775" t="s">
        <v>426</v>
      </c>
      <c r="Y296" s="776">
        <v>1100000</v>
      </c>
      <c r="Z296" s="777">
        <v>5000</v>
      </c>
      <c r="AA296" s="940">
        <v>641000</v>
      </c>
      <c r="AB296" s="777">
        <v>297000</v>
      </c>
      <c r="AC296" s="777">
        <v>80000</v>
      </c>
      <c r="AD296" s="777"/>
      <c r="AE296" s="940">
        <v>77000</v>
      </c>
      <c r="AF296" s="777"/>
      <c r="AG296" s="777"/>
      <c r="AH296" s="777" t="s">
        <v>7788</v>
      </c>
      <c r="AI296" t="s">
        <v>542</v>
      </c>
      <c r="AJ296" s="256">
        <v>45080</v>
      </c>
      <c r="AK296" s="255">
        <v>3375000</v>
      </c>
      <c r="AL296" s="255">
        <v>-3375000</v>
      </c>
      <c r="AN296" s="126"/>
      <c r="BP296" s="203"/>
      <c r="BQ296" s="203"/>
      <c r="BR296" s="203"/>
      <c r="BS296" s="203"/>
      <c r="BT296" s="374"/>
      <c r="BU296" s="446">
        <v>45724</v>
      </c>
      <c r="BV296" s="447">
        <v>200000</v>
      </c>
      <c r="BW296" s="374"/>
      <c r="BX296" s="473">
        <v>45770</v>
      </c>
      <c r="BY296" s="477">
        <v>1000000</v>
      </c>
      <c r="BZ296" s="374"/>
      <c r="CA296" s="376"/>
      <c r="CB296" s="374"/>
      <c r="CC296" s="374"/>
      <c r="CD296" s="376"/>
      <c r="CE296" s="374"/>
      <c r="CF296" s="375"/>
      <c r="CG296" s="376"/>
      <c r="CH296" s="374"/>
      <c r="CI296" s="375"/>
      <c r="CJ296" s="471">
        <v>46007</v>
      </c>
      <c r="CK296" s="472">
        <v>5000</v>
      </c>
      <c r="CL296" s="375"/>
      <c r="CM296" s="126">
        <v>45723</v>
      </c>
      <c r="CN296" s="203">
        <v>105000</v>
      </c>
      <c r="CP296" s="376">
        <v>45853</v>
      </c>
      <c r="CQ296" s="374">
        <v>30000</v>
      </c>
      <c r="DB296" s="859">
        <v>46122</v>
      </c>
      <c r="DC296" s="441">
        <v>5000</v>
      </c>
      <c r="DH296" s="442"/>
      <c r="DI296" s="441"/>
    </row>
    <row r="297" spans="1:113" ht="15.75" x14ac:dyDescent="0.25">
      <c r="A297" s="298"/>
      <c r="E297" s="126">
        <v>46135</v>
      </c>
      <c r="F297" s="203">
        <v>150000</v>
      </c>
      <c r="G297" s="215"/>
      <c r="H297" s="212"/>
      <c r="M297" s="211">
        <v>44720</v>
      </c>
      <c r="N297" s="212">
        <v>310000</v>
      </c>
      <c r="O297" s="213"/>
      <c r="P297" s="212" t="s">
        <v>649</v>
      </c>
      <c r="T297" s="671">
        <v>46023</v>
      </c>
      <c r="U297" s="672" t="s">
        <v>7786</v>
      </c>
      <c r="V297" s="774" t="s">
        <v>7824</v>
      </c>
      <c r="W297" s="775" t="s">
        <v>561</v>
      </c>
      <c r="X297" s="775" t="s">
        <v>426</v>
      </c>
      <c r="Y297" s="776">
        <v>583000</v>
      </c>
      <c r="Z297" s="777">
        <v>5000</v>
      </c>
      <c r="AA297" s="940">
        <v>561000</v>
      </c>
      <c r="AB297" s="777"/>
      <c r="AC297" s="777"/>
      <c r="AD297" s="777"/>
      <c r="AE297" s="940">
        <v>17000</v>
      </c>
      <c r="AF297" s="777"/>
      <c r="AG297" s="777"/>
      <c r="AH297" s="777"/>
      <c r="AI297" t="s">
        <v>542</v>
      </c>
      <c r="AJ297" s="302">
        <v>45078</v>
      </c>
      <c r="AK297" s="303">
        <v>3363000</v>
      </c>
      <c r="AL297" s="303">
        <v>-3363000</v>
      </c>
      <c r="AN297" s="126"/>
      <c r="BP297" s="203"/>
      <c r="BQ297" s="203"/>
      <c r="BR297" s="203"/>
      <c r="BS297" s="203"/>
      <c r="BT297" s="374"/>
      <c r="BU297" s="446">
        <v>45722</v>
      </c>
      <c r="BV297" s="447">
        <v>440000</v>
      </c>
      <c r="BW297" s="374"/>
      <c r="BX297" s="473">
        <v>45768</v>
      </c>
      <c r="BY297" s="477">
        <v>260000</v>
      </c>
      <c r="BZ297" s="374"/>
      <c r="CA297" s="376"/>
      <c r="CB297" s="374"/>
      <c r="CC297" s="374"/>
      <c r="CD297" s="376"/>
      <c r="CE297" s="374"/>
      <c r="CF297" s="375"/>
      <c r="CG297" s="376"/>
      <c r="CH297" s="374"/>
      <c r="CI297" s="375"/>
      <c r="CJ297" s="471">
        <v>46007</v>
      </c>
      <c r="CK297" s="472">
        <v>5000</v>
      </c>
      <c r="CL297" s="375"/>
      <c r="CM297" s="126">
        <v>45720</v>
      </c>
      <c r="CN297" s="203">
        <v>367000</v>
      </c>
      <c r="CP297" s="376">
        <v>45853</v>
      </c>
      <c r="CQ297" s="374">
        <v>37000</v>
      </c>
      <c r="DB297" s="859">
        <v>46121</v>
      </c>
      <c r="DC297" s="441">
        <v>18000</v>
      </c>
      <c r="DH297" s="442"/>
      <c r="DI297" s="441"/>
    </row>
    <row r="298" spans="1:113" ht="15.75" x14ac:dyDescent="0.25">
      <c r="A298" s="298"/>
      <c r="E298" s="922">
        <v>46134</v>
      </c>
      <c r="F298" s="923">
        <v>22000</v>
      </c>
      <c r="G298" s="407" t="s">
        <v>1281</v>
      </c>
      <c r="H298" s="405" t="s">
        <v>8710</v>
      </c>
      <c r="M298" s="211">
        <v>44720</v>
      </c>
      <c r="N298" s="212">
        <v>70000</v>
      </c>
      <c r="O298" s="213"/>
      <c r="P298" s="214" t="s">
        <v>736</v>
      </c>
      <c r="T298" s="671">
        <v>46023</v>
      </c>
      <c r="U298" s="672" t="s">
        <v>582</v>
      </c>
      <c r="V298" s="774" t="s">
        <v>7404</v>
      </c>
      <c r="W298" s="775" t="s">
        <v>561</v>
      </c>
      <c r="X298" s="775" t="s">
        <v>283</v>
      </c>
      <c r="Y298" s="776">
        <v>297000</v>
      </c>
      <c r="Z298" s="777">
        <v>18000</v>
      </c>
      <c r="AA298" s="940">
        <v>190000</v>
      </c>
      <c r="AB298" s="777"/>
      <c r="AC298" s="777"/>
      <c r="AD298" s="777"/>
      <c r="AE298" s="940">
        <v>89000</v>
      </c>
      <c r="AF298" s="777"/>
      <c r="AG298" s="777"/>
      <c r="AH298" s="777" t="s">
        <v>7630</v>
      </c>
      <c r="AI298" t="s">
        <v>542</v>
      </c>
      <c r="AJ298" s="264">
        <v>45078</v>
      </c>
      <c r="AK298" s="265">
        <v>5167000</v>
      </c>
      <c r="AL298" s="265">
        <v>-5167000</v>
      </c>
      <c r="AN298" s="126"/>
      <c r="BP298" s="203"/>
      <c r="BQ298" s="203"/>
      <c r="BR298" s="203"/>
      <c r="BS298" s="203"/>
      <c r="BT298" s="374"/>
      <c r="BU298" s="446">
        <v>45716</v>
      </c>
      <c r="BV298" s="447">
        <v>69000</v>
      </c>
      <c r="BW298" s="374"/>
      <c r="BX298" s="473">
        <v>45768</v>
      </c>
      <c r="BY298" s="477">
        <v>12000</v>
      </c>
      <c r="BZ298" s="374"/>
      <c r="CA298" s="376"/>
      <c r="CB298" s="374"/>
      <c r="CC298" s="374"/>
      <c r="CD298" s="376"/>
      <c r="CE298" s="374"/>
      <c r="CF298" s="375"/>
      <c r="CG298" s="376"/>
      <c r="CH298" s="374"/>
      <c r="CI298" s="375"/>
      <c r="CJ298" s="471">
        <v>46007</v>
      </c>
      <c r="CK298" s="472">
        <v>1782000</v>
      </c>
      <c r="CL298" s="375"/>
      <c r="CM298" s="126">
        <v>45720</v>
      </c>
      <c r="CN298" s="203">
        <v>472000</v>
      </c>
      <c r="CP298" s="126">
        <v>45852</v>
      </c>
      <c r="CQ298" s="203">
        <v>327000</v>
      </c>
      <c r="DB298" s="859">
        <v>46121</v>
      </c>
      <c r="DC298" s="441">
        <v>35000</v>
      </c>
      <c r="DH298" s="442"/>
      <c r="DI298" s="441"/>
    </row>
    <row r="299" spans="1:113" ht="15.75" x14ac:dyDescent="0.25">
      <c r="A299" s="298"/>
      <c r="E299" s="126">
        <v>46134</v>
      </c>
      <c r="F299" s="203">
        <v>17000</v>
      </c>
      <c r="G299" s="215"/>
      <c r="H299" s="212"/>
      <c r="M299" s="211">
        <v>44720</v>
      </c>
      <c r="N299" s="212">
        <v>4000</v>
      </c>
      <c r="O299" s="213"/>
      <c r="P299" s="214" t="s">
        <v>613</v>
      </c>
      <c r="T299" s="671">
        <v>46023</v>
      </c>
      <c r="U299" s="672" t="s">
        <v>6643</v>
      </c>
      <c r="V299" s="774" t="s">
        <v>7796</v>
      </c>
      <c r="W299" s="775" t="s">
        <v>561</v>
      </c>
      <c r="X299" s="775" t="s">
        <v>214</v>
      </c>
      <c r="Y299" s="776">
        <v>571000</v>
      </c>
      <c r="Z299" s="777">
        <v>23000</v>
      </c>
      <c r="AA299" s="940">
        <v>347000</v>
      </c>
      <c r="AB299" s="777">
        <v>14000</v>
      </c>
      <c r="AC299" s="777">
        <v>46000</v>
      </c>
      <c r="AD299" s="777"/>
      <c r="AE299" s="940">
        <v>141000</v>
      </c>
      <c r="AF299" s="777"/>
      <c r="AG299" s="777"/>
      <c r="AH299" s="777" t="s">
        <v>7826</v>
      </c>
      <c r="AI299" t="s">
        <v>542</v>
      </c>
      <c r="AJ299" s="256">
        <v>45076</v>
      </c>
      <c r="AK299" s="255">
        <v>5154000</v>
      </c>
      <c r="AL299" s="255">
        <v>-5154000</v>
      </c>
      <c r="AN299" s="126"/>
      <c r="BP299" s="203"/>
      <c r="BQ299" s="203"/>
      <c r="BR299" s="203"/>
      <c r="BS299" s="203"/>
      <c r="BT299" s="374"/>
      <c r="BU299" s="446">
        <v>45715</v>
      </c>
      <c r="BV299" s="447">
        <v>342000</v>
      </c>
      <c r="BW299" s="374"/>
      <c r="BX299" s="473">
        <v>45751</v>
      </c>
      <c r="BY299" s="477">
        <v>2000000</v>
      </c>
      <c r="BZ299" s="374"/>
      <c r="CA299" s="376"/>
      <c r="CB299" s="374"/>
      <c r="CC299" s="374"/>
      <c r="CD299" s="376"/>
      <c r="CE299" s="374"/>
      <c r="CF299" s="375"/>
      <c r="CG299" s="376"/>
      <c r="CH299" s="374"/>
      <c r="CI299" s="375"/>
      <c r="CJ299" s="471">
        <v>46007</v>
      </c>
      <c r="CK299" s="472">
        <v>407000</v>
      </c>
      <c r="CL299" s="375"/>
      <c r="CM299" s="126">
        <v>45715</v>
      </c>
      <c r="CN299" s="203">
        <v>23000</v>
      </c>
      <c r="CP299" s="126">
        <v>45852</v>
      </c>
      <c r="CQ299" s="203">
        <v>1000</v>
      </c>
      <c r="DB299" s="859">
        <v>46121</v>
      </c>
      <c r="DC299" s="441">
        <v>5000</v>
      </c>
      <c r="DH299" s="442"/>
      <c r="DI299" s="441"/>
    </row>
    <row r="300" spans="1:113" ht="15.75" x14ac:dyDescent="0.25">
      <c r="A300" s="298"/>
      <c r="E300" s="126">
        <v>46134</v>
      </c>
      <c r="F300" s="203">
        <v>15000</v>
      </c>
      <c r="G300" s="215"/>
      <c r="H300" s="212"/>
      <c r="M300" s="211">
        <v>44713</v>
      </c>
      <c r="N300" s="212">
        <v>70000</v>
      </c>
      <c r="O300" s="213"/>
      <c r="P300" s="214" t="s">
        <v>737</v>
      </c>
      <c r="T300" s="671">
        <v>46023</v>
      </c>
      <c r="U300" s="672" t="s">
        <v>2369</v>
      </c>
      <c r="V300" s="774" t="s">
        <v>7981</v>
      </c>
      <c r="W300" s="775" t="s">
        <v>561</v>
      </c>
      <c r="X300" s="775" t="s">
        <v>427</v>
      </c>
      <c r="Y300" s="776">
        <v>784000</v>
      </c>
      <c r="Z300" s="777">
        <v>23000</v>
      </c>
      <c r="AA300" s="940">
        <v>691000</v>
      </c>
      <c r="AB300" s="777"/>
      <c r="AC300" s="777"/>
      <c r="AD300" s="777"/>
      <c r="AE300" s="940">
        <v>70000</v>
      </c>
      <c r="AF300" s="777"/>
      <c r="AG300" s="777"/>
      <c r="AH300" s="777"/>
      <c r="AI300" t="s">
        <v>542</v>
      </c>
      <c r="AJ300" s="256">
        <v>45073</v>
      </c>
      <c r="AK300" s="255">
        <v>5080000</v>
      </c>
      <c r="AL300" s="255">
        <v>-5080000</v>
      </c>
      <c r="AN300" s="126"/>
      <c r="BP300" s="203"/>
      <c r="BQ300" s="203"/>
      <c r="BR300" s="203"/>
      <c r="BS300" s="203"/>
      <c r="BT300" s="374"/>
      <c r="BU300" s="446">
        <v>45712</v>
      </c>
      <c r="BV300" s="447">
        <v>990000</v>
      </c>
      <c r="BW300" s="374"/>
      <c r="BX300" s="473">
        <v>45751</v>
      </c>
      <c r="BY300" s="477">
        <v>77000</v>
      </c>
      <c r="BZ300" s="374"/>
      <c r="CA300" s="376"/>
      <c r="CB300" s="374"/>
      <c r="CC300" s="374"/>
      <c r="CD300" s="376"/>
      <c r="CE300" s="374"/>
      <c r="CF300" s="375"/>
      <c r="CG300" s="376"/>
      <c r="CH300" s="374"/>
      <c r="CI300" s="375"/>
      <c r="CJ300" s="471">
        <v>46007</v>
      </c>
      <c r="CK300" s="472">
        <v>319000</v>
      </c>
      <c r="CL300" s="375"/>
      <c r="CM300" s="126">
        <v>45715</v>
      </c>
      <c r="CN300" s="203">
        <v>1084000</v>
      </c>
      <c r="CP300" s="126">
        <v>45852</v>
      </c>
      <c r="CQ300" s="203">
        <v>5000</v>
      </c>
      <c r="DB300" s="859">
        <v>46121</v>
      </c>
      <c r="DC300" s="441">
        <v>126000</v>
      </c>
      <c r="DH300" s="442"/>
      <c r="DI300" s="441"/>
    </row>
    <row r="301" spans="1:113" ht="15.75" x14ac:dyDescent="0.25">
      <c r="A301" s="298"/>
      <c r="E301" s="126">
        <v>46134</v>
      </c>
      <c r="F301" s="203">
        <v>22000</v>
      </c>
      <c r="G301" s="215"/>
      <c r="H301" s="212"/>
      <c r="M301" s="211">
        <v>44713</v>
      </c>
      <c r="N301" s="212">
        <v>5000</v>
      </c>
      <c r="O301" s="213"/>
      <c r="P301" s="214" t="s">
        <v>613</v>
      </c>
      <c r="T301" s="671">
        <v>46023</v>
      </c>
      <c r="U301" s="672" t="s">
        <v>7975</v>
      </c>
      <c r="V301" s="774" t="s">
        <v>7973</v>
      </c>
      <c r="W301" s="775" t="s">
        <v>561</v>
      </c>
      <c r="X301" s="775" t="s">
        <v>238</v>
      </c>
      <c r="Y301" s="776">
        <v>460000</v>
      </c>
      <c r="Z301" s="777">
        <v>23000</v>
      </c>
      <c r="AA301" s="940">
        <v>368000</v>
      </c>
      <c r="AB301" s="777"/>
      <c r="AC301" s="777"/>
      <c r="AD301" s="777"/>
      <c r="AE301" s="940">
        <v>69000</v>
      </c>
      <c r="AF301" s="777"/>
      <c r="AG301" s="777"/>
      <c r="AH301" s="777"/>
      <c r="AI301" t="s">
        <v>542</v>
      </c>
      <c r="AJ301" s="256">
        <v>45072</v>
      </c>
      <c r="AK301" s="255">
        <v>4912000</v>
      </c>
      <c r="AL301" s="255">
        <v>-4912000</v>
      </c>
      <c r="AN301" s="126"/>
      <c r="BP301" s="203"/>
      <c r="BQ301" s="203"/>
      <c r="BR301" s="203"/>
      <c r="BS301" s="203"/>
      <c r="BT301" s="374"/>
      <c r="BU301" s="446">
        <v>45710</v>
      </c>
      <c r="BV301" s="447">
        <v>320000</v>
      </c>
      <c r="BW301" s="374"/>
      <c r="BX301" s="473">
        <v>45747</v>
      </c>
      <c r="BY301" s="477">
        <v>2000000</v>
      </c>
      <c r="BZ301" s="374"/>
      <c r="CA301" s="376"/>
      <c r="CB301" s="374"/>
      <c r="CC301" s="374"/>
      <c r="CD301" s="376"/>
      <c r="CE301" s="374"/>
      <c r="CF301" s="375"/>
      <c r="CG301" s="376"/>
      <c r="CH301" s="374"/>
      <c r="CI301" s="375"/>
      <c r="CJ301" s="471">
        <v>46007</v>
      </c>
      <c r="CK301" s="472">
        <v>196000</v>
      </c>
      <c r="CL301" s="375"/>
      <c r="CM301" s="126">
        <v>45714</v>
      </c>
      <c r="CN301" s="203">
        <v>761000</v>
      </c>
      <c r="CP301" s="126">
        <v>45852</v>
      </c>
      <c r="CQ301" s="203">
        <v>19000</v>
      </c>
      <c r="DB301" s="859">
        <v>46121</v>
      </c>
      <c r="DC301" s="441">
        <v>5000</v>
      </c>
      <c r="DH301" s="442"/>
      <c r="DI301" s="441"/>
    </row>
    <row r="302" spans="1:113" ht="15.75" x14ac:dyDescent="0.25">
      <c r="A302" s="298"/>
      <c r="E302" s="126">
        <v>46134</v>
      </c>
      <c r="F302" s="203">
        <v>7000</v>
      </c>
      <c r="G302" s="215"/>
      <c r="H302" s="212"/>
      <c r="M302" s="211">
        <v>44713</v>
      </c>
      <c r="N302" s="212">
        <v>70000</v>
      </c>
      <c r="O302" s="213"/>
      <c r="P302" s="214" t="s">
        <v>738</v>
      </c>
      <c r="T302" s="671">
        <v>46023</v>
      </c>
      <c r="U302" s="672" t="s">
        <v>6810</v>
      </c>
      <c r="V302" s="774" t="s">
        <v>7882</v>
      </c>
      <c r="W302" s="775" t="s">
        <v>561</v>
      </c>
      <c r="X302" s="775" t="s">
        <v>214</v>
      </c>
      <c r="Y302" s="776">
        <v>465000</v>
      </c>
      <c r="Z302" s="777">
        <v>16000</v>
      </c>
      <c r="AA302" s="940">
        <v>198000</v>
      </c>
      <c r="AB302" s="777"/>
      <c r="AC302" s="777">
        <v>160000</v>
      </c>
      <c r="AD302" s="777"/>
      <c r="AE302" s="940">
        <v>91000</v>
      </c>
      <c r="AF302" s="777"/>
      <c r="AG302" s="777"/>
      <c r="AH302" s="777"/>
      <c r="AI302" t="s">
        <v>542</v>
      </c>
      <c r="AJ302" s="256">
        <v>45069</v>
      </c>
      <c r="AK302" s="255">
        <v>4900000</v>
      </c>
      <c r="AL302" s="255">
        <v>-4900000</v>
      </c>
      <c r="AN302" s="126"/>
      <c r="BP302" s="203"/>
      <c r="BQ302" s="203"/>
      <c r="BR302" s="203"/>
      <c r="BS302" s="203"/>
      <c r="BT302" s="374"/>
      <c r="BU302" s="446">
        <v>45709</v>
      </c>
      <c r="BV302" s="447">
        <v>445000</v>
      </c>
      <c r="BW302" s="374"/>
      <c r="BX302" s="473">
        <v>45747</v>
      </c>
      <c r="BY302" s="477">
        <v>39000</v>
      </c>
      <c r="BZ302" s="374"/>
      <c r="CA302" s="376"/>
      <c r="CB302" s="374"/>
      <c r="CC302" s="374"/>
      <c r="CD302" s="376"/>
      <c r="CE302" s="374"/>
      <c r="CF302" s="375"/>
      <c r="CG302" s="376"/>
      <c r="CH302" s="374"/>
      <c r="CI302" s="375"/>
      <c r="CJ302" s="471">
        <v>46007</v>
      </c>
      <c r="CK302" s="472">
        <v>574000</v>
      </c>
      <c r="CL302" s="375"/>
      <c r="CM302" s="126">
        <v>45701</v>
      </c>
      <c r="CN302" s="203">
        <v>183000</v>
      </c>
      <c r="CP302" s="126">
        <v>45852</v>
      </c>
      <c r="CQ302" s="203">
        <v>25000</v>
      </c>
      <c r="DB302" s="859">
        <v>46120</v>
      </c>
      <c r="DC302" s="441">
        <v>20000</v>
      </c>
      <c r="DH302" s="442"/>
      <c r="DI302" s="441"/>
    </row>
    <row r="303" spans="1:113" ht="15.75" x14ac:dyDescent="0.25">
      <c r="A303" s="298"/>
      <c r="E303" s="126">
        <v>46134</v>
      </c>
      <c r="F303" s="203">
        <v>32000</v>
      </c>
      <c r="G303" s="215"/>
      <c r="H303" s="212"/>
      <c r="M303" s="211">
        <v>44712</v>
      </c>
      <c r="N303" s="212">
        <v>58000</v>
      </c>
      <c r="O303" s="213"/>
      <c r="P303" s="214" t="s">
        <v>739</v>
      </c>
      <c r="T303" s="671">
        <v>46023</v>
      </c>
      <c r="U303" s="672" t="s">
        <v>6654</v>
      </c>
      <c r="V303" s="774" t="s">
        <v>7894</v>
      </c>
      <c r="W303" s="775" t="s">
        <v>561</v>
      </c>
      <c r="X303" s="775" t="s">
        <v>427</v>
      </c>
      <c r="Y303" s="776">
        <v>590000</v>
      </c>
      <c r="Z303" s="777">
        <v>23000</v>
      </c>
      <c r="AA303" s="940">
        <v>494000</v>
      </c>
      <c r="AB303" s="777"/>
      <c r="AC303" s="777"/>
      <c r="AD303" s="777"/>
      <c r="AE303" s="940">
        <v>73000</v>
      </c>
      <c r="AF303" s="777"/>
      <c r="AG303" s="777"/>
      <c r="AH303" s="777"/>
      <c r="AI303" t="s">
        <v>542</v>
      </c>
      <c r="AJ303" s="256">
        <v>45069</v>
      </c>
      <c r="AK303" s="255">
        <v>4850000</v>
      </c>
      <c r="AL303" s="255">
        <v>-4850000</v>
      </c>
      <c r="AN303" s="126"/>
      <c r="BP303" s="203"/>
      <c r="BQ303" s="203"/>
      <c r="BR303" s="203"/>
      <c r="BS303" s="203"/>
      <c r="BT303" s="374"/>
      <c r="BU303" s="446">
        <v>45709</v>
      </c>
      <c r="BV303" s="447">
        <v>1150000</v>
      </c>
      <c r="BW303" s="374"/>
      <c r="BX303" s="473">
        <v>45744</v>
      </c>
      <c r="BY303" s="477">
        <v>568000</v>
      </c>
      <c r="BZ303" s="374"/>
      <c r="CA303" s="376"/>
      <c r="CB303" s="374"/>
      <c r="CC303" s="374"/>
      <c r="CD303" s="376"/>
      <c r="CE303" s="374"/>
      <c r="CF303" s="375"/>
      <c r="CG303" s="376"/>
      <c r="CH303" s="374"/>
      <c r="CI303" s="375"/>
      <c r="CJ303" s="471">
        <v>46006</v>
      </c>
      <c r="CK303" s="472">
        <v>3000</v>
      </c>
      <c r="CL303" s="375"/>
      <c r="CM303" s="126">
        <v>45698</v>
      </c>
      <c r="CN303" s="203">
        <v>105000</v>
      </c>
      <c r="CP303" s="126">
        <v>45851</v>
      </c>
      <c r="CQ303" s="203">
        <v>200000</v>
      </c>
      <c r="DB303" s="859">
        <v>46120</v>
      </c>
      <c r="DC303" s="441">
        <v>30000</v>
      </c>
      <c r="DH303" s="442"/>
      <c r="DI303" s="441"/>
    </row>
    <row r="304" spans="1:113" ht="15.75" x14ac:dyDescent="0.25">
      <c r="A304" s="298"/>
      <c r="E304" s="126">
        <v>46134</v>
      </c>
      <c r="F304" s="203">
        <v>5000</v>
      </c>
      <c r="G304" s="215"/>
      <c r="H304" s="212"/>
      <c r="M304" s="211">
        <v>44712</v>
      </c>
      <c r="N304" s="212">
        <v>70000</v>
      </c>
      <c r="O304" s="213"/>
      <c r="P304" s="214" t="s">
        <v>740</v>
      </c>
      <c r="T304" s="671">
        <v>46023</v>
      </c>
      <c r="U304" s="672" t="s">
        <v>6654</v>
      </c>
      <c r="V304" s="774" t="s">
        <v>7794</v>
      </c>
      <c r="W304" s="775" t="s">
        <v>561</v>
      </c>
      <c r="X304" s="775" t="s">
        <v>214</v>
      </c>
      <c r="Y304" s="776">
        <v>347000</v>
      </c>
      <c r="Z304" s="777">
        <v>23000</v>
      </c>
      <c r="AA304" s="940">
        <v>224000</v>
      </c>
      <c r="AB304" s="777"/>
      <c r="AC304" s="777"/>
      <c r="AD304" s="777"/>
      <c r="AE304" s="940">
        <v>100000</v>
      </c>
      <c r="AF304" s="777"/>
      <c r="AG304" s="777"/>
      <c r="AH304" s="777"/>
      <c r="AI304" t="s">
        <v>542</v>
      </c>
      <c r="AJ304" s="256">
        <v>45066</v>
      </c>
      <c r="AK304" s="255">
        <v>4799000</v>
      </c>
      <c r="AL304" s="255">
        <v>-4799000</v>
      </c>
      <c r="AN304" s="126"/>
      <c r="BP304" s="203"/>
      <c r="BQ304" s="203"/>
      <c r="BR304" s="203"/>
      <c r="BS304" s="203"/>
      <c r="BT304" s="374"/>
      <c r="BU304" s="446">
        <v>45709</v>
      </c>
      <c r="BV304" s="447">
        <v>342000</v>
      </c>
      <c r="BW304" s="374"/>
      <c r="BX304" s="473">
        <v>45744</v>
      </c>
      <c r="BY304" s="477">
        <v>41000</v>
      </c>
      <c r="BZ304" s="374"/>
      <c r="CA304" s="376"/>
      <c r="CB304" s="374"/>
      <c r="CC304" s="374"/>
      <c r="CD304" s="376"/>
      <c r="CE304" s="374"/>
      <c r="CF304" s="375"/>
      <c r="CG304" s="376"/>
      <c r="CH304" s="374"/>
      <c r="CI304" s="375"/>
      <c r="CJ304" s="471">
        <v>46006</v>
      </c>
      <c r="CK304" s="472">
        <v>5000</v>
      </c>
      <c r="CL304" s="375"/>
      <c r="CM304" s="126">
        <v>45694</v>
      </c>
      <c r="CN304" s="203">
        <v>80000</v>
      </c>
      <c r="CP304" s="126">
        <v>45848</v>
      </c>
      <c r="CQ304" s="203">
        <v>210000</v>
      </c>
      <c r="DB304" s="859">
        <v>46120</v>
      </c>
      <c r="DC304" s="441">
        <v>5000</v>
      </c>
      <c r="DH304" s="442"/>
      <c r="DI304" s="441"/>
    </row>
    <row r="305" spans="1:113" ht="15.75" x14ac:dyDescent="0.25">
      <c r="A305" s="298"/>
      <c r="E305" s="126">
        <v>46134</v>
      </c>
      <c r="F305" s="203">
        <v>6000</v>
      </c>
      <c r="G305" s="215"/>
      <c r="H305" s="212"/>
      <c r="M305" s="211">
        <v>44712</v>
      </c>
      <c r="N305" s="212">
        <v>4000</v>
      </c>
      <c r="O305" s="213"/>
      <c r="P305" s="214" t="s">
        <v>613</v>
      </c>
      <c r="T305" s="671">
        <v>46023</v>
      </c>
      <c r="U305" s="672" t="s">
        <v>1462</v>
      </c>
      <c r="V305" s="774" t="s">
        <v>7716</v>
      </c>
      <c r="W305" s="775" t="s">
        <v>6534</v>
      </c>
      <c r="X305" s="775" t="s">
        <v>424</v>
      </c>
      <c r="Y305" s="776">
        <v>3500000</v>
      </c>
      <c r="Z305" s="777">
        <v>10000</v>
      </c>
      <c r="AA305" s="940">
        <v>733000</v>
      </c>
      <c r="AB305" s="777">
        <v>100000</v>
      </c>
      <c r="AC305" s="777">
        <v>2507000</v>
      </c>
      <c r="AD305" s="777"/>
      <c r="AE305" s="940">
        <v>150000</v>
      </c>
      <c r="AF305" s="777"/>
      <c r="AG305" s="777"/>
      <c r="AH305" s="777" t="s">
        <v>7611</v>
      </c>
      <c r="AI305" t="s">
        <v>542</v>
      </c>
      <c r="AJ305" s="256">
        <v>45064</v>
      </c>
      <c r="AK305" s="255">
        <v>4575000</v>
      </c>
      <c r="AL305" s="255">
        <v>-4575000</v>
      </c>
      <c r="AN305" s="126"/>
      <c r="BP305" s="203"/>
      <c r="BQ305" s="203"/>
      <c r="BR305" s="203"/>
      <c r="BS305" s="203"/>
      <c r="BT305" s="374"/>
      <c r="BU305" s="446">
        <v>45707</v>
      </c>
      <c r="BV305" s="447">
        <v>250000</v>
      </c>
      <c r="BW305" s="374"/>
      <c r="BX305" s="473">
        <v>45734</v>
      </c>
      <c r="BY305" s="477">
        <v>1000000</v>
      </c>
      <c r="BZ305" s="374"/>
      <c r="CA305" s="376"/>
      <c r="CB305" s="374"/>
      <c r="CC305" s="374"/>
      <c r="CD305" s="376"/>
      <c r="CE305" s="374"/>
      <c r="CF305" s="375"/>
      <c r="CG305" s="376"/>
      <c r="CH305" s="374"/>
      <c r="CI305" s="375"/>
      <c r="CJ305" s="471">
        <v>46006</v>
      </c>
      <c r="CK305" s="472">
        <v>12000</v>
      </c>
      <c r="CL305" s="375"/>
      <c r="CM305" s="126">
        <v>45679</v>
      </c>
      <c r="CN305" s="203">
        <v>405000</v>
      </c>
      <c r="CP305" s="126">
        <v>45848</v>
      </c>
      <c r="CQ305" s="203">
        <v>760000</v>
      </c>
      <c r="DB305" s="859">
        <v>46119</v>
      </c>
      <c r="DC305" s="441">
        <v>5000</v>
      </c>
      <c r="DH305" s="442"/>
      <c r="DI305" s="441"/>
    </row>
    <row r="306" spans="1:113" ht="15.75" x14ac:dyDescent="0.25">
      <c r="A306" s="298"/>
      <c r="E306" s="922">
        <v>46133</v>
      </c>
      <c r="F306" s="923">
        <v>10000</v>
      </c>
      <c r="G306" s="407" t="s">
        <v>3324</v>
      </c>
      <c r="H306" s="405" t="s">
        <v>8709</v>
      </c>
      <c r="M306" s="211">
        <v>44712</v>
      </c>
      <c r="N306" s="212">
        <v>4000</v>
      </c>
      <c r="O306" s="213"/>
      <c r="P306" s="214" t="s">
        <v>741</v>
      </c>
      <c r="T306" s="671">
        <v>46023</v>
      </c>
      <c r="U306" s="672" t="s">
        <v>6992</v>
      </c>
      <c r="V306" s="774" t="s">
        <v>7654</v>
      </c>
      <c r="W306" s="775" t="s">
        <v>7985</v>
      </c>
      <c r="X306" s="775" t="s">
        <v>426</v>
      </c>
      <c r="Y306" s="776">
        <v>413000</v>
      </c>
      <c r="Z306" s="777">
        <v>5000</v>
      </c>
      <c r="AA306" s="940">
        <v>336000</v>
      </c>
      <c r="AB306" s="777"/>
      <c r="AC306" s="777">
        <v>2000</v>
      </c>
      <c r="AD306" s="777"/>
      <c r="AE306" s="940">
        <v>70000</v>
      </c>
      <c r="AF306" s="777"/>
      <c r="AG306" s="777"/>
      <c r="AH306" s="777" t="s">
        <v>7986</v>
      </c>
      <c r="AI306" t="s">
        <v>542</v>
      </c>
      <c r="AJ306" s="256">
        <v>45061</v>
      </c>
      <c r="AK306" s="255">
        <v>4543000</v>
      </c>
      <c r="AL306" s="255">
        <v>-4540000</v>
      </c>
      <c r="AN306" s="126"/>
      <c r="BP306" s="203"/>
      <c r="BQ306" s="203"/>
      <c r="BR306" s="203"/>
      <c r="BS306" s="203"/>
      <c r="BT306" s="374"/>
      <c r="BU306" s="446">
        <v>45695</v>
      </c>
      <c r="BV306" s="447">
        <v>384000</v>
      </c>
      <c r="BW306" s="374"/>
      <c r="BX306" s="473">
        <v>45734</v>
      </c>
      <c r="BY306" s="477">
        <v>42000</v>
      </c>
      <c r="BZ306" s="374"/>
      <c r="CA306" s="376"/>
      <c r="CB306" s="374"/>
      <c r="CC306" s="374"/>
      <c r="CD306" s="376"/>
      <c r="CE306" s="374"/>
      <c r="CF306" s="375"/>
      <c r="CG306" s="376"/>
      <c r="CH306" s="374"/>
      <c r="CI306" s="375"/>
      <c r="CJ306" s="471">
        <v>46006</v>
      </c>
      <c r="CK306" s="472">
        <v>392000</v>
      </c>
      <c r="CL306" s="375"/>
      <c r="CM306" s="126">
        <v>45677</v>
      </c>
      <c r="CN306" s="203">
        <v>725000</v>
      </c>
      <c r="CP306" s="126">
        <v>45848</v>
      </c>
      <c r="CQ306" s="203">
        <v>170000</v>
      </c>
      <c r="DB306" s="859">
        <v>46119</v>
      </c>
      <c r="DC306" s="441">
        <v>2000</v>
      </c>
      <c r="DH306" s="442"/>
      <c r="DI306" s="441"/>
    </row>
    <row r="307" spans="1:113" ht="15.75" x14ac:dyDescent="0.25">
      <c r="A307" s="298"/>
      <c r="E307" s="126">
        <v>46133</v>
      </c>
      <c r="F307" s="203">
        <v>10000</v>
      </c>
      <c r="G307" s="215"/>
      <c r="H307" s="212"/>
      <c r="M307" s="211">
        <v>44708</v>
      </c>
      <c r="N307" s="212">
        <v>10000</v>
      </c>
      <c r="O307" s="213"/>
      <c r="P307" s="214" t="s">
        <v>742</v>
      </c>
      <c r="T307" s="671">
        <v>46023</v>
      </c>
      <c r="U307" s="672" t="s">
        <v>556</v>
      </c>
      <c r="V307" s="774">
        <v>39279054</v>
      </c>
      <c r="W307" s="775" t="s">
        <v>4903</v>
      </c>
      <c r="X307" s="775" t="s">
        <v>214</v>
      </c>
      <c r="Y307" s="776">
        <v>644000</v>
      </c>
      <c r="Z307" s="777"/>
      <c r="AA307" s="940">
        <v>89000</v>
      </c>
      <c r="AB307" s="777">
        <v>453000</v>
      </c>
      <c r="AC307" s="777"/>
      <c r="AD307" s="778"/>
      <c r="AE307" s="940">
        <v>62000</v>
      </c>
      <c r="AF307" s="777"/>
      <c r="AG307" s="777"/>
      <c r="AH307" s="777" t="s">
        <v>7793</v>
      </c>
      <c r="AI307" t="s">
        <v>542</v>
      </c>
      <c r="AJ307" s="256">
        <v>45059</v>
      </c>
      <c r="AK307" s="255">
        <v>4538000</v>
      </c>
      <c r="AL307" s="255">
        <v>-4535000</v>
      </c>
      <c r="AN307" s="126"/>
      <c r="BP307" s="203"/>
      <c r="BQ307" s="203"/>
      <c r="BR307" s="203"/>
      <c r="BS307" s="203"/>
      <c r="BT307" s="374"/>
      <c r="BU307" s="446">
        <v>45694</v>
      </c>
      <c r="BV307" s="447">
        <v>317000</v>
      </c>
      <c r="BW307" s="374"/>
      <c r="BX307" s="473">
        <v>45728</v>
      </c>
      <c r="BY307" s="477">
        <v>1000000</v>
      </c>
      <c r="BZ307" s="374"/>
      <c r="CA307" s="376"/>
      <c r="CB307" s="374"/>
      <c r="CC307" s="374"/>
      <c r="CD307" s="376"/>
      <c r="CE307" s="374"/>
      <c r="CF307" s="375"/>
      <c r="CG307" s="376"/>
      <c r="CH307" s="374"/>
      <c r="CI307" s="375"/>
      <c r="CJ307" s="471">
        <v>46006</v>
      </c>
      <c r="CK307" s="472">
        <v>532000</v>
      </c>
      <c r="CL307" s="375"/>
      <c r="CM307" s="126">
        <v>45673</v>
      </c>
      <c r="CN307" s="203">
        <v>405000</v>
      </c>
      <c r="CP307" s="126">
        <v>45848</v>
      </c>
      <c r="CQ307" s="203">
        <v>193000</v>
      </c>
      <c r="DB307" s="859">
        <v>46119</v>
      </c>
      <c r="DC307" s="441">
        <v>6000</v>
      </c>
      <c r="DH307" s="442"/>
      <c r="DI307" s="441"/>
    </row>
    <row r="308" spans="1:113" ht="15.75" x14ac:dyDescent="0.25">
      <c r="A308" s="298"/>
      <c r="E308" s="126">
        <v>46133</v>
      </c>
      <c r="F308" s="203">
        <v>2000</v>
      </c>
      <c r="G308" s="215"/>
      <c r="H308" s="212"/>
      <c r="M308" s="211">
        <v>44708</v>
      </c>
      <c r="N308" s="212">
        <v>8000</v>
      </c>
      <c r="O308" s="213"/>
      <c r="P308" s="214" t="s">
        <v>613</v>
      </c>
      <c r="T308" s="671">
        <v>46023</v>
      </c>
      <c r="U308" s="672" t="s">
        <v>556</v>
      </c>
      <c r="V308" s="774">
        <v>6363159</v>
      </c>
      <c r="W308" s="775" t="s">
        <v>7232</v>
      </c>
      <c r="X308" s="775" t="s">
        <v>6086</v>
      </c>
      <c r="Y308" s="776">
        <v>500000</v>
      </c>
      <c r="Z308" s="777">
        <v>46035</v>
      </c>
      <c r="AA308" s="941">
        <v>11</v>
      </c>
      <c r="AB308" s="777">
        <v>46050</v>
      </c>
      <c r="AC308" s="777"/>
      <c r="AD308" s="778"/>
      <c r="AE308" s="940">
        <v>250000</v>
      </c>
      <c r="AF308" s="777"/>
      <c r="AG308" s="777"/>
      <c r="AH308" s="777" t="s">
        <v>7982</v>
      </c>
      <c r="AI308" t="s">
        <v>542</v>
      </c>
      <c r="AJ308" s="256">
        <v>45058</v>
      </c>
      <c r="AK308" s="255">
        <v>4496000</v>
      </c>
      <c r="AL308" s="255">
        <v>-4493000</v>
      </c>
      <c r="AN308" s="126"/>
      <c r="BP308" s="203"/>
      <c r="BQ308" s="203"/>
      <c r="BR308" s="203"/>
      <c r="BS308" s="203"/>
      <c r="BT308" s="374"/>
      <c r="BU308" s="446">
        <v>45688</v>
      </c>
      <c r="BV308" s="447">
        <v>669000</v>
      </c>
      <c r="BW308" s="374"/>
      <c r="BX308" s="473">
        <v>45728</v>
      </c>
      <c r="BY308" s="477">
        <v>1000000</v>
      </c>
      <c r="BZ308" s="374"/>
      <c r="CA308" s="376"/>
      <c r="CB308" s="374"/>
      <c r="CC308" s="374"/>
      <c r="CD308" s="376"/>
      <c r="CE308" s="374"/>
      <c r="CF308" s="375"/>
      <c r="CG308" s="376"/>
      <c r="CH308" s="374"/>
      <c r="CI308" s="375"/>
      <c r="CJ308" s="471">
        <v>46006</v>
      </c>
      <c r="CK308" s="472">
        <v>365000</v>
      </c>
      <c r="CL308" s="375"/>
      <c r="CM308" s="126">
        <v>45673</v>
      </c>
      <c r="CN308" s="203">
        <v>45000</v>
      </c>
      <c r="CP308" s="126">
        <v>45846</v>
      </c>
      <c r="CQ308" s="203">
        <v>40000</v>
      </c>
      <c r="DB308" s="859">
        <v>46118</v>
      </c>
      <c r="DC308" s="441">
        <v>5000</v>
      </c>
      <c r="DH308" s="442"/>
      <c r="DI308" s="441"/>
    </row>
    <row r="309" spans="1:113" ht="15.75" x14ac:dyDescent="0.25">
      <c r="A309" s="298"/>
      <c r="E309" s="126">
        <v>46133</v>
      </c>
      <c r="F309" s="203">
        <v>4000</v>
      </c>
      <c r="G309" s="215"/>
      <c r="H309" s="212"/>
      <c r="M309" s="211">
        <v>44707</v>
      </c>
      <c r="N309" s="212">
        <v>4000</v>
      </c>
      <c r="O309" s="213"/>
      <c r="P309" s="214" t="s">
        <v>613</v>
      </c>
      <c r="T309" s="671">
        <v>46023</v>
      </c>
      <c r="U309" s="672" t="s">
        <v>556</v>
      </c>
      <c r="V309" s="774" t="s">
        <v>7801</v>
      </c>
      <c r="W309" s="775" t="s">
        <v>561</v>
      </c>
      <c r="X309" s="775" t="s">
        <v>426</v>
      </c>
      <c r="Y309" s="776">
        <v>571000</v>
      </c>
      <c r="Z309" s="777"/>
      <c r="AA309" s="940">
        <v>448000</v>
      </c>
      <c r="AB309" s="777"/>
      <c r="AC309" s="777">
        <v>33000</v>
      </c>
      <c r="AD309" s="777"/>
      <c r="AE309" s="940">
        <v>45000</v>
      </c>
      <c r="AF309" s="777"/>
      <c r="AG309" s="777"/>
      <c r="AH309" s="777" t="s">
        <v>8078</v>
      </c>
      <c r="AI309" t="s">
        <v>542</v>
      </c>
      <c r="AJ309" s="256">
        <v>45048</v>
      </c>
      <c r="AK309" s="255">
        <v>3954000</v>
      </c>
      <c r="AL309" s="255">
        <v>-3954000</v>
      </c>
      <c r="AN309" s="126"/>
      <c r="BP309" s="203"/>
      <c r="BQ309" s="203"/>
      <c r="BR309" s="203"/>
      <c r="BS309" s="203"/>
      <c r="BT309" s="374"/>
      <c r="BU309" s="446">
        <v>45685</v>
      </c>
      <c r="BV309" s="447">
        <v>250000</v>
      </c>
      <c r="BW309" s="374"/>
      <c r="BX309" s="473">
        <v>45726</v>
      </c>
      <c r="BY309" s="477">
        <v>12000</v>
      </c>
      <c r="BZ309" s="374"/>
      <c r="CA309" s="376"/>
      <c r="CB309" s="374"/>
      <c r="CC309" s="374"/>
      <c r="CD309" s="376"/>
      <c r="CE309" s="374"/>
      <c r="CF309" s="375"/>
      <c r="CG309" s="376"/>
      <c r="CH309" s="374"/>
      <c r="CI309" s="375"/>
      <c r="CJ309" s="471">
        <v>46006</v>
      </c>
      <c r="CK309" s="472">
        <v>110000</v>
      </c>
      <c r="CL309" s="375"/>
      <c r="CM309" s="126">
        <v>45673</v>
      </c>
      <c r="CN309" s="203">
        <v>300000</v>
      </c>
      <c r="CP309" s="126">
        <v>45846</v>
      </c>
      <c r="CQ309" s="203">
        <v>427000</v>
      </c>
      <c r="DB309" s="859">
        <v>46118</v>
      </c>
      <c r="DC309" s="441">
        <v>84000</v>
      </c>
      <c r="DH309" s="442"/>
      <c r="DI309" s="441"/>
    </row>
    <row r="310" spans="1:113" ht="15.75" x14ac:dyDescent="0.25">
      <c r="A310" s="298"/>
      <c r="E310" s="126">
        <v>46132</v>
      </c>
      <c r="F310" s="203">
        <v>7000</v>
      </c>
      <c r="G310" s="215"/>
      <c r="H310" s="212"/>
      <c r="M310" s="211">
        <v>44707</v>
      </c>
      <c r="N310" s="212">
        <v>75000</v>
      </c>
      <c r="O310" s="213"/>
      <c r="P310" s="214" t="s">
        <v>743</v>
      </c>
      <c r="T310" s="844">
        <v>45992</v>
      </c>
      <c r="U310" s="558" t="s">
        <v>7374</v>
      </c>
      <c r="V310" s="557">
        <v>39311349</v>
      </c>
      <c r="W310" s="558" t="s">
        <v>7232</v>
      </c>
      <c r="X310" s="558" t="s">
        <v>214</v>
      </c>
      <c r="Y310" s="673">
        <v>0</v>
      </c>
      <c r="Z310" s="569">
        <v>45989</v>
      </c>
      <c r="AA310" s="846">
        <v>16</v>
      </c>
      <c r="AB310" s="569">
        <f>WORKDAY.INTL(Tabla23[[#This Row],[PAZ Y SALVO - ENVIO]],Tabla23[[#This Row],[RECIBO TRANSITO]],1,Tabla30[FECHA])</f>
        <v>0</v>
      </c>
      <c r="AC310" s="569"/>
      <c r="AD310" s="723"/>
      <c r="AE310" s="712">
        <v>0</v>
      </c>
      <c r="AF310" s="569"/>
      <c r="AG310" s="569"/>
      <c r="AH310" s="569" t="s">
        <v>7375</v>
      </c>
      <c r="AI310" t="s">
        <v>542</v>
      </c>
      <c r="AJ310" s="256">
        <v>45048</v>
      </c>
      <c r="AK310" s="255">
        <v>3914000</v>
      </c>
      <c r="AL310" s="255">
        <v>-3914000</v>
      </c>
      <c r="AN310" s="126"/>
      <c r="BP310" s="203"/>
      <c r="BQ310" s="203"/>
      <c r="BR310" s="203"/>
      <c r="BS310" s="203"/>
      <c r="BT310" s="374"/>
      <c r="BU310" s="446">
        <v>45678</v>
      </c>
      <c r="BV310" s="447">
        <v>0</v>
      </c>
      <c r="BW310" s="374"/>
      <c r="BX310" s="473">
        <v>45726</v>
      </c>
      <c r="BY310" s="477">
        <v>20000</v>
      </c>
      <c r="BZ310" s="374"/>
      <c r="CA310" s="376"/>
      <c r="CB310" s="374"/>
      <c r="CC310" s="374"/>
      <c r="CD310" s="376"/>
      <c r="CE310" s="374"/>
      <c r="CF310" s="375"/>
      <c r="CG310" s="376"/>
      <c r="CH310" s="374"/>
      <c r="CI310" s="375"/>
      <c r="CJ310" s="471">
        <v>46006</v>
      </c>
      <c r="CK310" s="472">
        <v>45000</v>
      </c>
      <c r="CL310" s="375"/>
      <c r="CM310" s="126">
        <v>45665</v>
      </c>
      <c r="CN310" s="203">
        <v>62000</v>
      </c>
      <c r="CP310" s="126">
        <v>45841</v>
      </c>
      <c r="CQ310" s="203">
        <v>306000</v>
      </c>
      <c r="DB310" s="859">
        <v>46118</v>
      </c>
      <c r="DC310" s="441">
        <v>2000</v>
      </c>
      <c r="DH310" s="442"/>
      <c r="DI310" s="441"/>
    </row>
    <row r="311" spans="1:113" ht="15.75" x14ac:dyDescent="0.25">
      <c r="A311" s="298"/>
      <c r="E311" s="922">
        <v>46132</v>
      </c>
      <c r="F311" s="923">
        <v>28000</v>
      </c>
      <c r="G311" s="407" t="s">
        <v>3324</v>
      </c>
      <c r="H311" s="405" t="s">
        <v>8649</v>
      </c>
      <c r="M311" s="211">
        <v>44707</v>
      </c>
      <c r="N311" s="212">
        <v>4000</v>
      </c>
      <c r="O311" s="213"/>
      <c r="P311" s="214" t="s">
        <v>613</v>
      </c>
      <c r="T311" s="844">
        <v>45992</v>
      </c>
      <c r="U311" s="672" t="s">
        <v>1697</v>
      </c>
      <c r="V311" s="557" t="s">
        <v>7135</v>
      </c>
      <c r="W311" s="558" t="s">
        <v>561</v>
      </c>
      <c r="X311" s="558" t="s">
        <v>427</v>
      </c>
      <c r="Y311" s="673">
        <v>1035000</v>
      </c>
      <c r="Z311" s="569"/>
      <c r="AA311" s="712">
        <v>945000</v>
      </c>
      <c r="AB311" s="569"/>
      <c r="AC311" s="569"/>
      <c r="AD311" s="569"/>
      <c r="AE311" s="712">
        <v>90000</v>
      </c>
      <c r="AF311" s="569"/>
      <c r="AG311" s="569"/>
      <c r="AH311" s="569" t="s">
        <v>7675</v>
      </c>
      <c r="AI311" t="s">
        <v>542</v>
      </c>
      <c r="AJ311" s="264">
        <v>45047</v>
      </c>
      <c r="AK311" s="265">
        <v>3908000</v>
      </c>
      <c r="AL311" s="265">
        <v>-3908000</v>
      </c>
      <c r="AN311" s="126"/>
      <c r="BP311" s="203"/>
      <c r="BQ311" s="203"/>
      <c r="BR311" s="203"/>
      <c r="BS311" s="203"/>
      <c r="BT311" s="374"/>
      <c r="BU311" s="446"/>
      <c r="BV311" s="447"/>
      <c r="BW311" s="374"/>
      <c r="BX311" s="473">
        <v>45723</v>
      </c>
      <c r="BY311" s="477">
        <v>77000</v>
      </c>
      <c r="BZ311" s="374"/>
      <c r="CA311" s="376"/>
      <c r="CB311" s="374"/>
      <c r="CC311" s="374"/>
      <c r="CD311" s="376"/>
      <c r="CE311" s="374"/>
      <c r="CF311" s="375"/>
      <c r="CG311" s="376"/>
      <c r="CH311" s="374"/>
      <c r="CI311" s="375"/>
      <c r="CJ311" s="471">
        <v>46006</v>
      </c>
      <c r="CK311" s="472">
        <v>2700000</v>
      </c>
      <c r="CL311" s="375"/>
      <c r="CP311" s="126">
        <v>45841</v>
      </c>
      <c r="CQ311" s="203">
        <v>140000</v>
      </c>
      <c r="DB311" s="859">
        <v>46118</v>
      </c>
      <c r="DC311" s="441">
        <v>5000</v>
      </c>
      <c r="DH311" s="442"/>
      <c r="DI311" s="441"/>
    </row>
    <row r="312" spans="1:113" ht="15.75" x14ac:dyDescent="0.25">
      <c r="A312" s="298"/>
      <c r="E312" s="404">
        <v>46132</v>
      </c>
      <c r="F312" s="405">
        <v>6000</v>
      </c>
      <c r="G312" s="407" t="s">
        <v>3324</v>
      </c>
      <c r="H312" s="405" t="s">
        <v>2649</v>
      </c>
      <c r="M312" s="211">
        <v>44707</v>
      </c>
      <c r="N312" s="212">
        <v>4000</v>
      </c>
      <c r="O312" s="213"/>
      <c r="P312" s="214" t="s">
        <v>613</v>
      </c>
      <c r="T312" s="844">
        <v>45992</v>
      </c>
      <c r="U312" s="672" t="s">
        <v>1697</v>
      </c>
      <c r="V312" s="557" t="s">
        <v>7510</v>
      </c>
      <c r="W312" s="558" t="s">
        <v>561</v>
      </c>
      <c r="X312" s="558" t="s">
        <v>427</v>
      </c>
      <c r="Y312" s="673">
        <v>516000</v>
      </c>
      <c r="Z312" s="569">
        <v>5000</v>
      </c>
      <c r="AA312" s="712">
        <v>423000</v>
      </c>
      <c r="AB312" s="569"/>
      <c r="AC312" s="569"/>
      <c r="AD312" s="569"/>
      <c r="AE312" s="712">
        <v>88000</v>
      </c>
      <c r="AF312" s="569"/>
      <c r="AG312" s="569"/>
      <c r="AH312" s="569"/>
      <c r="AI312" t="s">
        <v>542</v>
      </c>
      <c r="AJ312" s="256">
        <v>45047</v>
      </c>
      <c r="AK312" s="255">
        <v>5605000</v>
      </c>
      <c r="AL312" s="255">
        <v>-5605000</v>
      </c>
      <c r="AN312" s="126"/>
      <c r="BP312" s="203"/>
      <c r="BQ312" s="203"/>
      <c r="BR312" s="203"/>
      <c r="BS312" s="203"/>
      <c r="BT312" s="374"/>
      <c r="BU312" s="446"/>
      <c r="BV312" s="447"/>
      <c r="BW312" s="374"/>
      <c r="BX312" s="473">
        <v>45723</v>
      </c>
      <c r="BY312" s="477">
        <v>39000</v>
      </c>
      <c r="BZ312" s="374"/>
      <c r="CA312" s="376"/>
      <c r="CB312" s="374"/>
      <c r="CC312" s="374"/>
      <c r="CD312" s="376"/>
      <c r="CE312" s="374"/>
      <c r="CF312" s="375"/>
      <c r="CG312" s="376"/>
      <c r="CH312" s="374"/>
      <c r="CI312" s="375"/>
      <c r="CJ312" s="471">
        <v>46005</v>
      </c>
      <c r="CK312" s="472">
        <v>250000</v>
      </c>
      <c r="CL312" s="375"/>
      <c r="CP312" s="126">
        <v>45839</v>
      </c>
      <c r="CQ312" s="203">
        <v>15000</v>
      </c>
      <c r="DB312" s="859">
        <v>46117</v>
      </c>
      <c r="DC312" s="441">
        <v>109000</v>
      </c>
      <c r="DH312" s="442"/>
      <c r="DI312" s="441"/>
    </row>
    <row r="313" spans="1:113" ht="15.75" x14ac:dyDescent="0.25">
      <c r="A313" s="298"/>
      <c r="E313" s="404">
        <v>46132</v>
      </c>
      <c r="F313" s="405">
        <v>2000</v>
      </c>
      <c r="G313" s="407"/>
      <c r="H313" s="405" t="s">
        <v>8647</v>
      </c>
      <c r="M313" s="211">
        <v>44707</v>
      </c>
      <c r="N313" s="212">
        <v>70000</v>
      </c>
      <c r="O313" s="213"/>
      <c r="P313" s="214" t="s">
        <v>744</v>
      </c>
      <c r="T313" s="844">
        <v>45992</v>
      </c>
      <c r="U313" s="672" t="s">
        <v>1697</v>
      </c>
      <c r="V313" s="557" t="s">
        <v>7510</v>
      </c>
      <c r="W313" s="558" t="s">
        <v>561</v>
      </c>
      <c r="X313" s="558" t="s">
        <v>427</v>
      </c>
      <c r="Y313" s="673">
        <v>516000</v>
      </c>
      <c r="Z313" s="569">
        <v>18000</v>
      </c>
      <c r="AA313" s="712">
        <v>423000</v>
      </c>
      <c r="AB313" s="569"/>
      <c r="AC313" s="569"/>
      <c r="AD313" s="569"/>
      <c r="AE313" s="712">
        <v>75000</v>
      </c>
      <c r="AF313" s="569"/>
      <c r="AG313" s="569"/>
      <c r="AH313" s="569"/>
      <c r="AI313" t="s">
        <v>542</v>
      </c>
      <c r="AJ313" s="256">
        <v>45042</v>
      </c>
      <c r="AK313" s="255">
        <v>5322000</v>
      </c>
      <c r="AL313" s="255">
        <v>-5322000</v>
      </c>
      <c r="AN313" s="126"/>
      <c r="BP313" s="203"/>
      <c r="BQ313" s="203"/>
      <c r="BR313" s="203"/>
      <c r="BS313" s="203"/>
      <c r="BT313" s="374"/>
      <c r="BU313" s="468"/>
      <c r="BV313" s="469"/>
      <c r="BW313" s="374"/>
      <c r="BX313" s="473">
        <v>45723</v>
      </c>
      <c r="BY313" s="477">
        <v>41000</v>
      </c>
      <c r="BZ313" s="374"/>
      <c r="CA313" s="376"/>
      <c r="CB313" s="374"/>
      <c r="CC313" s="374"/>
      <c r="CD313" s="376"/>
      <c r="CE313" s="374"/>
      <c r="CF313" s="375"/>
      <c r="CG313" s="376"/>
      <c r="CH313" s="374"/>
      <c r="CI313" s="375"/>
      <c r="CJ313" s="471">
        <v>46003</v>
      </c>
      <c r="CK313" s="472">
        <v>47000</v>
      </c>
      <c r="CL313" s="375"/>
      <c r="CP313" s="126">
        <v>45839</v>
      </c>
      <c r="CQ313" s="203">
        <v>180000</v>
      </c>
      <c r="DB313" s="859">
        <v>46117</v>
      </c>
      <c r="DC313" s="441">
        <v>20000</v>
      </c>
      <c r="DH313" s="442"/>
      <c r="DI313" s="441"/>
    </row>
    <row r="314" spans="1:113" ht="15.75" x14ac:dyDescent="0.25">
      <c r="A314" s="298"/>
      <c r="E314" s="404">
        <v>46132</v>
      </c>
      <c r="F314" s="405">
        <v>4000</v>
      </c>
      <c r="G314" s="407" t="s">
        <v>5440</v>
      </c>
      <c r="H314" s="405" t="s">
        <v>5594</v>
      </c>
      <c r="M314" s="211">
        <v>44707</v>
      </c>
      <c r="N314" s="212">
        <v>70000</v>
      </c>
      <c r="O314" s="213"/>
      <c r="P314" s="214" t="s">
        <v>745</v>
      </c>
      <c r="T314" s="844">
        <v>45992</v>
      </c>
      <c r="U314" s="672" t="s">
        <v>1697</v>
      </c>
      <c r="V314" s="557" t="s">
        <v>7419</v>
      </c>
      <c r="W314" s="558" t="s">
        <v>5350</v>
      </c>
      <c r="X314" s="558" t="s">
        <v>427</v>
      </c>
      <c r="Y314" s="673">
        <v>614000</v>
      </c>
      <c r="Z314" s="569">
        <v>23000</v>
      </c>
      <c r="AA314" s="712">
        <v>523000</v>
      </c>
      <c r="AB314" s="569"/>
      <c r="AC314" s="569"/>
      <c r="AD314" s="569"/>
      <c r="AE314" s="712">
        <v>68000</v>
      </c>
      <c r="AF314" s="569"/>
      <c r="AG314" s="569"/>
      <c r="AH314" s="569"/>
      <c r="AI314" t="s">
        <v>542</v>
      </c>
      <c r="AJ314" s="256">
        <v>45039</v>
      </c>
      <c r="AK314" s="255">
        <v>5181000</v>
      </c>
      <c r="AL314" s="255">
        <v>-5181000</v>
      </c>
      <c r="AN314" s="126"/>
      <c r="BP314" s="203"/>
      <c r="BQ314" s="203"/>
      <c r="BR314" s="203"/>
      <c r="BS314" s="203"/>
      <c r="BT314" s="374"/>
      <c r="BU314" s="374"/>
      <c r="BV314" s="374"/>
      <c r="BW314" s="374"/>
      <c r="BX314" s="473">
        <v>45723</v>
      </c>
      <c r="BY314" s="477">
        <v>42000</v>
      </c>
      <c r="BZ314" s="374"/>
      <c r="CA314" s="376"/>
      <c r="CB314" s="374"/>
      <c r="CC314" s="374"/>
      <c r="CD314" s="376"/>
      <c r="CE314" s="374"/>
      <c r="CF314" s="375"/>
      <c r="CG314" s="376"/>
      <c r="CH314" s="374"/>
      <c r="CI314" s="375"/>
      <c r="CJ314" s="471">
        <v>46003</v>
      </c>
      <c r="CK314" s="472">
        <v>110000</v>
      </c>
      <c r="CL314" s="375"/>
      <c r="CP314" s="126">
        <v>45839</v>
      </c>
      <c r="CQ314" s="203">
        <v>55000</v>
      </c>
      <c r="DB314" s="859">
        <v>46116</v>
      </c>
      <c r="DC314" s="441">
        <v>5000</v>
      </c>
      <c r="DH314" s="442"/>
      <c r="DI314" s="441"/>
    </row>
    <row r="315" spans="1:113" ht="15.75" x14ac:dyDescent="0.25">
      <c r="A315" s="298"/>
      <c r="E315" s="404">
        <v>46132</v>
      </c>
      <c r="F315" s="405">
        <v>7000</v>
      </c>
      <c r="G315" s="407"/>
      <c r="H315" s="405" t="s">
        <v>3835</v>
      </c>
      <c r="M315" s="211">
        <v>44707</v>
      </c>
      <c r="N315" s="212">
        <v>70000</v>
      </c>
      <c r="O315" s="213"/>
      <c r="P315" s="214" t="s">
        <v>746</v>
      </c>
      <c r="T315" s="844">
        <v>45992</v>
      </c>
      <c r="U315" s="672" t="s">
        <v>2492</v>
      </c>
      <c r="V315" s="557" t="s">
        <v>5566</v>
      </c>
      <c r="W315" s="558" t="s">
        <v>561</v>
      </c>
      <c r="X315" s="558" t="s">
        <v>210</v>
      </c>
      <c r="Y315" s="673">
        <v>622000</v>
      </c>
      <c r="Z315" s="569"/>
      <c r="AA315" s="712">
        <v>520000</v>
      </c>
      <c r="AB315" s="569"/>
      <c r="AC315" s="569">
        <v>11000</v>
      </c>
      <c r="AD315" s="569"/>
      <c r="AE315" s="712">
        <v>91000</v>
      </c>
      <c r="AF315" s="569"/>
      <c r="AG315" s="569"/>
      <c r="AH315" s="569" t="s">
        <v>7637</v>
      </c>
      <c r="AI315" t="s">
        <v>542</v>
      </c>
      <c r="AJ315" s="256">
        <v>45037</v>
      </c>
      <c r="AK315" s="255">
        <v>4817000</v>
      </c>
      <c r="AL315" s="255">
        <v>-4817000</v>
      </c>
      <c r="AN315" s="126"/>
      <c r="BP315" s="203"/>
      <c r="BQ315" s="203"/>
      <c r="BR315" s="203"/>
      <c r="BS315" s="203"/>
      <c r="BT315" s="374"/>
      <c r="BU315" s="374"/>
      <c r="BV315" s="374"/>
      <c r="BW315" s="374"/>
      <c r="BX315" s="473">
        <v>45723</v>
      </c>
      <c r="BY315" s="477">
        <v>363000</v>
      </c>
      <c r="BZ315" s="374"/>
      <c r="CA315" s="376"/>
      <c r="CB315" s="374"/>
      <c r="CC315" s="374"/>
      <c r="CD315" s="376"/>
      <c r="CE315" s="374"/>
      <c r="CF315" s="375"/>
      <c r="CG315" s="376"/>
      <c r="CH315" s="374"/>
      <c r="CI315" s="375"/>
      <c r="CJ315" s="471">
        <v>46002</v>
      </c>
      <c r="CK315" s="472">
        <v>470000</v>
      </c>
      <c r="CL315" s="375"/>
      <c r="CP315" s="126">
        <v>45839</v>
      </c>
      <c r="CQ315" s="203">
        <v>97000</v>
      </c>
      <c r="DB315" s="859">
        <v>46116</v>
      </c>
      <c r="DC315" s="441">
        <v>5000</v>
      </c>
      <c r="DH315" s="442"/>
      <c r="DI315" s="441"/>
    </row>
    <row r="316" spans="1:113" ht="15.75" x14ac:dyDescent="0.25">
      <c r="A316" s="298"/>
      <c r="E316" s="404">
        <v>46131</v>
      </c>
      <c r="F316" s="405">
        <v>4000</v>
      </c>
      <c r="G316" s="407" t="s">
        <v>5440</v>
      </c>
      <c r="H316" s="405" t="s">
        <v>7394</v>
      </c>
      <c r="M316" s="211">
        <v>44707</v>
      </c>
      <c r="N316" s="212">
        <v>4000</v>
      </c>
      <c r="O316" s="213"/>
      <c r="P316" s="214" t="s">
        <v>613</v>
      </c>
      <c r="T316" s="844">
        <v>45992</v>
      </c>
      <c r="U316" s="672" t="s">
        <v>2420</v>
      </c>
      <c r="V316" s="557" t="s">
        <v>7638</v>
      </c>
      <c r="W316" s="558" t="s">
        <v>561</v>
      </c>
      <c r="X316" s="558" t="s">
        <v>426</v>
      </c>
      <c r="Y316" s="673">
        <v>1387000</v>
      </c>
      <c r="Z316" s="569">
        <v>23000</v>
      </c>
      <c r="AA316" s="712">
        <v>1293000</v>
      </c>
      <c r="AB316" s="569"/>
      <c r="AC316" s="569"/>
      <c r="AD316" s="569"/>
      <c r="AE316" s="712">
        <v>71000</v>
      </c>
      <c r="AF316" s="569"/>
      <c r="AG316" s="569"/>
      <c r="AH316" s="569"/>
      <c r="AI316" t="s">
        <v>542</v>
      </c>
      <c r="AJ316" s="256">
        <v>45037</v>
      </c>
      <c r="AK316" s="255">
        <v>4807000</v>
      </c>
      <c r="AL316" s="255">
        <v>-4807000</v>
      </c>
      <c r="AN316" s="126"/>
      <c r="BP316" s="203"/>
      <c r="BQ316" s="203"/>
      <c r="BR316" s="203"/>
      <c r="BS316" s="203"/>
      <c r="BT316" s="374"/>
      <c r="BU316" s="374"/>
      <c r="BV316" s="374"/>
      <c r="BW316" s="374"/>
      <c r="BX316" s="473">
        <v>45723</v>
      </c>
      <c r="BY316" s="477">
        <v>238000</v>
      </c>
      <c r="BZ316" s="374"/>
      <c r="CA316" s="376"/>
      <c r="CB316" s="374"/>
      <c r="CC316" s="374"/>
      <c r="CD316" s="376"/>
      <c r="CE316" s="374"/>
      <c r="CF316" s="375"/>
      <c r="CG316" s="376"/>
      <c r="CH316" s="374"/>
      <c r="CI316" s="375"/>
      <c r="CJ316" s="471">
        <v>46002</v>
      </c>
      <c r="CK316" s="472">
        <v>329000</v>
      </c>
      <c r="CL316" s="375"/>
      <c r="CP316" s="126">
        <v>45838</v>
      </c>
      <c r="CQ316" s="203">
        <v>67000</v>
      </c>
      <c r="DB316" s="859">
        <v>46116</v>
      </c>
      <c r="DC316" s="441">
        <v>48000</v>
      </c>
      <c r="DH316" s="442"/>
      <c r="DI316" s="441"/>
    </row>
    <row r="317" spans="1:113" ht="15.75" x14ac:dyDescent="0.25">
      <c r="A317" s="298"/>
      <c r="E317" s="404">
        <v>46130</v>
      </c>
      <c r="F317" s="405">
        <v>5000</v>
      </c>
      <c r="G317" s="407"/>
      <c r="H317" s="405" t="s">
        <v>3697</v>
      </c>
      <c r="M317" s="211">
        <v>44705</v>
      </c>
      <c r="N317" s="212">
        <v>70000</v>
      </c>
      <c r="O317" s="213"/>
      <c r="P317" s="214" t="s">
        <v>747</v>
      </c>
      <c r="T317" s="844">
        <v>45992</v>
      </c>
      <c r="U317" s="672" t="s">
        <v>2420</v>
      </c>
      <c r="V317" s="557" t="s">
        <v>6630</v>
      </c>
      <c r="W317" s="558" t="s">
        <v>6943</v>
      </c>
      <c r="X317" s="558" t="s">
        <v>426</v>
      </c>
      <c r="Y317" s="673">
        <v>788000</v>
      </c>
      <c r="Z317" s="569">
        <v>23000</v>
      </c>
      <c r="AA317" s="712"/>
      <c r="AB317" s="569">
        <v>677000</v>
      </c>
      <c r="AC317" s="569">
        <v>18000</v>
      </c>
      <c r="AD317" s="569"/>
      <c r="AE317" s="712">
        <v>70000</v>
      </c>
      <c r="AF317" s="569"/>
      <c r="AG317" s="569"/>
      <c r="AH317" s="569" t="s">
        <v>7221</v>
      </c>
      <c r="AI317" t="s">
        <v>542</v>
      </c>
      <c r="AJ317" s="256">
        <v>45034</v>
      </c>
      <c r="AK317" s="255">
        <v>4787000</v>
      </c>
      <c r="AL317" s="255">
        <v>-4787000</v>
      </c>
      <c r="AN317" s="126"/>
      <c r="BP317" s="203"/>
      <c r="BQ317" s="203"/>
      <c r="BR317" s="203"/>
      <c r="BS317" s="203"/>
      <c r="BT317" s="374"/>
      <c r="BU317" s="374"/>
      <c r="BV317" s="374"/>
      <c r="BW317" s="374"/>
      <c r="BX317" s="473">
        <v>45723</v>
      </c>
      <c r="BY317" s="477">
        <v>500000</v>
      </c>
      <c r="BZ317" s="374"/>
      <c r="CA317" s="376"/>
      <c r="CB317" s="374"/>
      <c r="CC317" s="374"/>
      <c r="CD317" s="376"/>
      <c r="CE317" s="374"/>
      <c r="CF317" s="375"/>
      <c r="CG317" s="376"/>
      <c r="CH317" s="374"/>
      <c r="CI317" s="375"/>
      <c r="CJ317" s="471">
        <v>46002</v>
      </c>
      <c r="CK317" s="472">
        <v>990000</v>
      </c>
      <c r="CL317" s="375"/>
      <c r="CP317" s="126">
        <v>45835</v>
      </c>
      <c r="CQ317" s="203">
        <v>314000</v>
      </c>
      <c r="DB317" s="859">
        <v>46115</v>
      </c>
      <c r="DC317" s="441">
        <v>30000</v>
      </c>
      <c r="DH317" s="442"/>
      <c r="DI317" s="441"/>
    </row>
    <row r="318" spans="1:113" ht="15.75" x14ac:dyDescent="0.25">
      <c r="A318" s="298"/>
      <c r="E318" s="404">
        <v>46130</v>
      </c>
      <c r="F318" s="405">
        <v>3000</v>
      </c>
      <c r="G318" s="407" t="s">
        <v>3324</v>
      </c>
      <c r="H318" s="405" t="s">
        <v>8607</v>
      </c>
      <c r="M318" s="211">
        <v>44705</v>
      </c>
      <c r="N318" s="212">
        <v>79000</v>
      </c>
      <c r="O318" s="213"/>
      <c r="P318" s="214" t="s">
        <v>748</v>
      </c>
      <c r="T318" s="844">
        <v>45992</v>
      </c>
      <c r="U318" s="672" t="s">
        <v>2420</v>
      </c>
      <c r="V318" s="557" t="s">
        <v>6538</v>
      </c>
      <c r="W318" s="558" t="s">
        <v>561</v>
      </c>
      <c r="X318" s="558" t="s">
        <v>214</v>
      </c>
      <c r="Y318" s="673">
        <v>310000</v>
      </c>
      <c r="Z318" s="569">
        <v>5000</v>
      </c>
      <c r="AA318" s="712"/>
      <c r="AB318" s="569"/>
      <c r="AC318" s="569">
        <v>305000</v>
      </c>
      <c r="AD318" s="569"/>
      <c r="AE318" s="712">
        <v>0</v>
      </c>
      <c r="AF318" s="569"/>
      <c r="AG318" s="569"/>
      <c r="AH318" s="569" t="s">
        <v>7686</v>
      </c>
      <c r="AI318" t="s">
        <v>542</v>
      </c>
      <c r="AJ318" s="256">
        <v>45034</v>
      </c>
      <c r="AK318" s="255">
        <v>4787000</v>
      </c>
      <c r="AL318" s="255">
        <v>-4787000</v>
      </c>
      <c r="AN318" s="126"/>
      <c r="BP318" s="203"/>
      <c r="BQ318" s="203"/>
      <c r="BR318" s="203"/>
      <c r="BS318" s="203"/>
      <c r="BT318" s="374"/>
      <c r="BU318" s="374"/>
      <c r="BV318" s="374"/>
      <c r="BW318" s="374"/>
      <c r="BX318" s="473">
        <v>45723</v>
      </c>
      <c r="BY318" s="477">
        <v>212000</v>
      </c>
      <c r="BZ318" s="374"/>
      <c r="CA318" s="376"/>
      <c r="CB318" s="374"/>
      <c r="CC318" s="374"/>
      <c r="CD318" s="376"/>
      <c r="CE318" s="374"/>
      <c r="CF318" s="375"/>
      <c r="CG318" s="376"/>
      <c r="CH318" s="374"/>
      <c r="CI318" s="375"/>
      <c r="CJ318" s="471">
        <v>46002</v>
      </c>
      <c r="CK318" s="472">
        <v>423000</v>
      </c>
      <c r="CL318" s="375"/>
      <c r="CP318" s="126">
        <v>45831</v>
      </c>
      <c r="CQ318" s="203">
        <v>191000</v>
      </c>
      <c r="DB318" s="859">
        <v>46115</v>
      </c>
      <c r="DC318" s="441">
        <v>30000</v>
      </c>
      <c r="DH318" s="442"/>
      <c r="DI318" s="441"/>
    </row>
    <row r="319" spans="1:113" ht="15.75" x14ac:dyDescent="0.25">
      <c r="A319" s="298"/>
      <c r="E319" s="404">
        <v>46130</v>
      </c>
      <c r="F319" s="405">
        <v>67000</v>
      </c>
      <c r="G319" s="407" t="s">
        <v>3322</v>
      </c>
      <c r="H319" s="405" t="s">
        <v>8608</v>
      </c>
      <c r="M319" s="211">
        <v>44698</v>
      </c>
      <c r="N319" s="212">
        <v>4000</v>
      </c>
      <c r="O319" s="213"/>
      <c r="P319" s="214" t="s">
        <v>613</v>
      </c>
      <c r="T319" s="844">
        <v>45992</v>
      </c>
      <c r="U319" s="672" t="s">
        <v>7003</v>
      </c>
      <c r="V319" s="557" t="s">
        <v>6977</v>
      </c>
      <c r="W319" s="558" t="s">
        <v>561</v>
      </c>
      <c r="X319" s="558" t="s">
        <v>427</v>
      </c>
      <c r="Y319" s="673">
        <v>316000</v>
      </c>
      <c r="Z319" s="569"/>
      <c r="AA319" s="712">
        <v>165000</v>
      </c>
      <c r="AB319" s="569"/>
      <c r="AC319" s="569"/>
      <c r="AD319" s="569"/>
      <c r="AE319" s="712">
        <v>151000</v>
      </c>
      <c r="AF319" s="569"/>
      <c r="AG319" s="569"/>
      <c r="AH319" s="569"/>
      <c r="AI319" t="s">
        <v>542</v>
      </c>
      <c r="AJ319" s="256">
        <v>45033</v>
      </c>
      <c r="AK319" s="255">
        <v>4755000</v>
      </c>
      <c r="AL319" s="255">
        <v>-4755000</v>
      </c>
      <c r="AN319" s="126"/>
      <c r="BP319" s="203"/>
      <c r="BQ319" s="203"/>
      <c r="BR319" s="203"/>
      <c r="BS319" s="203"/>
      <c r="BT319" s="374"/>
      <c r="BU319" s="374"/>
      <c r="BV319" s="374"/>
      <c r="BW319" s="374"/>
      <c r="BX319" s="473">
        <v>45721</v>
      </c>
      <c r="BY319" s="477">
        <v>1000000</v>
      </c>
      <c r="BZ319" s="374"/>
      <c r="CA319" s="376"/>
      <c r="CB319" s="374"/>
      <c r="CC319" s="374"/>
      <c r="CD319" s="376"/>
      <c r="CE319" s="374"/>
      <c r="CF319" s="375"/>
      <c r="CG319" s="376"/>
      <c r="CH319" s="374"/>
      <c r="CI319" s="375"/>
      <c r="CJ319" s="471">
        <v>46000</v>
      </c>
      <c r="CK319" s="472">
        <v>241000</v>
      </c>
      <c r="CL319" s="375"/>
      <c r="CP319" s="126">
        <v>45828</v>
      </c>
      <c r="CQ319" s="203">
        <v>15000</v>
      </c>
      <c r="DB319" s="859">
        <v>46114</v>
      </c>
      <c r="DC319" s="441">
        <v>10000</v>
      </c>
      <c r="DH319" s="442"/>
      <c r="DI319" s="441"/>
    </row>
    <row r="320" spans="1:113" ht="15.75" x14ac:dyDescent="0.25">
      <c r="A320" s="298"/>
      <c r="E320" s="404">
        <v>46130</v>
      </c>
      <c r="F320" s="405">
        <v>48000</v>
      </c>
      <c r="G320" s="407" t="s">
        <v>3322</v>
      </c>
      <c r="H320" s="405" t="s">
        <v>8716</v>
      </c>
      <c r="M320" s="211">
        <v>44698</v>
      </c>
      <c r="N320" s="212">
        <v>30000</v>
      </c>
      <c r="O320" s="213"/>
      <c r="P320" s="214" t="s">
        <v>749</v>
      </c>
      <c r="T320" s="844">
        <v>45992</v>
      </c>
      <c r="U320" s="672" t="s">
        <v>1679</v>
      </c>
      <c r="V320" s="557" t="s">
        <v>7738</v>
      </c>
      <c r="W320" s="558"/>
      <c r="X320" s="558"/>
      <c r="Y320" s="673">
        <v>115000</v>
      </c>
      <c r="Z320" s="569"/>
      <c r="AA320" s="712">
        <v>73000</v>
      </c>
      <c r="AB320" s="569"/>
      <c r="AC320" s="569"/>
      <c r="AD320" s="569"/>
      <c r="AE320" s="712">
        <v>42000</v>
      </c>
      <c r="AF320" s="569"/>
      <c r="AG320" s="569"/>
      <c r="AH320" s="569"/>
      <c r="AI320" t="s">
        <v>542</v>
      </c>
      <c r="AJ320" s="256">
        <v>45032</v>
      </c>
      <c r="AK320" s="255">
        <v>4695000</v>
      </c>
      <c r="AL320" s="255">
        <v>-4695000</v>
      </c>
      <c r="AN320" s="126"/>
      <c r="BP320" s="203"/>
      <c r="BQ320" s="203"/>
      <c r="BR320" s="203"/>
      <c r="BS320" s="203"/>
      <c r="BT320" s="374"/>
      <c r="BU320" s="374"/>
      <c r="BV320" s="374"/>
      <c r="BW320" s="374"/>
      <c r="BX320" s="473">
        <v>45721</v>
      </c>
      <c r="BY320" s="477">
        <v>72000</v>
      </c>
      <c r="BZ320" s="374"/>
      <c r="CA320" s="376"/>
      <c r="CB320" s="374"/>
      <c r="CC320" s="374"/>
      <c r="CD320" s="376"/>
      <c r="CE320" s="374"/>
      <c r="CF320" s="375"/>
      <c r="CG320" s="376"/>
      <c r="CH320" s="374"/>
      <c r="CI320" s="375"/>
      <c r="CJ320" s="471">
        <v>45999</v>
      </c>
      <c r="CK320" s="472">
        <v>5000</v>
      </c>
      <c r="CL320" s="375"/>
      <c r="CP320" s="126">
        <v>45826</v>
      </c>
      <c r="CQ320" s="203">
        <v>30000</v>
      </c>
      <c r="DB320" s="859">
        <v>46113</v>
      </c>
      <c r="DC320" s="441">
        <v>18000</v>
      </c>
      <c r="DH320" s="442"/>
      <c r="DI320" s="441"/>
    </row>
    <row r="321" spans="1:113" ht="15.75" x14ac:dyDescent="0.25">
      <c r="A321" s="298"/>
      <c r="E321" s="404">
        <v>46129</v>
      </c>
      <c r="F321" s="405">
        <v>6000</v>
      </c>
      <c r="G321" s="407"/>
      <c r="H321" s="405" t="s">
        <v>8601</v>
      </c>
      <c r="M321" s="211">
        <v>44695</v>
      </c>
      <c r="N321" s="212">
        <v>5000</v>
      </c>
      <c r="O321" s="213"/>
      <c r="P321" s="214" t="s">
        <v>750</v>
      </c>
      <c r="T321" s="844">
        <v>45992</v>
      </c>
      <c r="U321" s="672" t="s">
        <v>1679</v>
      </c>
      <c r="V321" s="557" t="s">
        <v>7608</v>
      </c>
      <c r="W321" s="558" t="s">
        <v>1442</v>
      </c>
      <c r="X321" s="558" t="s">
        <v>214</v>
      </c>
      <c r="Y321" s="673">
        <v>138000</v>
      </c>
      <c r="Z321" s="569"/>
      <c r="AA321" s="712">
        <v>3000</v>
      </c>
      <c r="AB321" s="569">
        <v>15000</v>
      </c>
      <c r="AC321" s="569">
        <v>45000</v>
      </c>
      <c r="AD321" s="569"/>
      <c r="AE321" s="712">
        <v>75000</v>
      </c>
      <c r="AF321" s="569"/>
      <c r="AG321" s="569"/>
      <c r="AH321" s="569" t="s">
        <v>7634</v>
      </c>
      <c r="AI321" t="s">
        <v>542</v>
      </c>
      <c r="AJ321" s="256">
        <v>45031</v>
      </c>
      <c r="AK321" s="255">
        <v>4635000</v>
      </c>
      <c r="AL321" s="255">
        <v>-4635000</v>
      </c>
      <c r="AN321" s="126"/>
      <c r="BP321" s="203"/>
      <c r="BQ321" s="203"/>
      <c r="BR321" s="203"/>
      <c r="BS321" s="203"/>
      <c r="BT321" s="374"/>
      <c r="BU321" s="374"/>
      <c r="BV321" s="374"/>
      <c r="BW321" s="374"/>
      <c r="BX321" s="473">
        <v>45720</v>
      </c>
      <c r="BY321" s="477">
        <v>20000</v>
      </c>
      <c r="BZ321" s="374"/>
      <c r="CA321" s="376"/>
      <c r="CB321" s="374"/>
      <c r="CC321" s="374"/>
      <c r="CD321" s="376"/>
      <c r="CE321" s="374"/>
      <c r="CF321" s="375"/>
      <c r="CG321" s="376"/>
      <c r="CH321" s="374"/>
      <c r="CI321" s="375"/>
      <c r="CJ321" s="471">
        <v>45997</v>
      </c>
      <c r="CK321" s="472">
        <v>45000</v>
      </c>
      <c r="CL321" s="375"/>
      <c r="CP321" s="126">
        <v>45825</v>
      </c>
      <c r="CQ321" s="203">
        <v>8000</v>
      </c>
      <c r="DB321" s="859">
        <v>46113</v>
      </c>
      <c r="DC321" s="441">
        <v>120000</v>
      </c>
      <c r="DH321" s="442"/>
      <c r="DI321" s="441"/>
    </row>
    <row r="322" spans="1:113" ht="15.75" x14ac:dyDescent="0.25">
      <c r="A322" s="298"/>
      <c r="E322" s="404">
        <v>46129</v>
      </c>
      <c r="F322" s="405">
        <v>5000</v>
      </c>
      <c r="G322" s="407" t="s">
        <v>3324</v>
      </c>
      <c r="H322" s="405" t="s">
        <v>2649</v>
      </c>
      <c r="M322" s="211">
        <v>44694</v>
      </c>
      <c r="N322" s="212">
        <v>70000</v>
      </c>
      <c r="O322" s="213"/>
      <c r="P322" s="214" t="s">
        <v>751</v>
      </c>
      <c r="T322" s="844">
        <v>45992</v>
      </c>
      <c r="U322" s="672" t="s">
        <v>6513</v>
      </c>
      <c r="V322" s="557" t="s">
        <v>7154</v>
      </c>
      <c r="W322" s="558" t="s">
        <v>7155</v>
      </c>
      <c r="X322" s="558" t="s">
        <v>426</v>
      </c>
      <c r="Y322" s="673">
        <v>800000</v>
      </c>
      <c r="Z322" s="569"/>
      <c r="AA322" s="846">
        <v>657000</v>
      </c>
      <c r="AB322" s="569"/>
      <c r="AC322" s="569"/>
      <c r="AD322" s="723"/>
      <c r="AE322" s="712">
        <v>143000</v>
      </c>
      <c r="AF322" s="569"/>
      <c r="AG322" s="569"/>
      <c r="AH322" s="569" t="s">
        <v>7411</v>
      </c>
      <c r="AI322" t="s">
        <v>542</v>
      </c>
      <c r="AJ322" s="256">
        <v>45031</v>
      </c>
      <c r="AK322" s="255">
        <v>4635000</v>
      </c>
      <c r="AL322" s="255">
        <v>-4635000</v>
      </c>
      <c r="AN322" s="126"/>
      <c r="BP322" s="203"/>
      <c r="BQ322" s="203"/>
      <c r="BR322" s="203"/>
      <c r="BS322" s="203"/>
      <c r="BT322" s="374"/>
      <c r="BU322" s="374"/>
      <c r="BV322" s="374"/>
      <c r="BW322" s="374"/>
      <c r="BX322" s="473">
        <v>45720</v>
      </c>
      <c r="BY322" s="477">
        <v>0</v>
      </c>
      <c r="BZ322" s="374"/>
      <c r="CA322" s="376"/>
      <c r="CB322" s="374"/>
      <c r="CC322" s="374"/>
      <c r="CD322" s="376"/>
      <c r="CE322" s="374"/>
      <c r="CF322" s="375"/>
      <c r="CG322" s="376"/>
      <c r="CH322" s="374"/>
      <c r="CI322" s="375"/>
      <c r="CJ322" s="471">
        <v>45997</v>
      </c>
      <c r="CK322" s="472">
        <v>60000</v>
      </c>
      <c r="CL322" s="375"/>
      <c r="CP322" s="126">
        <v>45823</v>
      </c>
      <c r="CQ322" s="203">
        <v>897000</v>
      </c>
      <c r="DB322" s="859">
        <v>46113</v>
      </c>
      <c r="DC322" s="441">
        <v>1200000</v>
      </c>
      <c r="DH322" s="442"/>
      <c r="DI322" s="441"/>
    </row>
    <row r="323" spans="1:113" ht="15.75" x14ac:dyDescent="0.25">
      <c r="A323" s="298"/>
      <c r="E323" s="404">
        <v>46129</v>
      </c>
      <c r="F323" s="405">
        <v>2000</v>
      </c>
      <c r="G323" s="407" t="s">
        <v>5440</v>
      </c>
      <c r="H323" s="405" t="s">
        <v>5594</v>
      </c>
      <c r="M323" s="211">
        <v>44694</v>
      </c>
      <c r="N323" s="212">
        <v>30000</v>
      </c>
      <c r="O323" s="213"/>
      <c r="P323" s="214" t="s">
        <v>752</v>
      </c>
      <c r="T323" s="844">
        <v>45992</v>
      </c>
      <c r="U323" s="672" t="s">
        <v>6513</v>
      </c>
      <c r="V323" s="557" t="s">
        <v>7403</v>
      </c>
      <c r="W323" s="558" t="s">
        <v>5044</v>
      </c>
      <c r="X323" s="558" t="s">
        <v>426</v>
      </c>
      <c r="Y323" s="673">
        <v>250000</v>
      </c>
      <c r="Z323" s="569">
        <v>18000</v>
      </c>
      <c r="AA323" s="712">
        <v>162000</v>
      </c>
      <c r="AB323" s="569"/>
      <c r="AC323" s="569"/>
      <c r="AD323" s="569"/>
      <c r="AE323" s="712">
        <v>70000</v>
      </c>
      <c r="AF323" s="569"/>
      <c r="AG323" s="569"/>
      <c r="AH323" s="569"/>
      <c r="AI323" t="s">
        <v>542</v>
      </c>
      <c r="AJ323" s="256">
        <v>45030</v>
      </c>
      <c r="AK323" s="255">
        <v>4465000</v>
      </c>
      <c r="AL323" s="255">
        <v>-4465000</v>
      </c>
      <c r="AN323" s="126"/>
      <c r="BP323" s="203"/>
      <c r="BQ323" s="203"/>
      <c r="BR323" s="203"/>
      <c r="BS323" s="203"/>
      <c r="BT323" s="374"/>
      <c r="BU323" s="374"/>
      <c r="BV323" s="374"/>
      <c r="BW323" s="374"/>
      <c r="BX323" s="473">
        <v>45716</v>
      </c>
      <c r="BY323" s="477">
        <v>363000</v>
      </c>
      <c r="BZ323" s="374"/>
      <c r="CA323" s="376"/>
      <c r="CB323" s="374"/>
      <c r="CC323" s="374"/>
      <c r="CD323" s="376"/>
      <c r="CE323" s="374"/>
      <c r="CF323" s="375"/>
      <c r="CG323" s="376"/>
      <c r="CH323" s="374"/>
      <c r="CI323" s="375"/>
      <c r="CJ323" s="471">
        <v>45996</v>
      </c>
      <c r="CK323" s="472">
        <v>227000</v>
      </c>
      <c r="CL323" s="375"/>
      <c r="CP323" s="126">
        <v>45823</v>
      </c>
      <c r="CQ323" s="203">
        <v>4000</v>
      </c>
      <c r="DB323" s="859">
        <v>46112</v>
      </c>
      <c r="DC323" s="441">
        <v>15000</v>
      </c>
      <c r="DH323" s="442"/>
      <c r="DI323" s="441"/>
    </row>
    <row r="324" spans="1:113" ht="15.75" x14ac:dyDescent="0.25">
      <c r="A324" s="298"/>
      <c r="E324" s="404">
        <v>46128</v>
      </c>
      <c r="F324" s="405">
        <v>5000</v>
      </c>
      <c r="G324" s="407" t="s">
        <v>3324</v>
      </c>
      <c r="H324" s="405" t="s">
        <v>2649</v>
      </c>
      <c r="M324" s="211">
        <v>44694</v>
      </c>
      <c r="N324" s="212">
        <v>4000</v>
      </c>
      <c r="O324" s="213"/>
      <c r="P324" s="214" t="s">
        <v>613</v>
      </c>
      <c r="T324" s="844">
        <v>45992</v>
      </c>
      <c r="U324" s="672" t="s">
        <v>6513</v>
      </c>
      <c r="V324" s="557" t="s">
        <v>7407</v>
      </c>
      <c r="W324" s="558" t="s">
        <v>5044</v>
      </c>
      <c r="X324" s="558" t="s">
        <v>426</v>
      </c>
      <c r="Y324" s="673">
        <v>1540000</v>
      </c>
      <c r="Z324" s="569"/>
      <c r="AA324" s="712">
        <v>1477000</v>
      </c>
      <c r="AB324" s="569"/>
      <c r="AC324" s="569"/>
      <c r="AD324" s="569"/>
      <c r="AE324" s="712">
        <v>63000</v>
      </c>
      <c r="AF324" s="569"/>
      <c r="AG324" s="569"/>
      <c r="AH324" s="569" t="s">
        <v>7405</v>
      </c>
      <c r="AI324" t="s">
        <v>542</v>
      </c>
      <c r="AJ324" s="256">
        <v>45030</v>
      </c>
      <c r="AK324" s="255">
        <v>4465000</v>
      </c>
      <c r="AL324" s="255">
        <v>-4463000</v>
      </c>
      <c r="AN324" s="126"/>
      <c r="BP324" s="203"/>
      <c r="BQ324" s="203"/>
      <c r="BR324" s="203"/>
      <c r="BS324" s="203"/>
      <c r="BT324" s="374"/>
      <c r="BU324" s="374"/>
      <c r="BV324" s="374"/>
      <c r="BW324" s="374"/>
      <c r="BX324" s="473">
        <v>45716</v>
      </c>
      <c r="BY324" s="477">
        <v>238000</v>
      </c>
      <c r="BZ324" s="374"/>
      <c r="CA324" s="376"/>
      <c r="CB324" s="374"/>
      <c r="CC324" s="374"/>
      <c r="CD324" s="376"/>
      <c r="CE324" s="374"/>
      <c r="CF324" s="375"/>
      <c r="CG324" s="376"/>
      <c r="CH324" s="374"/>
      <c r="CI324" s="375"/>
      <c r="CJ324" s="471">
        <v>45996</v>
      </c>
      <c r="CK324" s="472">
        <v>165000</v>
      </c>
      <c r="CL324" s="375"/>
      <c r="CP324" s="126">
        <v>45822</v>
      </c>
      <c r="CQ324" s="203">
        <v>80000</v>
      </c>
      <c r="DB324" s="859">
        <v>46111</v>
      </c>
      <c r="DC324" s="441">
        <v>376000</v>
      </c>
      <c r="DH324" s="442"/>
      <c r="DI324" s="441"/>
    </row>
    <row r="325" spans="1:113" ht="15.75" x14ac:dyDescent="0.25">
      <c r="A325" s="298"/>
      <c r="E325" s="404">
        <v>46128</v>
      </c>
      <c r="F325" s="405">
        <v>35000</v>
      </c>
      <c r="G325" s="407" t="s">
        <v>911</v>
      </c>
      <c r="H325" s="405" t="s">
        <v>21</v>
      </c>
      <c r="M325" s="211">
        <v>44694</v>
      </c>
      <c r="N325" s="212">
        <v>70000</v>
      </c>
      <c r="O325" s="213"/>
      <c r="P325" s="214" t="s">
        <v>753</v>
      </c>
      <c r="T325" s="844">
        <v>45992</v>
      </c>
      <c r="U325" s="672" t="s">
        <v>6513</v>
      </c>
      <c r="V325" s="557" t="s">
        <v>7406</v>
      </c>
      <c r="W325" s="558" t="s">
        <v>5044</v>
      </c>
      <c r="X325" s="558" t="s">
        <v>426</v>
      </c>
      <c r="Y325" s="673">
        <v>1540000</v>
      </c>
      <c r="Z325" s="569"/>
      <c r="AA325" s="712">
        <v>1477000</v>
      </c>
      <c r="AB325" s="569"/>
      <c r="AC325" s="569"/>
      <c r="AD325" s="569"/>
      <c r="AE325" s="712">
        <v>63000</v>
      </c>
      <c r="AF325" s="569"/>
      <c r="AG325" s="569"/>
      <c r="AH325" s="569"/>
      <c r="AI325" t="s">
        <v>542</v>
      </c>
      <c r="AJ325" s="256">
        <v>45030</v>
      </c>
      <c r="AK325" s="255">
        <v>4463000</v>
      </c>
      <c r="AL325" s="255">
        <v>-4463000</v>
      </c>
      <c r="AN325" s="126"/>
      <c r="BP325" s="203"/>
      <c r="BQ325" s="203"/>
      <c r="BR325" s="203"/>
      <c r="BS325" s="203"/>
      <c r="BT325" s="374"/>
      <c r="BU325" s="374"/>
      <c r="BV325" s="374"/>
      <c r="BW325" s="374"/>
      <c r="BX325" s="473">
        <v>45716</v>
      </c>
      <c r="BY325" s="477">
        <v>500000</v>
      </c>
      <c r="BZ325" s="374"/>
      <c r="CA325" s="376"/>
      <c r="CB325" s="374"/>
      <c r="CC325" s="374"/>
      <c r="CD325" s="376"/>
      <c r="CE325" s="374"/>
      <c r="CF325" s="375"/>
      <c r="CG325" s="376"/>
      <c r="CH325" s="374"/>
      <c r="CI325" s="375"/>
      <c r="CJ325" s="471">
        <v>45995</v>
      </c>
      <c r="CK325" s="472">
        <v>265000</v>
      </c>
      <c r="CL325" s="375"/>
      <c r="CP325" s="126">
        <v>45822</v>
      </c>
      <c r="CQ325" s="203">
        <v>19000</v>
      </c>
      <c r="DB325" s="859">
        <v>46111</v>
      </c>
      <c r="DC325" s="441">
        <v>126000</v>
      </c>
      <c r="DH325" s="442"/>
      <c r="DI325" s="441"/>
    </row>
    <row r="326" spans="1:113" ht="15.75" x14ac:dyDescent="0.25">
      <c r="A326" s="298"/>
      <c r="E326" s="404">
        <v>46128</v>
      </c>
      <c r="F326" s="405">
        <v>20000</v>
      </c>
      <c r="G326" s="407" t="s">
        <v>1281</v>
      </c>
      <c r="H326" s="405" t="s">
        <v>1795</v>
      </c>
      <c r="M326" s="211">
        <v>44693</v>
      </c>
      <c r="N326" s="212">
        <v>4000</v>
      </c>
      <c r="O326" s="213"/>
      <c r="P326" s="214" t="s">
        <v>613</v>
      </c>
      <c r="T326" s="844">
        <v>45992</v>
      </c>
      <c r="U326" s="672" t="s">
        <v>6513</v>
      </c>
      <c r="V326" s="557" t="s">
        <v>7301</v>
      </c>
      <c r="W326" s="558" t="s">
        <v>5044</v>
      </c>
      <c r="X326" s="558" t="s">
        <v>426</v>
      </c>
      <c r="Y326" s="673">
        <v>265000</v>
      </c>
      <c r="Z326" s="569"/>
      <c r="AA326" s="712">
        <v>194000</v>
      </c>
      <c r="AB326" s="569"/>
      <c r="AC326" s="569"/>
      <c r="AD326" s="569"/>
      <c r="AE326" s="712">
        <v>71000</v>
      </c>
      <c r="AF326" s="569"/>
      <c r="AG326" s="569"/>
      <c r="AH326" s="569"/>
      <c r="AI326" t="s">
        <v>542</v>
      </c>
      <c r="AJ326" s="256">
        <v>45029</v>
      </c>
      <c r="AK326" s="255">
        <v>4443000</v>
      </c>
      <c r="AL326" s="255">
        <v>-4443000</v>
      </c>
      <c r="AN326" s="126"/>
      <c r="BP326" s="203"/>
      <c r="BQ326" s="203"/>
      <c r="BR326" s="203"/>
      <c r="BS326" s="203"/>
      <c r="BT326" s="374"/>
      <c r="BU326" s="374"/>
      <c r="BV326" s="374"/>
      <c r="BW326" s="374"/>
      <c r="BX326" s="473">
        <v>45716</v>
      </c>
      <c r="BY326" s="477">
        <v>5000</v>
      </c>
      <c r="BZ326" s="374"/>
      <c r="CA326" s="376"/>
      <c r="CB326" s="374"/>
      <c r="CC326" s="374"/>
      <c r="CD326" s="376"/>
      <c r="CE326" s="374"/>
      <c r="CF326" s="375"/>
      <c r="CG326" s="376"/>
      <c r="CH326" s="374"/>
      <c r="CI326" s="375"/>
      <c r="CJ326" s="471">
        <v>45994</v>
      </c>
      <c r="CK326" s="472">
        <v>523000</v>
      </c>
      <c r="CL326" s="375"/>
      <c r="CP326" s="126">
        <v>45822</v>
      </c>
      <c r="CQ326" s="203">
        <v>20000</v>
      </c>
      <c r="DB326" s="859">
        <v>46111</v>
      </c>
      <c r="DC326" s="441">
        <v>6000</v>
      </c>
      <c r="DH326" s="442"/>
      <c r="DI326" s="441"/>
    </row>
    <row r="327" spans="1:113" ht="16.5" thickBot="1" x14ac:dyDescent="0.3">
      <c r="A327" s="298"/>
      <c r="E327" s="404">
        <v>46128</v>
      </c>
      <c r="F327" s="405">
        <v>6000</v>
      </c>
      <c r="G327" s="407" t="s">
        <v>1281</v>
      </c>
      <c r="H327" s="405" t="s">
        <v>1455</v>
      </c>
      <c r="M327" s="211">
        <v>44693</v>
      </c>
      <c r="N327" s="212">
        <v>70000</v>
      </c>
      <c r="O327" s="213"/>
      <c r="P327" s="214" t="s">
        <v>754</v>
      </c>
      <c r="T327" s="844">
        <v>45992</v>
      </c>
      <c r="U327" s="672" t="s">
        <v>1523</v>
      </c>
      <c r="V327" s="557" t="s">
        <v>7392</v>
      </c>
      <c r="W327" s="558" t="s">
        <v>561</v>
      </c>
      <c r="X327" s="558" t="s">
        <v>214</v>
      </c>
      <c r="Y327" s="673">
        <v>291000</v>
      </c>
      <c r="Z327" s="569">
        <v>23000</v>
      </c>
      <c r="AA327" s="712">
        <v>197000</v>
      </c>
      <c r="AB327" s="569"/>
      <c r="AC327" s="569"/>
      <c r="AD327" s="569"/>
      <c r="AE327" s="712">
        <v>71000</v>
      </c>
      <c r="AF327" s="569"/>
      <c r="AG327" s="569"/>
      <c r="AH327" s="569"/>
      <c r="AI327" t="s">
        <v>542</v>
      </c>
      <c r="AJ327" s="256">
        <v>45022</v>
      </c>
      <c r="AK327" s="255">
        <v>4094000</v>
      </c>
      <c r="AL327" s="255">
        <v>-4094000</v>
      </c>
      <c r="AN327" s="126"/>
      <c r="BP327" s="203"/>
      <c r="BQ327" s="203"/>
      <c r="BR327" s="203"/>
      <c r="BS327" s="203"/>
      <c r="BT327" s="374"/>
      <c r="BU327" s="374"/>
      <c r="BV327" s="374"/>
      <c r="BW327" s="374"/>
      <c r="BX327" s="473">
        <v>45716</v>
      </c>
      <c r="BY327" s="477">
        <v>142000</v>
      </c>
      <c r="BZ327" s="374"/>
      <c r="CA327" s="376"/>
      <c r="CB327" s="374"/>
      <c r="CC327" s="374"/>
      <c r="CD327" s="376"/>
      <c r="CE327" s="374"/>
      <c r="CF327" s="375"/>
      <c r="CG327" s="376"/>
      <c r="CH327" s="374"/>
      <c r="CI327" s="375"/>
      <c r="CJ327" s="471">
        <v>45993</v>
      </c>
      <c r="CK327" s="472">
        <v>32000</v>
      </c>
      <c r="CL327" s="375"/>
      <c r="CP327" s="126">
        <v>45820</v>
      </c>
      <c r="CQ327" s="203">
        <v>30000</v>
      </c>
      <c r="DB327" s="859">
        <v>46111</v>
      </c>
      <c r="DC327" s="441">
        <v>10000</v>
      </c>
      <c r="DH327" s="442"/>
      <c r="DI327" s="441"/>
    </row>
    <row r="328" spans="1:113" ht="15.75" x14ac:dyDescent="0.25">
      <c r="A328" s="298"/>
      <c r="E328" s="404">
        <v>46128</v>
      </c>
      <c r="F328" s="405">
        <v>268000</v>
      </c>
      <c r="G328" s="407" t="s">
        <v>1281</v>
      </c>
      <c r="H328" s="405" t="s">
        <v>3344</v>
      </c>
      <c r="M328" s="211">
        <v>44692</v>
      </c>
      <c r="N328" s="212">
        <v>4000</v>
      </c>
      <c r="O328" s="213"/>
      <c r="P328" s="214" t="s">
        <v>613</v>
      </c>
      <c r="T328" s="844">
        <v>45992</v>
      </c>
      <c r="U328" s="1009" t="s">
        <v>3547</v>
      </c>
      <c r="V328" s="945" t="s">
        <v>7516</v>
      </c>
      <c r="W328" s="714" t="s">
        <v>561</v>
      </c>
      <c r="X328" s="714" t="s">
        <v>427</v>
      </c>
      <c r="Y328" s="946">
        <v>412000</v>
      </c>
      <c r="Z328" s="843">
        <v>23000</v>
      </c>
      <c r="AA328" s="715">
        <v>319000</v>
      </c>
      <c r="AB328" s="569"/>
      <c r="AC328" s="569"/>
      <c r="AD328" s="843"/>
      <c r="AE328" s="715">
        <v>70000</v>
      </c>
      <c r="AF328" s="569"/>
      <c r="AG328" s="569"/>
      <c r="AH328" s="569" t="s">
        <v>7734</v>
      </c>
      <c r="AI328" t="s">
        <v>542</v>
      </c>
      <c r="AJ328" s="256">
        <v>45021</v>
      </c>
      <c r="AK328" s="255">
        <v>4054000</v>
      </c>
      <c r="AL328" s="255">
        <v>-4054000</v>
      </c>
      <c r="AN328" s="126"/>
      <c r="BP328" s="203"/>
      <c r="BQ328" s="203"/>
      <c r="BR328" s="203"/>
      <c r="BS328" s="203"/>
      <c r="BT328" s="374"/>
      <c r="BU328" s="374"/>
      <c r="BV328" s="374"/>
      <c r="BW328" s="374"/>
      <c r="BX328" s="473">
        <v>45716</v>
      </c>
      <c r="BY328" s="477"/>
      <c r="BZ328" s="374"/>
      <c r="CA328" s="376"/>
      <c r="CB328" s="374"/>
      <c r="CC328" s="374"/>
      <c r="CD328" s="376"/>
      <c r="CE328" s="374"/>
      <c r="CF328" s="375"/>
      <c r="CG328" s="376"/>
      <c r="CH328" s="374"/>
      <c r="CI328" s="375"/>
      <c r="CJ328" s="471">
        <v>45993</v>
      </c>
      <c r="CK328" s="472">
        <v>5000</v>
      </c>
      <c r="CL328" s="375"/>
      <c r="CP328" s="126">
        <v>45820</v>
      </c>
      <c r="CQ328" s="203">
        <v>50000</v>
      </c>
      <c r="DB328" s="859">
        <v>46111</v>
      </c>
      <c r="DC328" s="441">
        <v>35000</v>
      </c>
      <c r="DH328" s="442"/>
      <c r="DI328" s="441"/>
    </row>
    <row r="329" spans="1:113" ht="15.75" x14ac:dyDescent="0.25">
      <c r="A329" s="298"/>
      <c r="E329" s="404">
        <v>46127</v>
      </c>
      <c r="F329" s="405">
        <v>260000</v>
      </c>
      <c r="G329" s="407"/>
      <c r="H329" s="405" t="s">
        <v>8576</v>
      </c>
      <c r="M329" s="211">
        <v>44692</v>
      </c>
      <c r="N329" s="212">
        <v>70000</v>
      </c>
      <c r="O329" s="213"/>
      <c r="P329" s="214" t="s">
        <v>755</v>
      </c>
      <c r="T329" s="844">
        <v>45992</v>
      </c>
      <c r="U329" s="672" t="s">
        <v>1930</v>
      </c>
      <c r="V329" s="557">
        <v>1128384010</v>
      </c>
      <c r="W329" s="558" t="s">
        <v>7232</v>
      </c>
      <c r="X329" s="558" t="s">
        <v>214</v>
      </c>
      <c r="Y329" s="673">
        <v>100000</v>
      </c>
      <c r="Z329" s="569">
        <v>45983</v>
      </c>
      <c r="AA329" s="846">
        <v>16</v>
      </c>
      <c r="AB329" s="569">
        <f>WORKDAY.INTL(Tabla23[[#This Row],[PAZ Y SALVO - ENVIO]],Tabla23[[#This Row],[RECIBO TRANSITO]],1,Tabla30[FECHA])</f>
        <v>0</v>
      </c>
      <c r="AC329" s="569"/>
      <c r="AD329" s="569"/>
      <c r="AE329" s="712">
        <v>100000</v>
      </c>
      <c r="AF329" s="569"/>
      <c r="AG329" s="569"/>
      <c r="AH329" s="569" t="s">
        <v>7240</v>
      </c>
      <c r="AI329" t="s">
        <v>542</v>
      </c>
      <c r="AJ329" s="256">
        <v>45021</v>
      </c>
      <c r="AK329" s="255">
        <v>4003000</v>
      </c>
      <c r="AL329" s="255">
        <v>-4003000</v>
      </c>
      <c r="AN329" s="126"/>
      <c r="BP329" s="203"/>
      <c r="BQ329" s="203"/>
      <c r="BR329" s="203"/>
      <c r="BS329" s="203"/>
      <c r="BT329" s="374"/>
      <c r="BU329" s="374"/>
      <c r="BV329" s="374"/>
      <c r="BW329" s="374"/>
      <c r="BX329" s="473">
        <v>45702</v>
      </c>
      <c r="BY329" s="477">
        <v>212000</v>
      </c>
      <c r="BZ329" s="374"/>
      <c r="CA329" s="376"/>
      <c r="CB329" s="374"/>
      <c r="CC329" s="374"/>
      <c r="CD329" s="376"/>
      <c r="CE329" s="374"/>
      <c r="CF329" s="375"/>
      <c r="CG329" s="376"/>
      <c r="CH329" s="374"/>
      <c r="CI329" s="375"/>
      <c r="CJ329" s="471">
        <v>45993</v>
      </c>
      <c r="CK329" s="472">
        <v>520000</v>
      </c>
      <c r="CL329" s="375"/>
      <c r="CP329" s="126">
        <v>45817</v>
      </c>
      <c r="CQ329" s="203">
        <v>389000</v>
      </c>
      <c r="DB329" s="859">
        <v>46109</v>
      </c>
      <c r="DC329" s="441">
        <v>10000</v>
      </c>
      <c r="DH329" s="442"/>
      <c r="DI329" s="441"/>
    </row>
    <row r="330" spans="1:113" ht="15.75" x14ac:dyDescent="0.25">
      <c r="A330" s="298"/>
      <c r="E330" s="404">
        <v>46126</v>
      </c>
      <c r="F330" s="405">
        <v>4000</v>
      </c>
      <c r="G330" s="407" t="s">
        <v>1365</v>
      </c>
      <c r="H330" s="405" t="s">
        <v>7192</v>
      </c>
      <c r="M330" s="211">
        <v>44692</v>
      </c>
      <c r="N330" s="212">
        <v>4000</v>
      </c>
      <c r="O330" s="213"/>
      <c r="P330" s="214" t="s">
        <v>613</v>
      </c>
      <c r="T330" s="844">
        <v>45992</v>
      </c>
      <c r="U330" s="672" t="s">
        <v>6776</v>
      </c>
      <c r="V330" s="557">
        <v>12281529</v>
      </c>
      <c r="W330" s="558" t="s">
        <v>5550</v>
      </c>
      <c r="X330" s="558" t="s">
        <v>7574</v>
      </c>
      <c r="Y330" s="673">
        <v>303000</v>
      </c>
      <c r="Z330" s="569"/>
      <c r="AA330" s="712">
        <v>45000</v>
      </c>
      <c r="AB330" s="569">
        <v>227000</v>
      </c>
      <c r="AC330" s="569"/>
      <c r="AD330" s="569"/>
      <c r="AE330" s="712">
        <v>31000</v>
      </c>
      <c r="AF330" s="569"/>
      <c r="AG330" s="569"/>
      <c r="AH330" s="569" t="s">
        <v>7633</v>
      </c>
      <c r="AI330" t="s">
        <v>542</v>
      </c>
      <c r="AJ330" s="256">
        <v>45021</v>
      </c>
      <c r="AK330" s="255">
        <v>3983000</v>
      </c>
      <c r="AL330" s="255">
        <v>-3983000</v>
      </c>
      <c r="AN330" s="126"/>
      <c r="BP330" s="203"/>
      <c r="BQ330" s="203"/>
      <c r="BR330" s="203"/>
      <c r="BS330" s="203"/>
      <c r="BT330" s="374"/>
      <c r="BU330" s="374"/>
      <c r="BV330" s="374"/>
      <c r="BW330" s="374"/>
      <c r="BX330" s="473">
        <v>45702</v>
      </c>
      <c r="BY330" s="477"/>
      <c r="BZ330" s="374"/>
      <c r="CA330" s="376"/>
      <c r="CB330" s="374"/>
      <c r="CC330" s="374"/>
      <c r="CD330" s="376"/>
      <c r="CE330" s="374"/>
      <c r="CF330" s="375"/>
      <c r="CG330" s="376"/>
      <c r="CH330" s="374"/>
      <c r="CI330" s="375"/>
      <c r="CJ330" s="471">
        <v>45992</v>
      </c>
      <c r="CK330" s="472">
        <v>270000</v>
      </c>
      <c r="CL330" s="375"/>
      <c r="CP330" s="126">
        <v>45817</v>
      </c>
      <c r="CQ330" s="203">
        <v>378000</v>
      </c>
      <c r="DB330" s="859">
        <v>46109</v>
      </c>
      <c r="DC330" s="441">
        <v>160000</v>
      </c>
      <c r="DH330" s="442"/>
      <c r="DI330" s="441"/>
    </row>
    <row r="331" spans="1:113" ht="15.75" x14ac:dyDescent="0.25">
      <c r="A331" s="298"/>
      <c r="E331" s="404">
        <v>46126</v>
      </c>
      <c r="F331" s="405">
        <v>60000</v>
      </c>
      <c r="G331" s="407" t="s">
        <v>1365</v>
      </c>
      <c r="H331" s="405" t="s">
        <v>8551</v>
      </c>
      <c r="M331" s="211">
        <v>44692</v>
      </c>
      <c r="N331" s="212">
        <v>70000</v>
      </c>
      <c r="O331" s="213"/>
      <c r="P331" s="214" t="s">
        <v>756</v>
      </c>
      <c r="T331" s="844">
        <v>45992</v>
      </c>
      <c r="U331" s="672" t="s">
        <v>6776</v>
      </c>
      <c r="V331" s="557">
        <v>1130623543</v>
      </c>
      <c r="W331" s="558" t="s">
        <v>3213</v>
      </c>
      <c r="X331" s="558" t="s">
        <v>7574</v>
      </c>
      <c r="Y331" s="673">
        <v>303000</v>
      </c>
      <c r="Z331" s="569"/>
      <c r="AA331" s="712">
        <v>45000</v>
      </c>
      <c r="AB331" s="569">
        <v>226000</v>
      </c>
      <c r="AC331" s="569"/>
      <c r="AD331" s="569"/>
      <c r="AE331" s="712">
        <v>32000</v>
      </c>
      <c r="AF331" s="569"/>
      <c r="AG331" s="569"/>
      <c r="AH331" s="569" t="s">
        <v>7581</v>
      </c>
      <c r="AI331" t="s">
        <v>542</v>
      </c>
      <c r="AJ331" s="257">
        <v>45017</v>
      </c>
      <c r="AK331" s="255">
        <v>3919000</v>
      </c>
      <c r="AL331" s="255">
        <v>-3919000</v>
      </c>
      <c r="AN331" s="126"/>
      <c r="BP331" s="203"/>
      <c r="BQ331" s="203"/>
      <c r="BR331" s="203"/>
      <c r="BS331" s="203"/>
      <c r="BT331" s="374"/>
      <c r="BU331" s="374"/>
      <c r="BV331" s="374"/>
      <c r="BW331" s="374"/>
      <c r="BX331" s="473">
        <v>45696</v>
      </c>
      <c r="BY331" s="477">
        <v>72000</v>
      </c>
      <c r="BZ331" s="374"/>
      <c r="CA331" s="376"/>
      <c r="CB331" s="374"/>
      <c r="CC331" s="374"/>
      <c r="CD331" s="376"/>
      <c r="CE331" s="374"/>
      <c r="CF331" s="375"/>
      <c r="CG331" s="376"/>
      <c r="CH331" s="374"/>
      <c r="CI331" s="375"/>
      <c r="CJ331" s="471">
        <v>45992</v>
      </c>
      <c r="CK331" s="472">
        <v>246000</v>
      </c>
      <c r="CL331" s="375"/>
      <c r="CP331" s="126">
        <v>45817</v>
      </c>
      <c r="CQ331" s="203">
        <v>76000</v>
      </c>
      <c r="DB331" s="859">
        <v>46109</v>
      </c>
      <c r="DC331" s="441">
        <v>63000</v>
      </c>
      <c r="DH331" s="442"/>
      <c r="DI331" s="441"/>
    </row>
    <row r="332" spans="1:113" ht="15.75" x14ac:dyDescent="0.25">
      <c r="A332" s="298"/>
      <c r="E332" s="404">
        <v>46126</v>
      </c>
      <c r="F332" s="405">
        <v>10000</v>
      </c>
      <c r="G332" s="407" t="s">
        <v>3324</v>
      </c>
      <c r="H332" s="405" t="s">
        <v>2649</v>
      </c>
      <c r="M332" s="211">
        <v>44692</v>
      </c>
      <c r="N332" s="212">
        <v>61000</v>
      </c>
      <c r="O332" s="213"/>
      <c r="P332" s="214" t="s">
        <v>739</v>
      </c>
      <c r="T332" s="844">
        <v>45992</v>
      </c>
      <c r="U332" s="558" t="s">
        <v>6776</v>
      </c>
      <c r="V332" s="557" t="s">
        <v>7234</v>
      </c>
      <c r="W332" s="558"/>
      <c r="X332" s="558"/>
      <c r="Y332" s="673">
        <v>47000</v>
      </c>
      <c r="Z332" s="569"/>
      <c r="AA332" s="712"/>
      <c r="AB332" s="569"/>
      <c r="AC332" s="569">
        <v>47000</v>
      </c>
      <c r="AD332" s="569"/>
      <c r="AE332" s="712">
        <v>0</v>
      </c>
      <c r="AF332" s="569"/>
      <c r="AG332" s="569"/>
      <c r="AH332" s="569" t="s">
        <v>7298</v>
      </c>
      <c r="AI332" t="s">
        <v>542</v>
      </c>
      <c r="AJ332" s="258">
        <v>45017</v>
      </c>
      <c r="AK332" s="259">
        <v>5499000</v>
      </c>
      <c r="AL332" s="259">
        <v>-5499000</v>
      </c>
      <c r="AN332" s="126"/>
      <c r="BP332" s="203"/>
      <c r="BQ332" s="203"/>
      <c r="BR332" s="203"/>
      <c r="BS332" s="203"/>
      <c r="BT332" s="374"/>
      <c r="BU332" s="374"/>
      <c r="BV332" s="374"/>
      <c r="BW332" s="374"/>
      <c r="BX332" s="473">
        <v>45696</v>
      </c>
      <c r="BY332" s="477"/>
      <c r="BZ332" s="374"/>
      <c r="CA332" s="376"/>
      <c r="CB332" s="374"/>
      <c r="CC332" s="374"/>
      <c r="CD332" s="376"/>
      <c r="CE332" s="374"/>
      <c r="CF332" s="375"/>
      <c r="CG332" s="376"/>
      <c r="CH332" s="374"/>
      <c r="CI332" s="375"/>
      <c r="CJ332" s="471">
        <v>45992</v>
      </c>
      <c r="CK332" s="472">
        <v>6000</v>
      </c>
      <c r="CL332" s="375"/>
      <c r="CP332" s="126">
        <v>45817</v>
      </c>
      <c r="CQ332" s="203">
        <v>324000</v>
      </c>
      <c r="DB332" s="859">
        <v>46108</v>
      </c>
      <c r="DC332" s="441">
        <v>6000</v>
      </c>
      <c r="DH332" s="442"/>
      <c r="DI332" s="441"/>
    </row>
    <row r="333" spans="1:113" ht="15.75" x14ac:dyDescent="0.25">
      <c r="A333" s="298"/>
      <c r="E333" s="404">
        <v>46126</v>
      </c>
      <c r="F333" s="405">
        <v>20000</v>
      </c>
      <c r="G333" s="407" t="s">
        <v>1281</v>
      </c>
      <c r="H333" s="405" t="s">
        <v>3344</v>
      </c>
      <c r="M333" s="211">
        <v>44692</v>
      </c>
      <c r="N333" s="212">
        <v>30000</v>
      </c>
      <c r="O333" s="213"/>
      <c r="P333" s="214" t="s">
        <v>757</v>
      </c>
      <c r="T333" s="844">
        <v>45992</v>
      </c>
      <c r="U333" s="672" t="s">
        <v>6776</v>
      </c>
      <c r="V333" s="557" t="s">
        <v>7390</v>
      </c>
      <c r="W333" s="558" t="s">
        <v>561</v>
      </c>
      <c r="X333" s="558" t="s">
        <v>426</v>
      </c>
      <c r="Y333" s="673">
        <v>359000</v>
      </c>
      <c r="Z333" s="569">
        <v>23000</v>
      </c>
      <c r="AA333" s="712">
        <v>265000</v>
      </c>
      <c r="AB333" s="569"/>
      <c r="AC333" s="569"/>
      <c r="AD333" s="569"/>
      <c r="AE333" s="712">
        <v>71000</v>
      </c>
      <c r="AF333" s="569"/>
      <c r="AG333" s="569"/>
      <c r="AH333" s="569"/>
      <c r="AI333" t="s">
        <v>542</v>
      </c>
      <c r="AN333" s="126"/>
      <c r="BP333" s="203"/>
      <c r="BQ333" s="203"/>
      <c r="BR333" s="203"/>
      <c r="BS333" s="203"/>
      <c r="BT333" s="374"/>
      <c r="BU333" s="374"/>
      <c r="BV333" s="374"/>
      <c r="BW333" s="374"/>
      <c r="BX333" s="473">
        <v>45688</v>
      </c>
      <c r="BY333" s="477">
        <v>0</v>
      </c>
      <c r="BZ333" s="374"/>
      <c r="CA333" s="376"/>
      <c r="CB333" s="374"/>
      <c r="CC333" s="374"/>
      <c r="CD333" s="376"/>
      <c r="CE333" s="374"/>
      <c r="CF333" s="375"/>
      <c r="CG333" s="376"/>
      <c r="CH333" s="374"/>
      <c r="CI333" s="375"/>
      <c r="CJ333" s="471">
        <v>45992</v>
      </c>
      <c r="CK333" s="472">
        <v>298000</v>
      </c>
      <c r="CL333" s="375"/>
      <c r="CP333" s="126">
        <v>45817</v>
      </c>
      <c r="CQ333" s="203">
        <v>1057000</v>
      </c>
      <c r="DB333" s="859">
        <v>46108</v>
      </c>
      <c r="DC333" s="441">
        <v>20000</v>
      </c>
      <c r="DH333" s="442"/>
      <c r="DI333" s="441"/>
    </row>
    <row r="334" spans="1:113" ht="15.75" x14ac:dyDescent="0.25">
      <c r="A334" s="298"/>
      <c r="E334" s="404">
        <v>46125</v>
      </c>
      <c r="F334" s="405">
        <v>20000</v>
      </c>
      <c r="G334" s="407" t="s">
        <v>1365</v>
      </c>
      <c r="H334" s="405" t="s">
        <v>8583</v>
      </c>
      <c r="M334" s="211">
        <v>44692</v>
      </c>
      <c r="N334" s="212">
        <v>142000</v>
      </c>
      <c r="O334" s="213"/>
      <c r="P334" s="214" t="s">
        <v>758</v>
      </c>
      <c r="T334" s="844">
        <v>45992</v>
      </c>
      <c r="U334" s="672" t="s">
        <v>6996</v>
      </c>
      <c r="V334" s="557" t="s">
        <v>7580</v>
      </c>
      <c r="W334" s="558" t="s">
        <v>561</v>
      </c>
      <c r="X334" s="558" t="s">
        <v>214</v>
      </c>
      <c r="Y334" s="673">
        <v>719000</v>
      </c>
      <c r="Z334" s="569">
        <v>23000</v>
      </c>
      <c r="AA334" s="712">
        <v>502000</v>
      </c>
      <c r="AB334" s="569"/>
      <c r="AC334" s="569"/>
      <c r="AD334" s="569"/>
      <c r="AE334" s="712">
        <v>194000</v>
      </c>
      <c r="AF334" s="569"/>
      <c r="AG334" s="569"/>
      <c r="AH334" s="569"/>
      <c r="AI334" t="s">
        <v>542</v>
      </c>
      <c r="AN334" s="126"/>
      <c r="BP334" s="203"/>
      <c r="BQ334" s="203"/>
      <c r="BR334" s="203"/>
      <c r="BS334" s="203"/>
      <c r="BT334" s="374"/>
      <c r="BU334" s="374"/>
      <c r="BV334" s="374"/>
      <c r="BW334" s="374"/>
      <c r="BX334" s="473">
        <v>45688</v>
      </c>
      <c r="BY334" s="474"/>
      <c r="BZ334" s="374"/>
      <c r="CA334" s="376"/>
      <c r="CB334" s="374"/>
      <c r="CC334" s="374"/>
      <c r="CD334" s="376"/>
      <c r="CE334" s="374"/>
      <c r="CF334" s="375"/>
      <c r="CG334" s="376"/>
      <c r="CH334" s="374"/>
      <c r="CI334" s="375"/>
      <c r="CJ334" s="471">
        <v>45992</v>
      </c>
      <c r="CK334" s="472">
        <v>162000</v>
      </c>
      <c r="CL334" s="375"/>
      <c r="CP334" s="126">
        <v>45817</v>
      </c>
      <c r="CQ334" s="203">
        <v>15000</v>
      </c>
      <c r="DB334" s="859">
        <v>46108</v>
      </c>
      <c r="DC334" s="441">
        <v>5000</v>
      </c>
      <c r="DH334" s="442"/>
      <c r="DI334" s="441"/>
    </row>
    <row r="335" spans="1:113" ht="15.75" x14ac:dyDescent="0.25">
      <c r="A335" s="298"/>
      <c r="E335" s="404">
        <v>46125</v>
      </c>
      <c r="F335" s="405">
        <v>10000</v>
      </c>
      <c r="G335" s="407" t="s">
        <v>3324</v>
      </c>
      <c r="H335" s="405" t="s">
        <v>8546</v>
      </c>
      <c r="M335" s="211">
        <v>44692</v>
      </c>
      <c r="N335" s="212">
        <v>327000</v>
      </c>
      <c r="O335" s="213"/>
      <c r="P335" s="212" t="s">
        <v>649</v>
      </c>
      <c r="T335" s="844">
        <v>45992</v>
      </c>
      <c r="U335" s="672" t="s">
        <v>6996</v>
      </c>
      <c r="V335" s="557" t="s">
        <v>7002</v>
      </c>
      <c r="W335" s="558" t="s">
        <v>561</v>
      </c>
      <c r="X335" s="558" t="s">
        <v>427</v>
      </c>
      <c r="Y335" s="673">
        <v>413000</v>
      </c>
      <c r="Z335" s="569">
        <v>18000</v>
      </c>
      <c r="AA335" s="712">
        <v>319000</v>
      </c>
      <c r="AB335" s="569"/>
      <c r="AC335" s="569"/>
      <c r="AD335" s="569"/>
      <c r="AE335" s="712">
        <v>76000</v>
      </c>
      <c r="AF335" s="569"/>
      <c r="AG335" s="569"/>
      <c r="AH335" s="569"/>
      <c r="AI335" t="s">
        <v>542</v>
      </c>
      <c r="AN335" s="126"/>
      <c r="BP335" s="203"/>
      <c r="BQ335" s="203"/>
      <c r="BR335" s="203"/>
      <c r="BS335" s="203"/>
      <c r="BT335" s="374"/>
      <c r="BU335" s="374"/>
      <c r="BV335" s="374"/>
      <c r="BW335" s="374"/>
      <c r="BX335" s="473">
        <v>45674</v>
      </c>
      <c r="BY335" s="474">
        <v>5000</v>
      </c>
      <c r="BZ335" s="374"/>
      <c r="CA335" s="376"/>
      <c r="CB335" s="374"/>
      <c r="CC335" s="374"/>
      <c r="CD335" s="376"/>
      <c r="CE335" s="374"/>
      <c r="CF335" s="375"/>
      <c r="CG335" s="376"/>
      <c r="CH335" s="374"/>
      <c r="CI335" s="375"/>
      <c r="CJ335" s="471">
        <v>45992</v>
      </c>
      <c r="CK335" s="472">
        <v>1477000</v>
      </c>
      <c r="CL335" s="375"/>
      <c r="CP335" s="126">
        <v>45817</v>
      </c>
      <c r="CQ335" s="203">
        <v>1000000</v>
      </c>
      <c r="DB335" s="859">
        <v>46108</v>
      </c>
      <c r="DC335" s="441">
        <v>15000</v>
      </c>
      <c r="DH335" s="442"/>
      <c r="DI335" s="441"/>
    </row>
    <row r="336" spans="1:113" ht="15.75" x14ac:dyDescent="0.25">
      <c r="A336" s="298"/>
      <c r="E336" s="404">
        <v>46125</v>
      </c>
      <c r="F336" s="405">
        <v>2000</v>
      </c>
      <c r="G336" s="407"/>
      <c r="H336" s="405" t="s">
        <v>8471</v>
      </c>
      <c r="M336" s="211">
        <v>44687</v>
      </c>
      <c r="N336" s="212">
        <v>100000</v>
      </c>
      <c r="O336" s="213"/>
      <c r="P336" s="214" t="s">
        <v>759</v>
      </c>
      <c r="T336" s="844">
        <v>45992</v>
      </c>
      <c r="U336" s="672" t="s">
        <v>6996</v>
      </c>
      <c r="V336" s="557">
        <v>7687273</v>
      </c>
      <c r="W336" s="558" t="s">
        <v>7578</v>
      </c>
      <c r="X336" s="558" t="s">
        <v>214</v>
      </c>
      <c r="Y336" s="673">
        <v>1820000</v>
      </c>
      <c r="Z336" s="569"/>
      <c r="AA336" s="712">
        <v>1782000</v>
      </c>
      <c r="AB336" s="722"/>
      <c r="AC336" s="569"/>
      <c r="AD336" s="723"/>
      <c r="AE336" s="712">
        <v>38000</v>
      </c>
      <c r="AF336" s="569"/>
      <c r="AG336" s="569"/>
      <c r="AH336" s="569" t="s">
        <v>7583</v>
      </c>
      <c r="AI336" t="s">
        <v>542</v>
      </c>
      <c r="AN336" s="126"/>
      <c r="BP336" s="203"/>
      <c r="BQ336" s="203"/>
      <c r="BR336" s="203"/>
      <c r="BS336" s="203"/>
      <c r="BT336" s="374"/>
      <c r="BU336" s="374"/>
      <c r="BV336" s="374"/>
      <c r="BW336" s="374"/>
      <c r="BX336" s="473">
        <v>45674</v>
      </c>
      <c r="BY336" s="474"/>
      <c r="BZ336" s="374"/>
      <c r="CA336" s="376"/>
      <c r="CB336" s="374"/>
      <c r="CC336" s="374"/>
      <c r="CD336" s="376"/>
      <c r="CE336" s="374"/>
      <c r="CF336" s="375"/>
      <c r="CG336" s="376"/>
      <c r="CH336" s="374"/>
      <c r="CI336" s="375"/>
      <c r="CJ336" s="471">
        <v>45992</v>
      </c>
      <c r="CK336" s="472">
        <v>1477000</v>
      </c>
      <c r="CL336" s="375"/>
      <c r="CP336" s="126">
        <v>45817</v>
      </c>
      <c r="CQ336" s="203">
        <v>1000000</v>
      </c>
      <c r="DB336" s="859">
        <v>46107</v>
      </c>
      <c r="DC336" s="441">
        <v>3000</v>
      </c>
      <c r="DH336" s="442"/>
      <c r="DI336" s="441"/>
    </row>
    <row r="337" spans="1:113" ht="15.75" x14ac:dyDescent="0.25">
      <c r="A337" s="298"/>
      <c r="E337" s="404">
        <v>46125</v>
      </c>
      <c r="F337" s="405">
        <v>4000</v>
      </c>
      <c r="G337" s="407" t="s">
        <v>5440</v>
      </c>
      <c r="H337" s="405" t="s">
        <v>5594</v>
      </c>
      <c r="M337" s="211">
        <v>44680</v>
      </c>
      <c r="N337" s="212">
        <v>4000</v>
      </c>
      <c r="O337" s="213"/>
      <c r="P337" s="214" t="s">
        <v>613</v>
      </c>
      <c r="T337" s="844">
        <v>45992</v>
      </c>
      <c r="U337" s="672" t="s">
        <v>6544</v>
      </c>
      <c r="V337" s="557" t="s">
        <v>7460</v>
      </c>
      <c r="W337" s="558" t="s">
        <v>561</v>
      </c>
      <c r="X337" s="558" t="s">
        <v>426</v>
      </c>
      <c r="Y337" s="673">
        <v>400000</v>
      </c>
      <c r="Z337" s="569">
        <v>23000</v>
      </c>
      <c r="AA337" s="712">
        <v>298000</v>
      </c>
      <c r="AB337" s="569"/>
      <c r="AC337" s="569"/>
      <c r="AD337" s="569"/>
      <c r="AE337" s="712">
        <v>79000</v>
      </c>
      <c r="AF337" s="569"/>
      <c r="AG337" s="569"/>
      <c r="AH337" s="569"/>
      <c r="AI337" t="s">
        <v>542</v>
      </c>
      <c r="AN337" s="126"/>
      <c r="BP337" s="203"/>
      <c r="BQ337" s="203"/>
      <c r="BR337" s="203"/>
      <c r="BS337" s="203"/>
      <c r="BT337" s="374"/>
      <c r="BU337" s="374"/>
      <c r="BV337" s="374"/>
      <c r="BW337" s="374"/>
      <c r="BX337" s="473">
        <v>45660</v>
      </c>
      <c r="BY337" s="474">
        <v>142000</v>
      </c>
      <c r="BZ337" s="374"/>
      <c r="CA337" s="376"/>
      <c r="CB337" s="374"/>
      <c r="CC337" s="374"/>
      <c r="CD337" s="376"/>
      <c r="CE337" s="374"/>
      <c r="CF337" s="375"/>
      <c r="CG337" s="376"/>
      <c r="CH337" s="374"/>
      <c r="CI337" s="375"/>
      <c r="CJ337" s="471">
        <v>45991</v>
      </c>
      <c r="CK337" s="472">
        <v>1800000</v>
      </c>
      <c r="CL337" s="375"/>
      <c r="CP337" s="126">
        <v>45817</v>
      </c>
      <c r="CQ337" s="203">
        <v>87000</v>
      </c>
      <c r="DB337" s="859">
        <v>46107</v>
      </c>
      <c r="DC337" s="441">
        <v>5000</v>
      </c>
      <c r="DH337" s="442"/>
      <c r="DI337" s="441"/>
    </row>
    <row r="338" spans="1:113" ht="15.75" x14ac:dyDescent="0.25">
      <c r="A338" s="298"/>
      <c r="E338" s="404">
        <v>46124</v>
      </c>
      <c r="F338" s="405">
        <v>14000</v>
      </c>
      <c r="G338" s="407"/>
      <c r="H338" s="405" t="s">
        <v>8545</v>
      </c>
      <c r="M338" s="211">
        <v>44680</v>
      </c>
      <c r="N338" s="212">
        <v>70000</v>
      </c>
      <c r="O338" s="213"/>
      <c r="P338" s="214" t="s">
        <v>760</v>
      </c>
      <c r="T338" s="844">
        <v>45992</v>
      </c>
      <c r="U338" s="672" t="s">
        <v>556</v>
      </c>
      <c r="V338" s="557"/>
      <c r="W338" s="558"/>
      <c r="X338" s="558"/>
      <c r="Y338" s="673">
        <v>100000</v>
      </c>
      <c r="Z338" s="569"/>
      <c r="AA338" s="712"/>
      <c r="AB338" s="569"/>
      <c r="AC338" s="569">
        <v>100000</v>
      </c>
      <c r="AD338" s="569"/>
      <c r="AE338" s="712">
        <v>0</v>
      </c>
      <c r="AF338" s="569"/>
      <c r="AG338" s="569"/>
      <c r="AH338" s="569" t="s">
        <v>7743</v>
      </c>
      <c r="AI338" t="s">
        <v>542</v>
      </c>
      <c r="AN338" s="126"/>
      <c r="BP338" s="203"/>
      <c r="BQ338" s="203"/>
      <c r="BR338" s="203"/>
      <c r="BS338" s="203"/>
      <c r="BT338" s="374"/>
      <c r="BU338" s="374"/>
      <c r="BV338" s="374"/>
      <c r="BW338" s="374"/>
      <c r="BX338" s="473">
        <v>45660</v>
      </c>
      <c r="BY338" s="474"/>
      <c r="BZ338" s="374"/>
      <c r="CA338" s="376"/>
      <c r="CB338" s="374"/>
      <c r="CC338" s="374"/>
      <c r="CD338" s="376"/>
      <c r="CE338" s="374"/>
      <c r="CF338" s="375"/>
      <c r="CG338" s="376"/>
      <c r="CH338" s="374"/>
      <c r="CI338" s="375"/>
      <c r="CJ338" s="471">
        <v>45990</v>
      </c>
      <c r="CK338" s="472">
        <v>400000</v>
      </c>
      <c r="CL338" s="375"/>
      <c r="CP338" s="126">
        <v>45814</v>
      </c>
      <c r="CQ338" s="203">
        <v>87000</v>
      </c>
      <c r="DB338" s="859">
        <v>46106</v>
      </c>
      <c r="DC338" s="441">
        <v>5000</v>
      </c>
      <c r="DH338" s="442"/>
      <c r="DI338" s="441"/>
    </row>
    <row r="339" spans="1:113" ht="15.75" x14ac:dyDescent="0.25">
      <c r="A339" s="298"/>
      <c r="E339" s="404">
        <v>46123</v>
      </c>
      <c r="F339" s="405">
        <v>70000</v>
      </c>
      <c r="G339" s="407" t="s">
        <v>1365</v>
      </c>
      <c r="H339" s="405" t="s">
        <v>8552</v>
      </c>
      <c r="M339" s="211">
        <v>44680</v>
      </c>
      <c r="N339" s="212">
        <v>310000</v>
      </c>
      <c r="O339" s="213"/>
      <c r="P339" s="214" t="s">
        <v>761</v>
      </c>
      <c r="T339" s="844">
        <v>45992</v>
      </c>
      <c r="U339" s="672" t="s">
        <v>556</v>
      </c>
      <c r="V339" s="557">
        <v>43912521</v>
      </c>
      <c r="W339" s="558" t="s">
        <v>6897</v>
      </c>
      <c r="X339" s="558" t="s">
        <v>6898</v>
      </c>
      <c r="Y339" s="673">
        <v>100000</v>
      </c>
      <c r="Z339" s="569">
        <v>46007</v>
      </c>
      <c r="AA339" s="846">
        <v>11</v>
      </c>
      <c r="AB339" s="569">
        <f>WORKDAY.INTL(Tabla23[[#This Row],[PAZ Y SALVO - ENVIO]],Tabla23[[#This Row],[RECIBO TRANSITO]],1,Tabla30[FECHA])</f>
        <v>0</v>
      </c>
      <c r="AC339" s="569"/>
      <c r="AD339" s="569"/>
      <c r="AE339" s="712">
        <v>50000</v>
      </c>
      <c r="AF339" s="569"/>
      <c r="AG339" s="569"/>
      <c r="AH339" s="569" t="s">
        <v>7472</v>
      </c>
      <c r="AI339" t="s">
        <v>542</v>
      </c>
      <c r="AN339" s="126"/>
      <c r="BP339" s="203"/>
      <c r="BQ339" s="203"/>
      <c r="BR339" s="203"/>
      <c r="BS339" s="203"/>
      <c r="BT339" s="374"/>
      <c r="BU339" s="374"/>
      <c r="BV339" s="374"/>
      <c r="BW339" s="374"/>
      <c r="BX339" s="448"/>
      <c r="BY339" s="472"/>
      <c r="BZ339" s="374"/>
      <c r="CA339" s="376"/>
      <c r="CB339" s="374"/>
      <c r="CC339" s="374"/>
      <c r="CD339" s="376"/>
      <c r="CE339" s="374"/>
      <c r="CF339" s="375"/>
      <c r="CG339" s="376"/>
      <c r="CH339" s="374"/>
      <c r="CI339" s="375"/>
      <c r="CJ339" s="471">
        <v>45989</v>
      </c>
      <c r="CK339" s="472">
        <v>293000</v>
      </c>
      <c r="CL339" s="375"/>
      <c r="CP339" s="126">
        <v>45814</v>
      </c>
      <c r="CQ339" s="203">
        <v>87000</v>
      </c>
      <c r="DB339" s="859">
        <v>46106</v>
      </c>
      <c r="DC339" s="441">
        <v>667000</v>
      </c>
      <c r="DH339" s="442"/>
      <c r="DI339" s="441"/>
    </row>
    <row r="340" spans="1:113" ht="15.75" x14ac:dyDescent="0.25">
      <c r="A340" s="298"/>
      <c r="E340" s="404">
        <v>46123</v>
      </c>
      <c r="F340" s="405">
        <v>110000</v>
      </c>
      <c r="G340" s="407" t="s">
        <v>1365</v>
      </c>
      <c r="H340" s="405" t="s">
        <v>8536</v>
      </c>
      <c r="M340" s="211">
        <v>44680</v>
      </c>
      <c r="N340" s="212">
        <v>4000</v>
      </c>
      <c r="O340" s="213"/>
      <c r="P340" s="214" t="s">
        <v>613</v>
      </c>
      <c r="T340" s="844">
        <v>45992</v>
      </c>
      <c r="U340" s="672" t="s">
        <v>556</v>
      </c>
      <c r="V340" s="557" t="s">
        <v>7409</v>
      </c>
      <c r="W340" s="558" t="s">
        <v>561</v>
      </c>
      <c r="X340" s="558" t="s">
        <v>426</v>
      </c>
      <c r="Y340" s="673">
        <v>389000</v>
      </c>
      <c r="Z340" s="569">
        <v>5000</v>
      </c>
      <c r="AA340" s="712">
        <v>246000</v>
      </c>
      <c r="AB340" s="569"/>
      <c r="AC340" s="569">
        <v>48000</v>
      </c>
      <c r="AD340" s="569"/>
      <c r="AE340" s="712">
        <v>45000</v>
      </c>
      <c r="AF340" s="569"/>
      <c r="AG340" s="569"/>
      <c r="AH340" s="569" t="s">
        <v>7742</v>
      </c>
      <c r="AI340" t="s">
        <v>542</v>
      </c>
      <c r="AN340" s="126"/>
      <c r="BP340" s="203"/>
      <c r="BQ340" s="203"/>
      <c r="BR340" s="203"/>
      <c r="BS340" s="203"/>
      <c r="BT340" s="374"/>
      <c r="BU340" s="374"/>
      <c r="BV340" s="374"/>
      <c r="BW340" s="374"/>
      <c r="BX340" s="376"/>
      <c r="BY340" s="374"/>
      <c r="BZ340" s="374"/>
      <c r="CA340" s="376"/>
      <c r="CB340" s="374"/>
      <c r="CC340" s="374"/>
      <c r="CD340" s="376"/>
      <c r="CE340" s="374"/>
      <c r="CF340" s="375"/>
      <c r="CG340" s="376"/>
      <c r="CH340" s="374"/>
      <c r="CI340" s="375"/>
      <c r="CJ340" s="471">
        <v>45989</v>
      </c>
      <c r="CK340" s="472">
        <v>5000</v>
      </c>
      <c r="CL340" s="375"/>
      <c r="CP340" s="126">
        <v>45814</v>
      </c>
      <c r="CQ340" s="203">
        <v>87000</v>
      </c>
      <c r="DB340" s="859">
        <v>46105</v>
      </c>
      <c r="DC340" s="441">
        <v>20000</v>
      </c>
      <c r="DH340" s="442"/>
      <c r="DI340" s="441"/>
    </row>
    <row r="341" spans="1:113" ht="15.75" x14ac:dyDescent="0.25">
      <c r="A341" s="298"/>
      <c r="E341" s="404">
        <v>46123</v>
      </c>
      <c r="F341" s="405">
        <v>5000</v>
      </c>
      <c r="G341" s="407"/>
      <c r="H341" s="405" t="s">
        <v>3697</v>
      </c>
      <c r="M341" s="211">
        <v>44680</v>
      </c>
      <c r="N341" s="212">
        <v>4000</v>
      </c>
      <c r="O341" s="213"/>
      <c r="P341" s="214" t="s">
        <v>613</v>
      </c>
      <c r="T341" s="844">
        <v>45992</v>
      </c>
      <c r="U341" s="672" t="s">
        <v>556</v>
      </c>
      <c r="V341" s="557" t="s">
        <v>7130</v>
      </c>
      <c r="W341" s="558" t="s">
        <v>4781</v>
      </c>
      <c r="X341" s="558" t="s">
        <v>238</v>
      </c>
      <c r="Y341" s="673">
        <v>410000</v>
      </c>
      <c r="Z341" s="569">
        <v>5000</v>
      </c>
      <c r="AA341" s="712">
        <v>195000</v>
      </c>
      <c r="AB341" s="569"/>
      <c r="AC341" s="569">
        <v>120000</v>
      </c>
      <c r="AD341" s="569"/>
      <c r="AE341" s="712">
        <v>45000</v>
      </c>
      <c r="AF341" s="569"/>
      <c r="AG341" s="569"/>
      <c r="AH341" s="569" t="s">
        <v>7742</v>
      </c>
      <c r="AI341" t="s">
        <v>542</v>
      </c>
      <c r="AN341" s="126"/>
      <c r="BP341" s="203"/>
      <c r="BQ341" s="203"/>
      <c r="BR341" s="203"/>
      <c r="BS341" s="203"/>
      <c r="BT341" s="374"/>
      <c r="BU341" s="374"/>
      <c r="BV341" s="374"/>
      <c r="BW341" s="374"/>
      <c r="BX341" s="376"/>
      <c r="BY341" s="374"/>
      <c r="BZ341" s="374"/>
      <c r="CA341" s="376"/>
      <c r="CB341" s="374"/>
      <c r="CC341" s="374"/>
      <c r="CD341" s="376"/>
      <c r="CE341" s="374"/>
      <c r="CF341" s="375"/>
      <c r="CG341" s="376"/>
      <c r="CH341" s="374"/>
      <c r="CI341" s="375"/>
      <c r="CJ341" s="471">
        <v>45988</v>
      </c>
      <c r="CK341" s="472">
        <v>40000</v>
      </c>
      <c r="CL341" s="375"/>
      <c r="CP341" s="126">
        <v>45813</v>
      </c>
      <c r="CQ341" s="203">
        <v>87000</v>
      </c>
      <c r="DB341" s="859">
        <v>46105</v>
      </c>
      <c r="DC341" s="441">
        <v>8000</v>
      </c>
      <c r="DH341" s="442"/>
      <c r="DI341" s="441"/>
    </row>
    <row r="342" spans="1:113" ht="15.75" x14ac:dyDescent="0.25">
      <c r="A342" s="298"/>
      <c r="E342" s="404">
        <v>46123</v>
      </c>
      <c r="F342" s="405">
        <v>10000</v>
      </c>
      <c r="G342" s="407" t="s">
        <v>911</v>
      </c>
      <c r="H342" s="405" t="s">
        <v>8539</v>
      </c>
      <c r="M342" s="211">
        <v>44673</v>
      </c>
      <c r="N342" s="212">
        <v>70000</v>
      </c>
      <c r="O342" s="213"/>
      <c r="P342" s="214" t="s">
        <v>762</v>
      </c>
      <c r="T342" s="844">
        <v>45992</v>
      </c>
      <c r="U342" s="672" t="s">
        <v>5011</v>
      </c>
      <c r="V342" s="557" t="s">
        <v>7117</v>
      </c>
      <c r="W342" s="558" t="s">
        <v>561</v>
      </c>
      <c r="X342" s="558" t="s">
        <v>238</v>
      </c>
      <c r="Y342" s="673">
        <v>576000</v>
      </c>
      <c r="Z342" s="569">
        <v>11000</v>
      </c>
      <c r="AA342" s="712">
        <v>374000</v>
      </c>
      <c r="AB342" s="569"/>
      <c r="AC342" s="569">
        <v>110000</v>
      </c>
      <c r="AD342" s="569"/>
      <c r="AE342" s="712">
        <v>81000</v>
      </c>
      <c r="AF342" s="569"/>
      <c r="AG342" s="569"/>
      <c r="AH342" s="569" t="s">
        <v>7536</v>
      </c>
      <c r="AI342" t="s">
        <v>542</v>
      </c>
      <c r="AN342" s="126"/>
      <c r="BP342" s="203"/>
      <c r="BQ342" s="203"/>
      <c r="BR342" s="203"/>
      <c r="BS342" s="203"/>
      <c r="BT342" s="374"/>
      <c r="BU342" s="374"/>
      <c r="BV342" s="374"/>
      <c r="BW342" s="374"/>
      <c r="BX342" s="376"/>
      <c r="BY342" s="374"/>
      <c r="BZ342" s="374"/>
      <c r="CA342" s="376"/>
      <c r="CB342" s="374"/>
      <c r="CC342" s="374"/>
      <c r="CD342" s="376"/>
      <c r="CE342" s="374"/>
      <c r="CF342" s="375"/>
      <c r="CG342" s="376"/>
      <c r="CH342" s="374"/>
      <c r="CI342" s="375"/>
      <c r="CJ342" s="471">
        <v>45987</v>
      </c>
      <c r="CK342" s="472">
        <v>331000</v>
      </c>
      <c r="CL342" s="375"/>
      <c r="CP342" s="126">
        <v>45813</v>
      </c>
      <c r="CQ342" s="203">
        <v>87000</v>
      </c>
      <c r="DB342" s="859">
        <v>46105</v>
      </c>
      <c r="DC342" s="441">
        <v>8000</v>
      </c>
      <c r="DH342" s="442"/>
      <c r="DI342" s="441"/>
    </row>
    <row r="343" spans="1:113" ht="15.75" x14ac:dyDescent="0.25">
      <c r="A343" s="298"/>
      <c r="E343" s="404">
        <v>46123</v>
      </c>
      <c r="F343" s="405">
        <v>4000</v>
      </c>
      <c r="G343" s="407" t="s">
        <v>1365</v>
      </c>
      <c r="H343" s="405" t="s">
        <v>8538</v>
      </c>
      <c r="M343" s="211">
        <v>44672</v>
      </c>
      <c r="N343" s="212">
        <v>3000</v>
      </c>
      <c r="O343" s="213"/>
      <c r="P343" s="214" t="s">
        <v>763</v>
      </c>
      <c r="T343" s="844">
        <v>45992</v>
      </c>
      <c r="U343" s="672" t="s">
        <v>5011</v>
      </c>
      <c r="V343" s="557" t="s">
        <v>7417</v>
      </c>
      <c r="W343" s="558" t="s">
        <v>5044</v>
      </c>
      <c r="X343" s="558" t="s">
        <v>426</v>
      </c>
      <c r="Y343" s="673">
        <v>280000</v>
      </c>
      <c r="Z343" s="569">
        <v>5000</v>
      </c>
      <c r="AA343" s="712">
        <v>210000</v>
      </c>
      <c r="AB343" s="569"/>
      <c r="AC343" s="569"/>
      <c r="AD343" s="569"/>
      <c r="AE343" s="712">
        <v>65000</v>
      </c>
      <c r="AF343" s="569"/>
      <c r="AG343" s="569"/>
      <c r="AH343" s="569"/>
      <c r="AI343" t="s">
        <v>542</v>
      </c>
      <c r="AN343" s="126"/>
      <c r="BP343" s="203"/>
      <c r="BQ343" s="203"/>
      <c r="BR343" s="203"/>
      <c r="BS343" s="203"/>
      <c r="BT343" s="374"/>
      <c r="BU343" s="374"/>
      <c r="BV343" s="374"/>
      <c r="BW343" s="374"/>
      <c r="BX343" s="376"/>
      <c r="BY343" s="374"/>
      <c r="BZ343" s="374"/>
      <c r="CA343" s="376"/>
      <c r="CB343" s="374"/>
      <c r="CC343" s="374"/>
      <c r="CD343" s="376"/>
      <c r="CE343" s="374"/>
      <c r="CF343" s="375"/>
      <c r="CG343" s="376"/>
      <c r="CH343" s="374"/>
      <c r="CI343" s="375"/>
      <c r="CJ343" s="471">
        <v>45986</v>
      </c>
      <c r="CK343" s="472">
        <v>15000</v>
      </c>
      <c r="CL343" s="375"/>
      <c r="CP343" s="126">
        <v>45813</v>
      </c>
      <c r="CQ343" s="203">
        <v>105000</v>
      </c>
      <c r="DB343" s="859">
        <v>46104</v>
      </c>
      <c r="DC343" s="441">
        <v>30000</v>
      </c>
      <c r="DH343" s="442"/>
      <c r="DI343" s="441"/>
    </row>
    <row r="344" spans="1:113" ht="15.75" x14ac:dyDescent="0.25">
      <c r="A344" s="298"/>
      <c r="E344" s="404">
        <v>46123</v>
      </c>
      <c r="F344" s="405">
        <v>90000</v>
      </c>
      <c r="G344" s="407" t="s">
        <v>1365</v>
      </c>
      <c r="H344" s="405" t="s">
        <v>8537</v>
      </c>
      <c r="M344" s="211">
        <v>44672</v>
      </c>
      <c r="N344" s="212">
        <v>4000</v>
      </c>
      <c r="O344" s="213"/>
      <c r="P344" s="214" t="s">
        <v>613</v>
      </c>
      <c r="T344" s="844">
        <v>45992</v>
      </c>
      <c r="U344" s="672" t="s">
        <v>4440</v>
      </c>
      <c r="V344" s="557" t="s">
        <v>7512</v>
      </c>
      <c r="W344" s="558" t="s">
        <v>562</v>
      </c>
      <c r="X344" s="558" t="s">
        <v>427</v>
      </c>
      <c r="Y344" s="673">
        <v>422000</v>
      </c>
      <c r="Z344" s="569">
        <v>18000</v>
      </c>
      <c r="AA344" s="712">
        <v>329000</v>
      </c>
      <c r="AB344" s="569"/>
      <c r="AC344" s="569"/>
      <c r="AD344" s="569"/>
      <c r="AE344" s="712">
        <v>75000</v>
      </c>
      <c r="AF344" s="569"/>
      <c r="AG344" s="569"/>
      <c r="AH344" s="569"/>
      <c r="AI344" t="s">
        <v>542</v>
      </c>
      <c r="AN344" s="126"/>
      <c r="BP344" s="203"/>
      <c r="BQ344" s="203"/>
      <c r="BR344" s="203"/>
      <c r="BS344" s="203"/>
      <c r="BT344" s="374"/>
      <c r="BU344" s="374"/>
      <c r="BV344" s="374"/>
      <c r="BW344" s="374"/>
      <c r="BX344" s="376"/>
      <c r="BY344" s="374"/>
      <c r="BZ344" s="374"/>
      <c r="CA344" s="376"/>
      <c r="CB344" s="374"/>
      <c r="CC344" s="374"/>
      <c r="CD344" s="376"/>
      <c r="CE344" s="374"/>
      <c r="CF344" s="375"/>
      <c r="CG344" s="376"/>
      <c r="CH344" s="374"/>
      <c r="CI344" s="375"/>
      <c r="CJ344" s="471">
        <v>45986</v>
      </c>
      <c r="CK344" s="472">
        <v>613000</v>
      </c>
      <c r="CL344" s="375"/>
      <c r="CP344" s="126">
        <v>45811</v>
      </c>
      <c r="CQ344" s="203">
        <v>1000000</v>
      </c>
      <c r="DB344" s="859">
        <v>46103</v>
      </c>
      <c r="DC344" s="441">
        <v>68000</v>
      </c>
      <c r="DH344" s="442"/>
      <c r="DI344" s="441"/>
    </row>
    <row r="345" spans="1:113" ht="15.75" x14ac:dyDescent="0.25">
      <c r="A345" s="298"/>
      <c r="E345" s="404">
        <v>46122</v>
      </c>
      <c r="F345" s="405">
        <v>5000</v>
      </c>
      <c r="G345" s="407" t="s">
        <v>3324</v>
      </c>
      <c r="H345" s="405" t="s">
        <v>2649</v>
      </c>
      <c r="M345" s="211">
        <v>44672</v>
      </c>
      <c r="N345" s="212">
        <v>4000</v>
      </c>
      <c r="O345" s="213"/>
      <c r="P345" s="214" t="s">
        <v>613</v>
      </c>
      <c r="T345" s="844">
        <v>45992</v>
      </c>
      <c r="U345" s="672" t="s">
        <v>5301</v>
      </c>
      <c r="V345" s="557" t="s">
        <v>7585</v>
      </c>
      <c r="W345" s="558" t="s">
        <v>561</v>
      </c>
      <c r="X345" s="558" t="s">
        <v>214</v>
      </c>
      <c r="Y345" s="673">
        <v>240000</v>
      </c>
      <c r="Z345" s="569">
        <v>23000</v>
      </c>
      <c r="AA345" s="712">
        <v>155000</v>
      </c>
      <c r="AB345" s="569"/>
      <c r="AC345" s="569"/>
      <c r="AD345" s="569"/>
      <c r="AE345" s="712">
        <v>62000</v>
      </c>
      <c r="AF345" s="569"/>
      <c r="AG345" s="569"/>
      <c r="AH345" s="569"/>
      <c r="AI345" t="s">
        <v>542</v>
      </c>
      <c r="AN345" s="126"/>
      <c r="BP345" s="203"/>
      <c r="BQ345" s="203"/>
      <c r="BR345" s="203"/>
      <c r="BS345" s="203"/>
      <c r="BT345" s="374"/>
      <c r="BU345" s="374"/>
      <c r="BV345" s="374"/>
      <c r="BW345" s="374"/>
      <c r="BX345" s="376"/>
      <c r="BY345" s="374"/>
      <c r="BZ345" s="374"/>
      <c r="CA345" s="376"/>
      <c r="CB345" s="374"/>
      <c r="CC345" s="374"/>
      <c r="CD345" s="376"/>
      <c r="CE345" s="374"/>
      <c r="CF345" s="375"/>
      <c r="CG345" s="376"/>
      <c r="CH345" s="374"/>
      <c r="CI345" s="375"/>
      <c r="CJ345" s="471">
        <v>45986</v>
      </c>
      <c r="CK345" s="472">
        <v>4000</v>
      </c>
      <c r="CL345" s="375"/>
      <c r="CP345" s="126">
        <v>45809</v>
      </c>
      <c r="CQ345" s="203">
        <v>1000000</v>
      </c>
      <c r="DB345" s="859">
        <v>46103</v>
      </c>
      <c r="DC345" s="441">
        <v>22000</v>
      </c>
      <c r="DH345" s="442"/>
      <c r="DI345" s="441"/>
    </row>
    <row r="346" spans="1:113" ht="15.75" x14ac:dyDescent="0.25">
      <c r="A346" s="298"/>
      <c r="E346" s="404">
        <v>46122</v>
      </c>
      <c r="F346" s="405">
        <v>7000</v>
      </c>
      <c r="G346" s="407" t="s">
        <v>5440</v>
      </c>
      <c r="H346" s="405" t="s">
        <v>5565</v>
      </c>
      <c r="M346" s="211">
        <v>44672</v>
      </c>
      <c r="N346" s="212">
        <v>70000</v>
      </c>
      <c r="O346" s="213"/>
      <c r="P346" s="214" t="s">
        <v>764</v>
      </c>
      <c r="T346" s="844">
        <v>45992</v>
      </c>
      <c r="U346" s="672" t="s">
        <v>6509</v>
      </c>
      <c r="V346" s="557" t="s">
        <v>7011</v>
      </c>
      <c r="W346" s="558" t="s">
        <v>561</v>
      </c>
      <c r="X346" s="558" t="s">
        <v>577</v>
      </c>
      <c r="Y346" s="673">
        <v>304000</v>
      </c>
      <c r="Z346" s="569">
        <v>5000</v>
      </c>
      <c r="AA346" s="712">
        <v>372000</v>
      </c>
      <c r="AB346" s="569"/>
      <c r="AC346" s="569"/>
      <c r="AD346" s="569"/>
      <c r="AE346" s="712">
        <v>-73000</v>
      </c>
      <c r="AF346" s="569"/>
      <c r="AG346" s="569"/>
      <c r="AH346" s="569" t="s">
        <v>7559</v>
      </c>
      <c r="AI346" t="s">
        <v>542</v>
      </c>
      <c r="AN346" s="126"/>
      <c r="BP346" s="203"/>
      <c r="BQ346" s="203"/>
      <c r="BR346" s="203"/>
      <c r="BS346" s="203"/>
      <c r="BT346" s="374"/>
      <c r="BU346" s="374"/>
      <c r="BV346" s="374"/>
      <c r="BW346" s="374"/>
      <c r="BX346" s="376"/>
      <c r="BY346" s="374"/>
      <c r="BZ346" s="374"/>
      <c r="CA346" s="376"/>
      <c r="CB346" s="374"/>
      <c r="CC346" s="374"/>
      <c r="CD346" s="376"/>
      <c r="CE346" s="374"/>
      <c r="CF346" s="375"/>
      <c r="CG346" s="376"/>
      <c r="CH346" s="374"/>
      <c r="CI346" s="375"/>
      <c r="CJ346" s="471">
        <v>45986</v>
      </c>
      <c r="CK346" s="472">
        <v>19000</v>
      </c>
      <c r="CL346" s="375"/>
      <c r="CP346" s="126">
        <v>45807</v>
      </c>
      <c r="CQ346" s="203">
        <v>216000</v>
      </c>
      <c r="DB346" s="859">
        <v>46102</v>
      </c>
      <c r="DC346" s="441">
        <v>10000</v>
      </c>
      <c r="DH346" s="442"/>
      <c r="DI346" s="441"/>
    </row>
    <row r="347" spans="1:113" ht="15.75" x14ac:dyDescent="0.25">
      <c r="A347" s="298"/>
      <c r="E347" s="404">
        <v>46122</v>
      </c>
      <c r="F347" s="405">
        <v>4000</v>
      </c>
      <c r="G347" s="407" t="s">
        <v>3322</v>
      </c>
      <c r="H347" s="405" t="s">
        <v>890</v>
      </c>
      <c r="M347" s="211">
        <v>44672</v>
      </c>
      <c r="N347" s="212">
        <v>70000</v>
      </c>
      <c r="O347" s="213"/>
      <c r="P347" s="214" t="s">
        <v>765</v>
      </c>
      <c r="T347" s="844">
        <v>45992</v>
      </c>
      <c r="U347" s="558" t="s">
        <v>6509</v>
      </c>
      <c r="V347" s="557" t="s">
        <v>6569</v>
      </c>
      <c r="W347" s="558" t="s">
        <v>561</v>
      </c>
      <c r="X347" s="558" t="s">
        <v>427</v>
      </c>
      <c r="Y347" s="673">
        <v>14000</v>
      </c>
      <c r="Z347" s="569"/>
      <c r="AA347" s="712"/>
      <c r="AB347" s="569"/>
      <c r="AC347" s="569">
        <v>14000</v>
      </c>
      <c r="AD347" s="569"/>
      <c r="AE347" s="712">
        <v>0</v>
      </c>
      <c r="AF347" s="569"/>
      <c r="AG347" s="569"/>
      <c r="AH347" s="569" t="s">
        <v>6822</v>
      </c>
      <c r="AI347" t="s">
        <v>542</v>
      </c>
      <c r="AN347" s="126"/>
      <c r="BP347" s="203"/>
      <c r="BQ347" s="203"/>
      <c r="BR347" s="203"/>
      <c r="BS347" s="203"/>
      <c r="BT347" s="374"/>
      <c r="BU347" s="374"/>
      <c r="BV347" s="374"/>
      <c r="BW347" s="374"/>
      <c r="BX347" s="376"/>
      <c r="BY347" s="374"/>
      <c r="BZ347" s="374"/>
      <c r="CA347" s="376"/>
      <c r="CB347" s="374"/>
      <c r="CC347" s="374"/>
      <c r="CD347" s="376"/>
      <c r="CE347" s="374"/>
      <c r="CF347" s="375"/>
      <c r="CG347" s="376"/>
      <c r="CH347" s="374"/>
      <c r="CI347" s="375"/>
      <c r="CJ347" s="471">
        <v>45986</v>
      </c>
      <c r="CK347" s="472">
        <v>93000</v>
      </c>
      <c r="CL347" s="375"/>
      <c r="CP347" s="126">
        <v>45806</v>
      </c>
      <c r="CQ347" s="203">
        <v>87000</v>
      </c>
      <c r="DB347" s="859">
        <v>46102</v>
      </c>
      <c r="DC347" s="441">
        <v>20000</v>
      </c>
      <c r="DH347" s="442"/>
      <c r="DI347" s="441"/>
    </row>
    <row r="348" spans="1:113" ht="15.75" x14ac:dyDescent="0.25">
      <c r="A348" s="298"/>
      <c r="E348" s="404">
        <v>46122</v>
      </c>
      <c r="F348" s="405">
        <v>12000</v>
      </c>
      <c r="G348" s="407"/>
      <c r="H348" s="405"/>
      <c r="M348" s="211">
        <v>44672</v>
      </c>
      <c r="N348" s="212">
        <v>4000</v>
      </c>
      <c r="O348" s="213"/>
      <c r="P348" s="214" t="s">
        <v>613</v>
      </c>
      <c r="T348" s="844">
        <v>45992</v>
      </c>
      <c r="U348" s="672" t="s">
        <v>7715</v>
      </c>
      <c r="V348" s="557">
        <v>12979354</v>
      </c>
      <c r="W348" s="558" t="s">
        <v>6015</v>
      </c>
      <c r="X348" s="558" t="s">
        <v>238</v>
      </c>
      <c r="Y348" s="673">
        <v>775000</v>
      </c>
      <c r="Z348" s="569"/>
      <c r="AA348" s="712">
        <v>700000</v>
      </c>
      <c r="AB348" s="569"/>
      <c r="AC348" s="569"/>
      <c r="AD348" s="569"/>
      <c r="AE348" s="712">
        <v>75000</v>
      </c>
      <c r="AF348" s="569"/>
      <c r="AG348" s="569"/>
      <c r="AH348" s="569"/>
      <c r="AI348" t="s">
        <v>542</v>
      </c>
      <c r="AN348" s="126"/>
      <c r="BP348" s="203"/>
      <c r="BQ348" s="203"/>
      <c r="BR348" s="203"/>
      <c r="BS348" s="203"/>
      <c r="BT348" s="374"/>
      <c r="BU348" s="374"/>
      <c r="BV348" s="374"/>
      <c r="BW348" s="374"/>
      <c r="BX348" s="376"/>
      <c r="BY348" s="374"/>
      <c r="BZ348" s="374"/>
      <c r="CA348" s="376"/>
      <c r="CB348" s="374"/>
      <c r="CC348" s="374"/>
      <c r="CD348" s="376"/>
      <c r="CE348" s="374"/>
      <c r="CF348" s="375"/>
      <c r="CG348" s="376"/>
      <c r="CH348" s="374"/>
      <c r="CI348" s="375"/>
      <c r="CJ348" s="471">
        <v>45986</v>
      </c>
      <c r="CK348" s="472">
        <v>56000</v>
      </c>
      <c r="CL348" s="375"/>
      <c r="CP348" s="126">
        <v>45806</v>
      </c>
      <c r="CQ348" s="203">
        <v>87000</v>
      </c>
      <c r="DB348" s="859">
        <v>46102</v>
      </c>
      <c r="DC348" s="441">
        <v>50000</v>
      </c>
      <c r="DH348" s="442"/>
      <c r="DI348" s="441"/>
    </row>
    <row r="349" spans="1:113" ht="15.75" x14ac:dyDescent="0.25">
      <c r="A349" s="298"/>
      <c r="E349" s="404">
        <v>46122</v>
      </c>
      <c r="F349" s="405">
        <v>30000</v>
      </c>
      <c r="G349" s="407"/>
      <c r="H349" s="405"/>
      <c r="M349" s="211">
        <v>44672</v>
      </c>
      <c r="N349" s="212">
        <v>4000</v>
      </c>
      <c r="O349" s="213"/>
      <c r="P349" s="214" t="s">
        <v>613</v>
      </c>
      <c r="T349" s="844">
        <v>45992</v>
      </c>
      <c r="U349" s="672" t="s">
        <v>1867</v>
      </c>
      <c r="V349" s="557" t="s">
        <v>7001</v>
      </c>
      <c r="W349" s="558" t="s">
        <v>561</v>
      </c>
      <c r="X349" s="558" t="s">
        <v>214</v>
      </c>
      <c r="Y349" s="673">
        <v>23000</v>
      </c>
      <c r="Z349" s="569"/>
      <c r="AA349" s="712"/>
      <c r="AB349" s="569"/>
      <c r="AC349" s="569">
        <v>23000</v>
      </c>
      <c r="AD349" s="569"/>
      <c r="AE349" s="712">
        <v>0</v>
      </c>
      <c r="AF349" s="569"/>
      <c r="AG349" s="569"/>
      <c r="AH349" s="569" t="s">
        <v>7695</v>
      </c>
      <c r="AI349" t="s">
        <v>542</v>
      </c>
      <c r="AN349" s="126"/>
      <c r="BP349" s="203"/>
      <c r="BQ349" s="203"/>
      <c r="BR349" s="203"/>
      <c r="BS349" s="203"/>
      <c r="BT349" s="374"/>
      <c r="BU349" s="374"/>
      <c r="BV349" s="374"/>
      <c r="BW349" s="374"/>
      <c r="BX349" s="376"/>
      <c r="BY349" s="374"/>
      <c r="BZ349" s="374"/>
      <c r="CA349" s="376"/>
      <c r="CB349" s="374"/>
      <c r="CC349" s="374"/>
      <c r="CD349" s="376"/>
      <c r="CE349" s="374"/>
      <c r="CF349" s="375"/>
      <c r="CG349" s="376"/>
      <c r="CH349" s="374"/>
      <c r="CI349" s="375"/>
      <c r="CJ349" s="471">
        <v>45985</v>
      </c>
      <c r="CK349" s="472">
        <v>180000</v>
      </c>
      <c r="CL349" s="375"/>
      <c r="CP349" s="126">
        <v>45806</v>
      </c>
      <c r="CQ349" s="203">
        <v>87000</v>
      </c>
      <c r="DB349" s="859">
        <v>46102</v>
      </c>
      <c r="DC349" s="441">
        <v>20000</v>
      </c>
      <c r="DH349" s="442"/>
      <c r="DI349" s="441"/>
    </row>
    <row r="350" spans="1:113" ht="15.75" x14ac:dyDescent="0.25">
      <c r="A350" s="298"/>
      <c r="E350" s="404">
        <v>46121</v>
      </c>
      <c r="F350" s="405">
        <v>45000</v>
      </c>
      <c r="G350" s="407" t="s">
        <v>1281</v>
      </c>
      <c r="H350" s="405" t="s">
        <v>8529</v>
      </c>
      <c r="M350" s="211">
        <v>44668</v>
      </c>
      <c r="N350" s="212">
        <v>133000</v>
      </c>
      <c r="O350" s="213"/>
      <c r="P350" s="214" t="s">
        <v>766</v>
      </c>
      <c r="T350" s="844">
        <v>45992</v>
      </c>
      <c r="U350" s="944" t="s">
        <v>1867</v>
      </c>
      <c r="V350" s="942" t="s">
        <v>7184</v>
      </c>
      <c r="W350" s="558" t="s">
        <v>7185</v>
      </c>
      <c r="X350" s="558" t="s">
        <v>7186</v>
      </c>
      <c r="Y350" s="673">
        <v>73000</v>
      </c>
      <c r="Z350" s="569"/>
      <c r="AA350" s="846"/>
      <c r="AB350" s="569"/>
      <c r="AC350" s="569"/>
      <c r="AD350" s="569"/>
      <c r="AE350" s="712">
        <v>73000</v>
      </c>
      <c r="AF350" s="569"/>
      <c r="AG350" s="569"/>
      <c r="AH350" s="569" t="s">
        <v>7694</v>
      </c>
      <c r="AI350" t="s">
        <v>542</v>
      </c>
      <c r="AN350" s="126"/>
      <c r="BP350" s="203"/>
      <c r="BQ350" s="203"/>
      <c r="BR350" s="203"/>
      <c r="BS350" s="203"/>
      <c r="BT350" s="374"/>
      <c r="BU350" s="374"/>
      <c r="BV350" s="374"/>
      <c r="BW350" s="374"/>
      <c r="BX350" s="376"/>
      <c r="BY350" s="374"/>
      <c r="BZ350" s="374"/>
      <c r="CA350" s="376"/>
      <c r="CB350" s="374"/>
      <c r="CC350" s="374"/>
      <c r="CD350" s="376"/>
      <c r="CE350" s="374"/>
      <c r="CF350" s="375"/>
      <c r="CG350" s="376"/>
      <c r="CH350" s="374"/>
      <c r="CI350" s="375"/>
      <c r="CJ350" s="471">
        <v>45985</v>
      </c>
      <c r="CK350" s="472">
        <v>322000</v>
      </c>
      <c r="CL350" s="375"/>
      <c r="CP350" s="126">
        <v>45806</v>
      </c>
      <c r="CQ350" s="203">
        <v>87000</v>
      </c>
      <c r="DB350" s="859">
        <v>46101</v>
      </c>
      <c r="DC350" s="441">
        <v>6000</v>
      </c>
      <c r="DH350" s="442"/>
      <c r="DI350" s="441"/>
    </row>
    <row r="351" spans="1:113" ht="15.75" x14ac:dyDescent="0.25">
      <c r="A351" s="298"/>
      <c r="E351" s="404">
        <v>46121</v>
      </c>
      <c r="F351" s="405">
        <v>2000</v>
      </c>
      <c r="G351" s="407" t="s">
        <v>5440</v>
      </c>
      <c r="H351" s="405" t="s">
        <v>7394</v>
      </c>
      <c r="M351" s="211">
        <v>44668</v>
      </c>
      <c r="N351" s="212">
        <v>221000</v>
      </c>
      <c r="O351" s="213"/>
      <c r="P351" s="212" t="s">
        <v>649</v>
      </c>
      <c r="T351" s="844">
        <v>45992</v>
      </c>
      <c r="U351" s="845" t="s">
        <v>1867</v>
      </c>
      <c r="V351" s="942">
        <v>9084249</v>
      </c>
      <c r="W351" s="558" t="s">
        <v>4617</v>
      </c>
      <c r="X351" s="558" t="s">
        <v>4618</v>
      </c>
      <c r="Y351" s="673">
        <v>50000</v>
      </c>
      <c r="Z351" s="569"/>
      <c r="AA351" s="712"/>
      <c r="AB351" s="569"/>
      <c r="AC351" s="569">
        <v>50000</v>
      </c>
      <c r="AD351" s="569"/>
      <c r="AE351" s="712">
        <v>0</v>
      </c>
      <c r="AF351" s="569"/>
      <c r="AG351" s="569"/>
      <c r="AH351" s="569" t="s">
        <v>7663</v>
      </c>
      <c r="AI351" t="s">
        <v>542</v>
      </c>
      <c r="AN351" s="126"/>
      <c r="BP351" s="203"/>
      <c r="BQ351" s="203"/>
      <c r="BR351" s="203"/>
      <c r="BS351" s="203"/>
      <c r="BT351" s="374"/>
      <c r="BU351" s="374"/>
      <c r="BV351" s="374"/>
      <c r="BW351" s="374"/>
      <c r="BX351" s="376"/>
      <c r="BY351" s="374"/>
      <c r="BZ351" s="374"/>
      <c r="CA351" s="376"/>
      <c r="CB351" s="374"/>
      <c r="CC351" s="374"/>
      <c r="CD351" s="376"/>
      <c r="CE351" s="374"/>
      <c r="CF351" s="375"/>
      <c r="CG351" s="376"/>
      <c r="CH351" s="374"/>
      <c r="CI351" s="375"/>
      <c r="CJ351" s="471">
        <v>45983</v>
      </c>
      <c r="CK351" s="472">
        <v>73000</v>
      </c>
      <c r="CL351" s="375"/>
      <c r="CP351" s="126">
        <v>45806</v>
      </c>
      <c r="CQ351" s="203">
        <v>87000</v>
      </c>
      <c r="DB351" s="859">
        <v>46101</v>
      </c>
      <c r="DC351" s="441">
        <v>10000</v>
      </c>
      <c r="DH351" s="442"/>
      <c r="DI351" s="441"/>
    </row>
    <row r="352" spans="1:113" ht="15.75" x14ac:dyDescent="0.25">
      <c r="A352" s="298"/>
      <c r="E352" s="404">
        <v>46121</v>
      </c>
      <c r="F352" s="405">
        <v>5000</v>
      </c>
      <c r="G352" s="407" t="s">
        <v>3324</v>
      </c>
      <c r="H352" s="405" t="s">
        <v>2649</v>
      </c>
      <c r="M352" s="211">
        <v>44659</v>
      </c>
      <c r="N352" s="212">
        <v>4000</v>
      </c>
      <c r="O352" s="213"/>
      <c r="P352" s="214" t="s">
        <v>613</v>
      </c>
      <c r="T352" s="844">
        <v>45992</v>
      </c>
      <c r="U352" s="558" t="s">
        <v>4297</v>
      </c>
      <c r="V352" s="557" t="s">
        <v>6137</v>
      </c>
      <c r="W352" s="558" t="s">
        <v>5044</v>
      </c>
      <c r="X352" s="558" t="s">
        <v>577</v>
      </c>
      <c r="Y352" s="673"/>
      <c r="Z352" s="569"/>
      <c r="AA352" s="712"/>
      <c r="AB352" s="569"/>
      <c r="AC352" s="569"/>
      <c r="AD352" s="569"/>
      <c r="AE352" s="712">
        <v>30000</v>
      </c>
      <c r="AF352" s="569"/>
      <c r="AG352" s="569"/>
      <c r="AH352" s="569" t="s">
        <v>7741</v>
      </c>
      <c r="AI352" t="s">
        <v>542</v>
      </c>
      <c r="AN352" s="126"/>
      <c r="BP352" s="203"/>
      <c r="BQ352" s="203"/>
      <c r="BR352" s="203"/>
      <c r="BS352" s="203"/>
      <c r="BT352" s="374"/>
      <c r="BU352" s="374"/>
      <c r="BV352" s="374"/>
      <c r="BW352" s="374"/>
      <c r="BX352" s="376"/>
      <c r="BY352" s="374"/>
      <c r="BZ352" s="374"/>
      <c r="CA352" s="376"/>
      <c r="CB352" s="374"/>
      <c r="CC352" s="374"/>
      <c r="CD352" s="376"/>
      <c r="CE352" s="374"/>
      <c r="CF352" s="375"/>
      <c r="CG352" s="376"/>
      <c r="CH352" s="374"/>
      <c r="CI352" s="375"/>
      <c r="CJ352" s="471">
        <v>45981</v>
      </c>
      <c r="CK352" s="472">
        <v>269000</v>
      </c>
      <c r="CL352" s="375"/>
      <c r="CP352" s="126">
        <v>45806</v>
      </c>
      <c r="CQ352" s="203">
        <v>87000</v>
      </c>
      <c r="DB352" s="859">
        <v>46101</v>
      </c>
      <c r="DC352" s="441">
        <v>16000</v>
      </c>
      <c r="DH352" s="442"/>
      <c r="DI352" s="441"/>
    </row>
    <row r="353" spans="1:113" ht="15.75" x14ac:dyDescent="0.25">
      <c r="A353" s="298"/>
      <c r="E353" s="404">
        <v>46121</v>
      </c>
      <c r="F353" s="405">
        <v>35000</v>
      </c>
      <c r="G353" s="407" t="s">
        <v>911</v>
      </c>
      <c r="H353" s="405" t="s">
        <v>885</v>
      </c>
      <c r="M353" s="211">
        <v>44659</v>
      </c>
      <c r="N353" s="212">
        <v>70000</v>
      </c>
      <c r="O353" s="213"/>
      <c r="P353" s="214" t="s">
        <v>767</v>
      </c>
      <c r="T353" s="844">
        <v>45992</v>
      </c>
      <c r="U353" s="944" t="s">
        <v>6800</v>
      </c>
      <c r="V353" s="942" t="s">
        <v>7676</v>
      </c>
      <c r="W353" s="558" t="s">
        <v>580</v>
      </c>
      <c r="X353" s="558" t="s">
        <v>427</v>
      </c>
      <c r="Y353" s="673">
        <v>495000</v>
      </c>
      <c r="Z353" s="569">
        <v>23000</v>
      </c>
      <c r="AA353" s="712">
        <v>410000</v>
      </c>
      <c r="AB353" s="569"/>
      <c r="AC353" s="569"/>
      <c r="AD353" s="569"/>
      <c r="AE353" s="712">
        <v>62000</v>
      </c>
      <c r="AF353" s="569"/>
      <c r="AG353" s="569"/>
      <c r="AH353" s="569"/>
      <c r="AI353" t="s">
        <v>542</v>
      </c>
      <c r="AN353" s="126"/>
      <c r="BP353" s="203"/>
      <c r="BQ353" s="203"/>
      <c r="BR353" s="203"/>
      <c r="BS353" s="203"/>
      <c r="BT353" s="374"/>
      <c r="BU353" s="374"/>
      <c r="BV353" s="374"/>
      <c r="BW353" s="374"/>
      <c r="BX353" s="376"/>
      <c r="BY353" s="374"/>
      <c r="BZ353" s="374"/>
      <c r="CA353" s="376"/>
      <c r="CB353" s="374"/>
      <c r="CC353" s="374"/>
      <c r="CD353" s="376"/>
      <c r="CE353" s="374"/>
      <c r="CF353" s="375"/>
      <c r="CG353" s="376"/>
      <c r="CH353" s="374"/>
      <c r="CI353" s="375"/>
      <c r="CJ353" s="471">
        <v>45981</v>
      </c>
      <c r="CK353" s="472">
        <v>254000</v>
      </c>
      <c r="CL353" s="375"/>
      <c r="CP353" s="126">
        <v>45805</v>
      </c>
      <c r="CQ353" s="203">
        <v>526000</v>
      </c>
      <c r="DB353" s="859">
        <v>46101</v>
      </c>
      <c r="DC353" s="441">
        <v>34000</v>
      </c>
      <c r="DH353" s="442"/>
      <c r="DI353" s="441"/>
    </row>
    <row r="354" spans="1:113" ht="15.75" x14ac:dyDescent="0.25">
      <c r="A354" s="298"/>
      <c r="E354" s="404">
        <v>46121</v>
      </c>
      <c r="F354" s="405">
        <v>5000</v>
      </c>
      <c r="G354" s="407" t="s">
        <v>3324</v>
      </c>
      <c r="H354" s="405">
        <v>5000</v>
      </c>
      <c r="M354" s="211">
        <v>44659</v>
      </c>
      <c r="N354" s="212">
        <v>63000</v>
      </c>
      <c r="O354" s="213"/>
      <c r="P354" s="214" t="s">
        <v>768</v>
      </c>
      <c r="T354" s="844">
        <v>45992</v>
      </c>
      <c r="U354" s="672" t="s">
        <v>6800</v>
      </c>
      <c r="V354" s="557" t="s">
        <v>7558</v>
      </c>
      <c r="W354" s="558" t="s">
        <v>580</v>
      </c>
      <c r="X354" s="558" t="s">
        <v>427</v>
      </c>
      <c r="Y354" s="673">
        <v>687000</v>
      </c>
      <c r="Z354" s="569">
        <v>23000</v>
      </c>
      <c r="AA354" s="712">
        <v>574000</v>
      </c>
      <c r="AB354" s="569"/>
      <c r="AC354" s="569">
        <v>20000</v>
      </c>
      <c r="AD354" s="569"/>
      <c r="AE354" s="712">
        <v>70000</v>
      </c>
      <c r="AF354" s="569"/>
      <c r="AG354" s="569"/>
      <c r="AH354" s="569" t="s">
        <v>7664</v>
      </c>
      <c r="AI354" t="s">
        <v>542</v>
      </c>
      <c r="AN354" s="126"/>
      <c r="BP354" s="203"/>
      <c r="BQ354" s="203"/>
      <c r="BR354" s="203"/>
      <c r="BS354" s="203"/>
      <c r="BT354" s="374"/>
      <c r="BU354" s="374"/>
      <c r="BV354" s="374"/>
      <c r="BW354" s="374"/>
      <c r="BX354" s="376"/>
      <c r="BY354" s="374"/>
      <c r="BZ354" s="374"/>
      <c r="CA354" s="376"/>
      <c r="CB354" s="374"/>
      <c r="CC354" s="374"/>
      <c r="CD354" s="376"/>
      <c r="CE354" s="374"/>
      <c r="CF354" s="375"/>
      <c r="CG354" s="376"/>
      <c r="CH354" s="374"/>
      <c r="CI354" s="375"/>
      <c r="CJ354" s="471">
        <v>45981</v>
      </c>
      <c r="CK354" s="472">
        <v>34000</v>
      </c>
      <c r="CL354" s="375"/>
      <c r="CP354" s="126">
        <v>45805</v>
      </c>
      <c r="CQ354" s="203">
        <v>246000</v>
      </c>
      <c r="DB354" s="859">
        <v>46101</v>
      </c>
      <c r="DC354" s="441">
        <v>1271000</v>
      </c>
      <c r="DH354" s="442"/>
      <c r="DI354" s="441"/>
    </row>
    <row r="355" spans="1:113" ht="15.75" x14ac:dyDescent="0.25">
      <c r="A355" s="298"/>
      <c r="E355" s="404">
        <v>46120</v>
      </c>
      <c r="F355" s="405">
        <v>5000</v>
      </c>
      <c r="G355" s="407" t="s">
        <v>3324</v>
      </c>
      <c r="H355" s="405" t="s">
        <v>2649</v>
      </c>
      <c r="M355" s="211">
        <v>44659</v>
      </c>
      <c r="N355" s="212">
        <v>4000</v>
      </c>
      <c r="O355" s="213"/>
      <c r="P355" s="214" t="s">
        <v>613</v>
      </c>
      <c r="T355" s="844">
        <v>45992</v>
      </c>
      <c r="U355" s="672" t="s">
        <v>6800</v>
      </c>
      <c r="V355" s="557" t="s">
        <v>7398</v>
      </c>
      <c r="W355" s="558" t="s">
        <v>5350</v>
      </c>
      <c r="X355" s="558" t="s">
        <v>214</v>
      </c>
      <c r="Y355" s="673">
        <v>481000</v>
      </c>
      <c r="Z355" s="569"/>
      <c r="AA355" s="712">
        <v>344000</v>
      </c>
      <c r="AB355" s="569"/>
      <c r="AC355" s="569"/>
      <c r="AD355" s="569"/>
      <c r="AE355" s="712">
        <v>137000</v>
      </c>
      <c r="AF355" s="569"/>
      <c r="AG355" s="569"/>
      <c r="AH355" s="569" t="s">
        <v>7400</v>
      </c>
      <c r="AI355" t="s">
        <v>542</v>
      </c>
      <c r="AN355" s="126"/>
      <c r="BP355" s="203"/>
      <c r="BQ355" s="203"/>
      <c r="BR355" s="203"/>
      <c r="BS355" s="203"/>
      <c r="BT355" s="374"/>
      <c r="BU355" s="374"/>
      <c r="BV355" s="374"/>
      <c r="BW355" s="374"/>
      <c r="BX355" s="376"/>
      <c r="BY355" s="374"/>
      <c r="BZ355" s="374"/>
      <c r="CA355" s="376"/>
      <c r="CB355" s="374"/>
      <c r="CC355" s="374"/>
      <c r="CD355" s="376"/>
      <c r="CE355" s="374"/>
      <c r="CF355" s="375"/>
      <c r="CG355" s="376"/>
      <c r="CH355" s="374"/>
      <c r="CI355" s="375"/>
      <c r="CJ355" s="471">
        <v>45981</v>
      </c>
      <c r="CK355" s="472">
        <v>226000</v>
      </c>
      <c r="CL355" s="375"/>
      <c r="CP355" s="126">
        <v>45804</v>
      </c>
      <c r="CQ355" s="203">
        <v>87000</v>
      </c>
      <c r="DB355" s="859">
        <v>46100</v>
      </c>
      <c r="DC355" s="441">
        <v>6000</v>
      </c>
      <c r="DH355" s="442"/>
      <c r="DI355" s="441"/>
    </row>
    <row r="356" spans="1:113" ht="15.75" x14ac:dyDescent="0.25">
      <c r="A356" s="298"/>
      <c r="E356" s="404">
        <v>46120</v>
      </c>
      <c r="F356" s="405">
        <v>30000</v>
      </c>
      <c r="G356" s="407" t="s">
        <v>1365</v>
      </c>
      <c r="H356" s="405" t="s">
        <v>2847</v>
      </c>
      <c r="M356" s="211">
        <v>44659</v>
      </c>
      <c r="N356" s="212">
        <v>72000</v>
      </c>
      <c r="O356" s="213"/>
      <c r="P356" s="214" t="s">
        <v>769</v>
      </c>
      <c r="T356" s="844">
        <v>45992</v>
      </c>
      <c r="U356" s="672" t="s">
        <v>7474</v>
      </c>
      <c r="V356" s="557">
        <v>43253389</v>
      </c>
      <c r="W356" s="558" t="s">
        <v>5550</v>
      </c>
      <c r="X356" s="558" t="s">
        <v>214</v>
      </c>
      <c r="Y356" s="673">
        <v>320000</v>
      </c>
      <c r="Z356" s="569"/>
      <c r="AA356" s="569">
        <v>45000</v>
      </c>
      <c r="AB356" s="569">
        <v>227000</v>
      </c>
      <c r="AC356" s="569"/>
      <c r="AD356" s="569"/>
      <c r="AE356" s="569">
        <v>48000</v>
      </c>
      <c r="AF356" s="569"/>
      <c r="AG356" s="569"/>
      <c r="AH356" s="569" t="s">
        <v>7465</v>
      </c>
      <c r="AI356" t="s">
        <v>542</v>
      </c>
      <c r="AN356" s="126"/>
      <c r="BP356" s="203"/>
      <c r="BQ356" s="203"/>
      <c r="BR356" s="203"/>
      <c r="BS356" s="203"/>
      <c r="BT356" s="374"/>
      <c r="BU356" s="374"/>
      <c r="BV356" s="374"/>
      <c r="BW356" s="374"/>
      <c r="BX356" s="376"/>
      <c r="BY356" s="374"/>
      <c r="BZ356" s="374"/>
      <c r="CA356" s="376"/>
      <c r="CB356" s="374"/>
      <c r="CC356" s="374"/>
      <c r="CD356" s="376"/>
      <c r="CE356" s="374"/>
      <c r="CF356" s="375"/>
      <c r="CG356" s="376"/>
      <c r="CH356" s="374"/>
      <c r="CI356" s="375"/>
      <c r="CJ356" s="471">
        <v>45981</v>
      </c>
      <c r="CK356" s="472">
        <v>435000</v>
      </c>
      <c r="CL356" s="375"/>
      <c r="CP356" s="126">
        <v>45804</v>
      </c>
      <c r="CQ356" s="203">
        <v>87000</v>
      </c>
      <c r="DB356" s="859">
        <v>46100</v>
      </c>
      <c r="DC356" s="441">
        <v>3000</v>
      </c>
      <c r="DH356" s="442"/>
      <c r="DI356" s="441"/>
    </row>
    <row r="357" spans="1:113" ht="15.75" x14ac:dyDescent="0.25">
      <c r="A357" s="298"/>
      <c r="E357" s="404">
        <v>46120</v>
      </c>
      <c r="F357" s="405">
        <v>20000</v>
      </c>
      <c r="G357" s="407" t="s">
        <v>1365</v>
      </c>
      <c r="H357" s="405" t="s">
        <v>8525</v>
      </c>
      <c r="M357" s="211">
        <v>44656</v>
      </c>
      <c r="N357" s="212">
        <v>4000</v>
      </c>
      <c r="O357" s="213"/>
      <c r="P357" s="214" t="s">
        <v>613</v>
      </c>
      <c r="T357" s="844">
        <v>45992</v>
      </c>
      <c r="U357" s="672" t="s">
        <v>582</v>
      </c>
      <c r="V357" s="557" t="s">
        <v>7575</v>
      </c>
      <c r="W357" s="558" t="s">
        <v>561</v>
      </c>
      <c r="X357" s="558" t="s">
        <v>427</v>
      </c>
      <c r="Y357" s="673">
        <v>370000</v>
      </c>
      <c r="Z357" s="569">
        <v>20000</v>
      </c>
      <c r="AA357" s="569">
        <v>281000</v>
      </c>
      <c r="AB357" s="569"/>
      <c r="AC357" s="569"/>
      <c r="AD357" s="569"/>
      <c r="AE357" s="569">
        <v>69000</v>
      </c>
      <c r="AF357" s="569"/>
      <c r="AG357" s="569"/>
      <c r="AH357" s="569"/>
      <c r="AI357" t="s">
        <v>542</v>
      </c>
      <c r="AN357" s="126"/>
      <c r="BP357" s="203"/>
      <c r="BQ357" s="203"/>
      <c r="BR357" s="203"/>
      <c r="BS357" s="203"/>
      <c r="BT357" s="374"/>
      <c r="BU357" s="374"/>
      <c r="BV357" s="374"/>
      <c r="BW357" s="374"/>
      <c r="BX357" s="376"/>
      <c r="BY357" s="374"/>
      <c r="BZ357" s="374"/>
      <c r="CA357" s="376"/>
      <c r="CB357" s="374"/>
      <c r="CC357" s="374"/>
      <c r="CD357" s="376"/>
      <c r="CE357" s="374"/>
      <c r="CF357" s="375"/>
      <c r="CG357" s="376"/>
      <c r="CH357" s="374"/>
      <c r="CI357" s="375"/>
      <c r="CJ357" s="471">
        <v>45981</v>
      </c>
      <c r="CK357" s="472">
        <v>5000</v>
      </c>
      <c r="CL357" s="375"/>
      <c r="CP357" s="126">
        <v>45803</v>
      </c>
      <c r="CQ357" s="203">
        <v>100000</v>
      </c>
      <c r="DB357" s="859">
        <v>46100</v>
      </c>
      <c r="DC357" s="441">
        <v>5000</v>
      </c>
      <c r="DH357" s="442"/>
      <c r="DI357" s="441"/>
    </row>
    <row r="358" spans="1:113" ht="15.75" x14ac:dyDescent="0.25">
      <c r="A358" s="298"/>
      <c r="E358" s="404">
        <v>46119</v>
      </c>
      <c r="F358" s="405">
        <v>2000</v>
      </c>
      <c r="G358" s="407" t="s">
        <v>5440</v>
      </c>
      <c r="H358" s="405" t="s">
        <v>7394</v>
      </c>
      <c r="M358" s="211">
        <v>44656</v>
      </c>
      <c r="N358" s="212">
        <v>4000</v>
      </c>
      <c r="O358" s="213"/>
      <c r="P358" s="214" t="s">
        <v>613</v>
      </c>
      <c r="T358" s="844">
        <v>45992</v>
      </c>
      <c r="U358" s="672" t="s">
        <v>6643</v>
      </c>
      <c r="V358" s="557" t="s">
        <v>7584</v>
      </c>
      <c r="W358" s="558" t="s">
        <v>4233</v>
      </c>
      <c r="X358" s="558" t="s">
        <v>214</v>
      </c>
      <c r="Y358" s="673">
        <v>213000</v>
      </c>
      <c r="Z358" s="569">
        <v>23000</v>
      </c>
      <c r="AA358" s="569">
        <v>120000</v>
      </c>
      <c r="AB358" s="569"/>
      <c r="AC358" s="569"/>
      <c r="AD358" s="569"/>
      <c r="AE358" s="569">
        <v>70000</v>
      </c>
      <c r="AF358" s="569"/>
      <c r="AG358" s="569"/>
      <c r="AH358" s="569"/>
      <c r="AI358" t="s">
        <v>542</v>
      </c>
      <c r="AN358" s="126"/>
      <c r="BP358" s="203"/>
      <c r="BQ358" s="203"/>
      <c r="BR358" s="203"/>
      <c r="BS358" s="203"/>
      <c r="BT358" s="374"/>
      <c r="BU358" s="374"/>
      <c r="BV358" s="374"/>
      <c r="BW358" s="374"/>
      <c r="BX358" s="376"/>
      <c r="BY358" s="374"/>
      <c r="BZ358" s="374"/>
      <c r="CA358" s="376"/>
      <c r="CB358" s="374"/>
      <c r="CC358" s="374"/>
      <c r="CD358" s="376"/>
      <c r="CE358" s="374"/>
      <c r="CF358" s="375"/>
      <c r="CG358" s="376"/>
      <c r="CH358" s="374"/>
      <c r="CI358" s="375"/>
      <c r="CJ358" s="471">
        <v>45981</v>
      </c>
      <c r="CK358" s="472">
        <v>5000</v>
      </c>
      <c r="CL358" s="375"/>
      <c r="CP358" s="126">
        <v>45803</v>
      </c>
      <c r="CQ358" s="203">
        <v>300000</v>
      </c>
      <c r="DB358" s="859">
        <v>46100</v>
      </c>
      <c r="DC358" s="441">
        <v>6000</v>
      </c>
      <c r="DH358" s="442"/>
      <c r="DI358" s="441"/>
    </row>
    <row r="359" spans="1:113" ht="15.75" x14ac:dyDescent="0.25">
      <c r="A359" s="298"/>
      <c r="E359" s="404">
        <v>46119</v>
      </c>
      <c r="F359" s="405">
        <v>6000</v>
      </c>
      <c r="G359" s="407" t="s">
        <v>3324</v>
      </c>
      <c r="H359" s="405" t="s">
        <v>2649</v>
      </c>
      <c r="M359" s="211">
        <v>44656</v>
      </c>
      <c r="N359" s="212">
        <v>152000</v>
      </c>
      <c r="O359" s="213"/>
      <c r="P359" s="214" t="s">
        <v>770</v>
      </c>
      <c r="T359" s="844">
        <v>45992</v>
      </c>
      <c r="U359" s="672" t="s">
        <v>6643</v>
      </c>
      <c r="V359" s="557" t="s">
        <v>7561</v>
      </c>
      <c r="W359" s="558" t="s">
        <v>2596</v>
      </c>
      <c r="X359" s="558" t="s">
        <v>427</v>
      </c>
      <c r="Y359" s="673">
        <v>422000</v>
      </c>
      <c r="Z359" s="569">
        <v>5000</v>
      </c>
      <c r="AA359" s="569">
        <v>196000</v>
      </c>
      <c r="AB359" s="569"/>
      <c r="AC359" s="569">
        <v>151000</v>
      </c>
      <c r="AD359" s="569"/>
      <c r="AE359" s="569">
        <v>70000</v>
      </c>
      <c r="AF359" s="569"/>
      <c r="AG359" s="569"/>
      <c r="AH359" s="569" t="s">
        <v>7657</v>
      </c>
      <c r="AI359" t="s">
        <v>542</v>
      </c>
      <c r="AN359" s="126"/>
      <c r="BP359" s="203"/>
      <c r="BQ359" s="203"/>
      <c r="BR359" s="203"/>
      <c r="BS359" s="203"/>
      <c r="BT359" s="374"/>
      <c r="BU359" s="374"/>
      <c r="BV359" s="374"/>
      <c r="BW359" s="374"/>
      <c r="BX359" s="376"/>
      <c r="BY359" s="374"/>
      <c r="BZ359" s="374"/>
      <c r="CA359" s="376"/>
      <c r="CB359" s="374"/>
      <c r="CC359" s="374"/>
      <c r="CD359" s="376"/>
      <c r="CE359" s="374"/>
      <c r="CF359" s="375"/>
      <c r="CG359" s="376"/>
      <c r="CH359" s="374"/>
      <c r="CI359" s="375"/>
      <c r="CJ359" s="471">
        <v>45981</v>
      </c>
      <c r="CK359" s="472">
        <v>5000</v>
      </c>
      <c r="CL359" s="375"/>
      <c r="CP359" s="126">
        <v>45800</v>
      </c>
      <c r="CQ359" s="203">
        <v>253000</v>
      </c>
      <c r="DB359" s="859">
        <v>46100</v>
      </c>
      <c r="DC359" s="441">
        <v>112000</v>
      </c>
      <c r="DH359" s="442"/>
      <c r="DI359" s="441"/>
    </row>
    <row r="360" spans="1:113" ht="15.75" x14ac:dyDescent="0.25">
      <c r="A360" s="298"/>
      <c r="E360" s="404">
        <v>46119</v>
      </c>
      <c r="F360" s="405">
        <v>5000</v>
      </c>
      <c r="G360" s="407" t="s">
        <v>1365</v>
      </c>
      <c r="H360" s="405" t="s">
        <v>8526</v>
      </c>
      <c r="M360" s="211">
        <v>44656</v>
      </c>
      <c r="N360" s="212">
        <v>5000</v>
      </c>
      <c r="O360" s="213"/>
      <c r="P360" s="214" t="s">
        <v>613</v>
      </c>
      <c r="T360" s="844">
        <v>45992</v>
      </c>
      <c r="U360" s="672" t="s">
        <v>6643</v>
      </c>
      <c r="V360" s="557" t="s">
        <v>7560</v>
      </c>
      <c r="W360" s="558" t="s">
        <v>561</v>
      </c>
      <c r="X360" s="558" t="s">
        <v>426</v>
      </c>
      <c r="Y360" s="673">
        <v>625000</v>
      </c>
      <c r="Z360" s="569">
        <v>23000</v>
      </c>
      <c r="AA360" s="569">
        <v>532000</v>
      </c>
      <c r="AB360" s="569"/>
      <c r="AC360" s="569"/>
      <c r="AD360" s="569"/>
      <c r="AE360" s="569">
        <v>70000</v>
      </c>
      <c r="AF360" s="569"/>
      <c r="AG360" s="569"/>
      <c r="AH360" s="569" t="s">
        <v>7658</v>
      </c>
      <c r="AI360" t="s">
        <v>542</v>
      </c>
      <c r="AN360" s="126"/>
      <c r="BP360" s="203"/>
      <c r="BQ360" s="203"/>
      <c r="BR360" s="203"/>
      <c r="BS360" s="203"/>
      <c r="BT360" s="374"/>
      <c r="BU360" s="374"/>
      <c r="BV360" s="374"/>
      <c r="BW360" s="374"/>
      <c r="BX360" s="376"/>
      <c r="BY360" s="374"/>
      <c r="BZ360" s="374"/>
      <c r="CA360" s="376"/>
      <c r="CB360" s="374"/>
      <c r="CC360" s="374"/>
      <c r="CD360" s="376"/>
      <c r="CE360" s="374"/>
      <c r="CF360" s="375"/>
      <c r="CG360" s="376"/>
      <c r="CH360" s="374"/>
      <c r="CI360" s="375"/>
      <c r="CJ360" s="471">
        <v>45980</v>
      </c>
      <c r="CK360" s="472">
        <v>340000</v>
      </c>
      <c r="CL360" s="375"/>
      <c r="CP360" s="126">
        <v>45800</v>
      </c>
      <c r="CQ360" s="203">
        <v>87000</v>
      </c>
      <c r="DB360" s="859">
        <v>46099</v>
      </c>
      <c r="DC360" s="441">
        <v>6000</v>
      </c>
      <c r="DH360" s="442"/>
      <c r="DI360" s="441"/>
    </row>
    <row r="361" spans="1:113" ht="15.75" x14ac:dyDescent="0.25">
      <c r="A361" s="298"/>
      <c r="E361" s="404">
        <v>46118</v>
      </c>
      <c r="F361" s="405">
        <v>5000</v>
      </c>
      <c r="G361" s="407" t="s">
        <v>3324</v>
      </c>
      <c r="H361" s="405" t="s">
        <v>2649</v>
      </c>
      <c r="M361" s="211">
        <v>44656</v>
      </c>
      <c r="N361" s="212">
        <v>70000</v>
      </c>
      <c r="O361" s="213"/>
      <c r="P361" s="214" t="s">
        <v>771</v>
      </c>
      <c r="T361" s="844">
        <v>45992</v>
      </c>
      <c r="U361" s="672" t="s">
        <v>6643</v>
      </c>
      <c r="V361" s="557" t="s">
        <v>7511</v>
      </c>
      <c r="W361" s="558" t="s">
        <v>5044</v>
      </c>
      <c r="X361" s="558" t="s">
        <v>426</v>
      </c>
      <c r="Y361" s="673">
        <v>441000</v>
      </c>
      <c r="Z361" s="569">
        <v>5000</v>
      </c>
      <c r="AA361" s="569">
        <v>365000</v>
      </c>
      <c r="AB361" s="569"/>
      <c r="AC361" s="569">
        <v>1000</v>
      </c>
      <c r="AD361" s="569"/>
      <c r="AE361" s="569">
        <v>70000</v>
      </c>
      <c r="AF361" s="569"/>
      <c r="AG361" s="569"/>
      <c r="AH361" s="569" t="s">
        <v>7659</v>
      </c>
      <c r="AI361" t="s">
        <v>542</v>
      </c>
      <c r="AN361" s="126"/>
      <c r="BP361" s="203"/>
      <c r="BQ361" s="203"/>
      <c r="BR361" s="203"/>
      <c r="BS361" s="203"/>
      <c r="BT361" s="374"/>
      <c r="BU361" s="374"/>
      <c r="BV361" s="374"/>
      <c r="BW361" s="374"/>
      <c r="BX361" s="376"/>
      <c r="BY361" s="374"/>
      <c r="BZ361" s="374"/>
      <c r="CA361" s="376"/>
      <c r="CB361" s="374"/>
      <c r="CC361" s="374"/>
      <c r="CD361" s="376"/>
      <c r="CE361" s="374"/>
      <c r="CF361" s="375"/>
      <c r="CG361" s="376"/>
      <c r="CH361" s="374"/>
      <c r="CI361" s="375"/>
      <c r="CJ361" s="471">
        <v>45980</v>
      </c>
      <c r="CK361" s="472">
        <v>17000</v>
      </c>
      <c r="CL361" s="375"/>
      <c r="CP361" s="126">
        <v>45800</v>
      </c>
      <c r="CQ361" s="203">
        <v>87000</v>
      </c>
      <c r="DB361" s="859">
        <v>46099</v>
      </c>
      <c r="DC361" s="441">
        <v>4000</v>
      </c>
      <c r="DH361" s="442"/>
      <c r="DI361" s="441"/>
    </row>
    <row r="362" spans="1:113" ht="15.75" x14ac:dyDescent="0.25">
      <c r="A362" s="298"/>
      <c r="E362" s="404">
        <v>46118</v>
      </c>
      <c r="F362" s="405">
        <v>12000</v>
      </c>
      <c r="G362" s="407" t="s">
        <v>3322</v>
      </c>
      <c r="H362" s="405" t="s">
        <v>8472</v>
      </c>
      <c r="M362" s="211">
        <v>44652</v>
      </c>
      <c r="N362" s="212">
        <v>126000</v>
      </c>
      <c r="O362" s="213"/>
      <c r="P362" s="212" t="s">
        <v>649</v>
      </c>
      <c r="T362" s="844">
        <v>45992</v>
      </c>
      <c r="U362" s="672" t="s">
        <v>6643</v>
      </c>
      <c r="V362" s="557" t="s">
        <v>7501</v>
      </c>
      <c r="W362" s="558" t="s">
        <v>561</v>
      </c>
      <c r="X362" s="558" t="s">
        <v>426</v>
      </c>
      <c r="Y362" s="673">
        <v>485000</v>
      </c>
      <c r="Z362" s="569">
        <v>5000</v>
      </c>
      <c r="AA362" s="569">
        <v>392000</v>
      </c>
      <c r="AB362" s="569"/>
      <c r="AC362" s="569">
        <v>18000</v>
      </c>
      <c r="AD362" s="569"/>
      <c r="AE362" s="569">
        <v>70000</v>
      </c>
      <c r="AF362" s="569"/>
      <c r="AG362" s="569"/>
      <c r="AH362" s="569" t="s">
        <v>7660</v>
      </c>
      <c r="AI362" t="s">
        <v>542</v>
      </c>
      <c r="AN362" s="126"/>
      <c r="BP362" s="203"/>
      <c r="BQ362" s="203"/>
      <c r="BR362" s="203"/>
      <c r="BS362" s="203"/>
      <c r="BT362" s="374"/>
      <c r="BU362" s="374"/>
      <c r="BV362" s="374"/>
      <c r="BW362" s="374"/>
      <c r="BX362" s="376"/>
      <c r="BY362" s="374"/>
      <c r="BZ362" s="374"/>
      <c r="CA362" s="376"/>
      <c r="CB362" s="374"/>
      <c r="CC362" s="374"/>
      <c r="CD362" s="376"/>
      <c r="CE362" s="374"/>
      <c r="CF362" s="375"/>
      <c r="CG362" s="376"/>
      <c r="CH362" s="374"/>
      <c r="CI362" s="375"/>
      <c r="CJ362" s="471">
        <v>45980</v>
      </c>
      <c r="CK362" s="472">
        <v>195000</v>
      </c>
      <c r="CL362" s="375"/>
      <c r="CP362" s="126">
        <v>45800</v>
      </c>
      <c r="CQ362" s="203">
        <v>87000</v>
      </c>
      <c r="DB362" s="859">
        <v>46099</v>
      </c>
      <c r="DC362" s="441">
        <v>18000</v>
      </c>
      <c r="DH362" s="442"/>
      <c r="DI362" s="441"/>
    </row>
    <row r="363" spans="1:113" ht="15.75" x14ac:dyDescent="0.25">
      <c r="A363" s="298"/>
      <c r="E363" s="404">
        <v>46118</v>
      </c>
      <c r="F363" s="405">
        <v>4000</v>
      </c>
      <c r="G363" s="407" t="s">
        <v>5440</v>
      </c>
      <c r="H363" s="405" t="s">
        <v>5594</v>
      </c>
      <c r="M363" s="211">
        <v>44651</v>
      </c>
      <c r="N363" s="212">
        <v>4000</v>
      </c>
      <c r="O363" s="213"/>
      <c r="P363" s="214" t="s">
        <v>613</v>
      </c>
      <c r="T363" s="844">
        <v>45992</v>
      </c>
      <c r="U363" s="672" t="s">
        <v>6643</v>
      </c>
      <c r="V363" s="557" t="s">
        <v>7500</v>
      </c>
      <c r="W363" s="558" t="s">
        <v>5044</v>
      </c>
      <c r="X363" s="558" t="s">
        <v>238</v>
      </c>
      <c r="Y363" s="673">
        <v>526000</v>
      </c>
      <c r="Z363" s="569">
        <v>5000</v>
      </c>
      <c r="AA363" s="569">
        <v>428000</v>
      </c>
      <c r="AB363" s="569"/>
      <c r="AC363" s="569">
        <v>23000</v>
      </c>
      <c r="AD363" s="569"/>
      <c r="AE363" s="569">
        <v>70000</v>
      </c>
      <c r="AF363" s="569"/>
      <c r="AG363" s="569"/>
      <c r="AH363" s="569" t="s">
        <v>7661</v>
      </c>
      <c r="AI363" t="s">
        <v>542</v>
      </c>
      <c r="AN363" s="126"/>
      <c r="BP363" s="203"/>
      <c r="BQ363" s="203"/>
      <c r="BR363" s="203"/>
      <c r="BS363" s="203"/>
      <c r="BT363" s="374"/>
      <c r="BU363" s="374"/>
      <c r="BV363" s="374"/>
      <c r="BW363" s="374"/>
      <c r="BX363" s="376"/>
      <c r="BY363" s="374"/>
      <c r="BZ363" s="374"/>
      <c r="CA363" s="376"/>
      <c r="CB363" s="374"/>
      <c r="CC363" s="374"/>
      <c r="CD363" s="376"/>
      <c r="CE363" s="374"/>
      <c r="CF363" s="375"/>
      <c r="CG363" s="376"/>
      <c r="CH363" s="374"/>
      <c r="CI363" s="375"/>
      <c r="CJ363" s="471">
        <v>45980</v>
      </c>
      <c r="CK363" s="472">
        <v>7000</v>
      </c>
      <c r="CL363" s="375"/>
      <c r="CP363" s="126">
        <v>45797</v>
      </c>
      <c r="CQ363" s="203">
        <v>4000</v>
      </c>
      <c r="DB363" s="859">
        <v>46098</v>
      </c>
      <c r="DC363" s="441">
        <v>22000</v>
      </c>
      <c r="DH363" s="442"/>
      <c r="DI363" s="441"/>
    </row>
    <row r="364" spans="1:113" ht="15.75" x14ac:dyDescent="0.25">
      <c r="A364" s="298"/>
      <c r="E364" s="404">
        <v>46118</v>
      </c>
      <c r="F364" s="405">
        <v>5000</v>
      </c>
      <c r="G364" s="407"/>
      <c r="H364" s="405" t="s">
        <v>4887</v>
      </c>
      <c r="M364" s="211">
        <v>44651</v>
      </c>
      <c r="N364" s="212">
        <v>4000</v>
      </c>
      <c r="O364" s="213"/>
      <c r="P364" s="214" t="s">
        <v>613</v>
      </c>
      <c r="T364" s="844">
        <v>45992</v>
      </c>
      <c r="U364" s="672" t="s">
        <v>6643</v>
      </c>
      <c r="V364" s="557" t="s">
        <v>7459</v>
      </c>
      <c r="W364" s="558" t="s">
        <v>561</v>
      </c>
      <c r="X364" s="558" t="s">
        <v>238</v>
      </c>
      <c r="Y364" s="673">
        <v>225000</v>
      </c>
      <c r="Z364" s="569">
        <v>5000</v>
      </c>
      <c r="AA364" s="569">
        <v>244000</v>
      </c>
      <c r="AB364" s="569"/>
      <c r="AC364" s="569"/>
      <c r="AD364" s="569"/>
      <c r="AE364" s="569">
        <v>-24000</v>
      </c>
      <c r="AF364" s="569"/>
      <c r="AG364" s="569"/>
      <c r="AH364" s="569" t="s">
        <v>7639</v>
      </c>
      <c r="AI364" t="s">
        <v>542</v>
      </c>
      <c r="AN364" s="126"/>
      <c r="BP364" s="203"/>
      <c r="BQ364" s="203"/>
      <c r="BR364" s="203"/>
      <c r="BS364" s="203"/>
      <c r="BT364" s="374"/>
      <c r="BU364" s="374"/>
      <c r="BV364" s="374"/>
      <c r="BW364" s="374"/>
      <c r="BX364" s="376"/>
      <c r="BY364" s="374"/>
      <c r="BZ364" s="374"/>
      <c r="CA364" s="376"/>
      <c r="CB364" s="374"/>
      <c r="CC364" s="374"/>
      <c r="CD364" s="376"/>
      <c r="CE364" s="374"/>
      <c r="CF364" s="375"/>
      <c r="CG364" s="376"/>
      <c r="CH364" s="374"/>
      <c r="CI364" s="375"/>
      <c r="CJ364" s="471">
        <v>45980</v>
      </c>
      <c r="CK364" s="472">
        <v>60000</v>
      </c>
      <c r="CL364" s="375"/>
      <c r="CP364" s="126">
        <v>45797</v>
      </c>
      <c r="CQ364" s="203">
        <v>86000</v>
      </c>
      <c r="DB364" s="859">
        <v>46098</v>
      </c>
      <c r="DC364" s="441">
        <v>6000</v>
      </c>
      <c r="DH364" s="442"/>
      <c r="DI364" s="441"/>
    </row>
    <row r="365" spans="1:113" ht="15.75" x14ac:dyDescent="0.25">
      <c r="A365" s="298"/>
      <c r="E365" s="404">
        <v>46118</v>
      </c>
      <c r="F365" s="405">
        <v>20000</v>
      </c>
      <c r="G365" s="407" t="s">
        <v>1281</v>
      </c>
      <c r="H365" s="405" t="s">
        <v>953</v>
      </c>
      <c r="M365" s="211">
        <v>44650</v>
      </c>
      <c r="N365" s="212">
        <v>70000</v>
      </c>
      <c r="O365" s="213"/>
      <c r="P365" s="214" t="s">
        <v>772</v>
      </c>
      <c r="T365" s="844">
        <v>45992</v>
      </c>
      <c r="U365" s="672" t="s">
        <v>6643</v>
      </c>
      <c r="V365" s="557" t="s">
        <v>7458</v>
      </c>
      <c r="W365" s="558" t="s">
        <v>5570</v>
      </c>
      <c r="X365" s="558" t="s">
        <v>214</v>
      </c>
      <c r="Y365" s="673">
        <v>138000</v>
      </c>
      <c r="Z365" s="569">
        <v>5000</v>
      </c>
      <c r="AA365" s="569">
        <v>3000</v>
      </c>
      <c r="AB365" s="569">
        <v>22000</v>
      </c>
      <c r="AC365" s="569">
        <v>18000</v>
      </c>
      <c r="AD365" s="569"/>
      <c r="AE365" s="569">
        <v>90000</v>
      </c>
      <c r="AF365" s="569"/>
      <c r="AG365" s="569"/>
      <c r="AH365" s="569" t="s">
        <v>7662</v>
      </c>
      <c r="AI365" t="s">
        <v>542</v>
      </c>
      <c r="AN365" s="126"/>
      <c r="BP365" s="203"/>
      <c r="BQ365" s="203"/>
      <c r="BR365" s="203"/>
      <c r="BS365" s="203"/>
      <c r="BT365" s="374"/>
      <c r="BU365" s="374"/>
      <c r="BV365" s="374"/>
      <c r="BW365" s="374"/>
      <c r="BX365" s="376"/>
      <c r="BY365" s="374"/>
      <c r="BZ365" s="374"/>
      <c r="CA365" s="376"/>
      <c r="CB365" s="374"/>
      <c r="CC365" s="374"/>
      <c r="CD365" s="376"/>
      <c r="CE365" s="374"/>
      <c r="CF365" s="375"/>
      <c r="CG365" s="376"/>
      <c r="CH365" s="374"/>
      <c r="CI365" s="375"/>
      <c r="CJ365" s="471">
        <v>45977</v>
      </c>
      <c r="CK365" s="472">
        <v>16000</v>
      </c>
      <c r="CL365" s="375"/>
      <c r="CP365" s="126">
        <v>45797</v>
      </c>
      <c r="CQ365" s="203">
        <v>86000</v>
      </c>
      <c r="DB365" s="859">
        <v>46098</v>
      </c>
      <c r="DC365" s="441">
        <v>40000</v>
      </c>
      <c r="DH365" s="442"/>
      <c r="DI365" s="441"/>
    </row>
    <row r="366" spans="1:113" ht="15.75" x14ac:dyDescent="0.25">
      <c r="A366" s="298"/>
      <c r="E366" s="404">
        <v>46118</v>
      </c>
      <c r="F366" s="405">
        <v>36000</v>
      </c>
      <c r="G366" s="407" t="s">
        <v>3323</v>
      </c>
      <c r="H366" s="405" t="s">
        <v>8473</v>
      </c>
      <c r="M366" s="211">
        <v>44649</v>
      </c>
      <c r="N366" s="212">
        <v>78000</v>
      </c>
      <c r="O366" s="213"/>
      <c r="P366" s="214" t="s">
        <v>773</v>
      </c>
      <c r="T366" s="844">
        <v>45992</v>
      </c>
      <c r="U366" s="672" t="s">
        <v>5633</v>
      </c>
      <c r="V366" s="557" t="s">
        <v>5593</v>
      </c>
      <c r="W366" s="558" t="s">
        <v>561</v>
      </c>
      <c r="X366" s="558" t="s">
        <v>426</v>
      </c>
      <c r="Y366" s="673">
        <v>438000</v>
      </c>
      <c r="Z366" s="569">
        <v>5000</v>
      </c>
      <c r="AA366" s="569">
        <v>331000</v>
      </c>
      <c r="AB366" s="569"/>
      <c r="AC366" s="569"/>
      <c r="AD366" s="569"/>
      <c r="AE366" s="569">
        <v>102000</v>
      </c>
      <c r="AF366" s="569"/>
      <c r="AG366" s="569"/>
      <c r="AH366" s="569"/>
      <c r="AI366" t="s">
        <v>542</v>
      </c>
      <c r="AN366" s="126"/>
      <c r="BP366" s="203"/>
      <c r="BQ366" s="203"/>
      <c r="BR366" s="203"/>
      <c r="BS366" s="203"/>
      <c r="BT366" s="374"/>
      <c r="BU366" s="374"/>
      <c r="BV366" s="374"/>
      <c r="BW366" s="374"/>
      <c r="BX366" s="376"/>
      <c r="BY366" s="374"/>
      <c r="BZ366" s="374"/>
      <c r="CA366" s="376"/>
      <c r="CB366" s="374"/>
      <c r="CC366" s="374"/>
      <c r="CD366" s="376"/>
      <c r="CE366" s="374"/>
      <c r="CF366" s="375"/>
      <c r="CG366" s="376"/>
      <c r="CH366" s="374"/>
      <c r="CI366" s="375"/>
      <c r="CJ366" s="471">
        <v>45976</v>
      </c>
      <c r="CK366" s="472">
        <v>14000</v>
      </c>
      <c r="CL366" s="375"/>
      <c r="CP366" s="126">
        <v>45797</v>
      </c>
      <c r="CQ366" s="203">
        <v>86000</v>
      </c>
      <c r="DB366" s="859">
        <v>46098</v>
      </c>
      <c r="DC366" s="441">
        <v>110000</v>
      </c>
      <c r="DH366" s="442"/>
      <c r="DI366" s="441"/>
    </row>
    <row r="367" spans="1:113" ht="15.75" x14ac:dyDescent="0.25">
      <c r="A367" s="298"/>
      <c r="E367" s="404">
        <v>46118</v>
      </c>
      <c r="F367" s="405">
        <v>345000</v>
      </c>
      <c r="G367" s="407" t="s">
        <v>1281</v>
      </c>
      <c r="H367" s="405" t="s">
        <v>3344</v>
      </c>
      <c r="M367" s="211">
        <v>44646</v>
      </c>
      <c r="N367" s="212">
        <v>4000</v>
      </c>
      <c r="O367" s="213"/>
      <c r="P367" s="214" t="s">
        <v>613</v>
      </c>
      <c r="T367" s="844">
        <v>45992</v>
      </c>
      <c r="U367" s="672" t="s">
        <v>3961</v>
      </c>
      <c r="V367" s="557" t="s">
        <v>7576</v>
      </c>
      <c r="W367" s="558" t="s">
        <v>561</v>
      </c>
      <c r="X367" s="558" t="s">
        <v>427</v>
      </c>
      <c r="Y367" s="673">
        <v>981000</v>
      </c>
      <c r="Z367" s="569">
        <v>23000</v>
      </c>
      <c r="AA367" s="569">
        <v>804000</v>
      </c>
      <c r="AB367" s="569"/>
      <c r="AC367" s="569">
        <v>84000</v>
      </c>
      <c r="AD367" s="569"/>
      <c r="AE367" s="569">
        <v>70000</v>
      </c>
      <c r="AF367" s="569"/>
      <c r="AG367" s="569"/>
      <c r="AH367" s="569" t="s">
        <v>7640</v>
      </c>
      <c r="AI367" t="s">
        <v>542</v>
      </c>
      <c r="AN367" s="126"/>
      <c r="BP367" s="203"/>
      <c r="BQ367" s="203"/>
      <c r="BR367" s="203"/>
      <c r="BS367" s="203"/>
      <c r="BT367" s="374"/>
      <c r="BU367" s="374"/>
      <c r="BV367" s="374"/>
      <c r="BW367" s="374"/>
      <c r="BX367" s="376"/>
      <c r="BY367" s="374"/>
      <c r="BZ367" s="374"/>
      <c r="CA367" s="376"/>
      <c r="CB367" s="374"/>
      <c r="CC367" s="374"/>
      <c r="CD367" s="376"/>
      <c r="CE367" s="374"/>
      <c r="CF367" s="375"/>
      <c r="CG367" s="376"/>
      <c r="CH367" s="374"/>
      <c r="CI367" s="375"/>
      <c r="CJ367" s="471">
        <v>45975</v>
      </c>
      <c r="CK367" s="472">
        <v>441000</v>
      </c>
      <c r="CL367" s="375"/>
      <c r="CP367" s="126">
        <v>45797</v>
      </c>
      <c r="CQ367" s="203">
        <v>70000</v>
      </c>
      <c r="DB367" s="859">
        <v>46098</v>
      </c>
      <c r="DC367" s="441">
        <v>129000</v>
      </c>
      <c r="DH367" s="442"/>
      <c r="DI367" s="441"/>
    </row>
    <row r="368" spans="1:113" ht="15.75" x14ac:dyDescent="0.25">
      <c r="A368" s="298"/>
      <c r="E368" s="404">
        <v>46118</v>
      </c>
      <c r="F368" s="405">
        <v>2000</v>
      </c>
      <c r="G368" s="407"/>
      <c r="H368" s="405" t="s">
        <v>8471</v>
      </c>
      <c r="M368" s="211">
        <v>44646</v>
      </c>
      <c r="N368" s="212">
        <v>80000</v>
      </c>
      <c r="O368" s="213"/>
      <c r="P368" s="214" t="s">
        <v>774</v>
      </c>
      <c r="T368" s="844">
        <v>45992</v>
      </c>
      <c r="U368" s="672" t="s">
        <v>7381</v>
      </c>
      <c r="V368" s="557" t="s">
        <v>6891</v>
      </c>
      <c r="W368" s="558" t="s">
        <v>561</v>
      </c>
      <c r="X368" s="558" t="s">
        <v>238</v>
      </c>
      <c r="Y368" s="673">
        <v>317000</v>
      </c>
      <c r="Z368" s="569">
        <v>16000</v>
      </c>
      <c r="AA368" s="569">
        <v>223000</v>
      </c>
      <c r="AB368" s="569"/>
      <c r="AC368" s="569"/>
      <c r="AD368" s="569"/>
      <c r="AE368" s="569">
        <v>78000</v>
      </c>
      <c r="AF368" s="569"/>
      <c r="AG368" s="569"/>
      <c r="AH368" s="569"/>
      <c r="AI368" t="s">
        <v>542</v>
      </c>
      <c r="AN368" s="126"/>
      <c r="BP368" s="203"/>
      <c r="BQ368" s="203"/>
      <c r="BR368" s="203"/>
      <c r="BS368" s="203"/>
      <c r="BT368" s="374"/>
      <c r="BU368" s="374"/>
      <c r="BV368" s="374"/>
      <c r="BW368" s="374"/>
      <c r="BX368" s="376"/>
      <c r="BY368" s="374"/>
      <c r="BZ368" s="374"/>
      <c r="CA368" s="376"/>
      <c r="CB368" s="374"/>
      <c r="CC368" s="374"/>
      <c r="CD368" s="376"/>
      <c r="CE368" s="374"/>
      <c r="CF368" s="375"/>
      <c r="CG368" s="376"/>
      <c r="CH368" s="374"/>
      <c r="CI368" s="375"/>
      <c r="CJ368" s="471">
        <v>45975</v>
      </c>
      <c r="CK368" s="472">
        <v>126000</v>
      </c>
      <c r="CL368" s="375"/>
      <c r="CP368" s="126">
        <v>45796</v>
      </c>
      <c r="CQ368" s="203">
        <v>87000</v>
      </c>
      <c r="DB368" s="859">
        <v>46097</v>
      </c>
      <c r="DC368" s="441">
        <v>4000</v>
      </c>
      <c r="DH368" s="442"/>
      <c r="DI368" s="441"/>
    </row>
    <row r="369" spans="1:113" ht="15.75" x14ac:dyDescent="0.25">
      <c r="A369" s="298"/>
      <c r="E369" s="404">
        <v>46118</v>
      </c>
      <c r="F369" s="405">
        <v>12000</v>
      </c>
      <c r="G369" s="407"/>
      <c r="H369" s="405" t="s">
        <v>5740</v>
      </c>
      <c r="M369" s="211">
        <v>44646</v>
      </c>
      <c r="N369" s="212">
        <v>128000</v>
      </c>
      <c r="O369" s="213"/>
      <c r="P369" s="212" t="s">
        <v>649</v>
      </c>
      <c r="T369" s="844">
        <v>45992</v>
      </c>
      <c r="U369" s="672" t="s">
        <v>7381</v>
      </c>
      <c r="V369" s="557" t="s">
        <v>6882</v>
      </c>
      <c r="W369" s="558" t="s">
        <v>561</v>
      </c>
      <c r="X369" s="558" t="s">
        <v>238</v>
      </c>
      <c r="Y369" s="673">
        <v>383000</v>
      </c>
      <c r="Z369" s="569">
        <v>5000</v>
      </c>
      <c r="AA369" s="569">
        <v>291000</v>
      </c>
      <c r="AB369" s="569"/>
      <c r="AC369" s="569"/>
      <c r="AD369" s="569"/>
      <c r="AE369" s="569">
        <v>87000</v>
      </c>
      <c r="AF369" s="569"/>
      <c r="AG369" s="569"/>
      <c r="AH369" s="569" t="s">
        <v>7382</v>
      </c>
      <c r="AI369" t="s">
        <v>542</v>
      </c>
      <c r="AN369" s="126"/>
      <c r="BP369" s="203"/>
      <c r="BQ369" s="203"/>
      <c r="BR369" s="203"/>
      <c r="BS369" s="203"/>
      <c r="BT369" s="374"/>
      <c r="BU369" s="374"/>
      <c r="BV369" s="374"/>
      <c r="BW369" s="374"/>
      <c r="BX369" s="376"/>
      <c r="BY369" s="374"/>
      <c r="BZ369" s="374"/>
      <c r="CA369" s="376"/>
      <c r="CB369" s="374"/>
      <c r="CC369" s="374"/>
      <c r="CD369" s="376"/>
      <c r="CE369" s="374"/>
      <c r="CF369" s="375"/>
      <c r="CG369" s="376"/>
      <c r="CH369" s="374"/>
      <c r="CI369" s="375"/>
      <c r="CJ369" s="471">
        <v>45974</v>
      </c>
      <c r="CK369" s="472">
        <v>45000</v>
      </c>
      <c r="CL369" s="375"/>
      <c r="CP369" s="126">
        <v>45796</v>
      </c>
      <c r="CQ369" s="203">
        <v>87000</v>
      </c>
      <c r="DB369" s="859">
        <v>46096</v>
      </c>
      <c r="DC369" s="441">
        <v>60000</v>
      </c>
      <c r="DH369" s="442"/>
      <c r="DI369" s="441"/>
    </row>
    <row r="370" spans="1:113" ht="15.75" x14ac:dyDescent="0.25">
      <c r="A370" s="298"/>
      <c r="E370" s="404">
        <v>46117</v>
      </c>
      <c r="F370" s="405">
        <v>109000</v>
      </c>
      <c r="G370" s="407" t="s">
        <v>3321</v>
      </c>
      <c r="H370" s="405" t="s">
        <v>8470</v>
      </c>
      <c r="M370" s="211">
        <v>44646</v>
      </c>
      <c r="N370" s="212">
        <v>4000</v>
      </c>
      <c r="O370" s="213"/>
      <c r="P370" s="214" t="s">
        <v>613</v>
      </c>
      <c r="T370" s="844">
        <v>45992</v>
      </c>
      <c r="U370" s="672" t="s">
        <v>2369</v>
      </c>
      <c r="V370" s="557" t="s">
        <v>7523</v>
      </c>
      <c r="W370" s="558" t="s">
        <v>561</v>
      </c>
      <c r="X370" s="558" t="s">
        <v>238</v>
      </c>
      <c r="Y370" s="673">
        <v>970000</v>
      </c>
      <c r="Z370" s="569">
        <v>18000</v>
      </c>
      <c r="AA370" s="569">
        <v>882000</v>
      </c>
      <c r="AB370" s="569"/>
      <c r="AC370" s="569"/>
      <c r="AD370" s="569"/>
      <c r="AE370" s="569">
        <v>70000</v>
      </c>
      <c r="AF370" s="569"/>
      <c r="AG370" s="569"/>
      <c r="AH370" s="569"/>
      <c r="AI370" t="s">
        <v>542</v>
      </c>
      <c r="AN370" s="126"/>
      <c r="BP370" s="203"/>
      <c r="BQ370" s="203"/>
      <c r="BR370" s="203"/>
      <c r="BS370" s="203"/>
      <c r="BT370" s="374"/>
      <c r="BU370" s="374"/>
      <c r="BV370" s="374"/>
      <c r="BW370" s="374"/>
      <c r="BX370" s="376"/>
      <c r="BY370" s="374"/>
      <c r="BZ370" s="374"/>
      <c r="CA370" s="376"/>
      <c r="CB370" s="374"/>
      <c r="CC370" s="374"/>
      <c r="CD370" s="376"/>
      <c r="CE370" s="374"/>
      <c r="CF370" s="375"/>
      <c r="CG370" s="376"/>
      <c r="CH370" s="374"/>
      <c r="CI370" s="375"/>
      <c r="CJ370" s="471">
        <v>45974</v>
      </c>
      <c r="CK370" s="472">
        <v>242000</v>
      </c>
      <c r="CL370" s="375"/>
      <c r="CP370" s="126">
        <v>45796</v>
      </c>
      <c r="CQ370" s="203">
        <v>337000</v>
      </c>
      <c r="DB370" s="859">
        <v>46096</v>
      </c>
      <c r="DC370" s="441">
        <v>5000</v>
      </c>
      <c r="DH370" s="442"/>
      <c r="DI370" s="441"/>
    </row>
    <row r="371" spans="1:113" ht="15.75" x14ac:dyDescent="0.25">
      <c r="A371" s="298"/>
      <c r="E371" s="404">
        <v>46117</v>
      </c>
      <c r="F371" s="405">
        <v>20000</v>
      </c>
      <c r="G371" s="407" t="s">
        <v>1281</v>
      </c>
      <c r="H371" s="405" t="s">
        <v>8469</v>
      </c>
      <c r="M371" s="211">
        <v>44646</v>
      </c>
      <c r="N371" s="212">
        <v>12000</v>
      </c>
      <c r="O371" s="213"/>
      <c r="P371" s="214" t="s">
        <v>775</v>
      </c>
      <c r="T371" s="844">
        <v>45992</v>
      </c>
      <c r="U371" s="672" t="s">
        <v>4734</v>
      </c>
      <c r="V371" s="557" t="s">
        <v>7110</v>
      </c>
      <c r="W371" s="558" t="s">
        <v>561</v>
      </c>
      <c r="X371" s="558" t="s">
        <v>427</v>
      </c>
      <c r="Y371" s="673">
        <v>671000</v>
      </c>
      <c r="Z371" s="569">
        <v>23000</v>
      </c>
      <c r="AA371" s="569">
        <v>580000</v>
      </c>
      <c r="AB371" s="569"/>
      <c r="AC371" s="569"/>
      <c r="AD371" s="569"/>
      <c r="AE371" s="569">
        <v>68000</v>
      </c>
      <c r="AF371" s="569"/>
      <c r="AG371" s="569"/>
      <c r="AH371" s="569"/>
      <c r="AI371" t="s">
        <v>542</v>
      </c>
      <c r="AN371" s="126"/>
      <c r="BP371" s="203"/>
      <c r="BQ371" s="203"/>
      <c r="BR371" s="203"/>
      <c r="BS371" s="203"/>
      <c r="BT371" s="374"/>
      <c r="BU371" s="374"/>
      <c r="BV371" s="374"/>
      <c r="BW371" s="374"/>
      <c r="BX371" s="376"/>
      <c r="BY371" s="374"/>
      <c r="BZ371" s="374"/>
      <c r="CA371" s="376"/>
      <c r="CB371" s="374"/>
      <c r="CC371" s="374"/>
      <c r="CD371" s="376"/>
      <c r="CE371" s="374"/>
      <c r="CF371" s="375"/>
      <c r="CG371" s="376"/>
      <c r="CH371" s="374"/>
      <c r="CI371" s="375"/>
      <c r="CJ371" s="471">
        <v>45973</v>
      </c>
      <c r="CK371" s="472">
        <v>400000</v>
      </c>
      <c r="CL371" s="375"/>
      <c r="CP371" s="126">
        <v>45791</v>
      </c>
      <c r="CQ371" s="203">
        <v>19000</v>
      </c>
      <c r="DB371" s="859">
        <v>46095</v>
      </c>
      <c r="DC371" s="441">
        <v>100000</v>
      </c>
      <c r="DH371" s="442"/>
      <c r="DI371" s="441"/>
    </row>
    <row r="372" spans="1:113" ht="15.75" x14ac:dyDescent="0.25">
      <c r="A372" s="298"/>
      <c r="E372" s="404">
        <v>46116</v>
      </c>
      <c r="F372" s="405">
        <v>5000</v>
      </c>
      <c r="G372" s="407"/>
      <c r="H372" s="405" t="s">
        <v>3697</v>
      </c>
      <c r="M372" s="211">
        <v>44646</v>
      </c>
      <c r="N372" s="212">
        <v>70000</v>
      </c>
      <c r="O372" s="213"/>
      <c r="P372" s="214" t="s">
        <v>776</v>
      </c>
      <c r="T372" s="844">
        <v>45992</v>
      </c>
      <c r="U372" s="672" t="s">
        <v>6810</v>
      </c>
      <c r="V372" s="557" t="s">
        <v>7399</v>
      </c>
      <c r="W372" s="558" t="s">
        <v>5350</v>
      </c>
      <c r="X372" s="558" t="s">
        <v>427</v>
      </c>
      <c r="Y372" s="673">
        <v>596000</v>
      </c>
      <c r="Z372" s="569">
        <v>16000</v>
      </c>
      <c r="AA372" s="569">
        <v>470000</v>
      </c>
      <c r="AB372" s="569"/>
      <c r="AC372" s="569">
        <v>40000</v>
      </c>
      <c r="AD372" s="569"/>
      <c r="AE372" s="569">
        <v>70000</v>
      </c>
      <c r="AF372" s="569"/>
      <c r="AG372" s="569"/>
      <c r="AH372" s="569" t="s">
        <v>7634</v>
      </c>
      <c r="AI372" t="s">
        <v>542</v>
      </c>
      <c r="AN372" s="126"/>
      <c r="BP372" s="203"/>
      <c r="BQ372" s="203"/>
      <c r="BR372" s="203"/>
      <c r="BS372" s="203"/>
      <c r="BT372" s="374"/>
      <c r="BU372" s="374"/>
      <c r="BV372" s="374"/>
      <c r="BW372" s="374"/>
      <c r="BX372" s="376"/>
      <c r="BY372" s="374"/>
      <c r="BZ372" s="374"/>
      <c r="CA372" s="376"/>
      <c r="CB372" s="374"/>
      <c r="CC372" s="374"/>
      <c r="CD372" s="376"/>
      <c r="CE372" s="374"/>
      <c r="CF372" s="375"/>
      <c r="CG372" s="376"/>
      <c r="CH372" s="374"/>
      <c r="CI372" s="375"/>
      <c r="CJ372" s="471">
        <v>45972</v>
      </c>
      <c r="CK372" s="472">
        <v>5000</v>
      </c>
      <c r="CL372" s="375"/>
      <c r="CP372" s="126">
        <v>45791</v>
      </c>
      <c r="CQ372" s="203">
        <v>10000</v>
      </c>
      <c r="DB372" s="859">
        <v>46094</v>
      </c>
      <c r="DC372" s="441">
        <v>24000</v>
      </c>
      <c r="DH372" s="442"/>
      <c r="DI372" s="441"/>
    </row>
    <row r="373" spans="1:113" ht="15.75" x14ac:dyDescent="0.25">
      <c r="A373" s="298"/>
      <c r="E373" s="404">
        <v>46116</v>
      </c>
      <c r="F373" s="405">
        <v>5000</v>
      </c>
      <c r="G373" s="407" t="s">
        <v>3324</v>
      </c>
      <c r="H373" s="405" t="s">
        <v>2649</v>
      </c>
      <c r="M373" s="211">
        <v>44646</v>
      </c>
      <c r="N373" s="212">
        <v>20000</v>
      </c>
      <c r="O373" s="213"/>
      <c r="P373" s="214" t="s">
        <v>777</v>
      </c>
      <c r="T373" s="844">
        <v>45992</v>
      </c>
      <c r="U373" s="672" t="s">
        <v>3787</v>
      </c>
      <c r="V373" s="557" t="s">
        <v>7735</v>
      </c>
      <c r="W373" s="558" t="s">
        <v>561</v>
      </c>
      <c r="X373" s="558" t="s">
        <v>426</v>
      </c>
      <c r="Y373" s="673">
        <v>649000</v>
      </c>
      <c r="Z373" s="569">
        <v>18000</v>
      </c>
      <c r="AA373" s="569">
        <v>558000</v>
      </c>
      <c r="AB373" s="569"/>
      <c r="AC373" s="569"/>
      <c r="AD373" s="569"/>
      <c r="AE373" s="569">
        <v>73000</v>
      </c>
      <c r="AF373" s="569"/>
      <c r="AG373" s="569"/>
      <c r="AH373" s="569" t="s">
        <v>7736</v>
      </c>
      <c r="AI373" t="s">
        <v>542</v>
      </c>
      <c r="AN373" s="126"/>
      <c r="BP373" s="203"/>
      <c r="BQ373" s="203"/>
      <c r="BR373" s="203"/>
      <c r="BS373" s="203"/>
      <c r="BT373" s="374"/>
      <c r="BU373" s="374"/>
      <c r="BV373" s="374"/>
      <c r="BW373" s="374"/>
      <c r="BX373" s="376"/>
      <c r="BY373" s="374"/>
      <c r="BZ373" s="374"/>
      <c r="CA373" s="376"/>
      <c r="CB373" s="374"/>
      <c r="CC373" s="374"/>
      <c r="CD373" s="376"/>
      <c r="CE373" s="374"/>
      <c r="CF373" s="375"/>
      <c r="CG373" s="376"/>
      <c r="CH373" s="374"/>
      <c r="CI373" s="375"/>
      <c r="CJ373" s="471">
        <v>45972</v>
      </c>
      <c r="CK373" s="472">
        <v>5000</v>
      </c>
      <c r="CL373" s="375"/>
      <c r="CP373" s="126">
        <v>45791</v>
      </c>
      <c r="CQ373" s="203">
        <v>562000</v>
      </c>
      <c r="DB373" s="859">
        <v>46094</v>
      </c>
      <c r="DC373" s="441">
        <v>33000</v>
      </c>
      <c r="DH373" s="442"/>
      <c r="DI373" s="441"/>
    </row>
    <row r="374" spans="1:113" ht="15.75" x14ac:dyDescent="0.25">
      <c r="A374" s="298"/>
      <c r="E374" s="404">
        <v>46116</v>
      </c>
      <c r="F374" s="405">
        <v>4000</v>
      </c>
      <c r="G374" s="407" t="s">
        <v>1281</v>
      </c>
      <c r="H374" s="405" t="s">
        <v>7582</v>
      </c>
      <c r="M374" s="211">
        <v>44638</v>
      </c>
      <c r="N374" s="212">
        <v>73000</v>
      </c>
      <c r="O374" s="213"/>
      <c r="P374" s="214" t="s">
        <v>778</v>
      </c>
      <c r="T374" s="844">
        <v>45992</v>
      </c>
      <c r="U374" s="672" t="s">
        <v>7122</v>
      </c>
      <c r="V374" s="557" t="s">
        <v>7486</v>
      </c>
      <c r="W374" s="558" t="s">
        <v>3611</v>
      </c>
      <c r="X374" s="558" t="s">
        <v>427</v>
      </c>
      <c r="Y374" s="673">
        <v>1115000</v>
      </c>
      <c r="Z374" s="569">
        <v>5000</v>
      </c>
      <c r="AA374" s="569">
        <v>990000</v>
      </c>
      <c r="AB374" s="569"/>
      <c r="AC374" s="569"/>
      <c r="AD374" s="569"/>
      <c r="AE374" s="569">
        <v>120000</v>
      </c>
      <c r="AF374" s="569"/>
      <c r="AG374" s="569"/>
      <c r="AH374" s="569"/>
      <c r="AI374" t="s">
        <v>542</v>
      </c>
      <c r="AN374" s="126"/>
      <c r="BP374" s="203"/>
      <c r="BQ374" s="203"/>
      <c r="BR374" s="203"/>
      <c r="BS374" s="203"/>
      <c r="BT374" s="374"/>
      <c r="BU374" s="374"/>
      <c r="BV374" s="374"/>
      <c r="BW374" s="374"/>
      <c r="BX374" s="376"/>
      <c r="BY374" s="374"/>
      <c r="BZ374" s="374"/>
      <c r="CA374" s="376"/>
      <c r="CB374" s="374"/>
      <c r="CC374" s="374"/>
      <c r="CD374" s="376"/>
      <c r="CE374" s="374"/>
      <c r="CF374" s="375"/>
      <c r="CG374" s="376"/>
      <c r="CH374" s="374"/>
      <c r="CI374" s="375"/>
      <c r="CJ374" s="471">
        <v>45971</v>
      </c>
      <c r="CK374" s="472">
        <v>437000</v>
      </c>
      <c r="CL374" s="375"/>
      <c r="CP374" s="126">
        <v>45789</v>
      </c>
      <c r="CQ374" s="203">
        <v>324000</v>
      </c>
      <c r="DB374" s="859">
        <v>46094</v>
      </c>
      <c r="DC374" s="441">
        <v>128000</v>
      </c>
      <c r="DH374" s="442"/>
      <c r="DI374" s="441"/>
    </row>
    <row r="375" spans="1:113" ht="15.75" x14ac:dyDescent="0.25">
      <c r="A375" s="298"/>
      <c r="E375" s="404">
        <v>46116</v>
      </c>
      <c r="F375" s="405">
        <v>4000</v>
      </c>
      <c r="G375" s="407" t="s">
        <v>1281</v>
      </c>
      <c r="H375" s="405" t="s">
        <v>8467</v>
      </c>
      <c r="M375" s="211">
        <v>44638</v>
      </c>
      <c r="N375" s="212">
        <v>4000</v>
      </c>
      <c r="O375" s="213"/>
      <c r="P375" s="214" t="s">
        <v>613</v>
      </c>
      <c r="T375" s="844">
        <v>45992</v>
      </c>
      <c r="U375" s="672" t="s">
        <v>6654</v>
      </c>
      <c r="V375" s="557" t="s">
        <v>7731</v>
      </c>
      <c r="W375" s="558" t="s">
        <v>561</v>
      </c>
      <c r="X375" s="558" t="s">
        <v>426</v>
      </c>
      <c r="Y375" s="673">
        <v>410000</v>
      </c>
      <c r="Z375" s="569">
        <v>23000</v>
      </c>
      <c r="AA375" s="569">
        <v>316000</v>
      </c>
      <c r="AB375" s="569"/>
      <c r="AC375" s="569"/>
      <c r="AD375" s="569"/>
      <c r="AE375" s="569">
        <v>71000</v>
      </c>
      <c r="AF375" s="569"/>
      <c r="AG375" s="569"/>
      <c r="AH375" s="569"/>
      <c r="AI375" t="s">
        <v>542</v>
      </c>
      <c r="AN375" s="126"/>
      <c r="BP375" s="203"/>
      <c r="BQ375" s="203"/>
      <c r="BR375" s="203"/>
      <c r="BS375" s="203"/>
      <c r="BT375" s="374"/>
      <c r="BU375" s="374"/>
      <c r="BV375" s="374"/>
      <c r="BW375" s="374"/>
      <c r="BX375" s="376"/>
      <c r="BY375" s="374"/>
      <c r="BZ375" s="374"/>
      <c r="CA375" s="376"/>
      <c r="CB375" s="374"/>
      <c r="CC375" s="374"/>
      <c r="CD375" s="376"/>
      <c r="CE375" s="374"/>
      <c r="CF375" s="375"/>
      <c r="CG375" s="376"/>
      <c r="CH375" s="374"/>
      <c r="CI375" s="375"/>
      <c r="CJ375" s="471">
        <v>45971</v>
      </c>
      <c r="CK375" s="472">
        <v>4000</v>
      </c>
      <c r="CL375" s="375"/>
      <c r="CP375" s="126">
        <v>45789</v>
      </c>
      <c r="CQ375" s="203">
        <v>224000</v>
      </c>
      <c r="DB375" s="859">
        <v>46094</v>
      </c>
      <c r="DC375" s="441">
        <v>120000</v>
      </c>
      <c r="DH375" s="442"/>
      <c r="DI375" s="441"/>
    </row>
    <row r="376" spans="1:113" ht="15.75" x14ac:dyDescent="0.25">
      <c r="A376" s="298"/>
      <c r="E376" s="404">
        <v>46116</v>
      </c>
      <c r="F376" s="405">
        <v>36000</v>
      </c>
      <c r="G376" s="407" t="s">
        <v>1281</v>
      </c>
      <c r="H376" s="405" t="s">
        <v>1332</v>
      </c>
      <c r="M376" s="211">
        <v>44638</v>
      </c>
      <c r="N376" s="212">
        <v>28000</v>
      </c>
      <c r="O376" s="213"/>
      <c r="P376" s="214" t="s">
        <v>779</v>
      </c>
      <c r="T376" s="844">
        <v>45992</v>
      </c>
      <c r="U376" s="672" t="s">
        <v>6654</v>
      </c>
      <c r="V376" s="557" t="s">
        <v>7284</v>
      </c>
      <c r="W376" s="558" t="s">
        <v>561</v>
      </c>
      <c r="X376" s="558" t="s">
        <v>426</v>
      </c>
      <c r="Y376" s="673">
        <v>372000</v>
      </c>
      <c r="Z376" s="569">
        <v>23000</v>
      </c>
      <c r="AA376" s="569">
        <v>270000</v>
      </c>
      <c r="AB376" s="569"/>
      <c r="AC376" s="569"/>
      <c r="AD376" s="569"/>
      <c r="AE376" s="569">
        <v>79000</v>
      </c>
      <c r="AF376" s="569"/>
      <c r="AG376" s="569"/>
      <c r="AH376" s="569"/>
      <c r="AI376" t="s">
        <v>542</v>
      </c>
      <c r="AN376" s="126"/>
      <c r="BP376" s="203"/>
      <c r="BQ376" s="203"/>
      <c r="BR376" s="203"/>
      <c r="BS376" s="203"/>
      <c r="BT376" s="374"/>
      <c r="BU376" s="374"/>
      <c r="BV376" s="374"/>
      <c r="BW376" s="374"/>
      <c r="BX376" s="376"/>
      <c r="BY376" s="374"/>
      <c r="BZ376" s="374"/>
      <c r="CA376" s="376"/>
      <c r="CB376" s="374"/>
      <c r="CC376" s="374"/>
      <c r="CD376" s="376"/>
      <c r="CE376" s="374"/>
      <c r="CF376" s="375"/>
      <c r="CG376" s="376"/>
      <c r="CH376" s="374"/>
      <c r="CI376" s="375"/>
      <c r="CJ376" s="471">
        <v>45969</v>
      </c>
      <c r="CK376" s="472">
        <v>45000</v>
      </c>
      <c r="CL376" s="375"/>
      <c r="CP376" s="126">
        <v>45789</v>
      </c>
      <c r="CQ376" s="203">
        <v>631000</v>
      </c>
      <c r="DB376" s="859">
        <v>46093</v>
      </c>
      <c r="DC376" s="441">
        <v>10000</v>
      </c>
      <c r="DH376" s="442"/>
      <c r="DI376" s="441"/>
    </row>
    <row r="377" spans="1:113" ht="15.75" x14ac:dyDescent="0.25">
      <c r="A377" s="298"/>
      <c r="E377" s="404">
        <v>46115</v>
      </c>
      <c r="F377" s="405">
        <v>47000</v>
      </c>
      <c r="G377" s="407" t="s">
        <v>1365</v>
      </c>
      <c r="H377" s="405" t="s">
        <v>8464</v>
      </c>
      <c r="M377" s="211">
        <v>44636</v>
      </c>
      <c r="N377" s="212">
        <v>95000</v>
      </c>
      <c r="O377" s="213"/>
      <c r="P377" s="214" t="s">
        <v>780</v>
      </c>
      <c r="T377" s="844">
        <v>45992</v>
      </c>
      <c r="U377" s="672" t="s">
        <v>6654</v>
      </c>
      <c r="V377" s="557" t="s">
        <v>7241</v>
      </c>
      <c r="W377" s="558" t="s">
        <v>561</v>
      </c>
      <c r="X377" s="558" t="s">
        <v>426</v>
      </c>
      <c r="Y377" s="673">
        <v>528000</v>
      </c>
      <c r="Z377" s="569">
        <v>23000</v>
      </c>
      <c r="AA377" s="569">
        <v>435000</v>
      </c>
      <c r="AB377" s="569"/>
      <c r="AC377" s="569"/>
      <c r="AD377" s="569"/>
      <c r="AE377" s="569">
        <v>70000</v>
      </c>
      <c r="AF377" s="569"/>
      <c r="AG377" s="569"/>
      <c r="AH377" s="569" t="s">
        <v>7410</v>
      </c>
      <c r="AI377" t="s">
        <v>542</v>
      </c>
      <c r="AN377" s="126"/>
      <c r="BP377" s="203"/>
      <c r="BQ377" s="203"/>
      <c r="BR377" s="203"/>
      <c r="BS377" s="203"/>
      <c r="BT377" s="374"/>
      <c r="BU377" s="374"/>
      <c r="BV377" s="374"/>
      <c r="BW377" s="374"/>
      <c r="BX377" s="376"/>
      <c r="BY377" s="374"/>
      <c r="BZ377" s="374"/>
      <c r="CA377" s="376"/>
      <c r="CB377" s="374"/>
      <c r="CC377" s="374"/>
      <c r="CD377" s="376"/>
      <c r="CE377" s="374"/>
      <c r="CF377" s="375"/>
      <c r="CG377" s="376"/>
      <c r="CH377" s="374"/>
      <c r="CI377" s="375"/>
      <c r="CJ377" s="471">
        <v>45969</v>
      </c>
      <c r="CK377" s="472">
        <v>227000</v>
      </c>
      <c r="CL377" s="375"/>
      <c r="CP377" s="126">
        <v>45789</v>
      </c>
      <c r="CQ377" s="203">
        <v>372000</v>
      </c>
      <c r="DB377" s="442">
        <v>46093</v>
      </c>
      <c r="DC377" s="441">
        <v>180000</v>
      </c>
      <c r="DH377" s="442"/>
      <c r="DI377" s="441"/>
    </row>
    <row r="378" spans="1:113" ht="15.75" x14ac:dyDescent="0.25">
      <c r="A378" s="298"/>
      <c r="E378" s="404">
        <v>46114</v>
      </c>
      <c r="F378" s="405">
        <v>10000</v>
      </c>
      <c r="G378" s="407" t="s">
        <v>3324</v>
      </c>
      <c r="H378" s="405" t="s">
        <v>8462</v>
      </c>
      <c r="M378" s="211">
        <v>44636</v>
      </c>
      <c r="N378" s="212">
        <v>130000</v>
      </c>
      <c r="O378" s="213"/>
      <c r="P378" s="214" t="s">
        <v>781</v>
      </c>
      <c r="T378" s="844">
        <v>45992</v>
      </c>
      <c r="U378" s="558" t="s">
        <v>596</v>
      </c>
      <c r="V378" s="557" t="s">
        <v>4571</v>
      </c>
      <c r="W378" s="558" t="s">
        <v>561</v>
      </c>
      <c r="X378" s="558" t="s">
        <v>214</v>
      </c>
      <c r="Y378" s="673">
        <v>1384000</v>
      </c>
      <c r="Z378" s="569">
        <v>18000</v>
      </c>
      <c r="AA378" s="569"/>
      <c r="AB378" s="569">
        <v>132000</v>
      </c>
      <c r="AC378" s="569">
        <v>1073000</v>
      </c>
      <c r="AD378" s="569"/>
      <c r="AE378" s="569">
        <v>161000</v>
      </c>
      <c r="AF378" s="569"/>
      <c r="AG378" s="569"/>
      <c r="AH378" s="569" t="s">
        <v>7508</v>
      </c>
      <c r="AI378" t="s">
        <v>542</v>
      </c>
      <c r="AN378" s="126"/>
      <c r="BP378" s="203"/>
      <c r="BQ378" s="203"/>
      <c r="BR378" s="203"/>
      <c r="BS378" s="203"/>
      <c r="BT378" s="374"/>
      <c r="BU378" s="374"/>
      <c r="BV378" s="374"/>
      <c r="BW378" s="374"/>
      <c r="BX378" s="376"/>
      <c r="BY378" s="374"/>
      <c r="BZ378" s="374"/>
      <c r="CA378" s="376"/>
      <c r="CB378" s="374"/>
      <c r="CC378" s="374"/>
      <c r="CD378" s="376"/>
      <c r="CE378" s="374"/>
      <c r="CF378" s="375"/>
      <c r="CG378" s="376"/>
      <c r="CH378" s="374"/>
      <c r="CI378" s="375"/>
      <c r="CJ378" s="471">
        <v>45968</v>
      </c>
      <c r="CK378" s="472">
        <v>45000</v>
      </c>
      <c r="CL378" s="375"/>
      <c r="CP378" s="126">
        <v>45789</v>
      </c>
      <c r="CQ378" s="203">
        <v>24000</v>
      </c>
      <c r="DB378" s="442">
        <v>46093</v>
      </c>
      <c r="DC378" s="441">
        <v>5000</v>
      </c>
      <c r="DH378" s="442"/>
      <c r="DI378" s="441"/>
    </row>
    <row r="379" spans="1:113" ht="15.75" x14ac:dyDescent="0.25">
      <c r="A379" s="298"/>
      <c r="E379" s="404">
        <v>46113</v>
      </c>
      <c r="F379" s="405">
        <v>30000</v>
      </c>
      <c r="G379" s="407"/>
      <c r="H379" s="405"/>
      <c r="M379" s="211">
        <v>44635</v>
      </c>
      <c r="N379" s="212">
        <v>130000</v>
      </c>
      <c r="O379" s="213"/>
      <c r="P379" s="212" t="s">
        <v>649</v>
      </c>
      <c r="T379" s="844">
        <v>45992</v>
      </c>
      <c r="U379" s="672" t="s">
        <v>6650</v>
      </c>
      <c r="V379" s="557" t="s">
        <v>7632</v>
      </c>
      <c r="W379" s="558" t="s">
        <v>561</v>
      </c>
      <c r="X379" s="558" t="s">
        <v>214</v>
      </c>
      <c r="Y379" s="673">
        <v>398000</v>
      </c>
      <c r="Z379" s="569">
        <v>23000</v>
      </c>
      <c r="AA379" s="569">
        <v>260000</v>
      </c>
      <c r="AB379" s="569"/>
      <c r="AC379" s="569"/>
      <c r="AD379" s="569"/>
      <c r="AE379" s="569">
        <v>115000</v>
      </c>
      <c r="AF379" s="569"/>
      <c r="AG379" s="569"/>
      <c r="AH379" s="569"/>
      <c r="AI379" t="s">
        <v>542</v>
      </c>
      <c r="AN379" s="126"/>
      <c r="BP379" s="203"/>
      <c r="BQ379" s="203"/>
      <c r="BR379" s="203"/>
      <c r="BS379" s="203"/>
      <c r="BT379" s="374"/>
      <c r="BU379" s="374"/>
      <c r="BV379" s="374"/>
      <c r="BW379" s="374"/>
      <c r="BX379" s="376"/>
      <c r="BY379" s="374"/>
      <c r="BZ379" s="374"/>
      <c r="CA379" s="376"/>
      <c r="CB379" s="374"/>
      <c r="CC379" s="374"/>
      <c r="CD379" s="376"/>
      <c r="CE379" s="374"/>
      <c r="CF379" s="375"/>
      <c r="CG379" s="376"/>
      <c r="CH379" s="374"/>
      <c r="CI379" s="375"/>
      <c r="CJ379" s="471">
        <v>45968</v>
      </c>
      <c r="CK379" s="472">
        <v>484000</v>
      </c>
      <c r="CL379" s="375"/>
      <c r="CP379" s="126">
        <v>45789</v>
      </c>
      <c r="CQ379" s="203">
        <v>647000</v>
      </c>
      <c r="DB379" s="442">
        <v>46093</v>
      </c>
      <c r="DC379" s="441">
        <v>6000</v>
      </c>
      <c r="DH379" s="442"/>
      <c r="DI379" s="441"/>
    </row>
    <row r="380" spans="1:113" ht="15.75" x14ac:dyDescent="0.25">
      <c r="A380" s="298"/>
      <c r="E380" s="404">
        <v>46112</v>
      </c>
      <c r="F380" s="405">
        <v>15000</v>
      </c>
      <c r="G380" s="407" t="s">
        <v>3324</v>
      </c>
      <c r="H380" s="405" t="s">
        <v>7967</v>
      </c>
      <c r="M380" s="211">
        <v>44632</v>
      </c>
      <c r="N380" s="212">
        <v>20000</v>
      </c>
      <c r="O380" s="213"/>
      <c r="P380" s="214" t="s">
        <v>782</v>
      </c>
      <c r="T380" s="671">
        <v>45991</v>
      </c>
      <c r="U380" s="672" t="s">
        <v>3956</v>
      </c>
      <c r="V380" s="557" t="s">
        <v>7285</v>
      </c>
      <c r="W380" s="558" t="s">
        <v>561</v>
      </c>
      <c r="X380" s="558" t="s">
        <v>214</v>
      </c>
      <c r="Y380" s="673">
        <v>289000</v>
      </c>
      <c r="Z380" s="569">
        <v>5000</v>
      </c>
      <c r="AA380" s="569">
        <v>154000</v>
      </c>
      <c r="AB380" s="569">
        <v>28000</v>
      </c>
      <c r="AC380" s="569">
        <v>32000</v>
      </c>
      <c r="AD380" s="569"/>
      <c r="AE380" s="569">
        <v>70000</v>
      </c>
      <c r="AF380" s="569"/>
      <c r="AG380" s="569"/>
      <c r="AH380" s="569" t="s">
        <v>7420</v>
      </c>
      <c r="AI380" t="s">
        <v>542</v>
      </c>
      <c r="AN380" s="126"/>
      <c r="BP380" s="203"/>
      <c r="BQ380" s="203"/>
      <c r="BR380" s="203"/>
      <c r="BS380" s="203"/>
      <c r="BT380" s="374"/>
      <c r="BU380" s="374"/>
      <c r="BV380" s="374"/>
      <c r="BW380" s="374"/>
      <c r="BX380" s="376"/>
      <c r="BY380" s="374"/>
      <c r="BZ380" s="374"/>
      <c r="CA380" s="376"/>
      <c r="CB380" s="374"/>
      <c r="CC380" s="374"/>
      <c r="CD380" s="376"/>
      <c r="CE380" s="374"/>
      <c r="CF380" s="375"/>
      <c r="CG380" s="376"/>
      <c r="CH380" s="374"/>
      <c r="CI380" s="375"/>
      <c r="CJ380" s="471">
        <v>45967</v>
      </c>
      <c r="CK380" s="472">
        <v>723000</v>
      </c>
      <c r="CL380" s="375"/>
      <c r="CP380" s="126">
        <v>45786</v>
      </c>
      <c r="CQ380" s="203">
        <v>220000</v>
      </c>
      <c r="DB380" s="442">
        <v>46092</v>
      </c>
      <c r="DC380" s="441">
        <v>616000</v>
      </c>
      <c r="DH380" s="442"/>
      <c r="DI380" s="441"/>
    </row>
    <row r="381" spans="1:113" ht="15.75" x14ac:dyDescent="0.25">
      <c r="A381" s="298"/>
      <c r="E381" s="404">
        <v>46111</v>
      </c>
      <c r="F381" s="405">
        <v>35000</v>
      </c>
      <c r="G381" s="407" t="s">
        <v>911</v>
      </c>
      <c r="H381" s="405" t="s">
        <v>885</v>
      </c>
      <c r="M381" s="211">
        <v>44632</v>
      </c>
      <c r="N381" s="212">
        <v>76000</v>
      </c>
      <c r="O381" s="213"/>
      <c r="P381" s="214" t="s">
        <v>783</v>
      </c>
      <c r="T381" s="671">
        <v>45991</v>
      </c>
      <c r="U381" s="672" t="s">
        <v>1774</v>
      </c>
      <c r="V381" s="557" t="s">
        <v>6974</v>
      </c>
      <c r="W381" s="558" t="s">
        <v>561</v>
      </c>
      <c r="X381" s="558" t="s">
        <v>426</v>
      </c>
      <c r="Y381" s="673">
        <v>380000</v>
      </c>
      <c r="Z381" s="569">
        <v>23000</v>
      </c>
      <c r="AA381" s="569">
        <v>222000</v>
      </c>
      <c r="AB381" s="569"/>
      <c r="AC381" s="569">
        <v>40000</v>
      </c>
      <c r="AD381" s="569"/>
      <c r="AE381" s="569">
        <v>95000</v>
      </c>
      <c r="AF381" s="569"/>
      <c r="AG381" s="569"/>
      <c r="AH381" s="569" t="s">
        <v>7126</v>
      </c>
      <c r="AI381" t="s">
        <v>542</v>
      </c>
      <c r="AN381" s="126"/>
      <c r="BP381" s="203"/>
      <c r="BQ381" s="203"/>
      <c r="BR381" s="203"/>
      <c r="BS381" s="203"/>
      <c r="BT381" s="374"/>
      <c r="BU381" s="374"/>
      <c r="BV381" s="374"/>
      <c r="BW381" s="374"/>
      <c r="BX381" s="376"/>
      <c r="BY381" s="374"/>
      <c r="BZ381" s="374"/>
      <c r="CA381" s="376"/>
      <c r="CB381" s="374"/>
      <c r="CC381" s="374"/>
      <c r="CD381" s="376"/>
      <c r="CE381" s="374"/>
      <c r="CF381" s="375"/>
      <c r="CG381" s="376"/>
      <c r="CH381" s="374"/>
      <c r="CI381" s="375"/>
      <c r="CJ381" s="471">
        <v>45966</v>
      </c>
      <c r="CK381" s="472">
        <v>228000</v>
      </c>
      <c r="CL381" s="375"/>
      <c r="CP381" s="126">
        <v>45786</v>
      </c>
      <c r="CQ381" s="203">
        <v>58000</v>
      </c>
      <c r="DB381" s="442">
        <v>46092</v>
      </c>
      <c r="DC381" s="441">
        <v>178000</v>
      </c>
      <c r="DH381" s="442"/>
      <c r="DI381" s="441"/>
    </row>
    <row r="382" spans="1:113" ht="15.75" x14ac:dyDescent="0.25">
      <c r="A382" s="298"/>
      <c r="E382" s="404">
        <v>46111</v>
      </c>
      <c r="F382" s="405">
        <v>10000</v>
      </c>
      <c r="G382" s="407" t="s">
        <v>5440</v>
      </c>
      <c r="H382" s="405" t="s">
        <v>5639</v>
      </c>
      <c r="M382" s="211">
        <v>44631</v>
      </c>
      <c r="N382" s="212">
        <v>10000</v>
      </c>
      <c r="O382" s="213"/>
      <c r="P382" s="214" t="s">
        <v>784</v>
      </c>
      <c r="T382" s="671">
        <v>45991</v>
      </c>
      <c r="U382" s="558" t="s">
        <v>5665</v>
      </c>
      <c r="V382" s="557">
        <v>43998348</v>
      </c>
      <c r="W382" s="558" t="s">
        <v>5664</v>
      </c>
      <c r="X382" s="558" t="s">
        <v>214</v>
      </c>
      <c r="Y382" s="673">
        <v>0</v>
      </c>
      <c r="Z382" s="569"/>
      <c r="AA382" s="569"/>
      <c r="AB382" s="569"/>
      <c r="AC382" s="569"/>
      <c r="AD382" s="569"/>
      <c r="AE382" s="569">
        <v>0</v>
      </c>
      <c r="AF382" s="569"/>
      <c r="AG382" s="569"/>
      <c r="AH382" s="569" t="s">
        <v>5663</v>
      </c>
      <c r="AI382" t="s">
        <v>542</v>
      </c>
      <c r="AN382" s="126"/>
      <c r="BP382" s="203"/>
      <c r="BQ382" s="203"/>
      <c r="BR382" s="203"/>
      <c r="BS382" s="203"/>
      <c r="BT382" s="374"/>
      <c r="BU382" s="374"/>
      <c r="BV382" s="374"/>
      <c r="BW382" s="374"/>
      <c r="BX382" s="376"/>
      <c r="BY382" s="374"/>
      <c r="BZ382" s="374"/>
      <c r="CA382" s="376"/>
      <c r="CB382" s="374"/>
      <c r="CC382" s="374"/>
      <c r="CD382" s="376"/>
      <c r="CE382" s="374"/>
      <c r="CF382" s="375"/>
      <c r="CG382" s="376"/>
      <c r="CH382" s="374"/>
      <c r="CI382" s="375"/>
      <c r="CJ382" s="471">
        <v>45966</v>
      </c>
      <c r="CK382" s="472">
        <v>492000</v>
      </c>
      <c r="CL382" s="375"/>
      <c r="CP382" s="126">
        <v>45785</v>
      </c>
      <c r="CQ382" s="203">
        <v>131000</v>
      </c>
      <c r="DB382" s="442">
        <v>46092</v>
      </c>
      <c r="DC382" s="441">
        <v>144000</v>
      </c>
      <c r="DH382" s="442"/>
      <c r="DI382" s="441"/>
    </row>
    <row r="383" spans="1:113" ht="15.75" x14ac:dyDescent="0.25">
      <c r="A383" s="298"/>
      <c r="E383" s="404">
        <v>46109</v>
      </c>
      <c r="F383" s="405">
        <v>10000</v>
      </c>
      <c r="G383" s="407"/>
      <c r="H383" s="405" t="s">
        <v>3697</v>
      </c>
      <c r="M383" s="211">
        <v>44631</v>
      </c>
      <c r="N383" s="212">
        <v>4000</v>
      </c>
      <c r="O383" s="213"/>
      <c r="P383" s="214" t="s">
        <v>613</v>
      </c>
      <c r="T383" s="671">
        <v>45991</v>
      </c>
      <c r="U383" s="672" t="s">
        <v>6133</v>
      </c>
      <c r="V383" s="557">
        <v>21466578</v>
      </c>
      <c r="W383" s="558" t="s">
        <v>6131</v>
      </c>
      <c r="X383" s="558" t="s">
        <v>214</v>
      </c>
      <c r="Y383" s="673">
        <v>0</v>
      </c>
      <c r="Z383" s="569"/>
      <c r="AA383" s="569"/>
      <c r="AB383" s="569"/>
      <c r="AC383" s="569"/>
      <c r="AD383" s="569"/>
      <c r="AE383" s="569">
        <v>0</v>
      </c>
      <c r="AF383" s="569"/>
      <c r="AG383" s="569"/>
      <c r="AH383" s="569" t="s">
        <v>6132</v>
      </c>
      <c r="AI383" t="s">
        <v>542</v>
      </c>
      <c r="AN383" s="126"/>
      <c r="BP383" s="203"/>
      <c r="BQ383" s="203"/>
      <c r="BR383" s="203"/>
      <c r="BS383" s="203"/>
      <c r="BT383" s="374"/>
      <c r="BU383" s="374"/>
      <c r="BV383" s="374"/>
      <c r="BW383" s="374"/>
      <c r="BX383" s="376"/>
      <c r="BY383" s="374"/>
      <c r="BZ383" s="374"/>
      <c r="CA383" s="376"/>
      <c r="CB383" s="374"/>
      <c r="CC383" s="374"/>
      <c r="CD383" s="376"/>
      <c r="CE383" s="374"/>
      <c r="CF383" s="375"/>
      <c r="CG383" s="376"/>
      <c r="CH383" s="374"/>
      <c r="CI383" s="375"/>
      <c r="CJ383" s="471">
        <v>45966</v>
      </c>
      <c r="CK383" s="472">
        <v>312000</v>
      </c>
      <c r="CL383" s="375"/>
      <c r="CP383" s="126">
        <v>45783</v>
      </c>
      <c r="CQ383" s="203">
        <v>453000</v>
      </c>
      <c r="DB383" s="442">
        <v>46092</v>
      </c>
      <c r="DC383" s="441">
        <v>5000</v>
      </c>
      <c r="DH383" s="442"/>
      <c r="DI383" s="441"/>
    </row>
    <row r="384" spans="1:113" ht="15.75" x14ac:dyDescent="0.25">
      <c r="A384" s="298"/>
      <c r="E384" s="404">
        <v>46109</v>
      </c>
      <c r="F384" s="405">
        <v>63000</v>
      </c>
      <c r="G384" s="407" t="s">
        <v>3321</v>
      </c>
      <c r="H384" s="405" t="s">
        <v>8438</v>
      </c>
      <c r="M384" s="211">
        <v>44624</v>
      </c>
      <c r="N384" s="212">
        <v>82000</v>
      </c>
      <c r="O384" s="213"/>
      <c r="P384" s="214" t="s">
        <v>785</v>
      </c>
      <c r="T384" s="671">
        <v>45991</v>
      </c>
      <c r="U384" s="672" t="s">
        <v>3755</v>
      </c>
      <c r="V384" s="557" t="s">
        <v>4397</v>
      </c>
      <c r="W384" s="558" t="s">
        <v>561</v>
      </c>
      <c r="X384" s="558" t="s">
        <v>571</v>
      </c>
      <c r="Y384" s="673">
        <v>1830000</v>
      </c>
      <c r="Z384" s="569">
        <v>16000</v>
      </c>
      <c r="AA384" s="569">
        <v>1714000</v>
      </c>
      <c r="AB384" s="569"/>
      <c r="AC384" s="569"/>
      <c r="AD384" s="569"/>
      <c r="AE384" s="569">
        <v>100000</v>
      </c>
      <c r="AF384" s="569"/>
      <c r="AG384" s="569"/>
      <c r="AH384" s="569"/>
      <c r="AI384" t="s">
        <v>542</v>
      </c>
      <c r="AN384" s="126"/>
      <c r="BP384" s="203"/>
      <c r="BQ384" s="203"/>
      <c r="BR384" s="203"/>
      <c r="BS384" s="203"/>
      <c r="BT384" s="374"/>
      <c r="BU384" s="374"/>
      <c r="BV384" s="374"/>
      <c r="BW384" s="374"/>
      <c r="BX384" s="376"/>
      <c r="BY384" s="374"/>
      <c r="BZ384" s="374"/>
      <c r="CA384" s="376"/>
      <c r="CB384" s="374"/>
      <c r="CC384" s="374"/>
      <c r="CD384" s="376"/>
      <c r="CE384" s="374"/>
      <c r="CF384" s="375"/>
      <c r="CG384" s="376"/>
      <c r="CH384" s="374"/>
      <c r="CI384" s="375"/>
      <c r="CJ384" s="471">
        <v>45966</v>
      </c>
      <c r="CK384" s="472">
        <v>247000</v>
      </c>
      <c r="CL384" s="375"/>
      <c r="CP384" s="126">
        <v>45782</v>
      </c>
      <c r="CQ384" s="203">
        <v>18000</v>
      </c>
      <c r="DB384" s="442">
        <v>46092</v>
      </c>
      <c r="DC384" s="441">
        <v>18000</v>
      </c>
      <c r="DH384" s="442"/>
      <c r="DI384" s="441"/>
    </row>
    <row r="385" spans="1:113" ht="15.75" x14ac:dyDescent="0.25">
      <c r="A385" s="298"/>
      <c r="E385" s="404">
        <v>46108</v>
      </c>
      <c r="F385" s="405">
        <v>6000</v>
      </c>
      <c r="G385" s="407" t="s">
        <v>1281</v>
      </c>
      <c r="H385" s="405" t="s">
        <v>888</v>
      </c>
      <c r="M385" s="211">
        <v>44624</v>
      </c>
      <c r="N385" s="212">
        <v>180000</v>
      </c>
      <c r="O385" s="213"/>
      <c r="P385" s="212" t="s">
        <v>649</v>
      </c>
      <c r="T385" s="671">
        <v>45991</v>
      </c>
      <c r="U385" s="672" t="s">
        <v>1697</v>
      </c>
      <c r="V385" s="557" t="s">
        <v>7362</v>
      </c>
      <c r="W385" s="558" t="s">
        <v>1442</v>
      </c>
      <c r="X385" s="558" t="s">
        <v>427</v>
      </c>
      <c r="Y385" s="673">
        <v>254000</v>
      </c>
      <c r="Z385" s="569"/>
      <c r="AA385" s="569">
        <v>180000</v>
      </c>
      <c r="AB385" s="569"/>
      <c r="AC385" s="569"/>
      <c r="AD385" s="569"/>
      <c r="AE385" s="569">
        <v>74000</v>
      </c>
      <c r="AF385" s="569"/>
      <c r="AG385" s="569"/>
      <c r="AH385" s="569"/>
      <c r="AI385" t="s">
        <v>542</v>
      </c>
      <c r="AN385" s="126"/>
      <c r="BP385" s="203"/>
      <c r="BQ385" s="203"/>
      <c r="BR385" s="203"/>
      <c r="BS385" s="203"/>
      <c r="BT385" s="374"/>
      <c r="BU385" s="374"/>
      <c r="BV385" s="374"/>
      <c r="BW385" s="374"/>
      <c r="BX385" s="376"/>
      <c r="BY385" s="374"/>
      <c r="BZ385" s="374"/>
      <c r="CA385" s="376"/>
      <c r="CB385" s="374"/>
      <c r="CC385" s="374"/>
      <c r="CD385" s="376"/>
      <c r="CE385" s="374"/>
      <c r="CF385" s="375"/>
      <c r="CG385" s="376"/>
      <c r="CH385" s="374"/>
      <c r="CI385" s="375"/>
      <c r="CJ385" s="471">
        <v>45966</v>
      </c>
      <c r="CK385" s="472">
        <v>222000</v>
      </c>
      <c r="CL385" s="375"/>
      <c r="CP385" s="126">
        <v>45782</v>
      </c>
      <c r="CQ385" s="203">
        <v>69000</v>
      </c>
      <c r="DB385" s="442">
        <v>46092</v>
      </c>
      <c r="DC385" s="441">
        <v>12000</v>
      </c>
      <c r="DH385" s="442"/>
      <c r="DI385" s="441"/>
    </row>
    <row r="386" spans="1:113" ht="15.75" x14ac:dyDescent="0.25">
      <c r="A386" s="298"/>
      <c r="E386" s="404">
        <v>46108</v>
      </c>
      <c r="F386" s="405">
        <v>5000</v>
      </c>
      <c r="G386" s="407" t="s">
        <v>3324</v>
      </c>
      <c r="H386" s="405" t="s">
        <v>2649</v>
      </c>
      <c r="M386" s="211">
        <v>44624</v>
      </c>
      <c r="N386" s="212">
        <v>4000</v>
      </c>
      <c r="O386" s="213"/>
      <c r="P386" s="214" t="s">
        <v>613</v>
      </c>
      <c r="T386" s="671">
        <v>45991</v>
      </c>
      <c r="U386" s="672" t="s">
        <v>1697</v>
      </c>
      <c r="V386" s="557" t="s">
        <v>6004</v>
      </c>
      <c r="W386" s="558" t="s">
        <v>561</v>
      </c>
      <c r="X386" s="558" t="s">
        <v>1664</v>
      </c>
      <c r="Y386" s="673">
        <v>308000</v>
      </c>
      <c r="Z386" s="569">
        <v>23000</v>
      </c>
      <c r="AA386" s="569">
        <v>156000</v>
      </c>
      <c r="AB386" s="569">
        <v>40000</v>
      </c>
      <c r="AC386" s="569"/>
      <c r="AD386" s="569"/>
      <c r="AE386" s="569">
        <v>89000</v>
      </c>
      <c r="AF386" s="569"/>
      <c r="AG386" s="569"/>
      <c r="AH386" s="569"/>
      <c r="AI386" t="s">
        <v>542</v>
      </c>
      <c r="AN386" s="126"/>
      <c r="BP386" s="203"/>
      <c r="BQ386" s="203"/>
      <c r="BR386" s="203"/>
      <c r="BS386" s="203"/>
      <c r="BT386" s="374"/>
      <c r="BU386" s="374"/>
      <c r="BV386" s="374"/>
      <c r="BW386" s="374"/>
      <c r="BX386" s="376"/>
      <c r="BY386" s="374"/>
      <c r="BZ386" s="374"/>
      <c r="CA386" s="376"/>
      <c r="CB386" s="374"/>
      <c r="CC386" s="374"/>
      <c r="CD386" s="376"/>
      <c r="CE386" s="374"/>
      <c r="CF386" s="375"/>
      <c r="CG386" s="376"/>
      <c r="CH386" s="374"/>
      <c r="CI386" s="375"/>
      <c r="CJ386" s="471">
        <v>45966</v>
      </c>
      <c r="CK386" s="472">
        <v>631000</v>
      </c>
      <c r="CL386" s="375"/>
      <c r="CP386" s="126">
        <v>45782</v>
      </c>
      <c r="CQ386" s="203">
        <v>500000</v>
      </c>
      <c r="DB386" s="442">
        <v>46092</v>
      </c>
      <c r="DC386" s="441">
        <v>34000</v>
      </c>
      <c r="DH386" s="442"/>
      <c r="DI386" s="441"/>
    </row>
    <row r="387" spans="1:113" ht="15.75" x14ac:dyDescent="0.25">
      <c r="A387" s="298"/>
      <c r="E387" s="404">
        <v>46108</v>
      </c>
      <c r="F387" s="405">
        <v>20000</v>
      </c>
      <c r="G387" s="407" t="s">
        <v>1281</v>
      </c>
      <c r="H387" s="405" t="s">
        <v>8436</v>
      </c>
      <c r="M387" s="211">
        <v>44624</v>
      </c>
      <c r="N387" s="212">
        <v>8000</v>
      </c>
      <c r="O387" s="213"/>
      <c r="P387" s="214" t="s">
        <v>786</v>
      </c>
      <c r="T387" s="671">
        <v>45991</v>
      </c>
      <c r="U387" s="672" t="s">
        <v>1679</v>
      </c>
      <c r="V387" s="557" t="s">
        <v>7242</v>
      </c>
      <c r="W387" s="558" t="s">
        <v>561</v>
      </c>
      <c r="X387" s="558" t="s">
        <v>214</v>
      </c>
      <c r="Y387" s="673">
        <v>538000</v>
      </c>
      <c r="Z387" s="569">
        <v>11000</v>
      </c>
      <c r="AA387" s="569">
        <v>373000</v>
      </c>
      <c r="AB387" s="569"/>
      <c r="AC387" s="569"/>
      <c r="AD387" s="569"/>
      <c r="AE387" s="569">
        <v>154000</v>
      </c>
      <c r="AF387" s="569"/>
      <c r="AG387" s="569"/>
      <c r="AH387" s="569"/>
      <c r="AI387" t="s">
        <v>542</v>
      </c>
      <c r="AN387" s="126"/>
      <c r="BP387" s="203"/>
      <c r="BQ387" s="203"/>
      <c r="BR387" s="203"/>
      <c r="BS387" s="203"/>
      <c r="BT387" s="374"/>
      <c r="BU387" s="374"/>
      <c r="BV387" s="374"/>
      <c r="BW387" s="374"/>
      <c r="BX387" s="376"/>
      <c r="BY387" s="374"/>
      <c r="BZ387" s="374"/>
      <c r="CA387" s="376"/>
      <c r="CB387" s="374"/>
      <c r="CC387" s="374"/>
      <c r="CD387" s="376"/>
      <c r="CE387" s="374"/>
      <c r="CF387" s="375"/>
      <c r="CG387" s="376"/>
      <c r="CH387" s="374"/>
      <c r="CI387" s="375"/>
      <c r="CJ387" s="471">
        <v>45966</v>
      </c>
      <c r="CK387" s="472">
        <v>490000</v>
      </c>
      <c r="CL387" s="375"/>
      <c r="CP387" s="126">
        <v>45776</v>
      </c>
      <c r="CQ387" s="203">
        <v>10000</v>
      </c>
      <c r="DB387" s="442">
        <v>46092</v>
      </c>
      <c r="DC387" s="441">
        <v>28000</v>
      </c>
      <c r="DH387" s="442"/>
      <c r="DI387" s="441"/>
    </row>
    <row r="388" spans="1:113" ht="15.75" x14ac:dyDescent="0.25">
      <c r="A388" s="298"/>
      <c r="E388" s="404">
        <v>46108</v>
      </c>
      <c r="F388" s="405">
        <v>15000</v>
      </c>
      <c r="G388" s="407"/>
      <c r="H388" s="405" t="s">
        <v>8434</v>
      </c>
      <c r="M388" s="211">
        <v>44621</v>
      </c>
      <c r="N388" s="212">
        <v>120000</v>
      </c>
      <c r="O388" s="213"/>
      <c r="P388" s="214" t="s">
        <v>787</v>
      </c>
      <c r="T388" s="671">
        <v>45991</v>
      </c>
      <c r="U388" s="672" t="s">
        <v>6513</v>
      </c>
      <c r="V388" s="557" t="s">
        <v>7359</v>
      </c>
      <c r="W388" s="558" t="s">
        <v>7360</v>
      </c>
      <c r="X388" s="558" t="s">
        <v>559</v>
      </c>
      <c r="Y388" s="673">
        <v>322000</v>
      </c>
      <c r="Z388" s="569"/>
      <c r="AA388" s="569">
        <v>322000</v>
      </c>
      <c r="AB388" s="569"/>
      <c r="AC388" s="569"/>
      <c r="AD388" s="569"/>
      <c r="AE388" s="569">
        <v>0</v>
      </c>
      <c r="AF388" s="569"/>
      <c r="AG388" s="569"/>
      <c r="AH388" s="569"/>
      <c r="AI388" t="s">
        <v>542</v>
      </c>
      <c r="AN388" s="126"/>
      <c r="BP388" s="203"/>
      <c r="BQ388" s="203"/>
      <c r="BR388" s="203"/>
      <c r="BS388" s="203"/>
      <c r="BT388" s="374"/>
      <c r="BU388" s="374"/>
      <c r="BV388" s="374"/>
      <c r="BW388" s="374"/>
      <c r="BX388" s="376"/>
      <c r="BY388" s="374"/>
      <c r="BZ388" s="374"/>
      <c r="CA388" s="376"/>
      <c r="CB388" s="374"/>
      <c r="CC388" s="374"/>
      <c r="CD388" s="376"/>
      <c r="CE388" s="374"/>
      <c r="CF388" s="375"/>
      <c r="CG388" s="376"/>
      <c r="CH388" s="374"/>
      <c r="CI388" s="375"/>
      <c r="CJ388" s="471">
        <v>45962</v>
      </c>
      <c r="CK388" s="472">
        <v>227000</v>
      </c>
      <c r="CL388" s="375"/>
      <c r="CP388" s="126">
        <v>45775</v>
      </c>
      <c r="CQ388" s="203">
        <v>50000</v>
      </c>
      <c r="DB388" s="442">
        <v>46092</v>
      </c>
      <c r="DC388" s="441">
        <v>42000</v>
      </c>
      <c r="DH388" s="442"/>
      <c r="DI388" s="441"/>
    </row>
    <row r="389" spans="1:113" ht="15.75" x14ac:dyDescent="0.25">
      <c r="A389" s="298"/>
      <c r="E389" s="404">
        <v>46108</v>
      </c>
      <c r="F389" s="405">
        <v>80000</v>
      </c>
      <c r="G389" s="407" t="s">
        <v>1365</v>
      </c>
      <c r="H389" s="405" t="s">
        <v>8458</v>
      </c>
      <c r="M389" s="211">
        <v>44620</v>
      </c>
      <c r="N389" s="212">
        <v>4000</v>
      </c>
      <c r="O389" s="213"/>
      <c r="P389" s="214" t="s">
        <v>613</v>
      </c>
      <c r="T389" s="671">
        <v>45991</v>
      </c>
      <c r="U389" s="672" t="s">
        <v>6513</v>
      </c>
      <c r="V389" s="557" t="s">
        <v>6867</v>
      </c>
      <c r="W389" s="558" t="s">
        <v>561</v>
      </c>
      <c r="X389" s="558" t="s">
        <v>571</v>
      </c>
      <c r="Y389" s="673">
        <v>453000</v>
      </c>
      <c r="Z389" s="569">
        <v>23000</v>
      </c>
      <c r="AA389" s="569">
        <v>340000</v>
      </c>
      <c r="AB389" s="569"/>
      <c r="AC389" s="569"/>
      <c r="AD389" s="569"/>
      <c r="AE389" s="569">
        <v>90000</v>
      </c>
      <c r="AF389" s="569"/>
      <c r="AG389" s="569"/>
      <c r="AH389" s="569"/>
      <c r="AI389" t="s">
        <v>542</v>
      </c>
      <c r="AN389" s="126"/>
      <c r="BP389" s="203"/>
      <c r="BQ389" s="203"/>
      <c r="BR389" s="203"/>
      <c r="BS389" s="203"/>
      <c r="BT389" s="374"/>
      <c r="BU389" s="374"/>
      <c r="BV389" s="374"/>
      <c r="BW389" s="374"/>
      <c r="BX389" s="376"/>
      <c r="BY389" s="374"/>
      <c r="BZ389" s="374"/>
      <c r="CA389" s="376"/>
      <c r="CB389" s="374"/>
      <c r="CC389" s="374"/>
      <c r="CD389" s="376"/>
      <c r="CE389" s="374"/>
      <c r="CF389" s="375"/>
      <c r="CG389" s="376"/>
      <c r="CH389" s="374"/>
      <c r="CI389" s="375"/>
      <c r="CJ389" s="471">
        <v>45961</v>
      </c>
      <c r="CK389" s="472">
        <v>90000</v>
      </c>
      <c r="CL389" s="375"/>
      <c r="CP389" s="126">
        <v>45775</v>
      </c>
      <c r="CQ389" s="203">
        <v>288000</v>
      </c>
      <c r="DB389" s="442">
        <v>46092</v>
      </c>
      <c r="DC389" s="441">
        <v>623000</v>
      </c>
      <c r="DH389" s="442"/>
      <c r="DI389" s="441"/>
    </row>
    <row r="390" spans="1:113" ht="15.75" x14ac:dyDescent="0.25">
      <c r="A390" s="298"/>
      <c r="E390" s="404">
        <v>46108</v>
      </c>
      <c r="F390" s="405">
        <v>342000</v>
      </c>
      <c r="G390" s="407" t="s">
        <v>1281</v>
      </c>
      <c r="H390" s="405" t="s">
        <v>3344</v>
      </c>
      <c r="M390" s="211">
        <v>44616</v>
      </c>
      <c r="N390" s="212">
        <v>4000</v>
      </c>
      <c r="O390" s="213"/>
      <c r="P390" s="214" t="s">
        <v>613</v>
      </c>
      <c r="T390" s="671">
        <v>45991</v>
      </c>
      <c r="U390" s="672" t="s">
        <v>6513</v>
      </c>
      <c r="V390" s="557" t="s">
        <v>7047</v>
      </c>
      <c r="W390" s="558" t="s">
        <v>5044</v>
      </c>
      <c r="X390" s="558" t="s">
        <v>426</v>
      </c>
      <c r="Y390" s="673">
        <v>285000</v>
      </c>
      <c r="Z390" s="569"/>
      <c r="AA390" s="569">
        <v>205000</v>
      </c>
      <c r="AB390" s="569"/>
      <c r="AC390" s="569"/>
      <c r="AD390" s="569"/>
      <c r="AE390" s="569">
        <v>80000</v>
      </c>
      <c r="AF390" s="569"/>
      <c r="AG390" s="569"/>
      <c r="AH390" s="569" t="s">
        <v>7116</v>
      </c>
      <c r="AI390" t="s">
        <v>542</v>
      </c>
      <c r="AN390" s="126"/>
      <c r="BP390" s="203"/>
      <c r="BQ390" s="203"/>
      <c r="BR390" s="203"/>
      <c r="BS390" s="203"/>
      <c r="BT390" s="374"/>
      <c r="BU390" s="374"/>
      <c r="BV390" s="374"/>
      <c r="BW390" s="374"/>
      <c r="BX390" s="376"/>
      <c r="BY390" s="374"/>
      <c r="BZ390" s="374"/>
      <c r="CA390" s="376"/>
      <c r="CB390" s="374"/>
      <c r="CC390" s="374"/>
      <c r="CD390" s="376"/>
      <c r="CE390" s="374"/>
      <c r="CF390" s="375"/>
      <c r="CG390" s="376"/>
      <c r="CH390" s="374"/>
      <c r="CI390" s="375"/>
      <c r="CJ390" s="471">
        <v>45959</v>
      </c>
      <c r="CK390" s="472">
        <v>45000</v>
      </c>
      <c r="CL390" s="375"/>
      <c r="CP390" s="126">
        <v>45774</v>
      </c>
      <c r="CQ390" s="203">
        <v>30000</v>
      </c>
      <c r="DB390" s="442">
        <v>46091</v>
      </c>
      <c r="DC390" s="441">
        <v>4000</v>
      </c>
      <c r="DH390" s="442"/>
      <c r="DI390" s="441"/>
    </row>
    <row r="391" spans="1:113" ht="15.75" x14ac:dyDescent="0.25">
      <c r="A391" s="298"/>
      <c r="E391" s="404">
        <v>46107</v>
      </c>
      <c r="F391" s="405">
        <v>5000</v>
      </c>
      <c r="G391" s="407" t="s">
        <v>3324</v>
      </c>
      <c r="H391" s="405" t="s">
        <v>2649</v>
      </c>
      <c r="M391" s="211">
        <v>44614</v>
      </c>
      <c r="N391" s="212">
        <v>90000</v>
      </c>
      <c r="O391" s="213"/>
      <c r="P391" s="214" t="s">
        <v>788</v>
      </c>
      <c r="T391" s="671">
        <v>45991</v>
      </c>
      <c r="U391" s="672" t="s">
        <v>3547</v>
      </c>
      <c r="V391" s="557" t="s">
        <v>7000</v>
      </c>
      <c r="W391" s="558" t="s">
        <v>5044</v>
      </c>
      <c r="X391" s="558" t="s">
        <v>426</v>
      </c>
      <c r="Y391" s="673">
        <v>317000</v>
      </c>
      <c r="Z391" s="569">
        <v>5000</v>
      </c>
      <c r="AA391" s="569">
        <v>247000</v>
      </c>
      <c r="AB391" s="569"/>
      <c r="AC391" s="569"/>
      <c r="AD391" s="569"/>
      <c r="AE391" s="569">
        <v>65000</v>
      </c>
      <c r="AF391" s="569"/>
      <c r="AG391" s="569"/>
      <c r="AH391" s="569"/>
      <c r="AI391" t="s">
        <v>542</v>
      </c>
      <c r="AN391" s="126"/>
      <c r="BP391" s="203"/>
      <c r="BQ391" s="203"/>
      <c r="BR391" s="203"/>
      <c r="BS391" s="203"/>
      <c r="BT391" s="374"/>
      <c r="BU391" s="374"/>
      <c r="BV391" s="374"/>
      <c r="BW391" s="374"/>
      <c r="BX391" s="376"/>
      <c r="BY391" s="374"/>
      <c r="BZ391" s="374"/>
      <c r="CA391" s="376"/>
      <c r="CB391" s="374"/>
      <c r="CC391" s="374"/>
      <c r="CD391" s="376"/>
      <c r="CE391" s="374"/>
      <c r="CF391" s="375"/>
      <c r="CG391" s="376"/>
      <c r="CH391" s="374"/>
      <c r="CI391" s="375"/>
      <c r="CJ391" s="471">
        <v>45959</v>
      </c>
      <c r="CK391" s="472">
        <v>112000</v>
      </c>
      <c r="CL391" s="375"/>
      <c r="CP391" s="126">
        <v>45769</v>
      </c>
      <c r="CQ391" s="203">
        <v>25000</v>
      </c>
      <c r="DB391" s="442">
        <v>46091</v>
      </c>
      <c r="DC391" s="441">
        <v>7000</v>
      </c>
      <c r="DH391" s="442"/>
      <c r="DI391" s="441"/>
    </row>
    <row r="392" spans="1:113" ht="15.75" x14ac:dyDescent="0.25">
      <c r="A392" s="298"/>
      <c r="E392" s="404">
        <v>46107</v>
      </c>
      <c r="F392" s="405">
        <v>3000</v>
      </c>
      <c r="G392" s="407" t="s">
        <v>1365</v>
      </c>
      <c r="H392" s="405" t="s">
        <v>2784</v>
      </c>
      <c r="M392" s="211">
        <v>44612</v>
      </c>
      <c r="N392" s="212">
        <v>8000</v>
      </c>
      <c r="O392" s="213"/>
      <c r="P392" s="214" t="s">
        <v>789</v>
      </c>
      <c r="T392" s="671">
        <v>45991</v>
      </c>
      <c r="U392" s="672" t="s">
        <v>2071</v>
      </c>
      <c r="V392" s="557" t="s">
        <v>6765</v>
      </c>
      <c r="W392" s="558" t="s">
        <v>580</v>
      </c>
      <c r="X392" s="558" t="s">
        <v>426</v>
      </c>
      <c r="Y392" s="673">
        <v>456000</v>
      </c>
      <c r="Z392" s="569">
        <v>23000</v>
      </c>
      <c r="AA392" s="569">
        <v>336000</v>
      </c>
      <c r="AB392" s="569">
        <v>19000</v>
      </c>
      <c r="AC392" s="569"/>
      <c r="AD392" s="569"/>
      <c r="AE392" s="569">
        <v>78000</v>
      </c>
      <c r="AF392" s="569"/>
      <c r="AG392" s="569"/>
      <c r="AH392" s="569" t="s">
        <v>7383</v>
      </c>
      <c r="AI392" t="s">
        <v>542</v>
      </c>
      <c r="AN392" s="126"/>
      <c r="BP392" s="203"/>
      <c r="BQ392" s="203"/>
      <c r="BR392" s="203"/>
      <c r="BS392" s="203"/>
      <c r="BT392" s="374"/>
      <c r="BU392" s="374"/>
      <c r="BV392" s="374"/>
      <c r="BW392" s="374"/>
      <c r="BX392" s="376"/>
      <c r="BY392" s="374"/>
      <c r="BZ392" s="374"/>
      <c r="CA392" s="376"/>
      <c r="CB392" s="374"/>
      <c r="CC392" s="374"/>
      <c r="CD392" s="376"/>
      <c r="CE392" s="374"/>
      <c r="CF392" s="375"/>
      <c r="CG392" s="376"/>
      <c r="CH392" s="374"/>
      <c r="CI392" s="375"/>
      <c r="CJ392" s="471">
        <v>45959</v>
      </c>
      <c r="CK392" s="472">
        <v>388000</v>
      </c>
      <c r="CL392" s="375"/>
      <c r="CP392" s="126">
        <v>45765</v>
      </c>
      <c r="CQ392" s="203">
        <v>175000</v>
      </c>
      <c r="DB392" s="442">
        <v>46091</v>
      </c>
      <c r="DC392" s="441">
        <v>20000</v>
      </c>
      <c r="DH392" s="442"/>
      <c r="DI392" s="441"/>
    </row>
    <row r="393" spans="1:113" ht="15.75" x14ac:dyDescent="0.25">
      <c r="A393" s="298"/>
      <c r="E393" s="404">
        <v>46107</v>
      </c>
      <c r="F393" s="405">
        <v>4000</v>
      </c>
      <c r="G393" s="407"/>
      <c r="H393" s="405" t="s">
        <v>3835</v>
      </c>
      <c r="M393" s="211">
        <v>44612</v>
      </c>
      <c r="N393" s="212">
        <v>220000</v>
      </c>
      <c r="O393" s="213"/>
      <c r="P393" s="580" t="s">
        <v>649</v>
      </c>
      <c r="T393" s="671">
        <v>45991</v>
      </c>
      <c r="U393" s="672" t="s">
        <v>6776</v>
      </c>
      <c r="V393" s="557" t="s">
        <v>7389</v>
      </c>
      <c r="W393" s="558" t="s">
        <v>561</v>
      </c>
      <c r="X393" s="558" t="s">
        <v>1664</v>
      </c>
      <c r="Y393" s="673">
        <v>571000</v>
      </c>
      <c r="Z393" s="569"/>
      <c r="AA393" s="569">
        <v>446000</v>
      </c>
      <c r="AB393" s="569">
        <v>40000</v>
      </c>
      <c r="AC393" s="569"/>
      <c r="AD393" s="569"/>
      <c r="AE393" s="569">
        <v>85000</v>
      </c>
      <c r="AF393" s="569"/>
      <c r="AG393" s="569"/>
      <c r="AH393" s="569" t="s">
        <v>7391</v>
      </c>
      <c r="AI393" t="s">
        <v>542</v>
      </c>
      <c r="AN393" s="126"/>
      <c r="BP393" s="203"/>
      <c r="BQ393" s="203"/>
      <c r="BR393" s="203"/>
      <c r="BS393" s="203"/>
      <c r="BT393" s="374"/>
      <c r="BU393" s="374"/>
      <c r="BV393" s="374"/>
      <c r="BW393" s="374"/>
      <c r="BX393" s="376"/>
      <c r="BY393" s="374"/>
      <c r="BZ393" s="374"/>
      <c r="CA393" s="376"/>
      <c r="CB393" s="374"/>
      <c r="CC393" s="374"/>
      <c r="CD393" s="376"/>
      <c r="CE393" s="374"/>
      <c r="CF393" s="375"/>
      <c r="CG393" s="376"/>
      <c r="CH393" s="374"/>
      <c r="CI393" s="375"/>
      <c r="CJ393" s="471">
        <v>45959</v>
      </c>
      <c r="CK393" s="472">
        <v>320000</v>
      </c>
      <c r="CL393" s="375"/>
      <c r="CP393" s="126">
        <v>45763</v>
      </c>
      <c r="CQ393" s="203">
        <v>8000</v>
      </c>
      <c r="DB393" s="442">
        <v>46090</v>
      </c>
      <c r="DC393" s="441">
        <v>6000</v>
      </c>
      <c r="DH393" s="442"/>
      <c r="DI393" s="441"/>
    </row>
    <row r="394" spans="1:113" ht="15.75" x14ac:dyDescent="0.25">
      <c r="A394" s="298"/>
      <c r="E394" s="404">
        <v>46106</v>
      </c>
      <c r="F394" s="405">
        <v>2000</v>
      </c>
      <c r="G394" s="407" t="s">
        <v>5440</v>
      </c>
      <c r="H394" s="405" t="s">
        <v>7394</v>
      </c>
      <c r="M394" s="211">
        <v>44608</v>
      </c>
      <c r="N394" s="212">
        <v>120000</v>
      </c>
      <c r="O394" s="213"/>
      <c r="P394" s="574" t="s">
        <v>790</v>
      </c>
      <c r="T394" s="671">
        <v>45991</v>
      </c>
      <c r="U394" s="672" t="s">
        <v>6776</v>
      </c>
      <c r="V394" s="557" t="s">
        <v>7234</v>
      </c>
      <c r="W394" s="558" t="s">
        <v>7197</v>
      </c>
      <c r="X394" s="558" t="s">
        <v>424</v>
      </c>
      <c r="Y394" s="673">
        <v>395000</v>
      </c>
      <c r="Z394" s="569">
        <v>18000</v>
      </c>
      <c r="AA394" s="569">
        <v>226000</v>
      </c>
      <c r="AB394" s="569">
        <v>34000</v>
      </c>
      <c r="AC394" s="569">
        <v>47000</v>
      </c>
      <c r="AD394" s="569"/>
      <c r="AE394" s="569">
        <v>70000</v>
      </c>
      <c r="AF394" s="569"/>
      <c r="AG394" s="569"/>
      <c r="AH394" s="569" t="s">
        <v>7297</v>
      </c>
      <c r="AI394" t="s">
        <v>542</v>
      </c>
      <c r="AN394" s="126"/>
      <c r="BP394" s="203"/>
      <c r="BQ394" s="203"/>
      <c r="BR394" s="203"/>
      <c r="BS394" s="203"/>
      <c r="BT394" s="374"/>
      <c r="BU394" s="374"/>
      <c r="BV394" s="374"/>
      <c r="BW394" s="374"/>
      <c r="BX394" s="376"/>
      <c r="BY394" s="374"/>
      <c r="BZ394" s="374"/>
      <c r="CA394" s="376"/>
      <c r="CB394" s="374"/>
      <c r="CC394" s="374"/>
      <c r="CD394" s="376"/>
      <c r="CE394" s="374"/>
      <c r="CF394" s="375"/>
      <c r="CG394" s="376"/>
      <c r="CH394" s="374"/>
      <c r="CI394" s="375"/>
      <c r="CJ394" s="471">
        <v>45957</v>
      </c>
      <c r="CK394" s="472">
        <v>5000</v>
      </c>
      <c r="CL394" s="375"/>
      <c r="CP394" s="126">
        <v>45759</v>
      </c>
      <c r="CQ394" s="203">
        <v>69000</v>
      </c>
      <c r="DB394" s="442">
        <v>46090</v>
      </c>
      <c r="DC394" s="441">
        <v>5000</v>
      </c>
      <c r="DH394" s="442"/>
      <c r="DI394" s="441"/>
    </row>
    <row r="395" spans="1:113" ht="15.75" x14ac:dyDescent="0.25">
      <c r="A395" s="298"/>
      <c r="E395" s="404">
        <v>46106</v>
      </c>
      <c r="F395" s="405">
        <v>5000</v>
      </c>
      <c r="G395" s="407" t="s">
        <v>3324</v>
      </c>
      <c r="H395" s="405" t="s">
        <v>2649</v>
      </c>
      <c r="M395" s="211">
        <v>44608</v>
      </c>
      <c r="N395" s="212">
        <v>147000</v>
      </c>
      <c r="O395" s="213"/>
      <c r="P395" s="214" t="s">
        <v>791</v>
      </c>
      <c r="T395" s="671">
        <v>45991</v>
      </c>
      <c r="U395" s="672" t="s">
        <v>6776</v>
      </c>
      <c r="V395" s="557" t="s">
        <v>7193</v>
      </c>
      <c r="W395" s="558" t="s">
        <v>561</v>
      </c>
      <c r="X395" s="558" t="s">
        <v>1790</v>
      </c>
      <c r="Y395" s="673">
        <v>523000</v>
      </c>
      <c r="Z395" s="569">
        <v>23000</v>
      </c>
      <c r="AA395" s="569">
        <v>380000</v>
      </c>
      <c r="AB395" s="569">
        <v>40000</v>
      </c>
      <c r="AC395" s="569"/>
      <c r="AD395" s="569"/>
      <c r="AE395" s="569">
        <v>80000</v>
      </c>
      <c r="AF395" s="569"/>
      <c r="AG395" s="569"/>
      <c r="AH395" s="569" t="s">
        <v>7220</v>
      </c>
      <c r="AI395" t="s">
        <v>542</v>
      </c>
      <c r="AN395" s="126"/>
      <c r="BP395" s="203"/>
      <c r="BQ395" s="203"/>
      <c r="BR395" s="203"/>
      <c r="BS395" s="203"/>
      <c r="BT395" s="374"/>
      <c r="BU395" s="374"/>
      <c r="BV395" s="374"/>
      <c r="BW395" s="374"/>
      <c r="BX395" s="376"/>
      <c r="BY395" s="374"/>
      <c r="BZ395" s="374"/>
      <c r="CA395" s="376"/>
      <c r="CB395" s="374"/>
      <c r="CC395" s="374"/>
      <c r="CD395" s="376"/>
      <c r="CE395" s="374"/>
      <c r="CF395" s="375"/>
      <c r="CG395" s="376"/>
      <c r="CH395" s="374"/>
      <c r="CI395" s="375"/>
      <c r="CJ395" s="471">
        <v>45957</v>
      </c>
      <c r="CK395" s="472">
        <v>205000</v>
      </c>
      <c r="CL395" s="375"/>
      <c r="CP395" s="126">
        <v>45756</v>
      </c>
      <c r="CQ395" s="203">
        <v>30000</v>
      </c>
      <c r="DB395" s="442">
        <v>46089</v>
      </c>
      <c r="DC395" s="441">
        <v>100000</v>
      </c>
      <c r="DH395" s="442"/>
      <c r="DI395" s="441"/>
    </row>
    <row r="396" spans="1:113" ht="15.75" x14ac:dyDescent="0.25">
      <c r="A396" s="298"/>
      <c r="E396" s="404">
        <v>46106</v>
      </c>
      <c r="F396" s="405">
        <v>32000</v>
      </c>
      <c r="G396" s="407" t="s">
        <v>1365</v>
      </c>
      <c r="H396" s="405" t="s">
        <v>8446</v>
      </c>
      <c r="M396" s="211">
        <v>44606</v>
      </c>
      <c r="N396" s="212">
        <v>117000</v>
      </c>
      <c r="O396" s="213"/>
      <c r="P396" s="580" t="s">
        <v>649</v>
      </c>
      <c r="T396" s="671">
        <v>45991</v>
      </c>
      <c r="U396" s="672" t="s">
        <v>6544</v>
      </c>
      <c r="V396" s="557"/>
      <c r="W396" s="558"/>
      <c r="X396" s="558"/>
      <c r="Y396" s="673">
        <v>60000</v>
      </c>
      <c r="Z396" s="569"/>
      <c r="AA396" s="569"/>
      <c r="AB396" s="569"/>
      <c r="AC396" s="569">
        <v>60000</v>
      </c>
      <c r="AD396" s="569"/>
      <c r="AE396" s="569">
        <v>0</v>
      </c>
      <c r="AF396" s="569"/>
      <c r="AG396" s="569"/>
      <c r="AH396" s="569" t="s">
        <v>7230</v>
      </c>
      <c r="AI396" t="s">
        <v>542</v>
      </c>
      <c r="AN396" s="126"/>
      <c r="BP396" s="203"/>
      <c r="BQ396" s="203"/>
      <c r="BR396" s="203"/>
      <c r="BS396" s="203"/>
      <c r="BT396" s="374"/>
      <c r="BU396" s="374"/>
      <c r="BV396" s="374"/>
      <c r="BW396" s="374"/>
      <c r="BX396" s="376"/>
      <c r="BY396" s="374"/>
      <c r="BZ396" s="374"/>
      <c r="CA396" s="376"/>
      <c r="CB396" s="374"/>
      <c r="CC396" s="374"/>
      <c r="CD396" s="376"/>
      <c r="CE396" s="374"/>
      <c r="CF396" s="375"/>
      <c r="CG396" s="376"/>
      <c r="CH396" s="374"/>
      <c r="CI396" s="375"/>
      <c r="CJ396" s="471">
        <v>45953</v>
      </c>
      <c r="CK396" s="472">
        <v>257000</v>
      </c>
      <c r="CL396" s="375"/>
      <c r="CP396" s="126">
        <v>45754</v>
      </c>
      <c r="CQ396" s="203">
        <v>100000</v>
      </c>
      <c r="DB396" s="442">
        <v>46089</v>
      </c>
      <c r="DC396" s="441">
        <v>130000</v>
      </c>
      <c r="DH396" s="442"/>
      <c r="DI396" s="441"/>
    </row>
    <row r="397" spans="1:113" ht="15.75" x14ac:dyDescent="0.25">
      <c r="A397" s="298"/>
      <c r="E397" s="404">
        <v>46106</v>
      </c>
      <c r="F397" s="405">
        <v>200000</v>
      </c>
      <c r="G397" s="407" t="s">
        <v>3322</v>
      </c>
      <c r="H397" s="405" t="s">
        <v>8419</v>
      </c>
      <c r="M397" s="211">
        <v>44604</v>
      </c>
      <c r="N397" s="212">
        <v>4000</v>
      </c>
      <c r="O397" s="213"/>
      <c r="P397" s="574" t="s">
        <v>613</v>
      </c>
      <c r="T397" s="671">
        <v>45991</v>
      </c>
      <c r="U397" s="672" t="s">
        <v>6544</v>
      </c>
      <c r="V397" s="557" t="s">
        <v>7181</v>
      </c>
      <c r="W397" s="558" t="s">
        <v>561</v>
      </c>
      <c r="X397" s="558" t="s">
        <v>455</v>
      </c>
      <c r="Y397" s="673">
        <v>711000</v>
      </c>
      <c r="Z397" s="569">
        <v>5000</v>
      </c>
      <c r="AA397" s="569">
        <v>496000</v>
      </c>
      <c r="AB397" s="569">
        <v>120000</v>
      </c>
      <c r="AC397" s="569"/>
      <c r="AD397" s="569"/>
      <c r="AE397" s="569">
        <v>90000</v>
      </c>
      <c r="AF397" s="569"/>
      <c r="AG397" s="569"/>
      <c r="AH397" s="569"/>
      <c r="AI397" t="s">
        <v>542</v>
      </c>
      <c r="AN397" s="126"/>
      <c r="BP397" s="203"/>
      <c r="BQ397" s="203"/>
      <c r="BR397" s="203"/>
      <c r="BS397" s="203"/>
      <c r="BT397" s="374"/>
      <c r="BU397" s="374"/>
      <c r="BV397" s="374"/>
      <c r="BW397" s="374"/>
      <c r="BX397" s="376"/>
      <c r="BY397" s="374"/>
      <c r="BZ397" s="374"/>
      <c r="CA397" s="376"/>
      <c r="CB397" s="374"/>
      <c r="CC397" s="374"/>
      <c r="CD397" s="376"/>
      <c r="CE397" s="374"/>
      <c r="CF397" s="375"/>
      <c r="CG397" s="376"/>
      <c r="CH397" s="374"/>
      <c r="CI397" s="375"/>
      <c r="CJ397" s="471">
        <v>45952</v>
      </c>
      <c r="CK397" s="472">
        <v>1800000</v>
      </c>
      <c r="CL397" s="375"/>
      <c r="CP397" s="126">
        <v>45745</v>
      </c>
      <c r="CQ397" s="203">
        <v>469000</v>
      </c>
      <c r="DB397" s="442">
        <v>46088</v>
      </c>
      <c r="DC397" s="441">
        <v>32000</v>
      </c>
      <c r="DH397" s="442"/>
      <c r="DI397" s="441"/>
    </row>
    <row r="398" spans="1:113" ht="15.75" x14ac:dyDescent="0.25">
      <c r="A398" s="298"/>
      <c r="E398" s="404">
        <v>46106</v>
      </c>
      <c r="F398" s="405">
        <v>6000</v>
      </c>
      <c r="G398" s="407"/>
      <c r="H398" s="405" t="s">
        <v>3835</v>
      </c>
      <c r="M398" s="211">
        <v>44594</v>
      </c>
      <c r="N398" s="212">
        <v>159000</v>
      </c>
      <c r="O398" s="213"/>
      <c r="P398" s="580" t="s">
        <v>649</v>
      </c>
      <c r="T398" s="671">
        <v>45991</v>
      </c>
      <c r="U398" s="672" t="s">
        <v>556</v>
      </c>
      <c r="V398" s="557">
        <v>1152455224</v>
      </c>
      <c r="W398" s="558" t="s">
        <v>7151</v>
      </c>
      <c r="X398" s="558" t="s">
        <v>214</v>
      </c>
      <c r="Y398" s="673">
        <v>600000</v>
      </c>
      <c r="Z398" s="569"/>
      <c r="AA398" s="569"/>
      <c r="AB398" s="569"/>
      <c r="AC398" s="569">
        <v>300000</v>
      </c>
      <c r="AD398" s="569"/>
      <c r="AE398" s="569">
        <v>300000</v>
      </c>
      <c r="AF398" s="569"/>
      <c r="AG398" s="569"/>
      <c r="AH398" s="569" t="s">
        <v>7475</v>
      </c>
      <c r="AI398" t="s">
        <v>542</v>
      </c>
      <c r="AN398" s="126"/>
      <c r="BP398" s="203"/>
      <c r="BQ398" s="203"/>
      <c r="BR398" s="203"/>
      <c r="BS398" s="203"/>
      <c r="BT398" s="374"/>
      <c r="BU398" s="374"/>
      <c r="BV398" s="374"/>
      <c r="BW398" s="374"/>
      <c r="BX398" s="376"/>
      <c r="BY398" s="374"/>
      <c r="BZ398" s="374"/>
      <c r="CA398" s="376"/>
      <c r="CB398" s="374"/>
      <c r="CC398" s="374"/>
      <c r="CD398" s="376"/>
      <c r="CE398" s="374"/>
      <c r="CF398" s="375"/>
      <c r="CG398" s="376"/>
      <c r="CH398" s="374"/>
      <c r="CI398" s="375"/>
      <c r="CJ398" s="471">
        <v>45951</v>
      </c>
      <c r="CK398" s="472">
        <v>677000</v>
      </c>
      <c r="CL398" s="375"/>
      <c r="CP398" s="126">
        <v>45744</v>
      </c>
      <c r="CQ398" s="203">
        <v>100000</v>
      </c>
      <c r="DB398" s="442">
        <v>46088</v>
      </c>
      <c r="DC398" s="441">
        <v>10000</v>
      </c>
      <c r="DH398" s="442"/>
      <c r="DI398" s="441"/>
    </row>
    <row r="399" spans="1:113" ht="15.75" x14ac:dyDescent="0.25">
      <c r="A399" s="298"/>
      <c r="E399" s="404">
        <v>46105</v>
      </c>
      <c r="F399" s="405">
        <v>6000</v>
      </c>
      <c r="G399" s="407" t="s">
        <v>3324</v>
      </c>
      <c r="H399" s="405" t="s">
        <v>2649</v>
      </c>
      <c r="M399" s="211">
        <v>44588</v>
      </c>
      <c r="N399" s="212">
        <v>104000</v>
      </c>
      <c r="O399" s="213"/>
      <c r="P399" s="574" t="s">
        <v>792</v>
      </c>
      <c r="T399" s="671">
        <v>45991</v>
      </c>
      <c r="U399" s="672" t="s">
        <v>556</v>
      </c>
      <c r="V399" s="557" t="s">
        <v>3635</v>
      </c>
      <c r="W399" s="558" t="s">
        <v>561</v>
      </c>
      <c r="X399" s="558" t="s">
        <v>426</v>
      </c>
      <c r="Y399" s="673">
        <v>380000</v>
      </c>
      <c r="Z399" s="569">
        <v>5000</v>
      </c>
      <c r="AA399" s="569">
        <v>269000</v>
      </c>
      <c r="AB399" s="569"/>
      <c r="AC399" s="569">
        <v>16000</v>
      </c>
      <c r="AD399" s="569"/>
      <c r="AE399" s="569">
        <v>45000</v>
      </c>
      <c r="AF399" s="569"/>
      <c r="AG399" s="569"/>
      <c r="AH399" s="569" t="s">
        <v>7476</v>
      </c>
      <c r="AI399" t="s">
        <v>542</v>
      </c>
      <c r="AN399" s="126"/>
      <c r="BP399" s="203"/>
      <c r="BQ399" s="203"/>
      <c r="BR399" s="203"/>
      <c r="BS399" s="203"/>
      <c r="BT399" s="374"/>
      <c r="BU399" s="374"/>
      <c r="BV399" s="374"/>
      <c r="BW399" s="374"/>
      <c r="BX399" s="376"/>
      <c r="BY399" s="374"/>
      <c r="BZ399" s="374"/>
      <c r="CA399" s="376"/>
      <c r="CB399" s="374"/>
      <c r="CC399" s="374"/>
      <c r="CD399" s="376"/>
      <c r="CE399" s="374"/>
      <c r="CF399" s="375"/>
      <c r="CG399" s="376"/>
      <c r="CH399" s="374"/>
      <c r="CI399" s="375"/>
      <c r="CJ399" s="471">
        <v>45951</v>
      </c>
      <c r="CK399" s="472">
        <v>170000</v>
      </c>
      <c r="CL399" s="375"/>
      <c r="CP399" s="126">
        <v>45744</v>
      </c>
      <c r="CQ399" s="203">
        <v>75000</v>
      </c>
      <c r="DB399" s="442">
        <v>46088</v>
      </c>
      <c r="DC399" s="441">
        <v>70000</v>
      </c>
      <c r="DH399" s="442"/>
      <c r="DI399" s="441"/>
    </row>
    <row r="400" spans="1:113" ht="15.75" x14ac:dyDescent="0.25">
      <c r="A400" s="298"/>
      <c r="E400" s="404">
        <v>46105</v>
      </c>
      <c r="F400" s="405">
        <v>22000</v>
      </c>
      <c r="G400" s="407" t="s">
        <v>3322</v>
      </c>
      <c r="H400" s="405" t="s">
        <v>903</v>
      </c>
      <c r="M400" s="211">
        <v>44586</v>
      </c>
      <c r="N400" s="212">
        <v>110000</v>
      </c>
      <c r="O400" s="213"/>
      <c r="P400" s="214" t="s">
        <v>793</v>
      </c>
      <c r="T400" s="671">
        <v>45991</v>
      </c>
      <c r="U400" s="672" t="s">
        <v>556</v>
      </c>
      <c r="V400" s="557" t="s">
        <v>7238</v>
      </c>
      <c r="W400" s="558" t="s">
        <v>561</v>
      </c>
      <c r="X400" s="558" t="s">
        <v>424</v>
      </c>
      <c r="Y400" s="673">
        <v>382000</v>
      </c>
      <c r="Z400" s="569"/>
      <c r="AA400" s="569">
        <v>254000</v>
      </c>
      <c r="AB400" s="569"/>
      <c r="AC400" s="569">
        <v>38000</v>
      </c>
      <c r="AD400" s="569"/>
      <c r="AE400" s="569">
        <v>45000</v>
      </c>
      <c r="AF400" s="569"/>
      <c r="AG400" s="569"/>
      <c r="AH400" s="569" t="s">
        <v>7477</v>
      </c>
      <c r="AI400" t="s">
        <v>542</v>
      </c>
      <c r="AN400" s="126"/>
      <c r="BP400" s="203"/>
      <c r="BQ400" s="203"/>
      <c r="BR400" s="203"/>
      <c r="BS400" s="203"/>
      <c r="BT400" s="374"/>
      <c r="BU400" s="374"/>
      <c r="BV400" s="374"/>
      <c r="BW400" s="374"/>
      <c r="BX400" s="376"/>
      <c r="BY400" s="374"/>
      <c r="BZ400" s="374"/>
      <c r="CA400" s="376"/>
      <c r="CB400" s="374"/>
      <c r="CC400" s="374"/>
      <c r="CD400" s="376"/>
      <c r="CE400" s="374"/>
      <c r="CF400" s="375"/>
      <c r="CG400" s="376"/>
      <c r="CH400" s="374"/>
      <c r="CI400" s="375"/>
      <c r="CJ400" s="471">
        <v>45949</v>
      </c>
      <c r="CK400" s="472">
        <v>140000</v>
      </c>
      <c r="CL400" s="375"/>
      <c r="CP400" s="126">
        <v>45743</v>
      </c>
      <c r="CQ400" s="203">
        <v>156000</v>
      </c>
      <c r="DB400" s="442">
        <v>46088</v>
      </c>
      <c r="DC400" s="441">
        <v>40000</v>
      </c>
      <c r="DH400" s="442"/>
      <c r="DI400" s="441"/>
    </row>
    <row r="401" spans="1:113" ht="15.75" x14ac:dyDescent="0.25">
      <c r="A401" s="298"/>
      <c r="E401" s="404">
        <v>46105</v>
      </c>
      <c r="F401" s="405">
        <v>8000</v>
      </c>
      <c r="G401" s="407" t="s">
        <v>3324</v>
      </c>
      <c r="H401" s="405" t="s">
        <v>8410</v>
      </c>
      <c r="M401" s="216">
        <v>44580</v>
      </c>
      <c r="N401" s="217">
        <v>300000</v>
      </c>
      <c r="O401" s="218"/>
      <c r="P401" s="219" t="s">
        <v>794</v>
      </c>
      <c r="T401" s="671">
        <v>45991</v>
      </c>
      <c r="U401" s="672" t="s">
        <v>556</v>
      </c>
      <c r="V401" s="557" t="s">
        <v>7237</v>
      </c>
      <c r="W401" s="558" t="s">
        <v>561</v>
      </c>
      <c r="X401" s="558" t="s">
        <v>427</v>
      </c>
      <c r="Y401" s="673">
        <v>325000</v>
      </c>
      <c r="Z401" s="569"/>
      <c r="AA401" s="569">
        <v>195000</v>
      </c>
      <c r="AB401" s="569"/>
      <c r="AC401" s="569">
        <v>40000</v>
      </c>
      <c r="AD401" s="569"/>
      <c r="AE401" s="569">
        <v>45000</v>
      </c>
      <c r="AF401" s="569"/>
      <c r="AG401" s="569"/>
      <c r="AH401" s="569" t="s">
        <v>7478</v>
      </c>
      <c r="AI401" t="s">
        <v>542</v>
      </c>
      <c r="AN401" s="126"/>
      <c r="BP401" s="203"/>
      <c r="BQ401" s="203"/>
      <c r="BR401" s="203"/>
      <c r="BS401" s="203"/>
      <c r="BT401" s="374"/>
      <c r="BU401" s="374"/>
      <c r="BV401" s="374"/>
      <c r="BW401" s="374"/>
      <c r="BX401" s="376"/>
      <c r="BY401" s="374"/>
      <c r="BZ401" s="374"/>
      <c r="CA401" s="376"/>
      <c r="CB401" s="374"/>
      <c r="CC401" s="374"/>
      <c r="CD401" s="376"/>
      <c r="CE401" s="374"/>
      <c r="CF401" s="375"/>
      <c r="CG401" s="376"/>
      <c r="CH401" s="374"/>
      <c r="CI401" s="375"/>
      <c r="CJ401" s="471">
        <v>45947</v>
      </c>
      <c r="CK401" s="472">
        <v>115000</v>
      </c>
      <c r="CL401" s="375"/>
      <c r="CP401" s="126">
        <v>45738</v>
      </c>
      <c r="CQ401" s="203">
        <v>68000</v>
      </c>
      <c r="DB401" s="442">
        <v>46087</v>
      </c>
      <c r="DC401" s="441">
        <v>3000</v>
      </c>
      <c r="DH401" s="442"/>
      <c r="DI401" s="441"/>
    </row>
    <row r="402" spans="1:113" ht="15.75" x14ac:dyDescent="0.25">
      <c r="A402" s="298"/>
      <c r="E402" s="404">
        <v>46105</v>
      </c>
      <c r="F402" s="405">
        <v>20000</v>
      </c>
      <c r="G402" s="407" t="s">
        <v>1365</v>
      </c>
      <c r="H402" s="405" t="s">
        <v>8421</v>
      </c>
      <c r="M402" s="211">
        <v>44580</v>
      </c>
      <c r="N402" s="212">
        <v>290000</v>
      </c>
      <c r="O402" s="213"/>
      <c r="P402" s="214" t="s">
        <v>766</v>
      </c>
      <c r="T402" s="671">
        <v>45991</v>
      </c>
      <c r="U402" s="672" t="s">
        <v>556</v>
      </c>
      <c r="V402" s="557">
        <v>1152197303</v>
      </c>
      <c r="W402" s="558" t="s">
        <v>5550</v>
      </c>
      <c r="X402" s="558" t="s">
        <v>214</v>
      </c>
      <c r="Y402" s="673">
        <v>347000</v>
      </c>
      <c r="Z402" s="569"/>
      <c r="AA402" s="569">
        <v>45000</v>
      </c>
      <c r="AB402" s="569">
        <v>227000</v>
      </c>
      <c r="AC402" s="569">
        <v>45000</v>
      </c>
      <c r="AD402" s="569"/>
      <c r="AE402" s="569">
        <v>30000</v>
      </c>
      <c r="AF402" s="569"/>
      <c r="AG402" s="569"/>
      <c r="AH402" s="569" t="s">
        <v>7153</v>
      </c>
      <c r="AI402" t="s">
        <v>542</v>
      </c>
      <c r="AN402" s="126"/>
      <c r="BP402" s="203"/>
      <c r="BQ402" s="203"/>
      <c r="BR402" s="203"/>
      <c r="BS402" s="203"/>
      <c r="BT402" s="374"/>
      <c r="BU402" s="374"/>
      <c r="BV402" s="374"/>
      <c r="BW402" s="374"/>
      <c r="BX402" s="376"/>
      <c r="BY402" s="374"/>
      <c r="BZ402" s="374"/>
      <c r="CA402" s="376"/>
      <c r="CB402" s="374"/>
      <c r="CC402" s="374"/>
      <c r="CD402" s="376"/>
      <c r="CE402" s="374"/>
      <c r="CF402" s="375"/>
      <c r="CG402" s="376"/>
      <c r="CH402" s="374"/>
      <c r="CI402" s="375"/>
      <c r="CJ402" s="471">
        <v>45947</v>
      </c>
      <c r="CK402" s="472">
        <v>234000</v>
      </c>
      <c r="CL402" s="375"/>
      <c r="CP402" s="126">
        <v>45733</v>
      </c>
      <c r="CQ402" s="203">
        <v>75000</v>
      </c>
      <c r="DB402" s="442">
        <v>46087</v>
      </c>
      <c r="DC402" s="441">
        <v>6000</v>
      </c>
      <c r="DH402" s="442"/>
      <c r="DI402" s="441"/>
    </row>
    <row r="403" spans="1:113" ht="15.75" x14ac:dyDescent="0.25">
      <c r="A403" s="298"/>
      <c r="E403" s="404">
        <v>46104</v>
      </c>
      <c r="F403" s="405">
        <v>30000</v>
      </c>
      <c r="G403" s="407" t="s">
        <v>1365</v>
      </c>
      <c r="H403" s="405" t="s">
        <v>6043</v>
      </c>
      <c r="M403" s="211">
        <v>44568</v>
      </c>
      <c r="N403" s="212">
        <v>70000</v>
      </c>
      <c r="O403" s="213"/>
      <c r="P403" s="214" t="s">
        <v>795</v>
      </c>
      <c r="T403" s="671">
        <v>45991</v>
      </c>
      <c r="U403" s="672" t="s">
        <v>556</v>
      </c>
      <c r="V403" s="557" t="s">
        <v>7062</v>
      </c>
      <c r="W403" s="558" t="s">
        <v>561</v>
      </c>
      <c r="X403" s="558" t="s">
        <v>427</v>
      </c>
      <c r="Y403" s="673">
        <v>364000</v>
      </c>
      <c r="Z403" s="569">
        <v>5000</v>
      </c>
      <c r="AA403" s="569">
        <v>228000</v>
      </c>
      <c r="AB403" s="569"/>
      <c r="AC403" s="569">
        <v>41000</v>
      </c>
      <c r="AD403" s="569"/>
      <c r="AE403" s="569">
        <v>45000</v>
      </c>
      <c r="AF403" s="569"/>
      <c r="AG403" s="569"/>
      <c r="AH403" s="569" t="s">
        <v>7479</v>
      </c>
      <c r="AI403" t="s">
        <v>542</v>
      </c>
      <c r="AN403" s="126"/>
      <c r="BP403" s="203"/>
      <c r="BQ403" s="203"/>
      <c r="BR403" s="203"/>
      <c r="BS403" s="203"/>
      <c r="BT403" s="374"/>
      <c r="BU403" s="374"/>
      <c r="BV403" s="374"/>
      <c r="BW403" s="374"/>
      <c r="BX403" s="376"/>
      <c r="BY403" s="374"/>
      <c r="BZ403" s="374"/>
      <c r="CA403" s="376"/>
      <c r="CB403" s="374"/>
      <c r="CC403" s="374"/>
      <c r="CD403" s="376"/>
      <c r="CE403" s="374"/>
      <c r="CF403" s="375"/>
      <c r="CG403" s="376"/>
      <c r="CH403" s="374"/>
      <c r="CI403" s="375"/>
      <c r="CJ403" s="471">
        <v>45947</v>
      </c>
      <c r="CK403" s="472">
        <v>326000</v>
      </c>
      <c r="CL403" s="375"/>
      <c r="CP403" s="126">
        <v>45728</v>
      </c>
      <c r="CQ403" s="203">
        <v>316000</v>
      </c>
      <c r="DB403" s="442">
        <v>46086</v>
      </c>
      <c r="DC403" s="441">
        <v>25000</v>
      </c>
      <c r="DH403" s="442"/>
      <c r="DI403" s="441"/>
    </row>
    <row r="404" spans="1:113" ht="15.75" x14ac:dyDescent="0.25">
      <c r="A404" s="298"/>
      <c r="E404" s="404">
        <v>46103</v>
      </c>
      <c r="F404" s="405">
        <v>22000</v>
      </c>
      <c r="G404" s="407" t="s">
        <v>3324</v>
      </c>
      <c r="H404" s="405" t="s">
        <v>8406</v>
      </c>
      <c r="M404" s="211">
        <v>44561</v>
      </c>
      <c r="N404" s="212">
        <v>228000</v>
      </c>
      <c r="O404" s="213"/>
      <c r="P404" s="580" t="s">
        <v>649</v>
      </c>
      <c r="T404" s="671">
        <v>45991</v>
      </c>
      <c r="U404" s="672" t="s">
        <v>556</v>
      </c>
      <c r="V404" s="557" t="s">
        <v>7063</v>
      </c>
      <c r="W404" s="558" t="s">
        <v>561</v>
      </c>
      <c r="X404" s="558" t="s">
        <v>426</v>
      </c>
      <c r="Y404" s="673">
        <v>449000</v>
      </c>
      <c r="Z404" s="569">
        <v>5000</v>
      </c>
      <c r="AA404" s="569">
        <v>312000</v>
      </c>
      <c r="AB404" s="569"/>
      <c r="AC404" s="569"/>
      <c r="AD404" s="569"/>
      <c r="AE404" s="569">
        <v>45000</v>
      </c>
      <c r="AF404" s="569"/>
      <c r="AG404" s="569"/>
      <c r="AH404" s="569" t="s">
        <v>7480</v>
      </c>
      <c r="AI404" t="s">
        <v>542</v>
      </c>
      <c r="AN404" s="126"/>
      <c r="BP404" s="203"/>
      <c r="BQ404" s="203"/>
      <c r="BR404" s="203"/>
      <c r="BS404" s="203"/>
      <c r="BT404" s="374"/>
      <c r="BU404" s="374"/>
      <c r="BV404" s="374"/>
      <c r="BW404" s="374"/>
      <c r="BX404" s="376"/>
      <c r="BY404" s="374"/>
      <c r="BZ404" s="374"/>
      <c r="CA404" s="376"/>
      <c r="CB404" s="374"/>
      <c r="CC404" s="374"/>
      <c r="CD404" s="376"/>
      <c r="CE404" s="374"/>
      <c r="CF404" s="375"/>
      <c r="CG404" s="376"/>
      <c r="CH404" s="374"/>
      <c r="CI404" s="375"/>
      <c r="CJ404" s="471">
        <v>45947</v>
      </c>
      <c r="CK404" s="472">
        <v>30000</v>
      </c>
      <c r="CL404" s="375"/>
      <c r="CP404" s="126">
        <v>45728</v>
      </c>
      <c r="CQ404" s="203">
        <v>483000</v>
      </c>
      <c r="DB404" s="442">
        <v>46086</v>
      </c>
      <c r="DC404" s="441">
        <v>40000</v>
      </c>
      <c r="DH404" s="442"/>
      <c r="DI404" s="441"/>
    </row>
    <row r="405" spans="1:113" ht="15.75" x14ac:dyDescent="0.25">
      <c r="A405" s="298"/>
      <c r="E405" s="404">
        <v>46103</v>
      </c>
      <c r="F405" s="405">
        <v>125000</v>
      </c>
      <c r="G405" s="407"/>
      <c r="H405" s="405"/>
      <c r="M405" s="211">
        <v>44559</v>
      </c>
      <c r="N405" s="212">
        <v>50000</v>
      </c>
      <c r="O405" s="213"/>
      <c r="P405" s="574" t="s">
        <v>796</v>
      </c>
      <c r="T405" s="671">
        <v>45991</v>
      </c>
      <c r="U405" s="558" t="s">
        <v>556</v>
      </c>
      <c r="V405" s="557">
        <v>98579976</v>
      </c>
      <c r="W405" s="558" t="s">
        <v>6045</v>
      </c>
      <c r="X405" s="558" t="s">
        <v>238</v>
      </c>
      <c r="Y405" s="673">
        <v>100000</v>
      </c>
      <c r="Z405" s="569"/>
      <c r="AA405" s="569"/>
      <c r="AB405" s="569"/>
      <c r="AC405" s="569" t="s">
        <v>7481</v>
      </c>
      <c r="AD405" s="569"/>
      <c r="AE405" s="569">
        <v>50000</v>
      </c>
      <c r="AF405" s="569"/>
      <c r="AG405" s="569"/>
      <c r="AH405" s="569" t="s">
        <v>7070</v>
      </c>
      <c r="AI405" t="s">
        <v>542</v>
      </c>
      <c r="AN405" s="126"/>
      <c r="BP405" s="203"/>
      <c r="BQ405" s="203"/>
      <c r="BR405" s="203"/>
      <c r="BS405" s="203"/>
      <c r="BT405" s="374"/>
      <c r="BU405" s="374"/>
      <c r="BV405" s="374"/>
      <c r="BW405" s="374"/>
      <c r="BX405" s="376"/>
      <c r="BY405" s="374"/>
      <c r="BZ405" s="374"/>
      <c r="CA405" s="376"/>
      <c r="CB405" s="374"/>
      <c r="CC405" s="374"/>
      <c r="CD405" s="376"/>
      <c r="CE405" s="374"/>
      <c r="CF405" s="375"/>
      <c r="CG405" s="376"/>
      <c r="CH405" s="374"/>
      <c r="CI405" s="375"/>
      <c r="CJ405" s="471">
        <v>45946</v>
      </c>
      <c r="CK405" s="472">
        <v>421000</v>
      </c>
      <c r="CL405" s="375"/>
      <c r="CP405" s="126">
        <v>45728</v>
      </c>
      <c r="CQ405" s="203">
        <v>379000</v>
      </c>
      <c r="DB405" s="442">
        <v>46086</v>
      </c>
      <c r="DC405" s="441">
        <v>18000</v>
      </c>
      <c r="DH405" s="442"/>
      <c r="DI405" s="441"/>
    </row>
    <row r="406" spans="1:113" ht="15.75" x14ac:dyDescent="0.25">
      <c r="A406" s="298"/>
      <c r="E406" s="404">
        <v>46103</v>
      </c>
      <c r="F406" s="405">
        <v>68000</v>
      </c>
      <c r="G406" s="407"/>
      <c r="H406" s="405"/>
      <c r="M406" s="211">
        <v>44558</v>
      </c>
      <c r="N406" s="212">
        <v>112000</v>
      </c>
      <c r="O406" s="213"/>
      <c r="P406" s="214" t="s">
        <v>797</v>
      </c>
      <c r="T406" s="671">
        <v>45991</v>
      </c>
      <c r="U406" s="672" t="s">
        <v>7118</v>
      </c>
      <c r="V406" s="557" t="s">
        <v>7104</v>
      </c>
      <c r="W406" s="558" t="s">
        <v>561</v>
      </c>
      <c r="X406" s="558" t="s">
        <v>427</v>
      </c>
      <c r="Y406" s="673">
        <v>721000</v>
      </c>
      <c r="Z406" s="569">
        <v>23000</v>
      </c>
      <c r="AA406" s="569">
        <v>631000</v>
      </c>
      <c r="AB406" s="569"/>
      <c r="AC406" s="569"/>
      <c r="AD406" s="569"/>
      <c r="AE406" s="569">
        <v>67000</v>
      </c>
      <c r="AF406" s="569"/>
      <c r="AG406" s="569"/>
      <c r="AH406" s="569"/>
      <c r="AI406" t="s">
        <v>542</v>
      </c>
      <c r="AN406" s="126"/>
      <c r="BP406" s="203"/>
      <c r="BQ406" s="203"/>
      <c r="BR406" s="203"/>
      <c r="BS406" s="203"/>
      <c r="BT406" s="374"/>
      <c r="BU406" s="374"/>
      <c r="BV406" s="374"/>
      <c r="BW406" s="374"/>
      <c r="BX406" s="376"/>
      <c r="BY406" s="374"/>
      <c r="BZ406" s="374"/>
      <c r="CA406" s="376"/>
      <c r="CB406" s="374"/>
      <c r="CC406" s="374"/>
      <c r="CD406" s="376"/>
      <c r="CE406" s="374"/>
      <c r="CF406" s="375"/>
      <c r="CG406" s="376"/>
      <c r="CH406" s="374"/>
      <c r="CI406" s="375"/>
      <c r="CJ406" s="471">
        <v>45946</v>
      </c>
      <c r="CK406" s="472">
        <v>151000</v>
      </c>
      <c r="CL406" s="375"/>
      <c r="CP406" s="126">
        <v>45728</v>
      </c>
      <c r="CQ406" s="203">
        <v>339000</v>
      </c>
      <c r="DB406" s="442">
        <v>46083</v>
      </c>
      <c r="DC406" s="441">
        <v>23000</v>
      </c>
      <c r="DH406" s="442"/>
      <c r="DI406" s="441"/>
    </row>
    <row r="407" spans="1:113" ht="15.75" x14ac:dyDescent="0.25">
      <c r="A407" s="298"/>
      <c r="E407" s="404">
        <v>46102</v>
      </c>
      <c r="F407" s="405">
        <v>20000</v>
      </c>
      <c r="G407" s="407" t="s">
        <v>1281</v>
      </c>
      <c r="H407" s="405" t="s">
        <v>3475</v>
      </c>
      <c r="M407" s="211">
        <v>44557</v>
      </c>
      <c r="N407" s="212">
        <v>86000</v>
      </c>
      <c r="O407" s="213"/>
      <c r="P407" s="214" t="s">
        <v>798</v>
      </c>
      <c r="T407" s="671">
        <v>45991</v>
      </c>
      <c r="U407" s="672" t="s">
        <v>7385</v>
      </c>
      <c r="V407" s="557" t="s">
        <v>7386</v>
      </c>
      <c r="W407" s="558" t="s">
        <v>7387</v>
      </c>
      <c r="X407" s="558"/>
      <c r="Y407" s="673">
        <v>368000</v>
      </c>
      <c r="Z407" s="569">
        <v>23000</v>
      </c>
      <c r="AA407" s="569">
        <v>86000</v>
      </c>
      <c r="AB407" s="569">
        <v>63000</v>
      </c>
      <c r="AC407" s="569">
        <v>50000</v>
      </c>
      <c r="AD407" s="569"/>
      <c r="AE407" s="569">
        <v>146000</v>
      </c>
      <c r="AF407" s="569"/>
      <c r="AG407" s="569"/>
      <c r="AH407" s="569" t="s">
        <v>7388</v>
      </c>
      <c r="AI407" t="s">
        <v>542</v>
      </c>
      <c r="AN407" s="126"/>
      <c r="BP407" s="203"/>
      <c r="BQ407" s="203"/>
      <c r="BR407" s="203"/>
      <c r="BS407" s="203"/>
      <c r="BT407" s="374"/>
      <c r="BU407" s="374"/>
      <c r="BV407" s="374"/>
      <c r="BW407" s="374"/>
      <c r="BX407" s="376"/>
      <c r="BY407" s="374"/>
      <c r="BZ407" s="374"/>
      <c r="CA407" s="376"/>
      <c r="CB407" s="374"/>
      <c r="CC407" s="374"/>
      <c r="CD407" s="376"/>
      <c r="CE407" s="374"/>
      <c r="CF407" s="375"/>
      <c r="CG407" s="376"/>
      <c r="CH407" s="374"/>
      <c r="CI407" s="375"/>
      <c r="CJ407" s="471">
        <v>45946</v>
      </c>
      <c r="CK407" s="472">
        <v>286000</v>
      </c>
      <c r="CL407" s="375"/>
      <c r="CP407" s="126">
        <v>45728</v>
      </c>
      <c r="CQ407" s="203">
        <v>215000</v>
      </c>
      <c r="DB407" s="442">
        <v>46081</v>
      </c>
      <c r="DC407" s="441">
        <v>7000</v>
      </c>
      <c r="DH407" s="442"/>
      <c r="DI407" s="441"/>
    </row>
    <row r="408" spans="1:113" ht="15.75" x14ac:dyDescent="0.25">
      <c r="A408" s="298"/>
      <c r="E408" s="404">
        <v>46102</v>
      </c>
      <c r="F408" s="405">
        <v>20000</v>
      </c>
      <c r="G408" s="407" t="s">
        <v>3324</v>
      </c>
      <c r="H408" s="405" t="s">
        <v>8404</v>
      </c>
      <c r="M408" s="211">
        <v>44550</v>
      </c>
      <c r="N408" s="212">
        <v>74000</v>
      </c>
      <c r="O408" s="213"/>
      <c r="P408" s="214" t="s">
        <v>799</v>
      </c>
      <c r="T408" s="671">
        <v>45991</v>
      </c>
      <c r="U408" s="558" t="s">
        <v>7223</v>
      </c>
      <c r="V408" s="557" t="s">
        <v>6539</v>
      </c>
      <c r="W408" s="558" t="s">
        <v>7160</v>
      </c>
      <c r="X408" s="558" t="s">
        <v>214</v>
      </c>
      <c r="Y408" s="673">
        <v>410000</v>
      </c>
      <c r="Z408" s="569">
        <v>23000</v>
      </c>
      <c r="AA408" s="569">
        <v>123000</v>
      </c>
      <c r="AB408" s="569">
        <v>123000</v>
      </c>
      <c r="AC408" s="569">
        <v>71000</v>
      </c>
      <c r="AD408" s="569"/>
      <c r="AE408" s="569">
        <v>70000</v>
      </c>
      <c r="AF408" s="569"/>
      <c r="AG408" s="569"/>
      <c r="AH408" s="569" t="s">
        <v>7222</v>
      </c>
      <c r="AI408" t="s">
        <v>542</v>
      </c>
      <c r="AN408" s="126"/>
      <c r="BP408" s="203"/>
      <c r="BQ408" s="203"/>
      <c r="BR408" s="203"/>
      <c r="BS408" s="203"/>
      <c r="BT408" s="374"/>
      <c r="BU408" s="374"/>
      <c r="BV408" s="374"/>
      <c r="BW408" s="374"/>
      <c r="BX408" s="376"/>
      <c r="BY408" s="374"/>
      <c r="BZ408" s="374"/>
      <c r="CA408" s="376"/>
      <c r="CB408" s="374"/>
      <c r="CC408" s="374"/>
      <c r="CD408" s="376"/>
      <c r="CE408" s="374"/>
      <c r="CF408" s="375"/>
      <c r="CG408" s="376"/>
      <c r="CH408" s="374"/>
      <c r="CI408" s="375"/>
      <c r="CJ408" s="471">
        <v>45946</v>
      </c>
      <c r="CK408" s="472">
        <v>286000</v>
      </c>
      <c r="CL408" s="375"/>
      <c r="CP408" s="126">
        <v>45724</v>
      </c>
      <c r="CQ408" s="203">
        <v>1000000</v>
      </c>
      <c r="DB408" s="442">
        <v>46081</v>
      </c>
      <c r="DC408" s="441">
        <v>20000</v>
      </c>
      <c r="DH408" s="442"/>
      <c r="DI408" s="441"/>
    </row>
    <row r="409" spans="1:113" ht="15.75" x14ac:dyDescent="0.25">
      <c r="A409" s="298"/>
      <c r="E409" s="404">
        <v>46102</v>
      </c>
      <c r="F409" s="405">
        <v>260000</v>
      </c>
      <c r="G409" s="407"/>
      <c r="H409" s="405" t="s">
        <v>8420</v>
      </c>
      <c r="M409" s="211">
        <v>44550</v>
      </c>
      <c r="N409" s="212">
        <v>4000</v>
      </c>
      <c r="O409" s="213"/>
      <c r="P409" s="214" t="s">
        <v>613</v>
      </c>
      <c r="T409" s="671">
        <v>45991</v>
      </c>
      <c r="U409" s="672" t="s">
        <v>6512</v>
      </c>
      <c r="V409" s="557" t="s">
        <v>7115</v>
      </c>
      <c r="W409" s="558" t="s">
        <v>561</v>
      </c>
      <c r="X409" s="558" t="s">
        <v>426</v>
      </c>
      <c r="Y409" s="673">
        <v>636000</v>
      </c>
      <c r="Z409" s="569">
        <v>18000</v>
      </c>
      <c r="AA409" s="569">
        <v>492000</v>
      </c>
      <c r="AB409" s="569"/>
      <c r="AC409" s="569">
        <v>50000</v>
      </c>
      <c r="AD409" s="569"/>
      <c r="AE409" s="569">
        <v>76000</v>
      </c>
      <c r="AF409" s="569"/>
      <c r="AG409" s="569"/>
      <c r="AH409" s="569" t="s">
        <v>7125</v>
      </c>
      <c r="AI409" t="s">
        <v>542</v>
      </c>
      <c r="AN409" s="126"/>
      <c r="BP409" s="203"/>
      <c r="BQ409" s="203"/>
      <c r="BR409" s="203"/>
      <c r="BS409" s="203"/>
      <c r="BT409" s="374"/>
      <c r="BU409" s="374"/>
      <c r="BV409" s="374"/>
      <c r="BW409" s="374"/>
      <c r="BX409" s="376"/>
      <c r="BY409" s="374"/>
      <c r="BZ409" s="374"/>
      <c r="CA409" s="376"/>
      <c r="CB409" s="374"/>
      <c r="CC409" s="374"/>
      <c r="CD409" s="376"/>
      <c r="CE409" s="374"/>
      <c r="CF409" s="375"/>
      <c r="CG409" s="376"/>
      <c r="CH409" s="374"/>
      <c r="CI409" s="375"/>
      <c r="CJ409" s="471">
        <v>45946</v>
      </c>
      <c r="CK409" s="472">
        <v>283000</v>
      </c>
      <c r="CL409" s="375"/>
      <c r="CP409" s="126">
        <v>45722</v>
      </c>
      <c r="CQ409" s="203">
        <v>195000</v>
      </c>
      <c r="DB409" s="442">
        <v>46081</v>
      </c>
      <c r="DC409" s="441">
        <v>2000</v>
      </c>
      <c r="DH409" s="442"/>
      <c r="DI409" s="441"/>
    </row>
    <row r="410" spans="1:113" ht="15.75" x14ac:dyDescent="0.25">
      <c r="A410" s="298"/>
      <c r="E410" s="404">
        <v>46102</v>
      </c>
      <c r="F410" s="405">
        <v>46000</v>
      </c>
      <c r="G410" s="407" t="s">
        <v>1281</v>
      </c>
      <c r="H410" s="405" t="s">
        <v>6621</v>
      </c>
      <c r="M410" s="211">
        <v>44544</v>
      </c>
      <c r="N410" s="212">
        <v>80000</v>
      </c>
      <c r="O410" s="213"/>
      <c r="P410" s="214" t="s">
        <v>800</v>
      </c>
      <c r="T410" s="671">
        <v>45991</v>
      </c>
      <c r="U410" s="558" t="s">
        <v>4297</v>
      </c>
      <c r="V410" s="557" t="s">
        <v>6137</v>
      </c>
      <c r="W410" s="558" t="s">
        <v>5044</v>
      </c>
      <c r="X410" s="558" t="s">
        <v>577</v>
      </c>
      <c r="Y410" s="673">
        <v>613000</v>
      </c>
      <c r="Z410" s="569">
        <v>5000</v>
      </c>
      <c r="AA410" s="569"/>
      <c r="AB410" s="569">
        <v>490000</v>
      </c>
      <c r="AC410" s="569">
        <v>30000</v>
      </c>
      <c r="AD410" s="569"/>
      <c r="AE410" s="569">
        <v>88000</v>
      </c>
      <c r="AF410" s="569"/>
      <c r="AG410" s="569"/>
      <c r="AH410" s="569" t="s">
        <v>7461</v>
      </c>
      <c r="AI410" t="s">
        <v>542</v>
      </c>
      <c r="AN410" s="126"/>
      <c r="BP410" s="203"/>
      <c r="BQ410" s="203"/>
      <c r="BR410" s="203"/>
      <c r="BS410" s="203"/>
      <c r="BT410" s="374"/>
      <c r="BU410" s="374"/>
      <c r="BV410" s="374"/>
      <c r="BW410" s="374"/>
      <c r="BX410" s="376"/>
      <c r="BY410" s="374"/>
      <c r="BZ410" s="374"/>
      <c r="CA410" s="376"/>
      <c r="CB410" s="374"/>
      <c r="CC410" s="374"/>
      <c r="CD410" s="376"/>
      <c r="CE410" s="374"/>
      <c r="CF410" s="375"/>
      <c r="CG410" s="376"/>
      <c r="CH410" s="374"/>
      <c r="CI410" s="375"/>
      <c r="CJ410" s="471">
        <v>45943</v>
      </c>
      <c r="CK410" s="472">
        <v>50000</v>
      </c>
      <c r="CL410" s="375"/>
      <c r="CM410" s="375"/>
      <c r="CN410" s="375"/>
      <c r="CP410" s="126">
        <v>45721</v>
      </c>
      <c r="CQ410" s="203">
        <v>285000</v>
      </c>
      <c r="DB410" s="442">
        <v>46081</v>
      </c>
      <c r="DC410" s="441">
        <v>40000</v>
      </c>
      <c r="DH410" s="442"/>
      <c r="DI410" s="441"/>
    </row>
    <row r="411" spans="1:113" ht="15.75" x14ac:dyDescent="0.25">
      <c r="A411" s="298"/>
      <c r="E411" s="404">
        <v>46102</v>
      </c>
      <c r="F411" s="405">
        <v>50000</v>
      </c>
      <c r="G411" s="407"/>
      <c r="H411" s="405" t="s">
        <v>2991</v>
      </c>
      <c r="M411" s="211">
        <v>44541</v>
      </c>
      <c r="N411" s="212">
        <v>127000</v>
      </c>
      <c r="O411" s="213"/>
      <c r="P411" s="580" t="s">
        <v>649</v>
      </c>
      <c r="T411" s="671">
        <v>45991</v>
      </c>
      <c r="U411" s="558" t="s">
        <v>4297</v>
      </c>
      <c r="V411" s="557" t="s">
        <v>5733</v>
      </c>
      <c r="W411" s="558" t="s">
        <v>561</v>
      </c>
      <c r="X411" s="558" t="s">
        <v>426</v>
      </c>
      <c r="Y411" s="673">
        <v>337000</v>
      </c>
      <c r="Z411" s="569">
        <v>5000</v>
      </c>
      <c r="AA411" s="569">
        <v>232000</v>
      </c>
      <c r="AB411" s="569">
        <v>44000</v>
      </c>
      <c r="AC411" s="569"/>
      <c r="AD411" s="569"/>
      <c r="AE411" s="569">
        <v>56000</v>
      </c>
      <c r="AF411" s="569"/>
      <c r="AG411" s="569"/>
      <c r="AH411" s="569" t="s">
        <v>7384</v>
      </c>
      <c r="AI411" t="s">
        <v>542</v>
      </c>
      <c r="AN411" s="126"/>
      <c r="BP411" s="203"/>
      <c r="BQ411" s="203"/>
      <c r="BR411" s="203"/>
      <c r="BS411" s="203"/>
      <c r="BT411" s="374"/>
      <c r="BU411" s="374"/>
      <c r="BV411" s="374"/>
      <c r="BW411" s="374"/>
      <c r="BX411" s="376"/>
      <c r="BY411" s="374"/>
      <c r="BZ411" s="374"/>
      <c r="CA411" s="376"/>
      <c r="CB411" s="374"/>
      <c r="CC411" s="374"/>
      <c r="CD411" s="376"/>
      <c r="CE411" s="374"/>
      <c r="CF411" s="375"/>
      <c r="CG411" s="376"/>
      <c r="CH411" s="374"/>
      <c r="CI411" s="375"/>
      <c r="CJ411" s="471">
        <v>45942</v>
      </c>
      <c r="CK411" s="472">
        <v>205000</v>
      </c>
      <c r="CL411" s="375"/>
      <c r="CM411" s="375"/>
      <c r="CN411" s="375"/>
      <c r="CP411" s="126">
        <v>45716</v>
      </c>
      <c r="CQ411" s="203">
        <v>251000</v>
      </c>
      <c r="DB411" s="442">
        <v>46081</v>
      </c>
      <c r="DC411" s="441">
        <v>54000</v>
      </c>
      <c r="DH411" s="442"/>
      <c r="DI411" s="441"/>
    </row>
    <row r="412" spans="1:113" ht="15.75" x14ac:dyDescent="0.25">
      <c r="A412" s="298"/>
      <c r="E412" s="404">
        <v>46102</v>
      </c>
      <c r="F412" s="405">
        <v>10000</v>
      </c>
      <c r="G412" s="407" t="s">
        <v>3322</v>
      </c>
      <c r="H412" s="405" t="s">
        <v>8405</v>
      </c>
      <c r="M412" s="211">
        <v>44538</v>
      </c>
      <c r="N412" s="212">
        <v>100000</v>
      </c>
      <c r="O412" s="213"/>
      <c r="P412" s="574" t="s">
        <v>801</v>
      </c>
      <c r="T412" s="671">
        <v>45991</v>
      </c>
      <c r="U412" s="672" t="s">
        <v>582</v>
      </c>
      <c r="V412" s="557" t="s">
        <v>6414</v>
      </c>
      <c r="W412" s="558" t="s">
        <v>561</v>
      </c>
      <c r="X412" s="558" t="s">
        <v>427</v>
      </c>
      <c r="Y412" s="673">
        <v>331000</v>
      </c>
      <c r="Z412" s="569">
        <v>18000</v>
      </c>
      <c r="AA412" s="569"/>
      <c r="AB412" s="569">
        <v>242000</v>
      </c>
      <c r="AC412" s="569"/>
      <c r="AD412" s="569"/>
      <c r="AE412" s="569">
        <v>71000</v>
      </c>
      <c r="AF412" s="569"/>
      <c r="AG412" s="569"/>
      <c r="AH412" s="569"/>
      <c r="AI412" t="s">
        <v>542</v>
      </c>
      <c r="AN412" s="126"/>
      <c r="BP412" s="203"/>
      <c r="BQ412" s="203"/>
      <c r="BR412" s="203"/>
      <c r="BS412" s="203"/>
      <c r="BT412" s="374"/>
      <c r="BU412" s="374"/>
      <c r="BV412" s="374"/>
      <c r="BW412" s="374"/>
      <c r="BX412" s="376"/>
      <c r="BY412" s="374"/>
      <c r="BZ412" s="374"/>
      <c r="CA412" s="376"/>
      <c r="CB412" s="374"/>
      <c r="CC412" s="374"/>
      <c r="CD412" s="376"/>
      <c r="CE412" s="374"/>
      <c r="CF412" s="375"/>
      <c r="CG412" s="376"/>
      <c r="CH412" s="374"/>
      <c r="CI412" s="375"/>
      <c r="CJ412" s="471">
        <v>45940</v>
      </c>
      <c r="CK412" s="472">
        <v>83000</v>
      </c>
      <c r="CL412" s="375"/>
      <c r="CM412" s="375"/>
      <c r="CN412" s="375"/>
      <c r="CP412" s="126">
        <v>45715</v>
      </c>
      <c r="CQ412" s="203">
        <v>1000</v>
      </c>
      <c r="DB412" s="442">
        <v>46080</v>
      </c>
      <c r="DC412" s="441">
        <v>5000</v>
      </c>
      <c r="DH412" s="442"/>
      <c r="DI412" s="441"/>
    </row>
    <row r="413" spans="1:113" ht="15.75" x14ac:dyDescent="0.25">
      <c r="A413" s="298"/>
      <c r="E413" s="404">
        <v>46101</v>
      </c>
      <c r="F413" s="405">
        <v>6000</v>
      </c>
      <c r="G413" s="407" t="s">
        <v>3324</v>
      </c>
      <c r="H413" s="405" t="s">
        <v>2649</v>
      </c>
      <c r="M413" s="211">
        <v>44534</v>
      </c>
      <c r="N413" s="212">
        <v>230000</v>
      </c>
      <c r="O413" s="213"/>
      <c r="P413" s="580" t="s">
        <v>649</v>
      </c>
      <c r="T413" s="671">
        <v>45991</v>
      </c>
      <c r="U413" s="672" t="s">
        <v>6643</v>
      </c>
      <c r="V413" s="557" t="s">
        <v>7199</v>
      </c>
      <c r="W413" s="558" t="s">
        <v>561</v>
      </c>
      <c r="X413" s="558" t="s">
        <v>214</v>
      </c>
      <c r="Y413" s="673">
        <v>250000</v>
      </c>
      <c r="Z413" s="569">
        <v>5000</v>
      </c>
      <c r="AA413" s="569"/>
      <c r="AB413" s="569">
        <v>158000</v>
      </c>
      <c r="AC413" s="569">
        <v>17000</v>
      </c>
      <c r="AD413" s="569"/>
      <c r="AE413" s="569">
        <v>70000</v>
      </c>
      <c r="AF413" s="569"/>
      <c r="AG413" s="569"/>
      <c r="AH413" s="569" t="s">
        <v>7358</v>
      </c>
      <c r="AI413" t="s">
        <v>542</v>
      </c>
      <c r="AN413" s="126"/>
      <c r="BP413" s="203"/>
      <c r="BQ413" s="203"/>
      <c r="BR413" s="203"/>
      <c r="BS413" s="203"/>
      <c r="BT413" s="374"/>
      <c r="BU413" s="374"/>
      <c r="BV413" s="374"/>
      <c r="BW413" s="374"/>
      <c r="BX413" s="376"/>
      <c r="BY413" s="374"/>
      <c r="BZ413" s="374"/>
      <c r="CA413" s="376"/>
      <c r="CB413" s="374"/>
      <c r="CC413" s="374"/>
      <c r="CD413" s="376"/>
      <c r="CE413" s="374"/>
      <c r="CF413" s="375"/>
      <c r="CG413" s="376"/>
      <c r="CH413" s="374"/>
      <c r="CI413" s="375"/>
      <c r="CJ413" s="471">
        <v>45939</v>
      </c>
      <c r="CK413" s="472">
        <v>563000</v>
      </c>
      <c r="CL413" s="375"/>
      <c r="CM413" s="375"/>
      <c r="CN413" s="375"/>
      <c r="CP413" s="126">
        <v>45712</v>
      </c>
      <c r="CQ413" s="203">
        <v>215000</v>
      </c>
      <c r="DB413" s="442">
        <v>46080</v>
      </c>
      <c r="DC413" s="441">
        <v>5000</v>
      </c>
      <c r="DH413" s="442"/>
      <c r="DI413" s="441"/>
    </row>
    <row r="414" spans="1:113" ht="15.75" x14ac:dyDescent="0.25">
      <c r="A414" s="298"/>
      <c r="E414" s="404">
        <v>46101</v>
      </c>
      <c r="F414" s="405">
        <v>34000</v>
      </c>
      <c r="G414" s="407" t="s">
        <v>1281</v>
      </c>
      <c r="H414" s="405" t="s">
        <v>8402</v>
      </c>
      <c r="M414" s="211">
        <v>44531</v>
      </c>
      <c r="N414" s="212">
        <v>150000</v>
      </c>
      <c r="O414" s="213"/>
      <c r="P414" s="574" t="s">
        <v>802</v>
      </c>
      <c r="T414" s="671">
        <v>45991</v>
      </c>
      <c r="U414" s="672" t="s">
        <v>6643</v>
      </c>
      <c r="V414" s="557" t="s">
        <v>7198</v>
      </c>
      <c r="W414" s="558" t="s">
        <v>561</v>
      </c>
      <c r="X414" s="558" t="s">
        <v>214</v>
      </c>
      <c r="Y414" s="673">
        <v>362000</v>
      </c>
      <c r="Z414" s="569"/>
      <c r="AA414" s="569">
        <v>233000</v>
      </c>
      <c r="AB414" s="569"/>
      <c r="AC414" s="569">
        <v>18000</v>
      </c>
      <c r="AD414" s="569"/>
      <c r="AE414" s="569">
        <v>111000</v>
      </c>
      <c r="AF414" s="569"/>
      <c r="AG414" s="569"/>
      <c r="AH414" s="569" t="s">
        <v>7357</v>
      </c>
      <c r="AI414" t="s">
        <v>542</v>
      </c>
      <c r="AN414" s="126"/>
      <c r="BP414" s="203"/>
      <c r="BQ414" s="203"/>
      <c r="BR414" s="203"/>
      <c r="BS414" s="203"/>
      <c r="BT414" s="374"/>
      <c r="BU414" s="374"/>
      <c r="BV414" s="374"/>
      <c r="BW414" s="374"/>
      <c r="BX414" s="376"/>
      <c r="BY414" s="374"/>
      <c r="BZ414" s="374"/>
      <c r="CA414" s="376"/>
      <c r="CB414" s="374"/>
      <c r="CC414" s="374"/>
      <c r="CD414" s="376"/>
      <c r="CE414" s="374"/>
      <c r="CF414" s="375"/>
      <c r="CG414" s="376"/>
      <c r="CH414" s="374"/>
      <c r="CI414" s="375"/>
      <c r="CJ414" s="471">
        <v>45939</v>
      </c>
      <c r="CK414" s="472">
        <v>5000</v>
      </c>
      <c r="CL414" s="375"/>
      <c r="CM414" s="375"/>
      <c r="CN414" s="375"/>
      <c r="CP414" s="126">
        <v>45712</v>
      </c>
      <c r="CQ414" s="203">
        <v>312000</v>
      </c>
      <c r="DB414" s="442">
        <v>46080</v>
      </c>
      <c r="DC414" s="441">
        <v>2000</v>
      </c>
      <c r="DH414" s="442"/>
      <c r="DI414" s="441"/>
    </row>
    <row r="415" spans="1:113" ht="15.75" x14ac:dyDescent="0.25">
      <c r="A415" s="298"/>
      <c r="E415" s="404">
        <v>46101</v>
      </c>
      <c r="F415" s="405">
        <v>37000</v>
      </c>
      <c r="G415" s="407" t="s">
        <v>911</v>
      </c>
      <c r="H415" s="405" t="s">
        <v>885</v>
      </c>
      <c r="M415" s="211">
        <v>44518</v>
      </c>
      <c r="N415" s="212">
        <v>152000</v>
      </c>
      <c r="O415" s="213"/>
      <c r="P415" s="214" t="s">
        <v>803</v>
      </c>
      <c r="T415" s="671">
        <v>45991</v>
      </c>
      <c r="U415" s="672" t="s">
        <v>6643</v>
      </c>
      <c r="V415" s="557" t="s">
        <v>6759</v>
      </c>
      <c r="W415" s="558" t="s">
        <v>6760</v>
      </c>
      <c r="X415" s="558" t="s">
        <v>427</v>
      </c>
      <c r="Y415" s="673">
        <v>446000</v>
      </c>
      <c r="Z415" s="569">
        <v>5000</v>
      </c>
      <c r="AA415" s="569">
        <v>390000</v>
      </c>
      <c r="AB415" s="569"/>
      <c r="AC415" s="569"/>
      <c r="AD415" s="569"/>
      <c r="AE415" s="569">
        <v>51000</v>
      </c>
      <c r="AF415" s="569"/>
      <c r="AG415" s="569"/>
      <c r="AH415" s="569" t="s">
        <v>7158</v>
      </c>
      <c r="AI415" t="s">
        <v>542</v>
      </c>
      <c r="AN415" s="126"/>
      <c r="BP415" s="203"/>
      <c r="BQ415" s="203"/>
      <c r="BR415" s="203"/>
      <c r="BS415" s="203"/>
      <c r="BT415" s="374"/>
      <c r="BU415" s="374"/>
      <c r="BV415" s="374"/>
      <c r="BW415" s="374"/>
      <c r="BX415" s="376"/>
      <c r="BY415" s="374"/>
      <c r="BZ415" s="374"/>
      <c r="CA415" s="376"/>
      <c r="CB415" s="374"/>
      <c r="CC415" s="374"/>
      <c r="CD415" s="376"/>
      <c r="CE415" s="374"/>
      <c r="CF415" s="375"/>
      <c r="CG415" s="376"/>
      <c r="CH415" s="374"/>
      <c r="CI415" s="375"/>
      <c r="CJ415" s="471">
        <v>45939</v>
      </c>
      <c r="CK415" s="472">
        <v>473000</v>
      </c>
      <c r="CL415" s="375"/>
      <c r="CM415" s="375"/>
      <c r="CN415" s="375"/>
      <c r="CP415" s="126">
        <v>45709</v>
      </c>
      <c r="CQ415" s="203">
        <v>80000</v>
      </c>
      <c r="DB415" s="442">
        <v>46080</v>
      </c>
      <c r="DC415" s="441">
        <v>30000</v>
      </c>
      <c r="DH415" s="442"/>
      <c r="DI415" s="441"/>
    </row>
    <row r="416" spans="1:113" ht="15.75" x14ac:dyDescent="0.25">
      <c r="A416" s="298"/>
      <c r="E416" s="404">
        <v>46101</v>
      </c>
      <c r="F416" s="405">
        <v>16000</v>
      </c>
      <c r="G416" s="407" t="s">
        <v>1365</v>
      </c>
      <c r="H416" s="405" t="s">
        <v>885</v>
      </c>
      <c r="M416" s="211">
        <v>44518</v>
      </c>
      <c r="N416" s="212">
        <v>70000</v>
      </c>
      <c r="O416" s="213"/>
      <c r="P416" s="214" t="s">
        <v>804</v>
      </c>
      <c r="T416" s="671">
        <v>45991</v>
      </c>
      <c r="U416" s="672" t="s">
        <v>5854</v>
      </c>
      <c r="V416" s="557">
        <v>1090476754</v>
      </c>
      <c r="W416" s="558" t="s">
        <v>5550</v>
      </c>
      <c r="X416" s="558" t="s">
        <v>238</v>
      </c>
      <c r="Y416" s="673">
        <v>114000</v>
      </c>
      <c r="Z416" s="569"/>
      <c r="AA416" s="569">
        <v>73000</v>
      </c>
      <c r="AB416" s="569"/>
      <c r="AC416" s="569"/>
      <c r="AD416" s="569"/>
      <c r="AE416" s="569">
        <v>41000</v>
      </c>
      <c r="AF416" s="569"/>
      <c r="AG416" s="569"/>
      <c r="AH416" s="569" t="s">
        <v>7299</v>
      </c>
      <c r="AI416" t="s">
        <v>542</v>
      </c>
      <c r="AN416" s="126"/>
      <c r="BP416" s="203"/>
      <c r="BQ416" s="203"/>
      <c r="BR416" s="203"/>
      <c r="BS416" s="203"/>
      <c r="BT416" s="374"/>
      <c r="BU416" s="374"/>
      <c r="BV416" s="374"/>
      <c r="BW416" s="374"/>
      <c r="BX416" s="376"/>
      <c r="BY416" s="374"/>
      <c r="BZ416" s="374"/>
      <c r="CA416" s="376"/>
      <c r="CB416" s="374"/>
      <c r="CC416" s="374"/>
      <c r="CD416" s="376"/>
      <c r="CE416" s="374"/>
      <c r="CF416" s="375"/>
      <c r="CG416" s="376"/>
      <c r="CH416" s="374"/>
      <c r="CI416" s="375"/>
      <c r="CJ416" s="471">
        <v>45939</v>
      </c>
      <c r="CK416" s="472">
        <v>468000</v>
      </c>
      <c r="CL416" s="375"/>
      <c r="CM416" s="375"/>
      <c r="CN416" s="375"/>
      <c r="CP416" s="126">
        <v>45707</v>
      </c>
      <c r="CQ416" s="203">
        <v>217000</v>
      </c>
      <c r="DB416" s="442">
        <v>46080</v>
      </c>
      <c r="DC416" s="441">
        <v>535000</v>
      </c>
      <c r="DH416" s="442"/>
      <c r="DI416" s="441"/>
    </row>
    <row r="417" spans="1:113" ht="15.75" x14ac:dyDescent="0.25">
      <c r="A417" s="298"/>
      <c r="E417" s="404">
        <v>46101</v>
      </c>
      <c r="F417" s="405">
        <v>10000</v>
      </c>
      <c r="G417" s="407"/>
      <c r="H417" s="405"/>
      <c r="M417" s="211">
        <v>44504</v>
      </c>
      <c r="N417" s="212">
        <v>70000</v>
      </c>
      <c r="O417" s="213"/>
      <c r="P417" s="214" t="s">
        <v>805</v>
      </c>
      <c r="T417" s="671">
        <v>45991</v>
      </c>
      <c r="U417" s="672" t="s">
        <v>5854</v>
      </c>
      <c r="V417" s="557">
        <v>60441635</v>
      </c>
      <c r="W417" s="558" t="s">
        <v>5550</v>
      </c>
      <c r="X417" s="558" t="s">
        <v>1554</v>
      </c>
      <c r="Y417" s="673">
        <v>227000</v>
      </c>
      <c r="Z417" s="569"/>
      <c r="AA417" s="569">
        <v>126000</v>
      </c>
      <c r="AB417" s="569"/>
      <c r="AC417" s="569"/>
      <c r="AD417" s="569"/>
      <c r="AE417" s="569">
        <v>101000</v>
      </c>
      <c r="AF417" s="569"/>
      <c r="AG417" s="569"/>
      <c r="AH417" s="569" t="s">
        <v>7205</v>
      </c>
      <c r="AI417" t="s">
        <v>542</v>
      </c>
      <c r="AN417" s="126"/>
      <c r="BP417" s="203"/>
      <c r="BQ417" s="203"/>
      <c r="BR417" s="203"/>
      <c r="BS417" s="203"/>
      <c r="BT417" s="374"/>
      <c r="BU417" s="374"/>
      <c r="BV417" s="374"/>
      <c r="BW417" s="374"/>
      <c r="BX417" s="376"/>
      <c r="BY417" s="374"/>
      <c r="BZ417" s="374"/>
      <c r="CA417" s="376"/>
      <c r="CB417" s="374"/>
      <c r="CC417" s="374"/>
      <c r="CD417" s="376"/>
      <c r="CE417" s="374"/>
      <c r="CF417" s="375"/>
      <c r="CG417" s="376"/>
      <c r="CH417" s="374"/>
      <c r="CI417" s="375"/>
      <c r="CJ417" s="471">
        <v>45939</v>
      </c>
      <c r="CK417" s="472">
        <v>427000</v>
      </c>
      <c r="CL417" s="375"/>
      <c r="CM417" s="375"/>
      <c r="CN417" s="375"/>
      <c r="CP417" s="126">
        <v>45706</v>
      </c>
      <c r="CQ417" s="203">
        <v>291000</v>
      </c>
      <c r="DB417" s="442">
        <v>46080</v>
      </c>
      <c r="DC417" s="441">
        <v>170000</v>
      </c>
      <c r="DH417" s="442"/>
      <c r="DI417" s="441"/>
    </row>
    <row r="418" spans="1:113" ht="15.75" x14ac:dyDescent="0.25">
      <c r="A418" s="298"/>
      <c r="E418" s="404">
        <v>46100</v>
      </c>
      <c r="F418" s="405">
        <v>6000</v>
      </c>
      <c r="G418" s="407" t="s">
        <v>1281</v>
      </c>
      <c r="H418" s="405" t="s">
        <v>1455</v>
      </c>
      <c r="M418" s="211">
        <v>44504</v>
      </c>
      <c r="N418" s="212">
        <v>20000</v>
      </c>
      <c r="O418" s="213"/>
      <c r="P418" s="214" t="s">
        <v>806</v>
      </c>
      <c r="T418" s="671">
        <v>45991</v>
      </c>
      <c r="U418" s="672" t="s">
        <v>5854</v>
      </c>
      <c r="V418" s="557">
        <v>1093739195</v>
      </c>
      <c r="W418" s="558" t="s">
        <v>5550</v>
      </c>
      <c r="X418" s="558" t="s">
        <v>7157</v>
      </c>
      <c r="Y418" s="673">
        <v>76000</v>
      </c>
      <c r="Z418" s="569"/>
      <c r="AA418" s="569">
        <v>45000</v>
      </c>
      <c r="AB418" s="569"/>
      <c r="AC418" s="569"/>
      <c r="AD418" s="569"/>
      <c r="AE418" s="569">
        <v>31000</v>
      </c>
      <c r="AF418" s="569"/>
      <c r="AG418" s="569"/>
      <c r="AH418" s="569" t="s">
        <v>7156</v>
      </c>
      <c r="AI418" t="s">
        <v>542</v>
      </c>
      <c r="AN418" s="126"/>
      <c r="BP418" s="203"/>
      <c r="BQ418" s="203"/>
      <c r="BR418" s="203"/>
      <c r="BS418" s="203"/>
      <c r="BT418" s="374"/>
      <c r="BU418" s="374"/>
      <c r="BV418" s="374"/>
      <c r="BW418" s="374"/>
      <c r="BX418" s="376"/>
      <c r="BY418" s="374"/>
      <c r="BZ418" s="374"/>
      <c r="CA418" s="376"/>
      <c r="CB418" s="374"/>
      <c r="CC418" s="374"/>
      <c r="CD418" s="376"/>
      <c r="CE418" s="374"/>
      <c r="CF418" s="375"/>
      <c r="CG418" s="376"/>
      <c r="CH418" s="374"/>
      <c r="CI418" s="375"/>
      <c r="CJ418" s="471">
        <v>45939</v>
      </c>
      <c r="CK418" s="472">
        <v>241000</v>
      </c>
      <c r="CL418" s="375"/>
      <c r="CM418" s="375"/>
      <c r="CN418" s="375"/>
      <c r="CP418" s="126">
        <v>45706</v>
      </c>
      <c r="CQ418" s="203">
        <v>1000000</v>
      </c>
      <c r="DB418" s="442">
        <v>46080</v>
      </c>
      <c r="DC418" s="441">
        <v>159000</v>
      </c>
      <c r="DH418" s="442"/>
      <c r="DI418" s="441"/>
    </row>
    <row r="419" spans="1:113" ht="15.75" x14ac:dyDescent="0.25">
      <c r="A419" s="298"/>
      <c r="E419" s="404">
        <v>46100</v>
      </c>
      <c r="F419" s="405">
        <v>6000</v>
      </c>
      <c r="G419" s="407" t="s">
        <v>3324</v>
      </c>
      <c r="H419" s="405" t="s">
        <v>8392</v>
      </c>
      <c r="M419" s="211">
        <v>44502</v>
      </c>
      <c r="N419" s="212">
        <v>4000</v>
      </c>
      <c r="O419" s="213"/>
      <c r="P419" s="214" t="s">
        <v>613</v>
      </c>
      <c r="T419" s="671">
        <v>45991</v>
      </c>
      <c r="U419" s="672" t="s">
        <v>6877</v>
      </c>
      <c r="V419" s="557" t="s">
        <v>7201</v>
      </c>
      <c r="W419" s="558" t="s">
        <v>562</v>
      </c>
      <c r="X419" s="558" t="s">
        <v>424</v>
      </c>
      <c r="Y419" s="673">
        <v>395000</v>
      </c>
      <c r="Z419" s="569">
        <v>11000</v>
      </c>
      <c r="AA419" s="569">
        <v>298000</v>
      </c>
      <c r="AB419" s="569"/>
      <c r="AC419" s="569"/>
      <c r="AD419" s="569"/>
      <c r="AE419" s="569">
        <v>86000</v>
      </c>
      <c r="AF419" s="569"/>
      <c r="AG419" s="569"/>
      <c r="AH419" s="569" t="s">
        <v>7216</v>
      </c>
      <c r="AI419" t="s">
        <v>542</v>
      </c>
      <c r="AN419" s="126"/>
      <c r="BP419" s="203"/>
      <c r="BQ419" s="203"/>
      <c r="BR419" s="203"/>
      <c r="BS419" s="203"/>
      <c r="BT419" s="374"/>
      <c r="BU419" s="374"/>
      <c r="BV419" s="374"/>
      <c r="BW419" s="374"/>
      <c r="BX419" s="376"/>
      <c r="BY419" s="374"/>
      <c r="BZ419" s="374"/>
      <c r="CA419" s="376"/>
      <c r="CB419" s="374"/>
      <c r="CC419" s="374"/>
      <c r="CD419" s="376"/>
      <c r="CE419" s="374"/>
      <c r="CF419" s="375"/>
      <c r="CG419" s="376"/>
      <c r="CH419" s="374"/>
      <c r="CI419" s="375"/>
      <c r="CJ419" s="471">
        <v>45939</v>
      </c>
      <c r="CK419" s="472">
        <v>225000</v>
      </c>
      <c r="CL419" s="375"/>
      <c r="CM419" s="375"/>
      <c r="CN419" s="375"/>
      <c r="CP419" s="126">
        <v>45705</v>
      </c>
      <c r="CQ419" s="203">
        <v>8000</v>
      </c>
      <c r="DB419" s="442">
        <v>46079</v>
      </c>
      <c r="DC419" s="441">
        <v>427000</v>
      </c>
      <c r="DH419" s="442"/>
      <c r="DI419" s="441"/>
    </row>
    <row r="420" spans="1:113" ht="15.75" x14ac:dyDescent="0.25">
      <c r="A420" s="298"/>
      <c r="E420" s="404">
        <v>46100</v>
      </c>
      <c r="F420" s="405">
        <v>1000</v>
      </c>
      <c r="G420" s="407" t="s">
        <v>5440</v>
      </c>
      <c r="H420" s="405" t="s">
        <v>8393</v>
      </c>
      <c r="M420" s="211">
        <v>44502</v>
      </c>
      <c r="N420" s="212">
        <v>85000</v>
      </c>
      <c r="O420" s="213"/>
      <c r="P420" s="580" t="s">
        <v>649</v>
      </c>
      <c r="T420" s="671">
        <v>45991</v>
      </c>
      <c r="U420" s="672" t="s">
        <v>7395</v>
      </c>
      <c r="V420" s="557" t="s">
        <v>7401</v>
      </c>
      <c r="W420" s="558" t="s">
        <v>7402</v>
      </c>
      <c r="X420" s="558" t="s">
        <v>214</v>
      </c>
      <c r="Y420" s="673">
        <v>25000</v>
      </c>
      <c r="Z420" s="569"/>
      <c r="AA420" s="569"/>
      <c r="AB420" s="569"/>
      <c r="AC420" s="569"/>
      <c r="AD420" s="569"/>
      <c r="AE420" s="569">
        <v>25000</v>
      </c>
      <c r="AF420" s="569"/>
      <c r="AG420" s="569"/>
      <c r="AH420" s="569"/>
      <c r="AI420" t="s">
        <v>542</v>
      </c>
      <c r="AN420" s="126"/>
      <c r="BP420" s="203"/>
      <c r="BQ420" s="203"/>
      <c r="BR420" s="203"/>
      <c r="BS420" s="203"/>
      <c r="BT420" s="374"/>
      <c r="BU420" s="374"/>
      <c r="BV420" s="374"/>
      <c r="BW420" s="374"/>
      <c r="BX420" s="376"/>
      <c r="BY420" s="374"/>
      <c r="BZ420" s="374"/>
      <c r="CA420" s="376"/>
      <c r="CB420" s="374"/>
      <c r="CC420" s="374"/>
      <c r="CD420" s="376"/>
      <c r="CE420" s="374"/>
      <c r="CF420" s="375"/>
      <c r="CG420" s="376"/>
      <c r="CH420" s="374"/>
      <c r="CI420" s="375"/>
      <c r="CJ420" s="471">
        <v>45939</v>
      </c>
      <c r="CK420" s="472">
        <v>272000</v>
      </c>
      <c r="CL420" s="375"/>
      <c r="CM420" s="375"/>
      <c r="CN420" s="375"/>
      <c r="CP420" s="126">
        <v>45705</v>
      </c>
      <c r="CQ420" s="203">
        <v>98000</v>
      </c>
      <c r="DB420" s="442">
        <v>46078</v>
      </c>
      <c r="DC420" s="441">
        <v>40000</v>
      </c>
      <c r="DH420" s="442"/>
      <c r="DI420" s="441"/>
    </row>
    <row r="421" spans="1:113" ht="15.75" x14ac:dyDescent="0.25">
      <c r="A421" s="298"/>
      <c r="E421" s="404">
        <v>46100</v>
      </c>
      <c r="F421" s="405">
        <v>216000</v>
      </c>
      <c r="G421" s="407" t="s">
        <v>1281</v>
      </c>
      <c r="H421" s="405" t="s">
        <v>3344</v>
      </c>
      <c r="M421" s="211">
        <v>44491</v>
      </c>
      <c r="N421" s="212">
        <v>90000</v>
      </c>
      <c r="O421" s="213"/>
      <c r="P421" s="574" t="s">
        <v>807</v>
      </c>
      <c r="T421" s="671">
        <v>45991</v>
      </c>
      <c r="U421" s="672" t="s">
        <v>3961</v>
      </c>
      <c r="V421" s="557" t="s">
        <v>5865</v>
      </c>
      <c r="W421" s="558" t="s">
        <v>580</v>
      </c>
      <c r="X421" s="558" t="s">
        <v>426</v>
      </c>
      <c r="Y421" s="673">
        <v>459000</v>
      </c>
      <c r="Z421" s="569">
        <v>18000</v>
      </c>
      <c r="AA421" s="569"/>
      <c r="AB421" s="569"/>
      <c r="AC421" s="569">
        <v>441000</v>
      </c>
      <c r="AD421" s="569"/>
      <c r="AE421" s="569">
        <v>0</v>
      </c>
      <c r="AF421" s="569"/>
      <c r="AG421" s="569"/>
      <c r="AH421" s="569" t="s">
        <v>7215</v>
      </c>
      <c r="AI421" t="s">
        <v>542</v>
      </c>
      <c r="AN421" s="126"/>
      <c r="BP421" s="203"/>
      <c r="BQ421" s="203"/>
      <c r="BR421" s="203"/>
      <c r="BS421" s="203"/>
      <c r="BT421" s="374"/>
      <c r="BU421" s="374"/>
      <c r="BV421" s="374"/>
      <c r="BW421" s="374"/>
      <c r="BX421" s="376"/>
      <c r="BY421" s="374"/>
      <c r="BZ421" s="374"/>
      <c r="CA421" s="376"/>
      <c r="CB421" s="374"/>
      <c r="CC421" s="374"/>
      <c r="CD421" s="376"/>
      <c r="CE421" s="374"/>
      <c r="CF421" s="375"/>
      <c r="CG421" s="376"/>
      <c r="CH421" s="374"/>
      <c r="CI421" s="375"/>
      <c r="CJ421" s="471">
        <v>45939</v>
      </c>
      <c r="CK421" s="472">
        <v>563000</v>
      </c>
      <c r="CL421" s="375"/>
      <c r="CM421" s="375"/>
      <c r="CN421" s="375"/>
      <c r="CP421" s="126">
        <v>45703</v>
      </c>
      <c r="CQ421" s="203">
        <v>133000</v>
      </c>
      <c r="DB421" s="442">
        <v>46077</v>
      </c>
      <c r="DC421" s="441">
        <v>4000</v>
      </c>
      <c r="DH421" s="442"/>
      <c r="DI421" s="441"/>
    </row>
    <row r="422" spans="1:113" ht="15.75" x14ac:dyDescent="0.25">
      <c r="A422" s="298"/>
      <c r="E422" s="404">
        <v>46100</v>
      </c>
      <c r="F422" s="405">
        <v>2000</v>
      </c>
      <c r="G422" s="407" t="s">
        <v>3322</v>
      </c>
      <c r="H422" s="405" t="s">
        <v>890</v>
      </c>
      <c r="M422" s="211">
        <v>44491</v>
      </c>
      <c r="N422" s="212">
        <v>95000</v>
      </c>
      <c r="O422" s="213"/>
      <c r="P422" s="214" t="s">
        <v>808</v>
      </c>
      <c r="T422" s="671">
        <v>45991</v>
      </c>
      <c r="U422" s="672" t="s">
        <v>6804</v>
      </c>
      <c r="V422" s="557" t="s">
        <v>6807</v>
      </c>
      <c r="W422" s="558" t="s">
        <v>561</v>
      </c>
      <c r="X422" s="558" t="s">
        <v>238</v>
      </c>
      <c r="Y422" s="673">
        <v>546000</v>
      </c>
      <c r="Z422" s="569">
        <v>23000</v>
      </c>
      <c r="AA422" s="569">
        <v>398000</v>
      </c>
      <c r="AB422" s="569"/>
      <c r="AC422" s="569">
        <v>50000</v>
      </c>
      <c r="AD422" s="569"/>
      <c r="AE422" s="569">
        <v>75000</v>
      </c>
      <c r="AF422" s="569"/>
      <c r="AG422" s="569"/>
      <c r="AH422" s="569" t="s">
        <v>7125</v>
      </c>
      <c r="AI422" t="s">
        <v>542</v>
      </c>
      <c r="AN422" s="126"/>
      <c r="BP422" s="203"/>
      <c r="BQ422" s="203"/>
      <c r="BR422" s="203"/>
      <c r="BS422" s="203"/>
      <c r="BT422" s="374"/>
      <c r="BU422" s="374"/>
      <c r="BV422" s="374"/>
      <c r="BW422" s="374"/>
      <c r="BX422" s="376"/>
      <c r="BY422" s="374"/>
      <c r="BZ422" s="374"/>
      <c r="CA422" s="376"/>
      <c r="CB422" s="374"/>
      <c r="CC422" s="374"/>
      <c r="CD422" s="376"/>
      <c r="CE422" s="374"/>
      <c r="CF422" s="375"/>
      <c r="CG422" s="376"/>
      <c r="CH422" s="374"/>
      <c r="CI422" s="375"/>
      <c r="CJ422" s="471">
        <v>45938</v>
      </c>
      <c r="CK422" s="472">
        <v>454000</v>
      </c>
      <c r="CL422" s="375"/>
      <c r="CM422" s="375"/>
      <c r="CN422" s="375"/>
      <c r="CP422" s="126">
        <v>45702</v>
      </c>
      <c r="CQ422" s="203">
        <v>419000</v>
      </c>
      <c r="DB422" s="442">
        <v>46076</v>
      </c>
      <c r="DC422" s="441">
        <v>5000</v>
      </c>
      <c r="DH422" s="442"/>
      <c r="DI422" s="441"/>
    </row>
    <row r="423" spans="1:113" ht="15.75" x14ac:dyDescent="0.25">
      <c r="A423" s="298"/>
      <c r="E423" s="404">
        <v>46099</v>
      </c>
      <c r="F423" s="405">
        <v>4000</v>
      </c>
      <c r="G423" s="407" t="s">
        <v>5440</v>
      </c>
      <c r="H423" s="405" t="s">
        <v>5594</v>
      </c>
      <c r="M423" s="211">
        <v>44491</v>
      </c>
      <c r="N423" s="212">
        <v>76000</v>
      </c>
      <c r="O423" s="213"/>
      <c r="P423" s="214" t="s">
        <v>809</v>
      </c>
      <c r="T423" s="671">
        <v>45991</v>
      </c>
      <c r="U423" s="672" t="s">
        <v>2369</v>
      </c>
      <c r="V423" s="557" t="s">
        <v>7235</v>
      </c>
      <c r="W423" s="558" t="s">
        <v>561</v>
      </c>
      <c r="X423" s="558" t="s">
        <v>214</v>
      </c>
      <c r="Y423" s="673">
        <v>400000</v>
      </c>
      <c r="Z423" s="569">
        <v>18000</v>
      </c>
      <c r="AA423" s="569">
        <v>264000</v>
      </c>
      <c r="AB423" s="569"/>
      <c r="AC423" s="569"/>
      <c r="AD423" s="569"/>
      <c r="AE423" s="569">
        <v>118000</v>
      </c>
      <c r="AF423" s="569"/>
      <c r="AG423" s="569"/>
      <c r="AH423" s="569"/>
      <c r="AI423" t="s">
        <v>542</v>
      </c>
      <c r="AN423" s="126"/>
      <c r="BP423" s="203"/>
      <c r="BQ423" s="203"/>
      <c r="BR423" s="203"/>
      <c r="BS423" s="203"/>
      <c r="BT423" s="374"/>
      <c r="BU423" s="374"/>
      <c r="BV423" s="374"/>
      <c r="BW423" s="374"/>
      <c r="BX423" s="376"/>
      <c r="BY423" s="374"/>
      <c r="BZ423" s="374"/>
      <c r="CA423" s="376"/>
      <c r="CB423" s="374"/>
      <c r="CC423" s="374"/>
      <c r="CD423" s="376"/>
      <c r="CE423" s="374"/>
      <c r="CF423" s="375"/>
      <c r="CG423" s="376"/>
      <c r="CH423" s="374"/>
      <c r="CI423" s="375"/>
      <c r="CJ423" s="471">
        <v>45938</v>
      </c>
      <c r="CK423" s="472">
        <v>90000</v>
      </c>
      <c r="CL423" s="375"/>
      <c r="CM423" s="375"/>
      <c r="CN423" s="375"/>
      <c r="CP423" s="126">
        <v>45694</v>
      </c>
      <c r="CQ423" s="203">
        <v>156000</v>
      </c>
      <c r="DB423" s="442">
        <v>46076</v>
      </c>
      <c r="DC423" s="441">
        <v>5000</v>
      </c>
      <c r="DH423" s="442"/>
      <c r="DI423" s="441"/>
    </row>
    <row r="424" spans="1:113" ht="15.75" x14ac:dyDescent="0.25">
      <c r="A424" s="298"/>
      <c r="E424" s="404">
        <v>46099</v>
      </c>
      <c r="F424" s="405">
        <v>6000</v>
      </c>
      <c r="G424" s="407" t="s">
        <v>3324</v>
      </c>
      <c r="H424" s="405" t="s">
        <v>2649</v>
      </c>
      <c r="M424" s="211">
        <v>44491</v>
      </c>
      <c r="N424" s="212">
        <v>23000</v>
      </c>
      <c r="O424" s="213"/>
      <c r="P424" s="214" t="s">
        <v>810</v>
      </c>
      <c r="T424" s="671">
        <v>45991</v>
      </c>
      <c r="U424" s="672" t="s">
        <v>6810</v>
      </c>
      <c r="V424" s="557" t="s">
        <v>7203</v>
      </c>
      <c r="W424" s="558" t="s">
        <v>562</v>
      </c>
      <c r="X424" s="558" t="s">
        <v>424</v>
      </c>
      <c r="Y424" s="673">
        <v>346000</v>
      </c>
      <c r="Z424" s="569">
        <v>16000</v>
      </c>
      <c r="AA424" s="569">
        <v>255000</v>
      </c>
      <c r="AB424" s="569"/>
      <c r="AC424" s="569">
        <v>10000</v>
      </c>
      <c r="AD424" s="569"/>
      <c r="AE424" s="569">
        <v>65000</v>
      </c>
      <c r="AF424" s="569"/>
      <c r="AG424" s="569"/>
      <c r="AH424" s="569" t="s">
        <v>7217</v>
      </c>
      <c r="AI424" t="s">
        <v>542</v>
      </c>
      <c r="AN424" s="126"/>
      <c r="BP424" s="203"/>
      <c r="BQ424" s="203"/>
      <c r="BR424" s="203"/>
      <c r="BS424" s="203"/>
      <c r="BT424" s="374"/>
      <c r="BU424" s="374"/>
      <c r="BV424" s="374"/>
      <c r="BW424" s="374"/>
      <c r="BX424" s="376"/>
      <c r="BY424" s="374"/>
      <c r="BZ424" s="374"/>
      <c r="CA424" s="376"/>
      <c r="CB424" s="374"/>
      <c r="CC424" s="374"/>
      <c r="CD424" s="376"/>
      <c r="CE424" s="374"/>
      <c r="CF424" s="375"/>
      <c r="CG424" s="376"/>
      <c r="CH424" s="374"/>
      <c r="CI424" s="375"/>
      <c r="CJ424" s="471">
        <v>45937</v>
      </c>
      <c r="CK424" s="472">
        <v>80000</v>
      </c>
      <c r="CL424" s="375"/>
      <c r="CM424" s="375"/>
      <c r="CN424" s="375"/>
      <c r="CP424" s="126">
        <v>45688</v>
      </c>
      <c r="CQ424" s="203">
        <v>197000</v>
      </c>
      <c r="DB424" s="442">
        <v>46076</v>
      </c>
      <c r="DC424" s="441">
        <v>4000</v>
      </c>
      <c r="DH424" s="442"/>
      <c r="DI424" s="441"/>
    </row>
    <row r="425" spans="1:113" ht="15.75" x14ac:dyDescent="0.25">
      <c r="A425" s="298"/>
      <c r="E425" s="404">
        <v>46099</v>
      </c>
      <c r="F425" s="405">
        <v>18000</v>
      </c>
      <c r="G425" s="407" t="s">
        <v>1281</v>
      </c>
      <c r="H425" s="405" t="s">
        <v>3857</v>
      </c>
      <c r="M425" s="211">
        <v>44479</v>
      </c>
      <c r="N425" s="212">
        <v>50000</v>
      </c>
      <c r="O425" s="213"/>
      <c r="P425" s="580" t="s">
        <v>649</v>
      </c>
      <c r="T425" s="671">
        <v>45991</v>
      </c>
      <c r="U425" s="672" t="s">
        <v>3787</v>
      </c>
      <c r="V425" s="557" t="s">
        <v>6720</v>
      </c>
      <c r="W425" s="558" t="s">
        <v>561</v>
      </c>
      <c r="X425" s="558" t="s">
        <v>427</v>
      </c>
      <c r="Y425" s="673">
        <v>430000</v>
      </c>
      <c r="Z425" s="569">
        <v>23000</v>
      </c>
      <c r="AA425" s="569"/>
      <c r="AB425" s="569">
        <v>340000</v>
      </c>
      <c r="AC425" s="569"/>
      <c r="AD425" s="569"/>
      <c r="AE425" s="569">
        <v>67000</v>
      </c>
      <c r="AF425" s="569"/>
      <c r="AG425" s="569"/>
      <c r="AH425" s="569"/>
      <c r="AI425" t="s">
        <v>542</v>
      </c>
      <c r="AN425" s="126"/>
      <c r="BP425" s="203"/>
      <c r="BQ425" s="203"/>
      <c r="BR425" s="203"/>
      <c r="BS425" s="203"/>
      <c r="BT425" s="374"/>
      <c r="BU425" s="374"/>
      <c r="BV425" s="374"/>
      <c r="BW425" s="374"/>
      <c r="BX425" s="376"/>
      <c r="BY425" s="374"/>
      <c r="BZ425" s="374"/>
      <c r="CA425" s="376"/>
      <c r="CB425" s="374"/>
      <c r="CC425" s="374"/>
      <c r="CD425" s="376"/>
      <c r="CE425" s="374"/>
      <c r="CF425" s="375"/>
      <c r="CG425" s="376"/>
      <c r="CH425" s="374"/>
      <c r="CI425" s="375"/>
      <c r="CJ425" s="471">
        <v>45937</v>
      </c>
      <c r="CK425" s="472">
        <v>45000</v>
      </c>
      <c r="CL425" s="375"/>
      <c r="CM425" s="375"/>
      <c r="CN425" s="375"/>
      <c r="CP425" s="126">
        <v>45685</v>
      </c>
      <c r="CQ425" s="203">
        <v>321000</v>
      </c>
      <c r="DB425" s="442">
        <v>46075</v>
      </c>
      <c r="DC425" s="441">
        <v>60000</v>
      </c>
      <c r="DH425" s="442"/>
      <c r="DI425" s="441"/>
    </row>
    <row r="426" spans="1:113" ht="15.75" x14ac:dyDescent="0.25">
      <c r="A426" s="298"/>
      <c r="E426" s="404">
        <v>46098</v>
      </c>
      <c r="F426" s="405">
        <v>6000</v>
      </c>
      <c r="G426" s="407" t="s">
        <v>3324</v>
      </c>
      <c r="H426" s="405" t="s">
        <v>2649</v>
      </c>
      <c r="M426" s="211">
        <v>44473</v>
      </c>
      <c r="N426" s="212">
        <v>100000</v>
      </c>
      <c r="O426" s="213"/>
      <c r="P426" s="212" t="s">
        <v>649</v>
      </c>
      <c r="T426" s="671">
        <v>45991</v>
      </c>
      <c r="U426" s="672" t="s">
        <v>7236</v>
      </c>
      <c r="V426" s="557" t="s">
        <v>7239</v>
      </c>
      <c r="W426" s="558" t="s">
        <v>7227</v>
      </c>
      <c r="X426" s="558" t="s">
        <v>426</v>
      </c>
      <c r="Y426" s="673">
        <v>50000</v>
      </c>
      <c r="Z426" s="569"/>
      <c r="AA426" s="569"/>
      <c r="AB426" s="569"/>
      <c r="AC426" s="569"/>
      <c r="AD426" s="569"/>
      <c r="AE426" s="569">
        <v>50000</v>
      </c>
      <c r="AF426" s="569"/>
      <c r="AG426" s="569"/>
      <c r="AH426" s="569"/>
      <c r="AI426" t="s">
        <v>542</v>
      </c>
      <c r="AN426" s="126"/>
      <c r="BP426" s="203"/>
      <c r="BQ426" s="203"/>
      <c r="BR426" s="203"/>
      <c r="BS426" s="203"/>
      <c r="BT426" s="374"/>
      <c r="BU426" s="374"/>
      <c r="BV426" s="374"/>
      <c r="BW426" s="374"/>
      <c r="BX426" s="376"/>
      <c r="BY426" s="374"/>
      <c r="BZ426" s="374"/>
      <c r="CA426" s="376"/>
      <c r="CB426" s="374"/>
      <c r="CC426" s="374"/>
      <c r="CD426" s="376"/>
      <c r="CE426" s="374"/>
      <c r="CF426" s="375"/>
      <c r="CG426" s="376"/>
      <c r="CH426" s="374"/>
      <c r="CI426" s="375"/>
      <c r="CJ426" s="471">
        <v>45937</v>
      </c>
      <c r="CK426" s="472">
        <v>227000</v>
      </c>
      <c r="CL426" s="375"/>
      <c r="CM426" s="375"/>
      <c r="CN426" s="375"/>
      <c r="CP426" s="126">
        <v>45685</v>
      </c>
      <c r="CQ426" s="203">
        <v>18000</v>
      </c>
      <c r="DB426" s="442">
        <v>46074</v>
      </c>
      <c r="DC426" s="441">
        <v>150000</v>
      </c>
      <c r="DH426" s="442"/>
      <c r="DI426" s="441"/>
    </row>
    <row r="427" spans="1:113" ht="15.75" x14ac:dyDescent="0.25">
      <c r="A427" s="298"/>
      <c r="E427" s="404">
        <v>46098</v>
      </c>
      <c r="F427" s="405">
        <v>22000</v>
      </c>
      <c r="G427" s="407" t="s">
        <v>3323</v>
      </c>
      <c r="H427" s="405" t="s">
        <v>8388</v>
      </c>
      <c r="M427" s="211">
        <v>44473</v>
      </c>
      <c r="N427" s="212">
        <v>154000</v>
      </c>
      <c r="O427" s="213"/>
      <c r="P427" s="574" t="s">
        <v>811</v>
      </c>
      <c r="T427" s="671">
        <v>45991</v>
      </c>
      <c r="U427" s="672" t="s">
        <v>7122</v>
      </c>
      <c r="V427" s="557" t="s">
        <v>7111</v>
      </c>
      <c r="W427" s="558" t="s">
        <v>561</v>
      </c>
      <c r="X427" s="558" t="s">
        <v>427</v>
      </c>
      <c r="Y427" s="673">
        <v>538000</v>
      </c>
      <c r="Z427" s="569">
        <v>5000</v>
      </c>
      <c r="AA427" s="569">
        <v>437000</v>
      </c>
      <c r="AB427" s="569"/>
      <c r="AC427" s="569">
        <v>15000</v>
      </c>
      <c r="AD427" s="569"/>
      <c r="AE427" s="569">
        <v>81000</v>
      </c>
      <c r="AF427" s="569"/>
      <c r="AG427" s="569"/>
      <c r="AH427" s="569" t="s">
        <v>7159</v>
      </c>
      <c r="AI427" t="s">
        <v>542</v>
      </c>
      <c r="AN427" s="126"/>
      <c r="BP427" s="203"/>
      <c r="BQ427" s="203"/>
      <c r="BR427" s="203"/>
      <c r="BS427" s="203"/>
      <c r="BT427" s="374"/>
      <c r="BU427" s="374"/>
      <c r="BV427" s="374"/>
      <c r="BW427" s="374"/>
      <c r="BX427" s="376"/>
      <c r="BY427" s="374"/>
      <c r="BZ427" s="374"/>
      <c r="CA427" s="376"/>
      <c r="CB427" s="374"/>
      <c r="CC427" s="374"/>
      <c r="CD427" s="376"/>
      <c r="CE427" s="374"/>
      <c r="CF427" s="375"/>
      <c r="CG427" s="376"/>
      <c r="CH427" s="374"/>
      <c r="CI427" s="375"/>
      <c r="CJ427" s="471">
        <v>45936</v>
      </c>
      <c r="CK427" s="472">
        <v>390000</v>
      </c>
      <c r="CL427" s="375"/>
      <c r="CM427" s="375"/>
      <c r="CN427" s="375"/>
      <c r="CP427" s="126">
        <v>45682</v>
      </c>
      <c r="CQ427" s="203">
        <v>2000</v>
      </c>
      <c r="DB427" s="442">
        <v>46074</v>
      </c>
      <c r="DC427" s="441">
        <v>10000</v>
      </c>
      <c r="DH427" s="442"/>
      <c r="DI427" s="441"/>
    </row>
    <row r="428" spans="1:113" ht="15.75" x14ac:dyDescent="0.25">
      <c r="A428" s="298"/>
      <c r="E428" s="404">
        <v>46098</v>
      </c>
      <c r="F428" s="405">
        <v>17000</v>
      </c>
      <c r="G428" s="407" t="s">
        <v>911</v>
      </c>
      <c r="H428" s="405" t="s">
        <v>7131</v>
      </c>
      <c r="M428" s="211">
        <v>44471</v>
      </c>
      <c r="N428" s="212">
        <v>6000</v>
      </c>
      <c r="O428" s="213"/>
      <c r="P428" s="214" t="s">
        <v>613</v>
      </c>
      <c r="T428" s="671">
        <v>45991</v>
      </c>
      <c r="U428" s="672" t="s">
        <v>7122</v>
      </c>
      <c r="V428" s="557" t="s">
        <v>7111</v>
      </c>
      <c r="W428" s="558" t="s">
        <v>7133</v>
      </c>
      <c r="X428" s="558" t="s">
        <v>7134</v>
      </c>
      <c r="Y428" s="673">
        <v>1236000</v>
      </c>
      <c r="Z428" s="569"/>
      <c r="AA428" s="569">
        <v>723000</v>
      </c>
      <c r="AB428" s="569">
        <v>484000</v>
      </c>
      <c r="AC428" s="569"/>
      <c r="AD428" s="569"/>
      <c r="AE428" s="569">
        <v>29000</v>
      </c>
      <c r="AF428" s="569"/>
      <c r="AG428" s="569"/>
      <c r="AH428" s="569"/>
      <c r="AI428" t="s">
        <v>542</v>
      </c>
      <c r="AN428" s="126"/>
      <c r="BP428" s="203"/>
      <c r="BQ428" s="203"/>
      <c r="BR428" s="203"/>
      <c r="BS428" s="203"/>
      <c r="BT428" s="374"/>
      <c r="BU428" s="374"/>
      <c r="BV428" s="374"/>
      <c r="BW428" s="374"/>
      <c r="BX428" s="376"/>
      <c r="BY428" s="374"/>
      <c r="BZ428" s="374"/>
      <c r="CA428" s="376"/>
      <c r="CB428" s="374"/>
      <c r="CC428" s="374"/>
      <c r="CD428" s="376"/>
      <c r="CE428" s="374"/>
      <c r="CF428" s="375"/>
      <c r="CG428" s="376"/>
      <c r="CH428" s="374"/>
      <c r="CI428" s="375"/>
      <c r="CJ428" s="471">
        <v>45936</v>
      </c>
      <c r="CK428" s="472">
        <v>202000</v>
      </c>
      <c r="CL428" s="375"/>
      <c r="CM428" s="375"/>
      <c r="CN428" s="375"/>
      <c r="CP428" s="126">
        <v>45682</v>
      </c>
      <c r="CQ428" s="203">
        <v>279000</v>
      </c>
      <c r="DB428" s="442">
        <v>46073</v>
      </c>
      <c r="DC428" s="441">
        <v>20000</v>
      </c>
      <c r="DH428" s="442"/>
      <c r="DI428" s="441"/>
    </row>
    <row r="429" spans="1:113" ht="15.75" x14ac:dyDescent="0.25">
      <c r="A429" s="298"/>
      <c r="E429" s="404">
        <v>46098</v>
      </c>
      <c r="F429" s="405">
        <v>40000</v>
      </c>
      <c r="G429" s="407" t="s">
        <v>911</v>
      </c>
      <c r="H429" s="405" t="s">
        <v>3597</v>
      </c>
      <c r="M429" s="211">
        <v>44471</v>
      </c>
      <c r="N429" s="212">
        <v>130000</v>
      </c>
      <c r="O429" s="213"/>
      <c r="P429" s="214" t="s">
        <v>812</v>
      </c>
      <c r="T429" s="671">
        <v>45991</v>
      </c>
      <c r="U429" s="672" t="s">
        <v>6992</v>
      </c>
      <c r="V429" s="557" t="s">
        <v>7397</v>
      </c>
      <c r="W429" s="558" t="s">
        <v>1442</v>
      </c>
      <c r="X429" s="558" t="s">
        <v>427</v>
      </c>
      <c r="Y429" s="673">
        <v>357000</v>
      </c>
      <c r="Z429" s="569">
        <v>5000</v>
      </c>
      <c r="AA429" s="569">
        <v>293000</v>
      </c>
      <c r="AB429" s="569"/>
      <c r="AC429" s="569"/>
      <c r="AD429" s="569"/>
      <c r="AE429" s="569">
        <v>59000</v>
      </c>
      <c r="AF429" s="569"/>
      <c r="AG429" s="569"/>
      <c r="AH429" s="569"/>
      <c r="AI429" t="s">
        <v>542</v>
      </c>
      <c r="AN429" s="126"/>
      <c r="BP429" s="203"/>
      <c r="BQ429" s="203"/>
      <c r="BR429" s="203"/>
      <c r="BS429" s="203"/>
      <c r="BT429" s="374"/>
      <c r="BU429" s="374"/>
      <c r="BV429" s="374"/>
      <c r="BW429" s="374"/>
      <c r="BX429" s="376"/>
      <c r="BY429" s="374"/>
      <c r="BZ429" s="374"/>
      <c r="CA429" s="376"/>
      <c r="CB429" s="374"/>
      <c r="CC429" s="374"/>
      <c r="CD429" s="376"/>
      <c r="CE429" s="374"/>
      <c r="CF429" s="375"/>
      <c r="CG429" s="376"/>
      <c r="CH429" s="374"/>
      <c r="CI429" s="375"/>
      <c r="CJ429" s="471">
        <v>45936</v>
      </c>
      <c r="CK429" s="472">
        <v>244000</v>
      </c>
      <c r="CL429" s="375"/>
      <c r="CM429" s="375"/>
      <c r="CN429" s="375"/>
      <c r="CP429" s="126">
        <v>45680</v>
      </c>
      <c r="CQ429" s="203">
        <v>77000</v>
      </c>
      <c r="DB429" s="442">
        <v>46073</v>
      </c>
      <c r="DC429" s="441">
        <v>488000</v>
      </c>
      <c r="DH429" s="442"/>
      <c r="DI429" s="441"/>
    </row>
    <row r="430" spans="1:113" ht="15.75" x14ac:dyDescent="0.25">
      <c r="A430" s="298"/>
      <c r="E430" s="404">
        <v>46097</v>
      </c>
      <c r="F430" s="405">
        <v>12000</v>
      </c>
      <c r="G430" s="407" t="s">
        <v>911</v>
      </c>
      <c r="H430" s="405" t="s">
        <v>8364</v>
      </c>
      <c r="M430" s="211">
        <v>44466</v>
      </c>
      <c r="N430" s="212">
        <v>126000</v>
      </c>
      <c r="O430" s="213"/>
      <c r="P430" s="580" t="s">
        <v>649</v>
      </c>
      <c r="T430" s="671">
        <v>45991</v>
      </c>
      <c r="U430" s="672" t="s">
        <v>6992</v>
      </c>
      <c r="V430" s="557" t="s">
        <v>7006</v>
      </c>
      <c r="W430" s="558" t="s">
        <v>561</v>
      </c>
      <c r="X430" s="558" t="s">
        <v>214</v>
      </c>
      <c r="Y430" s="673">
        <v>221000</v>
      </c>
      <c r="Z430" s="569">
        <v>18000</v>
      </c>
      <c r="AA430" s="569"/>
      <c r="AB430" s="569">
        <v>124000</v>
      </c>
      <c r="AC430" s="569"/>
      <c r="AD430" s="569"/>
      <c r="AE430" s="569">
        <v>79000</v>
      </c>
      <c r="AF430" s="569"/>
      <c r="AG430" s="569"/>
      <c r="AH430" s="569"/>
      <c r="AI430" t="s">
        <v>542</v>
      </c>
      <c r="AN430" s="126"/>
      <c r="BP430" s="203"/>
      <c r="BQ430" s="203"/>
      <c r="BR430" s="203"/>
      <c r="BS430" s="203"/>
      <c r="BT430" s="374"/>
      <c r="BU430" s="374"/>
      <c r="BV430" s="374"/>
      <c r="BW430" s="374"/>
      <c r="BX430" s="376"/>
      <c r="BY430" s="374"/>
      <c r="BZ430" s="374"/>
      <c r="CA430" s="376"/>
      <c r="CB430" s="374"/>
      <c r="CC430" s="374"/>
      <c r="CD430" s="376"/>
      <c r="CE430" s="374"/>
      <c r="CF430" s="375"/>
      <c r="CG430" s="376"/>
      <c r="CH430" s="374"/>
      <c r="CI430" s="375"/>
      <c r="CJ430" s="471">
        <v>45936</v>
      </c>
      <c r="CK430" s="472">
        <v>55000</v>
      </c>
      <c r="CL430" s="375"/>
      <c r="CM430" s="375"/>
      <c r="CN430" s="375"/>
      <c r="CP430" s="126">
        <v>45667</v>
      </c>
      <c r="CQ430" s="203">
        <v>35000</v>
      </c>
      <c r="DB430" s="442">
        <v>46073</v>
      </c>
      <c r="DC430" s="441">
        <v>17000</v>
      </c>
      <c r="DH430" s="442"/>
      <c r="DI430" s="441"/>
    </row>
    <row r="431" spans="1:113" ht="15.75" x14ac:dyDescent="0.25">
      <c r="A431" s="298"/>
      <c r="E431" s="404">
        <v>46097</v>
      </c>
      <c r="F431" s="405">
        <v>4000</v>
      </c>
      <c r="G431" s="407" t="s">
        <v>5440</v>
      </c>
      <c r="H431" s="405" t="s">
        <v>5594</v>
      </c>
      <c r="M431" s="211">
        <v>44459</v>
      </c>
      <c r="N431" s="212">
        <v>155000</v>
      </c>
      <c r="O431" s="213"/>
      <c r="P431" s="212" t="s">
        <v>649</v>
      </c>
      <c r="T431" s="671">
        <v>45931</v>
      </c>
      <c r="U431" s="558" t="s">
        <v>556</v>
      </c>
      <c r="V431" s="557" t="s">
        <v>6737</v>
      </c>
      <c r="W431" s="558" t="s">
        <v>561</v>
      </c>
      <c r="X431" s="558" t="s">
        <v>214</v>
      </c>
      <c r="Y431" s="569">
        <v>300000</v>
      </c>
      <c r="Z431" s="569">
        <v>5000</v>
      </c>
      <c r="AA431" s="569"/>
      <c r="AB431" s="569">
        <v>145000</v>
      </c>
      <c r="AC431" s="569">
        <v>75000</v>
      </c>
      <c r="AD431" s="569"/>
      <c r="AE431" s="569">
        <v>75000</v>
      </c>
      <c r="AF431" s="569"/>
      <c r="AG431" s="569"/>
      <c r="AH431" s="569" t="s">
        <v>7069</v>
      </c>
      <c r="AI431" t="s">
        <v>542</v>
      </c>
      <c r="AN431" s="126"/>
      <c r="BP431" s="203"/>
      <c r="BQ431" s="203"/>
      <c r="BR431" s="203"/>
      <c r="BS431" s="203"/>
      <c r="BT431" s="374"/>
      <c r="BU431" s="374"/>
      <c r="BV431" s="374"/>
      <c r="BW431" s="374"/>
      <c r="BX431" s="376"/>
      <c r="BY431" s="374"/>
      <c r="BZ431" s="374"/>
      <c r="CA431" s="376"/>
      <c r="CB431" s="374"/>
      <c r="CC431" s="374"/>
      <c r="CD431" s="376"/>
      <c r="CE431" s="374"/>
      <c r="CF431" s="375"/>
      <c r="CG431" s="376"/>
      <c r="CH431" s="374"/>
      <c r="CI431" s="375"/>
      <c r="CJ431" s="471">
        <v>45934</v>
      </c>
      <c r="CK431" s="472">
        <v>100000</v>
      </c>
      <c r="CL431" s="375"/>
      <c r="CM431" s="375"/>
      <c r="CN431" s="375"/>
      <c r="CP431" s="126">
        <v>45667</v>
      </c>
      <c r="CQ431" s="203">
        <v>450000</v>
      </c>
      <c r="DB431" s="442">
        <v>46073</v>
      </c>
      <c r="DC431" s="441">
        <v>5000</v>
      </c>
      <c r="DH431" s="442"/>
      <c r="DI431" s="441"/>
    </row>
    <row r="432" spans="1:113" ht="15.75" x14ac:dyDescent="0.25">
      <c r="A432" s="298"/>
      <c r="E432" s="404">
        <v>46097</v>
      </c>
      <c r="F432" s="405">
        <v>50000</v>
      </c>
      <c r="G432" s="407" t="s">
        <v>3321</v>
      </c>
      <c r="H432" s="405" t="s">
        <v>8386</v>
      </c>
      <c r="M432" s="211">
        <v>44454</v>
      </c>
      <c r="N432" s="212">
        <v>4000</v>
      </c>
      <c r="O432" s="213"/>
      <c r="P432" s="574" t="s">
        <v>613</v>
      </c>
      <c r="T432" s="671">
        <v>45931</v>
      </c>
      <c r="U432" s="558" t="s">
        <v>556</v>
      </c>
      <c r="V432" s="557" t="s">
        <v>6677</v>
      </c>
      <c r="W432" s="558" t="s">
        <v>561</v>
      </c>
      <c r="X432" s="558" t="s">
        <v>214</v>
      </c>
      <c r="Y432" s="569">
        <v>730000</v>
      </c>
      <c r="Z432" s="569">
        <v>5000</v>
      </c>
      <c r="AA432" s="569"/>
      <c r="AB432" s="569">
        <v>473000</v>
      </c>
      <c r="AC432" s="569">
        <v>126000</v>
      </c>
      <c r="AD432" s="569"/>
      <c r="AE432" s="569">
        <v>126000</v>
      </c>
      <c r="AF432" s="569"/>
      <c r="AG432" s="569"/>
      <c r="AH432" s="569" t="s">
        <v>7069</v>
      </c>
      <c r="AI432" t="s">
        <v>542</v>
      </c>
      <c r="AN432" s="126"/>
      <c r="BP432" s="203"/>
      <c r="BQ432" s="203"/>
      <c r="BR432" s="203"/>
      <c r="BS432" s="203"/>
      <c r="BT432" s="374"/>
      <c r="BU432" s="374"/>
      <c r="BV432" s="374"/>
      <c r="BW432" s="374"/>
      <c r="BX432" s="376"/>
      <c r="BY432" s="374"/>
      <c r="BZ432" s="374"/>
      <c r="CA432" s="376"/>
      <c r="CB432" s="374"/>
      <c r="CC432" s="374"/>
      <c r="CD432" s="376"/>
      <c r="CE432" s="374"/>
      <c r="CF432" s="375"/>
      <c r="CG432" s="376"/>
      <c r="CH432" s="374"/>
      <c r="CI432" s="375"/>
      <c r="CJ432" s="471">
        <v>45932</v>
      </c>
      <c r="CK432" s="472">
        <v>100000</v>
      </c>
      <c r="CL432" s="375"/>
      <c r="CM432" s="375"/>
      <c r="CN432" s="375"/>
      <c r="CP432" s="126">
        <v>45661</v>
      </c>
      <c r="CQ432" s="203"/>
      <c r="DB432" s="442">
        <v>46073</v>
      </c>
      <c r="DC432" s="441">
        <v>20000</v>
      </c>
      <c r="DH432" s="442"/>
      <c r="DI432" s="441"/>
    </row>
    <row r="433" spans="1:113" ht="15.75" x14ac:dyDescent="0.25">
      <c r="A433" s="298"/>
      <c r="E433" s="404">
        <v>46096</v>
      </c>
      <c r="F433" s="405">
        <v>60000</v>
      </c>
      <c r="G433" s="407" t="s">
        <v>1365</v>
      </c>
      <c r="H433" s="405" t="s">
        <v>8362</v>
      </c>
      <c r="M433" s="211">
        <v>44450</v>
      </c>
      <c r="N433" s="212">
        <v>200000</v>
      </c>
      <c r="O433" s="213"/>
      <c r="P433" s="580" t="s">
        <v>649</v>
      </c>
      <c r="T433" s="671">
        <v>45931</v>
      </c>
      <c r="U433" s="558" t="s">
        <v>556</v>
      </c>
      <c r="V433" s="557" t="s">
        <v>6834</v>
      </c>
      <c r="W433" s="558" t="s">
        <v>1446</v>
      </c>
      <c r="X433" s="558" t="s">
        <v>424</v>
      </c>
      <c r="Y433" s="569">
        <v>700000</v>
      </c>
      <c r="Z433" s="569"/>
      <c r="AA433" s="569"/>
      <c r="AB433" s="569">
        <v>563000</v>
      </c>
      <c r="AC433" s="569">
        <v>45000</v>
      </c>
      <c r="AD433" s="569"/>
      <c r="AE433" s="569">
        <v>45000</v>
      </c>
      <c r="AF433" s="569"/>
      <c r="AG433" s="569"/>
      <c r="AH433" s="569" t="s">
        <v>7069</v>
      </c>
      <c r="AI433" t="s">
        <v>542</v>
      </c>
      <c r="AN433" s="126"/>
      <c r="BP433" s="203"/>
      <c r="BQ433" s="203"/>
      <c r="BR433" s="203"/>
      <c r="BS433" s="203"/>
      <c r="BT433" s="374"/>
      <c r="BU433" s="374"/>
      <c r="BV433" s="374"/>
      <c r="BW433" s="374"/>
      <c r="BX433" s="376"/>
      <c r="BY433" s="374"/>
      <c r="BZ433" s="374"/>
      <c r="CA433" s="376"/>
      <c r="CB433" s="374"/>
      <c r="CC433" s="374"/>
      <c r="CD433" s="376"/>
      <c r="CE433" s="374"/>
      <c r="CF433" s="375"/>
      <c r="CG433" s="376"/>
      <c r="CH433" s="374"/>
      <c r="CI433" s="375"/>
      <c r="CJ433" s="471">
        <v>45931</v>
      </c>
      <c r="CK433" s="472">
        <v>317000</v>
      </c>
      <c r="CL433" s="375"/>
      <c r="CM433" s="375"/>
      <c r="CN433" s="375"/>
      <c r="CP433" s="126">
        <v>38849</v>
      </c>
      <c r="CQ433" s="203">
        <v>2000</v>
      </c>
      <c r="DB433" s="442">
        <v>46073</v>
      </c>
      <c r="DC433" s="441">
        <v>26000</v>
      </c>
      <c r="DH433" s="442"/>
      <c r="DI433" s="441"/>
    </row>
    <row r="434" spans="1:113" ht="15.75" x14ac:dyDescent="0.25">
      <c r="A434" s="298"/>
      <c r="E434" s="404">
        <v>46096</v>
      </c>
      <c r="F434" s="405">
        <v>5000</v>
      </c>
      <c r="G434" s="407" t="s">
        <v>3324</v>
      </c>
      <c r="H434" s="405" t="s">
        <v>8361</v>
      </c>
      <c r="M434" s="211">
        <v>44445</v>
      </c>
      <c r="N434" s="212">
        <v>85000</v>
      </c>
      <c r="O434" s="213"/>
      <c r="P434" s="212" t="s">
        <v>649</v>
      </c>
      <c r="T434" s="671">
        <v>45931</v>
      </c>
      <c r="U434" s="558" t="s">
        <v>556</v>
      </c>
      <c r="V434" s="557" t="s">
        <v>6725</v>
      </c>
      <c r="W434" s="558" t="s">
        <v>561</v>
      </c>
      <c r="X434" s="558" t="s">
        <v>427</v>
      </c>
      <c r="Y434" s="569">
        <v>368000</v>
      </c>
      <c r="Z434" s="569">
        <v>5000</v>
      </c>
      <c r="AA434" s="569"/>
      <c r="AB434" s="569">
        <v>202000</v>
      </c>
      <c r="AC434" s="569">
        <v>45000</v>
      </c>
      <c r="AD434" s="569"/>
      <c r="AE434" s="569">
        <v>45000</v>
      </c>
      <c r="AF434" s="569"/>
      <c r="AG434" s="569"/>
      <c r="AH434" s="569" t="s">
        <v>7069</v>
      </c>
      <c r="AI434" t="s">
        <v>542</v>
      </c>
      <c r="AN434" s="126"/>
      <c r="BP434" s="203"/>
      <c r="BQ434" s="203"/>
      <c r="BR434" s="203"/>
      <c r="BS434" s="203"/>
      <c r="BT434" s="374"/>
      <c r="BU434" s="374"/>
      <c r="BV434" s="374"/>
      <c r="BW434" s="374"/>
      <c r="BX434" s="376"/>
      <c r="BY434" s="374"/>
      <c r="BZ434" s="374"/>
      <c r="CA434" s="376"/>
      <c r="CB434" s="374"/>
      <c r="CC434" s="374"/>
      <c r="CD434" s="376"/>
      <c r="CE434" s="374"/>
      <c r="CF434" s="375"/>
      <c r="CG434" s="376"/>
      <c r="CH434" s="374"/>
      <c r="CI434" s="375"/>
      <c r="CJ434" s="471">
        <v>45931</v>
      </c>
      <c r="CK434" s="472">
        <v>5000</v>
      </c>
      <c r="CL434" s="375"/>
      <c r="CM434" s="375"/>
      <c r="CN434" s="375"/>
      <c r="CP434" s="126">
        <v>38849</v>
      </c>
      <c r="CQ434" s="203">
        <v>24000</v>
      </c>
      <c r="DB434" s="442">
        <v>46073</v>
      </c>
      <c r="DC434" s="441">
        <v>210000</v>
      </c>
      <c r="DH434" s="442"/>
      <c r="DI434" s="441"/>
    </row>
    <row r="435" spans="1:113" ht="15.75" x14ac:dyDescent="0.25">
      <c r="A435" s="298"/>
      <c r="E435" s="404">
        <v>46095</v>
      </c>
      <c r="F435" s="405">
        <v>30000</v>
      </c>
      <c r="G435" s="407" t="s">
        <v>911</v>
      </c>
      <c r="H435" s="405" t="s">
        <v>885</v>
      </c>
      <c r="M435" s="211">
        <v>44439</v>
      </c>
      <c r="N435" s="212">
        <v>74000</v>
      </c>
      <c r="O435" s="213"/>
      <c r="P435" s="574" t="s">
        <v>813</v>
      </c>
      <c r="T435" s="671">
        <v>45931</v>
      </c>
      <c r="U435" s="558" t="s">
        <v>556</v>
      </c>
      <c r="V435" s="557">
        <v>71676150</v>
      </c>
      <c r="W435" s="558" t="s">
        <v>6803</v>
      </c>
      <c r="X435" s="558" t="s">
        <v>214</v>
      </c>
      <c r="Y435" s="569">
        <v>695000</v>
      </c>
      <c r="Z435" s="569"/>
      <c r="AA435" s="569"/>
      <c r="AB435" s="569">
        <v>90000</v>
      </c>
      <c r="AC435" s="569">
        <v>454000</v>
      </c>
      <c r="AD435" s="569"/>
      <c r="AE435" s="569">
        <v>60000</v>
      </c>
      <c r="AF435" s="569"/>
      <c r="AG435" s="569"/>
      <c r="AH435" s="569" t="s">
        <v>7067</v>
      </c>
      <c r="AI435" t="s">
        <v>542</v>
      </c>
      <c r="AN435" s="126"/>
      <c r="BP435" s="203"/>
      <c r="BQ435" s="203"/>
      <c r="BR435" s="203"/>
      <c r="BS435" s="203"/>
      <c r="BT435" s="374"/>
      <c r="BU435" s="374"/>
      <c r="BV435" s="374"/>
      <c r="BW435" s="374"/>
      <c r="BX435" s="376"/>
      <c r="BY435" s="374"/>
      <c r="BZ435" s="374"/>
      <c r="CA435" s="376"/>
      <c r="CB435" s="374"/>
      <c r="CC435" s="374"/>
      <c r="CD435" s="376"/>
      <c r="CE435" s="374"/>
      <c r="CF435" s="375"/>
      <c r="CG435" s="376"/>
      <c r="CH435" s="374"/>
      <c r="CI435" s="375"/>
      <c r="CJ435" s="471">
        <v>45931</v>
      </c>
      <c r="CK435" s="472">
        <v>299000</v>
      </c>
      <c r="CL435" s="375"/>
      <c r="CM435" s="375"/>
      <c r="CN435" s="375"/>
      <c r="CP435" s="126">
        <v>38849</v>
      </c>
      <c r="CQ435" s="203">
        <v>274000</v>
      </c>
      <c r="DB435" s="442">
        <v>46073</v>
      </c>
      <c r="DC435" s="441">
        <v>564000</v>
      </c>
      <c r="DH435" s="442"/>
      <c r="DI435" s="441"/>
    </row>
    <row r="436" spans="1:113" ht="15.75" x14ac:dyDescent="0.25">
      <c r="A436" s="298"/>
      <c r="E436" s="404">
        <v>46095</v>
      </c>
      <c r="F436" s="405">
        <v>100000</v>
      </c>
      <c r="G436" s="407"/>
      <c r="H436" s="405" t="s">
        <v>8366</v>
      </c>
      <c r="M436" s="211">
        <v>44439</v>
      </c>
      <c r="N436" s="212">
        <v>100000</v>
      </c>
      <c r="O436" s="213"/>
      <c r="P436" s="214" t="s">
        <v>814</v>
      </c>
      <c r="T436" s="671">
        <v>45931</v>
      </c>
      <c r="U436" s="558" t="s">
        <v>556</v>
      </c>
      <c r="V436" s="557">
        <v>98643173</v>
      </c>
      <c r="W436" s="558" t="s">
        <v>3135</v>
      </c>
      <c r="X436" s="558" t="s">
        <v>238</v>
      </c>
      <c r="Y436" s="569">
        <v>347000</v>
      </c>
      <c r="Z436" s="569"/>
      <c r="AA436" s="569"/>
      <c r="AB436" s="569">
        <v>45000</v>
      </c>
      <c r="AC436" s="569">
        <v>227000</v>
      </c>
      <c r="AD436" s="569"/>
      <c r="AE436" s="569">
        <v>30000</v>
      </c>
      <c r="AF436" s="569"/>
      <c r="AG436" s="569"/>
      <c r="AH436" s="569" t="s">
        <v>7068</v>
      </c>
      <c r="AI436" t="s">
        <v>542</v>
      </c>
      <c r="AN436" s="126"/>
      <c r="BP436" s="203"/>
      <c r="BQ436" s="203"/>
      <c r="BR436" s="203"/>
      <c r="BS436" s="203"/>
      <c r="BT436" s="374"/>
      <c r="BU436" s="374"/>
      <c r="BV436" s="374"/>
      <c r="BW436" s="374"/>
      <c r="BX436" s="376"/>
      <c r="BY436" s="374"/>
      <c r="BZ436" s="374"/>
      <c r="CA436" s="376"/>
      <c r="CB436" s="374"/>
      <c r="CC436" s="374"/>
      <c r="CD436" s="376"/>
      <c r="CE436" s="374"/>
      <c r="CF436" s="375"/>
      <c r="CG436" s="376"/>
      <c r="CH436" s="374"/>
      <c r="CI436" s="375"/>
      <c r="CJ436" s="471">
        <v>45931</v>
      </c>
      <c r="CK436" s="472">
        <v>520000</v>
      </c>
      <c r="CL436" s="375"/>
      <c r="CM436" s="375"/>
      <c r="CN436" s="375"/>
      <c r="CP436" s="126">
        <v>38845</v>
      </c>
      <c r="CQ436" s="203">
        <v>40000</v>
      </c>
      <c r="DB436" s="442">
        <v>46073</v>
      </c>
      <c r="DC436" s="441">
        <v>5000</v>
      </c>
      <c r="DH436" s="442"/>
      <c r="DI436" s="441"/>
    </row>
    <row r="437" spans="1:113" ht="15.75" x14ac:dyDescent="0.25">
      <c r="A437" s="298"/>
      <c r="E437" s="404">
        <v>46094</v>
      </c>
      <c r="F437" s="405">
        <v>2000</v>
      </c>
      <c r="G437" s="407" t="s">
        <v>5440</v>
      </c>
      <c r="H437" s="405" t="s">
        <v>7394</v>
      </c>
      <c r="M437" s="211">
        <v>44439</v>
      </c>
      <c r="N437" s="212">
        <v>50000</v>
      </c>
      <c r="O437" s="213"/>
      <c r="P437" s="214" t="s">
        <v>815</v>
      </c>
      <c r="T437" s="671">
        <v>45931</v>
      </c>
      <c r="U437" s="558" t="s">
        <v>6400</v>
      </c>
      <c r="V437" s="558" t="s">
        <v>6404</v>
      </c>
      <c r="W437" s="558" t="s">
        <v>6405</v>
      </c>
      <c r="X437" s="558" t="s">
        <v>214</v>
      </c>
      <c r="Y437" s="569">
        <v>925000</v>
      </c>
      <c r="Z437" s="569"/>
      <c r="AA437" s="569"/>
      <c r="AB437" s="569"/>
      <c r="AC437" s="569"/>
      <c r="AD437" s="569"/>
      <c r="AE437" s="569">
        <v>93000</v>
      </c>
      <c r="AF437" s="569"/>
      <c r="AG437" s="569"/>
      <c r="AH437" s="569" t="s">
        <v>6775</v>
      </c>
      <c r="AI437" t="s">
        <v>542</v>
      </c>
      <c r="AN437" s="126"/>
      <c r="BP437" s="203"/>
      <c r="BQ437" s="203"/>
      <c r="BR437" s="203"/>
      <c r="BS437" s="203"/>
      <c r="BT437" s="374"/>
      <c r="BU437" s="374"/>
      <c r="BV437" s="374"/>
      <c r="BW437" s="374"/>
      <c r="BX437" s="376"/>
      <c r="BY437" s="374"/>
      <c r="BZ437" s="374"/>
      <c r="CA437" s="376"/>
      <c r="CB437" s="374"/>
      <c r="CC437" s="374"/>
      <c r="CD437" s="376"/>
      <c r="CE437" s="374"/>
      <c r="CF437" s="375"/>
      <c r="CG437" s="376"/>
      <c r="CH437" s="374"/>
      <c r="CI437" s="375"/>
      <c r="CJ437" s="471">
        <v>45929</v>
      </c>
      <c r="CK437" s="472">
        <v>63000</v>
      </c>
      <c r="CL437" s="375"/>
      <c r="CM437" s="375"/>
      <c r="CN437" s="375"/>
      <c r="CP437" s="126">
        <v>38845</v>
      </c>
      <c r="CQ437" s="203">
        <v>2000</v>
      </c>
      <c r="DB437" s="442">
        <v>46073</v>
      </c>
      <c r="DC437" s="441">
        <v>4000</v>
      </c>
      <c r="DH437" s="442"/>
      <c r="DI437" s="441"/>
    </row>
    <row r="438" spans="1:113" ht="15.75" x14ac:dyDescent="0.25">
      <c r="A438" s="298"/>
      <c r="E438" s="404">
        <v>46094</v>
      </c>
      <c r="F438" s="405">
        <v>120000</v>
      </c>
      <c r="G438" s="407"/>
      <c r="H438" s="405" t="s">
        <v>2354</v>
      </c>
      <c r="M438" s="211">
        <v>44439</v>
      </c>
      <c r="N438" s="212">
        <v>80000</v>
      </c>
      <c r="O438" s="213"/>
      <c r="P438" s="214" t="s">
        <v>816</v>
      </c>
      <c r="T438" s="671">
        <v>45931</v>
      </c>
      <c r="U438" s="558" t="s">
        <v>5632</v>
      </c>
      <c r="V438" s="558" t="s">
        <v>6762</v>
      </c>
      <c r="W438" s="558" t="s">
        <v>561</v>
      </c>
      <c r="X438" s="558" t="s">
        <v>427</v>
      </c>
      <c r="Y438" s="569">
        <v>320000</v>
      </c>
      <c r="Z438" s="569"/>
      <c r="AA438" s="569"/>
      <c r="AB438" s="569"/>
      <c r="AC438" s="569"/>
      <c r="AD438" s="569"/>
      <c r="AE438" s="569">
        <v>71000</v>
      </c>
      <c r="AF438" s="569"/>
      <c r="AG438" s="569"/>
      <c r="AH438" s="569" t="s">
        <v>6766</v>
      </c>
      <c r="AI438" t="s">
        <v>542</v>
      </c>
      <c r="AN438" s="126"/>
      <c r="BP438" s="203"/>
      <c r="BQ438" s="203"/>
      <c r="BR438" s="203"/>
      <c r="BS438" s="203"/>
      <c r="BT438" s="374"/>
      <c r="BU438" s="374"/>
      <c r="BV438" s="374"/>
      <c r="BW438" s="374"/>
      <c r="BX438" s="376"/>
      <c r="BY438" s="374"/>
      <c r="BZ438" s="374"/>
      <c r="CA438" s="376"/>
      <c r="CB438" s="374"/>
      <c r="CC438" s="374"/>
      <c r="CD438" s="376"/>
      <c r="CE438" s="374"/>
      <c r="CF438" s="375"/>
      <c r="CG438" s="376"/>
      <c r="CH438" s="374"/>
      <c r="CI438" s="375"/>
      <c r="CJ438" s="471">
        <v>45929</v>
      </c>
      <c r="CK438" s="472">
        <v>359000</v>
      </c>
      <c r="CL438" s="375"/>
      <c r="CM438" s="375"/>
      <c r="CN438" s="375"/>
      <c r="CP438" s="126">
        <v>38845</v>
      </c>
      <c r="CQ438" s="203">
        <v>347000</v>
      </c>
      <c r="DB438" s="442">
        <v>46073</v>
      </c>
      <c r="DC438" s="441">
        <v>5000</v>
      </c>
      <c r="DH438" s="442"/>
      <c r="DI438" s="441"/>
    </row>
    <row r="439" spans="1:113" ht="15.75" x14ac:dyDescent="0.25">
      <c r="A439" s="298"/>
      <c r="E439" s="404">
        <v>46094</v>
      </c>
      <c r="F439" s="405">
        <v>2000</v>
      </c>
      <c r="G439" s="407" t="s">
        <v>5440</v>
      </c>
      <c r="H439" s="405" t="s">
        <v>8373</v>
      </c>
      <c r="M439" s="211">
        <v>44439</v>
      </c>
      <c r="N439" s="212">
        <v>40000</v>
      </c>
      <c r="O439" s="213"/>
      <c r="P439" s="580" t="s">
        <v>649</v>
      </c>
      <c r="T439" s="671">
        <v>45931</v>
      </c>
      <c r="U439" s="558" t="s">
        <v>2357</v>
      </c>
      <c r="V439" s="558" t="s">
        <v>5349</v>
      </c>
      <c r="W439" s="558" t="s">
        <v>561</v>
      </c>
      <c r="X439" s="558" t="s">
        <v>238</v>
      </c>
      <c r="Y439" s="569">
        <v>284000</v>
      </c>
      <c r="Z439" s="569"/>
      <c r="AA439" s="569"/>
      <c r="AB439" s="569"/>
      <c r="AC439" s="569"/>
      <c r="AD439" s="569"/>
      <c r="AE439" s="569">
        <v>76000</v>
      </c>
      <c r="AF439" s="569"/>
      <c r="AG439" s="569"/>
      <c r="AH439" s="569" t="s">
        <v>6854</v>
      </c>
      <c r="AI439" t="s">
        <v>542</v>
      </c>
      <c r="AN439" s="126"/>
      <c r="BP439" s="203"/>
      <c r="BQ439" s="203"/>
      <c r="BR439" s="203"/>
      <c r="BS439" s="203"/>
      <c r="BT439" s="374"/>
      <c r="BU439" s="374"/>
      <c r="BV439" s="374"/>
      <c r="BW439" s="374"/>
      <c r="BX439" s="376"/>
      <c r="BY439" s="374"/>
      <c r="BZ439" s="374"/>
      <c r="CA439" s="376"/>
      <c r="CB439" s="374"/>
      <c r="CC439" s="374"/>
      <c r="CD439" s="376"/>
      <c r="CE439" s="374"/>
      <c r="CF439" s="375"/>
      <c r="CG439" s="376"/>
      <c r="CH439" s="374"/>
      <c r="CI439" s="375"/>
      <c r="CJ439" s="471">
        <v>45929</v>
      </c>
      <c r="CK439" s="472">
        <v>54000</v>
      </c>
      <c r="CL439" s="375"/>
      <c r="CM439" s="375"/>
      <c r="CN439" s="375"/>
      <c r="CP439" s="126">
        <v>38845</v>
      </c>
      <c r="CQ439" s="203">
        <v>332000</v>
      </c>
      <c r="DB439" s="442">
        <v>46072</v>
      </c>
      <c r="DC439" s="441">
        <v>2000</v>
      </c>
      <c r="DH439" s="442"/>
      <c r="DI439" s="441"/>
    </row>
    <row r="440" spans="1:113" ht="15.75" x14ac:dyDescent="0.25">
      <c r="A440" s="298"/>
      <c r="E440" s="404">
        <v>46094</v>
      </c>
      <c r="F440" s="405">
        <v>24000</v>
      </c>
      <c r="G440" s="407" t="s">
        <v>3321</v>
      </c>
      <c r="H440" s="405" t="s">
        <v>8365</v>
      </c>
      <c r="M440" s="211">
        <v>44422</v>
      </c>
      <c r="N440" s="212">
        <v>150000</v>
      </c>
      <c r="O440" s="213"/>
      <c r="P440" s="574" t="s">
        <v>817</v>
      </c>
      <c r="T440" s="671">
        <v>45931</v>
      </c>
      <c r="U440" s="558" t="s">
        <v>4860</v>
      </c>
      <c r="V440" s="558" t="s">
        <v>6899</v>
      </c>
      <c r="W440" s="558" t="s">
        <v>561</v>
      </c>
      <c r="X440" s="558" t="s">
        <v>424</v>
      </c>
      <c r="Y440" s="569">
        <v>252000</v>
      </c>
      <c r="Z440" s="569"/>
      <c r="AA440" s="569"/>
      <c r="AB440" s="569"/>
      <c r="AC440" s="569"/>
      <c r="AD440" s="569"/>
      <c r="AE440" s="569">
        <v>-23000</v>
      </c>
      <c r="AF440" s="569"/>
      <c r="AG440" s="569"/>
      <c r="AH440" s="569" t="s">
        <v>6957</v>
      </c>
      <c r="AI440" t="s">
        <v>542</v>
      </c>
      <c r="AN440" s="126"/>
      <c r="BP440" s="203"/>
      <c r="BQ440" s="203"/>
      <c r="BR440" s="203"/>
      <c r="BS440" s="203"/>
      <c r="BT440" s="374"/>
      <c r="BU440" s="374"/>
      <c r="BV440" s="374"/>
      <c r="BW440" s="374"/>
      <c r="BX440" s="376"/>
      <c r="BY440" s="374"/>
      <c r="BZ440" s="374"/>
      <c r="CA440" s="376"/>
      <c r="CB440" s="374"/>
      <c r="CC440" s="374"/>
      <c r="CD440" s="376"/>
      <c r="CE440" s="374"/>
      <c r="CF440" s="375"/>
      <c r="CG440" s="376"/>
      <c r="CH440" s="374"/>
      <c r="CI440" s="375"/>
      <c r="CJ440" s="471">
        <v>45929</v>
      </c>
      <c r="CK440" s="472">
        <v>266000</v>
      </c>
      <c r="CL440" s="375"/>
      <c r="CM440" s="375"/>
      <c r="CN440" s="375"/>
      <c r="CP440" s="126">
        <v>38843</v>
      </c>
      <c r="CQ440" s="203">
        <v>15000</v>
      </c>
      <c r="DB440" s="442">
        <v>46072</v>
      </c>
      <c r="DC440" s="441">
        <v>260000</v>
      </c>
      <c r="DH440" s="442"/>
      <c r="DI440" s="441"/>
    </row>
    <row r="441" spans="1:113" ht="15.75" x14ac:dyDescent="0.25">
      <c r="A441" s="298"/>
      <c r="E441" s="404">
        <v>46093</v>
      </c>
      <c r="F441" s="405">
        <v>180000</v>
      </c>
      <c r="G441" s="407" t="s">
        <v>1365</v>
      </c>
      <c r="H441" s="405" t="s">
        <v>8350</v>
      </c>
      <c r="M441" s="211">
        <v>44416</v>
      </c>
      <c r="N441" s="212">
        <v>205000</v>
      </c>
      <c r="O441" s="213"/>
      <c r="P441" s="580" t="s">
        <v>649</v>
      </c>
      <c r="T441" s="671">
        <v>45931</v>
      </c>
      <c r="U441" s="558" t="s">
        <v>2492</v>
      </c>
      <c r="V441" s="558" t="s">
        <v>5566</v>
      </c>
      <c r="W441" s="558" t="s">
        <v>561</v>
      </c>
      <c r="X441" s="558" t="s">
        <v>210</v>
      </c>
      <c r="Y441" s="569" t="s">
        <v>6749</v>
      </c>
      <c r="Z441" s="569"/>
      <c r="AA441" s="569"/>
      <c r="AB441" s="569"/>
      <c r="AC441" s="569"/>
      <c r="AD441" s="569"/>
      <c r="AE441" s="569">
        <v>98000</v>
      </c>
      <c r="AF441" s="569"/>
      <c r="AG441" s="569"/>
      <c r="AH441" s="569" t="s">
        <v>6734</v>
      </c>
      <c r="AI441" t="s">
        <v>542</v>
      </c>
      <c r="AN441" s="126"/>
      <c r="BP441" s="203"/>
      <c r="BQ441" s="203"/>
      <c r="BR441" s="203"/>
      <c r="BS441" s="203"/>
      <c r="BT441" s="374"/>
      <c r="BU441" s="374"/>
      <c r="BV441" s="374"/>
      <c r="BW441" s="374"/>
      <c r="BX441" s="376"/>
      <c r="BY441" s="374"/>
      <c r="BZ441" s="374"/>
      <c r="CA441" s="376"/>
      <c r="CB441" s="374"/>
      <c r="CC441" s="374"/>
      <c r="CD441" s="376"/>
      <c r="CE441" s="374"/>
      <c r="CF441" s="375"/>
      <c r="CG441" s="376"/>
      <c r="CH441" s="374"/>
      <c r="CI441" s="375"/>
      <c r="CJ441" s="471">
        <v>45929</v>
      </c>
      <c r="CK441" s="472">
        <v>314000</v>
      </c>
      <c r="CL441" s="375"/>
      <c r="CM441" s="375"/>
      <c r="CN441" s="375"/>
      <c r="CP441" s="126">
        <v>38843</v>
      </c>
      <c r="CQ441" s="203">
        <v>57000</v>
      </c>
      <c r="DB441" s="442">
        <v>46072</v>
      </c>
      <c r="DC441" s="441">
        <v>335000</v>
      </c>
      <c r="DH441" s="442"/>
      <c r="DI441" s="441"/>
    </row>
    <row r="442" spans="1:113" ht="15.75" x14ac:dyDescent="0.25">
      <c r="A442" s="298"/>
      <c r="E442" s="404">
        <v>46093</v>
      </c>
      <c r="F442" s="405">
        <v>6000</v>
      </c>
      <c r="G442" s="407" t="s">
        <v>3324</v>
      </c>
      <c r="H442" s="405" t="s">
        <v>2649</v>
      </c>
      <c r="M442" s="211">
        <v>44404</v>
      </c>
      <c r="N442" s="212">
        <v>10000</v>
      </c>
      <c r="O442" s="213"/>
      <c r="P442" s="574" t="s">
        <v>613</v>
      </c>
      <c r="T442" s="671">
        <v>45931</v>
      </c>
      <c r="U442" s="558" t="s">
        <v>2421</v>
      </c>
      <c r="V442" s="558" t="s">
        <v>6665</v>
      </c>
      <c r="W442" s="558" t="s">
        <v>561</v>
      </c>
      <c r="X442" s="558" t="s">
        <v>214</v>
      </c>
      <c r="Y442" s="569">
        <v>277000</v>
      </c>
      <c r="Z442" s="569"/>
      <c r="AA442" s="569"/>
      <c r="AB442" s="569"/>
      <c r="AC442" s="569"/>
      <c r="AD442" s="569"/>
      <c r="AE442" s="569">
        <v>103000</v>
      </c>
      <c r="AF442" s="569"/>
      <c r="AG442" s="569"/>
      <c r="AH442" s="569" t="s">
        <v>6905</v>
      </c>
      <c r="AI442" t="s">
        <v>542</v>
      </c>
      <c r="AN442" s="126"/>
      <c r="BP442" s="203"/>
      <c r="BQ442" s="203"/>
      <c r="BR442" s="203"/>
      <c r="BS442" s="203"/>
      <c r="BT442" s="374"/>
      <c r="BU442" s="374"/>
      <c r="BV442" s="374"/>
      <c r="BW442" s="374"/>
      <c r="BX442" s="376"/>
      <c r="BY442" s="374"/>
      <c r="BZ442" s="374"/>
      <c r="CA442" s="376"/>
      <c r="CB442" s="374"/>
      <c r="CC442" s="374"/>
      <c r="CD442" s="376"/>
      <c r="CE442" s="374"/>
      <c r="CF442" s="375"/>
      <c r="CG442" s="376"/>
      <c r="CH442" s="374"/>
      <c r="CI442" s="375"/>
      <c r="CJ442" s="471">
        <v>45929</v>
      </c>
      <c r="CK442" s="472">
        <v>337000</v>
      </c>
      <c r="CL442" s="375"/>
      <c r="CM442" s="375"/>
      <c r="CN442" s="375"/>
      <c r="CP442" s="126">
        <v>38843</v>
      </c>
      <c r="CQ442" s="203">
        <v>301000</v>
      </c>
      <c r="DB442" s="442">
        <v>46072</v>
      </c>
      <c r="DC442" s="441">
        <v>386000</v>
      </c>
      <c r="DH442" s="442"/>
      <c r="DI442" s="441"/>
    </row>
    <row r="443" spans="1:113" ht="15.75" x14ac:dyDescent="0.25">
      <c r="A443" s="298"/>
      <c r="E443" s="404">
        <v>46093</v>
      </c>
      <c r="F443" s="405">
        <v>10000</v>
      </c>
      <c r="G443" s="407" t="s">
        <v>1281</v>
      </c>
      <c r="H443" s="405" t="s">
        <v>8367</v>
      </c>
      <c r="M443" s="211">
        <v>44403</v>
      </c>
      <c r="N443" s="212">
        <v>80000</v>
      </c>
      <c r="O443" s="213"/>
      <c r="P443" s="214" t="s">
        <v>819</v>
      </c>
      <c r="T443" s="671">
        <v>45931</v>
      </c>
      <c r="U443" s="558" t="s">
        <v>2421</v>
      </c>
      <c r="V443" s="558" t="s">
        <v>5571</v>
      </c>
      <c r="W443" s="558" t="s">
        <v>561</v>
      </c>
      <c r="X443" s="558" t="s">
        <v>426</v>
      </c>
      <c r="Y443" s="569"/>
      <c r="Z443" s="569"/>
      <c r="AA443" s="569"/>
      <c r="AB443" s="569"/>
      <c r="AC443" s="569"/>
      <c r="AD443" s="569"/>
      <c r="AE443" s="569">
        <v>0</v>
      </c>
      <c r="AF443" s="569"/>
      <c r="AG443" s="569"/>
      <c r="AH443" s="569" t="s">
        <v>7015</v>
      </c>
      <c r="AI443" t="s">
        <v>542</v>
      </c>
      <c r="AN443" s="126"/>
      <c r="BP443" s="203"/>
      <c r="BQ443" s="203"/>
      <c r="BR443" s="203"/>
      <c r="BS443" s="203"/>
      <c r="BT443" s="374"/>
      <c r="BU443" s="374"/>
      <c r="BV443" s="374"/>
      <c r="BW443" s="374"/>
      <c r="BX443" s="376"/>
      <c r="BY443" s="374"/>
      <c r="BZ443" s="374"/>
      <c r="CA443" s="376"/>
      <c r="CB443" s="374"/>
      <c r="CC443" s="374"/>
      <c r="CD443" s="376"/>
      <c r="CE443" s="374"/>
      <c r="CF443" s="375"/>
      <c r="CG443" s="376"/>
      <c r="CH443" s="374"/>
      <c r="CI443" s="375"/>
      <c r="CJ443" s="471">
        <v>45928</v>
      </c>
      <c r="CK443" s="472">
        <v>5000</v>
      </c>
      <c r="CL443" s="375"/>
      <c r="CM443" s="375"/>
      <c r="CN443" s="375"/>
      <c r="CP443" s="126">
        <v>38843</v>
      </c>
      <c r="CQ443" s="203">
        <v>90000</v>
      </c>
      <c r="DB443" s="442">
        <v>46072</v>
      </c>
      <c r="DC443" s="441">
        <v>266000</v>
      </c>
      <c r="DH443" s="442"/>
      <c r="DI443" s="441"/>
    </row>
    <row r="444" spans="1:113" ht="15.75" x14ac:dyDescent="0.25">
      <c r="A444" s="298"/>
      <c r="E444" s="404">
        <v>46092</v>
      </c>
      <c r="F444" s="405">
        <v>4000</v>
      </c>
      <c r="G444" s="407" t="s">
        <v>5440</v>
      </c>
      <c r="H444" s="405" t="s">
        <v>7394</v>
      </c>
      <c r="M444" s="211">
        <v>44403</v>
      </c>
      <c r="N444" s="212">
        <v>150000</v>
      </c>
      <c r="O444" s="213"/>
      <c r="P444" s="580" t="s">
        <v>649</v>
      </c>
      <c r="T444" s="671">
        <v>45931</v>
      </c>
      <c r="U444" s="558" t="s">
        <v>2421</v>
      </c>
      <c r="V444" s="558" t="s">
        <v>5571</v>
      </c>
      <c r="W444" s="558" t="s">
        <v>561</v>
      </c>
      <c r="X444" s="558" t="s">
        <v>426</v>
      </c>
      <c r="Y444" s="569"/>
      <c r="Z444" s="569"/>
      <c r="AA444" s="569"/>
      <c r="AB444" s="569"/>
      <c r="AC444" s="569"/>
      <c r="AD444" s="569"/>
      <c r="AE444" s="569">
        <v>0</v>
      </c>
      <c r="AF444" s="569"/>
      <c r="AG444" s="569"/>
      <c r="AH444" s="569" t="s">
        <v>7016</v>
      </c>
      <c r="AI444" t="s">
        <v>542</v>
      </c>
      <c r="AN444" s="126"/>
      <c r="BP444" s="203"/>
      <c r="BQ444" s="203"/>
      <c r="BR444" s="203"/>
      <c r="BS444" s="203"/>
      <c r="BT444" s="374"/>
      <c r="BU444" s="374"/>
      <c r="BV444" s="374"/>
      <c r="BW444" s="374"/>
      <c r="BX444" s="376"/>
      <c r="BY444" s="374"/>
      <c r="BZ444" s="374"/>
      <c r="CA444" s="376"/>
      <c r="CB444" s="374"/>
      <c r="CC444" s="374"/>
      <c r="CD444" s="376"/>
      <c r="CE444" s="374"/>
      <c r="CF444" s="375"/>
      <c r="CG444" s="376"/>
      <c r="CH444" s="374"/>
      <c r="CI444" s="375"/>
      <c r="CJ444" s="471">
        <v>45928</v>
      </c>
      <c r="CK444" s="472">
        <v>5000</v>
      </c>
      <c r="CL444" s="375"/>
      <c r="CM444" s="375"/>
      <c r="CN444" s="375"/>
      <c r="CP444" s="126">
        <v>38841</v>
      </c>
      <c r="CQ444" s="203">
        <v>310000</v>
      </c>
      <c r="DB444" s="442">
        <v>46071</v>
      </c>
      <c r="DC444" s="441">
        <v>6000</v>
      </c>
      <c r="DH444" s="442"/>
      <c r="DI444" s="441"/>
    </row>
    <row r="445" spans="1:113" ht="15.75" x14ac:dyDescent="0.25">
      <c r="A445" s="298"/>
      <c r="E445" s="404">
        <v>46092</v>
      </c>
      <c r="F445" s="405">
        <v>144000</v>
      </c>
      <c r="G445" s="407" t="s">
        <v>1281</v>
      </c>
      <c r="H445" s="405" t="s">
        <v>8344</v>
      </c>
      <c r="M445" s="211">
        <v>44400</v>
      </c>
      <c r="N445" s="212">
        <v>40000</v>
      </c>
      <c r="O445" s="213"/>
      <c r="P445" s="214" t="s">
        <v>818</v>
      </c>
      <c r="T445" s="671">
        <v>45931</v>
      </c>
      <c r="U445" s="558" t="s">
        <v>1679</v>
      </c>
      <c r="V445" s="558" t="s">
        <v>6772</v>
      </c>
      <c r="W445" s="558" t="s">
        <v>561</v>
      </c>
      <c r="X445" s="558" t="s">
        <v>427</v>
      </c>
      <c r="Y445" s="569">
        <v>321000</v>
      </c>
      <c r="Z445" s="569"/>
      <c r="AA445" s="569"/>
      <c r="AB445" s="569"/>
      <c r="AC445" s="569"/>
      <c r="AD445" s="569"/>
      <c r="AE445" s="569">
        <v>69000</v>
      </c>
      <c r="AF445" s="569"/>
      <c r="AG445" s="569"/>
      <c r="AH445" s="569" t="s">
        <v>6825</v>
      </c>
      <c r="AI445" t="s">
        <v>542</v>
      </c>
      <c r="AN445" s="126"/>
      <c r="BP445" s="203"/>
      <c r="BQ445" s="203"/>
      <c r="BR445" s="203"/>
      <c r="BS445" s="203"/>
      <c r="BT445" s="374"/>
      <c r="BU445" s="374"/>
      <c r="BV445" s="374"/>
      <c r="BW445" s="374"/>
      <c r="BX445" s="376"/>
      <c r="BY445" s="374"/>
      <c r="BZ445" s="374"/>
      <c r="CA445" s="376"/>
      <c r="CB445" s="374"/>
      <c r="CC445" s="374"/>
      <c r="CD445" s="376"/>
      <c r="CE445" s="374"/>
      <c r="CF445" s="375"/>
      <c r="CG445" s="376"/>
      <c r="CH445" s="374"/>
      <c r="CI445" s="375"/>
      <c r="CJ445" s="471">
        <v>45928</v>
      </c>
      <c r="CK445" s="472">
        <v>504000</v>
      </c>
      <c r="CL445" s="375"/>
      <c r="CM445" s="375"/>
      <c r="CN445" s="375"/>
      <c r="CP445" s="126">
        <v>38841</v>
      </c>
      <c r="CQ445" s="203">
        <v>4000</v>
      </c>
      <c r="DB445" s="442">
        <v>46071</v>
      </c>
      <c r="DC445" s="441">
        <v>5000</v>
      </c>
      <c r="DH445" s="442"/>
      <c r="DI445" s="441"/>
    </row>
    <row r="446" spans="1:113" ht="15.75" x14ac:dyDescent="0.25">
      <c r="A446" s="298"/>
      <c r="E446" s="404">
        <v>46092</v>
      </c>
      <c r="F446" s="405">
        <v>34000</v>
      </c>
      <c r="G446" s="407" t="s">
        <v>1281</v>
      </c>
      <c r="H446" s="405" t="s">
        <v>8341</v>
      </c>
      <c r="M446" s="211">
        <v>44396</v>
      </c>
      <c r="N446" s="212">
        <v>130000</v>
      </c>
      <c r="O446" s="213"/>
      <c r="P446" s="212" t="s">
        <v>649</v>
      </c>
      <c r="T446" s="671">
        <v>45931</v>
      </c>
      <c r="U446" s="558" t="s">
        <v>3199</v>
      </c>
      <c r="V446" s="558" t="s">
        <v>6065</v>
      </c>
      <c r="W446" s="558" t="s">
        <v>561</v>
      </c>
      <c r="X446" s="558" t="s">
        <v>214</v>
      </c>
      <c r="Y446" s="569">
        <v>590000</v>
      </c>
      <c r="Z446" s="569"/>
      <c r="AA446" s="569"/>
      <c r="AB446" s="569"/>
      <c r="AC446" s="569"/>
      <c r="AD446" s="569"/>
      <c r="AE446" s="569">
        <v>179000</v>
      </c>
      <c r="AF446" s="569"/>
      <c r="AG446" s="569"/>
      <c r="AH446" s="569" t="s">
        <v>6746</v>
      </c>
      <c r="AI446" t="s">
        <v>542</v>
      </c>
      <c r="AN446" s="126"/>
      <c r="BP446" s="203"/>
      <c r="BQ446" s="203"/>
      <c r="BR446" s="203"/>
      <c r="BS446" s="203"/>
      <c r="BT446" s="374"/>
      <c r="BU446" s="374"/>
      <c r="BV446" s="374"/>
      <c r="BW446" s="374"/>
      <c r="BX446" s="376"/>
      <c r="BY446" s="374"/>
      <c r="BZ446" s="374"/>
      <c r="CA446" s="376"/>
      <c r="CB446" s="374"/>
      <c r="CC446" s="374"/>
      <c r="CD446" s="376"/>
      <c r="CE446" s="374"/>
      <c r="CF446" s="375"/>
      <c r="CG446" s="376"/>
      <c r="CH446" s="374"/>
      <c r="CI446" s="375"/>
      <c r="CJ446" s="471">
        <v>45924</v>
      </c>
      <c r="CK446" s="472">
        <v>227000</v>
      </c>
      <c r="CL446" s="375"/>
      <c r="CM446" s="375"/>
      <c r="CN446" s="375"/>
      <c r="CP446" s="126">
        <v>38841</v>
      </c>
      <c r="CQ446" s="203">
        <v>437000</v>
      </c>
      <c r="DB446" s="442">
        <v>46071</v>
      </c>
      <c r="DC446" s="441">
        <v>40000</v>
      </c>
      <c r="DH446" s="442"/>
      <c r="DI446" s="441"/>
    </row>
    <row r="447" spans="1:113" ht="15.75" x14ac:dyDescent="0.25">
      <c r="A447" s="298"/>
      <c r="E447" s="404">
        <v>46092</v>
      </c>
      <c r="F447" s="405">
        <v>28000</v>
      </c>
      <c r="G447" s="407" t="s">
        <v>1281</v>
      </c>
      <c r="H447" s="405" t="s">
        <v>8340</v>
      </c>
      <c r="M447" s="211">
        <v>44389</v>
      </c>
      <c r="N447" s="212">
        <v>40000</v>
      </c>
      <c r="O447" s="213"/>
      <c r="P447" s="212" t="s">
        <v>649</v>
      </c>
      <c r="T447" s="671">
        <v>45931</v>
      </c>
      <c r="U447" s="558" t="s">
        <v>6513</v>
      </c>
      <c r="V447" s="558" t="s">
        <v>6823</v>
      </c>
      <c r="W447" s="558" t="s">
        <v>561</v>
      </c>
      <c r="X447" s="558" t="s">
        <v>426</v>
      </c>
      <c r="Y447" s="569">
        <v>312000</v>
      </c>
      <c r="Z447" s="569"/>
      <c r="AA447" s="569"/>
      <c r="AB447" s="569"/>
      <c r="AC447" s="569"/>
      <c r="AD447" s="569"/>
      <c r="AE447" s="569">
        <v>69000</v>
      </c>
      <c r="AF447" s="569"/>
      <c r="AG447" s="569"/>
      <c r="AH447" s="569" t="s">
        <v>6824</v>
      </c>
      <c r="AI447" t="s">
        <v>542</v>
      </c>
      <c r="AN447" s="126"/>
      <c r="BP447" s="203"/>
      <c r="BQ447" s="203"/>
      <c r="BR447" s="203"/>
      <c r="BS447" s="203"/>
      <c r="BT447" s="374"/>
      <c r="BU447" s="374"/>
      <c r="BV447" s="374"/>
      <c r="BW447" s="374"/>
      <c r="BX447" s="376"/>
      <c r="BY447" s="374"/>
      <c r="BZ447" s="374"/>
      <c r="CA447" s="376"/>
      <c r="CB447" s="374"/>
      <c r="CC447" s="374"/>
      <c r="CD447" s="376"/>
      <c r="CE447" s="374"/>
      <c r="CF447" s="375"/>
      <c r="CG447" s="376"/>
      <c r="CH447" s="374"/>
      <c r="CI447" s="375"/>
      <c r="CJ447" s="471">
        <v>45924</v>
      </c>
      <c r="CK447" s="472">
        <v>100000</v>
      </c>
      <c r="CL447" s="375"/>
      <c r="CM447" s="375"/>
      <c r="CN447" s="375"/>
      <c r="CP447" s="126">
        <v>38841</v>
      </c>
      <c r="CQ447" s="203">
        <v>822000</v>
      </c>
      <c r="DB447" s="442">
        <v>46071</v>
      </c>
      <c r="DC447" s="441">
        <v>4000</v>
      </c>
      <c r="DH447" s="442"/>
      <c r="DI447" s="441"/>
    </row>
    <row r="448" spans="1:113" ht="15.75" x14ac:dyDescent="0.25">
      <c r="A448" s="298"/>
      <c r="E448" s="404">
        <v>46092</v>
      </c>
      <c r="F448" s="405">
        <v>12000</v>
      </c>
      <c r="G448" s="407" t="s">
        <v>3322</v>
      </c>
      <c r="H448" s="405" t="s">
        <v>8342</v>
      </c>
      <c r="M448" s="211">
        <v>44383</v>
      </c>
      <c r="N448" s="212">
        <v>30000</v>
      </c>
      <c r="O448" s="213"/>
      <c r="P448" s="574" t="s">
        <v>820</v>
      </c>
      <c r="T448" s="671">
        <v>45931</v>
      </c>
      <c r="U448" s="558" t="s">
        <v>6513</v>
      </c>
      <c r="V448" s="558" t="s">
        <v>6529</v>
      </c>
      <c r="W448" s="558" t="s">
        <v>561</v>
      </c>
      <c r="X448" s="558" t="s">
        <v>424</v>
      </c>
      <c r="Y448" s="569"/>
      <c r="Z448" s="569"/>
      <c r="AA448" s="569"/>
      <c r="AB448" s="569"/>
      <c r="AC448" s="569"/>
      <c r="AD448" s="569"/>
      <c r="AE448" s="569">
        <v>0</v>
      </c>
      <c r="AF448" s="569"/>
      <c r="AG448" s="569"/>
      <c r="AH448" s="569" t="s">
        <v>6773</v>
      </c>
      <c r="AI448" t="s">
        <v>542</v>
      </c>
      <c r="AN448" s="126"/>
      <c r="BP448" s="203"/>
      <c r="BQ448" s="203"/>
      <c r="BR448" s="203"/>
      <c r="BS448" s="203"/>
      <c r="BT448" s="374"/>
      <c r="BU448" s="374"/>
      <c r="BV448" s="374"/>
      <c r="BW448" s="374"/>
      <c r="BX448" s="376"/>
      <c r="BY448" s="374"/>
      <c r="BZ448" s="374"/>
      <c r="CA448" s="376"/>
      <c r="CB448" s="374"/>
      <c r="CC448" s="374"/>
      <c r="CD448" s="376"/>
      <c r="CE448" s="374"/>
      <c r="CF448" s="375"/>
      <c r="CG448" s="376"/>
      <c r="CH448" s="374"/>
      <c r="CI448" s="375"/>
      <c r="CJ448" s="471">
        <v>45924</v>
      </c>
      <c r="CK448" s="472">
        <v>45000</v>
      </c>
      <c r="CL448" s="375"/>
      <c r="CM448" s="375"/>
      <c r="CN448" s="375"/>
      <c r="CP448" s="126">
        <v>38841</v>
      </c>
      <c r="CQ448" s="203">
        <v>262000</v>
      </c>
      <c r="DB448" s="442">
        <v>46071</v>
      </c>
      <c r="DC448" s="441">
        <v>137000</v>
      </c>
      <c r="DH448" s="442"/>
      <c r="DI448" s="441"/>
    </row>
    <row r="449" spans="1:113" ht="15.75" x14ac:dyDescent="0.25">
      <c r="A449" s="298"/>
      <c r="E449" s="404">
        <v>46091</v>
      </c>
      <c r="F449" s="405">
        <v>4000</v>
      </c>
      <c r="G449" s="407" t="s">
        <v>5440</v>
      </c>
      <c r="H449" s="405" t="s">
        <v>122</v>
      </c>
      <c r="M449" s="211">
        <v>44383</v>
      </c>
      <c r="N449" s="212">
        <v>30000</v>
      </c>
      <c r="O449" s="213"/>
      <c r="P449" s="214" t="s">
        <v>821</v>
      </c>
      <c r="T449" s="671">
        <v>45931</v>
      </c>
      <c r="U449" s="558" t="s">
        <v>6513</v>
      </c>
      <c r="V449" s="558" t="s">
        <v>6696</v>
      </c>
      <c r="W449" s="558" t="s">
        <v>561</v>
      </c>
      <c r="X449" s="558" t="s">
        <v>214</v>
      </c>
      <c r="Y449" s="569" t="s">
        <v>6774</v>
      </c>
      <c r="Z449" s="569"/>
      <c r="AA449" s="569"/>
      <c r="AB449" s="569"/>
      <c r="AC449" s="569"/>
      <c r="AD449" s="569"/>
      <c r="AE449" s="569">
        <v>73000</v>
      </c>
      <c r="AF449" s="569"/>
      <c r="AG449" s="569"/>
      <c r="AH449" s="569" t="s">
        <v>6702</v>
      </c>
      <c r="AI449" t="s">
        <v>542</v>
      </c>
      <c r="AN449" s="126"/>
      <c r="BP449" s="203"/>
      <c r="BQ449" s="203"/>
      <c r="BR449" s="203"/>
      <c r="BS449" s="203"/>
      <c r="BT449" s="374"/>
      <c r="BU449" s="374"/>
      <c r="BV449" s="374"/>
      <c r="BW449" s="374"/>
      <c r="BX449" s="376"/>
      <c r="BY449" s="374"/>
      <c r="BZ449" s="374"/>
      <c r="CA449" s="376"/>
      <c r="CB449" s="374"/>
      <c r="CC449" s="374"/>
      <c r="CD449" s="376"/>
      <c r="CE449" s="374"/>
      <c r="CF449" s="375"/>
      <c r="CG449" s="376"/>
      <c r="CH449" s="374"/>
      <c r="CI449" s="375"/>
      <c r="CJ449" s="471">
        <v>45922</v>
      </c>
      <c r="CK449" s="472">
        <v>5000</v>
      </c>
      <c r="CL449" s="375"/>
      <c r="CM449" s="375"/>
      <c r="CN449" s="375"/>
      <c r="CP449" s="126"/>
      <c r="CQ449" s="203">
        <v>70000</v>
      </c>
      <c r="DB449" s="442">
        <v>46070</v>
      </c>
      <c r="DC449" s="441">
        <v>10000</v>
      </c>
      <c r="DH449" s="442"/>
      <c r="DI449" s="441"/>
    </row>
    <row r="450" spans="1:113" ht="15.75" x14ac:dyDescent="0.25">
      <c r="A450" s="298"/>
      <c r="E450" s="404">
        <v>46091</v>
      </c>
      <c r="F450" s="405">
        <v>7000</v>
      </c>
      <c r="G450" s="407" t="s">
        <v>1281</v>
      </c>
      <c r="H450" s="405" t="s">
        <v>888</v>
      </c>
      <c r="M450" s="211">
        <v>44379</v>
      </c>
      <c r="N450" s="212">
        <v>180000</v>
      </c>
      <c r="O450" s="213"/>
      <c r="P450" s="580" t="s">
        <v>649</v>
      </c>
      <c r="T450" s="671">
        <v>45931</v>
      </c>
      <c r="U450" s="558" t="s">
        <v>6549</v>
      </c>
      <c r="V450" s="558" t="s">
        <v>6763</v>
      </c>
      <c r="W450" s="558" t="s">
        <v>561</v>
      </c>
      <c r="X450" s="558" t="s">
        <v>426</v>
      </c>
      <c r="Y450" s="569"/>
      <c r="Z450" s="569"/>
      <c r="AA450" s="569"/>
      <c r="AB450" s="569"/>
      <c r="AC450" s="569"/>
      <c r="AD450" s="569"/>
      <c r="AE450" s="569">
        <v>70000</v>
      </c>
      <c r="AF450" s="569"/>
      <c r="AG450" s="569"/>
      <c r="AH450" s="569" t="s">
        <v>6820</v>
      </c>
      <c r="AI450" t="s">
        <v>542</v>
      </c>
      <c r="AN450" s="126"/>
      <c r="BP450" s="203"/>
      <c r="BQ450" s="203"/>
      <c r="BR450" s="203"/>
      <c r="BS450" s="203"/>
      <c r="BT450" s="374"/>
      <c r="BU450" s="374"/>
      <c r="BV450" s="374"/>
      <c r="BW450" s="374"/>
      <c r="BX450" s="376"/>
      <c r="BY450" s="374"/>
      <c r="BZ450" s="374"/>
      <c r="CA450" s="376"/>
      <c r="CB450" s="374"/>
      <c r="CC450" s="374"/>
      <c r="CD450" s="376"/>
      <c r="CE450" s="374"/>
      <c r="CF450" s="375"/>
      <c r="CG450" s="376"/>
      <c r="CH450" s="374"/>
      <c r="CI450" s="375"/>
      <c r="CJ450" s="471">
        <v>45922</v>
      </c>
      <c r="CK450" s="472">
        <v>5000</v>
      </c>
      <c r="CL450" s="375"/>
      <c r="CM450" s="375"/>
      <c r="CN450" s="375"/>
      <c r="CP450" s="126"/>
      <c r="CQ450">
        <v>62000</v>
      </c>
      <c r="DB450" s="442">
        <v>46070</v>
      </c>
      <c r="DC450" s="441">
        <v>2000</v>
      </c>
      <c r="DH450" s="442"/>
      <c r="DI450" s="441"/>
    </row>
    <row r="451" spans="1:113" ht="15.75" x14ac:dyDescent="0.25">
      <c r="A451" s="298"/>
      <c r="E451" s="404">
        <v>46091</v>
      </c>
      <c r="F451" s="405">
        <v>20000</v>
      </c>
      <c r="G451" s="407" t="s">
        <v>1365</v>
      </c>
      <c r="H451" s="405" t="s">
        <v>3487</v>
      </c>
      <c r="M451" s="211">
        <v>44372</v>
      </c>
      <c r="N451" s="212">
        <v>5000</v>
      </c>
      <c r="O451" s="213"/>
      <c r="P451" s="574" t="s">
        <v>613</v>
      </c>
      <c r="T451" s="671">
        <v>45931</v>
      </c>
      <c r="U451" s="558" t="s">
        <v>1930</v>
      </c>
      <c r="V451" s="558" t="s">
        <v>6586</v>
      </c>
      <c r="W451" s="558" t="s">
        <v>3611</v>
      </c>
      <c r="X451" s="558" t="s">
        <v>427</v>
      </c>
      <c r="Y451" s="569">
        <v>484000</v>
      </c>
      <c r="Z451" s="569"/>
      <c r="AA451" s="569"/>
      <c r="AB451" s="569"/>
      <c r="AC451" s="569"/>
      <c r="AD451" s="569"/>
      <c r="AE451" s="569">
        <v>70000</v>
      </c>
      <c r="AF451" s="569"/>
      <c r="AG451" s="569"/>
      <c r="AH451" s="569" t="s">
        <v>7018</v>
      </c>
      <c r="AI451" t="s">
        <v>542</v>
      </c>
      <c r="AN451" s="126"/>
      <c r="BP451" s="203"/>
      <c r="BQ451" s="203"/>
      <c r="BR451" s="203"/>
      <c r="BS451" s="203"/>
      <c r="BT451" s="374"/>
      <c r="BU451" s="374"/>
      <c r="BV451" s="374"/>
      <c r="BW451" s="374"/>
      <c r="BX451" s="376"/>
      <c r="BY451" s="374"/>
      <c r="BZ451" s="374"/>
      <c r="CA451" s="376"/>
      <c r="CB451" s="374"/>
      <c r="CC451" s="374"/>
      <c r="CD451" s="376"/>
      <c r="CE451" s="374"/>
      <c r="CF451" s="375"/>
      <c r="CG451" s="376"/>
      <c r="CH451" s="374"/>
      <c r="CI451" s="375"/>
      <c r="CJ451" s="471">
        <v>45922</v>
      </c>
      <c r="CK451" s="472">
        <v>81000</v>
      </c>
      <c r="CL451" s="375"/>
      <c r="CM451" s="375"/>
      <c r="CN451" s="375"/>
      <c r="DB451" s="442">
        <v>46070</v>
      </c>
      <c r="DC451" s="441">
        <v>5000</v>
      </c>
      <c r="DH451" s="442"/>
      <c r="DI451" s="441"/>
    </row>
    <row r="452" spans="1:113" ht="15.75" x14ac:dyDescent="0.25">
      <c r="A452" s="298"/>
      <c r="E452" s="404">
        <v>46091</v>
      </c>
      <c r="F452" s="405">
        <v>20000</v>
      </c>
      <c r="G452" s="407" t="s">
        <v>1365</v>
      </c>
      <c r="H452" s="405" t="s">
        <v>3487</v>
      </c>
      <c r="M452" s="211">
        <v>44372</v>
      </c>
      <c r="N452" s="212">
        <v>60000</v>
      </c>
      <c r="O452" s="213"/>
      <c r="P452" s="580" t="s">
        <v>649</v>
      </c>
      <c r="T452" s="671">
        <v>45931</v>
      </c>
      <c r="U452" s="558" t="s">
        <v>2071</v>
      </c>
      <c r="V452" s="558" t="s">
        <v>6764</v>
      </c>
      <c r="W452" s="558" t="s">
        <v>561</v>
      </c>
      <c r="X452" s="558" t="s">
        <v>426</v>
      </c>
      <c r="Y452" s="569">
        <v>869000</v>
      </c>
      <c r="Z452" s="569"/>
      <c r="AA452" s="569"/>
      <c r="AB452" s="569"/>
      <c r="AC452" s="569"/>
      <c r="AD452" s="569"/>
      <c r="AE452" s="569">
        <v>71000</v>
      </c>
      <c r="AF452" s="569"/>
      <c r="AG452" s="569"/>
      <c r="AH452" s="569" t="s">
        <v>6826</v>
      </c>
      <c r="AI452" t="s">
        <v>542</v>
      </c>
      <c r="AN452" s="126"/>
      <c r="BP452" s="203"/>
      <c r="BQ452" s="203"/>
      <c r="BR452" s="203"/>
      <c r="BS452" s="203"/>
      <c r="BT452" s="374"/>
      <c r="BU452" s="374"/>
      <c r="BV452" s="374"/>
      <c r="BW452" s="374"/>
      <c r="BX452" s="376"/>
      <c r="BY452" s="374"/>
      <c r="BZ452" s="374"/>
      <c r="CA452" s="376"/>
      <c r="CB452" s="374"/>
      <c r="CC452" s="374"/>
      <c r="CD452" s="376"/>
      <c r="CE452" s="374"/>
      <c r="CF452" s="375"/>
      <c r="CG452" s="376"/>
      <c r="CH452" s="374"/>
      <c r="CI452" s="375"/>
      <c r="CJ452" s="471">
        <v>45922</v>
      </c>
      <c r="CK452" s="472">
        <v>731000</v>
      </c>
      <c r="CL452" s="375"/>
      <c r="CM452" s="375"/>
      <c r="CN452" s="375"/>
      <c r="DB452" s="442">
        <v>46070</v>
      </c>
      <c r="DC452" s="441">
        <v>359000</v>
      </c>
      <c r="DH452" s="442"/>
      <c r="DI452" s="441"/>
    </row>
    <row r="453" spans="1:113" ht="15.75" x14ac:dyDescent="0.25">
      <c r="A453" s="298"/>
      <c r="E453" s="404">
        <v>46091</v>
      </c>
      <c r="F453" s="405">
        <v>267000</v>
      </c>
      <c r="G453" s="407" t="s">
        <v>1281</v>
      </c>
      <c r="H453" s="405" t="s">
        <v>3737</v>
      </c>
      <c r="M453" s="211">
        <v>44368</v>
      </c>
      <c r="N453" s="212">
        <v>80000</v>
      </c>
      <c r="O453" s="213"/>
      <c r="P453" s="574" t="s">
        <v>822</v>
      </c>
      <c r="T453" s="671">
        <v>45931</v>
      </c>
      <c r="U453" s="558" t="s">
        <v>6776</v>
      </c>
      <c r="V453" s="558">
        <v>1081396059</v>
      </c>
      <c r="W453" s="558" t="s">
        <v>3135</v>
      </c>
      <c r="X453" s="558" t="s">
        <v>7054</v>
      </c>
      <c r="Y453" s="569">
        <v>303000</v>
      </c>
      <c r="Z453" s="569"/>
      <c r="AA453" s="569"/>
      <c r="AB453" s="569">
        <v>45000</v>
      </c>
      <c r="AC453" s="569">
        <v>227000</v>
      </c>
      <c r="AD453" s="569"/>
      <c r="AE453" s="569">
        <v>31000</v>
      </c>
      <c r="AF453" s="569"/>
      <c r="AG453" s="569"/>
      <c r="AH453" s="569" t="s">
        <v>7052</v>
      </c>
      <c r="AI453" t="s">
        <v>542</v>
      </c>
      <c r="AN453" s="126"/>
      <c r="BP453" s="203"/>
      <c r="BQ453" s="203"/>
      <c r="BR453" s="203"/>
      <c r="BS453" s="203"/>
      <c r="BT453" s="374"/>
      <c r="BU453" s="374"/>
      <c r="BV453" s="374"/>
      <c r="BW453" s="374"/>
      <c r="BX453" s="376"/>
      <c r="BY453" s="374"/>
      <c r="BZ453" s="374"/>
      <c r="CA453" s="376"/>
      <c r="CB453" s="374"/>
      <c r="CC453" s="374"/>
      <c r="CD453" s="376"/>
      <c r="CE453" s="374"/>
      <c r="CF453" s="375"/>
      <c r="CG453" s="376"/>
      <c r="CH453" s="374"/>
      <c r="CI453" s="375"/>
      <c r="CJ453" s="471">
        <v>45922</v>
      </c>
      <c r="CK453" s="472">
        <v>353000</v>
      </c>
      <c r="CL453" s="375"/>
      <c r="CM453" s="375"/>
      <c r="CN453" s="375"/>
      <c r="DB453" s="442">
        <v>46070</v>
      </c>
      <c r="DC453" s="441">
        <v>588000</v>
      </c>
      <c r="DH453" s="442"/>
      <c r="DI453" s="441"/>
    </row>
    <row r="454" spans="1:113" ht="15.75" x14ac:dyDescent="0.25">
      <c r="A454" s="298"/>
      <c r="E454" s="404">
        <v>46090</v>
      </c>
      <c r="F454" s="405">
        <v>4000</v>
      </c>
      <c r="G454" s="407" t="s">
        <v>5440</v>
      </c>
      <c r="H454" s="405" t="s">
        <v>5594</v>
      </c>
      <c r="M454" s="211">
        <v>44368</v>
      </c>
      <c r="N454" s="212">
        <v>120000</v>
      </c>
      <c r="O454" s="213"/>
      <c r="P454" s="580" t="s">
        <v>649</v>
      </c>
      <c r="T454" s="671">
        <v>45931</v>
      </c>
      <c r="U454" s="558" t="s">
        <v>6776</v>
      </c>
      <c r="V454" s="558">
        <v>12269531</v>
      </c>
      <c r="W454" s="558" t="s">
        <v>4903</v>
      </c>
      <c r="X454" s="558" t="s">
        <v>214</v>
      </c>
      <c r="Y454" s="569">
        <v>303000</v>
      </c>
      <c r="Z454" s="569"/>
      <c r="AA454" s="569"/>
      <c r="AB454" s="569"/>
      <c r="AC454" s="569"/>
      <c r="AD454" s="569"/>
      <c r="AE454" s="569">
        <v>31000</v>
      </c>
      <c r="AF454" s="569"/>
      <c r="AG454" s="569"/>
      <c r="AH454" s="569" t="s">
        <v>7021</v>
      </c>
      <c r="AI454" t="s">
        <v>542</v>
      </c>
      <c r="AN454" s="126"/>
      <c r="BP454" s="203"/>
      <c r="BQ454" s="203"/>
      <c r="BR454" s="203"/>
      <c r="BS454" s="203"/>
      <c r="BT454" s="374"/>
      <c r="BU454" s="374"/>
      <c r="BV454" s="374"/>
      <c r="BW454" s="374"/>
      <c r="BX454" s="376"/>
      <c r="BY454" s="374"/>
      <c r="BZ454" s="374"/>
      <c r="CA454" s="376"/>
      <c r="CB454" s="374"/>
      <c r="CC454" s="374"/>
      <c r="CD454" s="376"/>
      <c r="CE454" s="374"/>
      <c r="CF454" s="375"/>
      <c r="CG454" s="376"/>
      <c r="CH454" s="374"/>
      <c r="CI454" s="375"/>
      <c r="CJ454" s="471">
        <v>45921</v>
      </c>
      <c r="CK454" s="472">
        <v>5000</v>
      </c>
      <c r="CL454" s="375"/>
      <c r="CM454" s="375"/>
      <c r="CN454" s="375"/>
      <c r="DB454" s="442">
        <v>46069</v>
      </c>
      <c r="DC454" s="441">
        <v>8000</v>
      </c>
      <c r="DH454" s="442"/>
      <c r="DI454" s="441"/>
    </row>
    <row r="455" spans="1:113" ht="15.75" x14ac:dyDescent="0.25">
      <c r="A455" s="298"/>
      <c r="E455" s="404">
        <v>46090</v>
      </c>
      <c r="F455" s="405">
        <v>5000</v>
      </c>
      <c r="G455" s="407"/>
      <c r="H455" s="405" t="s">
        <v>2618</v>
      </c>
      <c r="M455" s="211">
        <v>44364</v>
      </c>
      <c r="N455" s="212">
        <v>103000</v>
      </c>
      <c r="O455" s="213"/>
      <c r="P455" s="574" t="s">
        <v>823</v>
      </c>
      <c r="T455" s="671">
        <v>45931</v>
      </c>
      <c r="U455" s="558" t="s">
        <v>6996</v>
      </c>
      <c r="V455" s="558" t="s">
        <v>7017</v>
      </c>
      <c r="W455" s="558" t="s">
        <v>561</v>
      </c>
      <c r="X455" s="558" t="s">
        <v>426</v>
      </c>
      <c r="Y455" s="569">
        <v>268000</v>
      </c>
      <c r="Z455" s="569"/>
      <c r="AA455" s="569">
        <v>18000</v>
      </c>
      <c r="AB455" s="569">
        <v>170000</v>
      </c>
      <c r="AC455" s="569"/>
      <c r="AD455" s="569"/>
      <c r="AE455" s="569">
        <v>80000</v>
      </c>
      <c r="AF455" s="569"/>
      <c r="AG455" s="569"/>
      <c r="AH455" s="569"/>
      <c r="AI455" t="s">
        <v>542</v>
      </c>
      <c r="AN455" s="126"/>
      <c r="BP455" s="203"/>
      <c r="BQ455" s="203"/>
      <c r="BR455" s="203"/>
      <c r="BS455" s="203"/>
      <c r="BT455" s="374"/>
      <c r="BU455" s="374"/>
      <c r="BV455" s="374"/>
      <c r="BW455" s="374"/>
      <c r="BX455" s="376"/>
      <c r="BY455" s="374"/>
      <c r="BZ455" s="374"/>
      <c r="CA455" s="376"/>
      <c r="CB455" s="374"/>
      <c r="CC455" s="374"/>
      <c r="CD455" s="376"/>
      <c r="CE455" s="374"/>
      <c r="CF455" s="375"/>
      <c r="CG455" s="376"/>
      <c r="CH455" s="374"/>
      <c r="CI455" s="375"/>
      <c r="CJ455" s="471">
        <v>45921</v>
      </c>
      <c r="CK455" s="472">
        <v>5000</v>
      </c>
      <c r="CL455" s="375"/>
      <c r="CM455" s="375"/>
      <c r="CN455" s="375"/>
      <c r="DB455" s="442">
        <v>46068</v>
      </c>
      <c r="DC455" s="441">
        <v>100000</v>
      </c>
      <c r="DH455" s="442"/>
      <c r="DI455" s="441"/>
    </row>
    <row r="456" spans="1:113" ht="15.75" x14ac:dyDescent="0.25">
      <c r="A456" s="298"/>
      <c r="E456" s="404">
        <v>46090</v>
      </c>
      <c r="F456" s="405">
        <v>2000</v>
      </c>
      <c r="G456" s="407"/>
      <c r="H456" s="405" t="s">
        <v>8317</v>
      </c>
      <c r="M456" s="211">
        <v>44361</v>
      </c>
      <c r="N456" s="212">
        <v>44000</v>
      </c>
      <c r="O456" s="213"/>
      <c r="P456" s="580" t="s">
        <v>649</v>
      </c>
      <c r="T456" s="671">
        <v>45931</v>
      </c>
      <c r="U456" s="558" t="s">
        <v>6996</v>
      </c>
      <c r="V456" s="558" t="s">
        <v>6735</v>
      </c>
      <c r="W456" s="558" t="s">
        <v>561</v>
      </c>
      <c r="X456" s="558" t="s">
        <v>426</v>
      </c>
      <c r="Y456" s="569">
        <v>392000</v>
      </c>
      <c r="Z456" s="569">
        <v>5000</v>
      </c>
      <c r="AA456" s="569"/>
      <c r="AB456" s="569">
        <v>317000</v>
      </c>
      <c r="AC456" s="569"/>
      <c r="AD456" s="569"/>
      <c r="AE456" s="569">
        <v>70000</v>
      </c>
      <c r="AF456" s="569"/>
      <c r="AG456" s="569"/>
      <c r="AH456" s="569"/>
      <c r="AI456" t="s">
        <v>542</v>
      </c>
      <c r="AN456" s="126"/>
      <c r="BP456" s="203"/>
      <c r="BQ456" s="203"/>
      <c r="BR456" s="203"/>
      <c r="BS456" s="203"/>
      <c r="BT456" s="374"/>
      <c r="BU456" s="374"/>
      <c r="BV456" s="374"/>
      <c r="BW456" s="374"/>
      <c r="BX456" s="376"/>
      <c r="BY456" s="374"/>
      <c r="BZ456" s="374"/>
      <c r="CA456" s="376"/>
      <c r="CB456" s="374"/>
      <c r="CC456" s="374"/>
      <c r="CD456" s="376"/>
      <c r="CE456" s="374"/>
      <c r="CF456" s="375"/>
      <c r="CG456" s="376"/>
      <c r="CH456" s="374"/>
      <c r="CI456" s="375"/>
      <c r="CJ456" s="471">
        <v>45921</v>
      </c>
      <c r="CK456" s="472">
        <v>5000</v>
      </c>
      <c r="CL456" s="375"/>
      <c r="CM456" s="375"/>
      <c r="CN456" s="375"/>
      <c r="DB456" s="442">
        <v>46067</v>
      </c>
      <c r="DC456" s="441">
        <v>4000</v>
      </c>
      <c r="DH456" s="442"/>
      <c r="DI456" s="441"/>
    </row>
    <row r="457" spans="1:113" ht="15.75" x14ac:dyDescent="0.25">
      <c r="A457" s="298"/>
      <c r="E457" s="404">
        <v>46089</v>
      </c>
      <c r="F457" s="405">
        <v>118000</v>
      </c>
      <c r="G457" s="407"/>
      <c r="H457" s="405"/>
      <c r="M457" s="211">
        <v>44358</v>
      </c>
      <c r="N457" s="212">
        <v>8000</v>
      </c>
      <c r="O457" s="213"/>
      <c r="P457" s="574" t="s">
        <v>824</v>
      </c>
      <c r="T457" s="671">
        <v>45931</v>
      </c>
      <c r="U457" s="558" t="s">
        <v>6996</v>
      </c>
      <c r="V457" s="558" t="s">
        <v>2964</v>
      </c>
      <c r="W457" s="558" t="s">
        <v>561</v>
      </c>
      <c r="X457" s="558" t="s">
        <v>424</v>
      </c>
      <c r="Y457" s="569">
        <v>374000</v>
      </c>
      <c r="Z457" s="569"/>
      <c r="AA457" s="569"/>
      <c r="AB457" s="569">
        <v>299000</v>
      </c>
      <c r="AC457" s="569">
        <v>5000</v>
      </c>
      <c r="AD457" s="569"/>
      <c r="AE457" s="569">
        <v>70000</v>
      </c>
      <c r="AF457" s="569"/>
      <c r="AG457" s="569"/>
      <c r="AH457" s="569" t="s">
        <v>7060</v>
      </c>
      <c r="AI457" t="s">
        <v>542</v>
      </c>
      <c r="AN457" s="126"/>
      <c r="BP457" s="203"/>
      <c r="BQ457" s="203"/>
      <c r="BR457" s="203"/>
      <c r="BS457" s="203"/>
      <c r="BT457" s="374"/>
      <c r="BU457" s="374"/>
      <c r="BV457" s="374"/>
      <c r="BW457" s="374"/>
      <c r="BX457" s="376"/>
      <c r="BY457" s="374"/>
      <c r="BZ457" s="374"/>
      <c r="CA457" s="376"/>
      <c r="CB457" s="374"/>
      <c r="CC457" s="374"/>
      <c r="CD457" s="376"/>
      <c r="CE457" s="374"/>
      <c r="CF457" s="375"/>
      <c r="CG457" s="376"/>
      <c r="CH457" s="374"/>
      <c r="CI457" s="375"/>
      <c r="CJ457" s="471">
        <v>45921</v>
      </c>
      <c r="CK457" s="472">
        <v>5000</v>
      </c>
      <c r="CL457" s="375"/>
      <c r="CM457" s="375"/>
      <c r="CN457" s="375"/>
      <c r="DB457" s="442">
        <v>46067</v>
      </c>
      <c r="DC457" s="441">
        <v>30000</v>
      </c>
      <c r="DH457" s="442"/>
      <c r="DI457" s="441"/>
    </row>
    <row r="458" spans="1:113" ht="15.75" x14ac:dyDescent="0.25">
      <c r="A458" s="298"/>
      <c r="E458" s="404">
        <v>46089</v>
      </c>
      <c r="F458" s="405">
        <v>130000</v>
      </c>
      <c r="G458" s="407"/>
      <c r="H458" s="405"/>
      <c r="M458" s="211">
        <v>44358</v>
      </c>
      <c r="N458" s="212">
        <v>27000</v>
      </c>
      <c r="O458" s="213"/>
      <c r="P458" s="214" t="s">
        <v>825</v>
      </c>
      <c r="T458" s="671">
        <v>45931</v>
      </c>
      <c r="U458" s="558" t="s">
        <v>6996</v>
      </c>
      <c r="V458" s="558" t="s">
        <v>7002</v>
      </c>
      <c r="W458" s="558" t="s">
        <v>561</v>
      </c>
      <c r="X458" s="558" t="s">
        <v>427</v>
      </c>
      <c r="Y458" s="569">
        <v>410000</v>
      </c>
      <c r="Z458" s="569"/>
      <c r="AA458" s="569"/>
      <c r="AB458" s="569"/>
      <c r="AC458" s="569"/>
      <c r="AD458" s="569"/>
      <c r="AE458" s="569">
        <v>72000</v>
      </c>
      <c r="AF458" s="569"/>
      <c r="AG458" s="569"/>
      <c r="AH458" s="569" t="s">
        <v>7024</v>
      </c>
      <c r="AI458" t="s">
        <v>542</v>
      </c>
      <c r="AN458" s="126"/>
      <c r="BP458" s="203"/>
      <c r="BQ458" s="203"/>
      <c r="BR458" s="203"/>
      <c r="BS458" s="203"/>
      <c r="BT458" s="374"/>
      <c r="BU458" s="374"/>
      <c r="BV458" s="374"/>
      <c r="BW458" s="374"/>
      <c r="BX458" s="376"/>
      <c r="BY458" s="374"/>
      <c r="BZ458" s="374"/>
      <c r="CA458" s="376"/>
      <c r="CB458" s="374"/>
      <c r="CC458" s="374"/>
      <c r="CD458" s="376"/>
      <c r="CE458" s="374"/>
      <c r="CF458" s="375"/>
      <c r="CG458" s="376"/>
      <c r="CH458" s="374"/>
      <c r="CI458" s="375"/>
      <c r="CJ458" s="471">
        <v>45921</v>
      </c>
      <c r="CK458" s="472">
        <v>637000</v>
      </c>
      <c r="CL458" s="375"/>
      <c r="CM458" s="375"/>
      <c r="CN458" s="375"/>
      <c r="DB458" s="442">
        <v>46067</v>
      </c>
      <c r="DC458" s="441">
        <v>5000</v>
      </c>
      <c r="DH458" s="442"/>
      <c r="DI458" s="441"/>
    </row>
    <row r="459" spans="1:113" ht="15.75" x14ac:dyDescent="0.25">
      <c r="A459" s="298"/>
      <c r="E459" s="404">
        <v>46088</v>
      </c>
      <c r="F459" s="405">
        <v>32000</v>
      </c>
      <c r="G459" s="407" t="s">
        <v>1281</v>
      </c>
      <c r="H459" s="405" t="s">
        <v>8309</v>
      </c>
      <c r="M459" s="211">
        <v>44355</v>
      </c>
      <c r="N459" s="212">
        <v>120000</v>
      </c>
      <c r="O459" s="213"/>
      <c r="P459" s="580" t="s">
        <v>649</v>
      </c>
      <c r="T459" s="671">
        <v>45931</v>
      </c>
      <c r="U459" s="558" t="s">
        <v>1439</v>
      </c>
      <c r="V459" s="558" t="s">
        <v>6005</v>
      </c>
      <c r="W459" s="558" t="s">
        <v>561</v>
      </c>
      <c r="X459" s="558" t="s">
        <v>426</v>
      </c>
      <c r="Y459" s="569">
        <v>716000</v>
      </c>
      <c r="Z459" s="569"/>
      <c r="AA459" s="569"/>
      <c r="AB459" s="569"/>
      <c r="AC459" s="569"/>
      <c r="AD459" s="569"/>
      <c r="AE459" s="569">
        <v>99000</v>
      </c>
      <c r="AF459" s="569"/>
      <c r="AG459" s="569"/>
      <c r="AH459" s="569" t="s">
        <v>6955</v>
      </c>
      <c r="AI459" t="s">
        <v>542</v>
      </c>
      <c r="AN459" s="126"/>
      <c r="BP459" s="203"/>
      <c r="BQ459" s="203"/>
      <c r="BR459" s="203"/>
      <c r="BS459" s="203"/>
      <c r="BT459" s="374"/>
      <c r="BU459" s="374"/>
      <c r="BV459" s="374"/>
      <c r="BW459" s="374"/>
      <c r="BX459" s="376"/>
      <c r="BY459" s="374"/>
      <c r="BZ459" s="374"/>
      <c r="CA459" s="376"/>
      <c r="CB459" s="374"/>
      <c r="CC459" s="374"/>
      <c r="CD459" s="376"/>
      <c r="CE459" s="374"/>
      <c r="CF459" s="375"/>
      <c r="CG459" s="376"/>
      <c r="CH459" s="374"/>
      <c r="CI459" s="375"/>
      <c r="CJ459" s="471">
        <v>45920</v>
      </c>
      <c r="CK459" s="472">
        <v>72000</v>
      </c>
      <c r="CL459" s="375"/>
      <c r="CM459" s="375"/>
      <c r="CN459" s="375"/>
      <c r="DB459" s="442">
        <v>46066</v>
      </c>
      <c r="DC459" s="441">
        <v>63000</v>
      </c>
      <c r="DH459" s="126"/>
      <c r="DI459" s="203"/>
    </row>
    <row r="460" spans="1:113" ht="15.75" x14ac:dyDescent="0.25">
      <c r="A460" s="298"/>
      <c r="E460" s="404">
        <v>46088</v>
      </c>
      <c r="F460" s="405">
        <v>70000</v>
      </c>
      <c r="G460" s="407"/>
      <c r="H460" s="405" t="s">
        <v>8306</v>
      </c>
      <c r="M460" s="211">
        <v>44346</v>
      </c>
      <c r="N460" s="212">
        <v>80000</v>
      </c>
      <c r="O460" s="213"/>
      <c r="P460" s="574" t="s">
        <v>826</v>
      </c>
      <c r="T460" s="671">
        <v>45931</v>
      </c>
      <c r="U460" s="558" t="s">
        <v>1439</v>
      </c>
      <c r="V460" s="558" t="s">
        <v>6901</v>
      </c>
      <c r="W460" s="558" t="s">
        <v>561</v>
      </c>
      <c r="X460" s="558" t="s">
        <v>426</v>
      </c>
      <c r="Y460" s="569">
        <v>308000</v>
      </c>
      <c r="Z460" s="569"/>
      <c r="AA460" s="569"/>
      <c r="AB460" s="569"/>
      <c r="AC460" s="569"/>
      <c r="AD460" s="569"/>
      <c r="AE460" s="569">
        <v>22000</v>
      </c>
      <c r="AF460" s="569"/>
      <c r="AG460" s="569"/>
      <c r="AH460" s="569" t="s">
        <v>6902</v>
      </c>
      <c r="AI460" t="s">
        <v>542</v>
      </c>
      <c r="AN460" s="126"/>
      <c r="BP460" s="203"/>
      <c r="BQ460" s="203"/>
      <c r="BR460" s="203"/>
      <c r="BS460" s="203"/>
      <c r="BT460" s="374"/>
      <c r="BU460" s="374"/>
      <c r="BV460" s="374"/>
      <c r="BW460" s="374"/>
      <c r="BX460" s="376"/>
      <c r="BY460" s="374"/>
      <c r="BZ460" s="374"/>
      <c r="CA460" s="376"/>
      <c r="CB460" s="374"/>
      <c r="CC460" s="374"/>
      <c r="CD460" s="376"/>
      <c r="CE460" s="374"/>
      <c r="CF460" s="375"/>
      <c r="CG460" s="376"/>
      <c r="CH460" s="374"/>
      <c r="CI460" s="375"/>
      <c r="CJ460" s="471">
        <v>45919</v>
      </c>
      <c r="CK460" s="472">
        <v>65000</v>
      </c>
      <c r="CL460" s="375"/>
      <c r="CM460" s="375"/>
      <c r="CN460" s="375"/>
      <c r="DB460" s="442">
        <v>46066</v>
      </c>
      <c r="DC460" s="441">
        <v>16000</v>
      </c>
      <c r="DH460" s="126"/>
      <c r="DI460" s="203"/>
    </row>
    <row r="461" spans="1:113" ht="15.75" x14ac:dyDescent="0.25">
      <c r="A461" s="298"/>
      <c r="E461" s="404">
        <v>46088</v>
      </c>
      <c r="F461" s="405">
        <v>40000</v>
      </c>
      <c r="G461" s="407"/>
      <c r="H461" s="405" t="s">
        <v>8305</v>
      </c>
      <c r="M461" s="211">
        <v>44346</v>
      </c>
      <c r="N461" s="212">
        <v>180000</v>
      </c>
      <c r="O461" s="213"/>
      <c r="P461" s="580" t="s">
        <v>649</v>
      </c>
      <c r="T461" s="671">
        <v>45931</v>
      </c>
      <c r="U461" s="558" t="s">
        <v>6544</v>
      </c>
      <c r="V461" s="558" t="s">
        <v>6818</v>
      </c>
      <c r="W461" s="558" t="s">
        <v>6817</v>
      </c>
      <c r="X461" s="558" t="s">
        <v>214</v>
      </c>
      <c r="Y461" s="569" t="s">
        <v>6895</v>
      </c>
      <c r="Z461" s="569"/>
      <c r="AA461" s="569"/>
      <c r="AB461" s="569"/>
      <c r="AC461" s="569"/>
      <c r="AD461" s="569"/>
      <c r="AE461" s="569">
        <v>41000</v>
      </c>
      <c r="AF461" s="569"/>
      <c r="AG461" s="569"/>
      <c r="AH461" s="569" t="s">
        <v>6896</v>
      </c>
      <c r="AI461" t="s">
        <v>542</v>
      </c>
      <c r="AN461" s="126"/>
      <c r="BP461" s="203"/>
      <c r="BQ461" s="203"/>
      <c r="BR461" s="203"/>
      <c r="BS461" s="203"/>
      <c r="BT461" s="374"/>
      <c r="BU461" s="374"/>
      <c r="BV461" s="374"/>
      <c r="BW461" s="374"/>
      <c r="BX461" s="376"/>
      <c r="BY461" s="374"/>
      <c r="BZ461" s="374"/>
      <c r="CA461" s="376"/>
      <c r="CB461" s="374"/>
      <c r="CC461" s="374"/>
      <c r="CD461" s="376"/>
      <c r="CE461" s="374"/>
      <c r="CF461" s="375"/>
      <c r="CG461" s="376"/>
      <c r="CH461" s="374"/>
      <c r="CI461" s="375"/>
      <c r="CJ461" s="471">
        <v>45918</v>
      </c>
      <c r="CK461" s="472">
        <v>160000</v>
      </c>
      <c r="CL461" s="375"/>
      <c r="CM461" s="375"/>
      <c r="CN461" s="375"/>
      <c r="DB461" s="442">
        <v>46066</v>
      </c>
      <c r="DC461" s="441">
        <v>88000</v>
      </c>
      <c r="DH461" s="126"/>
      <c r="DI461" s="203"/>
    </row>
    <row r="462" spans="1:113" ht="15.75" x14ac:dyDescent="0.25">
      <c r="A462" s="298"/>
      <c r="E462" s="404">
        <v>46088</v>
      </c>
      <c r="F462" s="405">
        <v>30000</v>
      </c>
      <c r="G462" s="407" t="s">
        <v>911</v>
      </c>
      <c r="H462" s="405" t="s">
        <v>21</v>
      </c>
      <c r="M462" s="211">
        <v>44340</v>
      </c>
      <c r="N462" s="212">
        <v>30000</v>
      </c>
      <c r="O462" s="213"/>
      <c r="P462" s="574" t="s">
        <v>827</v>
      </c>
      <c r="T462" s="671">
        <v>45931</v>
      </c>
      <c r="U462" s="558" t="s">
        <v>6177</v>
      </c>
      <c r="V462" s="558" t="s">
        <v>6178</v>
      </c>
      <c r="W462" s="558" t="s">
        <v>1442</v>
      </c>
      <c r="X462" s="558" t="s">
        <v>426</v>
      </c>
      <c r="Y462" s="569">
        <v>491000</v>
      </c>
      <c r="Z462" s="569"/>
      <c r="AA462" s="569"/>
      <c r="AB462" s="569"/>
      <c r="AC462" s="569"/>
      <c r="AD462" s="569"/>
      <c r="AE462" s="569">
        <v>70000</v>
      </c>
      <c r="AF462" s="569"/>
      <c r="AG462" s="569"/>
      <c r="AH462" s="569" t="s">
        <v>6900</v>
      </c>
      <c r="AI462" t="s">
        <v>542</v>
      </c>
      <c r="AN462" s="126"/>
      <c r="BP462" s="203"/>
      <c r="BQ462" s="203"/>
      <c r="BR462" s="203"/>
      <c r="BS462" s="203"/>
      <c r="BT462" s="374"/>
      <c r="BU462" s="374"/>
      <c r="BV462" s="374"/>
      <c r="BW462" s="374"/>
      <c r="BX462" s="376"/>
      <c r="BY462" s="374"/>
      <c r="BZ462" s="374"/>
      <c r="CA462" s="376"/>
      <c r="CB462" s="374"/>
      <c r="CC462" s="374"/>
      <c r="CD462" s="376"/>
      <c r="CE462" s="374"/>
      <c r="CF462" s="375"/>
      <c r="CG462" s="376"/>
      <c r="CH462" s="374"/>
      <c r="CI462" s="375"/>
      <c r="CJ462" s="471">
        <v>45918</v>
      </c>
      <c r="CK462" s="472">
        <v>855000</v>
      </c>
      <c r="CL462" s="375"/>
      <c r="CM462" s="375"/>
      <c r="CN462" s="375"/>
      <c r="DB462" s="442">
        <v>46066</v>
      </c>
      <c r="DC462" s="441">
        <v>18000</v>
      </c>
      <c r="DH462" s="126"/>
      <c r="DI462" s="203"/>
    </row>
    <row r="463" spans="1:113" ht="15.75" x14ac:dyDescent="0.25">
      <c r="A463" s="298"/>
      <c r="E463" s="404">
        <v>46087</v>
      </c>
      <c r="F463" s="405">
        <v>3000</v>
      </c>
      <c r="G463" s="407" t="s">
        <v>5440</v>
      </c>
      <c r="H463" s="405" t="s">
        <v>5639</v>
      </c>
      <c r="M463" s="211">
        <v>44340</v>
      </c>
      <c r="N463" s="212">
        <v>80000</v>
      </c>
      <c r="O463" s="213"/>
      <c r="P463" s="214" t="s">
        <v>828</v>
      </c>
      <c r="T463" s="671">
        <v>45931</v>
      </c>
      <c r="U463" s="558" t="s">
        <v>5301</v>
      </c>
      <c r="V463" s="558" t="s">
        <v>7013</v>
      </c>
      <c r="W463" s="558" t="s">
        <v>1442</v>
      </c>
      <c r="X463" s="558" t="s">
        <v>5134</v>
      </c>
      <c r="Y463" s="569">
        <v>150000</v>
      </c>
      <c r="Z463" s="569"/>
      <c r="AA463" s="569">
        <v>78000</v>
      </c>
      <c r="AB463" s="569"/>
      <c r="AC463" s="569"/>
      <c r="AD463" s="569"/>
      <c r="AE463" s="569">
        <v>72000</v>
      </c>
      <c r="AF463" s="569"/>
      <c r="AG463" s="569"/>
      <c r="AH463" s="569"/>
      <c r="AI463" t="s">
        <v>542</v>
      </c>
      <c r="AN463" s="126"/>
      <c r="BP463" s="203"/>
      <c r="BQ463" s="203"/>
      <c r="BR463" s="203"/>
      <c r="BS463" s="203"/>
      <c r="BT463" s="374"/>
      <c r="BU463" s="374"/>
      <c r="BV463" s="374"/>
      <c r="BW463" s="374"/>
      <c r="BX463" s="376"/>
      <c r="BY463" s="374"/>
      <c r="BZ463" s="374"/>
      <c r="CA463" s="376"/>
      <c r="CB463" s="374"/>
      <c r="CC463" s="374"/>
      <c r="CD463" s="376"/>
      <c r="CE463" s="374"/>
      <c r="CF463" s="375"/>
      <c r="CG463" s="376"/>
      <c r="CH463" s="374"/>
      <c r="CI463" s="375"/>
      <c r="CJ463" s="471">
        <v>45917</v>
      </c>
      <c r="CK463" s="472">
        <v>616000</v>
      </c>
      <c r="CL463" s="375"/>
      <c r="CM463" s="375"/>
      <c r="CN463" s="375"/>
      <c r="DB463" s="442">
        <v>46066</v>
      </c>
      <c r="DC463" s="441">
        <v>20000</v>
      </c>
      <c r="DH463" s="126"/>
      <c r="DI463" s="203"/>
    </row>
    <row r="464" spans="1:113" ht="15.75" x14ac:dyDescent="0.25">
      <c r="A464" s="298"/>
      <c r="E464" s="404">
        <v>46087</v>
      </c>
      <c r="F464" s="405">
        <v>6000</v>
      </c>
      <c r="G464" s="407" t="s">
        <v>3324</v>
      </c>
      <c r="H464" s="405">
        <v>6000</v>
      </c>
      <c r="M464" s="211">
        <v>44340</v>
      </c>
      <c r="N464" s="212">
        <v>200000</v>
      </c>
      <c r="O464" s="213"/>
      <c r="P464" s="214" t="s">
        <v>829</v>
      </c>
      <c r="T464" s="671">
        <v>45931</v>
      </c>
      <c r="U464" s="558" t="s">
        <v>5301</v>
      </c>
      <c r="V464" s="558" t="s">
        <v>6863</v>
      </c>
      <c r="W464" s="558" t="s">
        <v>561</v>
      </c>
      <c r="X464" s="558" t="s">
        <v>426</v>
      </c>
      <c r="Y464" s="569">
        <v>616000</v>
      </c>
      <c r="Z464" s="569"/>
      <c r="AA464" s="569"/>
      <c r="AB464" s="569"/>
      <c r="AC464" s="569"/>
      <c r="AD464" s="569"/>
      <c r="AE464" s="569">
        <v>72000</v>
      </c>
      <c r="AF464" s="569"/>
      <c r="AG464" s="569"/>
      <c r="AH464" s="569" t="s">
        <v>6908</v>
      </c>
      <c r="AI464" t="s">
        <v>542</v>
      </c>
      <c r="AN464" s="126"/>
      <c r="BP464" s="203"/>
      <c r="BQ464" s="203"/>
      <c r="BR464" s="203"/>
      <c r="BS464" s="203"/>
      <c r="BT464" s="374"/>
      <c r="BU464" s="374"/>
      <c r="BV464" s="374"/>
      <c r="BW464" s="374"/>
      <c r="BX464" s="376"/>
      <c r="BY464" s="374"/>
      <c r="BZ464" s="374"/>
      <c r="CA464" s="376"/>
      <c r="CB464" s="374"/>
      <c r="CC464" s="374"/>
      <c r="CD464" s="376"/>
      <c r="CE464" s="374"/>
      <c r="CF464" s="375"/>
      <c r="CG464" s="376"/>
      <c r="CH464" s="374"/>
      <c r="CI464" s="375"/>
      <c r="CJ464" s="471">
        <v>45917</v>
      </c>
      <c r="CK464" s="472">
        <v>170000</v>
      </c>
      <c r="CL464" s="375"/>
      <c r="CM464" s="375"/>
      <c r="CN464" s="375"/>
      <c r="DB464" s="442">
        <v>46066</v>
      </c>
      <c r="DC464" s="441">
        <v>36000</v>
      </c>
      <c r="DH464" s="126"/>
      <c r="DI464" s="203"/>
    </row>
    <row r="465" spans="1:113" ht="15.75" x14ac:dyDescent="0.25">
      <c r="A465" s="298"/>
      <c r="E465" s="404">
        <v>46086</v>
      </c>
      <c r="F465" s="405">
        <v>5000</v>
      </c>
      <c r="G465" s="407" t="s">
        <v>3324</v>
      </c>
      <c r="H465" s="405" t="s">
        <v>2649</v>
      </c>
      <c r="M465" s="211">
        <v>44337</v>
      </c>
      <c r="N465" s="212">
        <v>100000</v>
      </c>
      <c r="O465" s="213"/>
      <c r="P465" s="214" t="s">
        <v>830</v>
      </c>
      <c r="T465" s="671">
        <v>45931</v>
      </c>
      <c r="U465" s="558" t="s">
        <v>1464</v>
      </c>
      <c r="V465" s="558" t="s">
        <v>6402</v>
      </c>
      <c r="W465" s="558" t="s">
        <v>561</v>
      </c>
      <c r="X465" s="558" t="s">
        <v>427</v>
      </c>
      <c r="Y465" s="569">
        <v>246000</v>
      </c>
      <c r="Z465" s="569"/>
      <c r="AA465" s="569"/>
      <c r="AB465" s="569"/>
      <c r="AC465" s="569"/>
      <c r="AD465" s="569"/>
      <c r="AE465" s="569">
        <v>74000</v>
      </c>
      <c r="AF465" s="569"/>
      <c r="AG465" s="569"/>
      <c r="AH465" s="569" t="s">
        <v>4288</v>
      </c>
      <c r="AI465" t="s">
        <v>542</v>
      </c>
      <c r="AN465" s="126"/>
      <c r="BP465" s="203"/>
      <c r="BQ465" s="203"/>
      <c r="BR465" s="203"/>
      <c r="BS465" s="203"/>
      <c r="BT465" s="374"/>
      <c r="BU465" s="374"/>
      <c r="BV465" s="374"/>
      <c r="BW465" s="374"/>
      <c r="BX465" s="376"/>
      <c r="BY465" s="374"/>
      <c r="BZ465" s="374"/>
      <c r="CA465" s="376"/>
      <c r="CB465" s="374"/>
      <c r="CC465" s="374"/>
      <c r="CD465" s="376"/>
      <c r="CE465" s="374"/>
      <c r="CF465" s="375"/>
      <c r="CG465" s="376"/>
      <c r="CH465" s="374"/>
      <c r="CI465" s="375"/>
      <c r="CJ465" s="471">
        <v>45915</v>
      </c>
      <c r="CK465" s="472">
        <v>70000</v>
      </c>
      <c r="CL465" s="375"/>
      <c r="CM465" s="375"/>
      <c r="CN465" s="375"/>
      <c r="DB465" s="442">
        <v>46066</v>
      </c>
      <c r="DC465" s="441">
        <v>5000</v>
      </c>
      <c r="DH465" s="126"/>
      <c r="DI465" s="203"/>
    </row>
    <row r="466" spans="1:113" ht="15.75" x14ac:dyDescent="0.25">
      <c r="A466" s="298"/>
      <c r="E466" s="404">
        <v>46086</v>
      </c>
      <c r="F466" s="405">
        <v>25000</v>
      </c>
      <c r="G466" s="407" t="s">
        <v>1365</v>
      </c>
      <c r="H466" s="405" t="s">
        <v>8299</v>
      </c>
      <c r="M466" s="211">
        <v>44328</v>
      </c>
      <c r="N466" s="212">
        <v>80000</v>
      </c>
      <c r="O466" s="213"/>
      <c r="P466" s="214" t="s">
        <v>831</v>
      </c>
      <c r="T466" s="671">
        <v>45931</v>
      </c>
      <c r="U466" s="558" t="s">
        <v>6509</v>
      </c>
      <c r="V466" s="558" t="s">
        <v>6569</v>
      </c>
      <c r="W466" s="558" t="s">
        <v>561</v>
      </c>
      <c r="X466" s="558" t="s">
        <v>427</v>
      </c>
      <c r="Y466" s="569" t="s">
        <v>5444</v>
      </c>
      <c r="Z466" s="569"/>
      <c r="AA466" s="569"/>
      <c r="AB466" s="569"/>
      <c r="AC466" s="569"/>
      <c r="AD466" s="569"/>
      <c r="AE466" s="569">
        <v>70000</v>
      </c>
      <c r="AF466" s="569"/>
      <c r="AG466" s="569"/>
      <c r="AH466" s="569" t="s">
        <v>6821</v>
      </c>
      <c r="AI466" t="s">
        <v>542</v>
      </c>
      <c r="AN466" s="126"/>
      <c r="BP466" s="203"/>
      <c r="BQ466" s="203"/>
      <c r="BR466" s="203"/>
      <c r="BS466" s="203"/>
      <c r="BT466" s="374"/>
      <c r="BU466" s="374"/>
      <c r="BV466" s="374"/>
      <c r="BW466" s="374"/>
      <c r="BX466" s="376"/>
      <c r="BY466" s="374"/>
      <c r="BZ466" s="374"/>
      <c r="CA466" s="376"/>
      <c r="CB466" s="374"/>
      <c r="CC466" s="374"/>
      <c r="CD466" s="376"/>
      <c r="CE466" s="374"/>
      <c r="CF466" s="375"/>
      <c r="CG466" s="376"/>
      <c r="CH466" s="374"/>
      <c r="CI466" s="375"/>
      <c r="CJ466" s="471">
        <v>45915</v>
      </c>
      <c r="CK466" s="472">
        <v>242000</v>
      </c>
      <c r="CL466" s="375"/>
      <c r="CM466" s="375"/>
      <c r="CN466" s="375"/>
      <c r="DB466" s="442">
        <v>46066</v>
      </c>
      <c r="DC466" s="441">
        <v>44000</v>
      </c>
      <c r="DH466" s="126"/>
      <c r="DI466" s="203"/>
    </row>
    <row r="467" spans="1:113" ht="15.75" x14ac:dyDescent="0.25">
      <c r="A467" s="298"/>
      <c r="E467" s="404">
        <v>46085</v>
      </c>
      <c r="F467" s="405">
        <v>5000</v>
      </c>
      <c r="G467" s="407" t="s">
        <v>3324</v>
      </c>
      <c r="H467" s="405" t="s">
        <v>2649</v>
      </c>
      <c r="M467" s="211">
        <v>44328</v>
      </c>
      <c r="N467" s="212">
        <v>80000</v>
      </c>
      <c r="O467" s="213"/>
      <c r="P467" s="214" t="s">
        <v>832</v>
      </c>
      <c r="T467" s="671">
        <v>45931</v>
      </c>
      <c r="U467" s="558" t="s">
        <v>1867</v>
      </c>
      <c r="V467" s="558" t="s">
        <v>6816</v>
      </c>
      <c r="W467" s="558" t="s">
        <v>561</v>
      </c>
      <c r="X467" s="558" t="s">
        <v>426</v>
      </c>
      <c r="Y467" s="569">
        <v>216000</v>
      </c>
      <c r="Z467" s="569"/>
      <c r="AA467" s="569"/>
      <c r="AB467" s="569"/>
      <c r="AC467" s="569"/>
      <c r="AD467" s="569"/>
      <c r="AE467" s="569">
        <v>60000</v>
      </c>
      <c r="AF467" s="569"/>
      <c r="AG467" s="569"/>
      <c r="AH467" s="569" t="s">
        <v>6903</v>
      </c>
      <c r="AI467" t="s">
        <v>542</v>
      </c>
      <c r="AN467" s="126"/>
      <c r="BP467" s="203"/>
      <c r="BQ467" s="203"/>
      <c r="BR467" s="203"/>
      <c r="BS467" s="203"/>
      <c r="BT467" s="374"/>
      <c r="BU467" s="374"/>
      <c r="BV467" s="374"/>
      <c r="BW467" s="374"/>
      <c r="BX467" s="376"/>
      <c r="BY467" s="374"/>
      <c r="BZ467" s="374"/>
      <c r="CA467" s="376"/>
      <c r="CB467" s="374"/>
      <c r="CC467" s="374"/>
      <c r="CD467" s="376"/>
      <c r="CE467" s="374"/>
      <c r="CF467" s="375"/>
      <c r="CG467" s="376"/>
      <c r="CH467" s="374"/>
      <c r="CI467" s="375"/>
      <c r="CJ467" s="471">
        <v>45915</v>
      </c>
      <c r="CK467" s="472">
        <v>304000</v>
      </c>
      <c r="CL467" s="375"/>
      <c r="CM467" s="375"/>
      <c r="CN467" s="375"/>
      <c r="DB467" s="442">
        <v>46066</v>
      </c>
      <c r="DC467" s="441">
        <v>177000</v>
      </c>
      <c r="DH467" s="126"/>
      <c r="DI467" s="203"/>
    </row>
    <row r="468" spans="1:113" ht="15.75" x14ac:dyDescent="0.25">
      <c r="A468" s="298"/>
      <c r="E468" s="404">
        <v>46085</v>
      </c>
      <c r="F468" s="405">
        <v>18000</v>
      </c>
      <c r="G468" s="407" t="s">
        <v>3322</v>
      </c>
      <c r="H468" s="405" t="s">
        <v>8283</v>
      </c>
      <c r="M468" s="211">
        <v>44316</v>
      </c>
      <c r="N468" s="212">
        <v>75000</v>
      </c>
      <c r="O468" s="213"/>
      <c r="P468" s="580" t="s">
        <v>649</v>
      </c>
      <c r="T468" s="671">
        <v>45931</v>
      </c>
      <c r="U468" s="558" t="s">
        <v>4297</v>
      </c>
      <c r="V468" s="558" t="s">
        <v>5560</v>
      </c>
      <c r="W468" s="558"/>
      <c r="X468" s="558"/>
      <c r="Y468" s="569"/>
      <c r="Z468" s="569"/>
      <c r="AA468" s="569"/>
      <c r="AB468" s="569"/>
      <c r="AC468" s="569"/>
      <c r="AD468" s="569"/>
      <c r="AE468" s="569">
        <v>0</v>
      </c>
      <c r="AF468" s="569"/>
      <c r="AG468" s="569"/>
      <c r="AH468" s="569" t="s">
        <v>7014</v>
      </c>
      <c r="AI468" t="s">
        <v>542</v>
      </c>
      <c r="AN468" s="126"/>
      <c r="BP468" s="203"/>
      <c r="BQ468" s="203"/>
      <c r="BR468" s="203"/>
      <c r="BS468" s="203"/>
      <c r="BT468" s="374"/>
      <c r="BU468" s="374"/>
      <c r="BV468" s="374"/>
      <c r="BW468" s="374"/>
      <c r="BX468" s="376"/>
      <c r="BY468" s="374"/>
      <c r="BZ468" s="374"/>
      <c r="CA468" s="376"/>
      <c r="CB468" s="374"/>
      <c r="CC468" s="374"/>
      <c r="CD468" s="376"/>
      <c r="CE468" s="374"/>
      <c r="CF468" s="375"/>
      <c r="CG468" s="376"/>
      <c r="CH468" s="374"/>
      <c r="CI468" s="375"/>
      <c r="CJ468" s="471">
        <v>45912</v>
      </c>
      <c r="CK468" s="472">
        <v>242000</v>
      </c>
      <c r="CL468" s="375"/>
      <c r="CM468" s="375"/>
      <c r="CN468" s="375"/>
      <c r="DB468" s="442">
        <v>46066</v>
      </c>
      <c r="DC468" s="441">
        <v>232000</v>
      </c>
      <c r="DH468" s="126"/>
      <c r="DI468" s="203"/>
    </row>
    <row r="469" spans="1:113" ht="15.75" x14ac:dyDescent="0.25">
      <c r="A469" s="298"/>
      <c r="E469" s="404">
        <v>46084</v>
      </c>
      <c r="F469" s="405">
        <v>28000</v>
      </c>
      <c r="G469" s="407" t="s">
        <v>1281</v>
      </c>
      <c r="H469" s="405" t="s">
        <v>8287</v>
      </c>
      <c r="M469" s="211">
        <v>44311</v>
      </c>
      <c r="N469" s="212">
        <v>40000</v>
      </c>
      <c r="O469" s="213"/>
      <c r="P469" s="212" t="s">
        <v>649</v>
      </c>
      <c r="T469" s="671">
        <v>45931</v>
      </c>
      <c r="U469" s="558" t="s">
        <v>6800</v>
      </c>
      <c r="V469" s="558" t="s">
        <v>6750</v>
      </c>
      <c r="W469" s="558" t="s">
        <v>561</v>
      </c>
      <c r="X469" s="558" t="s">
        <v>426</v>
      </c>
      <c r="Y469" s="569">
        <v>658000</v>
      </c>
      <c r="Z469" s="569"/>
      <c r="AA469" s="569"/>
      <c r="AB469" s="569"/>
      <c r="AC469" s="569"/>
      <c r="AD469" s="569"/>
      <c r="AE469" s="569">
        <v>72000</v>
      </c>
      <c r="AF469" s="569"/>
      <c r="AG469" s="569"/>
      <c r="AH469" s="569" t="s">
        <v>6819</v>
      </c>
      <c r="AI469" t="s">
        <v>542</v>
      </c>
      <c r="AN469" s="126"/>
      <c r="BP469" s="203"/>
      <c r="BQ469" s="203"/>
      <c r="BR469" s="203"/>
      <c r="BS469" s="203"/>
      <c r="BT469" s="374"/>
      <c r="BU469" s="374"/>
      <c r="BV469" s="374"/>
      <c r="BW469" s="374"/>
      <c r="BX469" s="376"/>
      <c r="BY469" s="374"/>
      <c r="BZ469" s="374"/>
      <c r="CA469" s="376"/>
      <c r="CB469" s="374"/>
      <c r="CC469" s="374"/>
      <c r="CD469" s="376"/>
      <c r="CE469" s="374"/>
      <c r="CF469" s="375"/>
      <c r="CG469" s="376"/>
      <c r="CH469" s="374"/>
      <c r="CI469" s="375"/>
      <c r="CJ469" s="471">
        <v>45912</v>
      </c>
      <c r="CK469" s="472">
        <v>547000</v>
      </c>
      <c r="CL469" s="375"/>
      <c r="CM469" s="375"/>
      <c r="CN469" s="375"/>
      <c r="DB469" s="442">
        <v>46066</v>
      </c>
      <c r="DC469" s="441">
        <v>5000</v>
      </c>
      <c r="DH469" s="126"/>
      <c r="DI469" s="203"/>
    </row>
    <row r="470" spans="1:113" ht="16.5" thickBot="1" x14ac:dyDescent="0.3">
      <c r="A470" s="298"/>
      <c r="E470" s="404">
        <v>46084</v>
      </c>
      <c r="F470" s="405">
        <v>5000</v>
      </c>
      <c r="G470" s="407" t="s">
        <v>3324</v>
      </c>
      <c r="H470" s="405" t="s">
        <v>2649</v>
      </c>
      <c r="M470" s="211">
        <v>44309</v>
      </c>
      <c r="N470" s="212">
        <v>36000</v>
      </c>
      <c r="O470" s="213"/>
      <c r="P470" s="574" t="s">
        <v>613</v>
      </c>
      <c r="T470" s="671">
        <v>45931</v>
      </c>
      <c r="U470" s="558" t="s">
        <v>6800</v>
      </c>
      <c r="V470" s="558" t="s">
        <v>4907</v>
      </c>
      <c r="W470" s="558" t="s">
        <v>6809</v>
      </c>
      <c r="X470" s="558" t="s">
        <v>214</v>
      </c>
      <c r="Y470" s="569">
        <v>195000</v>
      </c>
      <c r="Z470" s="569"/>
      <c r="AA470" s="569"/>
      <c r="AB470" s="569"/>
      <c r="AC470" s="569"/>
      <c r="AD470" s="569"/>
      <c r="AE470" s="569">
        <v>69000</v>
      </c>
      <c r="AF470" s="569"/>
      <c r="AG470" s="569"/>
      <c r="AH470" s="569" t="s">
        <v>6953</v>
      </c>
      <c r="AI470" t="s">
        <v>542</v>
      </c>
      <c r="AN470" s="126"/>
      <c r="BP470" s="203"/>
      <c r="BQ470" s="203"/>
      <c r="BR470" s="203"/>
      <c r="BS470" s="203"/>
      <c r="BT470" s="377"/>
      <c r="BU470" s="374"/>
      <c r="BV470" s="374"/>
      <c r="BW470" s="374"/>
      <c r="BX470" s="376"/>
      <c r="BY470" s="374"/>
      <c r="BZ470" s="374"/>
      <c r="CA470" s="376"/>
      <c r="CB470" s="374"/>
      <c r="CC470" s="374"/>
      <c r="CD470" s="376"/>
      <c r="CE470" s="374"/>
      <c r="CF470" s="375"/>
      <c r="CG470" s="376"/>
      <c r="CH470" s="374"/>
      <c r="CI470" s="375"/>
      <c r="CJ470" s="471">
        <v>45912</v>
      </c>
      <c r="CK470" s="472">
        <v>251000</v>
      </c>
      <c r="CL470" s="375"/>
      <c r="CM470" s="375"/>
      <c r="CN470" s="375"/>
      <c r="DB470" s="442">
        <v>46065</v>
      </c>
      <c r="DC470" s="441">
        <v>368000</v>
      </c>
      <c r="DH470" s="126"/>
      <c r="DI470" s="203"/>
    </row>
    <row r="471" spans="1:113" ht="15.75" x14ac:dyDescent="0.25">
      <c r="A471" s="298"/>
      <c r="E471" s="404">
        <v>46084</v>
      </c>
      <c r="F471" s="405">
        <v>140000</v>
      </c>
      <c r="G471" s="407"/>
      <c r="H471" s="405" t="s">
        <v>8286</v>
      </c>
      <c r="M471" s="211">
        <v>44309</v>
      </c>
      <c r="N471" s="212">
        <v>80000</v>
      </c>
      <c r="O471" s="213"/>
      <c r="P471" s="214" t="s">
        <v>833</v>
      </c>
      <c r="T471" s="671">
        <v>45931</v>
      </c>
      <c r="U471" s="558" t="s">
        <v>582</v>
      </c>
      <c r="V471" s="558" t="s">
        <v>5572</v>
      </c>
      <c r="W471" s="558" t="s">
        <v>561</v>
      </c>
      <c r="X471" s="558" t="s">
        <v>424</v>
      </c>
      <c r="Y471" s="569" t="s">
        <v>5900</v>
      </c>
      <c r="Z471" s="569"/>
      <c r="AA471" s="569"/>
      <c r="AB471" s="569"/>
      <c r="AC471" s="569"/>
      <c r="AD471" s="569"/>
      <c r="AE471" s="569">
        <v>70000</v>
      </c>
      <c r="AF471" s="569"/>
      <c r="AG471" s="569"/>
      <c r="AH471" s="569" t="s">
        <v>6923</v>
      </c>
      <c r="AI471" t="s">
        <v>542</v>
      </c>
      <c r="AN471" s="126"/>
      <c r="BP471" s="203"/>
      <c r="BQ471" s="203"/>
      <c r="BR471" s="203"/>
      <c r="BS471" s="203"/>
      <c r="BT471" s="203"/>
      <c r="BU471" s="374"/>
      <c r="BV471" s="374"/>
      <c r="BW471" s="374"/>
      <c r="BX471" s="376"/>
      <c r="BY471" s="374"/>
      <c r="BZ471" s="374"/>
      <c r="CA471" s="376"/>
      <c r="CB471" s="374"/>
      <c r="CC471" s="374"/>
      <c r="CD471" s="376"/>
      <c r="CE471" s="374"/>
      <c r="CF471" s="375"/>
      <c r="CG471" s="376"/>
      <c r="CH471" s="374"/>
      <c r="CI471" s="375"/>
      <c r="CJ471" s="471">
        <v>45912</v>
      </c>
      <c r="CK471" s="472">
        <v>943000</v>
      </c>
      <c r="CL471" s="375"/>
      <c r="CM471" s="375"/>
      <c r="CN471" s="375"/>
      <c r="DB471" s="442">
        <v>46065</v>
      </c>
      <c r="DC471" s="441">
        <v>2000</v>
      </c>
      <c r="DH471" s="126"/>
      <c r="DI471" s="203"/>
    </row>
    <row r="472" spans="1:113" ht="15.75" x14ac:dyDescent="0.25">
      <c r="A472" s="298"/>
      <c r="E472" s="404">
        <v>46083</v>
      </c>
      <c r="F472" s="405">
        <v>3000</v>
      </c>
      <c r="G472" s="407" t="s">
        <v>5440</v>
      </c>
      <c r="H472" s="405" t="s">
        <v>5594</v>
      </c>
      <c r="M472" s="211">
        <v>44307</v>
      </c>
      <c r="N472" s="212">
        <v>100000</v>
      </c>
      <c r="O472" s="213" t="s">
        <v>834</v>
      </c>
      <c r="P472" s="214" t="s">
        <v>835</v>
      </c>
      <c r="T472" s="671">
        <v>45931</v>
      </c>
      <c r="U472" s="558" t="s">
        <v>6643</v>
      </c>
      <c r="V472" s="558" t="s">
        <v>6791</v>
      </c>
      <c r="W472" s="558" t="s">
        <v>6827</v>
      </c>
      <c r="X472" s="558" t="s">
        <v>426</v>
      </c>
      <c r="Y472" s="569" t="s">
        <v>6829</v>
      </c>
      <c r="Z472" s="569"/>
      <c r="AA472" s="569"/>
      <c r="AB472" s="569"/>
      <c r="AC472" s="569"/>
      <c r="AD472" s="569"/>
      <c r="AE472" s="569">
        <v>70000</v>
      </c>
      <c r="AF472" s="569"/>
      <c r="AG472" s="569"/>
      <c r="AH472" s="569" t="s">
        <v>6832</v>
      </c>
      <c r="AI472" t="s">
        <v>542</v>
      </c>
      <c r="AN472" s="126"/>
      <c r="BP472" s="203"/>
      <c r="BQ472" s="203"/>
      <c r="BR472" s="203"/>
      <c r="BS472" s="203"/>
      <c r="BT472" s="203"/>
      <c r="BU472" s="374"/>
      <c r="BV472" s="374"/>
      <c r="BW472" s="374"/>
      <c r="BX472" s="376"/>
      <c r="BY472" s="374"/>
      <c r="BZ472" s="374"/>
      <c r="CA472" s="376"/>
      <c r="CB472" s="374"/>
      <c r="CC472" s="374"/>
      <c r="CD472" s="376"/>
      <c r="CE472" s="374"/>
      <c r="CF472" s="375"/>
      <c r="CG472" s="376"/>
      <c r="CH472" s="374"/>
      <c r="CI472" s="375"/>
      <c r="CJ472" s="471">
        <v>45911</v>
      </c>
      <c r="CK472" s="472">
        <v>36000</v>
      </c>
      <c r="CL472" s="375"/>
      <c r="CM472" s="375"/>
      <c r="CN472" s="375"/>
      <c r="DB472" s="442">
        <v>46065</v>
      </c>
      <c r="DC472" s="441">
        <v>10000</v>
      </c>
      <c r="DH472" s="126"/>
      <c r="DI472" s="203"/>
    </row>
    <row r="473" spans="1:113" ht="15.75" x14ac:dyDescent="0.25">
      <c r="A473" s="298"/>
      <c r="E473" s="404">
        <v>46083</v>
      </c>
      <c r="F473" s="405">
        <v>5000</v>
      </c>
      <c r="G473" s="407" t="s">
        <v>3324</v>
      </c>
      <c r="H473" s="405" t="s">
        <v>2649</v>
      </c>
      <c r="M473" s="211">
        <v>44304</v>
      </c>
      <c r="N473" s="212">
        <v>115000</v>
      </c>
      <c r="O473" s="213"/>
      <c r="P473" s="580" t="s">
        <v>649</v>
      </c>
      <c r="T473" s="671">
        <v>45931</v>
      </c>
      <c r="U473" s="558" t="s">
        <v>6643</v>
      </c>
      <c r="V473" s="558" t="s">
        <v>6671</v>
      </c>
      <c r="W473" s="558" t="s">
        <v>4524</v>
      </c>
      <c r="X473" s="558" t="s">
        <v>426</v>
      </c>
      <c r="Y473" s="569">
        <v>991000</v>
      </c>
      <c r="Z473" s="569"/>
      <c r="AA473" s="569"/>
      <c r="AB473" s="569"/>
      <c r="AC473" s="569"/>
      <c r="AD473" s="569"/>
      <c r="AE473" s="569">
        <v>68000</v>
      </c>
      <c r="AF473" s="569"/>
      <c r="AG473" s="569"/>
      <c r="AH473" s="569" t="s">
        <v>6830</v>
      </c>
      <c r="AI473" t="s">
        <v>542</v>
      </c>
      <c r="AN473" s="126"/>
      <c r="BP473" s="203"/>
      <c r="BQ473" s="203"/>
      <c r="BR473" s="203"/>
      <c r="BS473" s="203"/>
      <c r="BT473" s="203"/>
      <c r="BU473" s="374"/>
      <c r="BV473" s="374"/>
      <c r="BW473" s="374"/>
      <c r="BX473" s="376"/>
      <c r="BY473" s="374"/>
      <c r="BZ473" s="374"/>
      <c r="CA473" s="376"/>
      <c r="CB473" s="374"/>
      <c r="CC473" s="374"/>
      <c r="CD473" s="376"/>
      <c r="CE473" s="374"/>
      <c r="CF473" s="375"/>
      <c r="CG473" s="376"/>
      <c r="CH473" s="374"/>
      <c r="CI473" s="375"/>
      <c r="CJ473" s="471">
        <v>45911</v>
      </c>
      <c r="CK473" s="472">
        <v>223000</v>
      </c>
      <c r="CL473" s="375"/>
      <c r="CM473" s="375"/>
      <c r="CN473" s="375"/>
      <c r="DB473" s="442">
        <v>46065</v>
      </c>
      <c r="DC473" s="441">
        <v>5000</v>
      </c>
      <c r="DH473" s="126"/>
      <c r="DI473" s="203"/>
    </row>
    <row r="474" spans="1:113" ht="15.75" x14ac:dyDescent="0.25">
      <c r="A474" s="298"/>
      <c r="E474" s="404">
        <v>46083</v>
      </c>
      <c r="F474" s="405">
        <v>23000</v>
      </c>
      <c r="G474" s="407"/>
      <c r="H474" s="405" t="s">
        <v>5462</v>
      </c>
      <c r="M474" s="211">
        <v>44301</v>
      </c>
      <c r="N474" s="212">
        <v>50000</v>
      </c>
      <c r="O474" s="213" t="s">
        <v>836</v>
      </c>
      <c r="P474" s="574" t="s">
        <v>837</v>
      </c>
      <c r="T474" s="671">
        <v>45931</v>
      </c>
      <c r="U474" s="558" t="s">
        <v>6643</v>
      </c>
      <c r="V474" s="558" t="s">
        <v>6733</v>
      </c>
      <c r="W474" s="558" t="s">
        <v>561</v>
      </c>
      <c r="X474" s="558" t="s">
        <v>427</v>
      </c>
      <c r="Y474" s="569">
        <v>564000</v>
      </c>
      <c r="Z474" s="569"/>
      <c r="AA474" s="569"/>
      <c r="AB474" s="569"/>
      <c r="AC474" s="569"/>
      <c r="AD474" s="569"/>
      <c r="AE474" s="569">
        <v>86000</v>
      </c>
      <c r="AF474" s="569"/>
      <c r="AG474" s="569"/>
      <c r="AH474" s="569" t="s">
        <v>6831</v>
      </c>
      <c r="AI474" t="s">
        <v>542</v>
      </c>
      <c r="AN474" s="126"/>
      <c r="BP474" s="203"/>
      <c r="BQ474" s="203"/>
      <c r="BR474" s="203"/>
      <c r="BS474" s="203"/>
      <c r="BT474" s="203"/>
      <c r="BU474" s="374"/>
      <c r="BV474" s="374"/>
      <c r="BW474" s="374"/>
      <c r="BX474" s="376"/>
      <c r="BY474" s="374"/>
      <c r="BZ474" s="374"/>
      <c r="CA474" s="376"/>
      <c r="CB474" s="374"/>
      <c r="CC474" s="374"/>
      <c r="CD474" s="376"/>
      <c r="CE474" s="374"/>
      <c r="CF474" s="375"/>
      <c r="CG474" s="376"/>
      <c r="CH474" s="374"/>
      <c r="CI474" s="375"/>
      <c r="CJ474" s="471">
        <v>45910</v>
      </c>
      <c r="CK474" s="472">
        <v>227000</v>
      </c>
      <c r="CL474" s="375"/>
      <c r="CM474" s="375"/>
      <c r="CN474" s="375"/>
      <c r="DB474" s="442">
        <v>46065</v>
      </c>
      <c r="DC474" s="441">
        <v>3000</v>
      </c>
      <c r="DH474" s="126"/>
      <c r="DI474" s="203"/>
    </row>
    <row r="475" spans="1:113" ht="15.75" x14ac:dyDescent="0.25">
      <c r="A475" s="298"/>
      <c r="E475" s="404">
        <v>46083</v>
      </c>
      <c r="F475" s="405">
        <v>6000</v>
      </c>
      <c r="G475" s="407" t="s">
        <v>5440</v>
      </c>
      <c r="H475" s="405" t="s">
        <v>7651</v>
      </c>
      <c r="M475" s="211">
        <v>44300</v>
      </c>
      <c r="N475" s="212">
        <v>40000</v>
      </c>
      <c r="O475" s="213" t="s">
        <v>836</v>
      </c>
      <c r="P475" s="214" t="s">
        <v>838</v>
      </c>
      <c r="T475" s="671">
        <v>45931</v>
      </c>
      <c r="U475" s="558" t="s">
        <v>6643</v>
      </c>
      <c r="V475" s="558" t="s">
        <v>6815</v>
      </c>
      <c r="W475" s="558" t="s">
        <v>5044</v>
      </c>
      <c r="X475" s="558" t="s">
        <v>427</v>
      </c>
      <c r="Y475" s="569">
        <v>533000</v>
      </c>
      <c r="Z475" s="569"/>
      <c r="AA475" s="569"/>
      <c r="AB475" s="569"/>
      <c r="AC475" s="569"/>
      <c r="AD475" s="569"/>
      <c r="AE475" s="569">
        <v>80000</v>
      </c>
      <c r="AF475" s="569"/>
      <c r="AG475" s="569"/>
      <c r="AH475" s="569" t="s">
        <v>6952</v>
      </c>
      <c r="AI475" t="s">
        <v>542</v>
      </c>
      <c r="AN475" s="126"/>
      <c r="BP475" s="203"/>
      <c r="BQ475" s="203"/>
      <c r="BR475" s="203"/>
      <c r="BS475" s="203"/>
      <c r="BT475" s="203"/>
      <c r="BU475" s="374"/>
      <c r="BV475" s="374"/>
      <c r="BW475" s="374"/>
      <c r="BX475" s="376"/>
      <c r="BY475" s="374"/>
      <c r="BZ475" s="374"/>
      <c r="CA475" s="376"/>
      <c r="CB475" s="374"/>
      <c r="CC475" s="374"/>
      <c r="CD475" s="376"/>
      <c r="CE475" s="374"/>
      <c r="CF475" s="375"/>
      <c r="CG475" s="376"/>
      <c r="CH475" s="374"/>
      <c r="CI475" s="375"/>
      <c r="CJ475" s="471">
        <v>45909</v>
      </c>
      <c r="CK475" s="472">
        <v>249000</v>
      </c>
      <c r="CL475" s="375"/>
      <c r="CM475" s="375"/>
      <c r="CN475" s="375"/>
      <c r="DB475" s="442">
        <v>46065</v>
      </c>
      <c r="DC475" s="441">
        <v>72000</v>
      </c>
      <c r="DH475" s="126"/>
      <c r="DI475" s="203"/>
    </row>
    <row r="476" spans="1:113" ht="15.75" x14ac:dyDescent="0.25">
      <c r="A476" s="298"/>
      <c r="E476" s="404">
        <v>46083</v>
      </c>
      <c r="F476" s="405">
        <v>170000</v>
      </c>
      <c r="G476" s="407"/>
      <c r="H476" s="405" t="s">
        <v>8249</v>
      </c>
      <c r="M476" s="211">
        <v>44299</v>
      </c>
      <c r="N476" s="212">
        <v>880000</v>
      </c>
      <c r="O476" s="213"/>
      <c r="P476" s="214" t="s">
        <v>839</v>
      </c>
      <c r="T476" s="671">
        <v>45931</v>
      </c>
      <c r="U476" s="558" t="s">
        <v>6877</v>
      </c>
      <c r="V476" s="558" t="s">
        <v>6880</v>
      </c>
      <c r="W476" s="558" t="s">
        <v>561</v>
      </c>
      <c r="X476" s="558" t="s">
        <v>5134</v>
      </c>
      <c r="Y476" s="569">
        <v>410000</v>
      </c>
      <c r="Z476" s="569">
        <v>5000</v>
      </c>
      <c r="AA476" s="569">
        <v>11000</v>
      </c>
      <c r="AB476" s="569">
        <v>278000</v>
      </c>
      <c r="AC476" s="569">
        <v>40000</v>
      </c>
      <c r="AD476" s="569"/>
      <c r="AE476" s="569">
        <v>76000</v>
      </c>
      <c r="AF476" s="569"/>
      <c r="AG476" s="569"/>
      <c r="AH476" s="569" t="s">
        <v>7059</v>
      </c>
      <c r="AI476" t="s">
        <v>542</v>
      </c>
      <c r="AN476" s="126"/>
      <c r="BP476" s="203"/>
      <c r="BQ476" s="203"/>
      <c r="BR476" s="203"/>
      <c r="BS476" s="203"/>
      <c r="BT476" s="203"/>
      <c r="BU476" s="374"/>
      <c r="BV476" s="374"/>
      <c r="BW476" s="374"/>
      <c r="BX476" s="376"/>
      <c r="BY476" s="374"/>
      <c r="BZ476" s="374"/>
      <c r="CA476" s="376"/>
      <c r="CB476" s="374"/>
      <c r="CC476" s="374"/>
      <c r="CD476" s="376"/>
      <c r="CE476" s="374"/>
      <c r="CF476" s="375"/>
      <c r="CG476" s="376"/>
      <c r="CH476" s="374"/>
      <c r="CI476" s="375"/>
      <c r="CJ476" s="471">
        <v>45909</v>
      </c>
      <c r="CK476" s="472">
        <v>501000</v>
      </c>
      <c r="CL476" s="375"/>
      <c r="CM476" s="375"/>
      <c r="CN476" s="375"/>
      <c r="DB476" s="442">
        <v>46065</v>
      </c>
      <c r="DC476" s="441">
        <v>20000</v>
      </c>
      <c r="DH476" s="126"/>
      <c r="DI476" s="203"/>
    </row>
    <row r="477" spans="1:113" ht="15.75" x14ac:dyDescent="0.25">
      <c r="A477" s="298"/>
      <c r="E477" s="404">
        <v>46081</v>
      </c>
      <c r="F477" s="405">
        <v>30000</v>
      </c>
      <c r="G477" s="407" t="s">
        <v>911</v>
      </c>
      <c r="H477" s="405" t="s">
        <v>885</v>
      </c>
      <c r="M477" s="211">
        <v>44299</v>
      </c>
      <c r="N477" s="212">
        <v>40000</v>
      </c>
      <c r="O477" s="213" t="s">
        <v>836</v>
      </c>
      <c r="P477" s="214" t="s">
        <v>838</v>
      </c>
      <c r="T477" s="671">
        <v>45931</v>
      </c>
      <c r="U477" s="558" t="s">
        <v>3515</v>
      </c>
      <c r="V477" s="558" t="s">
        <v>3493</v>
      </c>
      <c r="W477" s="558" t="s">
        <v>561</v>
      </c>
      <c r="X477" s="558" t="s">
        <v>571</v>
      </c>
      <c r="Y477" s="569">
        <v>460000</v>
      </c>
      <c r="Z477" s="569"/>
      <c r="AA477" s="569"/>
      <c r="AB477" s="569"/>
      <c r="AC477" s="569"/>
      <c r="AD477" s="569"/>
      <c r="AE477" s="569">
        <v>113000</v>
      </c>
      <c r="AF477" s="569"/>
      <c r="AG477" s="569"/>
      <c r="AH477" s="569" t="s">
        <v>6871</v>
      </c>
      <c r="AI477" t="s">
        <v>542</v>
      </c>
      <c r="AN477" s="126"/>
      <c r="BP477" s="203"/>
      <c r="BQ477" s="203"/>
      <c r="BR477" s="203"/>
      <c r="BS477" s="203"/>
      <c r="BT477" s="203"/>
      <c r="BU477" s="374"/>
      <c r="BV477" s="374"/>
      <c r="BW477" s="374"/>
      <c r="BX477" s="376"/>
      <c r="BY477" s="374"/>
      <c r="BZ477" s="374"/>
      <c r="CA477" s="376"/>
      <c r="CB477" s="374"/>
      <c r="CC477" s="374"/>
      <c r="CD477" s="376"/>
      <c r="CE477" s="374"/>
      <c r="CF477" s="375"/>
      <c r="CG477" s="376"/>
      <c r="CH477" s="374"/>
      <c r="CI477" s="375"/>
      <c r="CJ477" s="471">
        <v>45909</v>
      </c>
      <c r="CK477" s="472">
        <v>213000</v>
      </c>
      <c r="CL477" s="375"/>
      <c r="CM477" s="375"/>
      <c r="CN477" s="375"/>
      <c r="DB477" s="442">
        <v>46065</v>
      </c>
      <c r="DC477" s="441">
        <v>20000</v>
      </c>
      <c r="DH477" s="126"/>
      <c r="DI477" s="203"/>
    </row>
    <row r="478" spans="1:113" ht="15.75" x14ac:dyDescent="0.25">
      <c r="A478" s="298"/>
      <c r="E478" s="404">
        <v>46081</v>
      </c>
      <c r="F478" s="405">
        <v>5000</v>
      </c>
      <c r="G478" s="407"/>
      <c r="H478" s="405" t="s">
        <v>4967</v>
      </c>
      <c r="M478" s="211">
        <v>44299</v>
      </c>
      <c r="N478" s="212">
        <v>50000</v>
      </c>
      <c r="O478" s="213"/>
      <c r="P478" s="580" t="s">
        <v>649</v>
      </c>
      <c r="T478" s="671">
        <v>45931</v>
      </c>
      <c r="U478" s="558" t="s">
        <v>6768</v>
      </c>
      <c r="V478" s="558" t="s">
        <v>6769</v>
      </c>
      <c r="W478" s="558" t="s">
        <v>1871</v>
      </c>
      <c r="X478" s="558" t="s">
        <v>427</v>
      </c>
      <c r="Y478" s="569">
        <v>105000</v>
      </c>
      <c r="Z478" s="569"/>
      <c r="AA478" s="569"/>
      <c r="AB478" s="569"/>
      <c r="AC478" s="569"/>
      <c r="AD478" s="569"/>
      <c r="AE478" s="569">
        <v>25000</v>
      </c>
      <c r="AF478" s="569"/>
      <c r="AG478" s="569"/>
      <c r="AH478" s="569" t="s">
        <v>6808</v>
      </c>
      <c r="AI478" t="s">
        <v>542</v>
      </c>
      <c r="AN478" s="126"/>
      <c r="BP478" s="203"/>
      <c r="BQ478" s="203"/>
      <c r="BR478" s="203"/>
      <c r="BS478" s="203"/>
      <c r="BT478" s="203"/>
      <c r="BU478" s="374"/>
      <c r="BV478" s="374"/>
      <c r="BW478" s="374"/>
      <c r="BX478" s="376"/>
      <c r="BY478" s="374"/>
      <c r="BZ478" s="374"/>
      <c r="CA478" s="376"/>
      <c r="CB478" s="374"/>
      <c r="CC478" s="374"/>
      <c r="CD478" s="376"/>
      <c r="CE478" s="374"/>
      <c r="CF478" s="375"/>
      <c r="CG478" s="376"/>
      <c r="CH478" s="374"/>
      <c r="CI478" s="375"/>
      <c r="CJ478" s="471">
        <v>45908</v>
      </c>
      <c r="CK478" s="472">
        <v>100000</v>
      </c>
      <c r="CL478" s="375"/>
      <c r="CM478" s="375"/>
      <c r="CN478" s="375"/>
      <c r="DB478" s="442">
        <v>46064</v>
      </c>
      <c r="DC478" s="441">
        <v>152000</v>
      </c>
      <c r="DH478" s="126"/>
      <c r="DI478" s="203"/>
    </row>
    <row r="479" spans="1:113" ht="15.75" thickBot="1" x14ac:dyDescent="0.3">
      <c r="E479" s="404">
        <v>46081</v>
      </c>
      <c r="F479" s="405">
        <v>6000</v>
      </c>
      <c r="G479" s="407"/>
      <c r="H479" s="405" t="s">
        <v>8243</v>
      </c>
      <c r="M479" s="211">
        <v>44294</v>
      </c>
      <c r="N479" s="212">
        <v>40000</v>
      </c>
      <c r="O479" s="213" t="s">
        <v>836</v>
      </c>
      <c r="P479" s="574" t="s">
        <v>838</v>
      </c>
      <c r="T479" s="671">
        <v>45931</v>
      </c>
      <c r="U479" s="558" t="s">
        <v>4040</v>
      </c>
      <c r="V479" s="558" t="s">
        <v>6912</v>
      </c>
      <c r="W479" s="558" t="s">
        <v>561</v>
      </c>
      <c r="X479" s="558" t="s">
        <v>571</v>
      </c>
      <c r="Y479" s="569">
        <v>460000</v>
      </c>
      <c r="Z479" s="569"/>
      <c r="AA479" s="569"/>
      <c r="AB479" s="569"/>
      <c r="AC479" s="569"/>
      <c r="AD479" s="569"/>
      <c r="AE479" s="569">
        <v>98000</v>
      </c>
      <c r="AF479" s="569"/>
      <c r="AG479" s="569"/>
      <c r="AH479" s="569" t="s">
        <v>6999</v>
      </c>
      <c r="AI479" t="s">
        <v>542</v>
      </c>
      <c r="AN479" s="126"/>
      <c r="BP479" s="203"/>
      <c r="BQ479" s="203"/>
      <c r="BR479" s="203"/>
      <c r="BS479" s="203"/>
      <c r="BT479" s="203"/>
      <c r="BU479" s="374"/>
      <c r="BV479" s="374"/>
      <c r="BW479" s="377"/>
      <c r="BX479" s="376"/>
      <c r="BY479" s="374"/>
      <c r="BZ479" s="374"/>
      <c r="CA479" s="376"/>
      <c r="CB479" s="374"/>
      <c r="CC479" s="377"/>
      <c r="CD479" s="376"/>
      <c r="CE479" s="374"/>
      <c r="CF479" s="375"/>
      <c r="CG479" s="376"/>
      <c r="CH479" s="374"/>
      <c r="CI479" s="375"/>
      <c r="CJ479" s="471">
        <v>45908</v>
      </c>
      <c r="CK479" s="472">
        <v>120000</v>
      </c>
      <c r="CL479" s="375"/>
      <c r="CM479" s="375"/>
      <c r="CN479" s="375"/>
      <c r="DB479" s="442">
        <v>46064</v>
      </c>
      <c r="DC479" s="441">
        <v>8000</v>
      </c>
      <c r="DH479" s="126"/>
      <c r="DI479" s="203"/>
    </row>
    <row r="480" spans="1:113" x14ac:dyDescent="0.25">
      <c r="E480" s="404">
        <v>46081</v>
      </c>
      <c r="F480" s="405">
        <v>54000</v>
      </c>
      <c r="G480" s="407"/>
      <c r="H480" s="405" t="s">
        <v>8236</v>
      </c>
      <c r="M480" s="211">
        <v>44294</v>
      </c>
      <c r="N480" s="212">
        <v>100000</v>
      </c>
      <c r="O480" s="213"/>
      <c r="P480" s="214" t="s">
        <v>840</v>
      </c>
      <c r="T480" s="671">
        <v>45931</v>
      </c>
      <c r="U480" s="558" t="s">
        <v>2369</v>
      </c>
      <c r="V480" s="558" t="s">
        <v>6881</v>
      </c>
      <c r="W480" s="558" t="s">
        <v>561</v>
      </c>
      <c r="X480" s="558" t="s">
        <v>214</v>
      </c>
      <c r="Y480" s="569">
        <v>436000</v>
      </c>
      <c r="Z480" s="569"/>
      <c r="AA480" s="569"/>
      <c r="AB480" s="569"/>
      <c r="AC480" s="569"/>
      <c r="AD480" s="569"/>
      <c r="AE480" s="569">
        <v>89000</v>
      </c>
      <c r="AF480" s="569"/>
      <c r="AG480" s="569"/>
      <c r="AH480" s="569" t="s">
        <v>7022</v>
      </c>
      <c r="AI480" t="s">
        <v>542</v>
      </c>
      <c r="AN480" s="126"/>
      <c r="BP480" s="203"/>
      <c r="BQ480" s="203"/>
      <c r="BR480" s="203"/>
      <c r="BS480" s="203"/>
      <c r="BT480" s="203"/>
      <c r="BU480" s="374"/>
      <c r="BV480" s="374"/>
      <c r="BW480" s="203"/>
      <c r="BX480" s="376"/>
      <c r="BY480" s="374"/>
      <c r="BZ480" s="374"/>
      <c r="CA480" s="376"/>
      <c r="CB480" s="374"/>
      <c r="CC480" s="203"/>
      <c r="CD480" s="376"/>
      <c r="CE480" s="374"/>
      <c r="CF480" s="375"/>
      <c r="CG480" s="376"/>
      <c r="CH480" s="374"/>
      <c r="CI480" s="375"/>
      <c r="CJ480" s="471">
        <v>45908</v>
      </c>
      <c r="CK480" s="472">
        <v>45000</v>
      </c>
      <c r="CL480" s="375"/>
      <c r="CM480" s="375"/>
      <c r="CN480" s="375"/>
      <c r="DB480" s="442">
        <v>46064</v>
      </c>
      <c r="DC480" s="441">
        <v>129000</v>
      </c>
      <c r="DH480" s="126"/>
      <c r="DI480" s="203"/>
    </row>
    <row r="481" spans="5:113" x14ac:dyDescent="0.25">
      <c r="E481" s="404">
        <v>46081</v>
      </c>
      <c r="F481" s="405">
        <v>16000</v>
      </c>
      <c r="G481" s="407"/>
      <c r="H481" s="405" t="s">
        <v>2002</v>
      </c>
      <c r="M481" s="211">
        <v>44292</v>
      </c>
      <c r="N481" s="212">
        <v>100000</v>
      </c>
      <c r="O481" s="213"/>
      <c r="P481" s="214" t="s">
        <v>841</v>
      </c>
      <c r="T481" s="671">
        <v>45931</v>
      </c>
      <c r="U481" s="558" t="s">
        <v>2369</v>
      </c>
      <c r="V481" s="558" t="s">
        <v>6987</v>
      </c>
      <c r="W481" s="558" t="s">
        <v>6988</v>
      </c>
      <c r="X481" s="558" t="s">
        <v>577</v>
      </c>
      <c r="Y481" s="569">
        <v>142000</v>
      </c>
      <c r="Z481" s="569"/>
      <c r="AA481" s="569"/>
      <c r="AB481" s="569"/>
      <c r="AC481" s="569"/>
      <c r="AD481" s="569"/>
      <c r="AE481" s="569">
        <v>30000</v>
      </c>
      <c r="AF481" s="569"/>
      <c r="AG481" s="569"/>
      <c r="AH481" s="569" t="s">
        <v>7007</v>
      </c>
      <c r="AI481" t="s">
        <v>542</v>
      </c>
      <c r="AN481" s="126"/>
      <c r="BP481" s="203"/>
      <c r="BQ481" s="203"/>
      <c r="BR481" s="203"/>
      <c r="BS481" s="203"/>
      <c r="BT481" s="203"/>
      <c r="BU481" s="374"/>
      <c r="BV481" s="374"/>
      <c r="BW481" s="203"/>
      <c r="BX481" s="376"/>
      <c r="BY481" s="374"/>
      <c r="BZ481" s="374"/>
      <c r="CA481" s="376"/>
      <c r="CB481" s="374"/>
      <c r="CC481" s="203"/>
      <c r="CD481" s="376"/>
      <c r="CE481" s="374"/>
      <c r="CF481" s="375"/>
      <c r="CG481" s="376"/>
      <c r="CH481" s="374"/>
      <c r="CI481" s="375"/>
      <c r="CJ481" s="442">
        <v>45904</v>
      </c>
      <c r="CK481" s="441">
        <v>156000</v>
      </c>
      <c r="CL481" s="375"/>
      <c r="CM481" s="375"/>
      <c r="CN481" s="375"/>
      <c r="DB481" s="442">
        <v>46064</v>
      </c>
      <c r="DC481" s="441">
        <v>222000</v>
      </c>
      <c r="DH481" s="126"/>
      <c r="DI481" s="203"/>
    </row>
    <row r="482" spans="5:113" ht="15.75" thickBot="1" x14ac:dyDescent="0.3">
      <c r="E482" s="404">
        <v>46081</v>
      </c>
      <c r="F482" s="405">
        <v>200000</v>
      </c>
      <c r="G482" s="407" t="s">
        <v>3322</v>
      </c>
      <c r="H482" s="405" t="s">
        <v>8240</v>
      </c>
      <c r="M482" s="211">
        <v>44292</v>
      </c>
      <c r="N482" s="212">
        <v>160000</v>
      </c>
      <c r="O482" s="213"/>
      <c r="P482" s="214" t="s">
        <v>842</v>
      </c>
      <c r="T482" s="671">
        <v>45931</v>
      </c>
      <c r="U482" s="558" t="s">
        <v>6810</v>
      </c>
      <c r="V482" s="558" t="s">
        <v>6865</v>
      </c>
      <c r="W482" s="558" t="s">
        <v>6866</v>
      </c>
      <c r="X482" s="558" t="s">
        <v>571</v>
      </c>
      <c r="Y482" s="569">
        <v>656000</v>
      </c>
      <c r="Z482" s="569"/>
      <c r="AA482" s="569"/>
      <c r="AB482" s="569"/>
      <c r="AC482" s="569"/>
      <c r="AD482" s="569"/>
      <c r="AE482" s="569">
        <v>98000</v>
      </c>
      <c r="AF482" s="569"/>
      <c r="AG482" s="569"/>
      <c r="AH482" s="569" t="s">
        <v>6870</v>
      </c>
      <c r="AI482" t="s">
        <v>542</v>
      </c>
      <c r="AN482" s="126"/>
      <c r="BP482" s="203"/>
      <c r="BQ482" s="203"/>
      <c r="BR482" s="203"/>
      <c r="BS482" s="203"/>
      <c r="BT482" s="203"/>
      <c r="BU482" s="374"/>
      <c r="BV482" s="374"/>
      <c r="BW482" s="203"/>
      <c r="BX482" s="376"/>
      <c r="BY482" s="374"/>
      <c r="BZ482" s="377"/>
      <c r="CA482" s="376"/>
      <c r="CB482" s="374"/>
      <c r="CC482" s="203"/>
      <c r="CD482" s="376"/>
      <c r="CE482" s="374"/>
      <c r="CF482" s="375"/>
      <c r="CG482" s="376"/>
      <c r="CH482" s="374"/>
      <c r="CI482" s="375"/>
      <c r="CJ482" s="442">
        <v>45904</v>
      </c>
      <c r="CK482" s="441">
        <v>242000</v>
      </c>
      <c r="CL482" s="41"/>
      <c r="CM482" s="375"/>
      <c r="CN482" s="375"/>
      <c r="DB482" s="442">
        <v>46064</v>
      </c>
      <c r="DC482" s="441">
        <v>177000</v>
      </c>
      <c r="DH482" s="126"/>
      <c r="DI482" s="203"/>
    </row>
    <row r="483" spans="5:113" ht="15.75" thickBot="1" x14ac:dyDescent="0.3">
      <c r="E483" s="404">
        <v>46081</v>
      </c>
      <c r="F483" s="405">
        <v>7000</v>
      </c>
      <c r="G483" s="407"/>
      <c r="H483" s="405" t="s">
        <v>8244</v>
      </c>
      <c r="M483" s="211">
        <v>44290</v>
      </c>
      <c r="N483" s="212">
        <v>50000</v>
      </c>
      <c r="O483" s="213"/>
      <c r="P483" s="580" t="s">
        <v>649</v>
      </c>
      <c r="T483" s="671">
        <v>45931</v>
      </c>
      <c r="U483" s="558" t="s">
        <v>6654</v>
      </c>
      <c r="V483" s="558" t="s">
        <v>6676</v>
      </c>
      <c r="W483" s="558" t="s">
        <v>561</v>
      </c>
      <c r="X483" s="558" t="s">
        <v>214</v>
      </c>
      <c r="Y483" s="569"/>
      <c r="Z483" s="569"/>
      <c r="AA483" s="569"/>
      <c r="AB483" s="569"/>
      <c r="AC483" s="569"/>
      <c r="AD483" s="569"/>
      <c r="AE483" s="569">
        <v>0</v>
      </c>
      <c r="AF483" s="569"/>
      <c r="AG483" s="569"/>
      <c r="AH483" s="569" t="s">
        <v>6770</v>
      </c>
      <c r="AI483" t="s">
        <v>542</v>
      </c>
      <c r="AN483" s="126"/>
      <c r="BP483" s="203"/>
      <c r="BQ483" s="203"/>
      <c r="BR483" s="203"/>
      <c r="BS483" s="203"/>
      <c r="BT483" s="203"/>
      <c r="BU483" s="374"/>
      <c r="BV483" s="374"/>
      <c r="BW483" s="203"/>
      <c r="BX483" s="376"/>
      <c r="BY483" s="374"/>
      <c r="BZ483" s="203"/>
      <c r="CA483" s="376"/>
      <c r="CB483" s="374"/>
      <c r="CC483" s="203"/>
      <c r="CD483" s="376"/>
      <c r="CE483" s="374"/>
      <c r="CF483" s="375"/>
      <c r="CG483" s="376"/>
      <c r="CH483" s="374"/>
      <c r="CI483" s="41"/>
      <c r="CJ483" s="442">
        <v>45904</v>
      </c>
      <c r="CK483" s="441">
        <v>747000</v>
      </c>
      <c r="CM483" s="375"/>
      <c r="CN483" s="375"/>
      <c r="DB483" s="442">
        <v>46064</v>
      </c>
      <c r="DC483" s="441">
        <v>223000</v>
      </c>
      <c r="DH483" s="126"/>
      <c r="DI483" s="203"/>
    </row>
    <row r="484" spans="5:113" x14ac:dyDescent="0.25">
      <c r="E484" s="404">
        <v>46081</v>
      </c>
      <c r="F484" s="405">
        <v>72000</v>
      </c>
      <c r="G484" s="407" t="s">
        <v>1365</v>
      </c>
      <c r="H484" s="405" t="s">
        <v>8234</v>
      </c>
      <c r="M484" s="211">
        <v>44286</v>
      </c>
      <c r="N484" s="212">
        <v>50000</v>
      </c>
      <c r="O484" s="213" t="s">
        <v>836</v>
      </c>
      <c r="P484" s="574" t="s">
        <v>843</v>
      </c>
      <c r="T484" s="671">
        <v>45931</v>
      </c>
      <c r="U484" s="558" t="s">
        <v>6654</v>
      </c>
      <c r="V484" s="558" t="s">
        <v>6767</v>
      </c>
      <c r="W484" s="558" t="s">
        <v>561</v>
      </c>
      <c r="X484" s="558" t="s">
        <v>214</v>
      </c>
      <c r="Y484" s="569" t="s">
        <v>6771</v>
      </c>
      <c r="Z484" s="569"/>
      <c r="AA484" s="569"/>
      <c r="AB484" s="569"/>
      <c r="AC484" s="569"/>
      <c r="AD484" s="569"/>
      <c r="AE484" s="569">
        <v>161000</v>
      </c>
      <c r="AF484" s="569"/>
      <c r="AG484" s="569"/>
      <c r="AH484" s="569" t="s">
        <v>6954</v>
      </c>
      <c r="AI484" t="s">
        <v>542</v>
      </c>
      <c r="AN484" s="126"/>
      <c r="BP484" s="203"/>
      <c r="BQ484" s="203"/>
      <c r="BR484" s="203"/>
      <c r="BS484" s="203"/>
      <c r="BT484" s="203"/>
      <c r="BU484" s="374"/>
      <c r="BV484" s="374"/>
      <c r="BW484" s="203"/>
      <c r="BX484" s="376"/>
      <c r="BY484" s="374"/>
      <c r="BZ484" s="203"/>
      <c r="CA484" s="376"/>
      <c r="CB484" s="374"/>
      <c r="CC484" s="203"/>
      <c r="CD484" s="376"/>
      <c r="CE484" s="374"/>
      <c r="CF484" s="375"/>
      <c r="CG484" s="376"/>
      <c r="CH484" s="374"/>
      <c r="CJ484" s="442">
        <v>45904</v>
      </c>
      <c r="CK484" s="441">
        <v>224000</v>
      </c>
      <c r="CM484" s="375"/>
      <c r="CN484" s="375"/>
      <c r="DB484" s="442">
        <v>46064</v>
      </c>
      <c r="DC484" s="441">
        <v>5000</v>
      </c>
      <c r="DH484" s="126"/>
      <c r="DI484" s="203"/>
    </row>
    <row r="485" spans="5:113" x14ac:dyDescent="0.25">
      <c r="E485" s="404">
        <v>46081</v>
      </c>
      <c r="F485" s="405">
        <v>100000</v>
      </c>
      <c r="G485" s="407" t="s">
        <v>3321</v>
      </c>
      <c r="H485" s="405" t="s">
        <v>8233</v>
      </c>
      <c r="M485" s="211">
        <v>44283</v>
      </c>
      <c r="N485" s="212">
        <v>80000</v>
      </c>
      <c r="O485" s="213" t="s">
        <v>836</v>
      </c>
      <c r="P485" s="214" t="s">
        <v>844</v>
      </c>
      <c r="T485" s="671">
        <v>45931</v>
      </c>
      <c r="U485" s="558" t="s">
        <v>1462</v>
      </c>
      <c r="V485" s="558" t="s">
        <v>6790</v>
      </c>
      <c r="W485" s="558" t="s">
        <v>580</v>
      </c>
      <c r="X485" s="558" t="s">
        <v>571</v>
      </c>
      <c r="Y485" s="569">
        <v>608000</v>
      </c>
      <c r="Z485" s="569"/>
      <c r="AA485" s="569"/>
      <c r="AB485" s="569"/>
      <c r="AC485" s="569"/>
      <c r="AD485" s="569"/>
      <c r="AE485" s="569">
        <v>94000</v>
      </c>
      <c r="AF485" s="569"/>
      <c r="AG485" s="569"/>
      <c r="AH485" s="569" t="s">
        <v>6869</v>
      </c>
      <c r="AI485" t="s">
        <v>542</v>
      </c>
      <c r="AN485" s="126"/>
      <c r="BP485" s="203"/>
      <c r="BQ485" s="203"/>
      <c r="BR485" s="203"/>
      <c r="BS485" s="203"/>
      <c r="BT485" s="203"/>
      <c r="BU485" s="374"/>
      <c r="BV485" s="374"/>
      <c r="BW485" s="203"/>
      <c r="BX485" s="376"/>
      <c r="BY485" s="374"/>
      <c r="BZ485" s="203"/>
      <c r="CA485" s="376"/>
      <c r="CB485" s="374"/>
      <c r="CC485" s="203"/>
      <c r="CD485" s="376"/>
      <c r="CE485" s="374"/>
      <c r="CF485" s="375"/>
      <c r="CG485" s="376"/>
      <c r="CH485" s="374"/>
      <c r="CJ485" s="442">
        <v>45902</v>
      </c>
      <c r="CK485" s="441">
        <v>974000</v>
      </c>
      <c r="CM485" s="375"/>
      <c r="CN485" s="375"/>
      <c r="DB485" s="442">
        <v>46063</v>
      </c>
      <c r="DC485" s="441">
        <v>140000</v>
      </c>
      <c r="DH485" s="126"/>
      <c r="DI485" s="203"/>
    </row>
    <row r="486" spans="5:113" ht="15.75" thickBot="1" x14ac:dyDescent="0.3">
      <c r="E486" s="404">
        <v>46081</v>
      </c>
      <c r="F486" s="405">
        <v>5000</v>
      </c>
      <c r="G486" s="407"/>
      <c r="H486" s="405" t="s">
        <v>8242</v>
      </c>
      <c r="M486" s="211">
        <v>44282</v>
      </c>
      <c r="N486" s="212">
        <v>170000</v>
      </c>
      <c r="O486" s="213"/>
      <c r="P486" s="580" t="s">
        <v>649</v>
      </c>
      <c r="T486" s="671">
        <v>45931</v>
      </c>
      <c r="U486" s="558" t="s">
        <v>6506</v>
      </c>
      <c r="V486" s="558" t="s">
        <v>6705</v>
      </c>
      <c r="W486" s="558" t="s">
        <v>561</v>
      </c>
      <c r="X486" s="558" t="s">
        <v>283</v>
      </c>
      <c r="Y486" s="569">
        <v>1037000</v>
      </c>
      <c r="Z486" s="569"/>
      <c r="AA486" s="569"/>
      <c r="AB486" s="569"/>
      <c r="AC486" s="569"/>
      <c r="AD486" s="569"/>
      <c r="AE486" s="569">
        <v>83000</v>
      </c>
      <c r="AF486" s="569"/>
      <c r="AG486" s="569"/>
      <c r="AH486" s="569" t="s">
        <v>6738</v>
      </c>
      <c r="AI486" t="s">
        <v>542</v>
      </c>
      <c r="AN486" s="126"/>
      <c r="BP486" s="203"/>
      <c r="BQ486" s="203"/>
      <c r="BR486" s="203"/>
      <c r="BS486" s="203"/>
      <c r="BT486" s="203"/>
      <c r="BU486" s="374"/>
      <c r="BV486" s="374"/>
      <c r="BW486" s="203"/>
      <c r="BX486" s="376"/>
      <c r="BY486" s="374"/>
      <c r="BZ486" s="203"/>
      <c r="CA486" s="376"/>
      <c r="CB486" s="374"/>
      <c r="CC486" s="203"/>
      <c r="CD486" s="376"/>
      <c r="CE486" s="374"/>
      <c r="CF486" s="41"/>
      <c r="CG486" s="376"/>
      <c r="CH486" s="374"/>
      <c r="CJ486" s="442">
        <v>45902</v>
      </c>
      <c r="CK486" s="441">
        <v>1147000</v>
      </c>
      <c r="CM486" s="375"/>
      <c r="CN486" s="375"/>
      <c r="DB486" s="442">
        <v>46063</v>
      </c>
      <c r="DC486" s="441">
        <v>10000</v>
      </c>
      <c r="DH486" s="126"/>
      <c r="DI486" s="203"/>
    </row>
    <row r="487" spans="5:113" x14ac:dyDescent="0.25">
      <c r="E487" s="404">
        <v>46081</v>
      </c>
      <c r="F487" s="405">
        <v>20000</v>
      </c>
      <c r="G487" s="407"/>
      <c r="H487" s="405"/>
      <c r="M487" s="211">
        <v>44281</v>
      </c>
      <c r="N487" s="212">
        <v>150000</v>
      </c>
      <c r="O487" s="213" t="s">
        <v>836</v>
      </c>
      <c r="P487" s="574" t="s">
        <v>845</v>
      </c>
      <c r="T487" s="671">
        <v>45931</v>
      </c>
      <c r="U487" s="558" t="s">
        <v>6992</v>
      </c>
      <c r="V487" s="558" t="s">
        <v>7008</v>
      </c>
      <c r="W487" s="558" t="s">
        <v>561</v>
      </c>
      <c r="X487" s="558" t="s">
        <v>427</v>
      </c>
      <c r="Y487" s="569">
        <v>281000</v>
      </c>
      <c r="Z487" s="569"/>
      <c r="AA487" s="569"/>
      <c r="AB487" s="569"/>
      <c r="AC487" s="569"/>
      <c r="AD487" s="569"/>
      <c r="AE487" s="569">
        <v>70000</v>
      </c>
      <c r="AF487" s="569"/>
      <c r="AG487" s="569"/>
      <c r="AH487" s="569" t="s">
        <v>7023</v>
      </c>
      <c r="AI487" t="s">
        <v>542</v>
      </c>
      <c r="AN487" s="126"/>
      <c r="BP487" s="203"/>
      <c r="BQ487" s="203"/>
      <c r="BR487" s="203"/>
      <c r="BS487" s="203"/>
      <c r="BT487" s="203"/>
      <c r="BU487" s="374"/>
      <c r="BV487" s="374"/>
      <c r="BW487" s="203"/>
      <c r="BX487" s="376"/>
      <c r="BY487" s="374"/>
      <c r="BZ487" s="203"/>
      <c r="CA487" s="376"/>
      <c r="CB487" s="374"/>
      <c r="CC487" s="203"/>
      <c r="CD487" s="376"/>
      <c r="CE487" s="374"/>
      <c r="CG487" s="376"/>
      <c r="CH487" s="374"/>
      <c r="CJ487" s="442">
        <v>45899</v>
      </c>
      <c r="CK487" s="441">
        <v>222000</v>
      </c>
      <c r="CM487" s="375"/>
      <c r="CN487" s="375"/>
      <c r="DB487" s="442">
        <v>46063</v>
      </c>
      <c r="DC487" s="441">
        <v>6000</v>
      </c>
      <c r="DH487" s="126"/>
      <c r="DI487" s="203"/>
    </row>
    <row r="488" spans="5:113" x14ac:dyDescent="0.25">
      <c r="E488" s="404">
        <v>46080</v>
      </c>
      <c r="F488" s="405">
        <v>5000</v>
      </c>
      <c r="G488" s="407" t="s">
        <v>1281</v>
      </c>
      <c r="H488" s="405" t="s">
        <v>1455</v>
      </c>
      <c r="M488" s="211">
        <v>44280</v>
      </c>
      <c r="N488" s="212">
        <v>120000</v>
      </c>
      <c r="O488" s="213" t="s">
        <v>836</v>
      </c>
      <c r="P488" s="214" t="s">
        <v>846</v>
      </c>
      <c r="T488" s="671">
        <v>45931</v>
      </c>
      <c r="U488" s="558" t="s">
        <v>6872</v>
      </c>
      <c r="V488" s="558" t="s">
        <v>6864</v>
      </c>
      <c r="W488" s="558" t="s">
        <v>561</v>
      </c>
      <c r="X488" s="558" t="s">
        <v>571</v>
      </c>
      <c r="Y488" s="569">
        <v>433000</v>
      </c>
      <c r="Z488" s="569"/>
      <c r="AA488" s="569"/>
      <c r="AB488" s="569"/>
      <c r="AC488" s="569"/>
      <c r="AD488" s="569"/>
      <c r="AE488" s="569">
        <v>105000</v>
      </c>
      <c r="AF488" s="569"/>
      <c r="AG488" s="569"/>
      <c r="AH488" s="569" t="s">
        <v>6868</v>
      </c>
      <c r="AI488" t="s">
        <v>542</v>
      </c>
      <c r="AN488" s="126"/>
      <c r="BP488" s="203"/>
      <c r="BQ488" s="203"/>
      <c r="BR488" s="203"/>
      <c r="BS488" s="203"/>
      <c r="BT488" s="203"/>
      <c r="BU488" s="374"/>
      <c r="BV488" s="374"/>
      <c r="BW488" s="203"/>
      <c r="BX488" s="376"/>
      <c r="BY488" s="374"/>
      <c r="BZ488" s="203"/>
      <c r="CA488" s="376"/>
      <c r="CB488" s="374"/>
      <c r="CC488" s="203"/>
      <c r="CD488" s="376"/>
      <c r="CE488" s="374"/>
      <c r="CG488" s="376"/>
      <c r="CH488" s="374"/>
      <c r="CJ488" s="442">
        <v>45898</v>
      </c>
      <c r="CK488" s="441">
        <v>167000</v>
      </c>
      <c r="CM488" s="375"/>
      <c r="CN488" s="375"/>
      <c r="DB488" s="442">
        <v>46063</v>
      </c>
      <c r="DC488" s="441">
        <v>10000</v>
      </c>
      <c r="DH488" s="126"/>
      <c r="DI488" s="203"/>
    </row>
    <row r="489" spans="5:113" x14ac:dyDescent="0.25">
      <c r="E489" s="404">
        <v>46080</v>
      </c>
      <c r="F489" s="405">
        <v>2000</v>
      </c>
      <c r="G489" s="407" t="s">
        <v>5440</v>
      </c>
      <c r="H489" s="405" t="s">
        <v>8245</v>
      </c>
      <c r="M489" s="211">
        <v>44280</v>
      </c>
      <c r="N489" s="212">
        <v>4000</v>
      </c>
      <c r="O489" s="213"/>
      <c r="P489" s="214" t="s">
        <v>613</v>
      </c>
      <c r="T489" s="671">
        <v>45901</v>
      </c>
      <c r="U489" s="558" t="s">
        <v>556</v>
      </c>
      <c r="V489" s="557" t="s">
        <v>6520</v>
      </c>
      <c r="W489" s="558" t="s">
        <v>561</v>
      </c>
      <c r="X489" s="558" t="s">
        <v>427</v>
      </c>
      <c r="Y489" s="673">
        <v>367000</v>
      </c>
      <c r="Z489" s="569"/>
      <c r="AA489" s="569">
        <v>45000</v>
      </c>
      <c r="AB489" s="569"/>
      <c r="AC489" s="569"/>
      <c r="AD489" s="569"/>
      <c r="AE489" s="569">
        <v>45000</v>
      </c>
      <c r="AF489" s="569"/>
      <c r="AG489" s="569"/>
      <c r="AH489" s="569" t="s">
        <v>6741</v>
      </c>
      <c r="AI489" t="s">
        <v>542</v>
      </c>
      <c r="AN489" s="126"/>
      <c r="BP489" s="203"/>
      <c r="BQ489" s="203"/>
      <c r="BR489" s="203"/>
      <c r="BS489" s="203"/>
      <c r="BT489" s="203"/>
      <c r="BU489" s="374"/>
      <c r="BV489" s="374"/>
      <c r="BW489" s="203"/>
      <c r="BX489" s="376"/>
      <c r="BY489" s="374"/>
      <c r="BZ489" s="203"/>
      <c r="CA489" s="376"/>
      <c r="CB489" s="374"/>
      <c r="CC489" s="203"/>
      <c r="CD489" s="376"/>
      <c r="CE489" s="374"/>
      <c r="CG489" s="376"/>
      <c r="CH489" s="374"/>
      <c r="CJ489" s="442">
        <v>45889</v>
      </c>
      <c r="CK489" s="441">
        <v>714000</v>
      </c>
      <c r="CM489" s="375"/>
      <c r="CN489" s="375"/>
      <c r="DB489" s="442">
        <v>46061</v>
      </c>
      <c r="DC489" s="441">
        <v>4000</v>
      </c>
      <c r="DH489" s="126"/>
      <c r="DI489" s="203"/>
    </row>
    <row r="490" spans="5:113" x14ac:dyDescent="0.25">
      <c r="E490" s="404">
        <v>46080</v>
      </c>
      <c r="F490" s="405">
        <v>237000</v>
      </c>
      <c r="G490" s="407" t="s">
        <v>1281</v>
      </c>
      <c r="H490" s="405" t="s">
        <v>3344</v>
      </c>
      <c r="M490" s="211">
        <v>44280</v>
      </c>
      <c r="N490" s="212">
        <v>100000</v>
      </c>
      <c r="O490" s="213"/>
      <c r="P490" s="214" t="s">
        <v>847</v>
      </c>
      <c r="T490" s="671">
        <v>45901</v>
      </c>
      <c r="U490" s="672" t="s">
        <v>556</v>
      </c>
      <c r="V490" s="557">
        <v>98643173</v>
      </c>
      <c r="W490" s="558" t="s">
        <v>4659</v>
      </c>
      <c r="X490" s="558" t="s">
        <v>238</v>
      </c>
      <c r="Y490" s="673">
        <v>350000</v>
      </c>
      <c r="Z490" s="569"/>
      <c r="AA490" s="569">
        <v>30000</v>
      </c>
      <c r="AB490" s="569"/>
      <c r="AC490" s="569"/>
      <c r="AD490" s="569"/>
      <c r="AE490" s="569">
        <v>30000</v>
      </c>
      <c r="AF490" s="569"/>
      <c r="AG490" s="569"/>
      <c r="AH490" s="569" t="s">
        <v>6739</v>
      </c>
      <c r="AI490" t="s">
        <v>542</v>
      </c>
      <c r="AN490" s="126"/>
      <c r="BP490" s="203"/>
      <c r="BQ490" s="203"/>
      <c r="BR490" s="203"/>
      <c r="BS490" s="203"/>
      <c r="BT490" s="203"/>
      <c r="BU490" s="374"/>
      <c r="BV490" s="374"/>
      <c r="BW490" s="203"/>
      <c r="BX490" s="376"/>
      <c r="BY490" s="374"/>
      <c r="BZ490" s="203"/>
      <c r="CA490" s="376"/>
      <c r="CB490" s="374"/>
      <c r="CC490" s="203"/>
      <c r="CD490" s="376"/>
      <c r="CE490" s="374"/>
      <c r="CG490" s="376"/>
      <c r="CH490" s="374"/>
      <c r="CJ490" s="442">
        <v>45887</v>
      </c>
      <c r="CK490" s="441">
        <v>12000</v>
      </c>
      <c r="CM490" s="375"/>
      <c r="CN490" s="375"/>
      <c r="DB490" s="442">
        <v>46061</v>
      </c>
      <c r="DC490" s="441">
        <v>100000</v>
      </c>
      <c r="DH490" s="126"/>
      <c r="DI490" s="203"/>
    </row>
    <row r="491" spans="5:113" x14ac:dyDescent="0.25">
      <c r="E491" s="404">
        <v>46080</v>
      </c>
      <c r="F491" s="405">
        <v>5000</v>
      </c>
      <c r="G491" s="407"/>
      <c r="H491" s="405" t="s">
        <v>8246</v>
      </c>
      <c r="M491" s="211">
        <v>44279</v>
      </c>
      <c r="N491" s="212">
        <v>110000</v>
      </c>
      <c r="O491" s="213"/>
      <c r="P491" s="580" t="s">
        <v>649</v>
      </c>
      <c r="T491" s="671">
        <v>45901</v>
      </c>
      <c r="U491" s="558" t="s">
        <v>556</v>
      </c>
      <c r="V491" s="557">
        <v>98643173</v>
      </c>
      <c r="W491" s="558" t="s">
        <v>4659</v>
      </c>
      <c r="X491" s="558" t="s">
        <v>238</v>
      </c>
      <c r="Y491" s="673">
        <v>350000</v>
      </c>
      <c r="Z491" s="569"/>
      <c r="AA491" s="569">
        <v>30000</v>
      </c>
      <c r="AB491" s="569"/>
      <c r="AC491" s="569"/>
      <c r="AD491" s="569"/>
      <c r="AE491" s="569">
        <v>30000</v>
      </c>
      <c r="AF491" s="569"/>
      <c r="AG491" s="569"/>
      <c r="AH491" s="569" t="s">
        <v>6740</v>
      </c>
      <c r="AI491" t="s">
        <v>542</v>
      </c>
      <c r="AN491" s="126"/>
      <c r="BP491" s="203"/>
      <c r="BQ491" s="203"/>
      <c r="BR491" s="203"/>
      <c r="BS491" s="203"/>
      <c r="BT491" s="203"/>
      <c r="BU491" s="374"/>
      <c r="BV491" s="374"/>
      <c r="BW491" s="203"/>
      <c r="BX491" s="376"/>
      <c r="BY491" s="374"/>
      <c r="BZ491" s="203"/>
      <c r="CA491" s="376"/>
      <c r="CB491" s="374"/>
      <c r="CC491" s="203"/>
      <c r="CD491" s="376"/>
      <c r="CE491" s="374"/>
      <c r="CG491" s="376"/>
      <c r="CH491" s="374"/>
      <c r="CJ491" s="442">
        <v>45883</v>
      </c>
      <c r="CK491" s="441">
        <v>490000</v>
      </c>
      <c r="CM491" s="375"/>
      <c r="CN491" s="375"/>
      <c r="DB491" s="442">
        <v>46060</v>
      </c>
      <c r="DC491" s="441">
        <v>16000</v>
      </c>
      <c r="DH491" s="126"/>
      <c r="DI491" s="203"/>
    </row>
    <row r="492" spans="5:113" x14ac:dyDescent="0.25">
      <c r="E492" s="404">
        <v>46080</v>
      </c>
      <c r="F492" s="405">
        <v>5000</v>
      </c>
      <c r="G492" s="407"/>
      <c r="H492" s="405" t="s">
        <v>3371</v>
      </c>
      <c r="M492" s="211">
        <v>44279</v>
      </c>
      <c r="N492" s="212">
        <v>100000</v>
      </c>
      <c r="O492" s="213"/>
      <c r="P492" s="574" t="s">
        <v>848</v>
      </c>
      <c r="T492" s="671">
        <v>45901</v>
      </c>
      <c r="U492" s="672" t="s">
        <v>582</v>
      </c>
      <c r="V492" s="557" t="s">
        <v>5750</v>
      </c>
      <c r="W492" s="558" t="s">
        <v>5350</v>
      </c>
      <c r="X492" s="558" t="s">
        <v>427</v>
      </c>
      <c r="Y492" s="673" t="s">
        <v>5748</v>
      </c>
      <c r="Z492" s="569"/>
      <c r="AA492" s="569">
        <v>0</v>
      </c>
      <c r="AB492" s="569"/>
      <c r="AC492" s="569"/>
      <c r="AD492" s="569"/>
      <c r="AE492" s="569">
        <v>0</v>
      </c>
      <c r="AF492" s="569"/>
      <c r="AG492" s="569"/>
      <c r="AH492" s="569" t="s">
        <v>6415</v>
      </c>
      <c r="AI492" t="s">
        <v>542</v>
      </c>
      <c r="AN492" s="126"/>
      <c r="BP492" s="203"/>
      <c r="BQ492" s="203"/>
      <c r="BR492" s="203"/>
      <c r="BS492" s="203"/>
      <c r="BT492" s="203"/>
      <c r="BU492" s="374"/>
      <c r="BV492" s="374"/>
      <c r="BW492" s="203"/>
      <c r="BX492" s="376"/>
      <c r="BY492" s="374"/>
      <c r="BZ492" s="203"/>
      <c r="CA492" s="376"/>
      <c r="CB492" s="374"/>
      <c r="CC492" s="203"/>
      <c r="CD492" s="376"/>
      <c r="CE492" s="374"/>
      <c r="CG492" s="376"/>
      <c r="CH492" s="374"/>
      <c r="CJ492" s="442">
        <v>45883</v>
      </c>
      <c r="CK492" s="441">
        <v>513000</v>
      </c>
      <c r="CM492" s="375"/>
      <c r="CN492" s="375"/>
      <c r="DB492" s="442">
        <v>46059</v>
      </c>
      <c r="DC492" s="441">
        <v>24000</v>
      </c>
      <c r="DH492" s="126"/>
      <c r="DI492" s="203"/>
    </row>
    <row r="493" spans="5:113" x14ac:dyDescent="0.25">
      <c r="E493" s="404">
        <v>46080</v>
      </c>
      <c r="F493" s="405">
        <v>30000</v>
      </c>
      <c r="G493" s="407"/>
      <c r="H493" s="405"/>
      <c r="M493" s="211">
        <v>44273</v>
      </c>
      <c r="N493" s="212">
        <v>23000</v>
      </c>
      <c r="O493" s="213"/>
      <c r="P493" s="214" t="s">
        <v>849</v>
      </c>
      <c r="T493" s="671">
        <v>45901</v>
      </c>
      <c r="U493" s="672" t="s">
        <v>4860</v>
      </c>
      <c r="V493" s="557" t="s">
        <v>4861</v>
      </c>
      <c r="W493" s="558" t="s">
        <v>3763</v>
      </c>
      <c r="X493" s="558" t="s">
        <v>6410</v>
      </c>
      <c r="Y493" s="673">
        <v>620000</v>
      </c>
      <c r="Z493" s="569"/>
      <c r="AA493" s="569">
        <v>26000</v>
      </c>
      <c r="AB493" s="569"/>
      <c r="AC493" s="569"/>
      <c r="AD493" s="569"/>
      <c r="AE493" s="569">
        <v>26000</v>
      </c>
      <c r="AF493" s="569"/>
      <c r="AG493" s="569"/>
      <c r="AH493" s="569" t="s">
        <v>6409</v>
      </c>
      <c r="AI493" t="s">
        <v>542</v>
      </c>
      <c r="AN493" s="126"/>
      <c r="BP493" s="203"/>
      <c r="BQ493" s="203"/>
      <c r="BR493" s="203"/>
      <c r="BS493" s="203"/>
      <c r="BT493" s="203"/>
      <c r="BU493" s="374"/>
      <c r="BV493" s="374"/>
      <c r="BW493" s="203"/>
      <c r="BX493" s="376"/>
      <c r="BY493" s="374"/>
      <c r="BZ493" s="203"/>
      <c r="CA493" s="376"/>
      <c r="CB493" s="374"/>
      <c r="CC493" s="203"/>
      <c r="CD493" s="376"/>
      <c r="CE493" s="374"/>
      <c r="CG493" s="376"/>
      <c r="CH493" s="374"/>
      <c r="CJ493" s="442">
        <v>45883</v>
      </c>
      <c r="CK493" s="441">
        <v>346000</v>
      </c>
      <c r="CM493" s="375"/>
      <c r="CN493" s="375"/>
      <c r="DB493" s="442">
        <v>46059</v>
      </c>
      <c r="DC493" s="441">
        <v>11000</v>
      </c>
      <c r="DH493" s="126"/>
      <c r="DI493" s="203"/>
    </row>
    <row r="494" spans="5:113" x14ac:dyDescent="0.25">
      <c r="E494" s="404">
        <v>46078</v>
      </c>
      <c r="F494" s="405">
        <v>40000</v>
      </c>
      <c r="G494" s="407"/>
      <c r="H494" s="405"/>
      <c r="M494" s="211">
        <v>44272</v>
      </c>
      <c r="N494" s="212">
        <v>15000</v>
      </c>
      <c r="O494" s="213" t="s">
        <v>836</v>
      </c>
      <c r="P494" s="214" t="s">
        <v>850</v>
      </c>
      <c r="T494" s="671">
        <v>45901</v>
      </c>
      <c r="U494" s="672" t="s">
        <v>582</v>
      </c>
      <c r="V494" s="557" t="s">
        <v>5677</v>
      </c>
      <c r="W494" s="558" t="s">
        <v>561</v>
      </c>
      <c r="X494" s="558" t="s">
        <v>214</v>
      </c>
      <c r="Y494" s="673">
        <v>248000</v>
      </c>
      <c r="Z494" s="569"/>
      <c r="AA494" s="569">
        <v>73000</v>
      </c>
      <c r="AB494" s="569"/>
      <c r="AC494" s="569"/>
      <c r="AD494" s="569"/>
      <c r="AE494" s="569">
        <v>73000</v>
      </c>
      <c r="AF494" s="569"/>
      <c r="AG494" s="569"/>
      <c r="AH494" s="569" t="s">
        <v>6416</v>
      </c>
      <c r="AI494" t="s">
        <v>542</v>
      </c>
      <c r="AN494" s="126"/>
      <c r="BP494" s="203"/>
      <c r="BQ494" s="203"/>
      <c r="BR494" s="203"/>
      <c r="BS494" s="203"/>
      <c r="BT494" s="203"/>
      <c r="BU494" s="374"/>
      <c r="BV494" s="374"/>
      <c r="BW494" s="203"/>
      <c r="BX494" s="376"/>
      <c r="BY494" s="374"/>
      <c r="BZ494" s="203"/>
      <c r="CA494" s="376"/>
      <c r="CB494" s="374"/>
      <c r="CC494" s="203"/>
      <c r="CD494" s="376"/>
      <c r="CE494" s="374"/>
      <c r="CG494" s="376"/>
      <c r="CH494" s="374"/>
      <c r="CJ494" s="442">
        <v>45881</v>
      </c>
      <c r="CK494" s="441">
        <v>227000</v>
      </c>
      <c r="CM494" s="375"/>
      <c r="CN494" s="375"/>
      <c r="DB494" s="442">
        <v>46059</v>
      </c>
      <c r="DC494" s="441">
        <v>7000</v>
      </c>
      <c r="DH494" s="126"/>
      <c r="DI494" s="203"/>
    </row>
    <row r="495" spans="5:113" x14ac:dyDescent="0.25">
      <c r="E495" s="404">
        <v>46077</v>
      </c>
      <c r="F495" s="405">
        <v>4000</v>
      </c>
      <c r="G495" s="407" t="s">
        <v>5440</v>
      </c>
      <c r="H495" s="405" t="s">
        <v>122</v>
      </c>
      <c r="M495" s="211">
        <v>44271</v>
      </c>
      <c r="N495" s="212">
        <v>4000</v>
      </c>
      <c r="O495" s="213"/>
      <c r="P495" s="214" t="s">
        <v>613</v>
      </c>
      <c r="T495" s="671">
        <v>45901</v>
      </c>
      <c r="U495" s="672" t="s">
        <v>6167</v>
      </c>
      <c r="V495" s="557" t="s">
        <v>6429</v>
      </c>
      <c r="W495" s="558" t="s">
        <v>561</v>
      </c>
      <c r="X495" s="558" t="s">
        <v>427</v>
      </c>
      <c r="Y495" s="673">
        <v>1063000</v>
      </c>
      <c r="Z495" s="569"/>
      <c r="AA495" s="569">
        <v>66000</v>
      </c>
      <c r="AB495" s="569"/>
      <c r="AC495" s="569"/>
      <c r="AD495" s="569"/>
      <c r="AE495" s="569">
        <v>66000</v>
      </c>
      <c r="AF495" s="569"/>
      <c r="AG495" s="569"/>
      <c r="AH495" s="569" t="s">
        <v>6430</v>
      </c>
      <c r="AI495" t="s">
        <v>542</v>
      </c>
      <c r="AN495" s="126"/>
      <c r="BP495" s="203"/>
      <c r="BQ495" s="203"/>
      <c r="BR495" s="203"/>
      <c r="BS495" s="203"/>
      <c r="BT495" s="203"/>
      <c r="BU495" s="374"/>
      <c r="BV495" s="374"/>
      <c r="BW495" s="203"/>
      <c r="BX495" s="376"/>
      <c r="BY495" s="374"/>
      <c r="BZ495" s="203"/>
      <c r="CA495" s="376"/>
      <c r="CB495" s="374"/>
      <c r="CC495" s="203"/>
      <c r="CD495" s="376"/>
      <c r="CE495" s="374"/>
      <c r="CG495" s="376"/>
      <c r="CH495" s="374"/>
      <c r="CJ495" s="442">
        <v>45880</v>
      </c>
      <c r="CK495" s="441">
        <v>45000</v>
      </c>
      <c r="CM495" s="375"/>
      <c r="CN495" s="375"/>
      <c r="DB495" s="442">
        <v>46059</v>
      </c>
      <c r="DC495" s="441">
        <v>2000</v>
      </c>
      <c r="DH495" s="126"/>
      <c r="DI495" s="203"/>
    </row>
    <row r="496" spans="5:113" x14ac:dyDescent="0.25">
      <c r="E496" s="404">
        <v>46077</v>
      </c>
      <c r="F496" s="405">
        <v>3000</v>
      </c>
      <c r="G496" s="407"/>
      <c r="H496" s="405" t="s">
        <v>3835</v>
      </c>
      <c r="M496" s="211">
        <v>44271</v>
      </c>
      <c r="N496" s="212">
        <v>150000</v>
      </c>
      <c r="O496" s="213" t="s">
        <v>836</v>
      </c>
      <c r="P496" s="214" t="s">
        <v>851</v>
      </c>
      <c r="T496" s="671">
        <v>45901</v>
      </c>
      <c r="U496" s="672" t="s">
        <v>1974</v>
      </c>
      <c r="V496" s="557" t="s">
        <v>6438</v>
      </c>
      <c r="W496" s="558" t="s">
        <v>561</v>
      </c>
      <c r="X496" s="558" t="s">
        <v>426</v>
      </c>
      <c r="Y496" s="673">
        <v>328000</v>
      </c>
      <c r="Z496" s="569"/>
      <c r="AA496" s="569">
        <v>71000</v>
      </c>
      <c r="AB496" s="569"/>
      <c r="AC496" s="569"/>
      <c r="AD496" s="569"/>
      <c r="AE496" s="569">
        <v>71000</v>
      </c>
      <c r="AF496" s="569"/>
      <c r="AG496" s="569"/>
      <c r="AH496" s="569" t="s">
        <v>6524</v>
      </c>
      <c r="AI496" t="s">
        <v>542</v>
      </c>
      <c r="AN496" s="126"/>
      <c r="BP496" s="203"/>
      <c r="BQ496" s="203"/>
      <c r="BR496" s="203"/>
      <c r="BS496" s="203"/>
      <c r="BT496" s="203"/>
      <c r="BU496" s="374"/>
      <c r="BV496" s="374"/>
      <c r="BW496" s="203"/>
      <c r="BX496" s="376"/>
      <c r="BY496" s="374"/>
      <c r="BZ496" s="203"/>
      <c r="CA496" s="376"/>
      <c r="CB496" s="374"/>
      <c r="CC496" s="203"/>
      <c r="CD496" s="376"/>
      <c r="CE496" s="374"/>
      <c r="CG496" s="376"/>
      <c r="CH496" s="374"/>
      <c r="CJ496" s="442">
        <v>45871</v>
      </c>
      <c r="CK496" s="441">
        <v>5000</v>
      </c>
      <c r="CM496" s="375"/>
      <c r="CN496" s="375"/>
      <c r="DB496" s="442">
        <v>46059</v>
      </c>
      <c r="DC496" s="441">
        <v>548000</v>
      </c>
      <c r="DH496" s="126"/>
      <c r="DI496" s="203"/>
    </row>
    <row r="497" spans="5:113" x14ac:dyDescent="0.25">
      <c r="E497" s="404">
        <v>46076</v>
      </c>
      <c r="F497" s="405">
        <v>2000</v>
      </c>
      <c r="G497" s="407" t="s">
        <v>5440</v>
      </c>
      <c r="H497" s="405" t="s">
        <v>7394</v>
      </c>
      <c r="M497" s="211">
        <v>44270</v>
      </c>
      <c r="N497" s="212">
        <v>80000</v>
      </c>
      <c r="O497" s="213"/>
      <c r="P497" s="214" t="s">
        <v>852</v>
      </c>
      <c r="T497" s="671">
        <v>45901</v>
      </c>
      <c r="U497" s="672" t="s">
        <v>578</v>
      </c>
      <c r="V497" s="557" t="s">
        <v>5207</v>
      </c>
      <c r="W497" s="558" t="s">
        <v>1871</v>
      </c>
      <c r="X497" s="558" t="s">
        <v>427</v>
      </c>
      <c r="Y497" s="673">
        <v>105000</v>
      </c>
      <c r="Z497" s="569"/>
      <c r="AA497" s="569">
        <v>28000</v>
      </c>
      <c r="AB497" s="569"/>
      <c r="AC497" s="569"/>
      <c r="AD497" s="569"/>
      <c r="AE497" s="569">
        <v>28000</v>
      </c>
      <c r="AF497" s="569"/>
      <c r="AG497" s="569"/>
      <c r="AH497" s="569" t="s">
        <v>5354</v>
      </c>
      <c r="AI497" t="s">
        <v>542</v>
      </c>
      <c r="AN497" s="126"/>
      <c r="BP497" s="203"/>
      <c r="BQ497" s="203"/>
      <c r="BR497" s="203"/>
      <c r="BS497" s="203"/>
      <c r="BT497" s="203"/>
      <c r="BU497" s="374"/>
      <c r="BV497" s="374"/>
      <c r="BW497" s="203"/>
      <c r="BX497" s="376"/>
      <c r="BY497" s="374"/>
      <c r="BZ497" s="203"/>
      <c r="CA497" s="376"/>
      <c r="CB497" s="374"/>
      <c r="CC497" s="203"/>
      <c r="CD497" s="376"/>
      <c r="CE497" s="374"/>
      <c r="CG497" s="376"/>
      <c r="CH497" s="374"/>
      <c r="CJ497" s="442">
        <v>45871</v>
      </c>
      <c r="CK497" s="441">
        <v>5000</v>
      </c>
      <c r="CM497" s="375"/>
      <c r="CN497" s="375"/>
      <c r="DB497" s="442">
        <v>46059</v>
      </c>
      <c r="DC497" s="441">
        <v>10000</v>
      </c>
      <c r="DH497" s="126"/>
      <c r="DI497" s="203"/>
    </row>
    <row r="498" spans="5:113" x14ac:dyDescent="0.25">
      <c r="E498" s="404">
        <v>46076</v>
      </c>
      <c r="F498" s="405">
        <v>4000</v>
      </c>
      <c r="G498" s="407" t="s">
        <v>5440</v>
      </c>
      <c r="H498" s="405" t="s">
        <v>5594</v>
      </c>
      <c r="M498" s="211">
        <v>44268</v>
      </c>
      <c r="N498" s="212">
        <v>100000</v>
      </c>
      <c r="O498" s="213"/>
      <c r="P498" s="214" t="s">
        <v>853</v>
      </c>
      <c r="T498" s="671">
        <v>45901</v>
      </c>
      <c r="U498" s="672" t="s">
        <v>5632</v>
      </c>
      <c r="V498" s="557" t="s">
        <v>6393</v>
      </c>
      <c r="W498" s="558" t="s">
        <v>561</v>
      </c>
      <c r="X498" s="558" t="s">
        <v>426</v>
      </c>
      <c r="Y498" s="673" t="s">
        <v>6577</v>
      </c>
      <c r="Z498" s="569"/>
      <c r="AA498" s="569">
        <v>80000</v>
      </c>
      <c r="AB498" s="569"/>
      <c r="AC498" s="569"/>
      <c r="AD498" s="569"/>
      <c r="AE498" s="569">
        <v>80000</v>
      </c>
      <c r="AF498" s="569"/>
      <c r="AG498" s="569"/>
      <c r="AH498" s="569" t="s">
        <v>6576</v>
      </c>
      <c r="AI498" t="s">
        <v>542</v>
      </c>
      <c r="AN498" s="126"/>
      <c r="BP498" s="203"/>
      <c r="BQ498" s="203"/>
      <c r="BR498" s="203"/>
      <c r="BS498" s="203"/>
      <c r="BT498" s="203"/>
      <c r="BU498" s="374"/>
      <c r="BV498" s="374"/>
      <c r="BW498" s="203"/>
      <c r="BX498" s="376"/>
      <c r="BY498" s="374"/>
      <c r="BZ498" s="203"/>
      <c r="CA498" s="376"/>
      <c r="CB498" s="374"/>
      <c r="CC498" s="203"/>
      <c r="CD498" s="376"/>
      <c r="CE498" s="374"/>
      <c r="CG498" s="376"/>
      <c r="CH498" s="374"/>
      <c r="CJ498" s="442">
        <v>45864</v>
      </c>
      <c r="CK498" s="441">
        <v>440000</v>
      </c>
      <c r="CM498" s="375"/>
      <c r="CN498" s="375"/>
      <c r="DB498" s="442">
        <v>46059</v>
      </c>
      <c r="DC498" s="441">
        <v>30000</v>
      </c>
      <c r="DH498" s="126"/>
      <c r="DI498" s="203"/>
    </row>
    <row r="499" spans="5:113" x14ac:dyDescent="0.25">
      <c r="E499" s="404">
        <v>46076</v>
      </c>
      <c r="F499" s="405">
        <v>5000</v>
      </c>
      <c r="G499" s="407" t="s">
        <v>3324</v>
      </c>
      <c r="H499" s="405" t="s">
        <v>2649</v>
      </c>
      <c r="M499" s="211">
        <v>44267</v>
      </c>
      <c r="N499" s="212">
        <v>100000</v>
      </c>
      <c r="O499" s="213"/>
      <c r="P499" s="580" t="s">
        <v>649</v>
      </c>
      <c r="T499" s="671">
        <v>45901</v>
      </c>
      <c r="U499" s="672" t="s">
        <v>5632</v>
      </c>
      <c r="V499" s="557" t="s">
        <v>6532</v>
      </c>
      <c r="W499" s="558" t="s">
        <v>561</v>
      </c>
      <c r="X499" s="558" t="s">
        <v>427</v>
      </c>
      <c r="Y499" s="673">
        <v>520000</v>
      </c>
      <c r="Z499" s="569"/>
      <c r="AA499" s="569">
        <v>70000</v>
      </c>
      <c r="AB499" s="569"/>
      <c r="AC499" s="569"/>
      <c r="AD499" s="569"/>
      <c r="AE499" s="569">
        <v>70000</v>
      </c>
      <c r="AF499" s="569"/>
      <c r="AG499" s="569"/>
      <c r="AH499" s="569" t="s">
        <v>6575</v>
      </c>
      <c r="AI499" t="s">
        <v>542</v>
      </c>
      <c r="AN499" s="126"/>
      <c r="BP499" s="203"/>
      <c r="BQ499" s="203"/>
      <c r="BR499" s="203"/>
      <c r="BS499" s="203"/>
      <c r="BT499" s="203"/>
      <c r="BU499" s="374"/>
      <c r="BV499" s="374"/>
      <c r="BW499" s="203"/>
      <c r="BX499" s="376"/>
      <c r="BY499" s="374"/>
      <c r="BZ499" s="203"/>
      <c r="CA499" s="376"/>
      <c r="CB499" s="374"/>
      <c r="CC499" s="203"/>
      <c r="CD499" s="376"/>
      <c r="CE499" s="374"/>
      <c r="CG499" s="376"/>
      <c r="CH499" s="374"/>
      <c r="CJ499" s="442">
        <v>45864</v>
      </c>
      <c r="CK499" s="441">
        <v>2000</v>
      </c>
      <c r="CM499" s="375"/>
      <c r="CN499" s="375"/>
      <c r="DB499" s="442">
        <v>46059</v>
      </c>
      <c r="DC499" s="441">
        <v>30000</v>
      </c>
      <c r="DH499" s="126"/>
      <c r="DI499" s="203"/>
    </row>
    <row r="500" spans="5:113" x14ac:dyDescent="0.25">
      <c r="E500" s="404">
        <v>46076</v>
      </c>
      <c r="F500" s="405">
        <v>5000</v>
      </c>
      <c r="G500" s="407"/>
      <c r="H500" s="405" t="s">
        <v>690</v>
      </c>
      <c r="M500" s="211">
        <v>44263</v>
      </c>
      <c r="N500" s="212">
        <v>40000</v>
      </c>
      <c r="O500" s="213"/>
      <c r="P500" s="212" t="s">
        <v>649</v>
      </c>
      <c r="T500" s="671">
        <v>45901</v>
      </c>
      <c r="U500" s="672" t="s">
        <v>3961</v>
      </c>
      <c r="V500" s="557" t="s">
        <v>6413</v>
      </c>
      <c r="W500" s="558" t="s">
        <v>561</v>
      </c>
      <c r="X500" s="558" t="s">
        <v>427</v>
      </c>
      <c r="Y500" s="673">
        <v>595000</v>
      </c>
      <c r="Z500" s="569"/>
      <c r="AA500" s="569">
        <v>71000</v>
      </c>
      <c r="AB500" s="569"/>
      <c r="AC500" s="569"/>
      <c r="AD500" s="569"/>
      <c r="AE500" s="569">
        <v>71000</v>
      </c>
      <c r="AF500" s="569"/>
      <c r="AG500" s="569"/>
      <c r="AH500" s="569" t="s">
        <v>6531</v>
      </c>
      <c r="AI500" t="s">
        <v>542</v>
      </c>
      <c r="AN500" s="126"/>
      <c r="BP500" s="203"/>
      <c r="BQ500" s="203"/>
      <c r="BR500" s="203"/>
      <c r="BS500" s="203"/>
      <c r="BT500" s="203"/>
      <c r="BU500" s="374"/>
      <c r="BV500" s="374"/>
      <c r="BW500" s="203"/>
      <c r="BX500" s="376"/>
      <c r="BY500" s="374"/>
      <c r="BZ500" s="203"/>
      <c r="CA500" s="376"/>
      <c r="CB500" s="374"/>
      <c r="CC500" s="203"/>
      <c r="CD500" s="376"/>
      <c r="CE500" s="374"/>
      <c r="CG500" s="376"/>
      <c r="CH500" s="374"/>
      <c r="CJ500" s="442">
        <v>45861</v>
      </c>
      <c r="CK500" s="441">
        <v>213000</v>
      </c>
      <c r="CM500" s="375"/>
      <c r="CN500" s="375"/>
      <c r="DB500" s="442">
        <v>46059</v>
      </c>
      <c r="DC500" s="441">
        <v>42000</v>
      </c>
      <c r="DH500" s="126"/>
      <c r="DI500" s="203"/>
    </row>
    <row r="501" spans="5:113" x14ac:dyDescent="0.25">
      <c r="E501" s="404">
        <v>46076</v>
      </c>
      <c r="F501" s="405">
        <v>30000</v>
      </c>
      <c r="G501" s="407" t="s">
        <v>911</v>
      </c>
      <c r="H501" s="405" t="s">
        <v>885</v>
      </c>
      <c r="M501" s="211">
        <v>44260</v>
      </c>
      <c r="N501" s="212">
        <v>90000</v>
      </c>
      <c r="O501" s="213"/>
      <c r="P501" s="574" t="s">
        <v>854</v>
      </c>
      <c r="T501" s="671">
        <v>45901</v>
      </c>
      <c r="U501" s="558" t="s">
        <v>1697</v>
      </c>
      <c r="V501" s="557" t="s">
        <v>6523</v>
      </c>
      <c r="W501" s="558" t="s">
        <v>561</v>
      </c>
      <c r="X501" s="558" t="s">
        <v>2632</v>
      </c>
      <c r="Y501" s="673">
        <v>350000</v>
      </c>
      <c r="Z501" s="569"/>
      <c r="AA501" s="569">
        <v>73000</v>
      </c>
      <c r="AB501" s="569"/>
      <c r="AC501" s="569"/>
      <c r="AD501" s="569"/>
      <c r="AE501" s="569">
        <v>73000</v>
      </c>
      <c r="AF501" s="569"/>
      <c r="AG501" s="569"/>
      <c r="AH501" s="569" t="s">
        <v>6522</v>
      </c>
      <c r="AI501" t="s">
        <v>542</v>
      </c>
      <c r="AN501" s="126"/>
      <c r="BP501" s="203"/>
      <c r="BQ501" s="203"/>
      <c r="BR501" s="203"/>
      <c r="BS501" s="203"/>
      <c r="BT501" s="203"/>
      <c r="BU501" s="374"/>
      <c r="BV501" s="374"/>
      <c r="BW501" s="203"/>
      <c r="BX501" s="376"/>
      <c r="BY501" s="374"/>
      <c r="BZ501" s="203"/>
      <c r="CA501" s="376"/>
      <c r="CB501" s="374"/>
      <c r="CC501" s="203"/>
      <c r="CD501" s="376"/>
      <c r="CE501" s="374"/>
      <c r="CG501" s="376"/>
      <c r="CH501" s="374"/>
      <c r="CJ501" s="442">
        <v>45861</v>
      </c>
      <c r="CK501" s="441">
        <v>179000</v>
      </c>
      <c r="CM501" s="375"/>
      <c r="CN501" s="375"/>
      <c r="DB501" s="442">
        <v>46059</v>
      </c>
      <c r="DC501" s="441">
        <v>36000</v>
      </c>
      <c r="DH501" s="126"/>
      <c r="DI501" s="203"/>
    </row>
    <row r="502" spans="5:113" x14ac:dyDescent="0.25">
      <c r="E502" s="404">
        <v>46075</v>
      </c>
      <c r="F502" s="405">
        <v>60000</v>
      </c>
      <c r="G502" s="407" t="s">
        <v>3324</v>
      </c>
      <c r="H502" s="405" t="s">
        <v>3658</v>
      </c>
      <c r="M502" s="211">
        <v>44259</v>
      </c>
      <c r="N502" s="212">
        <v>200000</v>
      </c>
      <c r="O502" s="213" t="s">
        <v>836</v>
      </c>
      <c r="P502" s="214" t="s">
        <v>855</v>
      </c>
      <c r="T502" s="671">
        <v>45901</v>
      </c>
      <c r="U502" s="558" t="s">
        <v>4297</v>
      </c>
      <c r="V502" s="557" t="s">
        <v>6521</v>
      </c>
      <c r="W502" s="558" t="s">
        <v>1442</v>
      </c>
      <c r="X502" s="558" t="s">
        <v>424</v>
      </c>
      <c r="Y502" s="673">
        <v>446000</v>
      </c>
      <c r="Z502" s="569"/>
      <c r="AA502" s="569">
        <v>74000</v>
      </c>
      <c r="AB502" s="569"/>
      <c r="AC502" s="569"/>
      <c r="AD502" s="569"/>
      <c r="AE502" s="569">
        <v>74000</v>
      </c>
      <c r="AF502" s="569"/>
      <c r="AG502" s="569"/>
      <c r="AH502" s="569" t="s">
        <v>6530</v>
      </c>
      <c r="AI502" t="s">
        <v>542</v>
      </c>
      <c r="AN502" s="126"/>
      <c r="BP502" s="203"/>
      <c r="BQ502" s="203"/>
      <c r="BR502" s="203"/>
      <c r="BS502" s="203"/>
      <c r="BT502" s="203"/>
      <c r="BU502" s="374"/>
      <c r="BV502" s="374"/>
      <c r="BW502" s="203"/>
      <c r="BX502" s="376"/>
      <c r="BY502" s="374"/>
      <c r="BZ502" s="203"/>
      <c r="CA502" s="376"/>
      <c r="CB502" s="374"/>
      <c r="CC502" s="203"/>
      <c r="CD502" s="376"/>
      <c r="CE502" s="374"/>
      <c r="CG502" s="376"/>
      <c r="CH502" s="374"/>
      <c r="CJ502" s="442">
        <v>45861</v>
      </c>
      <c r="CK502" s="441">
        <v>2000</v>
      </c>
      <c r="CM502" s="375"/>
      <c r="CN502" s="375"/>
      <c r="DB502" s="442">
        <v>46059</v>
      </c>
      <c r="DC502" s="441">
        <v>459000</v>
      </c>
      <c r="DH502" s="126"/>
      <c r="DI502" s="203"/>
    </row>
    <row r="503" spans="5:113" x14ac:dyDescent="0.25">
      <c r="E503" s="404">
        <v>46074</v>
      </c>
      <c r="F503" s="405">
        <v>150000</v>
      </c>
      <c r="G503" s="407" t="s">
        <v>1365</v>
      </c>
      <c r="H503" s="405" t="s">
        <v>8196</v>
      </c>
      <c r="M503" s="211">
        <v>44256</v>
      </c>
      <c r="N503" s="212">
        <v>50000</v>
      </c>
      <c r="O503" s="213" t="s">
        <v>836</v>
      </c>
      <c r="P503" s="214" t="s">
        <v>856</v>
      </c>
      <c r="T503" s="671">
        <v>45901</v>
      </c>
      <c r="U503" s="558" t="s">
        <v>6506</v>
      </c>
      <c r="V503" s="557" t="s">
        <v>6517</v>
      </c>
      <c r="W503" s="558" t="s">
        <v>561</v>
      </c>
      <c r="X503" s="558" t="s">
        <v>426</v>
      </c>
      <c r="Y503" s="673">
        <v>641000</v>
      </c>
      <c r="Z503" s="569"/>
      <c r="AA503" s="569">
        <v>71000</v>
      </c>
      <c r="AB503" s="569"/>
      <c r="AC503" s="569"/>
      <c r="AD503" s="569"/>
      <c r="AE503" s="569">
        <v>71000</v>
      </c>
      <c r="AF503" s="569"/>
      <c r="AG503" s="569"/>
      <c r="AH503" s="569" t="s">
        <v>6571</v>
      </c>
      <c r="AI503" t="s">
        <v>542</v>
      </c>
      <c r="AN503" s="126"/>
      <c r="BP503" s="203"/>
      <c r="BQ503" s="203"/>
      <c r="BR503" s="203"/>
      <c r="BS503" s="203"/>
      <c r="BT503" s="203"/>
      <c r="BU503" s="374"/>
      <c r="BV503" s="374"/>
      <c r="BW503" s="203"/>
      <c r="BX503" s="376"/>
      <c r="BY503" s="374"/>
      <c r="BZ503" s="203"/>
      <c r="CA503" s="376"/>
      <c r="CB503" s="374"/>
      <c r="CC503" s="203"/>
      <c r="CD503" s="376"/>
      <c r="CE503" s="374"/>
      <c r="CG503" s="376"/>
      <c r="CH503" s="374"/>
      <c r="CJ503" s="471"/>
      <c r="CK503" s="472"/>
      <c r="CM503" s="375"/>
      <c r="CN503" s="375"/>
      <c r="DB503" s="442">
        <v>46058</v>
      </c>
      <c r="DC503" s="441">
        <v>3000</v>
      </c>
      <c r="DH503" s="126"/>
      <c r="DI503" s="203"/>
    </row>
    <row r="504" spans="5:113" x14ac:dyDescent="0.25">
      <c r="E504" s="404">
        <v>46074</v>
      </c>
      <c r="F504" s="405">
        <v>10000</v>
      </c>
      <c r="G504" s="407" t="s">
        <v>1281</v>
      </c>
      <c r="H504" s="405" t="s">
        <v>4730</v>
      </c>
      <c r="M504" s="211">
        <v>44254</v>
      </c>
      <c r="N504" s="212">
        <v>205000</v>
      </c>
      <c r="O504" s="213"/>
      <c r="P504" s="580" t="s">
        <v>649</v>
      </c>
      <c r="T504" s="671">
        <v>45901</v>
      </c>
      <c r="U504" s="558" t="s">
        <v>1697</v>
      </c>
      <c r="V504" s="557" t="s">
        <v>6566</v>
      </c>
      <c r="W504" s="558" t="s">
        <v>561</v>
      </c>
      <c r="X504" s="558" t="s">
        <v>426</v>
      </c>
      <c r="Y504" s="673">
        <v>398000</v>
      </c>
      <c r="Z504" s="569"/>
      <c r="AA504" s="569">
        <v>71000</v>
      </c>
      <c r="AB504" s="569"/>
      <c r="AC504" s="569"/>
      <c r="AD504" s="569"/>
      <c r="AE504" s="569">
        <v>71000</v>
      </c>
      <c r="AF504" s="569"/>
      <c r="AG504" s="569"/>
      <c r="AH504" s="569" t="s">
        <v>6588</v>
      </c>
      <c r="AI504" t="s">
        <v>542</v>
      </c>
      <c r="AN504" s="126"/>
      <c r="BP504" s="203"/>
      <c r="BQ504" s="203"/>
      <c r="BR504" s="203"/>
      <c r="BS504" s="203"/>
      <c r="BT504" s="203"/>
      <c r="BU504" s="374"/>
      <c r="BV504" s="374"/>
      <c r="BW504" s="203"/>
      <c r="BX504" s="376"/>
      <c r="BY504" s="374"/>
      <c r="BZ504" s="203"/>
      <c r="CA504" s="376"/>
      <c r="CB504" s="374"/>
      <c r="CC504" s="203"/>
      <c r="CD504" s="376"/>
      <c r="CE504" s="374"/>
      <c r="CG504" s="376"/>
      <c r="CH504" s="374"/>
      <c r="CJ504" s="376"/>
      <c r="CK504" s="374"/>
      <c r="CM504" s="375"/>
      <c r="CN504" s="375"/>
      <c r="DB504" s="442">
        <v>46058</v>
      </c>
      <c r="DC504" s="441">
        <v>20000</v>
      </c>
      <c r="DH504" s="126"/>
      <c r="DI504" s="203"/>
    </row>
    <row r="505" spans="5:113" x14ac:dyDescent="0.25">
      <c r="E505" s="404">
        <v>46073</v>
      </c>
      <c r="F505" s="405">
        <v>2000</v>
      </c>
      <c r="G505" s="407" t="s">
        <v>5440</v>
      </c>
      <c r="H505" s="405" t="s">
        <v>7394</v>
      </c>
      <c r="M505" s="211">
        <v>44252</v>
      </c>
      <c r="N505" s="212">
        <v>50000</v>
      </c>
      <c r="O505" s="213" t="s">
        <v>836</v>
      </c>
      <c r="P505" s="574" t="s">
        <v>857</v>
      </c>
      <c r="T505" s="671">
        <v>45901</v>
      </c>
      <c r="U505" s="558" t="s">
        <v>2071</v>
      </c>
      <c r="V505" s="557" t="s">
        <v>6568</v>
      </c>
      <c r="W505" s="558" t="s">
        <v>561</v>
      </c>
      <c r="X505" s="558" t="s">
        <v>427</v>
      </c>
      <c r="Y505" s="673">
        <v>1042000</v>
      </c>
      <c r="Z505" s="569"/>
      <c r="AA505" s="569">
        <v>71000</v>
      </c>
      <c r="AB505" s="569"/>
      <c r="AC505" s="569"/>
      <c r="AD505" s="569"/>
      <c r="AE505" s="569">
        <v>71000</v>
      </c>
      <c r="AF505" s="569"/>
      <c r="AG505" s="569"/>
      <c r="AH505" s="569" t="s">
        <v>6570</v>
      </c>
      <c r="AI505" t="s">
        <v>542</v>
      </c>
      <c r="AN505" s="126"/>
      <c r="BP505" s="203"/>
      <c r="BQ505" s="203"/>
      <c r="BR505" s="203"/>
      <c r="BS505" s="203"/>
      <c r="BT505" s="203"/>
      <c r="BU505" s="374"/>
      <c r="BV505" s="374"/>
      <c r="BW505" s="203"/>
      <c r="BX505" s="376"/>
      <c r="BY505" s="374"/>
      <c r="BZ505" s="203"/>
      <c r="CA505" s="376"/>
      <c r="CB505" s="374"/>
      <c r="CC505" s="203"/>
      <c r="CD505" s="376"/>
      <c r="CE505" s="374"/>
      <c r="CG505" s="376"/>
      <c r="CH505" s="374"/>
      <c r="CJ505" s="376"/>
      <c r="CK505" s="374"/>
      <c r="CM505" s="375"/>
      <c r="CN505" s="375"/>
      <c r="DB505" s="442">
        <v>46058</v>
      </c>
      <c r="DC505" s="441">
        <v>58000</v>
      </c>
      <c r="DH505" s="126"/>
      <c r="DI505" s="203"/>
    </row>
    <row r="506" spans="5:113" x14ac:dyDescent="0.25">
      <c r="E506" s="404">
        <v>46073</v>
      </c>
      <c r="F506" s="405">
        <v>5000</v>
      </c>
      <c r="G506" s="407" t="s">
        <v>1281</v>
      </c>
      <c r="H506" s="405" t="s">
        <v>1455</v>
      </c>
      <c r="M506" s="211">
        <v>44251</v>
      </c>
      <c r="N506" s="212">
        <v>200000</v>
      </c>
      <c r="O506" s="213" t="s">
        <v>836</v>
      </c>
      <c r="P506" s="214" t="s">
        <v>855</v>
      </c>
      <c r="T506" s="671">
        <v>45901</v>
      </c>
      <c r="U506" s="558" t="s">
        <v>5010</v>
      </c>
      <c r="V506" s="557" t="s">
        <v>6519</v>
      </c>
      <c r="W506" s="558" t="s">
        <v>580</v>
      </c>
      <c r="X506" s="558" t="s">
        <v>214</v>
      </c>
      <c r="Y506" s="673"/>
      <c r="Z506" s="569"/>
      <c r="AA506" s="569">
        <v>0</v>
      </c>
      <c r="AB506" s="569"/>
      <c r="AC506" s="569"/>
      <c r="AD506" s="569"/>
      <c r="AE506" s="569">
        <v>0</v>
      </c>
      <c r="AF506" s="569"/>
      <c r="AG506" s="569"/>
      <c r="AH506" s="569" t="s">
        <v>6610</v>
      </c>
      <c r="AI506" t="s">
        <v>542</v>
      </c>
      <c r="AN506" s="126"/>
      <c r="BP506" s="203"/>
      <c r="BQ506" s="203"/>
      <c r="BR506" s="203"/>
      <c r="BS506" s="203"/>
      <c r="BT506" s="203"/>
      <c r="BU506" s="374"/>
      <c r="BV506" s="374"/>
      <c r="BW506" s="203"/>
      <c r="BX506" s="376"/>
      <c r="BY506" s="374"/>
      <c r="BZ506" s="203"/>
      <c r="CA506" s="376"/>
      <c r="CB506" s="374"/>
      <c r="CC506" s="203"/>
      <c r="CD506" s="376"/>
      <c r="CE506" s="374"/>
      <c r="CG506" s="376"/>
      <c r="CH506" s="374"/>
      <c r="CJ506" s="376"/>
      <c r="CK506" s="374"/>
      <c r="CM506" s="375"/>
      <c r="CN506" s="375"/>
      <c r="DB506" s="442">
        <v>46058</v>
      </c>
      <c r="DC506" s="441">
        <v>25000</v>
      </c>
      <c r="DH506" s="126"/>
      <c r="DI506" s="203"/>
    </row>
    <row r="507" spans="5:113" x14ac:dyDescent="0.25">
      <c r="E507" s="404">
        <v>46073</v>
      </c>
      <c r="F507" s="405">
        <v>26000</v>
      </c>
      <c r="G507" s="407" t="s">
        <v>3322</v>
      </c>
      <c r="H507" s="405" t="s">
        <v>8130</v>
      </c>
      <c r="M507" s="211">
        <v>44248</v>
      </c>
      <c r="N507" s="212">
        <v>140000</v>
      </c>
      <c r="O507" s="213"/>
      <c r="P507" s="580" t="s">
        <v>649</v>
      </c>
      <c r="T507" s="671">
        <v>45901</v>
      </c>
      <c r="U507" s="558" t="s">
        <v>6561</v>
      </c>
      <c r="V507" s="557" t="s">
        <v>6563</v>
      </c>
      <c r="W507" s="558" t="s">
        <v>6564</v>
      </c>
      <c r="X507" s="558" t="s">
        <v>2576</v>
      </c>
      <c r="Y507" s="673">
        <v>280000</v>
      </c>
      <c r="Z507" s="569"/>
      <c r="AA507" s="569">
        <v>70000</v>
      </c>
      <c r="AB507" s="569"/>
      <c r="AC507" s="569"/>
      <c r="AD507" s="569"/>
      <c r="AE507" s="569">
        <v>70000</v>
      </c>
      <c r="AF507" s="569"/>
      <c r="AG507" s="569"/>
      <c r="AH507" s="569" t="s">
        <v>6619</v>
      </c>
      <c r="AI507" t="s">
        <v>542</v>
      </c>
      <c r="AN507" s="126"/>
      <c r="BP507" s="203"/>
      <c r="BQ507" s="203"/>
      <c r="BR507" s="203"/>
      <c r="BS507" s="203"/>
      <c r="BT507" s="203"/>
      <c r="BU507" s="374"/>
      <c r="BV507" s="374"/>
      <c r="BW507" s="203"/>
      <c r="BX507" s="376"/>
      <c r="BY507" s="374"/>
      <c r="BZ507" s="203"/>
      <c r="CA507" s="376"/>
      <c r="CB507" s="374"/>
      <c r="CC507" s="203"/>
      <c r="CD507" s="376"/>
      <c r="CE507" s="374"/>
      <c r="CG507" s="376"/>
      <c r="CH507" s="374"/>
      <c r="CJ507" s="376"/>
      <c r="CK507" s="374"/>
      <c r="CM507" s="375"/>
      <c r="CN507" s="375"/>
      <c r="DB507" s="442">
        <v>46057</v>
      </c>
      <c r="DC507" s="441">
        <v>10000</v>
      </c>
      <c r="DH507" s="126"/>
      <c r="DI507" s="203"/>
    </row>
    <row r="508" spans="5:113" x14ac:dyDescent="0.25">
      <c r="E508" s="404">
        <v>46073</v>
      </c>
      <c r="F508" s="405">
        <v>17000</v>
      </c>
      <c r="G508" s="407" t="s">
        <v>3324</v>
      </c>
      <c r="H508" s="405" t="s">
        <v>8132</v>
      </c>
      <c r="M508" s="211">
        <v>44246</v>
      </c>
      <c r="N508" s="212">
        <v>160000</v>
      </c>
      <c r="O508" s="213" t="s">
        <v>836</v>
      </c>
      <c r="P508" s="574" t="s">
        <v>858</v>
      </c>
      <c r="T508" s="671">
        <v>45901</v>
      </c>
      <c r="U508" s="558" t="s">
        <v>6452</v>
      </c>
      <c r="V508" s="557" t="s">
        <v>6453</v>
      </c>
      <c r="W508" s="558" t="s">
        <v>561</v>
      </c>
      <c r="X508" s="558" t="s">
        <v>2576</v>
      </c>
      <c r="Y508" s="673">
        <v>425000</v>
      </c>
      <c r="Z508" s="569"/>
      <c r="AA508" s="569">
        <v>45000</v>
      </c>
      <c r="AB508" s="569"/>
      <c r="AC508" s="569"/>
      <c r="AD508" s="569"/>
      <c r="AE508" s="569">
        <v>45000</v>
      </c>
      <c r="AF508" s="569"/>
      <c r="AG508" s="569"/>
      <c r="AH508" s="569" t="s">
        <v>6618</v>
      </c>
      <c r="AI508" t="s">
        <v>542</v>
      </c>
      <c r="AN508" s="126"/>
      <c r="BP508" s="203"/>
      <c r="BQ508" s="203"/>
      <c r="BR508" s="203"/>
      <c r="BS508" s="203"/>
      <c r="BT508" s="203"/>
      <c r="BU508" s="374"/>
      <c r="BV508" s="374"/>
      <c r="BW508" s="203"/>
      <c r="BX508" s="376"/>
      <c r="BY508" s="374"/>
      <c r="BZ508" s="203"/>
      <c r="CA508" s="376"/>
      <c r="CB508" s="374"/>
      <c r="CC508" s="203"/>
      <c r="CD508" s="376"/>
      <c r="CE508" s="374"/>
      <c r="CG508" s="376"/>
      <c r="CH508" s="374"/>
      <c r="CJ508" s="376"/>
      <c r="CK508" s="374"/>
      <c r="CM508" s="375"/>
      <c r="CN508" s="375"/>
      <c r="DB508" s="442">
        <v>46057</v>
      </c>
      <c r="DC508" s="441">
        <v>40000</v>
      </c>
      <c r="DH508" s="126"/>
      <c r="DI508" s="203"/>
    </row>
    <row r="509" spans="5:113" x14ac:dyDescent="0.25">
      <c r="E509" s="404">
        <v>46073</v>
      </c>
      <c r="F509" s="405">
        <v>20000</v>
      </c>
      <c r="G509" s="407" t="s">
        <v>1281</v>
      </c>
      <c r="H509" s="405" t="s">
        <v>1795</v>
      </c>
      <c r="M509" s="211">
        <v>44246</v>
      </c>
      <c r="N509" s="212">
        <v>150000</v>
      </c>
      <c r="O509" s="213" t="s">
        <v>836</v>
      </c>
      <c r="P509" s="214" t="s">
        <v>851</v>
      </c>
      <c r="T509" s="671">
        <v>45901</v>
      </c>
      <c r="U509" s="558" t="s">
        <v>6549</v>
      </c>
      <c r="V509" s="557" t="s">
        <v>6606</v>
      </c>
      <c r="W509" s="558" t="s">
        <v>561</v>
      </c>
      <c r="X509" s="558" t="s">
        <v>427</v>
      </c>
      <c r="Y509" s="673">
        <v>709000</v>
      </c>
      <c r="Z509" s="569"/>
      <c r="AA509" s="569">
        <v>75000</v>
      </c>
      <c r="AB509" s="569"/>
      <c r="AC509" s="569"/>
      <c r="AD509" s="569"/>
      <c r="AE509" s="569">
        <v>75000</v>
      </c>
      <c r="AF509" s="569"/>
      <c r="AG509" s="569"/>
      <c r="AH509" s="569" t="s">
        <v>6608</v>
      </c>
      <c r="AI509" t="s">
        <v>542</v>
      </c>
      <c r="AN509" s="126"/>
      <c r="BP509" s="203"/>
      <c r="BQ509" s="203"/>
      <c r="BR509" s="203"/>
      <c r="BS509" s="203"/>
      <c r="BT509" s="203"/>
      <c r="BU509" s="374"/>
      <c r="BV509" s="374"/>
      <c r="BW509" s="203"/>
      <c r="BX509" s="376"/>
      <c r="BY509" s="374"/>
      <c r="BZ509" s="203"/>
      <c r="CA509" s="376"/>
      <c r="CB509" s="374"/>
      <c r="CC509" s="203"/>
      <c r="CD509" s="376"/>
      <c r="CE509" s="374"/>
      <c r="CG509" s="376"/>
      <c r="CH509" s="374"/>
      <c r="CJ509" s="376"/>
      <c r="CK509" s="374"/>
      <c r="CM509" s="375"/>
      <c r="CN509" s="375"/>
      <c r="DB509" s="442">
        <v>46056</v>
      </c>
      <c r="DC509" s="441">
        <v>80000</v>
      </c>
      <c r="DH509" s="126"/>
      <c r="DI509" s="203"/>
    </row>
    <row r="510" spans="5:113" x14ac:dyDescent="0.25">
      <c r="E510" s="404">
        <v>46073</v>
      </c>
      <c r="F510" s="405">
        <v>4000</v>
      </c>
      <c r="G510" s="407"/>
      <c r="H510" s="405" t="s">
        <v>974</v>
      </c>
      <c r="M510" s="211">
        <v>44244</v>
      </c>
      <c r="N510" s="212">
        <v>120000</v>
      </c>
      <c r="O510" s="213" t="s">
        <v>836</v>
      </c>
      <c r="P510" s="214" t="s">
        <v>859</v>
      </c>
      <c r="T510" s="671">
        <v>45901</v>
      </c>
      <c r="U510" s="672" t="s">
        <v>1523</v>
      </c>
      <c r="V510" s="557" t="s">
        <v>6358</v>
      </c>
      <c r="W510" s="558" t="s">
        <v>561</v>
      </c>
      <c r="X510" s="558" t="s">
        <v>214</v>
      </c>
      <c r="Y510" s="673">
        <v>593000</v>
      </c>
      <c r="Z510" s="569"/>
      <c r="AA510" s="569">
        <v>163000</v>
      </c>
      <c r="AB510" s="569"/>
      <c r="AC510" s="569"/>
      <c r="AD510" s="569"/>
      <c r="AE510" s="569">
        <v>163000</v>
      </c>
      <c r="AF510" s="569"/>
      <c r="AG510" s="569"/>
      <c r="AH510" s="569" t="s">
        <v>6607</v>
      </c>
      <c r="AI510" t="s">
        <v>542</v>
      </c>
      <c r="AN510" s="126"/>
      <c r="BP510" s="203"/>
      <c r="BQ510" s="203"/>
      <c r="BR510" s="203"/>
      <c r="BS510" s="203"/>
      <c r="BT510" s="203"/>
      <c r="BU510" s="374"/>
      <c r="BV510" s="374"/>
      <c r="BW510" s="203"/>
      <c r="BX510" s="376"/>
      <c r="BY510" s="374"/>
      <c r="BZ510" s="203"/>
      <c r="CA510" s="376"/>
      <c r="CB510" s="374"/>
      <c r="CC510" s="203"/>
      <c r="CD510" s="376"/>
      <c r="CE510" s="374"/>
      <c r="CG510" s="376"/>
      <c r="CH510" s="374"/>
      <c r="CJ510" s="376"/>
      <c r="CK510" s="374"/>
      <c r="CM510" s="375"/>
      <c r="CN510" s="375"/>
      <c r="DB510" s="442">
        <v>46056</v>
      </c>
      <c r="DC510" s="441">
        <v>171000</v>
      </c>
      <c r="DH510" s="126"/>
      <c r="DI510" s="203"/>
    </row>
    <row r="511" spans="5:113" x14ac:dyDescent="0.25">
      <c r="E511" s="404">
        <v>46073</v>
      </c>
      <c r="F511" s="405">
        <v>22000</v>
      </c>
      <c r="G511" s="407" t="s">
        <v>3322</v>
      </c>
      <c r="H511" s="405" t="s">
        <v>903</v>
      </c>
      <c r="M511" s="211">
        <v>44243</v>
      </c>
      <c r="N511" s="212">
        <v>80000</v>
      </c>
      <c r="O511" s="213" t="s">
        <v>836</v>
      </c>
      <c r="P511" s="214" t="s">
        <v>860</v>
      </c>
      <c r="T511" s="671">
        <v>45901</v>
      </c>
      <c r="U511" s="558" t="s">
        <v>6179</v>
      </c>
      <c r="V511" s="557" t="s">
        <v>6180</v>
      </c>
      <c r="W511" s="558" t="s">
        <v>1442</v>
      </c>
      <c r="X511" s="558" t="s">
        <v>426</v>
      </c>
      <c r="Y511" s="673">
        <v>350000</v>
      </c>
      <c r="Z511" s="569"/>
      <c r="AA511" s="569">
        <v>73000</v>
      </c>
      <c r="AB511" s="569"/>
      <c r="AC511" s="569"/>
      <c r="AD511" s="569"/>
      <c r="AE511" s="569">
        <v>73000</v>
      </c>
      <c r="AF511" s="569"/>
      <c r="AG511" s="569"/>
      <c r="AH511" s="569" t="s">
        <v>6627</v>
      </c>
      <c r="AI511" t="s">
        <v>542</v>
      </c>
      <c r="AN511" s="126"/>
      <c r="BP511" s="203"/>
      <c r="BQ511" s="203"/>
      <c r="BR511" s="203"/>
      <c r="BS511" s="203"/>
      <c r="BT511" s="203"/>
      <c r="BU511" s="374"/>
      <c r="BV511" s="374"/>
      <c r="BW511" s="203"/>
      <c r="BX511" s="376"/>
      <c r="BY511" s="374"/>
      <c r="BZ511" s="203"/>
      <c r="CA511" s="376"/>
      <c r="CB511" s="374"/>
      <c r="CC511" s="203"/>
      <c r="CD511" s="376"/>
      <c r="CE511" s="374"/>
      <c r="CG511" s="376"/>
      <c r="CH511" s="374"/>
      <c r="CJ511" s="376"/>
      <c r="CK511" s="374"/>
      <c r="CM511" s="375"/>
      <c r="CN511" s="375"/>
      <c r="DB511" s="442">
        <v>46056</v>
      </c>
      <c r="DC511" s="441">
        <v>491000</v>
      </c>
      <c r="DH511" s="126"/>
      <c r="DI511" s="203"/>
    </row>
    <row r="512" spans="5:113" x14ac:dyDescent="0.25">
      <c r="E512" s="404">
        <v>46073</v>
      </c>
      <c r="F512" s="405">
        <v>20000</v>
      </c>
      <c r="G512" s="407" t="s">
        <v>1281</v>
      </c>
      <c r="H512" s="405" t="s">
        <v>8131</v>
      </c>
      <c r="M512" s="211">
        <v>44240</v>
      </c>
      <c r="N512" s="212">
        <v>218000</v>
      </c>
      <c r="O512" s="213"/>
      <c r="P512" s="214" t="s">
        <v>861</v>
      </c>
      <c r="T512" s="671">
        <v>45901</v>
      </c>
      <c r="U512" s="558" t="s">
        <v>4297</v>
      </c>
      <c r="V512" s="557" t="s">
        <v>5560</v>
      </c>
      <c r="W512" s="558" t="s">
        <v>580</v>
      </c>
      <c r="X512" s="558" t="s">
        <v>426</v>
      </c>
      <c r="Y512" s="673">
        <v>721000</v>
      </c>
      <c r="Z512" s="569"/>
      <c r="AA512" s="569">
        <v>70000</v>
      </c>
      <c r="AB512" s="569"/>
      <c r="AC512" s="569"/>
      <c r="AD512" s="569"/>
      <c r="AE512" s="569">
        <v>70000</v>
      </c>
      <c r="AF512" s="569"/>
      <c r="AG512" s="569"/>
      <c r="AH512" s="569" t="s">
        <v>6628</v>
      </c>
      <c r="AI512" t="s">
        <v>542</v>
      </c>
      <c r="AN512" s="126"/>
      <c r="BP512" s="203"/>
      <c r="BQ512" s="203"/>
      <c r="BR512" s="203"/>
      <c r="BS512" s="203"/>
      <c r="BT512" s="203"/>
      <c r="BU512" s="374"/>
      <c r="BV512" s="374"/>
      <c r="BW512" s="203"/>
      <c r="BX512" s="376"/>
      <c r="BY512" s="374"/>
      <c r="BZ512" s="203"/>
      <c r="CA512" s="376"/>
      <c r="CB512" s="374"/>
      <c r="CC512" s="203"/>
      <c r="CD512" s="376"/>
      <c r="CE512" s="374"/>
      <c r="CG512" s="376"/>
      <c r="CH512" s="374"/>
      <c r="CJ512" s="376"/>
      <c r="CK512" s="374"/>
      <c r="CM512" s="375"/>
      <c r="CN512" s="375"/>
      <c r="DB512" s="442">
        <v>46056</v>
      </c>
      <c r="DC512" s="441">
        <v>6000</v>
      </c>
      <c r="DH512" s="126"/>
      <c r="DI512" s="203"/>
    </row>
    <row r="513" spans="5:113" x14ac:dyDescent="0.25">
      <c r="E513" s="404">
        <v>46073</v>
      </c>
      <c r="F513" s="405">
        <v>275000</v>
      </c>
      <c r="G513" s="407" t="s">
        <v>1281</v>
      </c>
      <c r="H513" s="405" t="s">
        <v>3344</v>
      </c>
      <c r="M513" s="211">
        <v>44239</v>
      </c>
      <c r="N513" s="212">
        <v>50000</v>
      </c>
      <c r="O513" s="213" t="s">
        <v>836</v>
      </c>
      <c r="P513" s="214" t="s">
        <v>862</v>
      </c>
      <c r="T513" s="671">
        <v>45901</v>
      </c>
      <c r="U513" s="558" t="s">
        <v>6513</v>
      </c>
      <c r="V513" s="557" t="s">
        <v>6529</v>
      </c>
      <c r="W513" s="558" t="s">
        <v>561</v>
      </c>
      <c r="X513" s="558" t="s">
        <v>424</v>
      </c>
      <c r="Y513" s="673">
        <v>528000</v>
      </c>
      <c r="Z513" s="569"/>
      <c r="AA513" s="569">
        <v>70000</v>
      </c>
      <c r="AB513" s="569"/>
      <c r="AC513" s="569"/>
      <c r="AD513" s="569"/>
      <c r="AE513" s="569">
        <v>70000</v>
      </c>
      <c r="AF513" s="569"/>
      <c r="AG513" s="569"/>
      <c r="AH513" s="569" t="s">
        <v>6659</v>
      </c>
      <c r="AI513" t="s">
        <v>542</v>
      </c>
      <c r="AN513" s="126"/>
      <c r="BP513" s="203"/>
      <c r="BQ513" s="203"/>
      <c r="BR513" s="203"/>
      <c r="BS513" s="203"/>
      <c r="BT513" s="203"/>
      <c r="BU513" s="374"/>
      <c r="BV513" s="374"/>
      <c r="BW513" s="203"/>
      <c r="BX513" s="376"/>
      <c r="BY513" s="374"/>
      <c r="BZ513" s="203"/>
      <c r="CA513" s="376"/>
      <c r="CB513" s="374"/>
      <c r="CC513" s="203"/>
      <c r="CD513" s="376"/>
      <c r="CE513" s="374"/>
      <c r="CG513" s="376"/>
      <c r="CH513" s="374"/>
      <c r="CJ513" s="376"/>
      <c r="CK513" s="374"/>
      <c r="CM513" s="375"/>
      <c r="CN513" s="375"/>
      <c r="DB513" s="442">
        <v>46055</v>
      </c>
      <c r="DC513" s="441">
        <v>6000</v>
      </c>
      <c r="DH513" s="126"/>
      <c r="DI513" s="203"/>
    </row>
    <row r="514" spans="5:113" x14ac:dyDescent="0.25">
      <c r="E514" s="404">
        <v>46073</v>
      </c>
      <c r="F514" s="405">
        <v>5000</v>
      </c>
      <c r="G514" s="407" t="s">
        <v>5440</v>
      </c>
      <c r="H514" s="405" t="s">
        <v>5724</v>
      </c>
      <c r="M514" s="211">
        <v>44238</v>
      </c>
      <c r="N514" s="212">
        <v>100000</v>
      </c>
      <c r="O514" s="213" t="s">
        <v>836</v>
      </c>
      <c r="P514" s="214" t="s">
        <v>860</v>
      </c>
      <c r="T514" s="671">
        <v>45901</v>
      </c>
      <c r="U514" s="558" t="s">
        <v>6513</v>
      </c>
      <c r="V514" s="557" t="s">
        <v>6572</v>
      </c>
      <c r="W514" s="558" t="s">
        <v>2040</v>
      </c>
      <c r="X514" s="558" t="s">
        <v>426</v>
      </c>
      <c r="Y514" s="673">
        <v>310000</v>
      </c>
      <c r="Z514" s="569"/>
      <c r="AA514" s="569">
        <v>68000</v>
      </c>
      <c r="AB514" s="569"/>
      <c r="AC514" s="569"/>
      <c r="AD514" s="569"/>
      <c r="AE514" s="569">
        <v>68000</v>
      </c>
      <c r="AF514" s="569"/>
      <c r="AG514" s="569"/>
      <c r="AH514" s="569" t="s">
        <v>6573</v>
      </c>
      <c r="AI514" t="s">
        <v>542</v>
      </c>
      <c r="AN514" s="126"/>
      <c r="BP514" s="203"/>
      <c r="BQ514" s="203"/>
      <c r="BR514" s="203"/>
      <c r="BS514" s="203"/>
      <c r="BT514" s="203"/>
      <c r="BU514" s="374"/>
      <c r="BV514" s="374"/>
      <c r="BW514" s="203"/>
      <c r="BX514" s="376"/>
      <c r="BY514" s="374"/>
      <c r="BZ514" s="203"/>
      <c r="CA514" s="376"/>
      <c r="CB514" s="374"/>
      <c r="CC514" s="203"/>
      <c r="CD514" s="376"/>
      <c r="CE514" s="374"/>
      <c r="CG514" s="376"/>
      <c r="CH514" s="374"/>
      <c r="CJ514" s="376"/>
      <c r="CK514" s="374"/>
      <c r="CM514" s="375"/>
      <c r="CN514" s="375"/>
      <c r="DB514" s="442">
        <v>46054</v>
      </c>
      <c r="DC514" s="441">
        <v>50000</v>
      </c>
      <c r="DH514" s="126"/>
      <c r="DI514" s="203"/>
    </row>
    <row r="515" spans="5:113" ht="15" customHeight="1" x14ac:dyDescent="0.25">
      <c r="E515" s="404">
        <v>46072</v>
      </c>
      <c r="F515" s="405">
        <v>2000</v>
      </c>
      <c r="G515" s="407" t="s">
        <v>5440</v>
      </c>
      <c r="H515" s="405" t="s">
        <v>3546</v>
      </c>
      <c r="M515" s="211">
        <v>44236</v>
      </c>
      <c r="N515" s="212">
        <v>100000</v>
      </c>
      <c r="O515" s="213" t="s">
        <v>836</v>
      </c>
      <c r="P515" s="214" t="s">
        <v>860</v>
      </c>
      <c r="T515" s="671">
        <v>45901</v>
      </c>
      <c r="U515" s="558" t="s">
        <v>6513</v>
      </c>
      <c r="V515" s="557" t="s">
        <v>6565</v>
      </c>
      <c r="W515" s="558" t="s">
        <v>561</v>
      </c>
      <c r="X515" s="558" t="s">
        <v>214</v>
      </c>
      <c r="Y515" s="673">
        <v>334000</v>
      </c>
      <c r="Z515" s="569"/>
      <c r="AA515" s="569">
        <v>99000</v>
      </c>
      <c r="AB515" s="569"/>
      <c r="AC515" s="569"/>
      <c r="AD515" s="569"/>
      <c r="AE515" s="569">
        <v>99000</v>
      </c>
      <c r="AF515" s="569"/>
      <c r="AG515" s="569"/>
      <c r="AH515" s="569" t="s">
        <v>6660</v>
      </c>
      <c r="AI515" t="s">
        <v>542</v>
      </c>
      <c r="AN515" s="126"/>
      <c r="BP515" s="203"/>
      <c r="BQ515" s="203"/>
      <c r="BR515" s="203"/>
      <c r="BS515" s="203"/>
      <c r="BT515" s="203"/>
      <c r="BU515" s="374"/>
      <c r="BV515" s="374"/>
      <c r="BW515" s="203"/>
      <c r="BX515" s="376"/>
      <c r="BY515" s="374"/>
      <c r="BZ515" s="203"/>
      <c r="CA515" s="376"/>
      <c r="CB515" s="374"/>
      <c r="CC515" s="203"/>
      <c r="CD515" s="376"/>
      <c r="CE515" s="374"/>
      <c r="CG515" s="376"/>
      <c r="CH515" s="374"/>
      <c r="CJ515" s="376"/>
      <c r="CK515" s="374"/>
      <c r="CM515" s="375"/>
      <c r="CN515" s="375"/>
      <c r="DB515" s="442">
        <v>46053</v>
      </c>
      <c r="DC515" s="441">
        <v>30000</v>
      </c>
      <c r="DH515" s="126"/>
      <c r="DI515" s="203"/>
    </row>
    <row r="516" spans="5:113" x14ac:dyDescent="0.25">
      <c r="E516" s="404">
        <v>46072</v>
      </c>
      <c r="F516" s="405">
        <v>260000</v>
      </c>
      <c r="G516" s="407"/>
      <c r="H516" s="405" t="s">
        <v>8114</v>
      </c>
      <c r="M516" s="211">
        <v>44232</v>
      </c>
      <c r="N516" s="212">
        <v>166000</v>
      </c>
      <c r="O516" s="213"/>
      <c r="P516" s="214" t="s">
        <v>863</v>
      </c>
      <c r="T516" s="671">
        <v>45901</v>
      </c>
      <c r="U516" s="558" t="s">
        <v>6513</v>
      </c>
      <c r="V516" s="557" t="s">
        <v>3630</v>
      </c>
      <c r="W516" s="558" t="s">
        <v>561</v>
      </c>
      <c r="X516" s="558" t="s">
        <v>426</v>
      </c>
      <c r="Y516" s="673">
        <v>330000</v>
      </c>
      <c r="Z516" s="569"/>
      <c r="AA516" s="569">
        <v>88000</v>
      </c>
      <c r="AB516" s="569"/>
      <c r="AC516" s="569"/>
      <c r="AD516" s="569"/>
      <c r="AE516" s="569">
        <v>88000</v>
      </c>
      <c r="AF516" s="569"/>
      <c r="AG516" s="569"/>
      <c r="AH516" s="569" t="s">
        <v>6573</v>
      </c>
      <c r="AI516" t="s">
        <v>542</v>
      </c>
      <c r="AN516" s="126"/>
      <c r="BP516" s="203"/>
      <c r="BQ516" s="203"/>
      <c r="BR516" s="203"/>
      <c r="BS516" s="203"/>
      <c r="BT516" s="203"/>
      <c r="BU516" s="374"/>
      <c r="BV516" s="374"/>
      <c r="BW516" s="203"/>
      <c r="BX516" s="376"/>
      <c r="BY516" s="374"/>
      <c r="BZ516" s="203"/>
      <c r="CA516" s="376"/>
      <c r="CB516" s="374"/>
      <c r="CC516" s="203"/>
      <c r="CD516" s="376"/>
      <c r="CE516" s="374"/>
      <c r="CG516" s="376"/>
      <c r="CH516" s="374"/>
      <c r="CJ516" s="376"/>
      <c r="CK516" s="374"/>
      <c r="CM516" s="375"/>
      <c r="CN516" s="375"/>
      <c r="DB516" s="442">
        <v>46053</v>
      </c>
      <c r="DC516" s="441">
        <v>60000</v>
      </c>
      <c r="DH516" s="126"/>
      <c r="DI516" s="203"/>
    </row>
    <row r="517" spans="5:113" x14ac:dyDescent="0.25">
      <c r="E517" s="404">
        <v>46071</v>
      </c>
      <c r="F517" s="405">
        <v>5000</v>
      </c>
      <c r="G517" s="407"/>
      <c r="H517" s="405" t="s">
        <v>3697</v>
      </c>
      <c r="M517" s="211">
        <v>44230</v>
      </c>
      <c r="N517" s="212">
        <v>10000</v>
      </c>
      <c r="O517" s="213"/>
      <c r="P517" s="214" t="s">
        <v>864</v>
      </c>
      <c r="T517" s="671">
        <v>45901</v>
      </c>
      <c r="U517" s="672" t="s">
        <v>5854</v>
      </c>
      <c r="V517" s="557">
        <v>1098616548</v>
      </c>
      <c r="W517" s="558" t="s">
        <v>5550</v>
      </c>
      <c r="X517" s="558" t="s">
        <v>2392</v>
      </c>
      <c r="Y517" s="673">
        <v>151000</v>
      </c>
      <c r="Z517" s="569"/>
      <c r="AA517" s="569">
        <v>70000</v>
      </c>
      <c r="AB517" s="569"/>
      <c r="AC517" s="569"/>
      <c r="AD517" s="569"/>
      <c r="AE517" s="569">
        <v>70000</v>
      </c>
      <c r="AF517" s="569"/>
      <c r="AG517" s="569"/>
      <c r="AH517" s="569" t="s">
        <v>6653</v>
      </c>
      <c r="AI517" t="s">
        <v>542</v>
      </c>
      <c r="AN517" s="126"/>
      <c r="BP517" s="203"/>
      <c r="BQ517" s="203"/>
      <c r="BR517" s="203"/>
      <c r="BS517" s="203"/>
      <c r="BT517" s="203"/>
      <c r="BU517" s="374"/>
      <c r="BV517" s="374"/>
      <c r="BW517" s="203"/>
      <c r="BX517" s="376"/>
      <c r="BY517" s="374"/>
      <c r="BZ517" s="203"/>
      <c r="CA517" s="376"/>
      <c r="CB517" s="374"/>
      <c r="CC517" s="203"/>
      <c r="CD517" s="376"/>
      <c r="CE517" s="374"/>
      <c r="CG517" s="376"/>
      <c r="CH517" s="374"/>
      <c r="CJ517" s="376"/>
      <c r="CK517" s="374"/>
      <c r="CM517" s="375"/>
      <c r="CN517" s="375"/>
      <c r="DB517" s="442">
        <v>46053</v>
      </c>
      <c r="DC517" s="441">
        <v>25000</v>
      </c>
      <c r="DH517" s="126"/>
      <c r="DI517" s="203"/>
    </row>
    <row r="518" spans="5:113" x14ac:dyDescent="0.25">
      <c r="E518" s="404">
        <v>46071</v>
      </c>
      <c r="F518" s="405">
        <v>40000</v>
      </c>
      <c r="G518" s="407"/>
      <c r="H518" s="405" t="s">
        <v>8113</v>
      </c>
      <c r="M518" s="211">
        <v>44230</v>
      </c>
      <c r="N518" s="212">
        <v>45000</v>
      </c>
      <c r="O518" s="213"/>
      <c r="P518" s="214" t="s">
        <v>865</v>
      </c>
      <c r="T518" s="671">
        <v>45901</v>
      </c>
      <c r="U518" s="558" t="s">
        <v>2369</v>
      </c>
      <c r="V518" s="557" t="s">
        <v>6533</v>
      </c>
      <c r="W518" s="558" t="s">
        <v>6534</v>
      </c>
      <c r="X518" s="558" t="s">
        <v>6535</v>
      </c>
      <c r="Y518" s="673">
        <v>619000</v>
      </c>
      <c r="Z518" s="569"/>
      <c r="AA518" s="569">
        <v>52000</v>
      </c>
      <c r="AB518" s="569"/>
      <c r="AC518" s="569"/>
      <c r="AD518" s="569"/>
      <c r="AE518" s="569">
        <v>52000</v>
      </c>
      <c r="AF518" s="569"/>
      <c r="AG518" s="569"/>
      <c r="AH518" s="569" t="s">
        <v>6694</v>
      </c>
      <c r="AI518" t="s">
        <v>542</v>
      </c>
      <c r="AN518" s="126"/>
      <c r="BP518" s="203"/>
      <c r="BQ518" s="203"/>
      <c r="BR518" s="203"/>
      <c r="BS518" s="203"/>
      <c r="BT518" s="203"/>
      <c r="BU518" s="374"/>
      <c r="BV518" s="374"/>
      <c r="BW518" s="203"/>
      <c r="BX518" s="376"/>
      <c r="BY518" s="374"/>
      <c r="BZ518" s="203"/>
      <c r="CA518" s="376"/>
      <c r="CB518" s="374"/>
      <c r="CC518" s="203"/>
      <c r="CD518" s="376"/>
      <c r="CE518" s="374"/>
      <c r="CG518" s="376"/>
      <c r="CH518" s="374"/>
      <c r="CJ518" s="376"/>
      <c r="CK518" s="374"/>
      <c r="CM518" s="375"/>
      <c r="CN518" s="375"/>
      <c r="DB518" s="442">
        <v>46053</v>
      </c>
      <c r="DC518" s="441">
        <v>64000</v>
      </c>
      <c r="DH518" s="126"/>
      <c r="DI518" s="203"/>
    </row>
    <row r="519" spans="5:113" x14ac:dyDescent="0.25">
      <c r="E519" s="404">
        <v>46071</v>
      </c>
      <c r="F519" s="405">
        <v>6000</v>
      </c>
      <c r="G519" s="407"/>
      <c r="H519" s="405" t="s">
        <v>8104</v>
      </c>
      <c r="M519" s="211">
        <v>44226</v>
      </c>
      <c r="N519" s="212">
        <v>140000</v>
      </c>
      <c r="O519" s="213" t="s">
        <v>866</v>
      </c>
      <c r="P519" s="214" t="s">
        <v>867</v>
      </c>
      <c r="T519" s="671">
        <v>45901</v>
      </c>
      <c r="U519" s="672" t="s">
        <v>6001</v>
      </c>
      <c r="V519" s="557" t="s">
        <v>6339</v>
      </c>
      <c r="W519" s="558" t="s">
        <v>561</v>
      </c>
      <c r="X519" s="558" t="s">
        <v>426</v>
      </c>
      <c r="Y519" s="673"/>
      <c r="Z519" s="569"/>
      <c r="AA519" s="569">
        <v>0</v>
      </c>
      <c r="AB519" s="569"/>
      <c r="AC519" s="569"/>
      <c r="AD519" s="569"/>
      <c r="AE519" s="569">
        <v>0</v>
      </c>
      <c r="AF519" s="569"/>
      <c r="AG519" s="569"/>
      <c r="AH519" s="569" t="s">
        <v>6673</v>
      </c>
      <c r="AI519" t="s">
        <v>542</v>
      </c>
      <c r="AN519" s="126"/>
      <c r="BP519" s="203"/>
      <c r="BQ519" s="203"/>
      <c r="BR519" s="203"/>
      <c r="BS519" s="203"/>
      <c r="BT519" s="203"/>
      <c r="BU519" s="374"/>
      <c r="BV519" s="374"/>
      <c r="BW519" s="203"/>
      <c r="BX519" s="376"/>
      <c r="BY519" s="374"/>
      <c r="BZ519" s="203"/>
      <c r="CA519" s="376"/>
      <c r="CB519" s="374"/>
      <c r="CC519" s="203"/>
      <c r="CD519" s="376"/>
      <c r="CE519" s="374"/>
      <c r="CG519" s="376"/>
      <c r="CH519" s="374"/>
      <c r="CJ519" s="376"/>
      <c r="CK519" s="374"/>
      <c r="CM519" s="375"/>
      <c r="CN519" s="375"/>
      <c r="DB519" s="442">
        <v>46052</v>
      </c>
      <c r="DC519" s="441">
        <v>5000</v>
      </c>
      <c r="DH519" s="126"/>
      <c r="DI519" s="203"/>
    </row>
    <row r="520" spans="5:113" x14ac:dyDescent="0.25">
      <c r="E520" s="404">
        <v>46070</v>
      </c>
      <c r="F520" s="405">
        <v>4000</v>
      </c>
      <c r="G520" s="407" t="s">
        <v>5440</v>
      </c>
      <c r="H520" s="405" t="s">
        <v>5594</v>
      </c>
      <c r="M520" s="211">
        <v>44224</v>
      </c>
      <c r="N520" s="212">
        <v>50000</v>
      </c>
      <c r="O520" s="213" t="s">
        <v>836</v>
      </c>
      <c r="P520" s="214" t="s">
        <v>868</v>
      </c>
      <c r="T520" s="671">
        <v>45901</v>
      </c>
      <c r="U520" s="672" t="s">
        <v>6001</v>
      </c>
      <c r="V520" s="557" t="s">
        <v>6143</v>
      </c>
      <c r="W520" s="558" t="s">
        <v>561</v>
      </c>
      <c r="X520" s="558" t="s">
        <v>426</v>
      </c>
      <c r="Y520" s="673" t="s">
        <v>6672</v>
      </c>
      <c r="Z520" s="569"/>
      <c r="AA520" s="569">
        <v>3000</v>
      </c>
      <c r="AB520" s="569"/>
      <c r="AC520" s="569"/>
      <c r="AD520" s="569"/>
      <c r="AE520" s="569">
        <v>3000</v>
      </c>
      <c r="AF520" s="569"/>
      <c r="AG520" s="569"/>
      <c r="AH520" s="569" t="s">
        <v>6717</v>
      </c>
      <c r="AI520" t="s">
        <v>542</v>
      </c>
      <c r="AN520" s="126"/>
      <c r="BP520" s="203"/>
      <c r="BQ520" s="203"/>
      <c r="BR520" s="203"/>
      <c r="BS520" s="203"/>
      <c r="BT520" s="203"/>
      <c r="BU520" s="374"/>
      <c r="BV520" s="374"/>
      <c r="BW520" s="203"/>
      <c r="BX520" s="376"/>
      <c r="BY520" s="374"/>
      <c r="BZ520" s="203"/>
      <c r="CA520" s="376"/>
      <c r="CB520" s="374"/>
      <c r="CC520" s="203"/>
      <c r="CD520" s="376"/>
      <c r="CE520" s="374"/>
      <c r="CG520" s="376"/>
      <c r="CH520" s="374"/>
      <c r="CJ520" s="376"/>
      <c r="CK520" s="374"/>
      <c r="CM520" s="375"/>
      <c r="CN520" s="375"/>
      <c r="DB520" s="442">
        <v>46052</v>
      </c>
      <c r="DC520" s="441">
        <v>90000</v>
      </c>
      <c r="DH520" s="126"/>
      <c r="DI520" s="203"/>
    </row>
    <row r="521" spans="5:113" x14ac:dyDescent="0.25">
      <c r="E521" s="404">
        <v>46070</v>
      </c>
      <c r="F521" s="405">
        <v>5000</v>
      </c>
      <c r="G521" s="407" t="s">
        <v>3324</v>
      </c>
      <c r="H521" s="405" t="s">
        <v>2649</v>
      </c>
      <c r="M521" s="211">
        <v>44221</v>
      </c>
      <c r="N521" s="212">
        <v>150000</v>
      </c>
      <c r="O521" s="213" t="s">
        <v>836</v>
      </c>
      <c r="P521" s="214" t="s">
        <v>869</v>
      </c>
      <c r="T521" s="671">
        <v>45901</v>
      </c>
      <c r="U521" s="558" t="s">
        <v>6643</v>
      </c>
      <c r="V521" s="557" t="s">
        <v>6553</v>
      </c>
      <c r="W521" s="558" t="s">
        <v>6579</v>
      </c>
      <c r="X521" s="558" t="s">
        <v>426</v>
      </c>
      <c r="Y521" s="673">
        <v>887000</v>
      </c>
      <c r="Z521" s="569"/>
      <c r="AA521" s="569">
        <v>70000</v>
      </c>
      <c r="AB521" s="569"/>
      <c r="AC521" s="569"/>
      <c r="AD521" s="569"/>
      <c r="AE521" s="569">
        <v>70000</v>
      </c>
      <c r="AF521" s="569"/>
      <c r="AG521" s="569"/>
      <c r="AH521" s="569" t="s">
        <v>6698</v>
      </c>
      <c r="AI521" t="s">
        <v>542</v>
      </c>
      <c r="AN521" s="126"/>
      <c r="BP521" s="203"/>
      <c r="BQ521" s="203"/>
      <c r="BR521" s="203"/>
      <c r="BS521" s="203"/>
      <c r="BT521" s="203"/>
      <c r="BU521" s="374"/>
      <c r="BV521" s="374"/>
      <c r="BW521" s="203"/>
      <c r="BX521" s="376"/>
      <c r="BY521" s="374"/>
      <c r="BZ521" s="203"/>
      <c r="CA521" s="376"/>
      <c r="CB521" s="374"/>
      <c r="CC521" s="203"/>
      <c r="CD521" s="376"/>
      <c r="CE521" s="374"/>
      <c r="CG521" s="376"/>
      <c r="CH521" s="374"/>
      <c r="CJ521" s="376"/>
      <c r="CK521" s="374"/>
      <c r="CM521" s="375"/>
      <c r="CN521" s="375"/>
      <c r="DB521" s="442">
        <v>46052</v>
      </c>
      <c r="DC521" s="441">
        <v>2000</v>
      </c>
      <c r="DH521" s="126"/>
      <c r="DI521" s="203"/>
    </row>
    <row r="522" spans="5:113" x14ac:dyDescent="0.25">
      <c r="E522" s="404">
        <v>46070</v>
      </c>
      <c r="F522" s="405">
        <v>5000</v>
      </c>
      <c r="G522" s="407"/>
      <c r="H522" s="405" t="s">
        <v>8105</v>
      </c>
      <c r="M522" s="211">
        <v>44219</v>
      </c>
      <c r="N522" s="212">
        <v>200000</v>
      </c>
      <c r="O522" s="213" t="s">
        <v>866</v>
      </c>
      <c r="P522" s="214" t="s">
        <v>870</v>
      </c>
      <c r="T522" s="671">
        <v>45901</v>
      </c>
      <c r="U522" s="558" t="s">
        <v>2369</v>
      </c>
      <c r="V522" s="557" t="s">
        <v>6533</v>
      </c>
      <c r="W522" s="558" t="s">
        <v>6534</v>
      </c>
      <c r="X522" s="558" t="s">
        <v>6535</v>
      </c>
      <c r="Y522" s="673"/>
      <c r="Z522" s="569"/>
      <c r="AA522" s="569">
        <v>0</v>
      </c>
      <c r="AB522" s="569"/>
      <c r="AC522" s="569"/>
      <c r="AD522" s="569"/>
      <c r="AE522" s="569">
        <v>0</v>
      </c>
      <c r="AF522" s="569"/>
      <c r="AG522" s="569"/>
      <c r="AH522" s="569" t="s">
        <v>6716</v>
      </c>
      <c r="AI522" t="s">
        <v>542</v>
      </c>
      <c r="AN522" s="126"/>
      <c r="BP522" s="203"/>
      <c r="BQ522" s="203"/>
      <c r="BR522" s="203"/>
      <c r="BS522" s="203"/>
      <c r="BT522" s="203"/>
      <c r="BU522" s="374"/>
      <c r="BV522" s="374"/>
      <c r="BW522" s="203"/>
      <c r="BX522" s="376"/>
      <c r="BY522" s="374"/>
      <c r="BZ522" s="203"/>
      <c r="CA522" s="376"/>
      <c r="CB522" s="374"/>
      <c r="CC522" s="203"/>
      <c r="CD522" s="376"/>
      <c r="CE522" s="374"/>
      <c r="CG522" s="376"/>
      <c r="CH522" s="374"/>
      <c r="CJ522" s="376"/>
      <c r="CK522" s="374"/>
      <c r="CM522" s="375"/>
      <c r="CN522" s="375"/>
      <c r="DB522" s="442">
        <v>46052</v>
      </c>
      <c r="DC522" s="441">
        <v>5000</v>
      </c>
      <c r="DH522" s="126"/>
      <c r="DI522" s="203"/>
    </row>
    <row r="523" spans="5:113" ht="21" x14ac:dyDescent="0.35">
      <c r="E523" s="404">
        <v>46070</v>
      </c>
      <c r="F523" s="405">
        <v>2000</v>
      </c>
      <c r="G523" s="407"/>
      <c r="H523" s="405" t="s">
        <v>2137</v>
      </c>
      <c r="M523" s="284">
        <v>44196</v>
      </c>
      <c r="N523" s="285">
        <v>4872000</v>
      </c>
      <c r="O523" s="286" t="s">
        <v>866</v>
      </c>
      <c r="P523" s="287" t="s">
        <v>3252</v>
      </c>
      <c r="T523" s="671">
        <v>45901</v>
      </c>
      <c r="U523" s="558" t="s">
        <v>6643</v>
      </c>
      <c r="V523" s="557" t="s">
        <v>6553</v>
      </c>
      <c r="W523" s="558" t="s">
        <v>6579</v>
      </c>
      <c r="X523" s="558" t="s">
        <v>426</v>
      </c>
      <c r="Y523" s="673"/>
      <c r="Z523" s="569"/>
      <c r="AA523" s="569">
        <v>0</v>
      </c>
      <c r="AB523" s="569"/>
      <c r="AC523" s="569"/>
      <c r="AD523" s="569"/>
      <c r="AE523" s="569">
        <v>0</v>
      </c>
      <c r="AF523" s="569"/>
      <c r="AG523" s="569"/>
      <c r="AH523" s="569" t="s">
        <v>6718</v>
      </c>
      <c r="AI523" t="s">
        <v>542</v>
      </c>
      <c r="AN523" s="126"/>
      <c r="BP523" s="203"/>
      <c r="BQ523" s="203"/>
      <c r="BR523" s="203"/>
      <c r="BS523" s="203"/>
      <c r="BT523" s="203"/>
      <c r="BU523" s="374"/>
      <c r="BV523" s="374"/>
      <c r="BW523" s="203"/>
      <c r="BX523" s="376"/>
      <c r="BY523" s="374"/>
      <c r="BZ523" s="203"/>
      <c r="CA523" s="376"/>
      <c r="CB523" s="374"/>
      <c r="CC523" s="203"/>
      <c r="CD523" s="376"/>
      <c r="CE523" s="374"/>
      <c r="CG523" s="376"/>
      <c r="CH523" s="374"/>
      <c r="CJ523" s="376"/>
      <c r="CK523" s="374"/>
      <c r="CM523" s="375"/>
      <c r="CN523" s="375"/>
      <c r="DB523" s="442">
        <v>46052</v>
      </c>
      <c r="DC523" s="441">
        <v>10000</v>
      </c>
      <c r="DH523" s="126"/>
      <c r="DI523" s="203"/>
    </row>
    <row r="524" spans="5:113" x14ac:dyDescent="0.25">
      <c r="E524" s="404">
        <v>46069</v>
      </c>
      <c r="F524" s="405">
        <v>4000</v>
      </c>
      <c r="G524" s="407" t="s">
        <v>5440</v>
      </c>
      <c r="H524" s="405" t="s">
        <v>5594</v>
      </c>
      <c r="M524" s="211">
        <v>44189</v>
      </c>
      <c r="N524" s="212"/>
      <c r="O524" s="213" t="s">
        <v>866</v>
      </c>
      <c r="P524" s="214" t="s">
        <v>871</v>
      </c>
      <c r="T524" s="671">
        <v>45901</v>
      </c>
      <c r="U524" s="672" t="s">
        <v>6512</v>
      </c>
      <c r="V524" s="557" t="s">
        <v>6642</v>
      </c>
      <c r="W524" s="558" t="s">
        <v>561</v>
      </c>
      <c r="X524" s="558" t="s">
        <v>214</v>
      </c>
      <c r="Y524" s="673">
        <v>450000</v>
      </c>
      <c r="Z524" s="569"/>
      <c r="AA524" s="569">
        <v>127000</v>
      </c>
      <c r="AB524" s="569"/>
      <c r="AC524" s="569"/>
      <c r="AD524" s="569"/>
      <c r="AE524" s="569">
        <v>127000</v>
      </c>
      <c r="AF524" s="569"/>
      <c r="AG524" s="569"/>
      <c r="AH524" s="569" t="s">
        <v>6697</v>
      </c>
      <c r="AI524" t="s">
        <v>542</v>
      </c>
      <c r="AN524" s="126"/>
      <c r="BP524" s="203"/>
      <c r="BQ524" s="203"/>
      <c r="BR524" s="203"/>
      <c r="BS524" s="203"/>
      <c r="BT524" s="203"/>
      <c r="BU524" s="374"/>
      <c r="BV524" s="374"/>
      <c r="BW524" s="203"/>
      <c r="BX524" s="376"/>
      <c r="BY524" s="374"/>
      <c r="BZ524" s="203"/>
      <c r="CA524" s="376"/>
      <c r="CB524" s="374"/>
      <c r="CC524" s="203"/>
      <c r="CD524" s="376"/>
      <c r="CE524" s="374"/>
      <c r="CG524" s="376"/>
      <c r="CH524" s="374"/>
      <c r="CJ524" s="376"/>
      <c r="CK524" s="374"/>
      <c r="CM524" s="375"/>
      <c r="CN524" s="375"/>
      <c r="DB524" s="442">
        <v>46052</v>
      </c>
      <c r="DC524" s="441">
        <v>30000</v>
      </c>
      <c r="DH524" s="126"/>
      <c r="DI524" s="203"/>
    </row>
    <row r="525" spans="5:113" x14ac:dyDescent="0.25">
      <c r="E525" s="404">
        <v>46069</v>
      </c>
      <c r="F525" s="405">
        <v>5000</v>
      </c>
      <c r="G525" s="407" t="s">
        <v>3324</v>
      </c>
      <c r="H525" s="405" t="s">
        <v>2649</v>
      </c>
      <c r="M525" s="211">
        <v>44189</v>
      </c>
      <c r="N525" s="213"/>
      <c r="O525" s="213" t="s">
        <v>836</v>
      </c>
      <c r="P525" s="214" t="s">
        <v>872</v>
      </c>
      <c r="T525" s="671">
        <v>45901</v>
      </c>
      <c r="U525" s="672" t="s">
        <v>2369</v>
      </c>
      <c r="V525" s="557" t="s">
        <v>6691</v>
      </c>
      <c r="W525" s="558" t="s">
        <v>561</v>
      </c>
      <c r="X525" s="558" t="s">
        <v>427</v>
      </c>
      <c r="Y525" s="673">
        <v>403000</v>
      </c>
      <c r="Z525" s="569"/>
      <c r="AA525" s="569">
        <v>66000</v>
      </c>
      <c r="AB525" s="569"/>
      <c r="AC525" s="569"/>
      <c r="AD525" s="569"/>
      <c r="AE525" s="569">
        <v>66000</v>
      </c>
      <c r="AF525" s="569"/>
      <c r="AG525" s="569"/>
      <c r="AH525" s="569" t="s">
        <v>6721</v>
      </c>
      <c r="AI525" t="s">
        <v>542</v>
      </c>
      <c r="AN525" s="126"/>
      <c r="BP525" s="203"/>
      <c r="BQ525" s="203"/>
      <c r="BR525" s="203"/>
      <c r="BS525" s="203"/>
      <c r="BT525" s="203"/>
      <c r="BU525" s="374"/>
      <c r="BV525" s="374"/>
      <c r="BW525" s="203"/>
      <c r="BX525" s="376"/>
      <c r="BY525" s="374"/>
      <c r="BZ525" s="203"/>
      <c r="CA525" s="376"/>
      <c r="CB525" s="374"/>
      <c r="CC525" s="203"/>
      <c r="CD525" s="376"/>
      <c r="CE525" s="374"/>
      <c r="CG525" s="376"/>
      <c r="CH525" s="374"/>
      <c r="CJ525" s="376"/>
      <c r="CK525" s="374"/>
      <c r="CM525" s="375"/>
      <c r="CN525" s="375"/>
      <c r="DB525" s="442">
        <v>46051</v>
      </c>
      <c r="DC525" s="441">
        <v>3000</v>
      </c>
      <c r="DH525" s="126"/>
      <c r="DI525" s="203"/>
    </row>
    <row r="526" spans="5:113" x14ac:dyDescent="0.25">
      <c r="E526" s="404">
        <v>46069</v>
      </c>
      <c r="F526" s="405">
        <v>30000</v>
      </c>
      <c r="G526" s="407" t="s">
        <v>911</v>
      </c>
      <c r="H526" s="405" t="s">
        <v>885</v>
      </c>
      <c r="M526" s="211">
        <v>44189</v>
      </c>
      <c r="N526" s="212"/>
      <c r="O526" s="213" t="s">
        <v>866</v>
      </c>
      <c r="P526" s="214" t="s">
        <v>873</v>
      </c>
      <c r="T526" s="671">
        <v>45901</v>
      </c>
      <c r="U526" s="672" t="s">
        <v>6643</v>
      </c>
      <c r="V526" s="557" t="s">
        <v>6714</v>
      </c>
      <c r="W526" s="558" t="s">
        <v>561</v>
      </c>
      <c r="X526" s="558" t="s">
        <v>426</v>
      </c>
      <c r="Y526" s="673">
        <v>433000</v>
      </c>
      <c r="Z526" s="569"/>
      <c r="AA526" s="569">
        <v>73000</v>
      </c>
      <c r="AB526" s="569"/>
      <c r="AC526" s="569"/>
      <c r="AD526" s="569"/>
      <c r="AE526" s="569">
        <v>73000</v>
      </c>
      <c r="AF526" s="569"/>
      <c r="AG526" s="569"/>
      <c r="AH526" s="569" t="s">
        <v>6722</v>
      </c>
      <c r="AI526" t="s">
        <v>542</v>
      </c>
      <c r="AN526" s="126"/>
      <c r="BP526" s="203"/>
      <c r="BQ526" s="203"/>
      <c r="BR526" s="203"/>
      <c r="BS526" s="203"/>
      <c r="BT526" s="203"/>
      <c r="BU526" s="374"/>
      <c r="BV526" s="374"/>
      <c r="BW526" s="203"/>
      <c r="BX526" s="376"/>
      <c r="BY526" s="374"/>
      <c r="BZ526" s="203"/>
      <c r="CA526" s="376"/>
      <c r="CB526" s="374"/>
      <c r="CC526" s="203"/>
      <c r="CD526" s="376"/>
      <c r="CE526" s="374"/>
      <c r="CG526" s="376"/>
      <c r="CH526" s="374"/>
      <c r="CJ526" s="376"/>
      <c r="CK526" s="374"/>
      <c r="CM526" s="375"/>
      <c r="CN526" s="375"/>
      <c r="DB526" s="442">
        <v>46051</v>
      </c>
      <c r="DC526" s="441">
        <v>3000</v>
      </c>
      <c r="DH526" s="126"/>
      <c r="DI526" s="203"/>
    </row>
    <row r="527" spans="5:113" x14ac:dyDescent="0.25">
      <c r="E527" s="404">
        <v>46068</v>
      </c>
      <c r="F527" s="405">
        <v>100000</v>
      </c>
      <c r="G527" s="407" t="s">
        <v>3321</v>
      </c>
      <c r="H527" s="405" t="s">
        <v>8081</v>
      </c>
      <c r="M527" s="211">
        <v>44189</v>
      </c>
      <c r="N527" s="212"/>
      <c r="O527" s="213" t="s">
        <v>836</v>
      </c>
      <c r="P527" s="214" t="s">
        <v>874</v>
      </c>
      <c r="T527" s="671">
        <v>45901</v>
      </c>
      <c r="U527" s="672" t="s">
        <v>6650</v>
      </c>
      <c r="V527" s="557" t="s">
        <v>6652</v>
      </c>
      <c r="W527" s="558" t="s">
        <v>561</v>
      </c>
      <c r="X527" s="558" t="s">
        <v>426</v>
      </c>
      <c r="Y527" s="673">
        <v>425000</v>
      </c>
      <c r="Z527" s="569"/>
      <c r="AA527" s="569">
        <v>67000</v>
      </c>
      <c r="AB527" s="569"/>
      <c r="AC527" s="569"/>
      <c r="AD527" s="569"/>
      <c r="AE527" s="569">
        <v>67000</v>
      </c>
      <c r="AF527" s="569"/>
      <c r="AG527" s="569"/>
      <c r="AH527" s="569" t="s">
        <v>6651</v>
      </c>
      <c r="AI527" t="s">
        <v>542</v>
      </c>
      <c r="AN527" s="126"/>
      <c r="BP527" s="203"/>
      <c r="BQ527" s="203"/>
      <c r="BR527" s="203"/>
      <c r="BS527" s="203"/>
      <c r="BT527" s="203"/>
      <c r="BU527" s="374"/>
      <c r="BV527" s="374"/>
      <c r="BW527" s="203"/>
      <c r="BX527" s="376"/>
      <c r="BY527" s="374"/>
      <c r="BZ527" s="203"/>
      <c r="CA527" s="376"/>
      <c r="CB527" s="374"/>
      <c r="CC527" s="203"/>
      <c r="CD527" s="376"/>
      <c r="CE527" s="374"/>
      <c r="CG527" s="376"/>
      <c r="CH527" s="374"/>
      <c r="CJ527" s="376"/>
      <c r="CK527" s="374"/>
      <c r="CM527" s="375"/>
      <c r="CN527" s="375"/>
      <c r="DB527" s="442">
        <v>46051</v>
      </c>
      <c r="DC527" s="441">
        <v>7000</v>
      </c>
      <c r="DH527" s="126"/>
      <c r="DI527" s="203"/>
    </row>
    <row r="528" spans="5:113" ht="21" customHeight="1" x14ac:dyDescent="0.25">
      <c r="E528" s="404">
        <v>46068</v>
      </c>
      <c r="F528" s="405">
        <v>15000</v>
      </c>
      <c r="G528" s="407" t="s">
        <v>1281</v>
      </c>
      <c r="H528" s="405" t="s">
        <v>3344</v>
      </c>
      <c r="M528" s="211">
        <v>44188</v>
      </c>
      <c r="N528" s="213"/>
      <c r="O528" s="213" t="s">
        <v>836</v>
      </c>
      <c r="P528" s="214" t="s">
        <v>875</v>
      </c>
      <c r="T528" s="671">
        <v>45901</v>
      </c>
      <c r="U528" s="672" t="s">
        <v>6650</v>
      </c>
      <c r="V528" s="557" t="s">
        <v>6629</v>
      </c>
      <c r="W528" s="558" t="s">
        <v>561</v>
      </c>
      <c r="X528" s="558" t="s">
        <v>214</v>
      </c>
      <c r="Y528" s="673">
        <v>298000</v>
      </c>
      <c r="Z528" s="569"/>
      <c r="AA528" s="569">
        <v>90000</v>
      </c>
      <c r="AB528" s="569"/>
      <c r="AC528" s="569"/>
      <c r="AD528" s="569"/>
      <c r="AE528" s="569">
        <v>90000</v>
      </c>
      <c r="AF528" s="569"/>
      <c r="AG528" s="569"/>
      <c r="AH528" s="569" t="s">
        <v>6695</v>
      </c>
      <c r="AI528" t="s">
        <v>542</v>
      </c>
      <c r="AN528" s="126"/>
      <c r="BP528" s="203"/>
      <c r="BQ528" s="203"/>
      <c r="BR528" s="203"/>
      <c r="BS528" s="203"/>
      <c r="BT528" s="203"/>
      <c r="BU528" s="374"/>
      <c r="BV528" s="374"/>
      <c r="BW528" s="203"/>
      <c r="BX528" s="376"/>
      <c r="BY528" s="374"/>
      <c r="BZ528" s="203"/>
      <c r="CA528" s="376"/>
      <c r="CB528" s="374"/>
      <c r="CC528" s="203"/>
      <c r="CD528" s="376"/>
      <c r="CE528" s="374"/>
      <c r="CG528" s="376"/>
      <c r="CH528" s="374"/>
      <c r="CJ528" s="376"/>
      <c r="CK528" s="374"/>
      <c r="CM528" s="375"/>
      <c r="CN528" s="375"/>
      <c r="DB528" s="442">
        <v>46051</v>
      </c>
      <c r="DC528" s="441">
        <v>70000</v>
      </c>
      <c r="DH528" s="126"/>
      <c r="DI528" s="203"/>
    </row>
    <row r="529" spans="5:113" x14ac:dyDescent="0.25">
      <c r="E529" s="404">
        <v>46068</v>
      </c>
      <c r="F529" s="405">
        <v>15000</v>
      </c>
      <c r="G529" s="407" t="s">
        <v>3321</v>
      </c>
      <c r="H529" s="405" t="s">
        <v>8235</v>
      </c>
      <c r="M529" s="211">
        <v>44188</v>
      </c>
      <c r="N529" s="212"/>
      <c r="O529" s="213" t="s">
        <v>866</v>
      </c>
      <c r="P529" s="214" t="s">
        <v>876</v>
      </c>
      <c r="T529" s="671">
        <v>45901</v>
      </c>
      <c r="U529" s="672" t="s">
        <v>6650</v>
      </c>
      <c r="V529" s="557" t="s">
        <v>6674</v>
      </c>
      <c r="W529" s="558" t="s">
        <v>561</v>
      </c>
      <c r="X529" s="558" t="s">
        <v>426</v>
      </c>
      <c r="Y529" s="673">
        <v>360000</v>
      </c>
      <c r="Z529" s="569"/>
      <c r="AA529" s="569">
        <v>66000</v>
      </c>
      <c r="AB529" s="569"/>
      <c r="AC529" s="569"/>
      <c r="AD529" s="569"/>
      <c r="AE529" s="569">
        <v>66000</v>
      </c>
      <c r="AF529" s="569"/>
      <c r="AG529" s="569"/>
      <c r="AH529" s="569" t="s">
        <v>6723</v>
      </c>
      <c r="AI529" t="s">
        <v>542</v>
      </c>
      <c r="AN529" s="126"/>
      <c r="BP529" s="203"/>
      <c r="BQ529" s="203"/>
      <c r="BR529" s="203"/>
      <c r="BS529" s="203"/>
      <c r="BT529" s="203"/>
      <c r="BU529" s="374"/>
      <c r="BV529" s="374"/>
      <c r="BW529" s="203"/>
      <c r="BX529" s="376"/>
      <c r="BY529" s="374"/>
      <c r="BZ529" s="203"/>
      <c r="CA529" s="376"/>
      <c r="CB529" s="374"/>
      <c r="CC529" s="203"/>
      <c r="CD529" s="376"/>
      <c r="CE529" s="374"/>
      <c r="CG529" s="376"/>
      <c r="CH529" s="374"/>
      <c r="CJ529" s="376"/>
      <c r="CK529" s="374"/>
      <c r="CM529" s="375"/>
      <c r="CN529" s="375"/>
      <c r="DB529" s="442">
        <v>46051</v>
      </c>
      <c r="DC529" s="441">
        <v>569000</v>
      </c>
      <c r="DH529" s="126"/>
      <c r="DI529" s="203"/>
    </row>
    <row r="530" spans="5:113" x14ac:dyDescent="0.25">
      <c r="E530" s="404">
        <v>46067</v>
      </c>
      <c r="F530" s="405">
        <v>5000</v>
      </c>
      <c r="G530" s="407"/>
      <c r="H530" s="405" t="s">
        <v>3697</v>
      </c>
      <c r="M530" s="211">
        <v>44188</v>
      </c>
      <c r="N530" s="212"/>
      <c r="O530" s="213" t="s">
        <v>866</v>
      </c>
      <c r="P530" s="214" t="s">
        <v>877</v>
      </c>
      <c r="T530" s="713">
        <v>45870</v>
      </c>
      <c r="U530" s="557" t="s">
        <v>556</v>
      </c>
      <c r="V530" s="557" t="s">
        <v>6265</v>
      </c>
      <c r="W530" s="558" t="s">
        <v>561</v>
      </c>
      <c r="X530" s="558" t="s">
        <v>427</v>
      </c>
      <c r="Y530" s="673">
        <v>516000</v>
      </c>
      <c r="Z530" s="569"/>
      <c r="AA530" s="569">
        <v>45000</v>
      </c>
      <c r="AB530" s="569"/>
      <c r="AC530" s="569"/>
      <c r="AD530" s="569"/>
      <c r="AE530" s="569">
        <v>45000</v>
      </c>
      <c r="AF530" s="569"/>
      <c r="AG530" s="569"/>
      <c r="AH530" s="569" t="s">
        <v>6467</v>
      </c>
      <c r="AI530" t="s">
        <v>542</v>
      </c>
      <c r="AN530" s="126"/>
      <c r="BP530" s="203"/>
      <c r="BQ530" s="203"/>
      <c r="BR530" s="203"/>
      <c r="BS530" s="203"/>
      <c r="BT530" s="203"/>
      <c r="BU530" s="374"/>
      <c r="BV530" s="374"/>
      <c r="BW530" s="203"/>
      <c r="BX530" s="376"/>
      <c r="BY530" s="374"/>
      <c r="BZ530" s="203"/>
      <c r="CA530" s="376"/>
      <c r="CB530" s="374"/>
      <c r="CC530" s="203"/>
      <c r="CD530" s="376"/>
      <c r="CE530" s="374"/>
      <c r="CG530" s="376"/>
      <c r="CH530" s="374"/>
      <c r="CJ530" s="376"/>
      <c r="CK530" s="374"/>
      <c r="CM530" s="375"/>
      <c r="CN530" s="375"/>
      <c r="DB530" s="442">
        <v>46051</v>
      </c>
      <c r="DC530" s="441">
        <v>5000</v>
      </c>
      <c r="DH530" s="126"/>
      <c r="DI530" s="203"/>
    </row>
    <row r="531" spans="5:113" x14ac:dyDescent="0.25">
      <c r="E531" s="404">
        <v>46067</v>
      </c>
      <c r="F531" s="405">
        <v>30000</v>
      </c>
      <c r="G531" s="407" t="s">
        <v>3324</v>
      </c>
      <c r="H531" s="405" t="s">
        <v>4654</v>
      </c>
      <c r="M531" s="211">
        <v>44184</v>
      </c>
      <c r="N531" s="212"/>
      <c r="O531" s="213" t="s">
        <v>866</v>
      </c>
      <c r="P531" s="214" t="s">
        <v>878</v>
      </c>
      <c r="T531" s="713">
        <v>45870</v>
      </c>
      <c r="U531" s="557" t="s">
        <v>556</v>
      </c>
      <c r="V531" s="557" t="s">
        <v>6406</v>
      </c>
      <c r="W531" s="558" t="s">
        <v>4873</v>
      </c>
      <c r="X531" s="558" t="s">
        <v>559</v>
      </c>
      <c r="Y531" s="673">
        <v>100000</v>
      </c>
      <c r="Z531" s="569"/>
      <c r="AA531" s="569">
        <v>50000</v>
      </c>
      <c r="AB531" s="569"/>
      <c r="AC531" s="569"/>
      <c r="AD531" s="569"/>
      <c r="AE531" s="569">
        <v>50000</v>
      </c>
      <c r="AF531" s="569"/>
      <c r="AG531" s="569"/>
      <c r="AH531" s="569"/>
      <c r="AI531" t="s">
        <v>542</v>
      </c>
      <c r="AN531" s="126"/>
      <c r="BP531" s="203"/>
      <c r="BQ531" s="203"/>
      <c r="BR531" s="203"/>
      <c r="BS531" s="203"/>
      <c r="BT531" s="203"/>
      <c r="BU531" s="374"/>
      <c r="BV531" s="374"/>
      <c r="BW531" s="203"/>
      <c r="BX531" s="376"/>
      <c r="BY531" s="374"/>
      <c r="BZ531" s="203"/>
      <c r="CA531" s="376"/>
      <c r="CB531" s="374"/>
      <c r="CC531" s="203"/>
      <c r="CD531" s="376"/>
      <c r="CE531" s="374"/>
      <c r="CG531" s="376"/>
      <c r="CH531" s="374"/>
      <c r="CJ531" s="376"/>
      <c r="CK531" s="374"/>
      <c r="CM531" s="375"/>
      <c r="CN531" s="375"/>
      <c r="DB531" s="442">
        <v>46050</v>
      </c>
      <c r="DC531" s="441">
        <v>3000</v>
      </c>
      <c r="DH531" s="126"/>
      <c r="DI531" s="203"/>
    </row>
    <row r="532" spans="5:113" x14ac:dyDescent="0.25">
      <c r="E532" s="404">
        <v>46067</v>
      </c>
      <c r="F532" s="405">
        <v>4000</v>
      </c>
      <c r="G532" s="407" t="s">
        <v>911</v>
      </c>
      <c r="H532" s="405" t="s">
        <v>8080</v>
      </c>
      <c r="M532" s="211">
        <v>44181</v>
      </c>
      <c r="N532" s="212"/>
      <c r="O532" s="213" t="s">
        <v>866</v>
      </c>
      <c r="P532" s="214" t="s">
        <v>879</v>
      </c>
      <c r="T532" s="713">
        <v>45870</v>
      </c>
      <c r="U532" s="557" t="s">
        <v>556</v>
      </c>
      <c r="V532" s="557" t="s">
        <v>6390</v>
      </c>
      <c r="W532" s="558" t="s">
        <v>561</v>
      </c>
      <c r="X532" s="558" t="s">
        <v>238</v>
      </c>
      <c r="Y532" s="673">
        <v>775000</v>
      </c>
      <c r="Z532" s="569"/>
      <c r="AA532" s="569">
        <v>45000</v>
      </c>
      <c r="AB532" s="569"/>
      <c r="AC532" s="569"/>
      <c r="AD532" s="569"/>
      <c r="AE532" s="569">
        <v>45000</v>
      </c>
      <c r="AF532" s="569"/>
      <c r="AG532" s="569"/>
      <c r="AH532" s="569" t="s">
        <v>6468</v>
      </c>
      <c r="AI532" t="s">
        <v>542</v>
      </c>
      <c r="AN532" s="126"/>
      <c r="BP532" s="203"/>
      <c r="BQ532" s="203"/>
      <c r="BR532" s="203"/>
      <c r="BS532" s="203"/>
      <c r="BT532" s="203"/>
      <c r="BU532" s="374"/>
      <c r="BV532" s="374"/>
      <c r="BW532" s="203"/>
      <c r="BX532" s="376"/>
      <c r="BY532" s="374"/>
      <c r="BZ532" s="203"/>
      <c r="CA532" s="376"/>
      <c r="CB532" s="374"/>
      <c r="CC532" s="203"/>
      <c r="CD532" s="376"/>
      <c r="CE532" s="374"/>
      <c r="CG532" s="376"/>
      <c r="CH532" s="374"/>
      <c r="CJ532" s="376"/>
      <c r="CK532" s="374"/>
      <c r="CM532" s="375"/>
      <c r="CN532" s="375"/>
      <c r="DB532" s="442">
        <v>46050</v>
      </c>
      <c r="DC532" s="441">
        <v>5000</v>
      </c>
      <c r="DH532" s="126"/>
      <c r="DI532" s="203"/>
    </row>
    <row r="533" spans="5:113" x14ac:dyDescent="0.25">
      <c r="E533" s="404">
        <v>46066</v>
      </c>
      <c r="F533" s="405">
        <v>20000</v>
      </c>
      <c r="G533" s="407"/>
      <c r="H533" s="405" t="s">
        <v>2257</v>
      </c>
      <c r="M533" s="211">
        <v>44177</v>
      </c>
      <c r="N533" s="213"/>
      <c r="O533" s="213" t="s">
        <v>836</v>
      </c>
      <c r="P533" s="214" t="s">
        <v>880</v>
      </c>
      <c r="T533" s="713">
        <v>45870</v>
      </c>
      <c r="U533" s="557" t="s">
        <v>556</v>
      </c>
      <c r="V533" s="557" t="s">
        <v>6096</v>
      </c>
      <c r="W533" s="558" t="s">
        <v>3611</v>
      </c>
      <c r="X533" s="558" t="s">
        <v>427</v>
      </c>
      <c r="Y533" s="673">
        <v>554000</v>
      </c>
      <c r="Z533" s="569"/>
      <c r="AA533" s="569">
        <v>45000</v>
      </c>
      <c r="AB533" s="569"/>
      <c r="AC533" s="569"/>
      <c r="AD533" s="569"/>
      <c r="AE533" s="569">
        <v>45000</v>
      </c>
      <c r="AF533" s="569"/>
      <c r="AG533" s="569"/>
      <c r="AH533" s="569" t="s">
        <v>6470</v>
      </c>
      <c r="AI533" t="s">
        <v>542</v>
      </c>
      <c r="AN533" s="126"/>
      <c r="BP533" s="203"/>
      <c r="BQ533" s="203"/>
      <c r="BR533" s="203"/>
      <c r="BS533" s="203"/>
      <c r="BT533" s="203"/>
      <c r="BU533" s="374"/>
      <c r="BV533" s="374"/>
      <c r="BW533" s="203"/>
      <c r="BX533" s="376"/>
      <c r="BY533" s="374"/>
      <c r="BZ533" s="203"/>
      <c r="CA533" s="376"/>
      <c r="CB533" s="374"/>
      <c r="CC533" s="203"/>
      <c r="CD533" s="376"/>
      <c r="CE533" s="374"/>
      <c r="CG533" s="376"/>
      <c r="CH533" s="374"/>
      <c r="CJ533" s="376"/>
      <c r="CK533" s="374"/>
      <c r="CM533" s="375"/>
      <c r="CN533" s="375"/>
      <c r="DB533" s="442">
        <v>46050</v>
      </c>
      <c r="DC533" s="441">
        <v>307000</v>
      </c>
      <c r="DH533" s="126"/>
      <c r="DI533" s="203"/>
    </row>
    <row r="534" spans="5:113" x14ac:dyDescent="0.25">
      <c r="E534" s="404">
        <v>46065</v>
      </c>
      <c r="F534" s="405">
        <v>2000</v>
      </c>
      <c r="G534" s="407" t="s">
        <v>5440</v>
      </c>
      <c r="H534" s="405" t="s">
        <v>5517</v>
      </c>
      <c r="M534" s="211">
        <v>44177</v>
      </c>
      <c r="N534" s="212"/>
      <c r="O534" s="213" t="s">
        <v>866</v>
      </c>
      <c r="P534" s="214" t="s">
        <v>881</v>
      </c>
      <c r="T534" s="713">
        <v>45870</v>
      </c>
      <c r="U534" s="557" t="s">
        <v>556</v>
      </c>
      <c r="V534" s="557" t="s">
        <v>6222</v>
      </c>
      <c r="W534" s="558" t="s">
        <v>6223</v>
      </c>
      <c r="X534" s="558" t="s">
        <v>214</v>
      </c>
      <c r="Y534" s="673">
        <v>530000</v>
      </c>
      <c r="Z534" s="569"/>
      <c r="AA534" s="569">
        <v>115000</v>
      </c>
      <c r="AB534" s="569"/>
      <c r="AC534" s="569"/>
      <c r="AD534" s="569"/>
      <c r="AE534" s="569">
        <v>115000</v>
      </c>
      <c r="AF534" s="569"/>
      <c r="AG534" s="569"/>
      <c r="AH534" s="569" t="s">
        <v>6224</v>
      </c>
      <c r="AI534" t="s">
        <v>542</v>
      </c>
      <c r="AN534" s="126"/>
      <c r="BP534" s="203"/>
      <c r="BQ534" s="203"/>
      <c r="BR534" s="203"/>
      <c r="BS534" s="203"/>
      <c r="BT534" s="203"/>
      <c r="BU534" s="374"/>
      <c r="BV534" s="374"/>
      <c r="BW534" s="203"/>
      <c r="BX534" s="376"/>
      <c r="BY534" s="374"/>
      <c r="BZ534" s="203"/>
      <c r="CA534" s="376"/>
      <c r="CB534" s="374"/>
      <c r="CC534" s="203"/>
      <c r="CD534" s="376"/>
      <c r="CE534" s="374"/>
      <c r="CG534" s="376"/>
      <c r="CH534" s="374"/>
      <c r="CJ534" s="376"/>
      <c r="CK534" s="374"/>
      <c r="CM534" s="375"/>
      <c r="CN534" s="375"/>
      <c r="DB534" s="442">
        <v>46050</v>
      </c>
      <c r="DC534" s="441">
        <v>368000</v>
      </c>
      <c r="DH534" s="126"/>
      <c r="DI534" s="203"/>
    </row>
    <row r="535" spans="5:113" x14ac:dyDescent="0.25">
      <c r="E535" s="404">
        <v>46065</v>
      </c>
      <c r="F535" s="405">
        <v>5000</v>
      </c>
      <c r="G535" s="407" t="s">
        <v>3324</v>
      </c>
      <c r="H535" s="405" t="s">
        <v>2649</v>
      </c>
      <c r="M535" s="211">
        <v>44177</v>
      </c>
      <c r="N535" s="212"/>
      <c r="O535" s="213" t="s">
        <v>866</v>
      </c>
      <c r="P535" s="214" t="s">
        <v>882</v>
      </c>
      <c r="T535" s="713">
        <v>45870</v>
      </c>
      <c r="U535" s="557" t="s">
        <v>556</v>
      </c>
      <c r="V535" s="557" t="s">
        <v>6176</v>
      </c>
      <c r="W535" s="558" t="s">
        <v>3611</v>
      </c>
      <c r="X535" s="558" t="s">
        <v>427</v>
      </c>
      <c r="Y535" s="673">
        <v>1215000</v>
      </c>
      <c r="Z535" s="569"/>
      <c r="AA535" s="569">
        <v>45000</v>
      </c>
      <c r="AB535" s="569"/>
      <c r="AC535" s="569"/>
      <c r="AD535" s="569"/>
      <c r="AE535" s="569">
        <v>45000</v>
      </c>
      <c r="AF535" s="569"/>
      <c r="AG535" s="569"/>
      <c r="AH535" s="569" t="s">
        <v>6469</v>
      </c>
      <c r="AI535" t="s">
        <v>542</v>
      </c>
      <c r="AN535" s="126"/>
      <c r="BP535" s="203"/>
      <c r="BQ535" s="203"/>
      <c r="BR535" s="203"/>
      <c r="BS535" s="203"/>
      <c r="BT535" s="203"/>
      <c r="BU535" s="376"/>
      <c r="BV535" s="374"/>
      <c r="BW535" s="203"/>
      <c r="BX535" s="376"/>
      <c r="BY535" s="374"/>
      <c r="BZ535" s="203"/>
      <c r="CA535" s="376"/>
      <c r="CB535" s="374"/>
      <c r="CC535" s="203"/>
      <c r="CD535" s="376"/>
      <c r="CE535" s="374"/>
      <c r="CG535" s="376"/>
      <c r="CH535" s="374"/>
      <c r="CJ535" s="376"/>
      <c r="CK535" s="374"/>
      <c r="CM535" s="375"/>
      <c r="CN535" s="375"/>
      <c r="DB535" s="442">
        <v>46050</v>
      </c>
      <c r="DC535" s="441">
        <v>190000</v>
      </c>
      <c r="DH535" s="126"/>
      <c r="DI535" s="203"/>
    </row>
    <row r="536" spans="5:113" x14ac:dyDescent="0.25">
      <c r="E536" s="404">
        <v>46065</v>
      </c>
      <c r="F536" s="405">
        <v>20000</v>
      </c>
      <c r="G536" s="407" t="s">
        <v>1281</v>
      </c>
      <c r="H536" s="405" t="s">
        <v>8071</v>
      </c>
      <c r="M536" s="577"/>
      <c r="N536" s="578"/>
      <c r="O536" s="579"/>
      <c r="P536" s="581"/>
      <c r="T536" s="713">
        <v>45870</v>
      </c>
      <c r="U536" s="557" t="s">
        <v>6133</v>
      </c>
      <c r="V536" s="557" t="s">
        <v>6112</v>
      </c>
      <c r="W536" s="558" t="s">
        <v>5044</v>
      </c>
      <c r="X536" s="558" t="s">
        <v>427</v>
      </c>
      <c r="Y536" s="673">
        <v>620000</v>
      </c>
      <c r="Z536" s="569"/>
      <c r="AA536" s="569">
        <v>100000</v>
      </c>
      <c r="AB536" s="569"/>
      <c r="AC536" s="569"/>
      <c r="AD536" s="569"/>
      <c r="AE536" s="569">
        <v>100000</v>
      </c>
      <c r="AF536" s="569"/>
      <c r="AG536" s="569"/>
      <c r="AH536" s="569" t="s">
        <v>6204</v>
      </c>
      <c r="AI536" t="s">
        <v>542</v>
      </c>
      <c r="AN536" s="126"/>
      <c r="BP536" s="203"/>
      <c r="BQ536" s="203"/>
      <c r="BR536" s="203"/>
      <c r="BS536" s="203"/>
      <c r="BT536" s="203"/>
      <c r="BU536" s="376"/>
      <c r="BV536" s="374"/>
      <c r="BW536" s="203"/>
      <c r="BX536" s="376"/>
      <c r="BY536" s="374"/>
      <c r="BZ536" s="203"/>
      <c r="CA536" s="376"/>
      <c r="CB536" s="374"/>
      <c r="CC536" s="203"/>
      <c r="CD536" s="376"/>
      <c r="CE536" s="374"/>
      <c r="CG536" s="376"/>
      <c r="CH536" s="374"/>
      <c r="CJ536" s="376"/>
      <c r="CK536" s="374"/>
      <c r="CM536" s="375"/>
      <c r="CN536" s="375"/>
      <c r="DB536" s="442">
        <v>46049</v>
      </c>
      <c r="DC536" s="441">
        <v>130000</v>
      </c>
      <c r="DH536" s="126"/>
      <c r="DI536" s="203"/>
    </row>
    <row r="537" spans="5:113" x14ac:dyDescent="0.25">
      <c r="E537" s="404">
        <v>46065</v>
      </c>
      <c r="F537" s="405">
        <v>3000</v>
      </c>
      <c r="G537" s="407" t="s">
        <v>5440</v>
      </c>
      <c r="H537" s="405" t="s">
        <v>8075</v>
      </c>
      <c r="T537" s="713">
        <v>45870</v>
      </c>
      <c r="U537" s="557" t="s">
        <v>1679</v>
      </c>
      <c r="V537" s="557" t="s">
        <v>6093</v>
      </c>
      <c r="W537" s="558" t="s">
        <v>561</v>
      </c>
      <c r="X537" s="558" t="s">
        <v>426</v>
      </c>
      <c r="Y537" s="673" t="s">
        <v>6092</v>
      </c>
      <c r="Z537" s="569"/>
      <c r="AA537" s="569">
        <v>71000</v>
      </c>
      <c r="AB537" s="569"/>
      <c r="AC537" s="569"/>
      <c r="AD537" s="569"/>
      <c r="AE537" s="569">
        <v>71000</v>
      </c>
      <c r="AF537" s="569"/>
      <c r="AG537" s="569"/>
      <c r="AH537" s="569" t="s">
        <v>6165</v>
      </c>
      <c r="AI537" t="s">
        <v>542</v>
      </c>
      <c r="AN537" s="126"/>
      <c r="BP537" s="203"/>
      <c r="BQ537" s="203"/>
      <c r="BR537" s="203"/>
      <c r="BS537" s="203"/>
      <c r="BT537" s="203"/>
      <c r="BU537" s="376"/>
      <c r="BV537" s="374"/>
      <c r="BW537" s="203"/>
      <c r="BX537" s="376"/>
      <c r="BY537" s="374"/>
      <c r="BZ537" s="203"/>
      <c r="CA537" s="376"/>
      <c r="CB537" s="374"/>
      <c r="CC537" s="203"/>
      <c r="CD537" s="376"/>
      <c r="CE537" s="374"/>
      <c r="CG537" s="376"/>
      <c r="CH537" s="374"/>
      <c r="CJ537" s="376"/>
      <c r="CK537" s="374"/>
      <c r="CM537" s="375"/>
      <c r="CN537" s="375"/>
      <c r="DB537" s="442">
        <v>46049</v>
      </c>
      <c r="DC537" s="441">
        <v>5000</v>
      </c>
      <c r="DH537" s="126"/>
      <c r="DI537" s="203"/>
    </row>
    <row r="538" spans="5:113" x14ac:dyDescent="0.25">
      <c r="E538" s="404">
        <v>46065</v>
      </c>
      <c r="F538" s="405">
        <v>30000</v>
      </c>
      <c r="G538" s="407" t="s">
        <v>911</v>
      </c>
      <c r="H538" s="405" t="s">
        <v>885</v>
      </c>
      <c r="T538" s="713">
        <v>45870</v>
      </c>
      <c r="U538" s="557" t="s">
        <v>1641</v>
      </c>
      <c r="V538" s="557" t="s">
        <v>6258</v>
      </c>
      <c r="W538" s="558" t="s">
        <v>6259</v>
      </c>
      <c r="X538" s="558" t="s">
        <v>214</v>
      </c>
      <c r="Y538" s="673">
        <v>44500</v>
      </c>
      <c r="Z538" s="569"/>
      <c r="AA538" s="569">
        <v>70000</v>
      </c>
      <c r="AB538" s="569"/>
      <c r="AC538" s="569"/>
      <c r="AD538" s="569"/>
      <c r="AE538" s="569">
        <v>70000</v>
      </c>
      <c r="AF538" s="569"/>
      <c r="AG538" s="569"/>
      <c r="AH538" s="569" t="s">
        <v>6286</v>
      </c>
      <c r="AI538" t="s">
        <v>542</v>
      </c>
      <c r="AN538" s="126"/>
      <c r="BP538" s="203"/>
      <c r="BQ538" s="203"/>
      <c r="BR538" s="203"/>
      <c r="BS538" s="203"/>
      <c r="BT538" s="203"/>
      <c r="BU538" s="376"/>
      <c r="BV538" s="374"/>
      <c r="BW538" s="203"/>
      <c r="BX538" s="376"/>
      <c r="BY538" s="374"/>
      <c r="BZ538" s="203"/>
      <c r="CA538" s="376"/>
      <c r="CB538" s="374"/>
      <c r="CC538" s="203"/>
      <c r="CD538" s="376"/>
      <c r="CE538" s="374"/>
      <c r="CG538" s="376"/>
      <c r="CH538" s="374"/>
      <c r="CJ538" s="376"/>
      <c r="CK538" s="374"/>
      <c r="CM538" s="375"/>
      <c r="CN538" s="375"/>
      <c r="DB538" s="442">
        <v>46049</v>
      </c>
      <c r="DC538" s="441">
        <v>30000</v>
      </c>
      <c r="DH538" s="126"/>
      <c r="DI538" s="203"/>
    </row>
    <row r="539" spans="5:113" x14ac:dyDescent="0.25">
      <c r="E539" s="404">
        <v>46065</v>
      </c>
      <c r="F539" s="405">
        <v>20000</v>
      </c>
      <c r="G539" s="407" t="s">
        <v>3322</v>
      </c>
      <c r="H539" s="405" t="s">
        <v>8072</v>
      </c>
      <c r="T539" s="713">
        <v>45870</v>
      </c>
      <c r="U539" s="557" t="s">
        <v>6083</v>
      </c>
      <c r="V539" s="557">
        <v>34595076</v>
      </c>
      <c r="W539" s="558" t="s">
        <v>6085</v>
      </c>
      <c r="X539" s="558"/>
      <c r="Y539" s="673">
        <v>40000</v>
      </c>
      <c r="Z539" s="569"/>
      <c r="AA539" s="569">
        <v>25000</v>
      </c>
      <c r="AB539" s="569"/>
      <c r="AC539" s="569"/>
      <c r="AD539" s="569"/>
      <c r="AE539" s="569">
        <v>25000</v>
      </c>
      <c r="AF539" s="569"/>
      <c r="AG539" s="569"/>
      <c r="AH539" s="569" t="s">
        <v>6151</v>
      </c>
      <c r="AI539" t="s">
        <v>542</v>
      </c>
      <c r="AN539" s="126"/>
      <c r="BP539" s="203"/>
      <c r="BQ539" s="203"/>
      <c r="BR539" s="203"/>
      <c r="BS539" s="203"/>
      <c r="BT539" s="203"/>
      <c r="BU539" s="376"/>
      <c r="BV539" s="374"/>
      <c r="BW539" s="203"/>
      <c r="BX539" s="376"/>
      <c r="BY539" s="374"/>
      <c r="BZ539" s="203"/>
      <c r="CA539" s="376"/>
      <c r="CB539" s="374"/>
      <c r="CC539" s="203"/>
      <c r="CD539" s="376"/>
      <c r="CE539" s="374"/>
      <c r="CG539" s="376"/>
      <c r="CH539" s="374"/>
      <c r="CJ539" s="376"/>
      <c r="CK539" s="374"/>
      <c r="CM539" s="375"/>
      <c r="CN539" s="375"/>
      <c r="DB539" s="442">
        <v>46048</v>
      </c>
      <c r="DC539" s="441">
        <v>40000</v>
      </c>
      <c r="DH539" s="126"/>
      <c r="DI539" s="203"/>
    </row>
    <row r="540" spans="5:113" x14ac:dyDescent="0.25">
      <c r="E540" s="404">
        <v>46064</v>
      </c>
      <c r="F540" s="405">
        <v>5000</v>
      </c>
      <c r="G540" s="407" t="s">
        <v>3324</v>
      </c>
      <c r="H540" s="405" t="s">
        <v>2649</v>
      </c>
      <c r="T540" s="713">
        <v>45870</v>
      </c>
      <c r="U540" s="557" t="s">
        <v>6083</v>
      </c>
      <c r="V540" s="557">
        <v>34594076</v>
      </c>
      <c r="W540" s="558" t="s">
        <v>6085</v>
      </c>
      <c r="X540" s="558" t="s">
        <v>6084</v>
      </c>
      <c r="Y540" s="673">
        <v>40000</v>
      </c>
      <c r="Z540" s="569"/>
      <c r="AA540" s="569">
        <v>5000</v>
      </c>
      <c r="AB540" s="569"/>
      <c r="AC540" s="569"/>
      <c r="AD540" s="569"/>
      <c r="AE540" s="569">
        <v>5000</v>
      </c>
      <c r="AF540" s="569"/>
      <c r="AG540" s="569"/>
      <c r="AH540" s="569" t="s">
        <v>6238</v>
      </c>
      <c r="AI540" t="s">
        <v>542</v>
      </c>
      <c r="AN540" s="126"/>
      <c r="BP540" s="203"/>
      <c r="BQ540" s="203"/>
      <c r="BR540" s="203"/>
      <c r="BS540" s="203"/>
      <c r="BT540" s="203"/>
      <c r="BU540" s="376"/>
      <c r="BV540" s="374"/>
      <c r="BW540" s="203"/>
      <c r="BX540" s="376"/>
      <c r="BY540" s="374"/>
      <c r="BZ540" s="203"/>
      <c r="CA540" s="376"/>
      <c r="CB540" s="374"/>
      <c r="CC540" s="203"/>
      <c r="CD540" s="376"/>
      <c r="CE540" s="374"/>
      <c r="CG540" s="376"/>
      <c r="CH540" s="374"/>
      <c r="CJ540" s="376"/>
      <c r="CK540" s="374"/>
      <c r="CM540" s="375"/>
      <c r="CN540" s="375"/>
      <c r="DB540" s="442">
        <v>46048</v>
      </c>
      <c r="DC540" s="441">
        <v>350000</v>
      </c>
      <c r="DH540" s="126"/>
      <c r="DI540" s="203"/>
    </row>
    <row r="541" spans="5:113" x14ac:dyDescent="0.25">
      <c r="E541" s="404">
        <v>46064</v>
      </c>
      <c r="F541" s="405">
        <v>33000</v>
      </c>
      <c r="G541" s="407" t="s">
        <v>1281</v>
      </c>
      <c r="H541" s="405" t="s">
        <v>3344</v>
      </c>
      <c r="T541" s="713">
        <v>45870</v>
      </c>
      <c r="U541" s="557" t="s">
        <v>1523</v>
      </c>
      <c r="V541" s="557" t="s">
        <v>5983</v>
      </c>
      <c r="W541" s="558" t="s">
        <v>5044</v>
      </c>
      <c r="X541" s="558" t="s">
        <v>426</v>
      </c>
      <c r="Y541" s="673">
        <v>256000</v>
      </c>
      <c r="Z541" s="569"/>
      <c r="AA541" s="569">
        <v>71000</v>
      </c>
      <c r="AB541" s="569"/>
      <c r="AC541" s="569"/>
      <c r="AD541" s="569"/>
      <c r="AE541" s="569">
        <v>71000</v>
      </c>
      <c r="AF541" s="569"/>
      <c r="AG541" s="569"/>
      <c r="AH541" s="569" t="s">
        <v>6241</v>
      </c>
      <c r="AI541" t="s">
        <v>542</v>
      </c>
      <c r="AN541" s="126"/>
      <c r="BP541" s="203"/>
      <c r="BQ541" s="203"/>
      <c r="BR541" s="203"/>
      <c r="BS541" s="203"/>
      <c r="BT541" s="203"/>
      <c r="BU541" s="376"/>
      <c r="BV541" s="374"/>
      <c r="BW541" s="203"/>
      <c r="BX541" s="376"/>
      <c r="BY541" s="374"/>
      <c r="BZ541" s="203"/>
      <c r="CA541" s="376"/>
      <c r="CB541" s="374"/>
      <c r="CC541" s="203"/>
      <c r="CD541" s="376"/>
      <c r="CE541" s="374"/>
      <c r="CG541" s="376"/>
      <c r="CH541" s="374"/>
      <c r="CJ541" s="376"/>
      <c r="CK541" s="374"/>
      <c r="CM541" s="375"/>
      <c r="CN541" s="375"/>
      <c r="DB541" s="442">
        <v>46048</v>
      </c>
      <c r="DC541" s="441">
        <v>6000</v>
      </c>
      <c r="DH541" s="126"/>
      <c r="DI541" s="203"/>
    </row>
    <row r="542" spans="5:113" x14ac:dyDescent="0.25">
      <c r="E542" s="404">
        <v>46064</v>
      </c>
      <c r="F542" s="405">
        <v>8000</v>
      </c>
      <c r="G542" s="407"/>
      <c r="H542" s="405"/>
      <c r="T542" s="713">
        <v>45870</v>
      </c>
      <c r="U542" s="557" t="s">
        <v>4961</v>
      </c>
      <c r="V542" s="557" t="s">
        <v>6120</v>
      </c>
      <c r="W542" s="558" t="s">
        <v>5044</v>
      </c>
      <c r="X542" s="558" t="s">
        <v>426</v>
      </c>
      <c r="Y542" s="673">
        <v>305000</v>
      </c>
      <c r="Z542" s="569"/>
      <c r="AA542" s="569">
        <v>106000</v>
      </c>
      <c r="AB542" s="569"/>
      <c r="AC542" s="569"/>
      <c r="AD542" s="569"/>
      <c r="AE542" s="569">
        <v>106000</v>
      </c>
      <c r="AF542" s="569"/>
      <c r="AG542" s="569"/>
      <c r="AH542" s="569" t="s">
        <v>6242</v>
      </c>
      <c r="AI542" t="s">
        <v>542</v>
      </c>
      <c r="AN542" s="126"/>
      <c r="BP542" s="203"/>
      <c r="BQ542" s="203"/>
      <c r="BR542" s="203"/>
      <c r="BS542" s="203"/>
      <c r="BT542" s="203"/>
      <c r="BU542" s="376"/>
      <c r="BV542" s="374"/>
      <c r="BW542" s="203"/>
      <c r="BX542" s="376"/>
      <c r="BY542" s="374"/>
      <c r="BZ542" s="203"/>
      <c r="CA542" s="376"/>
      <c r="CB542" s="374"/>
      <c r="CC542" s="203"/>
      <c r="CD542" s="376"/>
      <c r="CE542" s="374"/>
      <c r="CG542" s="376"/>
      <c r="CH542" s="374"/>
      <c r="CJ542" s="376"/>
      <c r="CK542" s="374"/>
      <c r="CM542" s="375"/>
      <c r="CN542" s="375"/>
      <c r="DB542" s="442">
        <v>46048</v>
      </c>
      <c r="DC542" s="441">
        <v>15000</v>
      </c>
      <c r="DH542" s="126"/>
      <c r="DI542" s="203"/>
    </row>
    <row r="543" spans="5:113" x14ac:dyDescent="0.25">
      <c r="E543" s="404">
        <v>46063</v>
      </c>
      <c r="F543" s="405">
        <v>6000</v>
      </c>
      <c r="G543" s="407" t="s">
        <v>1281</v>
      </c>
      <c r="H543" s="405" t="s">
        <v>1455</v>
      </c>
      <c r="T543" s="713">
        <v>45870</v>
      </c>
      <c r="U543" s="557" t="s">
        <v>4297</v>
      </c>
      <c r="V543" s="557" t="s">
        <v>6136</v>
      </c>
      <c r="W543" s="558" t="s">
        <v>561</v>
      </c>
      <c r="X543" s="558" t="s">
        <v>426</v>
      </c>
      <c r="Y543" s="673">
        <v>377000</v>
      </c>
      <c r="Z543" s="569"/>
      <c r="AA543" s="569">
        <v>68000</v>
      </c>
      <c r="AB543" s="569"/>
      <c r="AC543" s="569"/>
      <c r="AD543" s="569"/>
      <c r="AE543" s="569">
        <v>68000</v>
      </c>
      <c r="AF543" s="569"/>
      <c r="AG543" s="569"/>
      <c r="AH543" s="569" t="s">
        <v>6245</v>
      </c>
      <c r="AI543" t="s">
        <v>542</v>
      </c>
      <c r="AN543" s="126"/>
      <c r="BP543" s="203"/>
      <c r="BQ543" s="203"/>
      <c r="BR543" s="203"/>
      <c r="BS543" s="203"/>
      <c r="BT543" s="203"/>
      <c r="BU543" s="376"/>
      <c r="BV543" s="374"/>
      <c r="BW543" s="203"/>
      <c r="BX543" s="376"/>
      <c r="BY543" s="374"/>
      <c r="BZ543" s="203"/>
      <c r="CA543" s="376"/>
      <c r="CB543" s="374"/>
      <c r="CC543" s="203"/>
      <c r="CD543" s="376"/>
      <c r="CE543" s="374"/>
      <c r="CG543" s="376"/>
      <c r="CH543" s="374"/>
      <c r="CJ543" s="376"/>
      <c r="CK543" s="374"/>
      <c r="CM543" s="375"/>
      <c r="CN543" s="375"/>
      <c r="DB543" s="442">
        <v>46048</v>
      </c>
      <c r="DC543" s="441">
        <v>3000</v>
      </c>
      <c r="DH543" s="126"/>
      <c r="DI543" s="203"/>
    </row>
    <row r="544" spans="5:113" x14ac:dyDescent="0.25">
      <c r="E544" s="404">
        <v>46063</v>
      </c>
      <c r="F544" s="405">
        <v>10000</v>
      </c>
      <c r="G544" s="407"/>
      <c r="H544" s="405" t="s">
        <v>953</v>
      </c>
      <c r="T544" s="713">
        <v>45870</v>
      </c>
      <c r="U544" s="557" t="s">
        <v>2369</v>
      </c>
      <c r="V544" s="557" t="s">
        <v>6220</v>
      </c>
      <c r="W544" s="558" t="s">
        <v>561</v>
      </c>
      <c r="X544" s="558" t="s">
        <v>426</v>
      </c>
      <c r="Y544" s="673">
        <v>407000</v>
      </c>
      <c r="Z544" s="569"/>
      <c r="AA544" s="569">
        <v>70000</v>
      </c>
      <c r="AB544" s="569"/>
      <c r="AC544" s="569"/>
      <c r="AD544" s="569"/>
      <c r="AE544" s="569">
        <v>70000</v>
      </c>
      <c r="AF544" s="569"/>
      <c r="AG544" s="569"/>
      <c r="AH544" s="569" t="s">
        <v>6247</v>
      </c>
      <c r="AI544" t="s">
        <v>542</v>
      </c>
      <c r="AN544" s="126"/>
      <c r="BP544" s="203"/>
      <c r="BQ544" s="203"/>
      <c r="BR544" s="203"/>
      <c r="BS544" s="203"/>
      <c r="BT544" s="203"/>
      <c r="BU544" s="376"/>
      <c r="BV544" s="374"/>
      <c r="BW544" s="203"/>
      <c r="BX544" s="376"/>
      <c r="BY544" s="374"/>
      <c r="BZ544" s="203"/>
      <c r="CA544" s="376"/>
      <c r="CB544" s="374"/>
      <c r="CC544" s="203"/>
      <c r="CD544" s="376"/>
      <c r="CE544" s="374"/>
      <c r="CG544" s="376"/>
      <c r="CH544" s="374"/>
      <c r="CJ544" s="376"/>
      <c r="CK544" s="374"/>
      <c r="CM544" s="375"/>
      <c r="CN544" s="375"/>
      <c r="DB544" s="442">
        <v>46048</v>
      </c>
      <c r="DC544" s="441">
        <v>44000</v>
      </c>
      <c r="DH544" s="126"/>
      <c r="DI544" s="203"/>
    </row>
    <row r="545" spans="5:113" x14ac:dyDescent="0.25">
      <c r="E545" s="404">
        <v>46063</v>
      </c>
      <c r="F545" s="405">
        <v>226000</v>
      </c>
      <c r="G545" s="407" t="s">
        <v>1281</v>
      </c>
      <c r="H545" s="405" t="s">
        <v>3344</v>
      </c>
      <c r="T545" s="713">
        <v>45870</v>
      </c>
      <c r="U545" s="557" t="s">
        <v>6001</v>
      </c>
      <c r="V545" s="557" t="s">
        <v>6221</v>
      </c>
      <c r="W545" s="558" t="s">
        <v>5044</v>
      </c>
      <c r="X545" s="558" t="s">
        <v>426</v>
      </c>
      <c r="Y545" s="673">
        <v>323000</v>
      </c>
      <c r="Z545" s="569"/>
      <c r="AA545" s="569">
        <v>70000</v>
      </c>
      <c r="AB545" s="569"/>
      <c r="AC545" s="569"/>
      <c r="AD545" s="569"/>
      <c r="AE545" s="569">
        <v>70000</v>
      </c>
      <c r="AF545" s="569"/>
      <c r="AG545" s="569"/>
      <c r="AH545" s="569" t="s">
        <v>6243</v>
      </c>
      <c r="AI545" t="s">
        <v>542</v>
      </c>
      <c r="AN545" s="126"/>
      <c r="BP545" s="203"/>
      <c r="BQ545" s="203"/>
      <c r="BR545" s="203"/>
      <c r="BS545" s="203"/>
      <c r="BT545" s="203"/>
      <c r="BU545" s="376"/>
      <c r="BV545" s="374"/>
      <c r="BW545" s="203"/>
      <c r="BX545" s="376"/>
      <c r="BY545" s="374"/>
      <c r="BZ545" s="203"/>
      <c r="CA545" s="376"/>
      <c r="CB545" s="374"/>
      <c r="CC545" s="203"/>
      <c r="CD545" s="376"/>
      <c r="CE545" s="374"/>
      <c r="CG545" s="376"/>
      <c r="CH545" s="374"/>
      <c r="CJ545" s="376"/>
      <c r="CK545" s="374"/>
      <c r="CM545" s="375"/>
      <c r="CN545" s="375"/>
      <c r="DB545" s="442">
        <v>46047</v>
      </c>
      <c r="DC545" s="441">
        <v>64000</v>
      </c>
      <c r="DH545" s="126"/>
      <c r="DI545" s="203"/>
    </row>
    <row r="546" spans="5:113" x14ac:dyDescent="0.25">
      <c r="E546" s="404">
        <v>46063</v>
      </c>
      <c r="F546" s="405">
        <v>5000</v>
      </c>
      <c r="G546" s="407" t="s">
        <v>3324</v>
      </c>
      <c r="H546" s="405"/>
      <c r="T546" s="713">
        <v>45870</v>
      </c>
      <c r="U546" s="557" t="s">
        <v>6179</v>
      </c>
      <c r="V546" s="557" t="s">
        <v>6225</v>
      </c>
      <c r="W546" s="558" t="s">
        <v>1442</v>
      </c>
      <c r="X546" s="558" t="s">
        <v>238</v>
      </c>
      <c r="Y546" s="673">
        <v>355000</v>
      </c>
      <c r="Z546" s="569"/>
      <c r="AA546" s="569">
        <v>70000</v>
      </c>
      <c r="AB546" s="569"/>
      <c r="AC546" s="569"/>
      <c r="AD546" s="569"/>
      <c r="AE546" s="569">
        <v>70000</v>
      </c>
      <c r="AF546" s="569"/>
      <c r="AG546" s="569"/>
      <c r="AH546" s="569" t="s">
        <v>6226</v>
      </c>
      <c r="AI546" t="s">
        <v>542</v>
      </c>
      <c r="AN546" s="126"/>
      <c r="BP546" s="203"/>
      <c r="BQ546" s="203"/>
      <c r="BR546" s="203"/>
      <c r="BS546" s="203"/>
      <c r="BT546" s="203"/>
      <c r="BU546" s="376"/>
      <c r="BV546" s="374"/>
      <c r="BW546" s="203"/>
      <c r="BX546" s="376"/>
      <c r="BY546" s="374"/>
      <c r="BZ546" s="203"/>
      <c r="CA546" s="376"/>
      <c r="CB546" s="374"/>
      <c r="CC546" s="203"/>
      <c r="CD546" s="376"/>
      <c r="CE546" s="374"/>
      <c r="CG546" s="376"/>
      <c r="CH546" s="374"/>
      <c r="CJ546" s="376"/>
      <c r="CK546" s="374"/>
      <c r="CM546" s="375"/>
      <c r="CN546" s="375"/>
      <c r="DB546" s="442">
        <v>46047</v>
      </c>
      <c r="DC546" s="441">
        <v>6000</v>
      </c>
      <c r="DH546" s="126"/>
      <c r="DI546" s="203"/>
    </row>
    <row r="547" spans="5:113" x14ac:dyDescent="0.25">
      <c r="E547" s="404">
        <v>46062</v>
      </c>
      <c r="F547" s="405">
        <v>579000</v>
      </c>
      <c r="G547" s="407" t="s">
        <v>3322</v>
      </c>
      <c r="H547" s="405" t="s">
        <v>5046</v>
      </c>
      <c r="T547" s="713">
        <v>45870</v>
      </c>
      <c r="U547" s="557" t="s">
        <v>6001</v>
      </c>
      <c r="V547" s="557" t="s">
        <v>6227</v>
      </c>
      <c r="W547" s="558" t="s">
        <v>561</v>
      </c>
      <c r="X547" s="558" t="s">
        <v>427</v>
      </c>
      <c r="Y547" s="673">
        <v>300000</v>
      </c>
      <c r="Z547" s="569"/>
      <c r="AA547" s="569">
        <v>78000</v>
      </c>
      <c r="AB547" s="569"/>
      <c r="AC547" s="569"/>
      <c r="AD547" s="569"/>
      <c r="AE547" s="569">
        <v>78000</v>
      </c>
      <c r="AF547" s="569"/>
      <c r="AG547" s="569"/>
      <c r="AH547" s="569" t="s">
        <v>6249</v>
      </c>
      <c r="AI547" t="s">
        <v>542</v>
      </c>
      <c r="AN547" s="126"/>
      <c r="BP547" s="203"/>
      <c r="BQ547" s="203"/>
      <c r="BR547" s="203"/>
      <c r="BS547" s="203"/>
      <c r="BT547" s="203"/>
      <c r="BU547" s="376"/>
      <c r="BV547" s="374"/>
      <c r="BW547" s="203"/>
      <c r="BX547" s="376"/>
      <c r="BY547" s="374"/>
      <c r="BZ547" s="203"/>
      <c r="CA547" s="376"/>
      <c r="CB547" s="374"/>
      <c r="CC547" s="203"/>
      <c r="CD547" s="376"/>
      <c r="CE547" s="374"/>
      <c r="CG547" s="376"/>
      <c r="CH547" s="374"/>
      <c r="CJ547" s="376"/>
      <c r="CK547" s="374"/>
      <c r="CM547" s="375"/>
      <c r="CN547" s="375"/>
      <c r="DB547" s="442">
        <v>46045</v>
      </c>
      <c r="DC547" s="441">
        <v>105000</v>
      </c>
      <c r="DH547" s="126"/>
      <c r="DI547" s="203"/>
    </row>
    <row r="548" spans="5:113" x14ac:dyDescent="0.25">
      <c r="E548" s="404">
        <v>46062</v>
      </c>
      <c r="F548" s="405">
        <v>5000</v>
      </c>
      <c r="G548" s="407" t="s">
        <v>3324</v>
      </c>
      <c r="H548" s="405"/>
      <c r="T548" s="713">
        <v>45870</v>
      </c>
      <c r="U548" s="557" t="s">
        <v>6179</v>
      </c>
      <c r="V548" s="557" t="s">
        <v>6195</v>
      </c>
      <c r="W548" s="558" t="s">
        <v>5106</v>
      </c>
      <c r="X548" s="558" t="s">
        <v>427</v>
      </c>
      <c r="Y548" s="673">
        <v>460000</v>
      </c>
      <c r="Z548" s="569"/>
      <c r="AA548" s="569">
        <v>55000</v>
      </c>
      <c r="AB548" s="569"/>
      <c r="AC548" s="569"/>
      <c r="AD548" s="569"/>
      <c r="AE548" s="569">
        <v>55000</v>
      </c>
      <c r="AF548" s="569"/>
      <c r="AG548" s="569"/>
      <c r="AH548" s="569" t="s">
        <v>6250</v>
      </c>
      <c r="AI548" t="s">
        <v>542</v>
      </c>
      <c r="AN548" s="126"/>
      <c r="BP548" s="203"/>
      <c r="BQ548" s="203"/>
      <c r="BR548" s="203"/>
      <c r="BS548" s="203"/>
      <c r="BT548" s="203"/>
      <c r="BU548" s="376"/>
      <c r="BV548" s="374"/>
      <c r="BW548" s="203"/>
      <c r="BX548" s="376"/>
      <c r="BY548" s="374"/>
      <c r="BZ548" s="203"/>
      <c r="CA548" s="376"/>
      <c r="CB548" s="374"/>
      <c r="CC548" s="203"/>
      <c r="CD548" s="376"/>
      <c r="CE548" s="374"/>
      <c r="CG548" s="376"/>
      <c r="CH548" s="374"/>
      <c r="CJ548" s="376"/>
      <c r="CK548" s="374"/>
      <c r="CM548" s="375"/>
      <c r="CN548" s="375"/>
      <c r="DB548" s="442">
        <v>46044</v>
      </c>
      <c r="DC548" s="441">
        <v>14000</v>
      </c>
      <c r="DH548" s="126"/>
      <c r="DI548" s="203"/>
    </row>
    <row r="549" spans="5:113" x14ac:dyDescent="0.25">
      <c r="E549" s="404">
        <v>46061</v>
      </c>
      <c r="F549" s="405">
        <v>62000</v>
      </c>
      <c r="G549" s="407"/>
      <c r="H549" s="405"/>
      <c r="T549" s="713">
        <v>45870</v>
      </c>
      <c r="U549" s="557" t="s">
        <v>4522</v>
      </c>
      <c r="V549" s="557" t="s">
        <v>3608</v>
      </c>
      <c r="W549" s="558" t="s">
        <v>561</v>
      </c>
      <c r="X549" s="558" t="s">
        <v>427</v>
      </c>
      <c r="Y549" s="673">
        <v>304000</v>
      </c>
      <c r="Z549" s="569"/>
      <c r="AA549" s="569">
        <v>51000</v>
      </c>
      <c r="AB549" s="569"/>
      <c r="AC549" s="569"/>
      <c r="AD549" s="569"/>
      <c r="AE549" s="569">
        <v>51000</v>
      </c>
      <c r="AF549" s="569"/>
      <c r="AG549" s="569"/>
      <c r="AH549" s="569" t="s">
        <v>6239</v>
      </c>
      <c r="AI549" t="s">
        <v>542</v>
      </c>
      <c r="AN549" s="126"/>
      <c r="BP549" s="203"/>
      <c r="BQ549" s="203"/>
      <c r="BR549" s="203"/>
      <c r="BS549" s="203"/>
      <c r="BT549" s="203"/>
      <c r="BU549" s="376"/>
      <c r="BV549" s="374"/>
      <c r="BW549" s="203"/>
      <c r="BX549" s="376"/>
      <c r="BY549" s="374"/>
      <c r="BZ549" s="203"/>
      <c r="CA549" s="376"/>
      <c r="CB549" s="374"/>
      <c r="CC549" s="203"/>
      <c r="CD549" s="376"/>
      <c r="CE549" s="374"/>
      <c r="CG549" s="376"/>
      <c r="CH549" s="374"/>
      <c r="CJ549" s="376"/>
      <c r="CK549" s="374"/>
      <c r="CM549" s="375"/>
      <c r="CN549" s="375"/>
      <c r="DB549" s="442">
        <v>46044</v>
      </c>
      <c r="DC549" s="441">
        <v>30000</v>
      </c>
      <c r="DH549" s="126"/>
      <c r="DI549" s="203"/>
    </row>
    <row r="550" spans="5:113" x14ac:dyDescent="0.25">
      <c r="E550" s="404">
        <v>46060</v>
      </c>
      <c r="F550" s="405">
        <v>16000</v>
      </c>
      <c r="G550" s="407"/>
      <c r="H550" s="405" t="s">
        <v>8051</v>
      </c>
      <c r="T550" s="713">
        <v>45870</v>
      </c>
      <c r="U550" s="557" t="s">
        <v>6138</v>
      </c>
      <c r="V550" s="557">
        <v>79217001</v>
      </c>
      <c r="W550" s="558" t="s">
        <v>6139</v>
      </c>
      <c r="X550" s="558" t="s">
        <v>214</v>
      </c>
      <c r="Y550" s="673">
        <v>332000</v>
      </c>
      <c r="Z550" s="569"/>
      <c r="AA550" s="569">
        <v>60000</v>
      </c>
      <c r="AB550" s="569"/>
      <c r="AC550" s="569"/>
      <c r="AD550" s="569"/>
      <c r="AE550" s="569">
        <v>60000</v>
      </c>
      <c r="AF550" s="569"/>
      <c r="AG550" s="569"/>
      <c r="AH550" s="569" t="s">
        <v>5198</v>
      </c>
      <c r="AI550" t="s">
        <v>542</v>
      </c>
      <c r="AN550" s="126"/>
      <c r="BP550" s="203"/>
      <c r="BQ550" s="203"/>
      <c r="BR550" s="203"/>
      <c r="BS550" s="203"/>
      <c r="BT550" s="203"/>
      <c r="BU550" s="376"/>
      <c r="BV550" s="374"/>
      <c r="BW550" s="203"/>
      <c r="BX550" s="376"/>
      <c r="BY550" s="374"/>
      <c r="BZ550" s="203"/>
      <c r="CA550" s="376"/>
      <c r="CB550" s="374"/>
      <c r="CC550" s="203"/>
      <c r="CD550" s="376"/>
      <c r="CE550" s="374"/>
      <c r="CG550" s="376"/>
      <c r="CH550" s="374"/>
      <c r="CJ550" s="376"/>
      <c r="CK550" s="374"/>
      <c r="CM550" s="375"/>
      <c r="CN550" s="375"/>
      <c r="DB550" s="442">
        <v>46044</v>
      </c>
      <c r="DC550" s="441">
        <v>30000</v>
      </c>
      <c r="DH550" s="126"/>
      <c r="DI550" s="203"/>
    </row>
    <row r="551" spans="5:113" x14ac:dyDescent="0.25">
      <c r="E551" s="404">
        <v>46059</v>
      </c>
      <c r="F551" s="405">
        <v>2000</v>
      </c>
      <c r="G551" s="407" t="s">
        <v>5440</v>
      </c>
      <c r="H551" s="405" t="s">
        <v>5565</v>
      </c>
      <c r="T551" s="713">
        <v>45870</v>
      </c>
      <c r="U551" s="557" t="s">
        <v>6177</v>
      </c>
      <c r="V551" s="557" t="s">
        <v>6178</v>
      </c>
      <c r="W551" s="558" t="s">
        <v>561</v>
      </c>
      <c r="X551" s="558" t="s">
        <v>426</v>
      </c>
      <c r="Y551" s="673">
        <v>1111000</v>
      </c>
      <c r="Z551" s="569"/>
      <c r="AA551" s="569">
        <v>70000</v>
      </c>
      <c r="AB551" s="569"/>
      <c r="AC551" s="569"/>
      <c r="AD551" s="569"/>
      <c r="AE551" s="569">
        <v>70000</v>
      </c>
      <c r="AF551" s="569"/>
      <c r="AG551" s="569"/>
      <c r="AH551" s="569" t="s">
        <v>6274</v>
      </c>
      <c r="AI551" t="s">
        <v>542</v>
      </c>
      <c r="AN551" s="126"/>
      <c r="BP551" s="203"/>
      <c r="BQ551" s="203"/>
      <c r="BR551" s="203"/>
      <c r="BS551" s="203"/>
      <c r="BT551" s="203"/>
      <c r="BU551" s="376"/>
      <c r="BV551" s="374"/>
      <c r="BW551" s="203"/>
      <c r="BX551" s="376"/>
      <c r="BY551" s="374"/>
      <c r="BZ551" s="203"/>
      <c r="CA551" s="376"/>
      <c r="CB551" s="374"/>
      <c r="CC551" s="203"/>
      <c r="CD551" s="376"/>
      <c r="CE551" s="374"/>
      <c r="CG551" s="376"/>
      <c r="CH551" s="374"/>
      <c r="CJ551" s="376"/>
      <c r="CK551" s="374"/>
      <c r="CM551" s="375"/>
      <c r="CN551" s="375"/>
      <c r="DB551" s="442">
        <v>46044</v>
      </c>
      <c r="DC551" s="441">
        <v>198000</v>
      </c>
      <c r="DH551" s="126"/>
      <c r="DI551" s="203"/>
    </row>
    <row r="552" spans="5:113" x14ac:dyDescent="0.25">
      <c r="E552" s="404">
        <v>46059</v>
      </c>
      <c r="F552" s="405">
        <v>7000</v>
      </c>
      <c r="G552" s="407" t="s">
        <v>3324</v>
      </c>
      <c r="H552" s="405" t="s">
        <v>2649</v>
      </c>
      <c r="T552" s="713">
        <v>45870</v>
      </c>
      <c r="U552" s="557" t="s">
        <v>6262</v>
      </c>
      <c r="V552" s="557">
        <v>71263203</v>
      </c>
      <c r="W552" s="558" t="s">
        <v>6263</v>
      </c>
      <c r="X552" s="558" t="s">
        <v>424</v>
      </c>
      <c r="Y552" s="673">
        <v>330000</v>
      </c>
      <c r="Z552" s="569"/>
      <c r="AA552" s="569">
        <v>58000</v>
      </c>
      <c r="AB552" s="569"/>
      <c r="AC552" s="569"/>
      <c r="AD552" s="569"/>
      <c r="AE552" s="569">
        <v>58000</v>
      </c>
      <c r="AF552" s="569"/>
      <c r="AG552" s="569"/>
      <c r="AH552" s="569" t="s">
        <v>6281</v>
      </c>
      <c r="AI552" t="s">
        <v>542</v>
      </c>
      <c r="AN552" s="126"/>
      <c r="BP552" s="203"/>
      <c r="BQ552" s="203"/>
      <c r="BR552" s="203"/>
      <c r="BS552" s="203"/>
      <c r="BT552" s="203"/>
      <c r="BU552" s="376"/>
      <c r="BV552" s="374"/>
      <c r="BW552" s="203"/>
      <c r="BX552" s="376"/>
      <c r="BY552" s="374"/>
      <c r="BZ552" s="203"/>
      <c r="CA552" s="376"/>
      <c r="CB552" s="374"/>
      <c r="CC552" s="203"/>
      <c r="CD552" s="376"/>
      <c r="CE552" s="374"/>
      <c r="CG552" s="376"/>
      <c r="CH552" s="374"/>
      <c r="CJ552" s="376"/>
      <c r="CK552" s="374"/>
      <c r="CM552" s="375"/>
      <c r="CN552" s="375"/>
      <c r="DB552" s="442">
        <v>46044</v>
      </c>
      <c r="DC552" s="441">
        <v>347000</v>
      </c>
      <c r="DH552" s="126"/>
      <c r="DI552" s="203"/>
    </row>
    <row r="553" spans="5:113" x14ac:dyDescent="0.25">
      <c r="E553" s="404">
        <v>46059</v>
      </c>
      <c r="F553" s="405">
        <v>30000</v>
      </c>
      <c r="G553" s="407"/>
      <c r="H553" s="405" t="s">
        <v>8038</v>
      </c>
      <c r="T553" s="713">
        <v>45870</v>
      </c>
      <c r="U553" s="557" t="s">
        <v>578</v>
      </c>
      <c r="V553" s="557" t="s">
        <v>5207</v>
      </c>
      <c r="W553" s="558" t="s">
        <v>562</v>
      </c>
      <c r="X553" s="558" t="s">
        <v>427</v>
      </c>
      <c r="Y553" s="673">
        <v>329000</v>
      </c>
      <c r="Z553" s="569"/>
      <c r="AA553" s="569">
        <v>70000</v>
      </c>
      <c r="AB553" s="569"/>
      <c r="AC553" s="569"/>
      <c r="AD553" s="569"/>
      <c r="AE553" s="569">
        <v>70000</v>
      </c>
      <c r="AF553" s="569"/>
      <c r="AG553" s="569"/>
      <c r="AH553" s="569" t="s">
        <v>6206</v>
      </c>
      <c r="AI553" t="s">
        <v>542</v>
      </c>
      <c r="AN553" s="126"/>
      <c r="BP553" s="203"/>
      <c r="BQ553" s="203"/>
      <c r="BR553" s="203"/>
      <c r="BS553" s="203"/>
      <c r="BT553" s="203"/>
      <c r="BU553" s="376"/>
      <c r="BV553" s="374"/>
      <c r="BW553" s="203"/>
      <c r="BX553" s="376"/>
      <c r="BY553" s="374"/>
      <c r="BZ553" s="203"/>
      <c r="CA553" s="376"/>
      <c r="CB553" s="374"/>
      <c r="CC553" s="203"/>
      <c r="CD553" s="376"/>
      <c r="CE553" s="374"/>
      <c r="CG553" s="376"/>
      <c r="CH553" s="374"/>
      <c r="CJ553" s="376"/>
      <c r="CK553" s="374"/>
      <c r="CM553" s="375"/>
      <c r="CN553" s="375"/>
      <c r="DB553" s="442">
        <v>46043</v>
      </c>
      <c r="DC553" s="441">
        <v>12000</v>
      </c>
      <c r="DH553" s="126"/>
      <c r="DI553" s="203"/>
    </row>
    <row r="554" spans="5:113" x14ac:dyDescent="0.25">
      <c r="E554" s="404">
        <v>46059</v>
      </c>
      <c r="F554" s="405">
        <v>30000</v>
      </c>
      <c r="G554" s="407" t="s">
        <v>911</v>
      </c>
      <c r="H554" s="405" t="s">
        <v>885</v>
      </c>
      <c r="T554" s="713">
        <v>45870</v>
      </c>
      <c r="U554" s="557" t="s">
        <v>578</v>
      </c>
      <c r="V554" s="557" t="s">
        <v>6218</v>
      </c>
      <c r="W554" s="558" t="s">
        <v>562</v>
      </c>
      <c r="X554" s="558" t="s">
        <v>426</v>
      </c>
      <c r="Y554" s="673">
        <v>404000</v>
      </c>
      <c r="Z554" s="569"/>
      <c r="AA554" s="569">
        <v>70000</v>
      </c>
      <c r="AB554" s="569"/>
      <c r="AC554" s="569"/>
      <c r="AD554" s="569"/>
      <c r="AE554" s="569">
        <v>70000</v>
      </c>
      <c r="AF554" s="569"/>
      <c r="AG554" s="569"/>
      <c r="AH554" s="569" t="s">
        <v>6244</v>
      </c>
      <c r="AI554" t="s">
        <v>542</v>
      </c>
      <c r="AN554" s="126"/>
      <c r="BP554" s="203"/>
      <c r="BQ554" s="203"/>
      <c r="BR554" s="203"/>
      <c r="BS554" s="203"/>
      <c r="BT554" s="203"/>
      <c r="BU554" s="376"/>
      <c r="BV554" s="374"/>
      <c r="BW554" s="203"/>
      <c r="BX554" s="376"/>
      <c r="BY554" s="374"/>
      <c r="BZ554" s="203"/>
      <c r="CA554" s="376"/>
      <c r="CB554" s="374"/>
      <c r="CC554" s="203"/>
      <c r="CD554" s="376"/>
      <c r="CE554" s="374"/>
      <c r="CG554" s="376"/>
      <c r="CH554" s="374"/>
      <c r="CJ554" s="376"/>
      <c r="CK554" s="374"/>
      <c r="CM554" s="375"/>
      <c r="CN554" s="375"/>
      <c r="DB554" s="442">
        <v>46041</v>
      </c>
      <c r="DC554" s="441">
        <v>414000</v>
      </c>
      <c r="DH554" s="126"/>
      <c r="DI554" s="203"/>
    </row>
    <row r="555" spans="5:113" x14ac:dyDescent="0.25">
      <c r="E555" s="404">
        <v>46059</v>
      </c>
      <c r="F555" s="405">
        <v>10000</v>
      </c>
      <c r="G555" s="407"/>
      <c r="H555" s="405" t="s">
        <v>8039</v>
      </c>
      <c r="T555" s="713">
        <v>45870</v>
      </c>
      <c r="U555" s="557" t="s">
        <v>578</v>
      </c>
      <c r="V555" s="557" t="s">
        <v>6007</v>
      </c>
      <c r="W555" s="558" t="s">
        <v>562</v>
      </c>
      <c r="X555" s="558" t="s">
        <v>577</v>
      </c>
      <c r="Y555" s="673">
        <v>317000</v>
      </c>
      <c r="Z555" s="569"/>
      <c r="AA555" s="569">
        <v>70000</v>
      </c>
      <c r="AB555" s="569"/>
      <c r="AC555" s="569"/>
      <c r="AD555" s="569"/>
      <c r="AE555" s="569">
        <v>70000</v>
      </c>
      <c r="AF555" s="569"/>
      <c r="AG555" s="569"/>
      <c r="AH555" s="569" t="s">
        <v>6145</v>
      </c>
      <c r="AI555" t="s">
        <v>542</v>
      </c>
      <c r="AN555" s="126"/>
      <c r="BP555" s="203"/>
      <c r="BQ555" s="203"/>
      <c r="BR555" s="203"/>
      <c r="BS555" s="203"/>
      <c r="BT555" s="203"/>
      <c r="BU555" s="376"/>
      <c r="BV555" s="374"/>
      <c r="BW555" s="203"/>
      <c r="BX555" s="376"/>
      <c r="BY555" s="374"/>
      <c r="BZ555" s="203"/>
      <c r="CA555" s="376"/>
      <c r="CB555" s="374"/>
      <c r="CC555" s="203"/>
      <c r="CD555" s="376"/>
      <c r="CE555" s="374"/>
      <c r="CG555" s="376"/>
      <c r="CH555" s="374"/>
      <c r="CJ555" s="376"/>
      <c r="CK555" s="374"/>
      <c r="CM555" s="375"/>
      <c r="CN555" s="375"/>
      <c r="DB555" s="442">
        <v>46041</v>
      </c>
      <c r="DC555" s="441">
        <v>224000</v>
      </c>
      <c r="DH555" s="126"/>
      <c r="DI555" s="203"/>
    </row>
    <row r="556" spans="5:113" x14ac:dyDescent="0.25">
      <c r="E556" s="404">
        <v>46059</v>
      </c>
      <c r="F556" s="405">
        <v>24000</v>
      </c>
      <c r="G556" s="407"/>
      <c r="H556" s="405"/>
      <c r="T556" s="713">
        <v>45870</v>
      </c>
      <c r="U556" s="557" t="s">
        <v>578</v>
      </c>
      <c r="V556" s="557" t="s">
        <v>6260</v>
      </c>
      <c r="W556" s="558" t="s">
        <v>562</v>
      </c>
      <c r="X556" s="558" t="s">
        <v>1818</v>
      </c>
      <c r="Y556" s="673">
        <v>352000</v>
      </c>
      <c r="Z556" s="569"/>
      <c r="AA556" s="569">
        <v>90000</v>
      </c>
      <c r="AB556" s="569"/>
      <c r="AC556" s="569"/>
      <c r="AD556" s="569"/>
      <c r="AE556" s="569">
        <v>90000</v>
      </c>
      <c r="AF556" s="569"/>
      <c r="AG556" s="569"/>
      <c r="AH556" s="569" t="s">
        <v>6283</v>
      </c>
      <c r="AI556" t="s">
        <v>542</v>
      </c>
      <c r="AN556" s="126"/>
      <c r="BP556" s="203"/>
      <c r="BQ556" s="203"/>
      <c r="BR556" s="203"/>
      <c r="BS556" s="203"/>
      <c r="BT556" s="203"/>
      <c r="BU556" s="376"/>
      <c r="BV556" s="374"/>
      <c r="BW556" s="203"/>
      <c r="BX556" s="376"/>
      <c r="BY556" s="374"/>
      <c r="BZ556" s="203"/>
      <c r="CA556" s="376"/>
      <c r="CB556" s="374"/>
      <c r="CC556" s="203"/>
      <c r="CD556" s="376"/>
      <c r="CE556" s="374"/>
      <c r="CG556" s="376"/>
      <c r="CH556" s="374"/>
      <c r="CJ556" s="376"/>
      <c r="CK556" s="374"/>
      <c r="CM556" s="375"/>
      <c r="CN556" s="375"/>
      <c r="DB556" s="442">
        <v>46041</v>
      </c>
      <c r="DC556" s="441">
        <v>47000</v>
      </c>
      <c r="DH556" s="126"/>
      <c r="DI556" s="203"/>
    </row>
    <row r="557" spans="5:113" x14ac:dyDescent="0.25">
      <c r="E557" s="404">
        <v>46058</v>
      </c>
      <c r="F557" s="405">
        <v>5000</v>
      </c>
      <c r="G557" s="407" t="s">
        <v>3324</v>
      </c>
      <c r="H557" s="405" t="s">
        <v>2649</v>
      </c>
      <c r="T557" s="713">
        <v>45870</v>
      </c>
      <c r="U557" s="557" t="s">
        <v>578</v>
      </c>
      <c r="V557" s="557" t="s">
        <v>6260</v>
      </c>
      <c r="W557" s="558" t="s">
        <v>562</v>
      </c>
      <c r="X557" s="558" t="s">
        <v>1818</v>
      </c>
      <c r="Y557" s="673">
        <v>352000</v>
      </c>
      <c r="Z557" s="569"/>
      <c r="AA557" s="569">
        <v>90000</v>
      </c>
      <c r="AB557" s="569"/>
      <c r="AC557" s="569"/>
      <c r="AD557" s="569"/>
      <c r="AE557" s="569">
        <v>90000</v>
      </c>
      <c r="AF557" s="569"/>
      <c r="AG557" s="569"/>
      <c r="AH557" s="569" t="s">
        <v>6283</v>
      </c>
      <c r="AI557" t="s">
        <v>542</v>
      </c>
      <c r="AN557" s="126"/>
      <c r="BP557" s="203"/>
      <c r="BQ557" s="203"/>
      <c r="BR557" s="203"/>
      <c r="BS557" s="203"/>
      <c r="BT557" s="203"/>
      <c r="BU557" s="376"/>
      <c r="BV557" s="374"/>
      <c r="BW557" s="203"/>
      <c r="BX557" s="376"/>
      <c r="BY557" s="374"/>
      <c r="BZ557" s="203"/>
      <c r="CA557" s="376"/>
      <c r="CB557" s="374"/>
      <c r="CC557" s="203"/>
      <c r="CD557" s="376"/>
      <c r="CE557" s="374"/>
      <c r="CG557" s="376"/>
      <c r="CH557" s="374"/>
      <c r="CJ557" s="376"/>
      <c r="CK557" s="374"/>
      <c r="CM557" s="375"/>
      <c r="CN557" s="375"/>
      <c r="DB557" s="442">
        <v>46041</v>
      </c>
      <c r="DC557" s="441">
        <v>5000</v>
      </c>
      <c r="DH557" s="126"/>
      <c r="DI557" s="203"/>
    </row>
    <row r="558" spans="5:113" x14ac:dyDescent="0.25">
      <c r="E558" s="404">
        <v>46058</v>
      </c>
      <c r="F558" s="405">
        <v>20000</v>
      </c>
      <c r="G558" s="407" t="s">
        <v>1281</v>
      </c>
      <c r="H558" s="405" t="s">
        <v>897</v>
      </c>
      <c r="T558" s="713">
        <v>45870</v>
      </c>
      <c r="U558" s="557" t="s">
        <v>2071</v>
      </c>
      <c r="V558" s="557" t="s">
        <v>6287</v>
      </c>
      <c r="W558" s="558" t="s">
        <v>580</v>
      </c>
      <c r="X558" s="558" t="s">
        <v>427</v>
      </c>
      <c r="Y558" s="673">
        <v>580000</v>
      </c>
      <c r="Z558" s="569"/>
      <c r="AA558" s="569">
        <v>72000</v>
      </c>
      <c r="AB558" s="569"/>
      <c r="AC558" s="569"/>
      <c r="AD558" s="569"/>
      <c r="AE558" s="569">
        <v>72000</v>
      </c>
      <c r="AF558" s="569"/>
      <c r="AG558" s="569"/>
      <c r="AH558" s="569" t="s">
        <v>6288</v>
      </c>
      <c r="AI558" t="s">
        <v>542</v>
      </c>
      <c r="AN558" s="126"/>
      <c r="BP558" s="203"/>
      <c r="BQ558" s="203"/>
      <c r="BR558" s="203"/>
      <c r="BS558" s="203"/>
      <c r="BT558" s="203"/>
      <c r="BU558" s="376"/>
      <c r="BV558" s="374"/>
      <c r="BW558" s="203"/>
      <c r="BX558" s="376"/>
      <c r="BY558" s="374"/>
      <c r="BZ558" s="203"/>
      <c r="CA558" s="376"/>
      <c r="CB558" s="374"/>
      <c r="CC558" s="203"/>
      <c r="CD558" s="376"/>
      <c r="CE558" s="374"/>
      <c r="CG558" s="376"/>
      <c r="CH558" s="374"/>
      <c r="CJ558" s="376"/>
      <c r="CK558" s="374"/>
      <c r="CM558" s="375"/>
      <c r="CN558" s="375"/>
      <c r="DB558" s="442">
        <v>46041</v>
      </c>
      <c r="DC558" s="441">
        <v>5000</v>
      </c>
      <c r="DH558" s="126"/>
      <c r="DI558" s="203"/>
    </row>
    <row r="559" spans="5:113" x14ac:dyDescent="0.25">
      <c r="E559" s="404">
        <v>46058</v>
      </c>
      <c r="F559" s="405">
        <v>70000</v>
      </c>
      <c r="G559" s="407" t="s">
        <v>1365</v>
      </c>
      <c r="H559" s="405" t="s">
        <v>8035</v>
      </c>
      <c r="T559" s="713">
        <v>45870</v>
      </c>
      <c r="U559" s="557" t="s">
        <v>6284</v>
      </c>
      <c r="V559" s="557" t="s">
        <v>6229</v>
      </c>
      <c r="W559" s="558" t="s">
        <v>5044</v>
      </c>
      <c r="X559" s="558" t="s">
        <v>427</v>
      </c>
      <c r="Y559" s="673">
        <v>400000</v>
      </c>
      <c r="Z559" s="569"/>
      <c r="AA559" s="569">
        <v>54000</v>
      </c>
      <c r="AB559" s="569"/>
      <c r="AC559" s="569"/>
      <c r="AD559" s="569"/>
      <c r="AE559" s="569">
        <v>54000</v>
      </c>
      <c r="AF559" s="569"/>
      <c r="AG559" s="569"/>
      <c r="AH559" s="569" t="s">
        <v>6285</v>
      </c>
      <c r="AI559" t="s">
        <v>542</v>
      </c>
      <c r="AN559" s="126"/>
      <c r="BP559" s="203"/>
      <c r="BQ559" s="203"/>
      <c r="BR559" s="203"/>
      <c r="BS559" s="203"/>
      <c r="BT559" s="203"/>
      <c r="BU559" s="376"/>
      <c r="BV559" s="374"/>
      <c r="BW559" s="203"/>
      <c r="BX559" s="376"/>
      <c r="BY559" s="374"/>
      <c r="BZ559" s="203"/>
      <c r="CA559" s="376"/>
      <c r="CB559" s="374"/>
      <c r="CC559" s="203"/>
      <c r="CD559" s="376"/>
      <c r="CE559" s="374"/>
      <c r="CG559" s="376"/>
      <c r="CH559" s="374"/>
      <c r="CJ559" s="376"/>
      <c r="CK559" s="374"/>
      <c r="CM559" s="375"/>
      <c r="CN559" s="375"/>
      <c r="DB559" s="442">
        <v>46041</v>
      </c>
      <c r="DC559" s="441">
        <v>5000</v>
      </c>
      <c r="DH559" s="126"/>
      <c r="DI559" s="203"/>
    </row>
    <row r="560" spans="5:113" x14ac:dyDescent="0.25">
      <c r="E560" s="404">
        <v>46058</v>
      </c>
      <c r="F560" s="405">
        <v>3000</v>
      </c>
      <c r="G560" s="407" t="s">
        <v>3321</v>
      </c>
      <c r="H560" s="405" t="s">
        <v>5674</v>
      </c>
      <c r="T560" s="713">
        <v>45870</v>
      </c>
      <c r="U560" s="557" t="s">
        <v>6513</v>
      </c>
      <c r="V560" s="557" t="s">
        <v>3345</v>
      </c>
      <c r="W560" s="558" t="s">
        <v>562</v>
      </c>
      <c r="X560" s="558" t="s">
        <v>214</v>
      </c>
      <c r="Y560" s="673">
        <v>292000</v>
      </c>
      <c r="Z560" s="569"/>
      <c r="AA560" s="569">
        <v>88000</v>
      </c>
      <c r="AB560" s="569"/>
      <c r="AC560" s="569"/>
      <c r="AD560" s="569"/>
      <c r="AE560" s="569">
        <v>88000</v>
      </c>
      <c r="AF560" s="569"/>
      <c r="AG560" s="569"/>
      <c r="AH560" s="569" t="s">
        <v>6248</v>
      </c>
      <c r="AI560" t="s">
        <v>542</v>
      </c>
      <c r="AN560" s="126"/>
      <c r="BP560" s="203"/>
      <c r="BQ560" s="203"/>
      <c r="BR560" s="203"/>
      <c r="BS560" s="203"/>
      <c r="BT560" s="203"/>
      <c r="BU560" s="376"/>
      <c r="BV560" s="374"/>
      <c r="BW560" s="203"/>
      <c r="BX560" s="376"/>
      <c r="BY560" s="374"/>
      <c r="BZ560" s="203"/>
      <c r="CA560" s="376"/>
      <c r="CB560" s="374"/>
      <c r="CC560" s="203"/>
      <c r="CD560" s="376"/>
      <c r="CE560" s="374"/>
      <c r="CG560" s="376"/>
      <c r="CH560" s="374"/>
      <c r="CJ560" s="376"/>
      <c r="CK560" s="374"/>
      <c r="CM560" s="375"/>
      <c r="CN560" s="375"/>
      <c r="DB560" s="442">
        <v>46041</v>
      </c>
      <c r="DC560" s="441">
        <v>36000</v>
      </c>
      <c r="DH560" s="126"/>
      <c r="DI560" s="203"/>
    </row>
    <row r="561" spans="5:113" x14ac:dyDescent="0.25">
      <c r="E561" s="404">
        <v>46058</v>
      </c>
      <c r="F561" s="405">
        <v>58000</v>
      </c>
      <c r="G561" s="407" t="s">
        <v>1281</v>
      </c>
      <c r="H561" s="405" t="s">
        <v>8033</v>
      </c>
      <c r="T561" s="713">
        <v>45870</v>
      </c>
      <c r="U561" s="557" t="s">
        <v>6513</v>
      </c>
      <c r="V561" s="557" t="s">
        <v>6219</v>
      </c>
      <c r="W561" s="558" t="s">
        <v>562</v>
      </c>
      <c r="X561" s="558" t="s">
        <v>426</v>
      </c>
      <c r="Y561" s="673">
        <v>412000</v>
      </c>
      <c r="Z561" s="569"/>
      <c r="AA561" s="569">
        <v>70000</v>
      </c>
      <c r="AB561" s="569"/>
      <c r="AC561" s="569"/>
      <c r="AD561" s="569"/>
      <c r="AE561" s="569">
        <v>70000</v>
      </c>
      <c r="AF561" s="569"/>
      <c r="AG561" s="569"/>
      <c r="AH561" s="569" t="s">
        <v>6246</v>
      </c>
      <c r="AI561" t="s">
        <v>542</v>
      </c>
      <c r="AN561" s="126"/>
      <c r="BP561" s="203"/>
      <c r="BQ561" s="203"/>
      <c r="BR561" s="203"/>
      <c r="BS561" s="203"/>
      <c r="BT561" s="203"/>
      <c r="BU561" s="376"/>
      <c r="BV561" s="374"/>
      <c r="BW561" s="203"/>
      <c r="BX561" s="376"/>
      <c r="BY561" s="374"/>
      <c r="BZ561" s="203"/>
      <c r="CA561" s="376"/>
      <c r="CB561" s="374"/>
      <c r="CC561" s="203"/>
      <c r="CD561" s="376"/>
      <c r="CE561" s="374"/>
      <c r="CG561" s="376"/>
      <c r="CH561" s="374"/>
      <c r="CJ561" s="376"/>
      <c r="CK561" s="374"/>
      <c r="CM561" s="375"/>
      <c r="CN561" s="375"/>
      <c r="DB561" s="442">
        <v>46041</v>
      </c>
      <c r="DC561" s="441">
        <v>20000</v>
      </c>
      <c r="DH561" s="126"/>
      <c r="DI561" s="203"/>
    </row>
    <row r="562" spans="5:113" x14ac:dyDescent="0.25">
      <c r="E562" s="404">
        <v>46057</v>
      </c>
      <c r="F562" s="405">
        <v>5000</v>
      </c>
      <c r="G562" s="407" t="s">
        <v>3324</v>
      </c>
      <c r="H562" s="405" t="s">
        <v>2649</v>
      </c>
      <c r="T562" s="713">
        <v>45870</v>
      </c>
      <c r="U562" s="557" t="s">
        <v>5011</v>
      </c>
      <c r="V562" s="557" t="s">
        <v>6140</v>
      </c>
      <c r="W562" s="558" t="s">
        <v>5044</v>
      </c>
      <c r="X562" s="558" t="s">
        <v>214</v>
      </c>
      <c r="Y562" s="673">
        <v>254000</v>
      </c>
      <c r="Z562" s="569"/>
      <c r="AA562" s="569">
        <v>70000</v>
      </c>
      <c r="AB562" s="569"/>
      <c r="AC562" s="569"/>
      <c r="AD562" s="569"/>
      <c r="AE562" s="569">
        <v>70000</v>
      </c>
      <c r="AF562" s="569"/>
      <c r="AG562" s="569"/>
      <c r="AH562" s="569" t="s">
        <v>6332</v>
      </c>
      <c r="AI562" t="s">
        <v>542</v>
      </c>
      <c r="AN562" s="126"/>
      <c r="BP562" s="203"/>
      <c r="BQ562" s="203"/>
      <c r="BR562" s="203"/>
      <c r="BS562" s="203"/>
      <c r="BT562" s="203"/>
      <c r="BU562" s="376"/>
      <c r="BV562" s="374"/>
      <c r="BW562" s="203"/>
      <c r="BX562" s="376"/>
      <c r="BY562" s="374"/>
      <c r="BZ562" s="203"/>
      <c r="CA562" s="376"/>
      <c r="CB562" s="374"/>
      <c r="CC562" s="203"/>
      <c r="CD562" s="376"/>
      <c r="CE562" s="374"/>
      <c r="CG562" s="376"/>
      <c r="CH562" s="374"/>
      <c r="CJ562" s="376"/>
      <c r="CK562" s="374"/>
      <c r="CM562" s="375"/>
      <c r="CN562" s="375"/>
      <c r="DB562" s="442">
        <v>46041</v>
      </c>
      <c r="DC562" s="441">
        <v>18000</v>
      </c>
      <c r="DH562" s="126"/>
      <c r="DI562" s="203"/>
    </row>
    <row r="563" spans="5:113" x14ac:dyDescent="0.25">
      <c r="E563" s="404">
        <v>46057</v>
      </c>
      <c r="F563" s="405">
        <v>40000</v>
      </c>
      <c r="G563" s="407"/>
      <c r="H563" s="405"/>
      <c r="T563" s="713">
        <v>45870</v>
      </c>
      <c r="U563" s="557" t="s">
        <v>6088</v>
      </c>
      <c r="V563" s="557" t="s">
        <v>6089</v>
      </c>
      <c r="W563" s="558" t="s">
        <v>562</v>
      </c>
      <c r="X563" s="558" t="s">
        <v>214</v>
      </c>
      <c r="Y563" s="673">
        <v>282000</v>
      </c>
      <c r="Z563" s="569"/>
      <c r="AA563" s="569">
        <v>85000</v>
      </c>
      <c r="AB563" s="569"/>
      <c r="AC563" s="569"/>
      <c r="AD563" s="569"/>
      <c r="AE563" s="569">
        <v>85000</v>
      </c>
      <c r="AF563" s="569"/>
      <c r="AG563" s="569"/>
      <c r="AH563" s="569" t="s">
        <v>6344</v>
      </c>
      <c r="AI563" t="s">
        <v>542</v>
      </c>
      <c r="AN563" s="126"/>
      <c r="BP563" s="203"/>
      <c r="BQ563" s="203"/>
      <c r="BR563" s="203"/>
      <c r="BS563" s="203"/>
      <c r="BT563" s="203"/>
      <c r="BU563" s="376"/>
      <c r="BV563" s="374"/>
      <c r="BW563" s="203"/>
      <c r="BX563" s="376"/>
      <c r="BY563" s="374"/>
      <c r="BZ563" s="203"/>
      <c r="CA563" s="376"/>
      <c r="CB563" s="374"/>
      <c r="CC563" s="203"/>
      <c r="CD563" s="376"/>
      <c r="CE563" s="374"/>
      <c r="CG563" s="376"/>
      <c r="CH563" s="374"/>
      <c r="CJ563" s="376"/>
      <c r="CK563" s="374"/>
      <c r="CM563" s="375"/>
      <c r="CN563" s="375"/>
      <c r="DB563" s="442">
        <v>46041</v>
      </c>
      <c r="DC563" s="441">
        <v>2000</v>
      </c>
      <c r="DH563" s="126"/>
      <c r="DI563" s="203"/>
    </row>
    <row r="564" spans="5:113" x14ac:dyDescent="0.25">
      <c r="E564" s="404">
        <v>46056</v>
      </c>
      <c r="F564" s="405">
        <v>8000</v>
      </c>
      <c r="G564" s="407" t="s">
        <v>3323</v>
      </c>
      <c r="H564" s="405" t="s">
        <v>7394</v>
      </c>
      <c r="T564" s="713">
        <v>45870</v>
      </c>
      <c r="U564" s="557" t="s">
        <v>578</v>
      </c>
      <c r="V564" s="557" t="s">
        <v>6289</v>
      </c>
      <c r="W564" s="558" t="s">
        <v>562</v>
      </c>
      <c r="X564" s="558" t="s">
        <v>427</v>
      </c>
      <c r="Y564" s="673">
        <v>588000</v>
      </c>
      <c r="Z564" s="569"/>
      <c r="AA564" s="569">
        <v>70000</v>
      </c>
      <c r="AB564" s="569"/>
      <c r="AC564" s="569"/>
      <c r="AD564" s="569"/>
      <c r="AE564" s="569">
        <v>70000</v>
      </c>
      <c r="AF564" s="569"/>
      <c r="AG564" s="569"/>
      <c r="AH564" s="569" t="s">
        <v>6345</v>
      </c>
      <c r="AI564" t="s">
        <v>542</v>
      </c>
      <c r="AN564" s="126"/>
      <c r="BP564" s="203"/>
      <c r="BQ564" s="203"/>
      <c r="BR564" s="203"/>
      <c r="BS564" s="203"/>
      <c r="BT564" s="203"/>
      <c r="BU564" s="376"/>
      <c r="BV564" s="374"/>
      <c r="BW564" s="203"/>
      <c r="BX564" s="376"/>
      <c r="BY564" s="374"/>
      <c r="BZ564" s="203"/>
      <c r="CA564" s="376"/>
      <c r="CB564" s="374"/>
      <c r="CC564" s="203"/>
      <c r="CD564" s="376"/>
      <c r="CE564" s="374"/>
      <c r="CG564" s="376"/>
      <c r="CH564" s="374"/>
      <c r="CJ564" s="376"/>
      <c r="CK564" s="374"/>
      <c r="CM564" s="375"/>
      <c r="CN564" s="375"/>
      <c r="DB564" s="442">
        <v>46041</v>
      </c>
      <c r="DC564" s="441">
        <v>5000</v>
      </c>
      <c r="DH564" s="126"/>
      <c r="DI564" s="203"/>
    </row>
    <row r="565" spans="5:113" x14ac:dyDescent="0.25">
      <c r="E565" s="404">
        <v>46055</v>
      </c>
      <c r="F565" s="405">
        <v>289000</v>
      </c>
      <c r="G565" s="407" t="s">
        <v>1281</v>
      </c>
      <c r="H565" s="405" t="s">
        <v>3344</v>
      </c>
      <c r="T565" s="713">
        <v>45870</v>
      </c>
      <c r="U565" s="557" t="s">
        <v>6001</v>
      </c>
      <c r="V565" s="557" t="s">
        <v>6227</v>
      </c>
      <c r="W565" s="558" t="s">
        <v>561</v>
      </c>
      <c r="X565" s="558" t="s">
        <v>427</v>
      </c>
      <c r="Y565" s="673">
        <v>200000</v>
      </c>
      <c r="Z565" s="569"/>
      <c r="AA565" s="569">
        <v>35000</v>
      </c>
      <c r="AB565" s="569"/>
      <c r="AC565" s="569"/>
      <c r="AD565" s="569"/>
      <c r="AE565" s="569">
        <v>35000</v>
      </c>
      <c r="AF565" s="569"/>
      <c r="AG565" s="569"/>
      <c r="AH565" s="569" t="s">
        <v>6337</v>
      </c>
      <c r="AI565" t="s">
        <v>542</v>
      </c>
      <c r="AN565" s="126"/>
      <c r="BP565" s="203"/>
      <c r="BQ565" s="203"/>
      <c r="BR565" s="203"/>
      <c r="BS565" s="203"/>
      <c r="BT565" s="203"/>
      <c r="BU565" s="376"/>
      <c r="BV565" s="374"/>
      <c r="BW565" s="203"/>
      <c r="BX565" s="376"/>
      <c r="BY565" s="374"/>
      <c r="BZ565" s="203"/>
      <c r="CA565" s="376"/>
      <c r="CB565" s="374"/>
      <c r="CC565" s="203"/>
      <c r="CD565" s="376"/>
      <c r="CE565" s="374"/>
      <c r="CG565" s="376"/>
      <c r="CH565" s="374"/>
      <c r="CJ565" s="376"/>
      <c r="CK565" s="374"/>
      <c r="CM565" s="375"/>
      <c r="CN565" s="375"/>
      <c r="DB565" s="442">
        <v>46040</v>
      </c>
      <c r="DC565" s="441">
        <v>30000</v>
      </c>
      <c r="DH565" s="126"/>
      <c r="DI565" s="203"/>
    </row>
    <row r="566" spans="5:113" x14ac:dyDescent="0.25">
      <c r="E566" s="404">
        <v>46055</v>
      </c>
      <c r="F566" s="405">
        <v>6000</v>
      </c>
      <c r="G566" s="407" t="s">
        <v>3321</v>
      </c>
      <c r="H566" s="405" t="s">
        <v>5674</v>
      </c>
      <c r="T566" s="713">
        <v>45870</v>
      </c>
      <c r="U566" s="557" t="s">
        <v>6513</v>
      </c>
      <c r="V566" s="557" t="s">
        <v>5867</v>
      </c>
      <c r="W566" s="558" t="s">
        <v>561</v>
      </c>
      <c r="X566" s="558" t="s">
        <v>426</v>
      </c>
      <c r="Y566" s="673">
        <v>244000</v>
      </c>
      <c r="Z566" s="569"/>
      <c r="AA566" s="569">
        <v>66000</v>
      </c>
      <c r="AB566" s="569"/>
      <c r="AC566" s="569"/>
      <c r="AD566" s="569"/>
      <c r="AE566" s="569">
        <v>66000</v>
      </c>
      <c r="AF566" s="569"/>
      <c r="AG566" s="569"/>
      <c r="AH566" s="569" t="s">
        <v>6346</v>
      </c>
      <c r="AI566" t="s">
        <v>542</v>
      </c>
      <c r="AN566" s="126"/>
      <c r="BP566" s="203"/>
      <c r="BQ566" s="203"/>
      <c r="BR566" s="203"/>
      <c r="BS566" s="203"/>
      <c r="BT566" s="203"/>
      <c r="BU566" s="376"/>
      <c r="BV566" s="374"/>
      <c r="BW566" s="203"/>
      <c r="BX566" s="376"/>
      <c r="BY566" s="374"/>
      <c r="BZ566" s="203"/>
      <c r="CA566" s="376"/>
      <c r="CB566" s="374"/>
      <c r="CC566" s="203"/>
      <c r="CD566" s="376"/>
      <c r="CE566" s="374"/>
      <c r="CG566" s="376"/>
      <c r="CH566" s="374"/>
      <c r="CJ566" s="376"/>
      <c r="CK566" s="374"/>
      <c r="CM566" s="375"/>
      <c r="CN566" s="375"/>
      <c r="DB566" s="442">
        <v>46040</v>
      </c>
      <c r="DC566" s="441">
        <v>20000</v>
      </c>
      <c r="DH566" s="126"/>
      <c r="DI566" s="203"/>
    </row>
    <row r="567" spans="5:113" x14ac:dyDescent="0.25">
      <c r="E567" s="404">
        <v>46054</v>
      </c>
      <c r="F567" s="405">
        <v>50000</v>
      </c>
      <c r="G567" s="407" t="s">
        <v>3324</v>
      </c>
      <c r="H567" s="405" t="s">
        <v>8007</v>
      </c>
      <c r="T567" s="713">
        <v>45870</v>
      </c>
      <c r="U567" s="557" t="s">
        <v>2071</v>
      </c>
      <c r="V567" s="557" t="s">
        <v>6340</v>
      </c>
      <c r="W567" s="558" t="s">
        <v>561</v>
      </c>
      <c r="X567" s="558" t="s">
        <v>426</v>
      </c>
      <c r="Y567" s="673">
        <v>450000</v>
      </c>
      <c r="Z567" s="569"/>
      <c r="AA567" s="569">
        <v>63000</v>
      </c>
      <c r="AB567" s="569"/>
      <c r="AC567" s="569"/>
      <c r="AD567" s="569"/>
      <c r="AE567" s="569">
        <v>63000</v>
      </c>
      <c r="AF567" s="569"/>
      <c r="AG567" s="569"/>
      <c r="AH567" s="569" t="s">
        <v>6347</v>
      </c>
      <c r="AI567" t="s">
        <v>542</v>
      </c>
      <c r="AN567" s="126"/>
      <c r="BP567" s="203"/>
      <c r="BQ567" s="203"/>
      <c r="BR567" s="203"/>
      <c r="BS567" s="203"/>
      <c r="BT567" s="203"/>
      <c r="BU567" s="376"/>
      <c r="BV567" s="374"/>
      <c r="BW567" s="203"/>
      <c r="BX567" s="376"/>
      <c r="BY567" s="374"/>
      <c r="BZ567" s="203"/>
      <c r="CA567" s="376"/>
      <c r="CB567" s="374"/>
      <c r="CC567" s="203"/>
      <c r="CD567" s="376"/>
      <c r="CE567" s="374"/>
      <c r="CG567" s="376"/>
      <c r="CH567" s="374"/>
      <c r="CJ567" s="376"/>
      <c r="CK567" s="374"/>
      <c r="CM567" s="375"/>
      <c r="CN567" s="375"/>
      <c r="DB567" s="442">
        <v>46037</v>
      </c>
      <c r="DC567" s="441">
        <v>500000</v>
      </c>
      <c r="DH567" s="126"/>
      <c r="DI567" s="203"/>
    </row>
    <row r="568" spans="5:113" x14ac:dyDescent="0.25">
      <c r="E568" s="404">
        <v>46053</v>
      </c>
      <c r="F568" s="405">
        <v>60000</v>
      </c>
      <c r="G568" s="407" t="s">
        <v>3324</v>
      </c>
      <c r="H568" s="405" t="s">
        <v>7997</v>
      </c>
      <c r="T568" s="713">
        <v>45870</v>
      </c>
      <c r="U568" s="557" t="s">
        <v>2071</v>
      </c>
      <c r="V568" s="557" t="s">
        <v>6341</v>
      </c>
      <c r="W568" s="558" t="s">
        <v>561</v>
      </c>
      <c r="X568" s="558" t="s">
        <v>426</v>
      </c>
      <c r="Y568" s="673">
        <v>910000</v>
      </c>
      <c r="Z568" s="569"/>
      <c r="AA568" s="569">
        <v>79000</v>
      </c>
      <c r="AB568" s="569"/>
      <c r="AC568" s="569"/>
      <c r="AD568" s="569"/>
      <c r="AE568" s="569">
        <v>79000</v>
      </c>
      <c r="AF568" s="569"/>
      <c r="AG568" s="569"/>
      <c r="AH568" s="569" t="s">
        <v>6348</v>
      </c>
      <c r="AI568" t="s">
        <v>542</v>
      </c>
      <c r="AN568" s="126"/>
      <c r="BP568" s="203"/>
      <c r="BQ568" s="203"/>
      <c r="BR568" s="203"/>
      <c r="BS568" s="203"/>
      <c r="BT568" s="203"/>
      <c r="BU568" s="376"/>
      <c r="BV568" s="374"/>
      <c r="BW568" s="203"/>
      <c r="BX568" s="376"/>
      <c r="BY568" s="374"/>
      <c r="BZ568" s="203"/>
      <c r="CA568" s="376"/>
      <c r="CB568" s="374"/>
      <c r="CC568" s="203"/>
      <c r="CD568" s="376"/>
      <c r="CE568" s="374"/>
      <c r="CG568" s="376"/>
      <c r="CH568" s="374"/>
      <c r="CJ568" s="376"/>
      <c r="CK568" s="374"/>
      <c r="CM568" s="375"/>
      <c r="CN568" s="375"/>
      <c r="DB568" s="442">
        <v>46035</v>
      </c>
      <c r="DC568" s="441">
        <v>4000</v>
      </c>
      <c r="DH568" s="126"/>
      <c r="DI568" s="203"/>
    </row>
    <row r="569" spans="5:113" x14ac:dyDescent="0.25">
      <c r="E569" s="404">
        <v>46053</v>
      </c>
      <c r="F569" s="405">
        <v>30000</v>
      </c>
      <c r="G569" s="407" t="s">
        <v>3321</v>
      </c>
      <c r="H569" s="405" t="s">
        <v>1203</v>
      </c>
      <c r="T569" s="713">
        <v>45870</v>
      </c>
      <c r="U569" s="557" t="s">
        <v>5301</v>
      </c>
      <c r="V569" s="557" t="s">
        <v>6342</v>
      </c>
      <c r="W569" s="558" t="s">
        <v>561</v>
      </c>
      <c r="X569" s="558" t="s">
        <v>426</v>
      </c>
      <c r="Y569" s="673">
        <v>400000</v>
      </c>
      <c r="Z569" s="569"/>
      <c r="AA569" s="569">
        <v>68000</v>
      </c>
      <c r="AB569" s="569"/>
      <c r="AC569" s="569"/>
      <c r="AD569" s="569"/>
      <c r="AE569" s="569">
        <v>68000</v>
      </c>
      <c r="AF569" s="569"/>
      <c r="AG569" s="569"/>
      <c r="AH569" s="569" t="s">
        <v>6349</v>
      </c>
      <c r="AI569" t="s">
        <v>542</v>
      </c>
      <c r="AN569" s="126"/>
      <c r="BP569" s="203"/>
      <c r="BQ569" s="203"/>
      <c r="BR569" s="203"/>
      <c r="BS569" s="203"/>
      <c r="BT569" s="203"/>
      <c r="BU569" s="376"/>
      <c r="BV569" s="374"/>
      <c r="BW569" s="203"/>
      <c r="BX569" s="376"/>
      <c r="BY569" s="374"/>
      <c r="BZ569" s="203"/>
      <c r="CA569" s="376"/>
      <c r="CB569" s="374"/>
      <c r="CC569" s="203"/>
      <c r="CD569" s="376"/>
      <c r="CE569" s="374"/>
      <c r="CG569" s="376"/>
      <c r="CH569" s="374"/>
      <c r="CJ569" s="376"/>
      <c r="CK569" s="374"/>
      <c r="CM569" s="375"/>
      <c r="CN569" s="375"/>
      <c r="DB569" s="442">
        <v>46034</v>
      </c>
      <c r="DC569" s="441">
        <v>40000</v>
      </c>
      <c r="DH569" s="126"/>
      <c r="DI569" s="203"/>
    </row>
    <row r="570" spans="5:113" x14ac:dyDescent="0.25">
      <c r="E570" s="404">
        <v>46053</v>
      </c>
      <c r="F570" s="405">
        <v>25000</v>
      </c>
      <c r="G570" s="407" t="s">
        <v>3324</v>
      </c>
      <c r="H570" s="405" t="s">
        <v>7995</v>
      </c>
      <c r="T570" s="713">
        <v>45870</v>
      </c>
      <c r="U570" s="557" t="s">
        <v>2369</v>
      </c>
      <c r="V570" s="557" t="s">
        <v>6343</v>
      </c>
      <c r="W570" s="558" t="s">
        <v>561</v>
      </c>
      <c r="X570" s="558" t="s">
        <v>426</v>
      </c>
      <c r="Y570" s="673">
        <v>520000</v>
      </c>
      <c r="Z570" s="569"/>
      <c r="AA570" s="569">
        <v>72000</v>
      </c>
      <c r="AB570" s="569"/>
      <c r="AC570" s="569"/>
      <c r="AD570" s="569"/>
      <c r="AE570" s="569">
        <v>72000</v>
      </c>
      <c r="AF570" s="569"/>
      <c r="AG570" s="569"/>
      <c r="AH570" s="569" t="s">
        <v>6350</v>
      </c>
      <c r="AI570" t="s">
        <v>542</v>
      </c>
      <c r="AN570" s="126"/>
      <c r="BP570" s="203"/>
      <c r="BQ570" s="203"/>
      <c r="BR570" s="203"/>
      <c r="BS570" s="203"/>
      <c r="BT570" s="203"/>
      <c r="BU570" s="376"/>
      <c r="BV570" s="374"/>
      <c r="BW570" s="203"/>
      <c r="BX570" s="376"/>
      <c r="BY570" s="374"/>
      <c r="BZ570" s="203"/>
      <c r="CA570" s="376"/>
      <c r="CB570" s="374"/>
      <c r="CC570" s="203"/>
      <c r="CD570" s="376"/>
      <c r="CE570" s="374"/>
      <c r="CG570" s="376"/>
      <c r="CH570" s="374"/>
      <c r="CJ570" s="376"/>
      <c r="CK570" s="374"/>
      <c r="CM570" s="375"/>
      <c r="CN570" s="375"/>
      <c r="DB570" s="442">
        <v>46033</v>
      </c>
      <c r="DC570" s="441">
        <v>32000</v>
      </c>
      <c r="DH570" s="126"/>
      <c r="DI570" s="203"/>
    </row>
    <row r="571" spans="5:113" x14ac:dyDescent="0.25">
      <c r="E571" s="404">
        <v>46053</v>
      </c>
      <c r="F571" s="405">
        <v>64000</v>
      </c>
      <c r="G571" s="407"/>
      <c r="H571" s="405"/>
      <c r="T571" s="713">
        <v>45870</v>
      </c>
      <c r="U571" s="557" t="s">
        <v>1523</v>
      </c>
      <c r="V571" s="557" t="s">
        <v>6282</v>
      </c>
      <c r="W571" s="558" t="s">
        <v>561</v>
      </c>
      <c r="X571" s="558" t="s">
        <v>426</v>
      </c>
      <c r="Y571" s="673">
        <v>558000</v>
      </c>
      <c r="Z571" s="569"/>
      <c r="AA571" s="569">
        <v>72000</v>
      </c>
      <c r="AB571" s="569"/>
      <c r="AC571" s="569"/>
      <c r="AD571" s="569"/>
      <c r="AE571" s="569">
        <v>72000</v>
      </c>
      <c r="AF571" s="569"/>
      <c r="AG571" s="569"/>
      <c r="AH571" s="569" t="s">
        <v>6353</v>
      </c>
      <c r="AI571" t="s">
        <v>542</v>
      </c>
      <c r="AN571" s="126"/>
      <c r="BP571" s="203"/>
      <c r="BQ571" s="203"/>
      <c r="BR571" s="203"/>
      <c r="BS571" s="203"/>
      <c r="BT571" s="203"/>
      <c r="BU571" s="376"/>
      <c r="BV571" s="374"/>
      <c r="BW571" s="203"/>
      <c r="BX571" s="376"/>
      <c r="BY571" s="374"/>
      <c r="BZ571" s="203"/>
      <c r="CA571" s="376"/>
      <c r="CB571" s="374"/>
      <c r="CC571" s="203"/>
      <c r="CD571" s="376"/>
      <c r="CE571" s="374"/>
      <c r="CG571" s="376"/>
      <c r="CH571" s="374"/>
      <c r="CJ571" s="376"/>
      <c r="CK571" s="374"/>
      <c r="CM571" s="375"/>
      <c r="CN571" s="375"/>
      <c r="DB571" s="442">
        <v>46032</v>
      </c>
      <c r="DC571" s="441">
        <v>5000</v>
      </c>
      <c r="DH571" s="126"/>
      <c r="DI571" s="203"/>
    </row>
    <row r="572" spans="5:113" x14ac:dyDescent="0.25">
      <c r="E572" s="404">
        <v>46052</v>
      </c>
      <c r="F572" s="405">
        <v>2000</v>
      </c>
      <c r="G572" s="407" t="s">
        <v>5440</v>
      </c>
      <c r="H572" s="405" t="s">
        <v>7394</v>
      </c>
      <c r="T572" s="713">
        <v>45870</v>
      </c>
      <c r="U572" s="557" t="s">
        <v>6513</v>
      </c>
      <c r="V572" s="557" t="s">
        <v>6351</v>
      </c>
      <c r="W572" s="558" t="s">
        <v>561</v>
      </c>
      <c r="X572" s="558" t="s">
        <v>426</v>
      </c>
      <c r="Y572" s="673">
        <v>338000</v>
      </c>
      <c r="Z572" s="569"/>
      <c r="AA572" s="569">
        <v>72000</v>
      </c>
      <c r="AB572" s="569"/>
      <c r="AC572" s="569"/>
      <c r="AD572" s="569"/>
      <c r="AE572" s="569">
        <v>72000</v>
      </c>
      <c r="AF572" s="569"/>
      <c r="AG572" s="569"/>
      <c r="AH572" s="569" t="s">
        <v>6352</v>
      </c>
      <c r="AI572" t="s">
        <v>542</v>
      </c>
      <c r="AN572" s="126"/>
      <c r="BP572" s="203"/>
      <c r="BQ572" s="203"/>
      <c r="BR572" s="203"/>
      <c r="BS572" s="203"/>
      <c r="BT572" s="203"/>
      <c r="BU572" s="376"/>
      <c r="BV572" s="374"/>
      <c r="BW572" s="203"/>
      <c r="BX572" s="376"/>
      <c r="BY572" s="374"/>
      <c r="BZ572" s="203"/>
      <c r="CA572" s="376"/>
      <c r="CB572" s="374"/>
      <c r="CC572" s="203"/>
      <c r="CD572" s="376"/>
      <c r="CE572" s="374"/>
      <c r="CG572" s="376"/>
      <c r="CH572" s="374"/>
      <c r="CJ572" s="376"/>
      <c r="CK572" s="374"/>
      <c r="CM572" s="375"/>
      <c r="CN572" s="375"/>
      <c r="DB572" s="442">
        <v>46031</v>
      </c>
      <c r="DC572" s="441">
        <v>30000</v>
      </c>
      <c r="DH572" s="126"/>
      <c r="DI572" s="203"/>
    </row>
    <row r="573" spans="5:113" x14ac:dyDescent="0.25">
      <c r="E573" s="404">
        <v>46052</v>
      </c>
      <c r="F573" s="405">
        <v>5000</v>
      </c>
      <c r="G573" s="407" t="s">
        <v>3324</v>
      </c>
      <c r="H573" s="405" t="s">
        <v>2618</v>
      </c>
      <c r="T573" s="713">
        <v>45870</v>
      </c>
      <c r="U573" s="557" t="s">
        <v>6167</v>
      </c>
      <c r="V573" s="557">
        <v>52187848</v>
      </c>
      <c r="W573" s="558" t="s">
        <v>6355</v>
      </c>
      <c r="X573" s="558" t="s">
        <v>424</v>
      </c>
      <c r="Y573" s="673">
        <v>745000</v>
      </c>
      <c r="Z573" s="569"/>
      <c r="AA573" s="569">
        <v>31000</v>
      </c>
      <c r="AB573" s="569"/>
      <c r="AC573" s="569"/>
      <c r="AD573" s="569"/>
      <c r="AE573" s="569">
        <v>31000</v>
      </c>
      <c r="AF573" s="569"/>
      <c r="AG573" s="569"/>
      <c r="AH573" s="569" t="s">
        <v>6354</v>
      </c>
      <c r="AI573" t="s">
        <v>542</v>
      </c>
      <c r="AN573" s="126"/>
      <c r="BP573" s="203"/>
      <c r="BQ573" s="203"/>
      <c r="BR573" s="203"/>
      <c r="BS573" s="203"/>
      <c r="BT573" s="203"/>
      <c r="BU573" s="376"/>
      <c r="BV573" s="374"/>
      <c r="BW573" s="203"/>
      <c r="BX573" s="376"/>
      <c r="BY573" s="374"/>
      <c r="BZ573" s="203"/>
      <c r="CA573" s="376"/>
      <c r="CB573" s="374"/>
      <c r="CC573" s="203"/>
      <c r="CD573" s="376"/>
      <c r="CE573" s="374"/>
      <c r="CG573" s="376"/>
      <c r="CH573" s="374"/>
      <c r="CJ573" s="376"/>
      <c r="CK573" s="374"/>
      <c r="CM573" s="375"/>
      <c r="CN573" s="375"/>
      <c r="DB573" s="442">
        <v>46030</v>
      </c>
      <c r="DC573" s="441">
        <v>5000</v>
      </c>
      <c r="DH573" s="126"/>
      <c r="DI573" s="203"/>
    </row>
    <row r="574" spans="5:113" x14ac:dyDescent="0.25">
      <c r="E574" s="404">
        <v>46052</v>
      </c>
      <c r="F574" s="405">
        <v>10000</v>
      </c>
      <c r="G574" s="407" t="s">
        <v>1281</v>
      </c>
      <c r="H574" s="405" t="s">
        <v>953</v>
      </c>
      <c r="T574" s="713">
        <v>45870</v>
      </c>
      <c r="U574" s="557" t="s">
        <v>6001</v>
      </c>
      <c r="V574" s="557" t="s">
        <v>6339</v>
      </c>
      <c r="W574" s="558" t="s">
        <v>561</v>
      </c>
      <c r="X574" s="558" t="s">
        <v>426</v>
      </c>
      <c r="Y574" s="673">
        <v>419000</v>
      </c>
      <c r="Z574" s="569"/>
      <c r="AA574" s="569">
        <v>70000</v>
      </c>
      <c r="AB574" s="569"/>
      <c r="AC574" s="569"/>
      <c r="AD574" s="569"/>
      <c r="AE574" s="569">
        <v>70000</v>
      </c>
      <c r="AF574" s="569"/>
      <c r="AG574" s="569"/>
      <c r="AH574" s="569" t="s">
        <v>6363</v>
      </c>
      <c r="AI574" t="s">
        <v>542</v>
      </c>
      <c r="AN574" s="126"/>
      <c r="BP574" s="203"/>
      <c r="BQ574" s="203"/>
      <c r="BR574" s="203"/>
      <c r="BS574" s="203"/>
      <c r="BT574" s="203"/>
      <c r="BU574" s="376"/>
      <c r="BV574" s="374"/>
      <c r="BW574" s="203"/>
      <c r="BX574" s="376"/>
      <c r="BY574" s="374"/>
      <c r="BZ574" s="203"/>
      <c r="CA574" s="376"/>
      <c r="CB574" s="374"/>
      <c r="CC574" s="203"/>
      <c r="CD574" s="376"/>
      <c r="CE574" s="374"/>
      <c r="CG574" s="376"/>
      <c r="CH574" s="374"/>
      <c r="CJ574" s="376"/>
      <c r="CK574" s="374"/>
      <c r="CM574" s="375"/>
      <c r="CN574" s="375"/>
      <c r="DB574" s="442">
        <v>46029</v>
      </c>
      <c r="DC574" s="441">
        <v>45000</v>
      </c>
      <c r="DH574" s="126"/>
      <c r="DI574" s="203"/>
    </row>
    <row r="575" spans="5:113" x14ac:dyDescent="0.25">
      <c r="E575" s="404">
        <v>46052</v>
      </c>
      <c r="F575" s="405">
        <v>30000</v>
      </c>
      <c r="G575" s="407" t="s">
        <v>911</v>
      </c>
      <c r="H575" s="405" t="s">
        <v>912</v>
      </c>
      <c r="T575" s="713">
        <v>45870</v>
      </c>
      <c r="U575" s="557" t="s">
        <v>1930</v>
      </c>
      <c r="V575" s="557" t="s">
        <v>4708</v>
      </c>
      <c r="W575" s="558" t="s">
        <v>580</v>
      </c>
      <c r="X575" s="558" t="s">
        <v>426</v>
      </c>
      <c r="Y575" s="673">
        <v>724000</v>
      </c>
      <c r="Z575" s="569"/>
      <c r="AA575" s="569">
        <v>67000</v>
      </c>
      <c r="AB575" s="569"/>
      <c r="AC575" s="569"/>
      <c r="AD575" s="569"/>
      <c r="AE575" s="569">
        <v>67000</v>
      </c>
      <c r="AF575" s="569"/>
      <c r="AG575" s="569"/>
      <c r="AH575" s="569" t="s">
        <v>6670</v>
      </c>
      <c r="AI575" t="s">
        <v>542</v>
      </c>
      <c r="AN575" s="126"/>
      <c r="BP575" s="203"/>
      <c r="BQ575" s="203"/>
      <c r="BR575" s="203"/>
      <c r="BS575" s="203"/>
      <c r="BT575" s="203"/>
      <c r="BU575" s="376"/>
      <c r="BV575" s="374"/>
      <c r="BW575" s="203"/>
      <c r="BX575" s="376"/>
      <c r="BY575" s="374"/>
      <c r="BZ575" s="203"/>
      <c r="CA575" s="376"/>
      <c r="CB575" s="374"/>
      <c r="CC575" s="203"/>
      <c r="CD575" s="376"/>
      <c r="CE575" s="374"/>
      <c r="CG575" s="376"/>
      <c r="CH575" s="374"/>
      <c r="CJ575" s="376"/>
      <c r="CK575" s="374"/>
      <c r="CM575" s="375"/>
      <c r="CN575" s="375"/>
      <c r="DB575" s="442">
        <v>46029</v>
      </c>
      <c r="DC575" s="441">
        <v>50000</v>
      </c>
      <c r="DH575" s="126"/>
      <c r="DI575" s="203"/>
    </row>
    <row r="576" spans="5:113" x14ac:dyDescent="0.25">
      <c r="E576" s="404">
        <v>46051</v>
      </c>
      <c r="F576" s="405">
        <v>7000</v>
      </c>
      <c r="G576" s="407" t="s">
        <v>3322</v>
      </c>
      <c r="H576" s="405" t="s">
        <v>7994</v>
      </c>
      <c r="T576" s="713">
        <v>45870</v>
      </c>
      <c r="U576" s="558" t="s">
        <v>6996</v>
      </c>
      <c r="V576" s="557" t="s">
        <v>5233</v>
      </c>
      <c r="W576" s="558" t="s">
        <v>5044</v>
      </c>
      <c r="X576" s="558" t="s">
        <v>214</v>
      </c>
      <c r="Y576" s="673" t="s">
        <v>6398</v>
      </c>
      <c r="Z576" s="569"/>
      <c r="AA576" s="569">
        <v>75000</v>
      </c>
      <c r="AB576" s="569"/>
      <c r="AC576" s="569"/>
      <c r="AD576" s="569"/>
      <c r="AE576" s="569">
        <v>75000</v>
      </c>
      <c r="AF576" s="569"/>
      <c r="AG576" s="569"/>
      <c r="AH576" s="569" t="s">
        <v>6158</v>
      </c>
      <c r="AI576" t="s">
        <v>542</v>
      </c>
      <c r="AN576" s="126"/>
      <c r="BP576" s="203"/>
      <c r="BQ576" s="203"/>
      <c r="BR576" s="203"/>
      <c r="BS576" s="203"/>
      <c r="BT576" s="203"/>
      <c r="BU576" s="376"/>
      <c r="BV576" s="374"/>
      <c r="BW576" s="203"/>
      <c r="BX576" s="376"/>
      <c r="BY576" s="374"/>
      <c r="BZ576" s="203"/>
      <c r="CA576" s="376"/>
      <c r="CB576" s="374"/>
      <c r="CC576" s="203"/>
      <c r="CD576" s="376"/>
      <c r="CE576" s="374"/>
      <c r="CG576" s="376"/>
      <c r="CH576" s="374"/>
      <c r="CJ576" s="376"/>
      <c r="CK576" s="374"/>
      <c r="CM576" s="375"/>
      <c r="CN576" s="375"/>
      <c r="DB576" s="442">
        <v>46029</v>
      </c>
      <c r="DC576" s="441">
        <v>2000</v>
      </c>
      <c r="DH576" s="126"/>
      <c r="DI576" s="203"/>
    </row>
    <row r="577" spans="5:113" x14ac:dyDescent="0.25">
      <c r="E577" s="404">
        <v>46051</v>
      </c>
      <c r="F577" s="405">
        <v>5000</v>
      </c>
      <c r="G577" s="407" t="s">
        <v>3324</v>
      </c>
      <c r="H577" s="405" t="s">
        <v>2649</v>
      </c>
      <c r="T577" s="713">
        <v>45870</v>
      </c>
      <c r="U577" s="557" t="s">
        <v>5730</v>
      </c>
      <c r="V577" s="557" t="s">
        <v>5731</v>
      </c>
      <c r="W577" s="558" t="s">
        <v>6408</v>
      </c>
      <c r="X577" s="558" t="s">
        <v>6407</v>
      </c>
      <c r="Y577" s="673">
        <v>70000</v>
      </c>
      <c r="Z577" s="569"/>
      <c r="AA577" s="569">
        <v>30000</v>
      </c>
      <c r="AB577" s="569"/>
      <c r="AC577" s="569"/>
      <c r="AD577" s="569"/>
      <c r="AE577" s="569">
        <v>30000</v>
      </c>
      <c r="AF577" s="569"/>
      <c r="AG577" s="569"/>
      <c r="AH577" s="569" t="s">
        <v>6411</v>
      </c>
      <c r="AI577" t="s">
        <v>542</v>
      </c>
      <c r="BP577" s="203"/>
      <c r="BQ577" s="203"/>
      <c r="BR577" s="203"/>
      <c r="BS577" s="203"/>
      <c r="BT577" s="203"/>
      <c r="BU577" s="376"/>
      <c r="BV577" s="374"/>
      <c r="BW577" s="203"/>
      <c r="BX577" s="376"/>
      <c r="BY577" s="374"/>
      <c r="BZ577" s="203"/>
      <c r="CA577" s="376"/>
      <c r="CB577" s="374"/>
      <c r="CC577" s="203"/>
      <c r="CD577" s="376"/>
      <c r="CE577" s="374"/>
      <c r="CG577" s="376"/>
      <c r="CH577" s="374"/>
      <c r="CJ577" s="376"/>
      <c r="CK577" s="374"/>
      <c r="CM577" s="375"/>
      <c r="CN577" s="375"/>
      <c r="DB577" s="442">
        <v>46029</v>
      </c>
      <c r="DC577" s="441">
        <v>23000</v>
      </c>
      <c r="DH577" s="126"/>
      <c r="DI577" s="203"/>
    </row>
    <row r="578" spans="5:113" x14ac:dyDescent="0.25">
      <c r="E578" s="404">
        <v>46051</v>
      </c>
      <c r="F578" s="405">
        <v>3000</v>
      </c>
      <c r="G578" s="407" t="s">
        <v>5440</v>
      </c>
      <c r="H578" s="405" t="s">
        <v>5639</v>
      </c>
      <c r="T578" s="713">
        <v>45870</v>
      </c>
      <c r="U578" s="557" t="s">
        <v>4297</v>
      </c>
      <c r="V578" s="557" t="s">
        <v>6401</v>
      </c>
      <c r="W578" s="558" t="s">
        <v>580</v>
      </c>
      <c r="X578" s="558" t="s">
        <v>427</v>
      </c>
      <c r="Y578" s="673">
        <v>834000</v>
      </c>
      <c r="Z578" s="569"/>
      <c r="AA578" s="569">
        <v>64000</v>
      </c>
      <c r="AB578" s="569"/>
      <c r="AC578" s="569"/>
      <c r="AD578" s="569"/>
      <c r="AE578" s="569">
        <v>64000</v>
      </c>
      <c r="AF578" s="569"/>
      <c r="AG578" s="569"/>
      <c r="AH578" s="569" t="s">
        <v>6412</v>
      </c>
      <c r="AI578" t="s">
        <v>542</v>
      </c>
      <c r="BP578" s="203"/>
      <c r="BQ578" s="203"/>
      <c r="BR578" s="203"/>
      <c r="BS578" s="203"/>
      <c r="BT578" s="203"/>
      <c r="BU578" s="376"/>
      <c r="BV578" s="374"/>
      <c r="BW578" s="203"/>
      <c r="BX578" s="376"/>
      <c r="BY578" s="374"/>
      <c r="BZ578" s="203"/>
      <c r="CA578" s="376"/>
      <c r="CB578" s="374"/>
      <c r="CC578" s="203"/>
      <c r="CD578" s="376"/>
      <c r="CE578" s="374"/>
      <c r="CG578" s="376"/>
      <c r="CH578" s="374"/>
      <c r="CJ578" s="376"/>
      <c r="CK578" s="374"/>
      <c r="CM578" s="375"/>
      <c r="CN578" s="375"/>
      <c r="DB578" s="442">
        <v>46029</v>
      </c>
      <c r="DC578" s="441">
        <v>5000</v>
      </c>
      <c r="DH578" s="126"/>
      <c r="DI578" s="203"/>
    </row>
    <row r="579" spans="5:113" x14ac:dyDescent="0.25">
      <c r="E579" s="404">
        <v>46051</v>
      </c>
      <c r="F579" s="405">
        <v>8000</v>
      </c>
      <c r="G579" s="407"/>
      <c r="H579" s="405" t="s">
        <v>5688</v>
      </c>
      <c r="T579" s="713">
        <v>45870</v>
      </c>
      <c r="U579" s="557" t="s">
        <v>582</v>
      </c>
      <c r="V579" s="557" t="s">
        <v>6414</v>
      </c>
      <c r="W579" s="558" t="s">
        <v>561</v>
      </c>
      <c r="X579" s="558" t="s">
        <v>427</v>
      </c>
      <c r="Y579" s="673">
        <v>521000</v>
      </c>
      <c r="Z579" s="569"/>
      <c r="AA579" s="569">
        <v>89000</v>
      </c>
      <c r="AB579" s="569"/>
      <c r="AC579" s="569"/>
      <c r="AD579" s="569"/>
      <c r="AE579" s="569">
        <v>89000</v>
      </c>
      <c r="AF579" s="569"/>
      <c r="AG579" s="569"/>
      <c r="AH579" s="569" t="s">
        <v>6417</v>
      </c>
      <c r="AI579" t="s">
        <v>542</v>
      </c>
      <c r="BP579" s="203"/>
      <c r="BQ579" s="203"/>
      <c r="BR579" s="203"/>
      <c r="BS579" s="203"/>
      <c r="BT579" s="203"/>
      <c r="BU579" s="376"/>
      <c r="BV579" s="374"/>
      <c r="BW579" s="203"/>
      <c r="BX579" s="376"/>
      <c r="BY579" s="374"/>
      <c r="BZ579" s="203"/>
      <c r="CA579" s="376"/>
      <c r="CB579" s="374"/>
      <c r="CC579" s="203"/>
      <c r="CD579" s="376"/>
      <c r="CE579" s="374"/>
      <c r="CG579" s="376"/>
      <c r="CH579" s="374"/>
      <c r="CJ579" s="376"/>
      <c r="CK579" s="374"/>
      <c r="CM579" s="375"/>
      <c r="CN579" s="375"/>
      <c r="DB579" s="442">
        <v>46029</v>
      </c>
      <c r="DC579" s="441">
        <v>70000</v>
      </c>
      <c r="DH579" s="126"/>
      <c r="DI579" s="203"/>
    </row>
    <row r="580" spans="5:113" x14ac:dyDescent="0.25">
      <c r="E580" s="404">
        <v>46050</v>
      </c>
      <c r="F580" s="405">
        <v>5000</v>
      </c>
      <c r="G580" s="407"/>
      <c r="H580" s="405" t="s">
        <v>3697</v>
      </c>
      <c r="T580" s="713">
        <v>45870</v>
      </c>
      <c r="U580" s="557" t="s">
        <v>4522</v>
      </c>
      <c r="V580" s="557" t="s">
        <v>4523</v>
      </c>
      <c r="W580" s="558" t="s">
        <v>4524</v>
      </c>
      <c r="X580" s="558" t="s">
        <v>424</v>
      </c>
      <c r="Y580" s="673" t="s">
        <v>6419</v>
      </c>
      <c r="Z580" s="569"/>
      <c r="AA580" s="569">
        <v>86000</v>
      </c>
      <c r="AB580" s="569"/>
      <c r="AC580" s="569"/>
      <c r="AD580" s="569"/>
      <c r="AE580" s="569">
        <v>86000</v>
      </c>
      <c r="AF580" s="569"/>
      <c r="AG580" s="569"/>
      <c r="AH580" s="569" t="s">
        <v>6420</v>
      </c>
      <c r="AI580" t="s">
        <v>542</v>
      </c>
      <c r="BP580" s="203"/>
      <c r="BQ580" s="203"/>
      <c r="BR580" s="203"/>
      <c r="BS580" s="203"/>
      <c r="BT580" s="203"/>
      <c r="BU580" s="376"/>
      <c r="BV580" s="374"/>
      <c r="BW580" s="203"/>
      <c r="BX580" s="376"/>
      <c r="BY580" s="374"/>
      <c r="BZ580" s="203"/>
      <c r="CA580" s="376"/>
      <c r="CB580" s="374"/>
      <c r="CC580" s="203"/>
      <c r="CD580" s="376"/>
      <c r="CE580" s="374"/>
      <c r="CG580" s="376"/>
      <c r="CH580" s="374"/>
      <c r="CJ580" s="376"/>
      <c r="CK580" s="374"/>
      <c r="CM580" s="375"/>
      <c r="CN580" s="375"/>
      <c r="DB580" s="442">
        <v>46029</v>
      </c>
      <c r="DC580" s="441">
        <v>77000</v>
      </c>
      <c r="DH580" s="126"/>
      <c r="DI580" s="203"/>
    </row>
    <row r="581" spans="5:113" x14ac:dyDescent="0.25">
      <c r="E581" s="404">
        <v>46050</v>
      </c>
      <c r="F581" s="405">
        <v>3000</v>
      </c>
      <c r="G581" s="407" t="s">
        <v>5440</v>
      </c>
      <c r="H581" s="405" t="s">
        <v>5639</v>
      </c>
      <c r="T581" s="713">
        <v>45870</v>
      </c>
      <c r="U581" s="557" t="s">
        <v>1679</v>
      </c>
      <c r="V581" s="557" t="s">
        <v>6423</v>
      </c>
      <c r="W581" s="558" t="s">
        <v>1871</v>
      </c>
      <c r="X581" s="558" t="s">
        <v>426</v>
      </c>
      <c r="Y581" s="673">
        <v>105000</v>
      </c>
      <c r="Z581" s="569"/>
      <c r="AA581" s="569">
        <v>32000</v>
      </c>
      <c r="AB581" s="569"/>
      <c r="AC581" s="569"/>
      <c r="AD581" s="569"/>
      <c r="AE581" s="569">
        <v>32000</v>
      </c>
      <c r="AF581" s="569"/>
      <c r="AG581" s="569"/>
      <c r="AH581" s="569" t="s">
        <v>6424</v>
      </c>
      <c r="AI581" t="s">
        <v>542</v>
      </c>
      <c r="BP581" s="203"/>
      <c r="BQ581" s="203"/>
      <c r="BR581" s="203"/>
      <c r="BS581" s="203"/>
      <c r="BT581" s="203"/>
      <c r="BU581" s="376"/>
      <c r="BV581" s="374"/>
      <c r="BW581" s="203"/>
      <c r="BX581" s="376"/>
      <c r="BY581" s="374"/>
      <c r="BZ581" s="203"/>
      <c r="CA581" s="376"/>
      <c r="CB581" s="374"/>
      <c r="CC581" s="203"/>
      <c r="CD581" s="376"/>
      <c r="CE581" s="374"/>
      <c r="CG581" s="376"/>
      <c r="CH581" s="374"/>
      <c r="CJ581" s="376"/>
      <c r="CK581" s="374"/>
      <c r="CM581" s="375"/>
      <c r="CN581" s="375"/>
      <c r="DB581" s="442">
        <v>46029</v>
      </c>
      <c r="DC581" s="441">
        <v>77000</v>
      </c>
      <c r="DH581" s="126"/>
      <c r="DI581" s="203"/>
    </row>
    <row r="582" spans="5:113" x14ac:dyDescent="0.25">
      <c r="E582" s="404">
        <v>46050</v>
      </c>
      <c r="F582" s="405">
        <v>3000</v>
      </c>
      <c r="G582" s="407"/>
      <c r="H582" s="405"/>
      <c r="T582" s="713">
        <v>45870</v>
      </c>
      <c r="U582" s="557" t="s">
        <v>1867</v>
      </c>
      <c r="V582" s="557" t="s">
        <v>6209</v>
      </c>
      <c r="W582" s="558" t="s">
        <v>561</v>
      </c>
      <c r="X582" s="558" t="s">
        <v>427</v>
      </c>
      <c r="Y582" s="673" t="s">
        <v>6427</v>
      </c>
      <c r="Z582" s="569"/>
      <c r="AA582" s="569">
        <v>60000</v>
      </c>
      <c r="AB582" s="569"/>
      <c r="AC582" s="569"/>
      <c r="AD582" s="569"/>
      <c r="AE582" s="569">
        <v>60000</v>
      </c>
      <c r="AF582" s="569"/>
      <c r="AG582" s="569"/>
      <c r="AH582" s="569" t="s">
        <v>6425</v>
      </c>
      <c r="AI582" t="s">
        <v>542</v>
      </c>
      <c r="BP582" s="203"/>
      <c r="BQ582" s="203"/>
      <c r="BR582" s="203"/>
      <c r="BS582" s="203"/>
      <c r="BT582" s="203"/>
      <c r="BU582" s="376"/>
      <c r="BV582" s="374"/>
      <c r="BW582" s="203"/>
      <c r="BX582" s="376"/>
      <c r="BY582" s="374"/>
      <c r="BZ582" s="203"/>
      <c r="CA582" s="376"/>
      <c r="CB582" s="374"/>
      <c r="CC582" s="203"/>
      <c r="CD582" s="376"/>
      <c r="CE582" s="374"/>
      <c r="CG582" s="376"/>
      <c r="CH582" s="374"/>
      <c r="CJ582" s="376"/>
      <c r="CK582" s="374"/>
      <c r="CM582" s="375"/>
      <c r="CN582" s="375"/>
      <c r="DB582" s="442">
        <v>46029</v>
      </c>
      <c r="DC582" s="441">
        <v>4000</v>
      </c>
      <c r="DH582" s="126"/>
      <c r="DI582" s="203"/>
    </row>
    <row r="583" spans="5:113" x14ac:dyDescent="0.25">
      <c r="E583" s="404">
        <v>46049</v>
      </c>
      <c r="F583" s="405">
        <v>30000</v>
      </c>
      <c r="G583" s="407" t="s">
        <v>1365</v>
      </c>
      <c r="H583" s="405" t="s">
        <v>7968</v>
      </c>
      <c r="T583" s="713">
        <v>45870</v>
      </c>
      <c r="U583" s="557" t="s">
        <v>1867</v>
      </c>
      <c r="V583" s="557" t="s">
        <v>6320</v>
      </c>
      <c r="W583" s="558" t="s">
        <v>561</v>
      </c>
      <c r="X583" s="558" t="s">
        <v>427</v>
      </c>
      <c r="Y583" s="673" t="s">
        <v>6428</v>
      </c>
      <c r="Z583" s="569"/>
      <c r="AA583" s="569">
        <v>60000</v>
      </c>
      <c r="AB583" s="569"/>
      <c r="AC583" s="569"/>
      <c r="AD583" s="569"/>
      <c r="AE583" s="569">
        <v>60000</v>
      </c>
      <c r="AF583" s="569"/>
      <c r="AG583" s="569"/>
      <c r="AH583" s="569" t="s">
        <v>6426</v>
      </c>
      <c r="AI583" t="s">
        <v>542</v>
      </c>
      <c r="BP583" s="203"/>
      <c r="BQ583" s="203"/>
      <c r="BR583" s="203"/>
      <c r="BS583" s="203"/>
      <c r="BT583" s="203"/>
      <c r="BU583" s="376"/>
      <c r="BV583" s="374"/>
      <c r="BW583" s="203"/>
      <c r="BX583" s="376"/>
      <c r="BY583" s="374"/>
      <c r="BZ583" s="203"/>
      <c r="CA583" s="376"/>
      <c r="CB583" s="374"/>
      <c r="CC583" s="203"/>
      <c r="CD583" s="376"/>
      <c r="CE583" s="374"/>
      <c r="CG583" s="376"/>
      <c r="CH583" s="374"/>
      <c r="CJ583" s="376"/>
      <c r="CK583" s="374"/>
      <c r="CM583" s="375"/>
      <c r="CN583" s="375"/>
      <c r="DB583" s="442">
        <v>46029</v>
      </c>
      <c r="DC583" s="441">
        <v>5000</v>
      </c>
      <c r="DH583" s="126"/>
      <c r="DI583" s="203"/>
    </row>
    <row r="584" spans="5:113" x14ac:dyDescent="0.25">
      <c r="E584" s="404">
        <v>46049</v>
      </c>
      <c r="F584" s="405">
        <v>130000</v>
      </c>
      <c r="G584" s="407" t="s">
        <v>1365</v>
      </c>
      <c r="H584" s="405" t="s">
        <v>5655</v>
      </c>
      <c r="T584" s="713">
        <v>45870</v>
      </c>
      <c r="U584" s="557" t="s">
        <v>5011</v>
      </c>
      <c r="V584" s="557" t="s">
        <v>6359</v>
      </c>
      <c r="W584" s="558" t="s">
        <v>561</v>
      </c>
      <c r="X584" s="558" t="s">
        <v>426</v>
      </c>
      <c r="Y584" s="673" t="s">
        <v>6360</v>
      </c>
      <c r="Z584" s="569"/>
      <c r="AA584" s="569">
        <v>71000</v>
      </c>
      <c r="AB584" s="569"/>
      <c r="AC584" s="569"/>
      <c r="AD584" s="569"/>
      <c r="AE584" s="569">
        <v>71000</v>
      </c>
      <c r="AF584" s="569"/>
      <c r="AG584" s="569"/>
      <c r="AH584" s="569" t="s">
        <v>6441</v>
      </c>
      <c r="AI584" t="s">
        <v>542</v>
      </c>
      <c r="BP584" s="203"/>
      <c r="BQ584" s="203"/>
      <c r="BR584" s="203"/>
      <c r="BS584" s="203"/>
      <c r="BT584" s="203"/>
      <c r="BU584" s="376"/>
      <c r="BV584" s="374"/>
      <c r="BW584" s="203"/>
      <c r="BX584" s="376"/>
      <c r="BY584" s="374"/>
      <c r="BZ584" s="203"/>
      <c r="CA584" s="376"/>
      <c r="CB584" s="374"/>
      <c r="CC584" s="203"/>
      <c r="CD584" s="376"/>
      <c r="CE584" s="374"/>
      <c r="CG584" s="376"/>
      <c r="CH584" s="374"/>
      <c r="CJ584" s="376"/>
      <c r="CK584" s="374"/>
      <c r="CM584" s="375"/>
      <c r="CN584" s="375"/>
      <c r="DB584" s="442">
        <v>46029</v>
      </c>
      <c r="DC584" s="441">
        <v>157000</v>
      </c>
      <c r="DH584" s="126"/>
      <c r="DI584" s="203"/>
    </row>
    <row r="585" spans="5:113" x14ac:dyDescent="0.25">
      <c r="E585" s="404">
        <v>46049</v>
      </c>
      <c r="F585" s="405">
        <v>5000</v>
      </c>
      <c r="G585" s="407" t="s">
        <v>3324</v>
      </c>
      <c r="H585" s="405" t="s">
        <v>2649</v>
      </c>
      <c r="T585" s="713">
        <v>45870</v>
      </c>
      <c r="U585" s="557" t="s">
        <v>6513</v>
      </c>
      <c r="V585" s="557" t="s">
        <v>5866</v>
      </c>
      <c r="W585" s="558" t="s">
        <v>561</v>
      </c>
      <c r="X585" s="558" t="s">
        <v>426</v>
      </c>
      <c r="Y585" s="673">
        <v>316000</v>
      </c>
      <c r="Z585" s="569"/>
      <c r="AA585" s="569">
        <v>68000</v>
      </c>
      <c r="AB585" s="569"/>
      <c r="AC585" s="569"/>
      <c r="AD585" s="569"/>
      <c r="AE585" s="569">
        <v>68000</v>
      </c>
      <c r="AF585" s="569"/>
      <c r="AG585" s="569"/>
      <c r="AH585" s="569" t="s">
        <v>6442</v>
      </c>
      <c r="AI585" t="s">
        <v>542</v>
      </c>
      <c r="BP585" s="203"/>
      <c r="BQ585" s="203"/>
      <c r="BR585" s="203"/>
      <c r="BS585" s="203"/>
      <c r="BT585" s="203"/>
      <c r="BU585" s="376"/>
      <c r="BV585" s="374"/>
      <c r="BW585" s="203"/>
      <c r="BX585" s="376"/>
      <c r="BY585" s="374"/>
      <c r="BZ585" s="203"/>
      <c r="CA585" s="376"/>
      <c r="CB585" s="374"/>
      <c r="CC585" s="203"/>
      <c r="CD585" s="376"/>
      <c r="CE585" s="374"/>
      <c r="CG585" s="376"/>
      <c r="CH585" s="374"/>
      <c r="CJ585" s="376"/>
      <c r="CK585" s="374"/>
      <c r="CM585" s="375"/>
      <c r="CN585" s="375"/>
      <c r="DB585" s="442">
        <v>46029</v>
      </c>
      <c r="DC585" s="441">
        <v>11000</v>
      </c>
      <c r="DH585" s="126"/>
      <c r="DI585" s="203"/>
    </row>
    <row r="586" spans="5:113" x14ac:dyDescent="0.25">
      <c r="E586" s="404">
        <v>46048</v>
      </c>
      <c r="F586" s="405">
        <v>3000</v>
      </c>
      <c r="G586" s="407" t="s">
        <v>5440</v>
      </c>
      <c r="H586" s="405" t="s">
        <v>5565</v>
      </c>
      <c r="T586" s="713">
        <v>45870</v>
      </c>
      <c r="U586" s="557" t="s">
        <v>4297</v>
      </c>
      <c r="V586" s="557" t="s">
        <v>6181</v>
      </c>
      <c r="W586" s="558" t="s">
        <v>561</v>
      </c>
      <c r="X586" s="558" t="s">
        <v>426</v>
      </c>
      <c r="Y586" s="673">
        <v>373000</v>
      </c>
      <c r="Z586" s="569"/>
      <c r="AA586" s="569">
        <v>65000</v>
      </c>
      <c r="AB586" s="569"/>
      <c r="AC586" s="569"/>
      <c r="AD586" s="569"/>
      <c r="AE586" s="569">
        <v>65000</v>
      </c>
      <c r="AF586" s="569"/>
      <c r="AG586" s="569"/>
      <c r="AH586" s="569" t="s">
        <v>6443</v>
      </c>
      <c r="AI586" t="s">
        <v>542</v>
      </c>
      <c r="BP586" s="203"/>
      <c r="BQ586" s="203"/>
      <c r="BR586" s="203"/>
      <c r="BS586" s="203"/>
      <c r="BT586" s="203"/>
      <c r="BU586" s="376"/>
      <c r="BV586" s="374"/>
      <c r="BW586" s="203"/>
      <c r="BX586" s="376"/>
      <c r="BY586" s="374"/>
      <c r="BZ586" s="203"/>
      <c r="CA586" s="376"/>
      <c r="CB586" s="374"/>
      <c r="CC586" s="203"/>
      <c r="CD586" s="376"/>
      <c r="CE586" s="374"/>
      <c r="CG586" s="376"/>
      <c r="CH586" s="374"/>
      <c r="CJ586" s="376"/>
      <c r="CK586" s="374"/>
      <c r="CM586" s="375"/>
      <c r="CN586" s="375"/>
      <c r="DB586" s="442">
        <v>46029</v>
      </c>
      <c r="DC586" s="441">
        <v>725000</v>
      </c>
      <c r="DH586" s="126"/>
      <c r="DI586" s="203"/>
    </row>
    <row r="587" spans="5:113" x14ac:dyDescent="0.25">
      <c r="E587" s="404">
        <v>46048</v>
      </c>
      <c r="F587" s="405">
        <v>6000</v>
      </c>
      <c r="G587" s="407" t="s">
        <v>3324</v>
      </c>
      <c r="H587" s="405" t="s">
        <v>2649</v>
      </c>
      <c r="T587" s="713">
        <v>45870</v>
      </c>
      <c r="U587" s="557" t="s">
        <v>1697</v>
      </c>
      <c r="V587" s="557" t="s">
        <v>6435</v>
      </c>
      <c r="W587" s="558" t="s">
        <v>561</v>
      </c>
      <c r="X587" s="558" t="s">
        <v>426</v>
      </c>
      <c r="Y587" s="673" t="s">
        <v>6437</v>
      </c>
      <c r="Z587" s="569"/>
      <c r="AA587" s="569">
        <v>72000</v>
      </c>
      <c r="AB587" s="569"/>
      <c r="AC587" s="569"/>
      <c r="AD587" s="569"/>
      <c r="AE587" s="569">
        <v>72000</v>
      </c>
      <c r="AF587" s="569"/>
      <c r="AG587" s="569"/>
      <c r="AH587" s="569" t="s">
        <v>6444</v>
      </c>
      <c r="AI587" t="s">
        <v>542</v>
      </c>
      <c r="BP587" s="203"/>
      <c r="BQ587" s="203"/>
      <c r="BR587" s="203"/>
      <c r="BS587" s="203"/>
      <c r="BT587" s="203"/>
      <c r="BU587" s="376"/>
      <c r="BV587" s="374"/>
      <c r="BW587" s="203"/>
      <c r="BX587" s="376"/>
      <c r="BY587" s="374"/>
      <c r="BZ587" s="203"/>
      <c r="CA587" s="376"/>
      <c r="CB587" s="374"/>
      <c r="CC587" s="203"/>
      <c r="CD587" s="376"/>
      <c r="CE587" s="374"/>
      <c r="CG587" s="376"/>
      <c r="CH587" s="374"/>
      <c r="CJ587" s="376"/>
      <c r="CK587" s="374"/>
      <c r="CM587" s="375"/>
      <c r="CN587" s="375"/>
      <c r="DB587" s="442">
        <v>46028</v>
      </c>
      <c r="DC587" s="441">
        <v>3000</v>
      </c>
      <c r="DH587" s="126"/>
      <c r="DI587" s="203"/>
    </row>
    <row r="588" spans="5:113" x14ac:dyDescent="0.25">
      <c r="E588" s="404">
        <v>46048</v>
      </c>
      <c r="F588" s="405">
        <v>15000</v>
      </c>
      <c r="G588" s="407" t="s">
        <v>3324</v>
      </c>
      <c r="H588" s="405" t="s">
        <v>7967</v>
      </c>
      <c r="T588" s="713">
        <v>45870</v>
      </c>
      <c r="U588" s="557" t="s">
        <v>1697</v>
      </c>
      <c r="V588" s="557" t="s">
        <v>5948</v>
      </c>
      <c r="W588" s="558"/>
      <c r="X588" s="558"/>
      <c r="Y588" s="673"/>
      <c r="Z588" s="569"/>
      <c r="AA588" s="569">
        <v>0</v>
      </c>
      <c r="AB588" s="569"/>
      <c r="AC588" s="569"/>
      <c r="AD588" s="569"/>
      <c r="AE588" s="569">
        <v>0</v>
      </c>
      <c r="AF588" s="569"/>
      <c r="AG588" s="569"/>
      <c r="AH588" s="569" t="s">
        <v>6436</v>
      </c>
      <c r="AI588" t="s">
        <v>542</v>
      </c>
      <c r="BP588" s="203"/>
      <c r="BQ588" s="203"/>
      <c r="BR588" s="203"/>
      <c r="BS588" s="203"/>
      <c r="BT588" s="203"/>
      <c r="BU588" s="376"/>
      <c r="BV588" s="374"/>
      <c r="BW588" s="203"/>
      <c r="BX588" s="376"/>
      <c r="BY588" s="374"/>
      <c r="BZ588" s="203"/>
      <c r="CA588" s="376"/>
      <c r="CB588" s="374"/>
      <c r="CC588" s="203"/>
      <c r="CD588" s="376"/>
      <c r="CE588" s="374"/>
      <c r="CG588" s="376"/>
      <c r="CH588" s="374"/>
      <c r="CJ588" s="376"/>
      <c r="CK588" s="374"/>
      <c r="CM588" s="375"/>
      <c r="CN588" s="375"/>
      <c r="DB588" s="442">
        <v>46028</v>
      </c>
      <c r="DC588" s="441">
        <v>20000</v>
      </c>
      <c r="DH588" s="126"/>
      <c r="DI588" s="203"/>
    </row>
    <row r="589" spans="5:113" x14ac:dyDescent="0.25">
      <c r="E589" s="404">
        <v>46048</v>
      </c>
      <c r="F589" s="405">
        <v>44000</v>
      </c>
      <c r="G589" s="407" t="s">
        <v>1281</v>
      </c>
      <c r="H589" s="405" t="s">
        <v>7966</v>
      </c>
      <c r="T589" s="713">
        <v>45870</v>
      </c>
      <c r="U589" s="557" t="s">
        <v>1448</v>
      </c>
      <c r="V589" s="557" t="s">
        <v>6291</v>
      </c>
      <c r="W589" s="558" t="s">
        <v>561</v>
      </c>
      <c r="X589" s="558" t="s">
        <v>426</v>
      </c>
      <c r="Y589" s="673">
        <v>369000</v>
      </c>
      <c r="Z589" s="569"/>
      <c r="AA589" s="569">
        <v>71000</v>
      </c>
      <c r="AB589" s="569"/>
      <c r="AC589" s="569"/>
      <c r="AD589" s="569"/>
      <c r="AE589" s="569">
        <v>71000</v>
      </c>
      <c r="AF589" s="569"/>
      <c r="AG589" s="569"/>
      <c r="AH589" s="569" t="s">
        <v>6421</v>
      </c>
      <c r="AI589" t="s">
        <v>542</v>
      </c>
      <c r="BP589" s="203"/>
      <c r="BQ589" s="203"/>
      <c r="BR589" s="203"/>
      <c r="BS589" s="203"/>
      <c r="BT589" s="203"/>
      <c r="BU589" s="376"/>
      <c r="BV589" s="374"/>
      <c r="BW589" s="203"/>
      <c r="BX589" s="376"/>
      <c r="BY589" s="374"/>
      <c r="BZ589" s="203"/>
      <c r="CA589" s="376"/>
      <c r="CB589" s="374"/>
      <c r="CC589" s="203"/>
      <c r="CD589" s="376"/>
      <c r="CE589" s="374"/>
      <c r="CG589" s="376"/>
      <c r="CH589" s="374"/>
      <c r="CJ589" s="376"/>
      <c r="CK589" s="374"/>
      <c r="CM589" s="375"/>
      <c r="CN589" s="375"/>
      <c r="DB589" s="442">
        <v>46028</v>
      </c>
      <c r="DC589" s="441">
        <v>4000</v>
      </c>
      <c r="DH589" s="126"/>
      <c r="DI589" s="203"/>
    </row>
    <row r="590" spans="5:113" x14ac:dyDescent="0.25">
      <c r="E590" s="404">
        <v>46048</v>
      </c>
      <c r="F590" s="405">
        <v>40000</v>
      </c>
      <c r="G590" s="407" t="s">
        <v>911</v>
      </c>
      <c r="H590" s="405" t="s">
        <v>3597</v>
      </c>
      <c r="T590" s="713">
        <v>45870</v>
      </c>
      <c r="U590" s="557" t="s">
        <v>1523</v>
      </c>
      <c r="V590" s="557" t="s">
        <v>6357</v>
      </c>
      <c r="W590" s="558" t="s">
        <v>561</v>
      </c>
      <c r="X590" s="558" t="s">
        <v>426</v>
      </c>
      <c r="Y590" s="673">
        <v>314000</v>
      </c>
      <c r="Z590" s="569"/>
      <c r="AA590" s="569">
        <v>66000</v>
      </c>
      <c r="AB590" s="569"/>
      <c r="AC590" s="569"/>
      <c r="AD590" s="569"/>
      <c r="AE590" s="569">
        <v>66000</v>
      </c>
      <c r="AF590" s="569"/>
      <c r="AG590" s="569"/>
      <c r="AH590" s="569" t="s">
        <v>6440</v>
      </c>
      <c r="AI590" t="s">
        <v>542</v>
      </c>
      <c r="BP590" s="203"/>
      <c r="BQ590" s="203"/>
      <c r="BR590" s="203"/>
      <c r="BS590" s="203"/>
      <c r="BT590" s="203"/>
      <c r="BU590" s="376"/>
      <c r="BV590" s="374"/>
      <c r="BW590" s="203"/>
      <c r="BX590" s="376"/>
      <c r="BY590" s="374"/>
      <c r="BZ590" s="203"/>
      <c r="CA590" s="376"/>
      <c r="CB590" s="374"/>
      <c r="CC590" s="203"/>
      <c r="CD590" s="376"/>
      <c r="CE590" s="374"/>
      <c r="CG590" s="376"/>
      <c r="CH590" s="374"/>
      <c r="CJ590" s="376"/>
      <c r="CK590" s="374"/>
      <c r="CM590" s="375"/>
      <c r="CN590" s="375"/>
      <c r="DB590" s="442">
        <v>46028</v>
      </c>
      <c r="DC590" s="441">
        <v>5000</v>
      </c>
      <c r="DH590" s="126"/>
      <c r="DI590" s="203"/>
    </row>
    <row r="591" spans="5:113" x14ac:dyDescent="0.25">
      <c r="E591" s="404">
        <v>46047</v>
      </c>
      <c r="F591" s="405">
        <v>6000</v>
      </c>
      <c r="G591" s="407" t="s">
        <v>1281</v>
      </c>
      <c r="H591" s="405" t="s">
        <v>888</v>
      </c>
      <c r="T591" s="713">
        <v>45870</v>
      </c>
      <c r="U591" s="557" t="s">
        <v>6179</v>
      </c>
      <c r="V591" s="557" t="s">
        <v>6369</v>
      </c>
      <c r="W591" s="558" t="s">
        <v>561</v>
      </c>
      <c r="X591" s="558" t="s">
        <v>426</v>
      </c>
      <c r="Y591" s="673">
        <v>365000</v>
      </c>
      <c r="Z591" s="569"/>
      <c r="AA591" s="569">
        <v>70000</v>
      </c>
      <c r="AB591" s="569"/>
      <c r="AC591" s="569"/>
      <c r="AD591" s="569"/>
      <c r="AE591" s="569">
        <v>70000</v>
      </c>
      <c r="AF591" s="569"/>
      <c r="AG591" s="569"/>
      <c r="AH591" s="569" t="s">
        <v>6454</v>
      </c>
      <c r="AI591" t="s">
        <v>542</v>
      </c>
      <c r="BP591" s="203"/>
      <c r="BQ591" s="203"/>
      <c r="BR591" s="203"/>
      <c r="BS591" s="203"/>
      <c r="BT591" s="203"/>
      <c r="BU591" s="376"/>
      <c r="BV591" s="374"/>
      <c r="BW591" s="203"/>
      <c r="BX591" s="376"/>
      <c r="BY591" s="374"/>
      <c r="BZ591" s="203"/>
      <c r="CA591" s="376"/>
      <c r="CB591" s="374"/>
      <c r="CC591" s="203"/>
      <c r="CD591" s="376"/>
      <c r="CE591" s="374"/>
      <c r="CG591" s="376"/>
      <c r="CH591" s="374"/>
      <c r="CJ591" s="376"/>
      <c r="CK591" s="374"/>
      <c r="CM591" s="375"/>
      <c r="CN591" s="375"/>
      <c r="DB591" s="442">
        <v>46028</v>
      </c>
      <c r="DC591" s="441">
        <v>24000</v>
      </c>
      <c r="DH591" s="126"/>
      <c r="DI591" s="203"/>
    </row>
    <row r="592" spans="5:113" x14ac:dyDescent="0.25">
      <c r="E592" s="404">
        <v>46047</v>
      </c>
      <c r="F592" s="405">
        <v>235000</v>
      </c>
      <c r="G592" s="407" t="s">
        <v>1281</v>
      </c>
      <c r="H592" s="405" t="s">
        <v>7965</v>
      </c>
      <c r="T592" s="713">
        <v>45870</v>
      </c>
      <c r="U592" s="557" t="s">
        <v>1448</v>
      </c>
      <c r="V592" s="557" t="s">
        <v>6422</v>
      </c>
      <c r="W592" s="558" t="s">
        <v>561</v>
      </c>
      <c r="X592" s="558" t="s">
        <v>426</v>
      </c>
      <c r="Y592" s="673">
        <v>244000</v>
      </c>
      <c r="Z592" s="569"/>
      <c r="AA592" s="569">
        <v>77000</v>
      </c>
      <c r="AB592" s="569"/>
      <c r="AC592" s="569"/>
      <c r="AD592" s="569"/>
      <c r="AE592" s="569">
        <v>77000</v>
      </c>
      <c r="AF592" s="569"/>
      <c r="AG592" s="569"/>
      <c r="AH592" s="569" t="s">
        <v>6439</v>
      </c>
      <c r="AI592" t="s">
        <v>542</v>
      </c>
      <c r="BP592" s="203"/>
      <c r="BQ592" s="203"/>
      <c r="BR592" s="203"/>
      <c r="BS592" s="203"/>
      <c r="BT592" s="203"/>
      <c r="BU592" s="376"/>
      <c r="BV592" s="374"/>
      <c r="BW592" s="203"/>
      <c r="BX592" s="376"/>
      <c r="BY592" s="374"/>
      <c r="BZ592" s="203"/>
      <c r="CA592" s="376"/>
      <c r="CB592" s="374"/>
      <c r="CC592" s="203"/>
      <c r="CD592" s="376"/>
      <c r="CE592" s="374"/>
      <c r="CG592" s="376"/>
      <c r="CH592" s="374"/>
      <c r="CJ592" s="376"/>
      <c r="CK592" s="374"/>
      <c r="CM592" s="375"/>
      <c r="CN592" s="375"/>
      <c r="DB592" s="442">
        <v>46026</v>
      </c>
      <c r="DC592" s="441">
        <v>20000</v>
      </c>
      <c r="DH592" s="126"/>
      <c r="DI592" s="203"/>
    </row>
    <row r="593" spans="5:113" x14ac:dyDescent="0.25">
      <c r="E593" s="404">
        <v>46047</v>
      </c>
      <c r="F593" s="405">
        <v>64000</v>
      </c>
      <c r="G593" s="407"/>
      <c r="H593" s="405"/>
      <c r="T593" s="713">
        <v>45870</v>
      </c>
      <c r="U593" s="557" t="s">
        <v>6167</v>
      </c>
      <c r="V593" s="557" t="s">
        <v>6380</v>
      </c>
      <c r="W593" s="558" t="s">
        <v>561</v>
      </c>
      <c r="X593" s="558" t="s">
        <v>426</v>
      </c>
      <c r="Y593" s="673">
        <v>467000</v>
      </c>
      <c r="Z593" s="569"/>
      <c r="AA593" s="569">
        <v>70000</v>
      </c>
      <c r="AB593" s="569"/>
      <c r="AC593" s="569"/>
      <c r="AD593" s="569"/>
      <c r="AE593" s="569">
        <v>70000</v>
      </c>
      <c r="AF593" s="569"/>
      <c r="AG593" s="569"/>
      <c r="AH593" s="569" t="s">
        <v>6431</v>
      </c>
      <c r="AI593" t="s">
        <v>542</v>
      </c>
      <c r="BP593" s="203"/>
      <c r="BQ593" s="203"/>
      <c r="BR593" s="203"/>
      <c r="BS593" s="203"/>
      <c r="BT593" s="203"/>
      <c r="BU593" s="376"/>
      <c r="BV593" s="374"/>
      <c r="BW593" s="203"/>
      <c r="BX593" s="376"/>
      <c r="BY593" s="374"/>
      <c r="BZ593" s="203"/>
      <c r="CA593" s="376"/>
      <c r="CB593" s="374"/>
      <c r="CC593" s="203"/>
      <c r="CD593" s="376"/>
      <c r="CE593" s="374"/>
      <c r="CG593" s="376"/>
      <c r="CH593" s="374"/>
      <c r="CJ593" s="376"/>
      <c r="CK593" s="374"/>
      <c r="CM593" s="375"/>
      <c r="CN593" s="375"/>
      <c r="DB593" s="442">
        <v>46026</v>
      </c>
      <c r="DC593" s="441">
        <v>20000</v>
      </c>
      <c r="DH593" s="126"/>
      <c r="DI593" s="203"/>
    </row>
    <row r="594" spans="5:113" x14ac:dyDescent="0.25">
      <c r="E594" s="404">
        <v>46045</v>
      </c>
      <c r="F594" s="405">
        <v>231000</v>
      </c>
      <c r="G594" s="407" t="s">
        <v>3324</v>
      </c>
      <c r="H594" s="405" t="s">
        <v>7879</v>
      </c>
      <c r="T594" s="713">
        <v>45870</v>
      </c>
      <c r="U594" s="557" t="s">
        <v>5301</v>
      </c>
      <c r="V594" s="557" t="s">
        <v>6432</v>
      </c>
      <c r="W594" s="558" t="s">
        <v>561</v>
      </c>
      <c r="X594" s="558" t="s">
        <v>426</v>
      </c>
      <c r="Y594" s="673">
        <v>486000</v>
      </c>
      <c r="Z594" s="569"/>
      <c r="AA594" s="569">
        <v>67000</v>
      </c>
      <c r="AB594" s="569"/>
      <c r="AC594" s="569"/>
      <c r="AD594" s="569"/>
      <c r="AE594" s="569">
        <v>67000</v>
      </c>
      <c r="AF594" s="569"/>
      <c r="AG594" s="569"/>
      <c r="AH594" s="569" t="s">
        <v>6433</v>
      </c>
      <c r="AI594" t="s">
        <v>542</v>
      </c>
      <c r="BP594" s="203"/>
      <c r="BQ594" s="203"/>
      <c r="BR594" s="203"/>
      <c r="BS594" s="203"/>
      <c r="BT594" s="203"/>
      <c r="BU594" s="376"/>
      <c r="BV594" s="374"/>
      <c r="BW594" s="203"/>
      <c r="BX594" s="376"/>
      <c r="BY594" s="374"/>
      <c r="BZ594" s="203"/>
      <c r="CA594" s="376"/>
      <c r="CB594" s="374"/>
      <c r="CC594" s="203"/>
      <c r="CD594" s="376"/>
      <c r="CE594" s="374"/>
      <c r="CG594" s="376"/>
      <c r="CH594" s="374"/>
      <c r="CJ594" s="376"/>
      <c r="CK594" s="374"/>
      <c r="CM594" s="375"/>
      <c r="CN594" s="375"/>
      <c r="DB594" s="442">
        <v>46025</v>
      </c>
      <c r="DC594" s="441">
        <v>2000</v>
      </c>
      <c r="DH594" s="126"/>
      <c r="DI594" s="203"/>
    </row>
    <row r="595" spans="5:113" x14ac:dyDescent="0.25">
      <c r="E595" s="404">
        <v>46044</v>
      </c>
      <c r="F595" s="405">
        <v>4000</v>
      </c>
      <c r="G595" s="407" t="s">
        <v>5440</v>
      </c>
      <c r="H595" s="405" t="s">
        <v>7394</v>
      </c>
      <c r="T595" s="713">
        <v>45870</v>
      </c>
      <c r="U595" s="557" t="s">
        <v>582</v>
      </c>
      <c r="V595" s="557" t="s">
        <v>6290</v>
      </c>
      <c r="W595" s="558" t="s">
        <v>561</v>
      </c>
      <c r="X595" s="558" t="s">
        <v>214</v>
      </c>
      <c r="Y595" s="673">
        <v>300000</v>
      </c>
      <c r="Z595" s="569"/>
      <c r="AA595" s="569">
        <v>92000</v>
      </c>
      <c r="AB595" s="569"/>
      <c r="AC595" s="569"/>
      <c r="AD595" s="569"/>
      <c r="AE595" s="569">
        <v>92000</v>
      </c>
      <c r="AF595" s="569"/>
      <c r="AG595" s="569"/>
      <c r="AH595" s="569" t="s">
        <v>6418</v>
      </c>
      <c r="AI595" t="s">
        <v>542</v>
      </c>
      <c r="BP595" s="203"/>
      <c r="BQ595" s="203"/>
      <c r="BR595" s="203"/>
      <c r="BS595" s="203"/>
      <c r="BT595" s="203"/>
      <c r="BU595" s="376"/>
      <c r="BV595" s="374"/>
      <c r="BW595" s="203"/>
      <c r="BX595" s="376"/>
      <c r="BY595" s="374"/>
      <c r="BZ595" s="203"/>
      <c r="CA595" s="376"/>
      <c r="CB595" s="374"/>
      <c r="CC595" s="203"/>
      <c r="CD595" s="376"/>
      <c r="CE595" s="374"/>
      <c r="CG595" s="376"/>
      <c r="CH595" s="374"/>
      <c r="CJ595" s="376"/>
      <c r="CK595" s="374"/>
      <c r="CM595" s="375"/>
      <c r="CN595" s="375"/>
      <c r="DB595" s="442">
        <v>46025</v>
      </c>
      <c r="DC595" s="441">
        <v>5000</v>
      </c>
      <c r="DH595" s="126"/>
      <c r="DI595" s="203"/>
    </row>
    <row r="596" spans="5:113" x14ac:dyDescent="0.25">
      <c r="E596" s="404">
        <v>46044</v>
      </c>
      <c r="F596" s="405">
        <v>30000</v>
      </c>
      <c r="G596" s="407" t="s">
        <v>911</v>
      </c>
      <c r="H596" s="405" t="s">
        <v>21</v>
      </c>
      <c r="T596" s="713">
        <v>45870</v>
      </c>
      <c r="U596" s="557" t="s">
        <v>596</v>
      </c>
      <c r="V596" s="557" t="s">
        <v>5622</v>
      </c>
      <c r="W596" s="558" t="s">
        <v>561</v>
      </c>
      <c r="X596" s="558" t="s">
        <v>214</v>
      </c>
      <c r="Y596" s="673" t="s">
        <v>6041</v>
      </c>
      <c r="Z596" s="569"/>
      <c r="AA596" s="569">
        <v>98000</v>
      </c>
      <c r="AB596" s="569"/>
      <c r="AC596" s="569"/>
      <c r="AD596" s="569"/>
      <c r="AE596" s="569">
        <v>98000</v>
      </c>
      <c r="AF596" s="569"/>
      <c r="AG596" s="569"/>
      <c r="AH596" s="569" t="s">
        <v>6434</v>
      </c>
      <c r="AI596" t="s">
        <v>542</v>
      </c>
      <c r="BP596" s="203"/>
      <c r="BQ596" s="203"/>
      <c r="BR596" s="203"/>
      <c r="BS596" s="203"/>
      <c r="BT596" s="203"/>
      <c r="BU596" s="376"/>
      <c r="BV596" s="374"/>
      <c r="BW596" s="203"/>
      <c r="BX596" s="376"/>
      <c r="BY596" s="374"/>
      <c r="BZ596" s="203"/>
      <c r="CA596" s="376"/>
      <c r="CB596" s="374"/>
      <c r="CC596" s="203"/>
      <c r="CD596" s="376"/>
      <c r="CE596" s="374"/>
      <c r="CG596" s="376"/>
      <c r="CH596" s="374"/>
      <c r="CJ596" s="376"/>
      <c r="CK596" s="374"/>
      <c r="CM596" s="375"/>
      <c r="CN596" s="375"/>
      <c r="DB596" s="442">
        <v>46025</v>
      </c>
      <c r="DC596" s="441">
        <v>2000</v>
      </c>
      <c r="DH596" s="126"/>
      <c r="DI596" s="203"/>
    </row>
    <row r="597" spans="5:113" x14ac:dyDescent="0.25">
      <c r="E597" s="404">
        <v>46044</v>
      </c>
      <c r="F597" s="405">
        <v>30000</v>
      </c>
      <c r="G597" s="407" t="s">
        <v>1281</v>
      </c>
      <c r="H597" s="405" t="s">
        <v>7825</v>
      </c>
      <c r="T597" s="671">
        <v>45869</v>
      </c>
      <c r="U597" s="557" t="s">
        <v>6513</v>
      </c>
      <c r="V597" s="557" t="s">
        <v>6160</v>
      </c>
      <c r="W597" s="558" t="s">
        <v>5044</v>
      </c>
      <c r="X597" s="558" t="s">
        <v>426</v>
      </c>
      <c r="Y597" s="673">
        <v>258000</v>
      </c>
      <c r="Z597" s="569"/>
      <c r="AA597" s="569">
        <v>66000</v>
      </c>
      <c r="AB597" s="569"/>
      <c r="AC597" s="569"/>
      <c r="AD597" s="569"/>
      <c r="AE597" s="569">
        <v>66000</v>
      </c>
      <c r="AF597" s="569"/>
      <c r="AG597" s="569"/>
      <c r="AH597" s="569" t="s">
        <v>6162</v>
      </c>
      <c r="AI597" t="s">
        <v>542</v>
      </c>
      <c r="BP597" s="203"/>
      <c r="BQ597" s="203"/>
      <c r="BR597" s="203"/>
      <c r="BS597" s="203"/>
      <c r="BT597" s="203"/>
      <c r="BU597" s="376"/>
      <c r="BV597" s="374"/>
      <c r="BW597" s="203"/>
      <c r="BX597" s="376"/>
      <c r="BY597" s="374"/>
      <c r="BZ597" s="203"/>
      <c r="CA597" s="376"/>
      <c r="CB597" s="374"/>
      <c r="CC597" s="203"/>
      <c r="CD597" s="376"/>
      <c r="CE597" s="374"/>
      <c r="CG597" s="376"/>
      <c r="CH597" s="374"/>
      <c r="CJ597" s="376"/>
      <c r="CK597" s="374"/>
      <c r="CM597" s="375"/>
      <c r="CN597" s="375"/>
      <c r="DB597" s="442">
        <v>46025</v>
      </c>
      <c r="DC597" s="441">
        <v>5000</v>
      </c>
      <c r="DH597" s="126"/>
      <c r="DI597" s="203"/>
    </row>
    <row r="598" spans="5:113" x14ac:dyDescent="0.25">
      <c r="E598" s="404">
        <v>46043</v>
      </c>
      <c r="F598" s="405">
        <v>12000</v>
      </c>
      <c r="G598" s="407"/>
      <c r="H598" s="405" t="s">
        <v>7827</v>
      </c>
      <c r="T598" s="671">
        <v>45869</v>
      </c>
      <c r="U598" s="557" t="s">
        <v>6513</v>
      </c>
      <c r="V598" s="557" t="s">
        <v>6161</v>
      </c>
      <c r="W598" s="558" t="s">
        <v>5044</v>
      </c>
      <c r="X598" s="558" t="s">
        <v>426</v>
      </c>
      <c r="Y598" s="673">
        <v>269000</v>
      </c>
      <c r="Z598" s="569"/>
      <c r="AA598" s="569">
        <v>77000</v>
      </c>
      <c r="AB598" s="569"/>
      <c r="AC598" s="569"/>
      <c r="AD598" s="569"/>
      <c r="AE598" s="569">
        <v>77000</v>
      </c>
      <c r="AF598" s="569"/>
      <c r="AG598" s="569"/>
      <c r="AH598" s="569" t="s">
        <v>6162</v>
      </c>
      <c r="AI598" t="s">
        <v>542</v>
      </c>
      <c r="BP598" s="203"/>
      <c r="BQ598" s="203"/>
      <c r="BR598" s="203"/>
      <c r="BS598" s="203"/>
      <c r="BT598" s="203"/>
      <c r="BU598" s="376"/>
      <c r="BV598" s="374"/>
      <c r="BW598" s="203"/>
      <c r="BX598" s="376"/>
      <c r="BY598" s="374"/>
      <c r="BZ598" s="203"/>
      <c r="CA598" s="376"/>
      <c r="CB598" s="374"/>
      <c r="CC598" s="203"/>
      <c r="CD598" s="376"/>
      <c r="CE598" s="374"/>
      <c r="CG598" s="376"/>
      <c r="CH598" s="374"/>
      <c r="CJ598" s="376"/>
      <c r="CK598" s="374"/>
      <c r="CM598" s="375"/>
      <c r="CN598" s="375"/>
      <c r="DB598" s="442">
        <v>46024</v>
      </c>
      <c r="DC598" s="441">
        <v>27000</v>
      </c>
      <c r="DH598" s="126"/>
      <c r="DI598" s="203"/>
    </row>
    <row r="599" spans="5:113" x14ac:dyDescent="0.25">
      <c r="E599" s="404">
        <v>46042</v>
      </c>
      <c r="F599" s="405">
        <v>260000</v>
      </c>
      <c r="G599" s="407"/>
      <c r="H599" s="405" t="s">
        <v>7792</v>
      </c>
      <c r="T599" s="671">
        <v>45869</v>
      </c>
      <c r="U599" s="557" t="s">
        <v>1662</v>
      </c>
      <c r="V599" s="557" t="s">
        <v>6169</v>
      </c>
      <c r="W599" s="558" t="s">
        <v>561</v>
      </c>
      <c r="X599" s="558" t="s">
        <v>426</v>
      </c>
      <c r="Y599" s="673">
        <v>307000</v>
      </c>
      <c r="Z599" s="569"/>
      <c r="AA599" s="569">
        <v>67000</v>
      </c>
      <c r="AB599" s="569"/>
      <c r="AC599" s="569"/>
      <c r="AD599" s="569"/>
      <c r="AE599" s="569">
        <v>67000</v>
      </c>
      <c r="AF599" s="569"/>
      <c r="AG599" s="569"/>
      <c r="AH599" s="569" t="s">
        <v>6170</v>
      </c>
      <c r="AI599" t="s">
        <v>542</v>
      </c>
      <c r="BP599" s="203"/>
      <c r="BQ599" s="203"/>
      <c r="BR599" s="203"/>
      <c r="BS599" s="203"/>
      <c r="BT599" s="203"/>
      <c r="BU599" s="376"/>
      <c r="BV599" s="374"/>
      <c r="BW599" s="203"/>
      <c r="BX599" s="376"/>
      <c r="BY599" s="374"/>
      <c r="BZ599" s="203"/>
      <c r="CA599" s="376"/>
      <c r="CB599" s="374"/>
      <c r="CC599" s="203"/>
      <c r="CD599" s="376"/>
      <c r="CE599" s="374"/>
      <c r="CG599" s="376"/>
      <c r="CH599" s="374"/>
      <c r="CJ599" s="376"/>
      <c r="CK599" s="374"/>
      <c r="CM599" s="375"/>
      <c r="CN599" s="375"/>
      <c r="DB599" s="442">
        <v>46024</v>
      </c>
      <c r="DC599" s="441">
        <v>20000</v>
      </c>
      <c r="DH599" s="126"/>
      <c r="DI599" s="203"/>
    </row>
    <row r="600" spans="5:113" x14ac:dyDescent="0.25">
      <c r="E600" s="404">
        <v>46041</v>
      </c>
      <c r="F600" s="405">
        <v>5000</v>
      </c>
      <c r="G600" s="407"/>
      <c r="H600" s="405" t="s">
        <v>3697</v>
      </c>
      <c r="T600" s="671">
        <v>45869</v>
      </c>
      <c r="U600" s="557" t="s">
        <v>6167</v>
      </c>
      <c r="V600" s="557" t="s">
        <v>6166</v>
      </c>
      <c r="W600" s="558" t="s">
        <v>5044</v>
      </c>
      <c r="X600" s="558" t="s">
        <v>424</v>
      </c>
      <c r="Y600" s="673">
        <v>243000</v>
      </c>
      <c r="Z600" s="569"/>
      <c r="AA600" s="569">
        <v>70000</v>
      </c>
      <c r="AB600" s="569"/>
      <c r="AC600" s="569"/>
      <c r="AD600" s="569"/>
      <c r="AE600" s="569">
        <v>70000</v>
      </c>
      <c r="AF600" s="569"/>
      <c r="AG600" s="569"/>
      <c r="AH600" s="569" t="s">
        <v>6168</v>
      </c>
      <c r="AI600" t="s">
        <v>542</v>
      </c>
      <c r="BP600" s="203"/>
      <c r="BQ600" s="203"/>
      <c r="BR600" s="203"/>
      <c r="BS600" s="203"/>
      <c r="BT600" s="203"/>
      <c r="BU600" s="376"/>
      <c r="BV600" s="374"/>
      <c r="BW600" s="203"/>
      <c r="BX600" s="376"/>
      <c r="BY600" s="374"/>
      <c r="BZ600" s="203"/>
      <c r="CA600" s="376"/>
      <c r="CB600" s="374"/>
      <c r="CC600" s="203"/>
      <c r="CD600" s="376"/>
      <c r="CE600" s="374"/>
      <c r="CG600" s="376"/>
      <c r="CH600" s="374"/>
      <c r="CJ600" s="376"/>
      <c r="CK600" s="374"/>
      <c r="CM600" s="375"/>
      <c r="CN600" s="375"/>
      <c r="DB600" s="442">
        <v>46023</v>
      </c>
      <c r="DC600" s="441">
        <v>17000</v>
      </c>
      <c r="DH600" s="126"/>
      <c r="DI600" s="203"/>
    </row>
    <row r="601" spans="5:113" x14ac:dyDescent="0.25">
      <c r="E601" s="404">
        <v>46041</v>
      </c>
      <c r="F601" s="405">
        <v>20000</v>
      </c>
      <c r="G601" s="407" t="s">
        <v>3322</v>
      </c>
      <c r="H601" s="405" t="s">
        <v>903</v>
      </c>
      <c r="T601" s="671">
        <v>45869</v>
      </c>
      <c r="U601" s="557" t="s">
        <v>1523</v>
      </c>
      <c r="V601" s="557" t="s">
        <v>5983</v>
      </c>
      <c r="W601" s="558" t="s">
        <v>5044</v>
      </c>
      <c r="X601" s="558" t="s">
        <v>426</v>
      </c>
      <c r="Y601" s="673">
        <v>470000</v>
      </c>
      <c r="Z601" s="569"/>
      <c r="AA601" s="569">
        <v>153000</v>
      </c>
      <c r="AB601" s="569"/>
      <c r="AC601" s="569"/>
      <c r="AD601" s="569"/>
      <c r="AE601" s="569">
        <v>153000</v>
      </c>
      <c r="AF601" s="569"/>
      <c r="AG601" s="569"/>
      <c r="AH601" s="569" t="s">
        <v>6130</v>
      </c>
      <c r="AI601" t="s">
        <v>542</v>
      </c>
      <c r="BP601" s="203"/>
      <c r="BQ601" s="203"/>
      <c r="BR601" s="203"/>
      <c r="BS601" s="203"/>
      <c r="BT601" s="203"/>
      <c r="BU601" s="376"/>
      <c r="BV601" s="374"/>
      <c r="BW601" s="203"/>
      <c r="BX601" s="376"/>
      <c r="BY601" s="374"/>
      <c r="BZ601" s="203"/>
      <c r="CA601" s="376"/>
      <c r="CB601" s="374"/>
      <c r="CC601" s="203"/>
      <c r="CD601" s="376"/>
      <c r="CE601" s="374"/>
      <c r="CG601" s="376"/>
      <c r="CH601" s="374"/>
      <c r="CJ601" s="376"/>
      <c r="CK601" s="374"/>
      <c r="CM601" s="375"/>
      <c r="CN601" s="375"/>
      <c r="DB601" s="442">
        <v>46023</v>
      </c>
      <c r="DC601" s="441">
        <v>50000</v>
      </c>
      <c r="DH601" s="126"/>
      <c r="DI601" s="203"/>
    </row>
    <row r="602" spans="5:113" x14ac:dyDescent="0.25">
      <c r="E602" s="404">
        <v>46041</v>
      </c>
      <c r="F602" s="405">
        <v>20000</v>
      </c>
      <c r="G602" s="407" t="s">
        <v>1281</v>
      </c>
      <c r="H602" s="405" t="s">
        <v>7790</v>
      </c>
      <c r="T602" s="671">
        <v>45869</v>
      </c>
      <c r="U602" s="557" t="s">
        <v>6001</v>
      </c>
      <c r="V602" s="557" t="s">
        <v>6143</v>
      </c>
      <c r="W602" s="558" t="s">
        <v>561</v>
      </c>
      <c r="X602" s="558" t="s">
        <v>427</v>
      </c>
      <c r="Y602" s="673">
        <v>340000</v>
      </c>
      <c r="Z602" s="569"/>
      <c r="AA602" s="569">
        <v>62000</v>
      </c>
      <c r="AB602" s="569"/>
      <c r="AC602" s="569"/>
      <c r="AD602" s="569"/>
      <c r="AE602" s="569">
        <v>62000</v>
      </c>
      <c r="AF602" s="569"/>
      <c r="AG602" s="569"/>
      <c r="AH602" s="569" t="s">
        <v>6144</v>
      </c>
      <c r="AI602" t="s">
        <v>542</v>
      </c>
      <c r="BP602" s="203"/>
      <c r="BQ602" s="203"/>
      <c r="BR602" s="203"/>
      <c r="BS602" s="203"/>
      <c r="BT602" s="203"/>
      <c r="BU602" s="376"/>
      <c r="BV602" s="374"/>
      <c r="BW602" s="203"/>
      <c r="BX602" s="376"/>
      <c r="BY602" s="374"/>
      <c r="BZ602" s="203"/>
      <c r="CA602" s="376"/>
      <c r="CB602" s="374"/>
      <c r="CC602" s="203"/>
      <c r="CD602" s="376"/>
      <c r="CE602" s="374"/>
      <c r="CG602" s="376"/>
      <c r="CH602" s="374"/>
      <c r="CJ602" s="376"/>
      <c r="CK602" s="374"/>
      <c r="CM602" s="375"/>
      <c r="CN602" s="375"/>
      <c r="DB602" s="442">
        <v>46022</v>
      </c>
      <c r="DC602" s="441">
        <v>63000</v>
      </c>
      <c r="DH602" s="126"/>
      <c r="DI602" s="203"/>
    </row>
    <row r="603" spans="5:113" x14ac:dyDescent="0.25">
      <c r="E603" s="404">
        <v>46041</v>
      </c>
      <c r="F603" s="405">
        <v>18000</v>
      </c>
      <c r="G603" s="407" t="s">
        <v>1281</v>
      </c>
      <c r="H603" s="405" t="s">
        <v>7789</v>
      </c>
      <c r="T603" s="671">
        <v>45869</v>
      </c>
      <c r="U603" s="557" t="s">
        <v>2369</v>
      </c>
      <c r="V603" s="557" t="s">
        <v>6147</v>
      </c>
      <c r="W603" s="558" t="s">
        <v>561</v>
      </c>
      <c r="X603" s="558" t="s">
        <v>427</v>
      </c>
      <c r="Y603" s="673">
        <v>528000</v>
      </c>
      <c r="Z603" s="569"/>
      <c r="AA603" s="569">
        <v>65000</v>
      </c>
      <c r="AB603" s="569"/>
      <c r="AC603" s="569"/>
      <c r="AD603" s="569"/>
      <c r="AE603" s="569">
        <v>65000</v>
      </c>
      <c r="AF603" s="569"/>
      <c r="AG603" s="569"/>
      <c r="AH603" s="569" t="s">
        <v>6148</v>
      </c>
      <c r="AI603" t="s">
        <v>542</v>
      </c>
      <c r="BP603" s="203"/>
      <c r="BQ603" s="203"/>
      <c r="BR603" s="203"/>
      <c r="BS603" s="203"/>
      <c r="BT603" s="203"/>
      <c r="BU603" s="376"/>
      <c r="BV603" s="374"/>
      <c r="BW603" s="203"/>
      <c r="BX603" s="376"/>
      <c r="BY603" s="374"/>
      <c r="BZ603" s="203"/>
      <c r="CA603" s="376"/>
      <c r="CB603" s="374"/>
      <c r="CC603" s="203"/>
      <c r="CD603" s="376"/>
      <c r="CE603" s="374"/>
      <c r="CG603" s="376"/>
      <c r="CH603" s="374"/>
      <c r="CJ603" s="376"/>
      <c r="CK603" s="374"/>
      <c r="CM603" s="375"/>
      <c r="CN603" s="375"/>
      <c r="DB603" s="442">
        <v>46021</v>
      </c>
      <c r="DC603" s="441">
        <v>3000</v>
      </c>
      <c r="DH603" s="126"/>
      <c r="DI603" s="203"/>
    </row>
    <row r="604" spans="5:113" x14ac:dyDescent="0.25">
      <c r="E604" s="404">
        <v>46041</v>
      </c>
      <c r="F604" s="405">
        <v>2000</v>
      </c>
      <c r="G604" s="407"/>
      <c r="H604" s="405" t="s">
        <v>1169</v>
      </c>
      <c r="T604" s="671">
        <v>45869</v>
      </c>
      <c r="U604" s="557" t="s">
        <v>1641</v>
      </c>
      <c r="V604" s="557" t="s">
        <v>6150</v>
      </c>
      <c r="W604" s="558" t="s">
        <v>561</v>
      </c>
      <c r="X604" s="558" t="s">
        <v>427</v>
      </c>
      <c r="Y604" s="673">
        <v>320000</v>
      </c>
      <c r="Z604" s="569"/>
      <c r="AA604" s="569">
        <v>90000</v>
      </c>
      <c r="AB604" s="569"/>
      <c r="AC604" s="569"/>
      <c r="AD604" s="569"/>
      <c r="AE604" s="569">
        <v>90000</v>
      </c>
      <c r="AF604" s="569"/>
      <c r="AG604" s="569"/>
      <c r="AH604" s="569" t="s">
        <v>6155</v>
      </c>
      <c r="AI604" t="s">
        <v>542</v>
      </c>
      <c r="BP604" s="203"/>
      <c r="BQ604" s="203"/>
      <c r="BR604" s="203"/>
      <c r="BS604" s="203"/>
      <c r="BT604" s="203"/>
      <c r="BU604" s="376"/>
      <c r="BV604" s="374"/>
      <c r="BW604" s="203"/>
      <c r="BX604" s="376"/>
      <c r="BY604" s="374"/>
      <c r="BZ604" s="203"/>
      <c r="CA604" s="376"/>
      <c r="CB604" s="374"/>
      <c r="CC604" s="203"/>
      <c r="CD604" s="376"/>
      <c r="CE604" s="374"/>
      <c r="CG604" s="376"/>
      <c r="CH604" s="374"/>
      <c r="CJ604" s="376"/>
      <c r="CK604" s="374"/>
      <c r="CM604" s="375"/>
      <c r="CN604" s="375"/>
      <c r="DB604" s="442">
        <v>46021</v>
      </c>
      <c r="DC604" s="441">
        <v>108000</v>
      </c>
      <c r="DH604" s="126"/>
      <c r="DI604" s="203"/>
    </row>
    <row r="605" spans="5:113" x14ac:dyDescent="0.25">
      <c r="E605" s="404">
        <v>46040</v>
      </c>
      <c r="F605" s="405">
        <v>30000</v>
      </c>
      <c r="G605" s="407" t="s">
        <v>3324</v>
      </c>
      <c r="H605" s="405" t="s">
        <v>7784</v>
      </c>
      <c r="T605" s="671">
        <v>45869</v>
      </c>
      <c r="U605" s="557" t="s">
        <v>5011</v>
      </c>
      <c r="V605" s="557" t="s">
        <v>6141</v>
      </c>
      <c r="W605" s="558" t="s">
        <v>561</v>
      </c>
      <c r="X605" s="558" t="s">
        <v>427</v>
      </c>
      <c r="Y605" s="673">
        <v>359000</v>
      </c>
      <c r="Z605" s="569"/>
      <c r="AA605" s="569">
        <v>71000</v>
      </c>
      <c r="AB605" s="569"/>
      <c r="AC605" s="569"/>
      <c r="AD605" s="569"/>
      <c r="AE605" s="569">
        <v>71000</v>
      </c>
      <c r="AF605" s="569"/>
      <c r="AG605" s="569"/>
      <c r="AH605" s="569" t="s">
        <v>6142</v>
      </c>
      <c r="AI605" t="s">
        <v>542</v>
      </c>
      <c r="BP605" s="203"/>
      <c r="BQ605" s="203"/>
      <c r="BR605" s="203"/>
      <c r="BS605" s="203"/>
      <c r="BT605" s="203"/>
      <c r="BU605" s="376"/>
      <c r="BV605" s="374"/>
      <c r="BW605" s="203"/>
      <c r="BX605" s="376"/>
      <c r="BY605" s="374"/>
      <c r="BZ605" s="203"/>
      <c r="CA605" s="376"/>
      <c r="CB605" s="374"/>
      <c r="CC605" s="203"/>
      <c r="CD605" s="376"/>
      <c r="CE605" s="374"/>
      <c r="CG605" s="376"/>
      <c r="CH605" s="374"/>
      <c r="CJ605" s="376"/>
      <c r="CK605" s="374"/>
      <c r="CM605" s="375"/>
      <c r="CN605" s="375"/>
      <c r="DB605" s="442">
        <v>46021</v>
      </c>
      <c r="DC605" s="441">
        <v>5000</v>
      </c>
      <c r="DH605" s="126"/>
      <c r="DI605" s="203"/>
    </row>
    <row r="606" spans="5:113" x14ac:dyDescent="0.25">
      <c r="E606" s="404">
        <v>46040</v>
      </c>
      <c r="F606" s="405">
        <v>20000</v>
      </c>
      <c r="G606" s="407" t="s">
        <v>1281</v>
      </c>
      <c r="H606" s="405" t="s">
        <v>3475</v>
      </c>
      <c r="T606" s="671">
        <v>45869</v>
      </c>
      <c r="U606" s="557" t="s">
        <v>596</v>
      </c>
      <c r="V606" s="557" t="s">
        <v>6153</v>
      </c>
      <c r="W606" s="558" t="s">
        <v>561</v>
      </c>
      <c r="X606" s="558" t="s">
        <v>427</v>
      </c>
      <c r="Y606" s="673">
        <v>423000</v>
      </c>
      <c r="Z606" s="569"/>
      <c r="AA606" s="569">
        <v>66000</v>
      </c>
      <c r="AB606" s="569"/>
      <c r="AC606" s="569"/>
      <c r="AD606" s="569"/>
      <c r="AE606" s="569">
        <v>66000</v>
      </c>
      <c r="AF606" s="569"/>
      <c r="AG606" s="569"/>
      <c r="AH606" s="569" t="s">
        <v>6154</v>
      </c>
      <c r="AI606" t="s">
        <v>542</v>
      </c>
      <c r="BP606" s="203"/>
      <c r="BQ606" s="203"/>
      <c r="BR606" s="203"/>
      <c r="BS606" s="203"/>
      <c r="BT606" s="203"/>
      <c r="BU606" s="376"/>
      <c r="BV606" s="374"/>
      <c r="BW606" s="203"/>
      <c r="BX606" s="376"/>
      <c r="BY606" s="374"/>
      <c r="BZ606" s="203"/>
      <c r="CA606" s="376"/>
      <c r="CB606" s="374"/>
      <c r="CC606" s="203"/>
      <c r="CD606" s="376"/>
      <c r="CE606" s="374"/>
      <c r="CG606" s="376"/>
      <c r="CH606" s="374"/>
      <c r="CJ606" s="376"/>
      <c r="CK606" s="374"/>
      <c r="CM606" s="375"/>
      <c r="CN606" s="375"/>
      <c r="DB606" s="442">
        <v>46021</v>
      </c>
      <c r="DC606" s="441">
        <v>25000</v>
      </c>
      <c r="DH606" s="126"/>
      <c r="DI606" s="203"/>
    </row>
    <row r="607" spans="5:113" x14ac:dyDescent="0.25">
      <c r="E607" s="404">
        <v>46040</v>
      </c>
      <c r="F607" s="405">
        <v>7000</v>
      </c>
      <c r="G607" s="407"/>
      <c r="H607" s="405" t="s">
        <v>7830</v>
      </c>
      <c r="T607" s="671">
        <v>45869</v>
      </c>
      <c r="U607" s="557" t="s">
        <v>1464</v>
      </c>
      <c r="V607" s="557" t="s">
        <v>6095</v>
      </c>
      <c r="W607" s="558"/>
      <c r="X607" s="558"/>
      <c r="Y607" s="673">
        <v>375000</v>
      </c>
      <c r="Z607" s="569"/>
      <c r="AA607" s="569">
        <v>71000</v>
      </c>
      <c r="AB607" s="569"/>
      <c r="AC607" s="569"/>
      <c r="AD607" s="569"/>
      <c r="AE607" s="569">
        <v>71000</v>
      </c>
      <c r="AF607" s="569"/>
      <c r="AG607" s="569"/>
      <c r="AH607" s="569" t="s">
        <v>6163</v>
      </c>
      <c r="AI607" t="s">
        <v>542</v>
      </c>
      <c r="BP607" s="203"/>
      <c r="BQ607" s="203"/>
      <c r="BR607" s="203"/>
      <c r="BS607" s="203"/>
      <c r="BT607" s="203"/>
      <c r="BU607" s="376"/>
      <c r="BV607" s="374"/>
      <c r="BW607" s="203"/>
      <c r="BX607" s="376"/>
      <c r="BY607" s="374"/>
      <c r="BZ607" s="203"/>
      <c r="CA607" s="376"/>
      <c r="CB607" s="374"/>
      <c r="CC607" s="203"/>
      <c r="CD607" s="376"/>
      <c r="CE607" s="374"/>
      <c r="CG607" s="376"/>
      <c r="CH607" s="374"/>
      <c r="CJ607" s="376"/>
      <c r="CK607" s="374"/>
      <c r="CM607" s="375"/>
      <c r="CN607" s="375"/>
      <c r="DB607" s="442">
        <v>46021</v>
      </c>
      <c r="DC607" s="441">
        <v>73000</v>
      </c>
      <c r="DH607" s="126"/>
      <c r="DI607" s="203"/>
    </row>
    <row r="608" spans="5:113" x14ac:dyDescent="0.25">
      <c r="E608" s="404">
        <v>46040</v>
      </c>
      <c r="F608" s="405">
        <v>123000</v>
      </c>
      <c r="G608" s="407" t="s">
        <v>1281</v>
      </c>
      <c r="H608" s="405" t="s">
        <v>3344</v>
      </c>
      <c r="T608" s="671">
        <v>45869</v>
      </c>
      <c r="U608" s="557" t="s">
        <v>1697</v>
      </c>
      <c r="V608" s="557" t="s">
        <v>6091</v>
      </c>
      <c r="W608" s="558" t="s">
        <v>5044</v>
      </c>
      <c r="X608" s="558" t="s">
        <v>238</v>
      </c>
      <c r="Y608" s="673">
        <v>398000</v>
      </c>
      <c r="Z608" s="569"/>
      <c r="AA608" s="569">
        <v>70000</v>
      </c>
      <c r="AB608" s="569"/>
      <c r="AC608" s="569"/>
      <c r="AD608" s="569"/>
      <c r="AE608" s="569">
        <v>70000</v>
      </c>
      <c r="AF608" s="569"/>
      <c r="AG608" s="569"/>
      <c r="AH608" s="569" t="s">
        <v>6090</v>
      </c>
      <c r="AI608" t="s">
        <v>542</v>
      </c>
      <c r="BP608" s="203"/>
      <c r="BQ608" s="203"/>
      <c r="BR608" s="203"/>
      <c r="BS608" s="203"/>
      <c r="BT608" s="203"/>
      <c r="BU608" s="376"/>
      <c r="BV608" s="374"/>
      <c r="BW608" s="203"/>
      <c r="BX608" s="376"/>
      <c r="BY608" s="374"/>
      <c r="BZ608" s="203"/>
      <c r="CA608" s="376"/>
      <c r="CB608" s="374"/>
      <c r="CC608" s="203"/>
      <c r="CD608" s="376"/>
      <c r="CE608" s="374"/>
      <c r="CG608" s="376"/>
      <c r="CH608" s="374"/>
      <c r="CJ608" s="376"/>
      <c r="CK608" s="374"/>
      <c r="CM608" s="375"/>
      <c r="CN608" s="375"/>
      <c r="DB608" s="442">
        <v>46021</v>
      </c>
      <c r="DC608" s="441">
        <v>5000</v>
      </c>
      <c r="DH608" s="126"/>
      <c r="DI608" s="203"/>
    </row>
    <row r="609" spans="5:113" x14ac:dyDescent="0.25">
      <c r="E609" s="404">
        <v>46040</v>
      </c>
      <c r="F609" s="405">
        <v>16000</v>
      </c>
      <c r="G609" s="407" t="s">
        <v>1281</v>
      </c>
      <c r="H609" s="405" t="s">
        <v>7829</v>
      </c>
      <c r="T609" s="671">
        <v>45869</v>
      </c>
      <c r="U609" s="557" t="s">
        <v>3708</v>
      </c>
      <c r="V609" s="557" t="s">
        <v>5892</v>
      </c>
      <c r="W609" s="558" t="s">
        <v>580</v>
      </c>
      <c r="X609" s="558" t="s">
        <v>426</v>
      </c>
      <c r="Y609" s="673">
        <v>1157000</v>
      </c>
      <c r="Z609" s="569"/>
      <c r="AA609" s="569">
        <v>80000</v>
      </c>
      <c r="AB609" s="569"/>
      <c r="AC609" s="569"/>
      <c r="AD609" s="569"/>
      <c r="AE609" s="569">
        <v>80000</v>
      </c>
      <c r="AF609" s="569"/>
      <c r="AG609" s="569"/>
      <c r="AH609" s="569" t="s">
        <v>6146</v>
      </c>
      <c r="AI609" t="s">
        <v>542</v>
      </c>
      <c r="BP609" s="203"/>
      <c r="BQ609" s="203"/>
      <c r="BR609" s="203"/>
      <c r="BS609" s="203"/>
      <c r="BT609" s="203"/>
      <c r="BU609" s="376"/>
      <c r="BV609" s="374"/>
      <c r="BW609" s="203"/>
      <c r="BX609" s="376"/>
      <c r="BY609" s="374"/>
      <c r="BZ609" s="203"/>
      <c r="CA609" s="376"/>
      <c r="CB609" s="374"/>
      <c r="CC609" s="203"/>
      <c r="CD609" s="376"/>
      <c r="CE609" s="374"/>
      <c r="CG609" s="376"/>
      <c r="CH609" s="374"/>
      <c r="CJ609" s="376"/>
      <c r="CK609" s="374"/>
      <c r="CM609" s="375"/>
      <c r="CN609" s="375"/>
      <c r="DB609" s="442">
        <v>46021</v>
      </c>
      <c r="DC609" s="441">
        <v>5000</v>
      </c>
      <c r="DH609" s="126"/>
      <c r="DI609" s="203"/>
    </row>
    <row r="610" spans="5:113" x14ac:dyDescent="0.25">
      <c r="E610" s="404">
        <v>46037</v>
      </c>
      <c r="F610" s="405">
        <v>500000</v>
      </c>
      <c r="G610" s="407" t="s">
        <v>3321</v>
      </c>
      <c r="H610" s="405" t="s">
        <v>7785</v>
      </c>
      <c r="T610" s="671">
        <v>45869</v>
      </c>
      <c r="U610" s="557" t="s">
        <v>4297</v>
      </c>
      <c r="V610" s="557" t="s">
        <v>6017</v>
      </c>
      <c r="W610" s="558" t="s">
        <v>4781</v>
      </c>
      <c r="X610" s="558" t="s">
        <v>6018</v>
      </c>
      <c r="Y610" s="673" t="s">
        <v>6134</v>
      </c>
      <c r="Z610" s="569"/>
      <c r="AA610" s="569">
        <v>90000</v>
      </c>
      <c r="AB610" s="569"/>
      <c r="AC610" s="569"/>
      <c r="AD610" s="569"/>
      <c r="AE610" s="569">
        <v>90000</v>
      </c>
      <c r="AF610" s="569"/>
      <c r="AG610" s="569"/>
      <c r="AH610" s="569" t="s">
        <v>6194</v>
      </c>
      <c r="AI610" t="s">
        <v>542</v>
      </c>
      <c r="BP610" s="203"/>
      <c r="BQ610" s="203"/>
      <c r="BR610" s="203"/>
      <c r="BS610" s="203"/>
      <c r="BT610" s="203"/>
      <c r="BU610" s="376"/>
      <c r="BV610" s="374"/>
      <c r="BW610" s="203"/>
      <c r="BX610" s="376"/>
      <c r="BY610" s="374"/>
      <c r="BZ610" s="203"/>
      <c r="CA610" s="376"/>
      <c r="CB610" s="374"/>
      <c r="CC610" s="203"/>
      <c r="CD610" s="376"/>
      <c r="CE610" s="374"/>
      <c r="CG610" s="376"/>
      <c r="CH610" s="374"/>
      <c r="CJ610" s="376"/>
      <c r="CK610" s="374"/>
      <c r="CM610" s="375"/>
      <c r="CN610" s="375"/>
      <c r="DB610" s="442">
        <v>46021</v>
      </c>
      <c r="DC610" s="441">
        <v>700000</v>
      </c>
      <c r="DH610" s="126"/>
      <c r="DI610" s="203"/>
    </row>
    <row r="611" spans="5:113" x14ac:dyDescent="0.25">
      <c r="E611" s="404">
        <v>46037</v>
      </c>
      <c r="F611" s="405">
        <v>95000</v>
      </c>
      <c r="G611" s="407" t="s">
        <v>3321</v>
      </c>
      <c r="H611" s="405" t="s">
        <v>7783</v>
      </c>
      <c r="T611" s="671">
        <v>45869</v>
      </c>
      <c r="U611" s="557" t="s">
        <v>5011</v>
      </c>
      <c r="V611" s="557" t="s">
        <v>5982</v>
      </c>
      <c r="W611" s="558" t="s">
        <v>561</v>
      </c>
      <c r="X611" s="558" t="s">
        <v>426</v>
      </c>
      <c r="Y611" s="673">
        <v>370000</v>
      </c>
      <c r="Z611" s="569"/>
      <c r="AA611" s="569">
        <v>119000</v>
      </c>
      <c r="AB611" s="569"/>
      <c r="AC611" s="569"/>
      <c r="AD611" s="569"/>
      <c r="AE611" s="569">
        <v>119000</v>
      </c>
      <c r="AF611" s="569"/>
      <c r="AG611" s="569"/>
      <c r="AH611" s="569" t="s">
        <v>6149</v>
      </c>
      <c r="AI611" t="s">
        <v>542</v>
      </c>
      <c r="BP611" s="203"/>
      <c r="BQ611" s="203"/>
      <c r="BR611" s="203"/>
      <c r="BS611" s="203"/>
      <c r="BT611" s="203"/>
      <c r="BU611" s="376"/>
      <c r="BV611" s="374"/>
      <c r="BW611" s="203"/>
      <c r="BX611" s="376"/>
      <c r="BY611" s="374"/>
      <c r="BZ611" s="203"/>
      <c r="CA611" s="376"/>
      <c r="CB611" s="374"/>
      <c r="CC611" s="203"/>
      <c r="CD611" s="376"/>
      <c r="CE611" s="374"/>
      <c r="CG611" s="376"/>
      <c r="CH611" s="374"/>
      <c r="CJ611" s="376"/>
      <c r="CK611" s="374"/>
      <c r="CM611" s="375"/>
      <c r="CN611" s="375"/>
      <c r="DB611" s="442">
        <v>46021</v>
      </c>
      <c r="DC611" s="441">
        <v>5000</v>
      </c>
      <c r="DH611" s="126"/>
      <c r="DI611" s="203"/>
    </row>
    <row r="612" spans="5:113" x14ac:dyDescent="0.25">
      <c r="E612" s="404">
        <v>46037</v>
      </c>
      <c r="F612" s="405">
        <v>164000</v>
      </c>
      <c r="G612" s="407" t="s">
        <v>3321</v>
      </c>
      <c r="H612" s="405" t="s">
        <v>7782</v>
      </c>
      <c r="T612" s="671">
        <v>45868</v>
      </c>
      <c r="U612" s="557" t="s">
        <v>6513</v>
      </c>
      <c r="V612" s="557" t="s">
        <v>6159</v>
      </c>
      <c r="W612" s="558" t="s">
        <v>5044</v>
      </c>
      <c r="X612" s="558" t="s">
        <v>426</v>
      </c>
      <c r="Y612" s="673">
        <v>266000</v>
      </c>
      <c r="Z612" s="569"/>
      <c r="AA612" s="569">
        <v>70000</v>
      </c>
      <c r="AB612" s="569"/>
      <c r="AC612" s="569"/>
      <c r="AD612" s="569"/>
      <c r="AE612" s="569">
        <v>70000</v>
      </c>
      <c r="AF612" s="569"/>
      <c r="AG612" s="569"/>
      <c r="AH612" s="569" t="s">
        <v>6164</v>
      </c>
      <c r="AI612" t="s">
        <v>542</v>
      </c>
      <c r="BP612" s="203"/>
      <c r="BQ612" s="203"/>
      <c r="BR612" s="203"/>
      <c r="BS612" s="203"/>
      <c r="BT612" s="203"/>
      <c r="BU612" s="376"/>
      <c r="BV612" s="374"/>
      <c r="BW612" s="203"/>
      <c r="BX612" s="376"/>
      <c r="BY612" s="374"/>
      <c r="BZ612" s="203"/>
      <c r="CA612" s="376"/>
      <c r="CB612" s="374"/>
      <c r="CC612" s="203"/>
      <c r="CD612" s="376"/>
      <c r="CE612" s="374"/>
      <c r="CG612" s="376"/>
      <c r="CH612" s="374"/>
      <c r="CJ612" s="376"/>
      <c r="CK612" s="374"/>
      <c r="CM612" s="375"/>
      <c r="CN612" s="375"/>
      <c r="DB612" s="442">
        <v>46020</v>
      </c>
      <c r="DC612" s="441">
        <v>260000</v>
      </c>
      <c r="DH612" s="126"/>
      <c r="DI612" s="203"/>
    </row>
    <row r="613" spans="5:113" x14ac:dyDescent="0.25">
      <c r="E613" s="404">
        <v>46035</v>
      </c>
      <c r="F613" s="405">
        <v>30000</v>
      </c>
      <c r="G613" s="407" t="s">
        <v>1365</v>
      </c>
      <c r="H613" s="405" t="s">
        <v>2847</v>
      </c>
      <c r="T613" s="671">
        <v>45867</v>
      </c>
      <c r="U613" s="557" t="s">
        <v>582</v>
      </c>
      <c r="V613" s="557" t="s">
        <v>6019</v>
      </c>
      <c r="W613" s="558" t="s">
        <v>5044</v>
      </c>
      <c r="X613" s="558" t="s">
        <v>214</v>
      </c>
      <c r="Y613" s="673">
        <v>873000</v>
      </c>
      <c r="Z613" s="569"/>
      <c r="AA613" s="569">
        <v>70000</v>
      </c>
      <c r="AB613" s="569"/>
      <c r="AC613" s="569"/>
      <c r="AD613" s="569"/>
      <c r="AE613" s="569">
        <v>70000</v>
      </c>
      <c r="AF613" s="569"/>
      <c r="AG613" s="569"/>
      <c r="AH613" s="569" t="s">
        <v>6157</v>
      </c>
      <c r="AI613" t="s">
        <v>542</v>
      </c>
      <c r="BP613" s="203"/>
      <c r="BQ613" s="203"/>
      <c r="BR613" s="203"/>
      <c r="BS613" s="203"/>
      <c r="BT613" s="203"/>
      <c r="BU613" s="376"/>
      <c r="BV613" s="374"/>
      <c r="BW613" s="203"/>
      <c r="BX613" s="376"/>
      <c r="BY613" s="374"/>
      <c r="BZ613" s="203"/>
      <c r="CA613" s="376"/>
      <c r="CB613" s="374"/>
      <c r="CC613" s="203"/>
      <c r="CD613" s="376"/>
      <c r="CE613" s="374"/>
      <c r="CG613" s="376"/>
      <c r="CH613" s="374"/>
      <c r="CJ613" s="376"/>
      <c r="CK613" s="374"/>
      <c r="CM613" s="375"/>
      <c r="CN613" s="375"/>
      <c r="DB613" s="442">
        <v>46020</v>
      </c>
      <c r="DC613" s="441">
        <v>33000</v>
      </c>
      <c r="DH613" s="126"/>
      <c r="DI613" s="203"/>
    </row>
    <row r="614" spans="5:113" x14ac:dyDescent="0.25">
      <c r="E614" s="404">
        <v>46035</v>
      </c>
      <c r="F614" s="405">
        <v>4000</v>
      </c>
      <c r="G614" s="407"/>
      <c r="H614" s="405" t="s">
        <v>7780</v>
      </c>
      <c r="T614" s="671">
        <v>45866</v>
      </c>
      <c r="U614" s="557" t="s">
        <v>6083</v>
      </c>
      <c r="V614" s="557">
        <v>34607565</v>
      </c>
      <c r="W614" s="558" t="s">
        <v>6085</v>
      </c>
      <c r="X614" s="558"/>
      <c r="Y614" s="673">
        <v>40000</v>
      </c>
      <c r="Z614" s="569"/>
      <c r="AA614" s="569">
        <v>25000</v>
      </c>
      <c r="AB614" s="569"/>
      <c r="AC614" s="569"/>
      <c r="AD614" s="569"/>
      <c r="AE614" s="569">
        <v>25000</v>
      </c>
      <c r="AF614" s="569"/>
      <c r="AG614" s="569"/>
      <c r="AH614" s="569" t="s">
        <v>6151</v>
      </c>
      <c r="AI614" t="s">
        <v>542</v>
      </c>
      <c r="BP614" s="203"/>
      <c r="BQ614" s="203"/>
      <c r="BR614" s="203"/>
      <c r="BS614" s="203"/>
      <c r="BT614" s="203"/>
      <c r="BU614" s="376"/>
      <c r="BV614" s="374"/>
      <c r="BW614" s="203"/>
      <c r="BX614" s="376"/>
      <c r="BY614" s="374"/>
      <c r="BZ614" s="203"/>
      <c r="CA614" s="376"/>
      <c r="CB614" s="374"/>
      <c r="CC614" s="203"/>
      <c r="CD614" s="376"/>
      <c r="CE614" s="374"/>
      <c r="CG614" s="376"/>
      <c r="CH614" s="374"/>
      <c r="CJ614" s="376"/>
      <c r="CK614" s="374"/>
      <c r="CM614" s="375"/>
      <c r="CN614" s="375"/>
      <c r="DB614" s="442">
        <v>46020</v>
      </c>
      <c r="DC614" s="441">
        <v>458000</v>
      </c>
      <c r="DH614" s="126"/>
      <c r="DI614" s="203"/>
    </row>
    <row r="615" spans="5:113" x14ac:dyDescent="0.25">
      <c r="E615" s="404">
        <v>46034</v>
      </c>
      <c r="F615" s="405">
        <v>40000</v>
      </c>
      <c r="G615" s="407" t="s">
        <v>3324</v>
      </c>
      <c r="H615" s="405" t="s">
        <v>7770</v>
      </c>
      <c r="T615" s="671">
        <v>45865</v>
      </c>
      <c r="U615" s="557" t="s">
        <v>6083</v>
      </c>
      <c r="V615" s="557">
        <v>94488776</v>
      </c>
      <c r="W615" s="558" t="s">
        <v>6085</v>
      </c>
      <c r="X615" s="558" t="s">
        <v>6084</v>
      </c>
      <c r="Y615" s="673">
        <v>40000</v>
      </c>
      <c r="Z615" s="569"/>
      <c r="AA615" s="569">
        <v>25000</v>
      </c>
      <c r="AB615" s="569"/>
      <c r="AC615" s="569"/>
      <c r="AD615" s="569"/>
      <c r="AE615" s="569">
        <v>25000</v>
      </c>
      <c r="AF615" s="569"/>
      <c r="AG615" s="569"/>
      <c r="AH615" s="569" t="s">
        <v>6081</v>
      </c>
      <c r="AI615" t="s">
        <v>542</v>
      </c>
      <c r="BP615" s="203"/>
      <c r="BQ615" s="203"/>
      <c r="BR615" s="203"/>
      <c r="BS615" s="203"/>
      <c r="BT615" s="203"/>
      <c r="BU615" s="376"/>
      <c r="BV615" s="374"/>
      <c r="BW615" s="203"/>
      <c r="BX615" s="376"/>
      <c r="BY615" s="374"/>
      <c r="BZ615" s="203"/>
      <c r="CA615" s="376"/>
      <c r="CB615" s="374"/>
      <c r="CC615" s="203"/>
      <c r="CD615" s="376"/>
      <c r="CE615" s="374"/>
      <c r="CG615" s="376"/>
      <c r="CH615" s="374"/>
      <c r="CJ615" s="376"/>
      <c r="CK615" s="374"/>
      <c r="CM615" s="375"/>
      <c r="CN615" s="375"/>
      <c r="DB615" s="442">
        <v>46020</v>
      </c>
      <c r="DC615" s="441">
        <v>25000</v>
      </c>
      <c r="DH615" s="126"/>
      <c r="DI615" s="203"/>
    </row>
    <row r="616" spans="5:113" x14ac:dyDescent="0.25">
      <c r="E616" s="404">
        <v>46033</v>
      </c>
      <c r="F616" s="405">
        <v>32000</v>
      </c>
      <c r="G616" s="407" t="s">
        <v>3321</v>
      </c>
      <c r="H616" s="405" t="s">
        <v>7771</v>
      </c>
      <c r="T616" s="671">
        <v>45864</v>
      </c>
      <c r="U616" s="557" t="s">
        <v>578</v>
      </c>
      <c r="V616" s="557" t="s">
        <v>5890</v>
      </c>
      <c r="W616" s="558" t="s">
        <v>580</v>
      </c>
      <c r="X616" s="558" t="s">
        <v>426</v>
      </c>
      <c r="Y616" s="673">
        <v>257000</v>
      </c>
      <c r="Z616" s="569"/>
      <c r="AA616" s="569">
        <v>68000</v>
      </c>
      <c r="AB616" s="569"/>
      <c r="AC616" s="569"/>
      <c r="AD616" s="569"/>
      <c r="AE616" s="569">
        <v>68000</v>
      </c>
      <c r="AF616" s="569"/>
      <c r="AG616" s="569"/>
      <c r="AH616" s="569" t="s">
        <v>6037</v>
      </c>
      <c r="AI616" t="s">
        <v>542</v>
      </c>
      <c r="BP616" s="203"/>
      <c r="BQ616" s="203"/>
      <c r="BR616" s="203"/>
      <c r="BS616" s="203"/>
      <c r="BT616" s="203"/>
      <c r="BU616" s="376"/>
      <c r="BV616" s="374"/>
      <c r="BW616" s="203"/>
      <c r="BX616" s="376"/>
      <c r="BY616" s="374"/>
      <c r="BZ616" s="203"/>
      <c r="CA616" s="376"/>
      <c r="CB616" s="374"/>
      <c r="CC616" s="203"/>
      <c r="CD616" s="376"/>
      <c r="CE616" s="374"/>
      <c r="CG616" s="376"/>
      <c r="CH616" s="374"/>
      <c r="CJ616" s="376"/>
      <c r="CK616" s="374"/>
      <c r="CM616" s="375"/>
      <c r="CN616" s="375"/>
      <c r="DB616" s="442">
        <v>46020</v>
      </c>
      <c r="DC616" s="441">
        <v>65000</v>
      </c>
      <c r="DH616" s="126"/>
      <c r="DI616" s="203"/>
    </row>
    <row r="617" spans="5:113" x14ac:dyDescent="0.25">
      <c r="E617" s="404">
        <v>46032</v>
      </c>
      <c r="F617" s="405">
        <v>5000</v>
      </c>
      <c r="G617" s="407" t="s">
        <v>3324</v>
      </c>
      <c r="H617" s="405" t="s">
        <v>7769</v>
      </c>
      <c r="T617" s="671">
        <v>45863</v>
      </c>
      <c r="U617" s="557" t="s">
        <v>5011</v>
      </c>
      <c r="V617" s="557" t="s">
        <v>5984</v>
      </c>
      <c r="W617" s="558" t="s">
        <v>2722</v>
      </c>
      <c r="X617" s="558" t="s">
        <v>214</v>
      </c>
      <c r="Y617" s="673">
        <v>404000</v>
      </c>
      <c r="Z617" s="569"/>
      <c r="AA617" s="569">
        <v>114000</v>
      </c>
      <c r="AB617" s="569"/>
      <c r="AC617" s="569"/>
      <c r="AD617" s="569"/>
      <c r="AE617" s="569">
        <v>114000</v>
      </c>
      <c r="AF617" s="569"/>
      <c r="AG617" s="569"/>
      <c r="AH617" s="569" t="s">
        <v>6029</v>
      </c>
      <c r="AI617" t="s">
        <v>542</v>
      </c>
      <c r="BP617" s="203"/>
      <c r="BQ617" s="203"/>
      <c r="BR617" s="203"/>
      <c r="BS617" s="203"/>
      <c r="BT617" s="203"/>
      <c r="BU617" s="376"/>
      <c r="BV617" s="374"/>
      <c r="BW617" s="203"/>
      <c r="BX617" s="376"/>
      <c r="BY617" s="374"/>
      <c r="BZ617" s="203"/>
      <c r="CA617" s="376"/>
      <c r="CB617" s="374"/>
      <c r="CC617" s="203"/>
      <c r="CD617" s="376"/>
      <c r="CE617" s="374"/>
      <c r="CG617" s="376"/>
      <c r="CH617" s="374"/>
      <c r="CJ617" s="376"/>
      <c r="CK617" s="374"/>
      <c r="CM617" s="375"/>
      <c r="CN617" s="375"/>
      <c r="DB617" s="442">
        <v>46020</v>
      </c>
      <c r="DC617" s="441">
        <v>3000</v>
      </c>
      <c r="DH617" s="126"/>
      <c r="DI617" s="203"/>
    </row>
    <row r="618" spans="5:113" x14ac:dyDescent="0.25">
      <c r="E618" s="404">
        <v>46031</v>
      </c>
      <c r="F618" s="405">
        <v>4000</v>
      </c>
      <c r="G618" s="407" t="s">
        <v>5440</v>
      </c>
      <c r="H618" s="405" t="s">
        <v>7394</v>
      </c>
      <c r="T618" s="671">
        <v>45862</v>
      </c>
      <c r="U618" s="557" t="s">
        <v>5985</v>
      </c>
      <c r="V618" s="557" t="s">
        <v>5848</v>
      </c>
      <c r="W618" s="558" t="s">
        <v>3611</v>
      </c>
      <c r="X618" s="558" t="s">
        <v>426</v>
      </c>
      <c r="Y618" s="673">
        <v>1617000</v>
      </c>
      <c r="Z618" s="569"/>
      <c r="AA618" s="569">
        <v>117000</v>
      </c>
      <c r="AB618" s="569"/>
      <c r="AC618" s="569"/>
      <c r="AD618" s="569"/>
      <c r="AE618" s="569">
        <v>117000</v>
      </c>
      <c r="AF618" s="569"/>
      <c r="AG618" s="569"/>
      <c r="AH618" s="569" t="s">
        <v>6028</v>
      </c>
      <c r="AI618" t="s">
        <v>542</v>
      </c>
      <c r="BP618" s="203"/>
      <c r="BQ618" s="203"/>
      <c r="BR618" s="203"/>
      <c r="BS618" s="203"/>
      <c r="BT618" s="203"/>
      <c r="BU618" s="376"/>
      <c r="BV618" s="374"/>
      <c r="BW618" s="203"/>
      <c r="BX618" s="376"/>
      <c r="BY618" s="374"/>
      <c r="BZ618" s="203"/>
      <c r="CA618" s="376"/>
      <c r="CB618" s="374"/>
      <c r="CC618" s="203"/>
      <c r="CD618" s="376"/>
      <c r="CE618" s="374"/>
      <c r="CG618" s="376"/>
      <c r="CH618" s="374"/>
      <c r="CJ618" s="376"/>
      <c r="CK618" s="374"/>
      <c r="CM618" s="375"/>
      <c r="CN618" s="375"/>
      <c r="DB618" s="442">
        <v>46019</v>
      </c>
      <c r="DC618" s="441">
        <v>5000</v>
      </c>
      <c r="DH618" s="126"/>
      <c r="DI618" s="203"/>
    </row>
    <row r="619" spans="5:113" x14ac:dyDescent="0.25">
      <c r="E619" s="404">
        <v>46031</v>
      </c>
      <c r="F619" s="405">
        <v>30000</v>
      </c>
      <c r="G619" s="407" t="s">
        <v>911</v>
      </c>
      <c r="H619" s="405" t="s">
        <v>885</v>
      </c>
      <c r="T619" s="671">
        <v>45861</v>
      </c>
      <c r="U619" s="557" t="s">
        <v>4152</v>
      </c>
      <c r="V619" s="557" t="s">
        <v>5980</v>
      </c>
      <c r="W619" s="558" t="s">
        <v>5981</v>
      </c>
      <c r="X619" s="558" t="s">
        <v>427</v>
      </c>
      <c r="Y619" s="673">
        <v>619000</v>
      </c>
      <c r="Z619" s="569"/>
      <c r="AA619" s="569">
        <v>79000</v>
      </c>
      <c r="AB619" s="569"/>
      <c r="AC619" s="569"/>
      <c r="AD619" s="569"/>
      <c r="AE619" s="569">
        <v>79000</v>
      </c>
      <c r="AF619" s="569"/>
      <c r="AG619" s="569"/>
      <c r="AH619" s="569" t="s">
        <v>6016</v>
      </c>
      <c r="AI619" t="s">
        <v>542</v>
      </c>
      <c r="BP619" s="203"/>
      <c r="BQ619" s="203"/>
      <c r="BR619" s="203"/>
      <c r="BS619" s="203"/>
      <c r="BT619" s="203"/>
      <c r="BU619" s="376"/>
      <c r="BV619" s="374"/>
      <c r="BW619" s="203"/>
      <c r="BX619" s="376"/>
      <c r="BY619" s="374"/>
      <c r="BZ619" s="203"/>
      <c r="CA619" s="376"/>
      <c r="CB619" s="374"/>
      <c r="CC619" s="203"/>
      <c r="CD619" s="376"/>
      <c r="CE619" s="374"/>
      <c r="CG619" s="376"/>
      <c r="CH619" s="374"/>
      <c r="CJ619" s="376"/>
      <c r="CK619" s="374"/>
      <c r="CM619" s="375"/>
      <c r="CN619" s="375"/>
      <c r="DB619" s="442">
        <v>46017</v>
      </c>
      <c r="DC619" s="441">
        <v>120000</v>
      </c>
      <c r="DH619" s="126"/>
      <c r="DI619" s="203"/>
    </row>
    <row r="620" spans="5:113" x14ac:dyDescent="0.25">
      <c r="E620" s="404">
        <v>46031</v>
      </c>
      <c r="F620" s="405">
        <v>2000</v>
      </c>
      <c r="G620" s="407"/>
      <c r="H620" s="405" t="s">
        <v>3835</v>
      </c>
      <c r="T620" s="671">
        <v>45860</v>
      </c>
      <c r="U620" s="557" t="s">
        <v>4152</v>
      </c>
      <c r="V620" s="557" t="s">
        <v>6005</v>
      </c>
      <c r="W620" s="558" t="s">
        <v>6026</v>
      </c>
      <c r="X620" s="558" t="s">
        <v>426</v>
      </c>
      <c r="Y620" s="673" t="s">
        <v>6008</v>
      </c>
      <c r="Z620" s="569"/>
      <c r="AA620" s="569">
        <v>72000</v>
      </c>
      <c r="AB620" s="569"/>
      <c r="AC620" s="569"/>
      <c r="AD620" s="569"/>
      <c r="AE620" s="569">
        <v>72000</v>
      </c>
      <c r="AF620" s="569"/>
      <c r="AG620" s="569"/>
      <c r="AH620" s="569" t="s">
        <v>6027</v>
      </c>
      <c r="AI620" t="s">
        <v>542</v>
      </c>
      <c r="BP620" s="203"/>
      <c r="BQ620" s="203"/>
      <c r="BR620" s="203"/>
      <c r="BS620" s="203"/>
      <c r="BT620" s="203"/>
      <c r="BU620" s="376"/>
      <c r="BV620" s="374"/>
      <c r="BW620" s="203"/>
      <c r="BX620" s="376"/>
      <c r="BY620" s="374"/>
      <c r="BZ620" s="203"/>
      <c r="CA620" s="376"/>
      <c r="CB620" s="374"/>
      <c r="CC620" s="203"/>
      <c r="CD620" s="376"/>
      <c r="CE620" s="374"/>
      <c r="CG620" s="376"/>
      <c r="CH620" s="374"/>
      <c r="CJ620" s="376"/>
      <c r="CK620" s="374"/>
      <c r="CM620" s="375"/>
      <c r="CN620" s="375"/>
      <c r="DB620" s="442">
        <v>46017</v>
      </c>
      <c r="DC620" s="441">
        <v>54000</v>
      </c>
      <c r="DH620" s="126"/>
      <c r="DI620" s="203"/>
    </row>
    <row r="621" spans="5:113" x14ac:dyDescent="0.25">
      <c r="E621" s="404">
        <v>46030</v>
      </c>
      <c r="F621" s="405">
        <v>5000</v>
      </c>
      <c r="G621" s="407" t="s">
        <v>3324</v>
      </c>
      <c r="H621" s="405" t="s">
        <v>7767</v>
      </c>
      <c r="T621" s="671">
        <v>45859</v>
      </c>
      <c r="U621" s="557" t="s">
        <v>5283</v>
      </c>
      <c r="V621" s="557" t="s">
        <v>6006</v>
      </c>
      <c r="W621" s="558" t="s">
        <v>6275</v>
      </c>
      <c r="X621" s="558" t="s">
        <v>427</v>
      </c>
      <c r="Y621" s="673" t="s">
        <v>6023</v>
      </c>
      <c r="Z621" s="569"/>
      <c r="AA621" s="569">
        <v>66000</v>
      </c>
      <c r="AB621" s="569"/>
      <c r="AC621" s="569"/>
      <c r="AD621" s="569"/>
      <c r="AE621" s="569">
        <v>66000</v>
      </c>
      <c r="AF621" s="569"/>
      <c r="AG621" s="569"/>
      <c r="AH621" s="569" t="s">
        <v>6025</v>
      </c>
      <c r="AI621" t="s">
        <v>542</v>
      </c>
      <c r="BP621" s="203"/>
      <c r="BQ621" s="203"/>
      <c r="BR621" s="203"/>
      <c r="BS621" s="203"/>
      <c r="BT621" s="203"/>
      <c r="BU621" s="376"/>
      <c r="BV621" s="374"/>
      <c r="BW621" s="203"/>
      <c r="BX621" s="376"/>
      <c r="BY621" s="374"/>
      <c r="BZ621" s="203"/>
      <c r="CA621" s="376"/>
      <c r="CB621" s="374"/>
      <c r="CC621" s="203"/>
      <c r="CD621" s="376"/>
      <c r="CE621" s="374"/>
      <c r="CG621" s="376"/>
      <c r="CH621" s="374"/>
      <c r="CJ621" s="376"/>
      <c r="CK621" s="374"/>
      <c r="CM621" s="375"/>
      <c r="CN621" s="375"/>
      <c r="DB621" s="442">
        <v>46017</v>
      </c>
      <c r="DC621" s="441">
        <v>30000</v>
      </c>
      <c r="DH621" s="126"/>
      <c r="DI621" s="203"/>
    </row>
    <row r="622" spans="5:113" x14ac:dyDescent="0.25">
      <c r="E622" s="404">
        <v>46029</v>
      </c>
      <c r="F622" s="405">
        <v>50000</v>
      </c>
      <c r="G622" s="407"/>
      <c r="H622" s="405" t="s">
        <v>7765</v>
      </c>
      <c r="T622" s="671">
        <v>45858</v>
      </c>
      <c r="U622" s="557" t="s">
        <v>5632</v>
      </c>
      <c r="V622" s="557" t="s">
        <v>6013</v>
      </c>
      <c r="W622" s="558" t="s">
        <v>561</v>
      </c>
      <c r="X622" s="558" t="s">
        <v>426</v>
      </c>
      <c r="Y622" s="673">
        <v>285000</v>
      </c>
      <c r="Z622" s="569"/>
      <c r="AA622" s="569">
        <v>87000</v>
      </c>
      <c r="AB622" s="569"/>
      <c r="AC622" s="569"/>
      <c r="AD622" s="569"/>
      <c r="AE622" s="569">
        <v>87000</v>
      </c>
      <c r="AF622" s="569"/>
      <c r="AG622" s="569"/>
      <c r="AH622" s="569" t="s">
        <v>6022</v>
      </c>
      <c r="AI622" t="s">
        <v>542</v>
      </c>
      <c r="BP622" s="203"/>
      <c r="BQ622" s="203"/>
      <c r="BR622" s="203"/>
      <c r="BS622" s="203"/>
      <c r="BT622" s="203"/>
      <c r="BU622" s="376"/>
      <c r="BV622" s="374"/>
      <c r="BW622" s="203"/>
      <c r="BX622" s="376"/>
      <c r="BY622" s="374"/>
      <c r="BZ622" s="203"/>
      <c r="CA622" s="376"/>
      <c r="CB622" s="374"/>
      <c r="CC622" s="203"/>
      <c r="CD622" s="376"/>
      <c r="CE622" s="374"/>
      <c r="CG622" s="376"/>
      <c r="CH622" s="374"/>
      <c r="CJ622" s="376"/>
      <c r="CK622" s="374"/>
      <c r="CM622" s="375"/>
      <c r="CN622" s="375"/>
      <c r="DB622" s="442">
        <v>46017</v>
      </c>
      <c r="DC622" s="441">
        <v>155000</v>
      </c>
      <c r="DH622" s="126"/>
      <c r="DI622" s="203"/>
    </row>
    <row r="623" spans="5:113" ht="15.75" thickBot="1" x14ac:dyDescent="0.3">
      <c r="E623" s="404">
        <v>46029</v>
      </c>
      <c r="F623" s="405">
        <v>135000</v>
      </c>
      <c r="G623" s="407"/>
      <c r="H623" s="405" t="s">
        <v>7764</v>
      </c>
      <c r="T623" s="671">
        <v>45857</v>
      </c>
      <c r="U623" s="557" t="s">
        <v>5301</v>
      </c>
      <c r="V623" s="557">
        <v>29816818</v>
      </c>
      <c r="W623" s="558" t="s">
        <v>6015</v>
      </c>
      <c r="X623" s="558" t="s">
        <v>424</v>
      </c>
      <c r="Y623" s="673">
        <v>800000</v>
      </c>
      <c r="Z623" s="569"/>
      <c r="AA623" s="569">
        <v>40000</v>
      </c>
      <c r="AB623" s="569"/>
      <c r="AC623" s="569"/>
      <c r="AD623" s="569"/>
      <c r="AE623" s="569">
        <v>40000</v>
      </c>
      <c r="AF623" s="569"/>
      <c r="AG623" s="569"/>
      <c r="AH623" s="569" t="s">
        <v>6021</v>
      </c>
      <c r="AI623" t="s">
        <v>542</v>
      </c>
      <c r="BP623" s="203"/>
      <c r="BQ623" s="203"/>
      <c r="BR623" s="203"/>
      <c r="BS623" s="203"/>
      <c r="BT623" s="203"/>
      <c r="BU623" s="376"/>
      <c r="BV623" s="374"/>
      <c r="BW623" s="203"/>
      <c r="BX623" s="376"/>
      <c r="BY623" s="374"/>
      <c r="BZ623" s="203"/>
      <c r="CA623" s="436"/>
      <c r="CB623" s="377"/>
      <c r="CC623" s="203"/>
      <c r="CD623" s="376"/>
      <c r="CE623" s="374"/>
      <c r="CG623" s="376"/>
      <c r="CH623" s="374"/>
      <c r="CJ623" s="376"/>
      <c r="CK623" s="374"/>
      <c r="CM623" s="375"/>
      <c r="CN623" s="375"/>
      <c r="DB623" s="442">
        <v>46015</v>
      </c>
      <c r="DC623" s="441">
        <v>6000</v>
      </c>
      <c r="DH623" s="126"/>
      <c r="DI623" s="203"/>
    </row>
    <row r="624" spans="5:113" x14ac:dyDescent="0.25">
      <c r="E624" s="404">
        <v>46029</v>
      </c>
      <c r="F624" s="405">
        <v>45000</v>
      </c>
      <c r="G624" s="407"/>
      <c r="H624" s="405" t="s">
        <v>7766</v>
      </c>
      <c r="T624" s="671">
        <v>45856</v>
      </c>
      <c r="U624" s="557" t="s">
        <v>1697</v>
      </c>
      <c r="V624" s="557" t="s">
        <v>6004</v>
      </c>
      <c r="W624" s="558" t="s">
        <v>561</v>
      </c>
      <c r="X624" s="558" t="s">
        <v>1664</v>
      </c>
      <c r="Y624" s="673">
        <v>313000</v>
      </c>
      <c r="Z624" s="569"/>
      <c r="AA624" s="569">
        <v>90000</v>
      </c>
      <c r="AB624" s="569"/>
      <c r="AC624" s="569"/>
      <c r="AD624" s="569"/>
      <c r="AE624" s="569">
        <v>90000</v>
      </c>
      <c r="AF624" s="569"/>
      <c r="AG624" s="569"/>
      <c r="AH624" s="569" t="s">
        <v>6002</v>
      </c>
      <c r="AI624" t="s">
        <v>542</v>
      </c>
      <c r="BP624" s="203"/>
      <c r="BQ624" s="203"/>
      <c r="BR624" s="203"/>
      <c r="BS624" s="203"/>
      <c r="BT624" s="203"/>
      <c r="BU624" s="376"/>
      <c r="BV624" s="374"/>
      <c r="BW624" s="203"/>
      <c r="BX624" s="376"/>
      <c r="BY624" s="374"/>
      <c r="BZ624" s="203"/>
      <c r="CA624" s="126"/>
      <c r="CB624" s="203"/>
      <c r="CC624" s="203"/>
      <c r="CD624" s="376"/>
      <c r="CE624" s="374"/>
      <c r="CG624" s="376"/>
      <c r="CH624" s="374"/>
      <c r="CJ624" s="376"/>
      <c r="CK624" s="374"/>
      <c r="CM624" s="375"/>
      <c r="CN624" s="375"/>
      <c r="DB624" s="442">
        <v>46015</v>
      </c>
      <c r="DC624" s="441">
        <v>90000</v>
      </c>
      <c r="DH624" s="126"/>
      <c r="DI624" s="203"/>
    </row>
    <row r="625" spans="5:113" x14ac:dyDescent="0.25">
      <c r="E625" s="404">
        <v>46029</v>
      </c>
      <c r="F625" s="405">
        <v>23000</v>
      </c>
      <c r="G625" s="407"/>
      <c r="H625" s="405" t="s">
        <v>5462</v>
      </c>
      <c r="T625" s="671">
        <v>45855</v>
      </c>
      <c r="U625" s="557" t="s">
        <v>1697</v>
      </c>
      <c r="V625" s="557" t="s">
        <v>5948</v>
      </c>
      <c r="W625" s="558" t="s">
        <v>561</v>
      </c>
      <c r="X625" s="558" t="s">
        <v>577</v>
      </c>
      <c r="Y625" s="673">
        <v>398000</v>
      </c>
      <c r="Z625" s="569"/>
      <c r="AA625" s="569">
        <v>70000</v>
      </c>
      <c r="AB625" s="569"/>
      <c r="AC625" s="569"/>
      <c r="AD625" s="569"/>
      <c r="AE625" s="569">
        <v>70000</v>
      </c>
      <c r="AF625" s="569"/>
      <c r="AG625" s="569"/>
      <c r="AH625" s="569" t="s">
        <v>6003</v>
      </c>
      <c r="AI625" t="s">
        <v>542</v>
      </c>
      <c r="BP625" s="203"/>
      <c r="BQ625" s="203"/>
      <c r="BR625" s="203"/>
      <c r="BS625" s="203"/>
      <c r="BT625" s="203"/>
      <c r="BU625" s="376"/>
      <c r="BV625" s="374"/>
      <c r="BW625" s="203"/>
      <c r="BX625" s="376"/>
      <c r="BY625" s="374"/>
      <c r="BZ625" s="203"/>
      <c r="CA625" s="126"/>
      <c r="CB625" s="203"/>
      <c r="CC625" s="203"/>
      <c r="CD625" s="376"/>
      <c r="CE625" s="374"/>
      <c r="CG625" s="376"/>
      <c r="CH625" s="374"/>
      <c r="CJ625" s="376"/>
      <c r="CK625" s="374"/>
      <c r="CM625" s="375"/>
      <c r="CN625" s="375"/>
      <c r="DB625" s="442">
        <v>46015</v>
      </c>
      <c r="DC625" s="441">
        <v>2000</v>
      </c>
      <c r="DH625" s="126"/>
      <c r="DI625" s="203"/>
    </row>
    <row r="626" spans="5:113" x14ac:dyDescent="0.25">
      <c r="E626" s="404">
        <v>46029</v>
      </c>
      <c r="F626" s="405">
        <v>2000</v>
      </c>
      <c r="G626" s="407" t="s">
        <v>5440</v>
      </c>
      <c r="H626" s="405" t="s">
        <v>7651</v>
      </c>
      <c r="T626" s="671">
        <v>45854</v>
      </c>
      <c r="U626" s="557" t="s">
        <v>582</v>
      </c>
      <c r="V626" s="557" t="s">
        <v>5421</v>
      </c>
      <c r="W626" s="558" t="s">
        <v>580</v>
      </c>
      <c r="X626" s="558" t="s">
        <v>426</v>
      </c>
      <c r="Y626" s="673">
        <v>787000</v>
      </c>
      <c r="Z626" s="569"/>
      <c r="AA626" s="569">
        <v>58000</v>
      </c>
      <c r="AB626" s="569"/>
      <c r="AC626" s="569"/>
      <c r="AD626" s="569"/>
      <c r="AE626" s="569">
        <v>58000</v>
      </c>
      <c r="AF626" s="569"/>
      <c r="AG626" s="569"/>
      <c r="AH626" s="569" t="s">
        <v>5878</v>
      </c>
      <c r="AI626" t="s">
        <v>542</v>
      </c>
      <c r="BP626" s="203"/>
      <c r="BQ626" s="203"/>
      <c r="BR626" s="203"/>
      <c r="BS626" s="203"/>
      <c r="BT626" s="203"/>
      <c r="BU626" s="376"/>
      <c r="BV626" s="374"/>
      <c r="BW626" s="203"/>
      <c r="BX626" s="376"/>
      <c r="BY626" s="374"/>
      <c r="BZ626" s="203"/>
      <c r="CA626" s="126"/>
      <c r="CB626" s="203"/>
      <c r="CC626" s="203"/>
      <c r="CD626" s="376"/>
      <c r="CE626" s="374"/>
      <c r="CG626" s="376"/>
      <c r="CH626" s="374"/>
      <c r="CJ626" s="376"/>
      <c r="CK626" s="374"/>
      <c r="CM626" s="375"/>
      <c r="CN626" s="375"/>
      <c r="DB626" s="442">
        <v>46015</v>
      </c>
      <c r="DC626" s="441">
        <v>6000</v>
      </c>
      <c r="DH626" s="126"/>
      <c r="DI626" s="203"/>
    </row>
    <row r="627" spans="5:113" x14ac:dyDescent="0.25">
      <c r="E627" s="404">
        <v>46029</v>
      </c>
      <c r="F627" s="405">
        <v>11000</v>
      </c>
      <c r="G627" s="407"/>
      <c r="H627" s="405" t="s">
        <v>5740</v>
      </c>
      <c r="T627" s="671">
        <v>45853</v>
      </c>
      <c r="U627" s="557" t="s">
        <v>4735</v>
      </c>
      <c r="V627" s="557" t="s">
        <v>4709</v>
      </c>
      <c r="W627" s="558" t="s">
        <v>4710</v>
      </c>
      <c r="X627" s="558" t="s">
        <v>214</v>
      </c>
      <c r="Y627" s="673" t="s">
        <v>4706</v>
      </c>
      <c r="Z627" s="569"/>
      <c r="AA627" s="569">
        <v>130000</v>
      </c>
      <c r="AB627" s="569"/>
      <c r="AC627" s="569"/>
      <c r="AD627" s="569"/>
      <c r="AE627" s="569">
        <v>130000</v>
      </c>
      <c r="AF627" s="569"/>
      <c r="AG627" s="569"/>
      <c r="AH627" s="569" t="s">
        <v>5992</v>
      </c>
      <c r="AI627" t="s">
        <v>542</v>
      </c>
      <c r="BP627" s="203"/>
      <c r="BQ627" s="203"/>
      <c r="BR627" s="203"/>
      <c r="BS627" s="203"/>
      <c r="BT627" s="203"/>
      <c r="BU627" s="376"/>
      <c r="BV627" s="374"/>
      <c r="BW627" s="203"/>
      <c r="BX627" s="376"/>
      <c r="BY627" s="374"/>
      <c r="BZ627" s="203"/>
      <c r="CA627" s="126"/>
      <c r="CB627" s="203"/>
      <c r="CC627" s="203"/>
      <c r="CD627" s="376"/>
      <c r="CE627" s="374"/>
      <c r="CG627" s="376"/>
      <c r="CH627" s="374"/>
      <c r="CJ627" s="376"/>
      <c r="CK627" s="374"/>
      <c r="CM627" s="375"/>
      <c r="CN627" s="375"/>
      <c r="DB627" s="442">
        <v>46015</v>
      </c>
      <c r="DC627" s="441">
        <v>8000</v>
      </c>
      <c r="DH627" s="126"/>
      <c r="DI627" s="203"/>
    </row>
    <row r="628" spans="5:113" x14ac:dyDescent="0.25">
      <c r="E628" s="404">
        <v>46028</v>
      </c>
      <c r="F628" s="405">
        <v>5000</v>
      </c>
      <c r="G628" s="407" t="s">
        <v>1281</v>
      </c>
      <c r="H628" s="405" t="s">
        <v>888</v>
      </c>
      <c r="T628" s="671">
        <v>45852</v>
      </c>
      <c r="U628" s="557" t="s">
        <v>4297</v>
      </c>
      <c r="V628" s="557" t="s">
        <v>5977</v>
      </c>
      <c r="W628" s="558" t="s">
        <v>561</v>
      </c>
      <c r="X628" s="558" t="s">
        <v>427</v>
      </c>
      <c r="Y628" s="673" t="s">
        <v>5987</v>
      </c>
      <c r="Z628" s="569"/>
      <c r="AA628" s="569">
        <v>78000</v>
      </c>
      <c r="AB628" s="569"/>
      <c r="AC628" s="569"/>
      <c r="AD628" s="569"/>
      <c r="AE628" s="569">
        <v>78000</v>
      </c>
      <c r="AF628" s="569"/>
      <c r="AG628" s="569"/>
      <c r="AH628" s="569" t="s">
        <v>5986</v>
      </c>
      <c r="AI628" t="s">
        <v>542</v>
      </c>
      <c r="BP628" s="203"/>
      <c r="BQ628" s="203"/>
      <c r="BR628" s="203"/>
      <c r="BS628" s="203"/>
      <c r="BT628" s="203"/>
      <c r="BU628" s="376"/>
      <c r="BV628" s="374"/>
      <c r="BW628" s="203"/>
      <c r="BX628" s="376"/>
      <c r="BY628" s="374"/>
      <c r="BZ628" s="203"/>
      <c r="CA628" s="126"/>
      <c r="CB628" s="203"/>
      <c r="CC628" s="203"/>
      <c r="CD628" s="376"/>
      <c r="CE628" s="374"/>
      <c r="CG628" s="376"/>
      <c r="CH628" s="374"/>
      <c r="CJ628" s="376"/>
      <c r="CK628" s="374"/>
      <c r="CM628" s="375"/>
      <c r="CN628" s="375"/>
      <c r="DB628" s="442">
        <v>46015</v>
      </c>
      <c r="DC628" s="441">
        <v>2000</v>
      </c>
      <c r="DH628" s="126"/>
      <c r="DI628" s="203"/>
    </row>
    <row r="629" spans="5:113" x14ac:dyDescent="0.25">
      <c r="E629" s="404">
        <v>46028</v>
      </c>
      <c r="F629" s="405">
        <v>24000</v>
      </c>
      <c r="G629" s="407" t="s">
        <v>3322</v>
      </c>
      <c r="H629" s="405" t="s">
        <v>7758</v>
      </c>
      <c r="T629" s="671">
        <v>45851</v>
      </c>
      <c r="U629" s="557" t="s">
        <v>4875</v>
      </c>
      <c r="V629" s="557"/>
      <c r="W629" s="558" t="s">
        <v>5976</v>
      </c>
      <c r="X629" s="558" t="s">
        <v>5975</v>
      </c>
      <c r="Y629" s="673">
        <v>35000</v>
      </c>
      <c r="Z629" s="569"/>
      <c r="AA629" s="569">
        <v>20000</v>
      </c>
      <c r="AB629" s="569"/>
      <c r="AC629" s="569"/>
      <c r="AD629" s="569"/>
      <c r="AE629" s="569">
        <v>20000</v>
      </c>
      <c r="AF629" s="569"/>
      <c r="AG629" s="569"/>
      <c r="AH629" s="569" t="s">
        <v>5974</v>
      </c>
      <c r="AI629" t="s">
        <v>542</v>
      </c>
      <c r="BP629" s="203"/>
      <c r="BQ629" s="203"/>
      <c r="BR629" s="203"/>
      <c r="BS629" s="203"/>
      <c r="BT629" s="203"/>
      <c r="BU629" s="376"/>
      <c r="BV629" s="374"/>
      <c r="BW629" s="203"/>
      <c r="BX629" s="376"/>
      <c r="BY629" s="374"/>
      <c r="BZ629" s="203"/>
      <c r="CA629" s="126"/>
      <c r="CB629" s="203"/>
      <c r="CC629" s="203"/>
      <c r="CD629" s="376"/>
      <c r="CE629" s="374"/>
      <c r="CG629" s="376"/>
      <c r="CH629" s="374"/>
      <c r="CJ629" s="376"/>
      <c r="CK629" s="374"/>
      <c r="CM629" s="375"/>
      <c r="CN629" s="375"/>
      <c r="DB629" s="442">
        <v>46015</v>
      </c>
      <c r="DC629" s="441">
        <v>18000</v>
      </c>
      <c r="DH629" s="126"/>
      <c r="DI629" s="203"/>
    </row>
    <row r="630" spans="5:113" x14ac:dyDescent="0.25">
      <c r="E630" s="404">
        <v>46028</v>
      </c>
      <c r="F630" s="405">
        <v>20000</v>
      </c>
      <c r="G630" s="407" t="s">
        <v>1281</v>
      </c>
      <c r="H630" s="405" t="s">
        <v>2787</v>
      </c>
      <c r="T630" s="671">
        <v>45850</v>
      </c>
      <c r="U630" s="557" t="s">
        <v>5283</v>
      </c>
      <c r="V630" s="557" t="s">
        <v>5544</v>
      </c>
      <c r="W630" s="558" t="s">
        <v>561</v>
      </c>
      <c r="X630" s="558" t="s">
        <v>426</v>
      </c>
      <c r="Y630" s="673"/>
      <c r="Z630" s="569"/>
      <c r="AA630" s="569">
        <v>0</v>
      </c>
      <c r="AB630" s="569"/>
      <c r="AC630" s="569"/>
      <c r="AD630" s="569"/>
      <c r="AE630" s="569">
        <v>0</v>
      </c>
      <c r="AF630" s="569"/>
      <c r="AG630" s="569"/>
      <c r="AH630" s="569" t="s">
        <v>6024</v>
      </c>
      <c r="AI630" t="s">
        <v>542</v>
      </c>
      <c r="BP630" s="203"/>
      <c r="BQ630" s="203"/>
      <c r="BR630" s="203"/>
      <c r="BS630" s="203"/>
      <c r="BT630" s="203"/>
      <c r="BU630" s="376"/>
      <c r="BV630" s="374"/>
      <c r="BW630" s="203"/>
      <c r="BX630" s="376"/>
      <c r="BY630" s="374"/>
      <c r="BZ630" s="203"/>
      <c r="CA630" s="126"/>
      <c r="CB630" s="203"/>
      <c r="CC630" s="203"/>
      <c r="CD630" s="376"/>
      <c r="CE630" s="374"/>
      <c r="CG630" s="376"/>
      <c r="CH630" s="374"/>
      <c r="CJ630" s="376"/>
      <c r="CK630" s="374"/>
      <c r="CM630" s="375"/>
      <c r="CN630" s="375"/>
      <c r="DB630" s="442">
        <v>46014</v>
      </c>
      <c r="DC630" s="441">
        <v>409000</v>
      </c>
      <c r="DH630" s="126"/>
      <c r="DI630" s="203"/>
    </row>
    <row r="631" spans="5:113" x14ac:dyDescent="0.25">
      <c r="E631" s="404">
        <v>46028</v>
      </c>
      <c r="F631" s="405">
        <v>3000</v>
      </c>
      <c r="G631" s="407" t="s">
        <v>3322</v>
      </c>
      <c r="H631" s="405" t="s">
        <v>2680</v>
      </c>
      <c r="T631" s="671">
        <v>45849</v>
      </c>
      <c r="U631" s="557" t="s">
        <v>5011</v>
      </c>
      <c r="V631" s="557" t="s">
        <v>5984</v>
      </c>
      <c r="W631" s="558"/>
      <c r="X631" s="558"/>
      <c r="Y631" s="673"/>
      <c r="Z631" s="569"/>
      <c r="AA631" s="569">
        <v>0</v>
      </c>
      <c r="AB631" s="569"/>
      <c r="AC631" s="569"/>
      <c r="AD631" s="569"/>
      <c r="AE631" s="569">
        <v>0</v>
      </c>
      <c r="AF631" s="569"/>
      <c r="AG631" s="569"/>
      <c r="AH631" s="569" t="s">
        <v>6030</v>
      </c>
      <c r="AI631" t="s">
        <v>542</v>
      </c>
      <c r="BP631" s="203"/>
      <c r="BQ631" s="203"/>
      <c r="BR631" s="203"/>
      <c r="BS631" s="203"/>
      <c r="BT631" s="203"/>
      <c r="BU631" s="376"/>
      <c r="BV631" s="374"/>
      <c r="BW631" s="203"/>
      <c r="BX631" s="376"/>
      <c r="BY631" s="374"/>
      <c r="BZ631" s="203"/>
      <c r="CA631" s="126"/>
      <c r="CB631" s="203"/>
      <c r="CC631" s="203"/>
      <c r="CD631" s="376"/>
      <c r="CE631" s="374"/>
      <c r="CG631" s="376"/>
      <c r="CH631" s="374"/>
      <c r="CJ631" s="376"/>
      <c r="CK631" s="374"/>
      <c r="CM631" s="375"/>
      <c r="CN631" s="375"/>
      <c r="DB631" s="442">
        <v>46014</v>
      </c>
      <c r="DC631" s="441">
        <v>450000</v>
      </c>
      <c r="DH631" s="126"/>
      <c r="DI631" s="203"/>
    </row>
    <row r="632" spans="5:113" x14ac:dyDescent="0.25">
      <c r="E632" s="404">
        <v>46028</v>
      </c>
      <c r="F632" s="405">
        <v>271000</v>
      </c>
      <c r="G632" s="407" t="s">
        <v>1281</v>
      </c>
      <c r="H632" s="405" t="s">
        <v>3344</v>
      </c>
      <c r="T632" s="671">
        <v>45848</v>
      </c>
      <c r="U632" s="557" t="s">
        <v>5985</v>
      </c>
      <c r="V632" s="557" t="s">
        <v>5848</v>
      </c>
      <c r="W632" s="558"/>
      <c r="X632" s="558"/>
      <c r="Y632" s="673"/>
      <c r="Z632" s="569"/>
      <c r="AA632" s="569">
        <v>12000</v>
      </c>
      <c r="AB632" s="569"/>
      <c r="AC632" s="569"/>
      <c r="AD632" s="569"/>
      <c r="AE632" s="569">
        <v>12000</v>
      </c>
      <c r="AF632" s="569"/>
      <c r="AG632" s="569"/>
      <c r="AH632" s="569" t="s">
        <v>6031</v>
      </c>
      <c r="AI632" t="s">
        <v>542</v>
      </c>
      <c r="BP632" s="203"/>
      <c r="BQ632" s="203"/>
      <c r="BR632" s="203"/>
      <c r="BS632" s="203"/>
      <c r="BT632" s="203"/>
      <c r="BU632" s="376"/>
      <c r="BV632" s="374"/>
      <c r="BW632" s="203"/>
      <c r="BX632" s="376"/>
      <c r="BY632" s="374"/>
      <c r="BZ632" s="203"/>
      <c r="CA632" s="126"/>
      <c r="CB632" s="203"/>
      <c r="CC632" s="203"/>
      <c r="CD632" s="376"/>
      <c r="CE632" s="374"/>
      <c r="CG632" s="376"/>
      <c r="CH632" s="374"/>
      <c r="CJ632" s="376"/>
      <c r="CK632" s="374"/>
      <c r="CM632" s="375"/>
      <c r="CN632" s="375"/>
      <c r="DB632" s="442">
        <v>46013</v>
      </c>
      <c r="DC632" s="441">
        <v>30000</v>
      </c>
      <c r="DH632" s="126"/>
      <c r="DI632" s="203"/>
    </row>
    <row r="633" spans="5:113" x14ac:dyDescent="0.25">
      <c r="E633" s="404">
        <v>46028</v>
      </c>
      <c r="F633" s="405">
        <v>4000</v>
      </c>
      <c r="G633" s="407" t="s">
        <v>3321</v>
      </c>
      <c r="H633" s="405" t="s">
        <v>7759</v>
      </c>
      <c r="T633" s="671">
        <v>45847</v>
      </c>
      <c r="U633" s="557" t="s">
        <v>4297</v>
      </c>
      <c r="V633" s="557" t="s">
        <v>5734</v>
      </c>
      <c r="W633" s="558" t="s">
        <v>3611</v>
      </c>
      <c r="X633" s="558" t="s">
        <v>238</v>
      </c>
      <c r="Y633" s="673"/>
      <c r="Z633" s="569"/>
      <c r="AA633" s="569">
        <v>0</v>
      </c>
      <c r="AB633" s="569"/>
      <c r="AC633" s="569"/>
      <c r="AD633" s="569"/>
      <c r="AE633" s="569">
        <v>0</v>
      </c>
      <c r="AF633" s="569"/>
      <c r="AG633" s="569"/>
      <c r="AH633" s="569" t="s">
        <v>5988</v>
      </c>
      <c r="AI633" t="s">
        <v>542</v>
      </c>
      <c r="BP633" s="203"/>
      <c r="BQ633" s="203"/>
      <c r="BR633" s="203"/>
      <c r="BS633" s="203"/>
      <c r="BT633" s="203"/>
      <c r="BU633" s="376"/>
      <c r="BV633" s="374"/>
      <c r="BW633" s="203"/>
      <c r="BX633" s="376"/>
      <c r="BY633" s="374"/>
      <c r="BZ633" s="203"/>
      <c r="CA633" s="126"/>
      <c r="CB633" s="203"/>
      <c r="CC633" s="203"/>
      <c r="CD633" s="376"/>
      <c r="CE633" s="374"/>
      <c r="CG633" s="376"/>
      <c r="CH633" s="374"/>
      <c r="CJ633" s="376"/>
      <c r="CK633" s="374"/>
      <c r="CM633" s="375"/>
      <c r="CN633" s="375"/>
      <c r="DB633" s="442">
        <v>46013</v>
      </c>
      <c r="DC633" s="441">
        <v>6000</v>
      </c>
      <c r="DH633" s="126"/>
      <c r="DI633" s="203"/>
    </row>
    <row r="634" spans="5:113" x14ac:dyDescent="0.25">
      <c r="E634" s="404">
        <v>46027</v>
      </c>
      <c r="F634" s="405">
        <v>43000</v>
      </c>
      <c r="G634" s="407"/>
      <c r="H634" s="405" t="s">
        <v>7754</v>
      </c>
      <c r="T634" s="671">
        <v>45846</v>
      </c>
      <c r="U634" s="557" t="s">
        <v>596</v>
      </c>
      <c r="V634" s="557" t="s">
        <v>4862</v>
      </c>
      <c r="W634" s="558" t="s">
        <v>561</v>
      </c>
      <c r="X634" s="558" t="s">
        <v>426</v>
      </c>
      <c r="Y634" s="673"/>
      <c r="Z634" s="569"/>
      <c r="AA634" s="569">
        <v>0</v>
      </c>
      <c r="AB634" s="569"/>
      <c r="AC634" s="569"/>
      <c r="AD634" s="569"/>
      <c r="AE634" s="569">
        <v>0</v>
      </c>
      <c r="AF634" s="569"/>
      <c r="AG634" s="569"/>
      <c r="AH634" s="569" t="s">
        <v>6042</v>
      </c>
      <c r="AI634" t="s">
        <v>542</v>
      </c>
      <c r="BP634" s="203"/>
      <c r="BQ634" s="203"/>
      <c r="BR634" s="203"/>
      <c r="BS634" s="203"/>
      <c r="BT634" s="203"/>
      <c r="BU634" s="376"/>
      <c r="BV634" s="374"/>
      <c r="BW634" s="203"/>
      <c r="BX634" s="376"/>
      <c r="BY634" s="374"/>
      <c r="BZ634" s="203"/>
      <c r="CA634" s="126"/>
      <c r="CB634" s="203"/>
      <c r="CC634" s="203"/>
      <c r="CD634" s="376"/>
      <c r="CE634" s="374"/>
      <c r="CG634" s="376"/>
      <c r="CH634" s="374"/>
      <c r="CJ634" s="376"/>
      <c r="CK634" s="374"/>
      <c r="CM634" s="375"/>
      <c r="CN634" s="375"/>
      <c r="DB634" s="442">
        <v>46012</v>
      </c>
      <c r="DC634" s="441">
        <v>4000</v>
      </c>
      <c r="DH634" s="126"/>
      <c r="DI634" s="203"/>
    </row>
    <row r="635" spans="5:113" x14ac:dyDescent="0.25">
      <c r="E635" s="404">
        <v>46027</v>
      </c>
      <c r="F635" s="405">
        <v>40000</v>
      </c>
      <c r="G635" s="407"/>
      <c r="H635" s="405" t="s">
        <v>7757</v>
      </c>
      <c r="T635" s="671">
        <v>45845</v>
      </c>
      <c r="U635" s="557" t="s">
        <v>1867</v>
      </c>
      <c r="V635" s="557" t="s">
        <v>4279</v>
      </c>
      <c r="W635" s="558" t="s">
        <v>4070</v>
      </c>
      <c r="X635" s="558" t="s">
        <v>2226</v>
      </c>
      <c r="Y635" s="673">
        <v>50000</v>
      </c>
      <c r="Z635" s="569"/>
      <c r="AA635" s="569">
        <v>0</v>
      </c>
      <c r="AB635" s="569"/>
      <c r="AC635" s="569"/>
      <c r="AD635" s="569"/>
      <c r="AE635" s="569">
        <v>0</v>
      </c>
      <c r="AF635" s="569"/>
      <c r="AG635" s="569"/>
      <c r="AH635" s="569" t="s">
        <v>6172</v>
      </c>
      <c r="AI635" t="s">
        <v>542</v>
      </c>
      <c r="BP635" s="203"/>
      <c r="BQ635" s="203"/>
      <c r="BR635" s="203"/>
      <c r="BS635" s="203"/>
      <c r="BT635" s="203"/>
      <c r="BU635" s="376"/>
      <c r="BV635" s="374"/>
      <c r="BW635" s="203"/>
      <c r="BX635" s="376"/>
      <c r="BY635" s="374"/>
      <c r="BZ635" s="203"/>
      <c r="CA635" s="126"/>
      <c r="CB635" s="203"/>
      <c r="CC635" s="203"/>
      <c r="CD635" s="376"/>
      <c r="CE635" s="374"/>
      <c r="CG635" s="376"/>
      <c r="CH635" s="374"/>
      <c r="CJ635" s="376"/>
      <c r="CK635" s="374"/>
      <c r="CM635" s="375"/>
      <c r="CN635" s="375"/>
      <c r="DB635" s="442">
        <v>46012</v>
      </c>
      <c r="DC635" s="441">
        <v>4000</v>
      </c>
      <c r="DH635" s="126"/>
      <c r="DI635" s="203"/>
    </row>
    <row r="636" spans="5:113" x14ac:dyDescent="0.25">
      <c r="E636" s="404">
        <v>46026</v>
      </c>
      <c r="F636" s="405">
        <v>216000</v>
      </c>
      <c r="G636" s="407"/>
      <c r="H636" s="405" t="s">
        <v>7753</v>
      </c>
      <c r="T636" s="671">
        <v>45844</v>
      </c>
      <c r="U636" s="557" t="s">
        <v>556</v>
      </c>
      <c r="V636" s="557"/>
      <c r="W636" s="558" t="s">
        <v>6094</v>
      </c>
      <c r="X636" s="558" t="s">
        <v>6086</v>
      </c>
      <c r="Y636" s="673">
        <v>728000</v>
      </c>
      <c r="Z636" s="569"/>
      <c r="AA636" s="569">
        <v>66000</v>
      </c>
      <c r="AB636" s="569"/>
      <c r="AC636" s="569"/>
      <c r="AD636" s="569"/>
      <c r="AE636" s="569">
        <v>66000</v>
      </c>
      <c r="AF636" s="569"/>
      <c r="AG636" s="569"/>
      <c r="AH636" s="569" t="s">
        <v>6278</v>
      </c>
      <c r="AI636" t="s">
        <v>542</v>
      </c>
      <c r="BP636" s="203"/>
      <c r="BQ636" s="203"/>
      <c r="BR636" s="203"/>
      <c r="BS636" s="203"/>
      <c r="BT636" s="203"/>
      <c r="BU636" s="376"/>
      <c r="BV636" s="374"/>
      <c r="BW636" s="203"/>
      <c r="BX636" s="376"/>
      <c r="BY636" s="374"/>
      <c r="BZ636" s="203"/>
      <c r="CA636" s="126"/>
      <c r="CB636" s="203"/>
      <c r="CC636" s="203"/>
      <c r="CD636" s="376"/>
      <c r="CE636" s="374"/>
      <c r="CG636" s="376"/>
      <c r="CH636" s="374"/>
      <c r="CJ636" s="376"/>
      <c r="CK636" s="374"/>
      <c r="CM636" s="375"/>
      <c r="CN636" s="375"/>
      <c r="DB636" s="442">
        <v>46012</v>
      </c>
      <c r="DC636" s="441">
        <v>2000</v>
      </c>
      <c r="DH636" s="126"/>
      <c r="DI636" s="203"/>
    </row>
    <row r="637" spans="5:113" x14ac:dyDescent="0.25">
      <c r="E637" s="404">
        <v>46026</v>
      </c>
      <c r="F637" s="405">
        <v>20000</v>
      </c>
      <c r="G637" s="407"/>
      <c r="H637" s="405" t="s">
        <v>7756</v>
      </c>
      <c r="T637" s="671">
        <v>45843</v>
      </c>
      <c r="U637" s="557" t="s">
        <v>556</v>
      </c>
      <c r="V637" s="557" t="s">
        <v>6080</v>
      </c>
      <c r="W637" s="558" t="s">
        <v>561</v>
      </c>
      <c r="X637" s="558" t="s">
        <v>426</v>
      </c>
      <c r="Y637" s="673">
        <v>300000</v>
      </c>
      <c r="Z637" s="569"/>
      <c r="AA637" s="569">
        <v>45000</v>
      </c>
      <c r="AB637" s="569"/>
      <c r="AC637" s="569"/>
      <c r="AD637" s="569"/>
      <c r="AE637" s="569">
        <v>45000</v>
      </c>
      <c r="AF637" s="569"/>
      <c r="AG637" s="569"/>
      <c r="AH637" s="569" t="s">
        <v>6277</v>
      </c>
      <c r="AI637" t="s">
        <v>542</v>
      </c>
      <c r="BP637" s="203"/>
      <c r="BQ637" s="203"/>
      <c r="BR637" s="203"/>
      <c r="BS637" s="203"/>
      <c r="BT637" s="203"/>
      <c r="BU637" s="376"/>
      <c r="BV637" s="374"/>
      <c r="BW637" s="203"/>
      <c r="BX637" s="376"/>
      <c r="BY637" s="374"/>
      <c r="BZ637" s="203"/>
      <c r="CA637" s="126"/>
      <c r="CB637" s="203"/>
      <c r="CC637" s="203"/>
      <c r="CD637" s="376"/>
      <c r="CE637" s="374"/>
      <c r="CG637" s="376"/>
      <c r="CH637" s="374"/>
      <c r="CJ637" s="376"/>
      <c r="CK637" s="374"/>
      <c r="CM637" s="375"/>
      <c r="CN637" s="375"/>
      <c r="DB637" s="442">
        <v>46012</v>
      </c>
      <c r="DC637" s="441">
        <v>30000</v>
      </c>
      <c r="DH637" s="126"/>
      <c r="DI637" s="203"/>
    </row>
    <row r="638" spans="5:113" x14ac:dyDescent="0.25">
      <c r="E638" s="404">
        <v>46026</v>
      </c>
      <c r="F638" s="405">
        <v>20000</v>
      </c>
      <c r="G638" s="407"/>
      <c r="H638" s="405" t="s">
        <v>7755</v>
      </c>
      <c r="T638" s="671">
        <v>45842</v>
      </c>
      <c r="U638" s="557" t="s">
        <v>556</v>
      </c>
      <c r="V638" s="557" t="s">
        <v>557</v>
      </c>
      <c r="W638" s="558" t="s">
        <v>561</v>
      </c>
      <c r="X638" s="558" t="s">
        <v>577</v>
      </c>
      <c r="Y638" s="673" t="s">
        <v>5989</v>
      </c>
      <c r="Z638" s="569"/>
      <c r="AA638" s="569">
        <v>45000</v>
      </c>
      <c r="AB638" s="569"/>
      <c r="AC638" s="569"/>
      <c r="AD638" s="569"/>
      <c r="AE638" s="569">
        <v>45000</v>
      </c>
      <c r="AF638" s="569"/>
      <c r="AG638" s="569"/>
      <c r="AH638" s="569" t="s">
        <v>6276</v>
      </c>
      <c r="AI638" t="s">
        <v>542</v>
      </c>
      <c r="BP638" s="203"/>
      <c r="BQ638" s="203"/>
      <c r="BR638" s="203"/>
      <c r="BS638" s="203"/>
      <c r="BT638" s="203"/>
      <c r="BU638" s="376"/>
      <c r="BV638" s="374"/>
      <c r="BW638" s="203"/>
      <c r="BX638" s="376"/>
      <c r="BY638" s="374"/>
      <c r="BZ638" s="203"/>
      <c r="CA638" s="126"/>
      <c r="CB638" s="203"/>
      <c r="CC638" s="203"/>
      <c r="CD638" s="376"/>
      <c r="CE638" s="374"/>
      <c r="CG638" s="376"/>
      <c r="CH638" s="374"/>
      <c r="CJ638" s="376"/>
      <c r="CK638" s="374"/>
      <c r="CM638" s="375"/>
      <c r="CN638" s="375"/>
      <c r="DB638" s="442">
        <v>46012</v>
      </c>
      <c r="DC638" s="441">
        <v>6000</v>
      </c>
      <c r="DH638" s="126"/>
      <c r="DI638" s="203"/>
    </row>
    <row r="639" spans="5:113" x14ac:dyDescent="0.25">
      <c r="E639" s="404">
        <v>46025</v>
      </c>
      <c r="F639" s="405">
        <v>5000</v>
      </c>
      <c r="G639" s="407"/>
      <c r="H639" s="405" t="s">
        <v>3697</v>
      </c>
      <c r="T639" s="671">
        <v>45838</v>
      </c>
      <c r="U639" s="557" t="s">
        <v>3970</v>
      </c>
      <c r="V639" s="557" t="s">
        <v>5939</v>
      </c>
      <c r="W639" s="558" t="s">
        <v>561</v>
      </c>
      <c r="X639" s="558" t="s">
        <v>426</v>
      </c>
      <c r="Y639" s="673">
        <v>638000</v>
      </c>
      <c r="Z639" s="569"/>
      <c r="AA639" s="569">
        <v>15000</v>
      </c>
      <c r="AB639" s="569"/>
      <c r="AC639" s="569"/>
      <c r="AD639" s="569"/>
      <c r="AE639" s="569">
        <v>15000</v>
      </c>
      <c r="AF639" s="569"/>
      <c r="AG639" s="569"/>
      <c r="AH639" s="569" t="s">
        <v>5944</v>
      </c>
      <c r="AI639" t="s">
        <v>542</v>
      </c>
      <c r="BP639" s="203"/>
      <c r="BQ639" s="203"/>
      <c r="BR639" s="203"/>
      <c r="BS639" s="203"/>
      <c r="BT639" s="203"/>
      <c r="BU639" s="376"/>
      <c r="BV639" s="374"/>
      <c r="BW639" s="203"/>
      <c r="BX639" s="376"/>
      <c r="BY639" s="374"/>
      <c r="BZ639" s="203"/>
      <c r="CA639" s="126"/>
      <c r="CB639" s="203"/>
      <c r="CC639" s="203"/>
      <c r="CD639" s="376"/>
      <c r="CE639" s="374"/>
      <c r="CG639" s="376"/>
      <c r="CH639" s="374"/>
      <c r="CJ639" s="376"/>
      <c r="CK639" s="374"/>
      <c r="CM639" s="375"/>
      <c r="CN639" s="375"/>
      <c r="DB639" s="442">
        <v>46012</v>
      </c>
      <c r="DC639" s="441">
        <v>6000</v>
      </c>
      <c r="DH639" s="126"/>
      <c r="DI639" s="203"/>
    </row>
    <row r="640" spans="5:113" x14ac:dyDescent="0.25">
      <c r="E640" s="404">
        <v>46025</v>
      </c>
      <c r="F640" s="405">
        <v>2000</v>
      </c>
      <c r="G640" s="407"/>
      <c r="H640" s="405" t="s">
        <v>892</v>
      </c>
      <c r="T640" s="671">
        <v>45838</v>
      </c>
      <c r="U640" s="557" t="s">
        <v>2980</v>
      </c>
      <c r="V640" s="557" t="s">
        <v>5870</v>
      </c>
      <c r="W640" s="558" t="s">
        <v>561</v>
      </c>
      <c r="X640" s="558" t="s">
        <v>426</v>
      </c>
      <c r="Y640" s="673">
        <v>478000</v>
      </c>
      <c r="Z640" s="569"/>
      <c r="AA640" s="569">
        <v>99000</v>
      </c>
      <c r="AB640" s="569"/>
      <c r="AC640" s="569"/>
      <c r="AD640" s="569"/>
      <c r="AE640" s="569">
        <v>99000</v>
      </c>
      <c r="AF640" s="569"/>
      <c r="AG640" s="569"/>
      <c r="AH640" s="569" t="s">
        <v>5950</v>
      </c>
      <c r="AI640" t="s">
        <v>542</v>
      </c>
      <c r="BP640" s="203"/>
      <c r="BQ640" s="203"/>
      <c r="BR640" s="203"/>
      <c r="BS640" s="203"/>
      <c r="BT640" s="203"/>
      <c r="BU640" s="376"/>
      <c r="BV640" s="374"/>
      <c r="BW640" s="203"/>
      <c r="BX640" s="376"/>
      <c r="BY640" s="374"/>
      <c r="BZ640" s="203"/>
      <c r="CA640" s="126"/>
      <c r="CB640" s="203"/>
      <c r="CC640" s="203"/>
      <c r="CD640" s="376"/>
      <c r="CE640" s="374"/>
      <c r="CG640" s="376"/>
      <c r="CH640" s="374"/>
      <c r="CJ640" s="376"/>
      <c r="CK640" s="374"/>
      <c r="CM640" s="375"/>
      <c r="CN640" s="375"/>
      <c r="DB640" s="442">
        <v>46012</v>
      </c>
      <c r="DC640" s="441">
        <v>6000</v>
      </c>
      <c r="DH640" s="126"/>
      <c r="DI640" s="203"/>
    </row>
    <row r="641" spans="5:113" x14ac:dyDescent="0.25">
      <c r="E641" s="404">
        <v>46025</v>
      </c>
      <c r="F641" s="405">
        <v>2000</v>
      </c>
      <c r="G641" s="407"/>
      <c r="H641" s="405" t="s">
        <v>7748</v>
      </c>
      <c r="T641" s="671">
        <v>45838</v>
      </c>
      <c r="U641" s="557" t="s">
        <v>5871</v>
      </c>
      <c r="V641" s="557" t="s">
        <v>5816</v>
      </c>
      <c r="W641" s="558" t="s">
        <v>561</v>
      </c>
      <c r="X641" s="558" t="s">
        <v>214</v>
      </c>
      <c r="Y641" s="673" t="s">
        <v>5949</v>
      </c>
      <c r="Z641" s="569"/>
      <c r="AA641" s="569">
        <v>204000</v>
      </c>
      <c r="AB641" s="569"/>
      <c r="AC641" s="569"/>
      <c r="AD641" s="569"/>
      <c r="AE641" s="569">
        <v>204000</v>
      </c>
      <c r="AF641" s="569"/>
      <c r="AG641" s="569"/>
      <c r="AH641" s="569" t="s">
        <v>5951</v>
      </c>
      <c r="AI641" t="s">
        <v>542</v>
      </c>
      <c r="BP641" s="203"/>
      <c r="BQ641" s="203"/>
      <c r="BR641" s="203"/>
      <c r="BS641" s="203"/>
      <c r="BT641" s="203"/>
      <c r="BU641" s="376"/>
      <c r="BV641" s="374"/>
      <c r="BW641" s="203"/>
      <c r="BX641" s="376"/>
      <c r="BY641" s="374"/>
      <c r="BZ641" s="203"/>
      <c r="CA641" s="126"/>
      <c r="CB641" s="203"/>
      <c r="CC641" s="203"/>
      <c r="CD641" s="376"/>
      <c r="CE641" s="374"/>
      <c r="CG641" s="376"/>
      <c r="CH641" s="374"/>
      <c r="CJ641" s="376"/>
      <c r="CK641" s="374"/>
      <c r="CM641" s="375"/>
      <c r="CN641" s="375"/>
      <c r="DB641" s="442">
        <v>46012</v>
      </c>
      <c r="DC641" s="441">
        <v>105000</v>
      </c>
      <c r="DH641" s="126"/>
      <c r="DI641" s="203"/>
    </row>
    <row r="642" spans="5:113" x14ac:dyDescent="0.25">
      <c r="E642" s="404">
        <v>46025</v>
      </c>
      <c r="F642" s="405">
        <v>58000</v>
      </c>
      <c r="G642" s="407"/>
      <c r="H642" s="405" t="s">
        <v>5039</v>
      </c>
      <c r="T642" s="671">
        <v>45838</v>
      </c>
      <c r="U642" s="672" t="s">
        <v>578</v>
      </c>
      <c r="V642" s="672" t="s">
        <v>4305</v>
      </c>
      <c r="W642" s="558" t="s">
        <v>580</v>
      </c>
      <c r="X642" s="558"/>
      <c r="Y642" s="673">
        <v>464000</v>
      </c>
      <c r="Z642" s="569"/>
      <c r="AA642" s="569">
        <v>132000</v>
      </c>
      <c r="AB642" s="569"/>
      <c r="AC642" s="569"/>
      <c r="AD642" s="569"/>
      <c r="AE642" s="569">
        <v>132000</v>
      </c>
      <c r="AF642" s="569"/>
      <c r="AG642" s="569"/>
      <c r="AH642" s="569" t="s">
        <v>5810</v>
      </c>
      <c r="AI642" t="s">
        <v>542</v>
      </c>
      <c r="BP642" s="203"/>
      <c r="BQ642" s="203"/>
      <c r="BR642" s="203"/>
      <c r="BS642" s="203"/>
      <c r="BT642" s="203"/>
      <c r="BU642" s="376"/>
      <c r="BV642" s="374"/>
      <c r="BW642" s="203"/>
      <c r="BX642" s="376"/>
      <c r="BY642" s="374"/>
      <c r="BZ642" s="203"/>
      <c r="CA642" s="126"/>
      <c r="CB642" s="203"/>
      <c r="CC642" s="203"/>
      <c r="CD642" s="376"/>
      <c r="CE642" s="374"/>
      <c r="CG642" s="376"/>
      <c r="CH642" s="374"/>
      <c r="CJ642" s="376"/>
      <c r="CK642" s="374"/>
      <c r="CM642" s="375"/>
      <c r="CN642" s="375"/>
      <c r="DB642" s="442">
        <v>46012</v>
      </c>
      <c r="DC642" s="441">
        <v>400000</v>
      </c>
      <c r="DH642" s="126"/>
      <c r="DI642" s="203"/>
    </row>
    <row r="643" spans="5:113" x14ac:dyDescent="0.25">
      <c r="E643" s="404">
        <v>46025</v>
      </c>
      <c r="F643" s="405">
        <v>5000</v>
      </c>
      <c r="G643" s="407" t="s">
        <v>1365</v>
      </c>
      <c r="H643" s="405"/>
      <c r="T643" s="671">
        <v>45838</v>
      </c>
      <c r="U643" s="557" t="s">
        <v>578</v>
      </c>
      <c r="V643" s="557" t="s">
        <v>5890</v>
      </c>
      <c r="W643" s="558" t="s">
        <v>5891</v>
      </c>
      <c r="X643" s="558" t="s">
        <v>426</v>
      </c>
      <c r="Y643" s="673">
        <v>182000</v>
      </c>
      <c r="Z643" s="569"/>
      <c r="AA643" s="569">
        <v>121000</v>
      </c>
      <c r="AB643" s="569"/>
      <c r="AC643" s="569"/>
      <c r="AD643" s="569"/>
      <c r="AE643" s="569">
        <v>121000</v>
      </c>
      <c r="AF643" s="569"/>
      <c r="AG643" s="569"/>
      <c r="AH643" s="569" t="s">
        <v>5909</v>
      </c>
      <c r="AI643" t="s">
        <v>542</v>
      </c>
      <c r="BP643" s="203"/>
      <c r="BQ643" s="203"/>
      <c r="BR643" s="203"/>
      <c r="BS643" s="203"/>
      <c r="BT643" s="203"/>
      <c r="BU643" s="376"/>
      <c r="BV643" s="374"/>
      <c r="BW643" s="203"/>
      <c r="BX643" s="376"/>
      <c r="BY643" s="374"/>
      <c r="BZ643" s="203"/>
      <c r="CA643" s="126"/>
      <c r="CB643" s="203"/>
      <c r="CC643" s="203"/>
      <c r="CD643" s="376"/>
      <c r="CE643" s="374"/>
      <c r="CG643" s="376"/>
      <c r="CH643" s="374"/>
      <c r="CJ643" s="376"/>
      <c r="CK643" s="374"/>
      <c r="CM643" s="375"/>
      <c r="CN643" s="375"/>
      <c r="DB643" s="442">
        <v>46012</v>
      </c>
      <c r="DC643" s="441">
        <v>35000</v>
      </c>
      <c r="DH643" s="126"/>
      <c r="DI643" s="203"/>
    </row>
    <row r="644" spans="5:113" x14ac:dyDescent="0.25">
      <c r="E644" s="404">
        <v>46024</v>
      </c>
      <c r="F644" s="405">
        <v>27000</v>
      </c>
      <c r="G644" s="407"/>
      <c r="H644" s="405" t="s">
        <v>7747</v>
      </c>
      <c r="T644" s="671">
        <v>45838</v>
      </c>
      <c r="U644" s="672" t="s">
        <v>1641</v>
      </c>
      <c r="V644" s="672" t="s">
        <v>5807</v>
      </c>
      <c r="W644" s="558" t="s">
        <v>5879</v>
      </c>
      <c r="X644" s="558" t="s">
        <v>214</v>
      </c>
      <c r="Y644" s="673">
        <v>370000</v>
      </c>
      <c r="Z644" s="569"/>
      <c r="AA644" s="569">
        <v>15000</v>
      </c>
      <c r="AB644" s="569"/>
      <c r="AC644" s="569"/>
      <c r="AD644" s="569"/>
      <c r="AE644" s="569">
        <v>15000</v>
      </c>
      <c r="AF644" s="569"/>
      <c r="AG644" s="569"/>
      <c r="AH644" s="569" t="s">
        <v>5808</v>
      </c>
      <c r="AI644" t="s">
        <v>542</v>
      </c>
      <c r="BP644" s="203"/>
      <c r="BQ644" s="203"/>
      <c r="BR644" s="203"/>
      <c r="BS644" s="203"/>
      <c r="BT644" s="203"/>
      <c r="BU644" s="376"/>
      <c r="BV644" s="374"/>
      <c r="BW644" s="203"/>
      <c r="BX644" s="376"/>
      <c r="BY644" s="374"/>
      <c r="BZ644" s="203"/>
      <c r="CA644" s="126"/>
      <c r="CB644" s="203"/>
      <c r="CC644" s="203"/>
      <c r="CD644" s="376"/>
      <c r="CE644" s="374"/>
      <c r="CG644" s="376"/>
      <c r="CH644" s="374"/>
      <c r="CJ644" s="376"/>
      <c r="CK644" s="374"/>
      <c r="CM644" s="375"/>
      <c r="CN644" s="375"/>
      <c r="DB644" s="442">
        <v>46011</v>
      </c>
      <c r="DC644" s="441">
        <v>5000</v>
      </c>
      <c r="DH644" s="126"/>
      <c r="DI644" s="203"/>
    </row>
    <row r="645" spans="5:113" x14ac:dyDescent="0.25">
      <c r="E645" s="404">
        <v>46023</v>
      </c>
      <c r="F645" s="405">
        <v>20000</v>
      </c>
      <c r="G645" s="407"/>
      <c r="H645" s="405" t="s">
        <v>7746</v>
      </c>
      <c r="T645" s="671">
        <v>45838</v>
      </c>
      <c r="U645" s="557" t="s">
        <v>5930</v>
      </c>
      <c r="V645" s="557" t="s">
        <v>5906</v>
      </c>
      <c r="W645" s="558" t="s">
        <v>561</v>
      </c>
      <c r="X645" s="558" t="s">
        <v>426</v>
      </c>
      <c r="Y645" s="673">
        <v>326000</v>
      </c>
      <c r="Z645" s="569"/>
      <c r="AA645" s="569">
        <v>104000</v>
      </c>
      <c r="AB645" s="569"/>
      <c r="AC645" s="569"/>
      <c r="AD645" s="569"/>
      <c r="AE645" s="569">
        <v>104000</v>
      </c>
      <c r="AF645" s="569"/>
      <c r="AG645" s="569"/>
      <c r="AH645" s="569" t="s">
        <v>5938</v>
      </c>
      <c r="AI645" t="s">
        <v>542</v>
      </c>
      <c r="BP645" s="203"/>
      <c r="BQ645" s="203"/>
      <c r="BR645" s="203"/>
      <c r="BS645" s="203"/>
      <c r="BT645" s="203"/>
      <c r="BU645" s="376"/>
      <c r="BV645" s="374"/>
      <c r="BW645" s="203"/>
      <c r="BX645" s="376"/>
      <c r="BY645" s="374"/>
      <c r="BZ645" s="203"/>
      <c r="CA645" s="126"/>
      <c r="CB645" s="203"/>
      <c r="CC645" s="203"/>
      <c r="CD645" s="376"/>
      <c r="CE645" s="374"/>
      <c r="CG645" s="376"/>
      <c r="CH645" s="374"/>
      <c r="CJ645" s="376"/>
      <c r="CK645" s="374"/>
      <c r="CM645" s="375"/>
      <c r="CN645" s="375"/>
      <c r="DB645" s="442">
        <v>46009</v>
      </c>
      <c r="DC645" s="441">
        <v>108000</v>
      </c>
      <c r="DH645" s="126"/>
      <c r="DI645" s="203"/>
    </row>
    <row r="646" spans="5:113" x14ac:dyDescent="0.25">
      <c r="E646" s="404">
        <v>46023</v>
      </c>
      <c r="F646" s="405">
        <v>35000</v>
      </c>
      <c r="G646" s="407" t="s">
        <v>1365</v>
      </c>
      <c r="H646" s="405" t="s">
        <v>5403</v>
      </c>
      <c r="T646" s="671">
        <v>45838</v>
      </c>
      <c r="U646" s="557" t="s">
        <v>4860</v>
      </c>
      <c r="V646" s="557" t="s">
        <v>5952</v>
      </c>
      <c r="W646" s="558" t="s">
        <v>561</v>
      </c>
      <c r="X646" s="558" t="s">
        <v>238</v>
      </c>
      <c r="Y646" s="673">
        <v>283000</v>
      </c>
      <c r="Z646" s="569"/>
      <c r="AA646" s="569">
        <v>71000</v>
      </c>
      <c r="AB646" s="569"/>
      <c r="AC646" s="569"/>
      <c r="AD646" s="569"/>
      <c r="AE646" s="569">
        <v>71000</v>
      </c>
      <c r="AF646" s="569"/>
      <c r="AG646" s="569"/>
      <c r="AH646" s="569" t="s">
        <v>5953</v>
      </c>
      <c r="AI646" t="s">
        <v>542</v>
      </c>
      <c r="BP646" s="203"/>
      <c r="BQ646" s="203"/>
      <c r="BR646" s="203"/>
      <c r="BS646" s="203"/>
      <c r="BT646" s="203"/>
      <c r="BU646" s="376"/>
      <c r="BV646" s="374"/>
      <c r="BW646" s="203"/>
      <c r="BX646" s="376"/>
      <c r="BY646" s="374"/>
      <c r="BZ646" s="203"/>
      <c r="CA646" s="126"/>
      <c r="CB646" s="203"/>
      <c r="CC646" s="203"/>
      <c r="CD646" s="376"/>
      <c r="CE646" s="374"/>
      <c r="CG646" s="376"/>
      <c r="CH646" s="374"/>
      <c r="CJ646" s="376"/>
      <c r="CK646" s="374"/>
      <c r="CM646" s="375"/>
      <c r="CN646" s="375"/>
      <c r="DB646" s="442">
        <v>46009</v>
      </c>
      <c r="DC646" s="441">
        <v>15000</v>
      </c>
      <c r="DH646" s="126"/>
      <c r="DI646" s="203"/>
    </row>
    <row r="647" spans="5:113" x14ac:dyDescent="0.25">
      <c r="E647" s="404">
        <v>46023</v>
      </c>
      <c r="F647" s="405">
        <v>50000</v>
      </c>
      <c r="G647" s="407"/>
      <c r="H647" s="405" t="s">
        <v>7745</v>
      </c>
      <c r="T647" s="671">
        <v>45838</v>
      </c>
      <c r="U647" s="557" t="s">
        <v>566</v>
      </c>
      <c r="V647" s="557" t="s">
        <v>5708</v>
      </c>
      <c r="W647" s="558" t="s">
        <v>4781</v>
      </c>
      <c r="X647" s="558" t="s">
        <v>214</v>
      </c>
      <c r="Y647" s="673">
        <v>523000</v>
      </c>
      <c r="Z647" s="569"/>
      <c r="AA647" s="569">
        <v>71000</v>
      </c>
      <c r="AB647" s="569"/>
      <c r="AC647" s="569"/>
      <c r="AD647" s="569"/>
      <c r="AE647" s="569">
        <v>71000</v>
      </c>
      <c r="AF647" s="569"/>
      <c r="AG647" s="569"/>
      <c r="AH647" s="569" t="s">
        <v>5960</v>
      </c>
      <c r="AI647" t="s">
        <v>542</v>
      </c>
      <c r="BP647" s="203"/>
      <c r="BQ647" s="203"/>
      <c r="BR647" s="203"/>
      <c r="BS647" s="203"/>
      <c r="BT647" s="203"/>
      <c r="BU647" s="376"/>
      <c r="BV647" s="374"/>
      <c r="BW647" s="203"/>
      <c r="BX647" s="376"/>
      <c r="BY647" s="374"/>
      <c r="BZ647" s="203"/>
      <c r="CA647" s="126"/>
      <c r="CB647" s="203"/>
      <c r="CC647" s="203"/>
      <c r="CD647" s="376"/>
      <c r="CE647" s="374"/>
      <c r="CG647" s="376"/>
      <c r="CH647" s="374"/>
      <c r="CJ647" s="376"/>
      <c r="CK647" s="374"/>
      <c r="CM647" s="375"/>
      <c r="CN647" s="375"/>
      <c r="DB647" s="442">
        <v>46009</v>
      </c>
      <c r="DC647" s="441">
        <v>18000</v>
      </c>
      <c r="DH647" s="126"/>
      <c r="DI647" s="203"/>
    </row>
    <row r="648" spans="5:113" x14ac:dyDescent="0.25">
      <c r="E648" s="404">
        <v>46022</v>
      </c>
      <c r="F648" s="405">
        <v>63000</v>
      </c>
      <c r="G648" s="407"/>
      <c r="H648" s="405" t="s">
        <v>7744</v>
      </c>
      <c r="T648" s="671">
        <v>45838</v>
      </c>
      <c r="U648" s="557" t="s">
        <v>4734</v>
      </c>
      <c r="V648" s="557" t="s">
        <v>5676</v>
      </c>
      <c r="W648" s="558" t="s">
        <v>2722</v>
      </c>
      <c r="X648" s="558" t="s">
        <v>214</v>
      </c>
      <c r="Y648" s="673">
        <v>803000</v>
      </c>
      <c r="Z648" s="569"/>
      <c r="AA648" s="569">
        <v>93000</v>
      </c>
      <c r="AB648" s="569"/>
      <c r="AC648" s="569"/>
      <c r="AD648" s="569"/>
      <c r="AE648" s="569">
        <v>93000</v>
      </c>
      <c r="AF648" s="569"/>
      <c r="AG648" s="569"/>
      <c r="AH648" s="569" t="s">
        <v>5971</v>
      </c>
      <c r="AI648" t="s">
        <v>542</v>
      </c>
      <c r="BP648" s="203"/>
      <c r="BQ648" s="203"/>
      <c r="BR648" s="203"/>
      <c r="BS648" s="203"/>
      <c r="BT648" s="203"/>
      <c r="BU648" s="376"/>
      <c r="BV648" s="374"/>
      <c r="BW648" s="203"/>
      <c r="BX648" s="376"/>
      <c r="BY648" s="374"/>
      <c r="BZ648" s="203"/>
      <c r="CA648" s="126"/>
      <c r="CB648" s="203"/>
      <c r="CC648" s="203"/>
      <c r="CD648" s="376"/>
      <c r="CE648" s="374"/>
      <c r="CG648" s="376"/>
      <c r="CH648" s="374"/>
      <c r="CJ648" s="376"/>
      <c r="CK648" s="374"/>
      <c r="CM648" s="375"/>
      <c r="CN648" s="375"/>
      <c r="DB648" s="442">
        <v>46009</v>
      </c>
      <c r="DC648" s="441">
        <v>508000</v>
      </c>
      <c r="DH648" s="126"/>
      <c r="DI648" s="203"/>
    </row>
    <row r="649" spans="5:113" x14ac:dyDescent="0.25">
      <c r="E649" s="404">
        <v>46021</v>
      </c>
      <c r="F649" s="405">
        <v>8000</v>
      </c>
      <c r="G649" s="407" t="s">
        <v>3322</v>
      </c>
      <c r="H649" s="405" t="s">
        <v>5688</v>
      </c>
      <c r="T649" s="671">
        <v>45838</v>
      </c>
      <c r="U649" s="557" t="s">
        <v>5941</v>
      </c>
      <c r="V649" s="557" t="s">
        <v>5940</v>
      </c>
      <c r="W649" s="558" t="s">
        <v>561</v>
      </c>
      <c r="X649" s="558" t="s">
        <v>424</v>
      </c>
      <c r="Y649" s="673">
        <v>515000</v>
      </c>
      <c r="Z649" s="569"/>
      <c r="AA649" s="569">
        <v>70000</v>
      </c>
      <c r="AB649" s="569"/>
      <c r="AC649" s="569"/>
      <c r="AD649" s="569"/>
      <c r="AE649" s="569">
        <v>70000</v>
      </c>
      <c r="AF649" s="569"/>
      <c r="AG649" s="569"/>
      <c r="AH649" s="569" t="s">
        <v>5969</v>
      </c>
      <c r="AI649" t="s">
        <v>542</v>
      </c>
      <c r="BP649" s="203"/>
      <c r="BQ649" s="203"/>
      <c r="BR649" s="203"/>
      <c r="BS649" s="203"/>
      <c r="BT649" s="203"/>
      <c r="BU649" s="376"/>
      <c r="BV649" s="374"/>
      <c r="BW649" s="203"/>
      <c r="BX649" s="376"/>
      <c r="BY649" s="374"/>
      <c r="BZ649" s="203"/>
      <c r="CA649" s="126"/>
      <c r="CB649" s="203"/>
      <c r="CC649" s="203"/>
      <c r="CD649" s="376"/>
      <c r="CE649" s="374"/>
      <c r="CG649" s="376"/>
      <c r="CH649" s="374"/>
      <c r="CJ649" s="376"/>
      <c r="CK649" s="374"/>
      <c r="CM649" s="375"/>
      <c r="CN649" s="375"/>
      <c r="DB649" s="442">
        <v>46009</v>
      </c>
      <c r="DC649" s="441">
        <v>502000</v>
      </c>
      <c r="DH649" s="126"/>
      <c r="DI649" s="203"/>
    </row>
    <row r="650" spans="5:113" x14ac:dyDescent="0.25">
      <c r="E650" s="404">
        <v>46021</v>
      </c>
      <c r="F650" s="405">
        <v>3000</v>
      </c>
      <c r="G650" s="407" t="s">
        <v>3324</v>
      </c>
      <c r="H650" s="405"/>
      <c r="T650" s="671">
        <v>45837</v>
      </c>
      <c r="U650" s="557" t="s">
        <v>5011</v>
      </c>
      <c r="V650" s="557" t="s">
        <v>5895</v>
      </c>
      <c r="W650" s="558" t="s">
        <v>561</v>
      </c>
      <c r="X650" s="558" t="s">
        <v>214</v>
      </c>
      <c r="Y650" s="673">
        <v>401000</v>
      </c>
      <c r="Z650" s="569"/>
      <c r="AA650" s="569">
        <v>86000</v>
      </c>
      <c r="AB650" s="569"/>
      <c r="AC650" s="569"/>
      <c r="AD650" s="569"/>
      <c r="AE650" s="569">
        <v>86000</v>
      </c>
      <c r="AF650" s="569"/>
      <c r="AG650" s="569"/>
      <c r="AH650" s="569" t="s">
        <v>5946</v>
      </c>
      <c r="AI650" t="s">
        <v>542</v>
      </c>
      <c r="BP650" s="203"/>
      <c r="BQ650" s="203"/>
      <c r="BR650" s="203"/>
      <c r="BS650" s="203"/>
      <c r="BT650" s="203"/>
      <c r="BU650" s="376"/>
      <c r="BV650" s="374"/>
      <c r="BW650" s="203"/>
      <c r="BX650" s="376"/>
      <c r="BY650" s="374"/>
      <c r="BZ650" s="203"/>
      <c r="CA650" s="126"/>
      <c r="CB650" s="203"/>
      <c r="CC650" s="203"/>
      <c r="CD650" s="376"/>
      <c r="CE650" s="374"/>
      <c r="CG650" s="376"/>
      <c r="CH650" s="374"/>
      <c r="CJ650" s="376"/>
      <c r="CK650" s="374"/>
      <c r="CM650" s="375"/>
      <c r="CN650" s="375"/>
      <c r="DB650" s="442">
        <v>46009</v>
      </c>
      <c r="DC650" s="441">
        <v>2000</v>
      </c>
      <c r="DH650" s="126"/>
      <c r="DI650" s="203"/>
    </row>
    <row r="651" spans="5:113" x14ac:dyDescent="0.25">
      <c r="E651" s="404">
        <v>46021</v>
      </c>
      <c r="F651" s="405">
        <v>25000</v>
      </c>
      <c r="G651" s="407"/>
      <c r="H651" s="405"/>
      <c r="T651" s="671">
        <v>45836</v>
      </c>
      <c r="U651" s="557" t="s">
        <v>5011</v>
      </c>
      <c r="V651" s="557" t="s">
        <v>5945</v>
      </c>
      <c r="W651" s="558" t="s">
        <v>561</v>
      </c>
      <c r="X651" s="558" t="s">
        <v>426</v>
      </c>
      <c r="Y651" s="673">
        <v>404000</v>
      </c>
      <c r="Z651" s="569"/>
      <c r="AA651" s="569">
        <v>82000</v>
      </c>
      <c r="AB651" s="569"/>
      <c r="AC651" s="569"/>
      <c r="AD651" s="569"/>
      <c r="AE651" s="569">
        <v>82000</v>
      </c>
      <c r="AF651" s="569"/>
      <c r="AG651" s="569"/>
      <c r="AH651" s="569" t="s">
        <v>5947</v>
      </c>
      <c r="AI651" t="s">
        <v>542</v>
      </c>
      <c r="BP651" s="203"/>
      <c r="BQ651" s="203"/>
      <c r="BR651" s="203"/>
      <c r="BS651" s="203"/>
      <c r="BT651" s="203"/>
      <c r="BU651" s="376"/>
      <c r="BV651" s="374"/>
      <c r="BW651" s="203"/>
      <c r="BX651" s="376"/>
      <c r="BY651" s="374"/>
      <c r="BZ651" s="203"/>
      <c r="CA651" s="126"/>
      <c r="CB651" s="203"/>
      <c r="CC651" s="203"/>
      <c r="CD651" s="376"/>
      <c r="CE651" s="374"/>
      <c r="CG651" s="376"/>
      <c r="CH651" s="374"/>
      <c r="CJ651" s="376"/>
      <c r="CK651" s="374"/>
      <c r="CM651" s="375"/>
      <c r="CN651" s="375"/>
      <c r="DB651" s="442">
        <v>46008</v>
      </c>
      <c r="DC651" s="441">
        <v>2350000</v>
      </c>
      <c r="DH651" s="126"/>
      <c r="DI651" s="203"/>
    </row>
    <row r="652" spans="5:113" x14ac:dyDescent="0.25">
      <c r="E652" s="404">
        <v>46020</v>
      </c>
      <c r="F652" s="405">
        <v>65000</v>
      </c>
      <c r="G652" s="407" t="s">
        <v>1365</v>
      </c>
      <c r="H652" s="405" t="s">
        <v>2847</v>
      </c>
      <c r="T652" s="671">
        <v>45835</v>
      </c>
      <c r="U652" s="557" t="s">
        <v>5011</v>
      </c>
      <c r="V652" s="557" t="s">
        <v>5942</v>
      </c>
      <c r="W652" s="558" t="s">
        <v>561</v>
      </c>
      <c r="X652" s="558" t="s">
        <v>427</v>
      </c>
      <c r="Y652" s="673">
        <v>260000</v>
      </c>
      <c r="Z652" s="569"/>
      <c r="AA652" s="569">
        <v>0</v>
      </c>
      <c r="AB652" s="569"/>
      <c r="AC652" s="569"/>
      <c r="AD652" s="569"/>
      <c r="AE652" s="569">
        <v>0</v>
      </c>
      <c r="AF652" s="569"/>
      <c r="AG652" s="569"/>
      <c r="AH652" s="569" t="s">
        <v>5943</v>
      </c>
      <c r="AI652" t="s">
        <v>542</v>
      </c>
      <c r="BP652" s="203"/>
      <c r="BQ652" s="203"/>
      <c r="BR652" s="203"/>
      <c r="BS652" s="203"/>
      <c r="BT652" s="203"/>
      <c r="BU652" s="376"/>
      <c r="BV652" s="374"/>
      <c r="BW652" s="203"/>
      <c r="BX652" s="376"/>
      <c r="BY652" s="374"/>
      <c r="BZ652" s="203"/>
      <c r="CA652" s="126"/>
      <c r="CB652" s="203"/>
      <c r="CC652" s="203"/>
      <c r="CD652" s="376"/>
      <c r="CE652" s="374"/>
      <c r="CG652" s="376"/>
      <c r="CH652" s="374"/>
      <c r="CJ652" s="376"/>
      <c r="CK652" s="374"/>
      <c r="CM652" s="375"/>
      <c r="CN652" s="375"/>
      <c r="DB652" s="442">
        <v>46008</v>
      </c>
      <c r="DC652" s="441">
        <v>8000</v>
      </c>
      <c r="DH652" s="126"/>
      <c r="DI652" s="203"/>
    </row>
    <row r="653" spans="5:113" x14ac:dyDescent="0.25">
      <c r="E653" s="404">
        <v>46020</v>
      </c>
      <c r="F653" s="405">
        <v>126000</v>
      </c>
      <c r="G653" s="407" t="s">
        <v>1281</v>
      </c>
      <c r="H653" s="405" t="s">
        <v>3344</v>
      </c>
      <c r="T653" s="671">
        <v>45834</v>
      </c>
      <c r="U653" s="557" t="s">
        <v>2421</v>
      </c>
      <c r="V653" s="557" t="s">
        <v>5571</v>
      </c>
      <c r="W653" s="558" t="s">
        <v>561</v>
      </c>
      <c r="X653" s="558" t="s">
        <v>426</v>
      </c>
      <c r="Y653" s="673">
        <v>482000</v>
      </c>
      <c r="Z653" s="569"/>
      <c r="AA653" s="569">
        <v>71000</v>
      </c>
      <c r="AB653" s="569"/>
      <c r="AC653" s="569"/>
      <c r="AD653" s="569"/>
      <c r="AE653" s="569">
        <v>71000</v>
      </c>
      <c r="AF653" s="569"/>
      <c r="AG653" s="569"/>
      <c r="AH653" s="569" t="s">
        <v>5907</v>
      </c>
      <c r="AI653" t="s">
        <v>542</v>
      </c>
      <c r="BP653" s="203"/>
      <c r="BQ653" s="203"/>
      <c r="BR653" s="203"/>
      <c r="BS653" s="203"/>
      <c r="BT653" s="203"/>
      <c r="BU653" s="376"/>
      <c r="BV653" s="374"/>
      <c r="BW653" s="203"/>
      <c r="BX653" s="376"/>
      <c r="BY653" s="374"/>
      <c r="BZ653" s="203"/>
      <c r="CA653" s="126"/>
      <c r="CB653" s="203"/>
      <c r="CC653" s="203"/>
      <c r="CD653" s="376"/>
      <c r="CE653" s="374"/>
      <c r="CG653" s="376"/>
      <c r="CH653" s="374"/>
      <c r="CJ653" s="376"/>
      <c r="CK653" s="374"/>
      <c r="CM653" s="375"/>
      <c r="CN653" s="375"/>
      <c r="DB653" s="442">
        <v>46008</v>
      </c>
      <c r="DC653" s="441">
        <v>140000</v>
      </c>
      <c r="DH653" s="126"/>
      <c r="DI653" s="203"/>
    </row>
    <row r="654" spans="5:113" x14ac:dyDescent="0.25">
      <c r="E654" s="404">
        <v>46020</v>
      </c>
      <c r="F654" s="405">
        <v>3000</v>
      </c>
      <c r="G654" s="407" t="s">
        <v>5440</v>
      </c>
      <c r="H654" s="405">
        <v>3000</v>
      </c>
      <c r="T654" s="671">
        <v>45833</v>
      </c>
      <c r="U654" s="557" t="s">
        <v>2421</v>
      </c>
      <c r="V654" s="557" t="s">
        <v>5641</v>
      </c>
      <c r="W654" s="558" t="s">
        <v>561</v>
      </c>
      <c r="X654" s="558" t="s">
        <v>426</v>
      </c>
      <c r="Y654" s="673">
        <v>419000</v>
      </c>
      <c r="Z654" s="569"/>
      <c r="AA654" s="569">
        <v>143000</v>
      </c>
      <c r="AB654" s="569"/>
      <c r="AC654" s="569"/>
      <c r="AD654" s="569"/>
      <c r="AE654" s="569">
        <v>143000</v>
      </c>
      <c r="AF654" s="569"/>
      <c r="AG654" s="569"/>
      <c r="AH654" s="569" t="s">
        <v>5908</v>
      </c>
      <c r="AI654" t="s">
        <v>542</v>
      </c>
      <c r="BP654" s="203"/>
      <c r="BQ654" s="203"/>
      <c r="BR654" s="203"/>
      <c r="BS654" s="203"/>
      <c r="BT654" s="203"/>
      <c r="BU654" s="376"/>
      <c r="BV654" s="374"/>
      <c r="BW654" s="203"/>
      <c r="BX654" s="376"/>
      <c r="BY654" s="374"/>
      <c r="BZ654" s="203"/>
      <c r="CA654" s="126"/>
      <c r="CB654" s="203"/>
      <c r="CC654" s="203"/>
      <c r="CD654" s="376"/>
      <c r="CE654" s="374"/>
      <c r="CG654" s="376"/>
      <c r="CH654" s="374"/>
      <c r="CJ654" s="376"/>
      <c r="CK654" s="374"/>
      <c r="CM654" s="375"/>
      <c r="CN654" s="375"/>
      <c r="DB654" s="442">
        <v>46007</v>
      </c>
      <c r="DC654" s="441">
        <v>20000</v>
      </c>
      <c r="DH654" s="126"/>
      <c r="DI654" s="203"/>
    </row>
    <row r="655" spans="5:113" x14ac:dyDescent="0.25">
      <c r="E655" s="404">
        <v>46020</v>
      </c>
      <c r="F655" s="405">
        <v>25000</v>
      </c>
      <c r="G655" s="407"/>
      <c r="H655" s="405"/>
      <c r="T655" s="671">
        <v>45832</v>
      </c>
      <c r="U655" s="557" t="s">
        <v>2421</v>
      </c>
      <c r="V655" s="557" t="s">
        <v>5903</v>
      </c>
      <c r="W655" s="558" t="s">
        <v>5673</v>
      </c>
      <c r="X655" s="558"/>
      <c r="Y655" s="673" t="s">
        <v>5904</v>
      </c>
      <c r="Z655" s="569"/>
      <c r="AA655" s="569">
        <v>40000</v>
      </c>
      <c r="AB655" s="569"/>
      <c r="AC655" s="569"/>
      <c r="AD655" s="569"/>
      <c r="AE655" s="569">
        <v>40000</v>
      </c>
      <c r="AF655" s="569"/>
      <c r="AG655" s="569"/>
      <c r="AH655" s="569" t="s">
        <v>5905</v>
      </c>
      <c r="AI655" t="s">
        <v>542</v>
      </c>
      <c r="BP655" s="203"/>
      <c r="BQ655" s="203"/>
      <c r="BR655" s="203"/>
      <c r="BS655" s="203"/>
      <c r="BT655" s="203"/>
      <c r="BU655" s="376"/>
      <c r="BV655" s="374"/>
      <c r="BW655" s="203"/>
      <c r="BX655" s="376"/>
      <c r="BY655" s="374"/>
      <c r="BZ655" s="203"/>
      <c r="CA655" s="126"/>
      <c r="CB655" s="203"/>
      <c r="CC655" s="203"/>
      <c r="CD655" s="376"/>
      <c r="CE655" s="374"/>
      <c r="CG655" s="376"/>
      <c r="CH655" s="374"/>
      <c r="CJ655" s="376"/>
      <c r="CK655" s="374"/>
      <c r="CM655" s="375"/>
      <c r="CN655" s="375"/>
      <c r="DB655" s="442">
        <v>46007</v>
      </c>
      <c r="DC655" s="441">
        <v>2000</v>
      </c>
      <c r="DH655" s="126"/>
      <c r="DI655" s="203"/>
    </row>
    <row r="656" spans="5:113" x14ac:dyDescent="0.25">
      <c r="E656" s="404">
        <v>46019</v>
      </c>
      <c r="F656" s="405">
        <v>5000</v>
      </c>
      <c r="G656" s="407"/>
      <c r="H656" s="405" t="s">
        <v>3697</v>
      </c>
      <c r="T656" s="671">
        <v>45831</v>
      </c>
      <c r="U656" s="557" t="s">
        <v>2421</v>
      </c>
      <c r="V656" s="557" t="s">
        <v>3080</v>
      </c>
      <c r="W656" s="558" t="s">
        <v>561</v>
      </c>
      <c r="X656" s="558" t="s">
        <v>426</v>
      </c>
      <c r="Y656" s="673">
        <v>641000</v>
      </c>
      <c r="Z656" s="569"/>
      <c r="AA656" s="569">
        <v>0</v>
      </c>
      <c r="AB656" s="569"/>
      <c r="AC656" s="569"/>
      <c r="AD656" s="569"/>
      <c r="AE656" s="569">
        <v>0</v>
      </c>
      <c r="AF656" s="569"/>
      <c r="AG656" s="569"/>
      <c r="AH656" s="569" t="s">
        <v>5902</v>
      </c>
      <c r="AI656" t="s">
        <v>542</v>
      </c>
      <c r="BP656" s="203"/>
      <c r="BQ656" s="203"/>
      <c r="BR656" s="203"/>
      <c r="BS656" s="203"/>
      <c r="BT656" s="203"/>
      <c r="BU656" s="376"/>
      <c r="BV656" s="374"/>
      <c r="BW656" s="203"/>
      <c r="BX656" s="376"/>
      <c r="BY656" s="374"/>
      <c r="BZ656" s="203"/>
      <c r="CA656" s="126"/>
      <c r="CB656" s="203"/>
      <c r="CC656" s="203"/>
      <c r="CD656" s="376"/>
      <c r="CE656" s="374"/>
      <c r="CG656" s="376"/>
      <c r="CH656" s="374"/>
      <c r="CJ656" s="376"/>
      <c r="CK656" s="374"/>
      <c r="CM656" s="375"/>
      <c r="CN656" s="375"/>
      <c r="DB656" s="442">
        <v>46006</v>
      </c>
      <c r="DC656" s="441">
        <v>6000</v>
      </c>
      <c r="DH656" s="126"/>
      <c r="DI656" s="203"/>
    </row>
    <row r="657" spans="5:113" x14ac:dyDescent="0.25">
      <c r="E657" s="404">
        <v>46019</v>
      </c>
      <c r="F657" s="405">
        <v>8000</v>
      </c>
      <c r="G657" s="407" t="s">
        <v>1281</v>
      </c>
      <c r="H657" s="405" t="s">
        <v>7733</v>
      </c>
      <c r="T657" s="671">
        <v>45830</v>
      </c>
      <c r="U657" s="557" t="s">
        <v>5877</v>
      </c>
      <c r="V657" s="557" t="s">
        <v>5853</v>
      </c>
      <c r="W657" s="558" t="s">
        <v>561</v>
      </c>
      <c r="X657" s="558" t="s">
        <v>577</v>
      </c>
      <c r="Y657" s="673"/>
      <c r="Z657" s="569"/>
      <c r="AA657" s="569">
        <v>126000</v>
      </c>
      <c r="AB657" s="569"/>
      <c r="AC657" s="569"/>
      <c r="AD657" s="569"/>
      <c r="AE657" s="569">
        <v>126000</v>
      </c>
      <c r="AF657" s="569"/>
      <c r="AG657" s="569"/>
      <c r="AH657" s="569" t="s">
        <v>5882</v>
      </c>
      <c r="AI657" t="s">
        <v>542</v>
      </c>
      <c r="BP657" s="203"/>
      <c r="BQ657" s="203"/>
      <c r="BR657" s="203"/>
      <c r="BS657" s="203"/>
      <c r="BT657" s="203"/>
      <c r="BU657" s="376"/>
      <c r="BV657" s="374"/>
      <c r="BW657" s="203"/>
      <c r="BX657" s="376"/>
      <c r="BY657" s="374"/>
      <c r="BZ657" s="203"/>
      <c r="CA657" s="126"/>
      <c r="CB657" s="203"/>
      <c r="CC657" s="203"/>
      <c r="CD657" s="376"/>
      <c r="CE657" s="374"/>
      <c r="CG657" s="376"/>
      <c r="CH657" s="374"/>
      <c r="CJ657" s="376"/>
      <c r="CK657" s="374"/>
      <c r="CM657" s="375"/>
      <c r="CN657" s="375"/>
      <c r="DB657" s="442">
        <v>46006</v>
      </c>
      <c r="DC657" s="441">
        <v>45000</v>
      </c>
      <c r="DH657" s="126"/>
      <c r="DI657" s="203"/>
    </row>
    <row r="658" spans="5:113" x14ac:dyDescent="0.25">
      <c r="E658" s="404">
        <v>46017</v>
      </c>
      <c r="F658" s="405">
        <v>30000</v>
      </c>
      <c r="G658" s="407" t="s">
        <v>911</v>
      </c>
      <c r="H658" s="405" t="s">
        <v>885</v>
      </c>
      <c r="T658" s="671">
        <v>45829</v>
      </c>
      <c r="U658" s="557" t="s">
        <v>556</v>
      </c>
      <c r="V658" s="557">
        <v>1020432083</v>
      </c>
      <c r="W658" s="558" t="s">
        <v>3135</v>
      </c>
      <c r="X658" s="558" t="s">
        <v>238</v>
      </c>
      <c r="Y658" s="673">
        <v>302000</v>
      </c>
      <c r="Z658" s="569"/>
      <c r="AA658" s="569">
        <v>30000</v>
      </c>
      <c r="AB658" s="569"/>
      <c r="AC658" s="569"/>
      <c r="AD658" s="569"/>
      <c r="AE658" s="569">
        <v>30000</v>
      </c>
      <c r="AF658" s="569"/>
      <c r="AG658" s="569"/>
      <c r="AH658" s="569" t="s">
        <v>5897</v>
      </c>
      <c r="AI658" t="s">
        <v>542</v>
      </c>
      <c r="BP658" s="203"/>
      <c r="BQ658" s="203"/>
      <c r="BR658" s="203"/>
      <c r="BS658" s="203"/>
      <c r="BT658" s="203"/>
      <c r="BU658" s="376"/>
      <c r="BV658" s="374"/>
      <c r="BW658" s="203"/>
      <c r="BX658" s="376"/>
      <c r="BY658" s="374"/>
      <c r="BZ658" s="203"/>
      <c r="CA658" s="126"/>
      <c r="CB658" s="203"/>
      <c r="CC658" s="203"/>
      <c r="CD658" s="376"/>
      <c r="CE658" s="374"/>
      <c r="CG658" s="376"/>
      <c r="CH658" s="374"/>
      <c r="CJ658" s="376"/>
      <c r="CK658" s="374"/>
      <c r="CM658" s="375"/>
      <c r="CN658" s="375"/>
      <c r="DB658" s="442">
        <v>46005</v>
      </c>
      <c r="DC658" s="441">
        <v>3000</v>
      </c>
      <c r="DH658" s="126"/>
      <c r="DI658" s="203"/>
    </row>
    <row r="659" spans="5:113" x14ac:dyDescent="0.25">
      <c r="E659" s="404">
        <v>46017</v>
      </c>
      <c r="F659" s="405">
        <v>6000</v>
      </c>
      <c r="G659" s="407" t="s">
        <v>3322</v>
      </c>
      <c r="H659" s="405" t="s">
        <v>3835</v>
      </c>
      <c r="T659" s="671">
        <v>45828</v>
      </c>
      <c r="U659" s="557" t="s">
        <v>6513</v>
      </c>
      <c r="V659" s="557" t="s">
        <v>5866</v>
      </c>
      <c r="W659" s="558" t="s">
        <v>561</v>
      </c>
      <c r="X659" s="558" t="s">
        <v>426</v>
      </c>
      <c r="Y659" s="673">
        <v>317000</v>
      </c>
      <c r="Z659" s="569"/>
      <c r="AA659" s="569">
        <v>70000</v>
      </c>
      <c r="AB659" s="569"/>
      <c r="AC659" s="569"/>
      <c r="AD659" s="569"/>
      <c r="AE659" s="569">
        <v>70000</v>
      </c>
      <c r="AF659" s="569"/>
      <c r="AG659" s="569"/>
      <c r="AH659" s="569" t="s">
        <v>5894</v>
      </c>
      <c r="AI659" t="s">
        <v>542</v>
      </c>
      <c r="BP659" s="203"/>
      <c r="BQ659" s="203"/>
      <c r="BR659" s="203"/>
      <c r="BS659" s="203"/>
      <c r="BT659" s="203"/>
      <c r="BU659" s="376"/>
      <c r="BV659" s="374"/>
      <c r="BW659" s="203"/>
      <c r="BX659" s="376"/>
      <c r="BY659" s="374"/>
      <c r="BZ659" s="203"/>
      <c r="CA659" s="126"/>
      <c r="CB659" s="203"/>
      <c r="CC659" s="203"/>
      <c r="CD659" s="376"/>
      <c r="CE659" s="374"/>
      <c r="CG659" s="376"/>
      <c r="CH659" s="374"/>
      <c r="CJ659" s="376"/>
      <c r="CK659" s="374"/>
      <c r="CM659" s="375"/>
      <c r="CN659" s="375"/>
      <c r="DB659" s="442">
        <v>46005</v>
      </c>
      <c r="DC659" s="441">
        <v>20000</v>
      </c>
      <c r="DH659" s="126"/>
      <c r="DI659" s="203"/>
    </row>
    <row r="660" spans="5:113" x14ac:dyDescent="0.25">
      <c r="E660" s="404">
        <v>46015</v>
      </c>
      <c r="F660" s="405">
        <v>2000</v>
      </c>
      <c r="G660" s="407"/>
      <c r="H660" s="405" t="s">
        <v>7690</v>
      </c>
      <c r="T660" s="671">
        <v>45827</v>
      </c>
      <c r="U660" s="557" t="s">
        <v>596</v>
      </c>
      <c r="V660" s="557" t="s">
        <v>5863</v>
      </c>
      <c r="W660" s="558" t="s">
        <v>1442</v>
      </c>
      <c r="X660" s="558" t="s">
        <v>427</v>
      </c>
      <c r="Y660" s="673">
        <v>453000</v>
      </c>
      <c r="Z660" s="569"/>
      <c r="AA660" s="569">
        <v>66000</v>
      </c>
      <c r="AB660" s="569"/>
      <c r="AC660" s="569"/>
      <c r="AD660" s="569"/>
      <c r="AE660" s="569">
        <v>66000</v>
      </c>
      <c r="AF660" s="569"/>
      <c r="AG660" s="569"/>
      <c r="AH660" s="569" t="s">
        <v>5876</v>
      </c>
      <c r="AI660" t="s">
        <v>542</v>
      </c>
      <c r="BP660" s="203"/>
      <c r="BQ660" s="203"/>
      <c r="BR660" s="203"/>
      <c r="BS660" s="203"/>
      <c r="BT660" s="203"/>
      <c r="BU660" s="376"/>
      <c r="BV660" s="374"/>
      <c r="BW660" s="203"/>
      <c r="BX660" s="376"/>
      <c r="BY660" s="374"/>
      <c r="BZ660" s="203"/>
      <c r="CA660" s="126"/>
      <c r="CB660" s="203"/>
      <c r="CC660" s="203"/>
      <c r="CD660" s="376"/>
      <c r="CE660" s="374"/>
      <c r="CG660" s="376"/>
      <c r="CH660" s="374"/>
      <c r="CJ660" s="376"/>
      <c r="CK660" s="374"/>
      <c r="CM660" s="375"/>
      <c r="CN660" s="375"/>
      <c r="DB660" s="442">
        <v>46005</v>
      </c>
      <c r="DC660" s="441">
        <v>65000</v>
      </c>
      <c r="DH660" s="126"/>
      <c r="DI660" s="203"/>
    </row>
    <row r="661" spans="5:113" x14ac:dyDescent="0.25">
      <c r="E661" s="404">
        <v>46015</v>
      </c>
      <c r="F661" s="405">
        <v>6000</v>
      </c>
      <c r="G661" s="407"/>
      <c r="H661" s="405" t="s">
        <v>7689</v>
      </c>
      <c r="T661" s="671">
        <v>45826</v>
      </c>
      <c r="U661" s="557" t="s">
        <v>1523</v>
      </c>
      <c r="V661" s="557" t="s">
        <v>5855</v>
      </c>
      <c r="W661" s="558" t="s">
        <v>5856</v>
      </c>
      <c r="X661" s="558" t="s">
        <v>426</v>
      </c>
      <c r="Y661" s="673">
        <v>235000</v>
      </c>
      <c r="Z661" s="569"/>
      <c r="AA661" s="569">
        <v>75000</v>
      </c>
      <c r="AB661" s="569"/>
      <c r="AC661" s="569"/>
      <c r="AD661" s="569"/>
      <c r="AE661" s="569">
        <v>75000</v>
      </c>
      <c r="AF661" s="569"/>
      <c r="AG661" s="569"/>
      <c r="AH661" s="569" t="s">
        <v>5884</v>
      </c>
      <c r="AI661" t="s">
        <v>542</v>
      </c>
      <c r="BP661" s="203"/>
      <c r="BQ661" s="203"/>
      <c r="BR661" s="203"/>
      <c r="BS661" s="203"/>
      <c r="BT661" s="203"/>
      <c r="BU661" s="376"/>
      <c r="BV661" s="374"/>
      <c r="BW661" s="203"/>
      <c r="BX661" s="376"/>
      <c r="BY661" s="374"/>
      <c r="BZ661" s="203"/>
      <c r="CA661" s="126"/>
      <c r="CB661" s="203"/>
      <c r="CC661" s="203"/>
      <c r="CD661" s="376"/>
      <c r="CE661" s="374"/>
      <c r="CG661" s="376"/>
      <c r="CH661" s="374"/>
      <c r="CJ661" s="376"/>
      <c r="CK661" s="374"/>
      <c r="CM661" s="375"/>
      <c r="CN661" s="375"/>
      <c r="DB661" s="442">
        <v>46005</v>
      </c>
      <c r="DC661" s="441">
        <v>5000</v>
      </c>
      <c r="DH661" s="126"/>
      <c r="DI661" s="203"/>
    </row>
    <row r="662" spans="5:113" x14ac:dyDescent="0.25">
      <c r="E662" s="404">
        <v>46015</v>
      </c>
      <c r="F662" s="405">
        <v>8000</v>
      </c>
      <c r="G662" s="407"/>
      <c r="H662" s="405" t="s">
        <v>5000</v>
      </c>
      <c r="T662" s="671">
        <v>45825</v>
      </c>
      <c r="U662" s="557" t="s">
        <v>1523</v>
      </c>
      <c r="V662" s="557" t="s">
        <v>5857</v>
      </c>
      <c r="W662" s="558" t="s">
        <v>561</v>
      </c>
      <c r="X662" s="558" t="s">
        <v>5134</v>
      </c>
      <c r="Y662" s="673">
        <v>573000</v>
      </c>
      <c r="Z662" s="569"/>
      <c r="AA662" s="569">
        <v>70000</v>
      </c>
      <c r="AB662" s="569"/>
      <c r="AC662" s="569"/>
      <c r="AD662" s="569"/>
      <c r="AE662" s="569">
        <v>70000</v>
      </c>
      <c r="AF662" s="569"/>
      <c r="AG662" s="569"/>
      <c r="AH662" s="569" t="s">
        <v>5893</v>
      </c>
      <c r="AI662" t="s">
        <v>542</v>
      </c>
      <c r="BP662" s="203"/>
      <c r="BQ662" s="203"/>
      <c r="BR662" s="203"/>
      <c r="BS662" s="203"/>
      <c r="BT662" s="203"/>
      <c r="BU662" s="376"/>
      <c r="BV662" s="374"/>
      <c r="BW662" s="203"/>
      <c r="BX662" s="376"/>
      <c r="BY662" s="374"/>
      <c r="BZ662" s="203"/>
      <c r="CA662" s="126"/>
      <c r="CB662" s="203"/>
      <c r="CC662" s="203"/>
      <c r="CD662" s="376"/>
      <c r="CE662" s="374"/>
      <c r="CG662" s="376"/>
      <c r="CH662" s="374"/>
      <c r="CJ662" s="376"/>
      <c r="CK662" s="374"/>
      <c r="CM662" s="375"/>
      <c r="CN662" s="375"/>
      <c r="DB662" s="442">
        <v>46004</v>
      </c>
      <c r="DC662" s="441">
        <v>10000</v>
      </c>
      <c r="DH662" s="126"/>
      <c r="DI662" s="203"/>
    </row>
    <row r="663" spans="5:113" x14ac:dyDescent="0.25">
      <c r="E663" s="404">
        <v>46015</v>
      </c>
      <c r="F663" s="405">
        <v>90000</v>
      </c>
      <c r="G663" s="407"/>
      <c r="H663" s="405" t="s">
        <v>7691</v>
      </c>
      <c r="T663" s="671">
        <v>45824</v>
      </c>
      <c r="U663" s="557" t="s">
        <v>3708</v>
      </c>
      <c r="V663" s="557" t="s">
        <v>3709</v>
      </c>
      <c r="W663" s="558" t="s">
        <v>562</v>
      </c>
      <c r="X663" s="558" t="s">
        <v>426</v>
      </c>
      <c r="Y663" s="673" t="s">
        <v>5864</v>
      </c>
      <c r="Z663" s="569"/>
      <c r="AA663" s="569">
        <v>70000</v>
      </c>
      <c r="AB663" s="569"/>
      <c r="AC663" s="569"/>
      <c r="AD663" s="569"/>
      <c r="AE663" s="569">
        <v>70000</v>
      </c>
      <c r="AF663" s="569"/>
      <c r="AG663" s="569"/>
      <c r="AH663" s="569" t="s">
        <v>5883</v>
      </c>
      <c r="AI663" t="s">
        <v>542</v>
      </c>
      <c r="BP663" s="203"/>
      <c r="BQ663" s="203"/>
      <c r="BR663" s="203"/>
      <c r="BS663" s="203"/>
      <c r="BT663" s="203"/>
      <c r="BU663" s="376"/>
      <c r="BV663" s="374"/>
      <c r="BW663" s="203"/>
      <c r="BX663" s="376"/>
      <c r="BY663" s="374"/>
      <c r="BZ663" s="203"/>
      <c r="CA663" s="126"/>
      <c r="CB663" s="203"/>
      <c r="CC663" s="203"/>
      <c r="CD663" s="376"/>
      <c r="CE663" s="374"/>
      <c r="CG663" s="376"/>
      <c r="CH663" s="374"/>
      <c r="CJ663" s="376"/>
      <c r="CK663" s="374"/>
      <c r="CM663" s="375"/>
      <c r="CN663" s="375"/>
      <c r="DB663" s="442">
        <v>46004</v>
      </c>
      <c r="DC663" s="441">
        <v>70000</v>
      </c>
      <c r="DH663" s="126"/>
      <c r="DI663" s="203"/>
    </row>
    <row r="664" spans="5:113" x14ac:dyDescent="0.25">
      <c r="E664" s="404">
        <v>46015</v>
      </c>
      <c r="F664" s="405">
        <v>6000</v>
      </c>
      <c r="G664" s="407"/>
      <c r="H664" s="405" t="s">
        <v>7693</v>
      </c>
      <c r="T664" s="671">
        <v>45823</v>
      </c>
      <c r="U664" s="557" t="s">
        <v>1697</v>
      </c>
      <c r="V664" s="557" t="s">
        <v>5713</v>
      </c>
      <c r="W664" s="558" t="s">
        <v>561</v>
      </c>
      <c r="X664" s="558" t="s">
        <v>5134</v>
      </c>
      <c r="Y664" s="673">
        <v>487000</v>
      </c>
      <c r="Z664" s="569"/>
      <c r="AA664" s="569">
        <v>11000</v>
      </c>
      <c r="AB664" s="569"/>
      <c r="AC664" s="569"/>
      <c r="AD664" s="569"/>
      <c r="AE664" s="569">
        <v>11000</v>
      </c>
      <c r="AF664" s="569"/>
      <c r="AG664" s="569"/>
      <c r="AH664" s="569" t="s">
        <v>5881</v>
      </c>
      <c r="AI664" t="s">
        <v>542</v>
      </c>
      <c r="BP664" s="203"/>
      <c r="BQ664" s="203"/>
      <c r="BR664" s="203"/>
      <c r="BS664" s="203"/>
      <c r="BT664" s="203"/>
      <c r="BU664" s="376"/>
      <c r="BV664" s="374"/>
      <c r="BW664" s="203"/>
      <c r="BX664" s="376"/>
      <c r="BY664" s="374"/>
      <c r="BZ664" s="203"/>
      <c r="CA664" s="126"/>
      <c r="CB664" s="203"/>
      <c r="CC664" s="203"/>
      <c r="CD664" s="376"/>
      <c r="CE664" s="374"/>
      <c r="CG664" s="376"/>
      <c r="CH664" s="374"/>
      <c r="CJ664" s="376"/>
      <c r="CK664" s="374"/>
      <c r="CM664" s="375"/>
      <c r="CN664" s="375"/>
      <c r="DB664" s="442">
        <v>46004</v>
      </c>
      <c r="DC664" s="441">
        <v>30000</v>
      </c>
      <c r="DH664" s="126"/>
      <c r="DI664" s="203"/>
    </row>
    <row r="665" spans="5:113" x14ac:dyDescent="0.25">
      <c r="E665" s="404">
        <v>46015</v>
      </c>
      <c r="F665" s="405">
        <v>2000</v>
      </c>
      <c r="G665" s="407"/>
      <c r="H665" s="405" t="s">
        <v>7688</v>
      </c>
      <c r="T665" s="671">
        <v>45822</v>
      </c>
      <c r="U665" s="557" t="s">
        <v>5632</v>
      </c>
      <c r="V665" s="557" t="s">
        <v>5833</v>
      </c>
      <c r="W665" s="558" t="s">
        <v>561</v>
      </c>
      <c r="X665" s="558" t="s">
        <v>427</v>
      </c>
      <c r="Y665" s="673">
        <v>280000</v>
      </c>
      <c r="Z665" s="569"/>
      <c r="AA665" s="569">
        <v>91000</v>
      </c>
      <c r="AB665" s="569"/>
      <c r="AC665" s="569"/>
      <c r="AD665" s="569"/>
      <c r="AE665" s="569">
        <v>91000</v>
      </c>
      <c r="AF665" s="569"/>
      <c r="AG665" s="569"/>
      <c r="AH665" s="569" t="s">
        <v>5874</v>
      </c>
      <c r="AI665" t="s">
        <v>542</v>
      </c>
      <c r="BP665" s="203"/>
      <c r="BQ665" s="203"/>
      <c r="BR665" s="203"/>
      <c r="BS665" s="203"/>
      <c r="BT665" s="203"/>
      <c r="BU665" s="376"/>
      <c r="BV665" s="374"/>
      <c r="BW665" s="203"/>
      <c r="BX665" s="376"/>
      <c r="BY665" s="374"/>
      <c r="BZ665" s="203"/>
      <c r="CA665" s="126"/>
      <c r="CB665" s="203"/>
      <c r="CC665" s="203"/>
      <c r="CD665" s="376"/>
      <c r="CE665" s="374"/>
      <c r="CG665" s="376"/>
      <c r="CH665" s="374"/>
      <c r="CJ665" s="376"/>
      <c r="CK665" s="374"/>
      <c r="CM665" s="375"/>
      <c r="CN665" s="375"/>
      <c r="DB665" s="442">
        <v>46002</v>
      </c>
      <c r="DC665" s="441">
        <v>2000</v>
      </c>
      <c r="DH665" s="376"/>
      <c r="DI665" s="374"/>
    </row>
    <row r="666" spans="5:113" x14ac:dyDescent="0.25">
      <c r="E666" s="404">
        <v>46015</v>
      </c>
      <c r="F666" s="405">
        <v>30000</v>
      </c>
      <c r="G666" s="407"/>
      <c r="H666" s="405" t="s">
        <v>7692</v>
      </c>
      <c r="T666" s="671">
        <v>45821</v>
      </c>
      <c r="U666" s="557" t="s">
        <v>2101</v>
      </c>
      <c r="V666" s="557" t="s">
        <v>5885</v>
      </c>
      <c r="W666" s="558" t="s">
        <v>561</v>
      </c>
      <c r="X666" s="558" t="s">
        <v>426</v>
      </c>
      <c r="Y666" s="673">
        <v>727000</v>
      </c>
      <c r="Z666" s="569"/>
      <c r="AA666" s="569">
        <v>67000</v>
      </c>
      <c r="AB666" s="569"/>
      <c r="AC666" s="569"/>
      <c r="AD666" s="569"/>
      <c r="AE666" s="569">
        <v>67000</v>
      </c>
      <c r="AF666" s="569"/>
      <c r="AG666" s="569"/>
      <c r="AH666" s="569" t="s">
        <v>5873</v>
      </c>
      <c r="AI666" t="s">
        <v>542</v>
      </c>
      <c r="BP666" s="203"/>
      <c r="BQ666" s="203"/>
      <c r="BR666" s="203"/>
      <c r="BS666" s="203"/>
      <c r="BT666" s="203"/>
      <c r="BU666" s="376"/>
      <c r="BV666" s="374"/>
      <c r="BW666" s="203"/>
      <c r="BX666" s="376"/>
      <c r="BY666" s="374"/>
      <c r="BZ666" s="203"/>
      <c r="CA666" s="126"/>
      <c r="CB666" s="203"/>
      <c r="CC666" s="203"/>
      <c r="CD666" s="376"/>
      <c r="CE666" s="374"/>
      <c r="CG666" s="376"/>
      <c r="CH666" s="374"/>
      <c r="CJ666" s="376"/>
      <c r="CK666" s="374"/>
      <c r="CM666" s="375"/>
      <c r="CN666" s="375"/>
      <c r="DB666" s="442">
        <v>46002</v>
      </c>
      <c r="DC666" s="441">
        <v>10000</v>
      </c>
      <c r="DH666" s="376"/>
      <c r="DI666" s="374"/>
    </row>
    <row r="667" spans="5:113" x14ac:dyDescent="0.25">
      <c r="E667" s="404">
        <v>46015</v>
      </c>
      <c r="F667" s="405">
        <v>2000</v>
      </c>
      <c r="G667" s="407" t="s">
        <v>3322</v>
      </c>
      <c r="H667" s="405" t="s">
        <v>3835</v>
      </c>
      <c r="T667" s="671">
        <v>45820</v>
      </c>
      <c r="U667" s="557" t="s">
        <v>5854</v>
      </c>
      <c r="V667" s="557">
        <v>1090476754</v>
      </c>
      <c r="W667" s="558" t="s">
        <v>4286</v>
      </c>
      <c r="X667" s="558" t="s">
        <v>5887</v>
      </c>
      <c r="Y667" s="673">
        <v>755000</v>
      </c>
      <c r="Z667" s="569"/>
      <c r="AA667" s="569">
        <v>71000</v>
      </c>
      <c r="AB667" s="569"/>
      <c r="AC667" s="569"/>
      <c r="AD667" s="569"/>
      <c r="AE667" s="569">
        <v>71000</v>
      </c>
      <c r="AF667" s="569"/>
      <c r="AG667" s="569"/>
      <c r="AH667" s="569" t="s">
        <v>5886</v>
      </c>
      <c r="AI667" t="s">
        <v>542</v>
      </c>
      <c r="BP667" s="203"/>
      <c r="BQ667" s="203"/>
      <c r="BR667" s="203"/>
      <c r="BS667" s="203"/>
      <c r="BT667" s="203"/>
      <c r="BU667" s="376"/>
      <c r="BV667" s="374"/>
      <c r="BW667" s="203"/>
      <c r="BX667" s="376"/>
      <c r="BY667" s="374"/>
      <c r="BZ667" s="203"/>
      <c r="CA667" s="126"/>
      <c r="CB667" s="203"/>
      <c r="CC667" s="203"/>
      <c r="CD667" s="376"/>
      <c r="CE667" s="374"/>
      <c r="CG667" s="376"/>
      <c r="CH667" s="374"/>
      <c r="CJ667" s="376"/>
      <c r="CK667" s="374"/>
      <c r="CM667" s="375"/>
      <c r="CN667" s="375"/>
      <c r="DB667" s="442">
        <v>46002</v>
      </c>
      <c r="DC667" s="441">
        <v>76000</v>
      </c>
      <c r="DH667" s="376"/>
      <c r="DI667" s="374"/>
    </row>
    <row r="668" spans="5:113" x14ac:dyDescent="0.25">
      <c r="E668" s="404">
        <v>46014</v>
      </c>
      <c r="F668" s="405">
        <v>3000</v>
      </c>
      <c r="G668" s="407" t="s">
        <v>3322</v>
      </c>
      <c r="H668" s="405" t="s">
        <v>7674</v>
      </c>
      <c r="T668" s="671">
        <v>45819</v>
      </c>
      <c r="U668" s="557" t="s">
        <v>1814</v>
      </c>
      <c r="V668" s="557" t="s">
        <v>5481</v>
      </c>
      <c r="W668" s="558" t="s">
        <v>561</v>
      </c>
      <c r="X668" s="558" t="s">
        <v>424</v>
      </c>
      <c r="Y668" s="673">
        <v>420000</v>
      </c>
      <c r="Z668" s="569"/>
      <c r="AA668" s="569">
        <v>91000</v>
      </c>
      <c r="AB668" s="569"/>
      <c r="AC668" s="569"/>
      <c r="AD668" s="569"/>
      <c r="AE668" s="569">
        <v>91000</v>
      </c>
      <c r="AF668" s="569"/>
      <c r="AG668" s="569"/>
      <c r="AH668" s="569" t="s">
        <v>5806</v>
      </c>
      <c r="AI668" t="s">
        <v>542</v>
      </c>
      <c r="BP668" s="203"/>
      <c r="BQ668" s="203"/>
      <c r="BR668" s="203"/>
      <c r="BS668" s="203"/>
      <c r="BT668" s="203"/>
      <c r="BU668" s="376"/>
      <c r="BV668" s="374"/>
      <c r="BW668" s="203"/>
      <c r="BX668" s="376"/>
      <c r="BY668" s="374"/>
      <c r="BZ668" s="203"/>
      <c r="CA668" s="126"/>
      <c r="CB668" s="203"/>
      <c r="CC668" s="203"/>
      <c r="CD668" s="376"/>
      <c r="CE668" s="374"/>
      <c r="CG668" s="376"/>
      <c r="CH668" s="374"/>
      <c r="CJ668" s="376"/>
      <c r="CK668" s="374"/>
      <c r="CM668" s="375"/>
      <c r="CN668" s="375"/>
      <c r="DB668" s="442">
        <v>46002</v>
      </c>
      <c r="DC668" s="441">
        <v>23000</v>
      </c>
      <c r="DH668" s="376"/>
      <c r="DI668" s="374"/>
    </row>
    <row r="669" spans="5:113" x14ac:dyDescent="0.25">
      <c r="E669" s="404">
        <v>46014</v>
      </c>
      <c r="F669" s="405">
        <v>450000</v>
      </c>
      <c r="G669" s="407" t="s">
        <v>3324</v>
      </c>
      <c r="H669" s="405" t="s">
        <v>7196</v>
      </c>
      <c r="T669" s="671">
        <v>45818</v>
      </c>
      <c r="U669" s="557" t="s">
        <v>587</v>
      </c>
      <c r="V669" s="557" t="s">
        <v>5809</v>
      </c>
      <c r="W669" s="558" t="s">
        <v>5803</v>
      </c>
      <c r="X669" s="558" t="s">
        <v>214</v>
      </c>
      <c r="Y669" s="673">
        <v>300000</v>
      </c>
      <c r="Z669" s="569"/>
      <c r="AA669" s="569">
        <v>42000</v>
      </c>
      <c r="AB669" s="569"/>
      <c r="AC669" s="569"/>
      <c r="AD669" s="569"/>
      <c r="AE669" s="569">
        <v>42000</v>
      </c>
      <c r="AF669" s="569"/>
      <c r="AG669" s="569"/>
      <c r="AH669" s="569" t="s">
        <v>5805</v>
      </c>
      <c r="AI669" t="s">
        <v>542</v>
      </c>
      <c r="BP669" s="203"/>
      <c r="BQ669" s="203"/>
      <c r="BR669" s="203"/>
      <c r="BS669" s="203"/>
      <c r="BT669" s="203"/>
      <c r="BU669" s="376"/>
      <c r="BV669" s="374"/>
      <c r="BW669" s="203"/>
      <c r="BX669" s="376"/>
      <c r="BY669" s="374"/>
      <c r="BZ669" s="203"/>
      <c r="CA669" s="126"/>
      <c r="CB669" s="203"/>
      <c r="CC669" s="203"/>
      <c r="CD669" s="376"/>
      <c r="CE669" s="374"/>
      <c r="CG669" s="376"/>
      <c r="CH669" s="374"/>
      <c r="CJ669" s="376"/>
      <c r="CK669" s="374"/>
      <c r="CM669" s="375"/>
      <c r="CN669" s="375"/>
      <c r="DB669" s="442">
        <v>46002</v>
      </c>
      <c r="DC669" s="441">
        <v>428000</v>
      </c>
      <c r="DH669" s="376"/>
      <c r="DI669" s="374"/>
    </row>
    <row r="670" spans="5:113" x14ac:dyDescent="0.25">
      <c r="E670" s="404">
        <v>46014</v>
      </c>
      <c r="F670" s="405">
        <v>16000</v>
      </c>
      <c r="G670" s="407" t="s">
        <v>3322</v>
      </c>
      <c r="H670" s="405" t="s">
        <v>3835</v>
      </c>
      <c r="T670" s="671">
        <v>45817</v>
      </c>
      <c r="U670" s="557" t="s">
        <v>1679</v>
      </c>
      <c r="V670" s="557" t="s">
        <v>5804</v>
      </c>
      <c r="W670" s="558" t="s">
        <v>561</v>
      </c>
      <c r="X670" s="558" t="s">
        <v>426</v>
      </c>
      <c r="Y670" s="673">
        <v>1153000</v>
      </c>
      <c r="Z670" s="569"/>
      <c r="AA670" s="569">
        <v>80000</v>
      </c>
      <c r="AB670" s="569"/>
      <c r="AC670" s="569"/>
      <c r="AD670" s="569"/>
      <c r="AE670" s="569">
        <v>80000</v>
      </c>
      <c r="AF670" s="569"/>
      <c r="AG670" s="569"/>
      <c r="AH670" s="569" t="s">
        <v>5811</v>
      </c>
      <c r="AI670" t="s">
        <v>542</v>
      </c>
      <c r="BP670" s="203"/>
      <c r="BQ670" s="203"/>
      <c r="BR670" s="203"/>
      <c r="BS670" s="203"/>
      <c r="BT670" s="203"/>
      <c r="BU670" s="376"/>
      <c r="BV670" s="374"/>
      <c r="BW670" s="203"/>
      <c r="BX670" s="376"/>
      <c r="BY670" s="374"/>
      <c r="BZ670" s="203"/>
      <c r="CA670" s="126"/>
      <c r="CB670" s="203"/>
      <c r="CC670" s="203"/>
      <c r="CD670" s="376"/>
      <c r="CE670" s="374"/>
      <c r="CG670" s="376"/>
      <c r="CH670" s="374"/>
      <c r="CJ670" s="376"/>
      <c r="CK670" s="374"/>
      <c r="CM670" s="375"/>
      <c r="CN670" s="375"/>
      <c r="DB670" s="442">
        <v>46002</v>
      </c>
      <c r="DC670" s="441">
        <v>882000</v>
      </c>
      <c r="DH670" s="376"/>
      <c r="DI670" s="374"/>
    </row>
    <row r="671" spans="5:113" x14ac:dyDescent="0.25">
      <c r="E671" s="404">
        <v>46014</v>
      </c>
      <c r="F671" s="405">
        <v>5000</v>
      </c>
      <c r="G671" s="407"/>
      <c r="H671" s="405" t="s">
        <v>3835</v>
      </c>
      <c r="T671" s="671">
        <v>45816</v>
      </c>
      <c r="U671" s="557" t="s">
        <v>556</v>
      </c>
      <c r="V671" s="557" t="s">
        <v>5387</v>
      </c>
      <c r="W671" s="558" t="s">
        <v>561</v>
      </c>
      <c r="X671" s="558" t="s">
        <v>214</v>
      </c>
      <c r="Y671" s="673">
        <v>427000</v>
      </c>
      <c r="Z671" s="569"/>
      <c r="AA671" s="569">
        <v>0</v>
      </c>
      <c r="AB671" s="569"/>
      <c r="AC671" s="569"/>
      <c r="AD671" s="569"/>
      <c r="AE671" s="569">
        <v>0</v>
      </c>
      <c r="AF671" s="569"/>
      <c r="AG671" s="569"/>
      <c r="AH671" s="569" t="s">
        <v>5762</v>
      </c>
      <c r="AI671" t="s">
        <v>542</v>
      </c>
      <c r="BP671" s="203"/>
      <c r="BQ671" s="203"/>
      <c r="BR671" s="203"/>
      <c r="BS671" s="203"/>
      <c r="BT671" s="203"/>
      <c r="BU671" s="376"/>
      <c r="BV671" s="374"/>
      <c r="BW671" s="203"/>
      <c r="BX671" s="376"/>
      <c r="BY671" s="374"/>
      <c r="BZ671" s="203"/>
      <c r="CA671" s="126"/>
      <c r="CB671" s="203"/>
      <c r="CC671" s="203"/>
      <c r="CD671" s="376"/>
      <c r="CE671" s="374"/>
      <c r="CG671" s="376"/>
      <c r="CH671" s="374"/>
      <c r="CJ671" s="376"/>
      <c r="CK671" s="374"/>
      <c r="CM671" s="375"/>
      <c r="CN671" s="375"/>
      <c r="DB671" s="442">
        <v>46001</v>
      </c>
      <c r="DC671" s="441">
        <v>13000</v>
      </c>
      <c r="DH671" s="376"/>
      <c r="DI671" s="374"/>
    </row>
    <row r="672" spans="5:113" x14ac:dyDescent="0.25">
      <c r="E672" s="404">
        <v>46013</v>
      </c>
      <c r="F672" s="405">
        <v>6000</v>
      </c>
      <c r="G672" s="407" t="s">
        <v>1281</v>
      </c>
      <c r="H672" s="405" t="s">
        <v>888</v>
      </c>
      <c r="T672" s="671">
        <v>45815</v>
      </c>
      <c r="U672" s="557" t="s">
        <v>4734</v>
      </c>
      <c r="V672" s="557" t="s">
        <v>5823</v>
      </c>
      <c r="W672" s="558" t="s">
        <v>561</v>
      </c>
      <c r="X672" s="558" t="s">
        <v>214</v>
      </c>
      <c r="Y672" s="673">
        <v>288000</v>
      </c>
      <c r="Z672" s="569"/>
      <c r="AA672" s="569">
        <v>87000</v>
      </c>
      <c r="AB672" s="569"/>
      <c r="AC672" s="569"/>
      <c r="AD672" s="569"/>
      <c r="AE672" s="569">
        <v>87000</v>
      </c>
      <c r="AF672" s="569"/>
      <c r="AG672" s="569"/>
      <c r="AH672" s="569" t="s">
        <v>5899</v>
      </c>
      <c r="AI672" t="s">
        <v>542</v>
      </c>
      <c r="BP672" s="203"/>
      <c r="BQ672" s="203"/>
      <c r="BR672" s="203"/>
      <c r="BS672" s="203"/>
      <c r="BT672" s="203"/>
      <c r="BU672" s="376"/>
      <c r="BV672" s="374"/>
      <c r="BW672" s="203"/>
      <c r="BX672" s="376"/>
      <c r="BY672" s="374"/>
      <c r="BZ672" s="203"/>
      <c r="CA672" s="126"/>
      <c r="CB672" s="203"/>
      <c r="CC672" s="203"/>
      <c r="CD672" s="376"/>
      <c r="CE672" s="374"/>
      <c r="CG672" s="376"/>
      <c r="CH672" s="374"/>
      <c r="CJ672" s="376"/>
      <c r="CK672" s="374"/>
      <c r="CM672" s="375"/>
      <c r="CN672" s="375"/>
      <c r="DB672" s="442">
        <v>46001</v>
      </c>
      <c r="DC672" s="441">
        <v>2000</v>
      </c>
      <c r="DH672" s="376"/>
      <c r="DI672" s="374"/>
    </row>
    <row r="673" spans="5:113" x14ac:dyDescent="0.25">
      <c r="E673" s="404">
        <v>46013</v>
      </c>
      <c r="F673" s="405">
        <v>314000</v>
      </c>
      <c r="G673" s="407" t="s">
        <v>1281</v>
      </c>
      <c r="H673" s="405" t="s">
        <v>3344</v>
      </c>
      <c r="T673" s="671">
        <v>45813</v>
      </c>
      <c r="U673" s="557" t="s">
        <v>4860</v>
      </c>
      <c r="V673" s="557" t="s">
        <v>5868</v>
      </c>
      <c r="W673" s="558" t="s">
        <v>580</v>
      </c>
      <c r="X673" s="558" t="s">
        <v>427</v>
      </c>
      <c r="Y673" s="673">
        <v>563000</v>
      </c>
      <c r="Z673" s="569"/>
      <c r="AA673" s="569">
        <v>62000</v>
      </c>
      <c r="AB673" s="569"/>
      <c r="AC673" s="569"/>
      <c r="AD673" s="569"/>
      <c r="AE673" s="569">
        <v>62000</v>
      </c>
      <c r="AF673" s="569"/>
      <c r="AG673" s="569"/>
      <c r="AH673" s="569" t="s">
        <v>5898</v>
      </c>
      <c r="AI673" t="s">
        <v>542</v>
      </c>
      <c r="BP673" s="203"/>
      <c r="BQ673" s="203"/>
      <c r="BR673" s="203"/>
      <c r="BS673" s="203"/>
      <c r="BT673" s="203"/>
      <c r="BU673" s="376"/>
      <c r="BV673" s="374"/>
      <c r="BW673" s="203"/>
      <c r="BX673" s="376"/>
      <c r="BY673" s="374"/>
      <c r="BZ673" s="203"/>
      <c r="CA673" s="126"/>
      <c r="CB673" s="203"/>
      <c r="CC673" s="203"/>
      <c r="CD673" s="376"/>
      <c r="CE673" s="374"/>
      <c r="CG673" s="376"/>
      <c r="CH673" s="374"/>
      <c r="CJ673" s="376"/>
      <c r="CK673" s="374"/>
      <c r="CM673" s="375"/>
      <c r="CN673" s="375"/>
      <c r="DB673" s="442">
        <v>46001</v>
      </c>
      <c r="DC673" s="441">
        <v>5000</v>
      </c>
      <c r="DH673" s="376"/>
      <c r="DI673" s="374"/>
    </row>
    <row r="674" spans="5:113" x14ac:dyDescent="0.25">
      <c r="E674" s="404">
        <v>46013</v>
      </c>
      <c r="F674" s="405">
        <v>30000</v>
      </c>
      <c r="G674" s="407" t="s">
        <v>1281</v>
      </c>
      <c r="H674" s="405" t="s">
        <v>7656</v>
      </c>
      <c r="T674" s="671">
        <v>45812</v>
      </c>
      <c r="U674" s="557" t="s">
        <v>556</v>
      </c>
      <c r="V674" s="557" t="s">
        <v>5896</v>
      </c>
      <c r="W674" s="558" t="s">
        <v>561</v>
      </c>
      <c r="X674" s="558" t="s">
        <v>426</v>
      </c>
      <c r="Y674" s="673">
        <v>430000</v>
      </c>
      <c r="Z674" s="569"/>
      <c r="AA674" s="569">
        <v>45000</v>
      </c>
      <c r="AB674" s="569"/>
      <c r="AC674" s="569"/>
      <c r="AD674" s="569"/>
      <c r="AE674" s="569">
        <v>45000</v>
      </c>
      <c r="AF674" s="569"/>
      <c r="AG674" s="569"/>
      <c r="AH674" s="569" t="s">
        <v>5967</v>
      </c>
      <c r="AI674" t="s">
        <v>542</v>
      </c>
      <c r="BP674" s="203"/>
      <c r="BQ674" s="203"/>
      <c r="BR674" s="203"/>
      <c r="BS674" s="203"/>
      <c r="BT674" s="203"/>
      <c r="BU674" s="376"/>
      <c r="BV674" s="374"/>
      <c r="BW674" s="203"/>
      <c r="BX674" s="376"/>
      <c r="BY674" s="374"/>
      <c r="BZ674" s="203"/>
      <c r="CA674" s="126"/>
      <c r="CB674" s="203"/>
      <c r="CC674" s="203"/>
      <c r="CD674" s="376"/>
      <c r="CE674" s="374"/>
      <c r="CG674" s="376"/>
      <c r="CH674" s="374"/>
      <c r="CJ674" s="376"/>
      <c r="CK674" s="374"/>
      <c r="CM674" s="375"/>
      <c r="CN674" s="375"/>
      <c r="DB674" s="442">
        <v>46001</v>
      </c>
      <c r="DC674" s="441">
        <v>374000</v>
      </c>
      <c r="DH674" s="376"/>
      <c r="DI674" s="374"/>
    </row>
    <row r="675" spans="5:113" x14ac:dyDescent="0.25">
      <c r="E675" s="404">
        <v>46012</v>
      </c>
      <c r="F675" s="405">
        <v>120000</v>
      </c>
      <c r="G675" s="407" t="s">
        <v>1365</v>
      </c>
      <c r="H675" s="405" t="s">
        <v>7644</v>
      </c>
      <c r="T675" s="671">
        <v>45812</v>
      </c>
      <c r="U675" s="557" t="s">
        <v>556</v>
      </c>
      <c r="V675" s="557" t="s">
        <v>5972</v>
      </c>
      <c r="W675" s="558" t="s">
        <v>561</v>
      </c>
      <c r="X675" s="558" t="s">
        <v>2794</v>
      </c>
      <c r="Y675" s="673"/>
      <c r="Z675" s="569"/>
      <c r="AA675" s="569">
        <v>-120000</v>
      </c>
      <c r="AB675" s="569"/>
      <c r="AC675" s="569"/>
      <c r="AD675" s="569"/>
      <c r="AE675" s="569">
        <v>-120000</v>
      </c>
      <c r="AF675" s="569"/>
      <c r="AG675" s="569"/>
      <c r="AH675" s="569" t="s">
        <v>5973</v>
      </c>
      <c r="AI675" t="s">
        <v>542</v>
      </c>
      <c r="BP675" s="203"/>
      <c r="BQ675" s="203"/>
      <c r="BR675" s="203"/>
      <c r="BS675" s="203"/>
      <c r="BT675" s="203"/>
      <c r="BU675" s="376"/>
      <c r="BV675" s="374"/>
      <c r="BW675" s="203"/>
      <c r="BX675" s="376"/>
      <c r="BY675" s="374"/>
      <c r="BZ675" s="203"/>
      <c r="CA675" s="126"/>
      <c r="CB675" s="203"/>
      <c r="CC675" s="203"/>
      <c r="CD675" s="376"/>
      <c r="CE675" s="374"/>
      <c r="CG675" s="376"/>
      <c r="CH675" s="374"/>
      <c r="CJ675" s="376"/>
      <c r="CK675" s="374"/>
      <c r="CM675" s="375"/>
      <c r="CN675" s="375"/>
      <c r="DB675" s="442">
        <v>46001</v>
      </c>
      <c r="DC675" s="441">
        <v>244000</v>
      </c>
      <c r="DH675" s="376"/>
      <c r="DI675" s="374"/>
    </row>
    <row r="676" spans="5:113" x14ac:dyDescent="0.25">
      <c r="E676" s="404">
        <v>46012</v>
      </c>
      <c r="F676" s="405">
        <v>110000</v>
      </c>
      <c r="G676" s="407" t="s">
        <v>3324</v>
      </c>
      <c r="H676" s="405" t="s">
        <v>7645</v>
      </c>
      <c r="T676" s="671">
        <v>45811</v>
      </c>
      <c r="U676" s="557" t="s">
        <v>556</v>
      </c>
      <c r="V676" s="557" t="s">
        <v>5826</v>
      </c>
      <c r="W676" s="558" t="s">
        <v>562</v>
      </c>
      <c r="X676" s="558" t="s">
        <v>426</v>
      </c>
      <c r="Y676" s="673">
        <v>500000</v>
      </c>
      <c r="Z676" s="569"/>
      <c r="AA676" s="569">
        <v>45000</v>
      </c>
      <c r="AB676" s="569"/>
      <c r="AC676" s="569"/>
      <c r="AD676" s="569"/>
      <c r="AE676" s="569">
        <v>45000</v>
      </c>
      <c r="AF676" s="569"/>
      <c r="AG676" s="569"/>
      <c r="AH676" s="569" t="s">
        <v>5966</v>
      </c>
      <c r="AI676" t="s">
        <v>542</v>
      </c>
      <c r="BP676" s="203"/>
      <c r="BQ676" s="203"/>
      <c r="BR676" s="203"/>
      <c r="BS676" s="203"/>
      <c r="BT676" s="203"/>
      <c r="BU676" s="376"/>
      <c r="BV676" s="374"/>
      <c r="BW676" s="203"/>
      <c r="BX676" s="376"/>
      <c r="BY676" s="374"/>
      <c r="BZ676" s="203"/>
      <c r="CA676" s="126"/>
      <c r="CB676" s="203"/>
      <c r="CC676" s="203"/>
      <c r="CD676" s="376"/>
      <c r="CE676" s="374"/>
      <c r="CG676" s="376"/>
      <c r="CH676" s="374"/>
      <c r="CJ676" s="376"/>
      <c r="CK676" s="374"/>
      <c r="CM676" s="375"/>
      <c r="DB676" s="442">
        <v>46001</v>
      </c>
      <c r="DC676" s="441">
        <v>5000</v>
      </c>
      <c r="DH676" s="376"/>
      <c r="DI676" s="374"/>
    </row>
    <row r="677" spans="5:113" x14ac:dyDescent="0.25">
      <c r="E677" s="404">
        <v>46012</v>
      </c>
      <c r="F677" s="405">
        <v>2000</v>
      </c>
      <c r="G677" s="407"/>
      <c r="H677" s="405" t="s">
        <v>7652</v>
      </c>
      <c r="T677" s="671">
        <v>45810</v>
      </c>
      <c r="U677" s="557" t="s">
        <v>556</v>
      </c>
      <c r="V677" s="557" t="s">
        <v>5858</v>
      </c>
      <c r="W677" s="558" t="s">
        <v>562</v>
      </c>
      <c r="X677" s="558" t="s">
        <v>426</v>
      </c>
      <c r="Y677" s="673" t="s">
        <v>5872</v>
      </c>
      <c r="Z677" s="569"/>
      <c r="AA677" s="569">
        <v>45000</v>
      </c>
      <c r="AB677" s="569"/>
      <c r="AC677" s="569"/>
      <c r="AD677" s="569"/>
      <c r="AE677" s="569">
        <v>45000</v>
      </c>
      <c r="AF677" s="569"/>
      <c r="AG677" s="569"/>
      <c r="AH677" s="569" t="s">
        <v>5968</v>
      </c>
      <c r="AI677" t="s">
        <v>542</v>
      </c>
      <c r="BP677" s="203"/>
      <c r="BQ677" s="203"/>
      <c r="BR677" s="203"/>
      <c r="BS677" s="203"/>
      <c r="BT677" s="203"/>
      <c r="BU677" s="376"/>
      <c r="BV677" s="374"/>
      <c r="BW677" s="203"/>
      <c r="BX677" s="376"/>
      <c r="BY677" s="374"/>
      <c r="BZ677" s="203"/>
      <c r="CA677" s="126"/>
      <c r="CB677" s="203"/>
      <c r="CC677" s="203"/>
      <c r="CD677" s="376"/>
      <c r="CE677" s="374"/>
      <c r="CG677" s="376"/>
      <c r="CH677" s="374"/>
      <c r="CJ677" s="376"/>
      <c r="CK677" s="374"/>
      <c r="CM677" s="375"/>
      <c r="DB677" s="442">
        <v>46000</v>
      </c>
      <c r="DC677" s="441">
        <v>14000</v>
      </c>
      <c r="DH677" s="376"/>
      <c r="DI677" s="374"/>
    </row>
    <row r="678" spans="5:113" x14ac:dyDescent="0.25">
      <c r="E678" s="404">
        <v>46012</v>
      </c>
      <c r="F678" s="405">
        <v>6000</v>
      </c>
      <c r="G678" s="407"/>
      <c r="H678" s="405" t="s">
        <v>7650</v>
      </c>
      <c r="T678" s="671">
        <v>45809</v>
      </c>
      <c r="U678" s="557" t="s">
        <v>556</v>
      </c>
      <c r="V678" s="557" t="s">
        <v>5880</v>
      </c>
      <c r="W678" s="558" t="s">
        <v>561</v>
      </c>
      <c r="X678" s="558" t="s">
        <v>424</v>
      </c>
      <c r="Y678" s="673">
        <v>797000</v>
      </c>
      <c r="Z678" s="569"/>
      <c r="AA678" s="569">
        <v>45000</v>
      </c>
      <c r="AB678" s="569"/>
      <c r="AC678" s="569"/>
      <c r="AD678" s="569"/>
      <c r="AE678" s="569">
        <v>45000</v>
      </c>
      <c r="AF678" s="569"/>
      <c r="AG678" s="569"/>
      <c r="AH678" s="569" t="s">
        <v>5965</v>
      </c>
      <c r="AI678" t="s">
        <v>542</v>
      </c>
      <c r="BP678" s="203"/>
      <c r="BQ678" s="203"/>
      <c r="BR678" s="203"/>
      <c r="BS678" s="203"/>
      <c r="BT678" s="203"/>
      <c r="BU678" s="376"/>
      <c r="BV678" s="374"/>
      <c r="BW678" s="203"/>
      <c r="BX678" s="376"/>
      <c r="BY678" s="374"/>
      <c r="BZ678" s="203"/>
      <c r="CA678" s="126"/>
      <c r="CB678" s="203"/>
      <c r="CC678" s="203"/>
      <c r="CD678" s="376"/>
      <c r="CE678" s="374"/>
      <c r="CG678" s="376"/>
      <c r="CH678" s="374"/>
      <c r="CJ678" s="376"/>
      <c r="CK678" s="374"/>
      <c r="CM678" s="375"/>
      <c r="DB678" s="442">
        <v>46000</v>
      </c>
      <c r="DC678" s="441">
        <v>4000</v>
      </c>
      <c r="DH678" s="376"/>
      <c r="DI678" s="374"/>
    </row>
    <row r="679" spans="5:113" x14ac:dyDescent="0.25">
      <c r="E679" s="404">
        <v>46012</v>
      </c>
      <c r="F679" s="405">
        <v>105000</v>
      </c>
      <c r="G679" s="407" t="s">
        <v>3324</v>
      </c>
      <c r="H679" s="405" t="s">
        <v>7648</v>
      </c>
      <c r="T679" s="671">
        <v>45808</v>
      </c>
      <c r="U679" s="557" t="s">
        <v>566</v>
      </c>
      <c r="V679" s="557" t="s">
        <v>5687</v>
      </c>
      <c r="W679" s="558" t="s">
        <v>561</v>
      </c>
      <c r="X679" s="558" t="s">
        <v>426</v>
      </c>
      <c r="Y679" s="673">
        <v>1061000</v>
      </c>
      <c r="Z679" s="569"/>
      <c r="AA679" s="569">
        <v>73000</v>
      </c>
      <c r="AB679" s="569"/>
      <c r="AC679" s="569"/>
      <c r="AD679" s="569"/>
      <c r="AE679" s="569">
        <v>73000</v>
      </c>
      <c r="AF679" s="569"/>
      <c r="AG679" s="569"/>
      <c r="AH679" s="569" t="s">
        <v>5705</v>
      </c>
      <c r="AI679" t="s">
        <v>542</v>
      </c>
      <c r="BP679" s="203"/>
      <c r="BQ679" s="203"/>
      <c r="BR679" s="203"/>
      <c r="BS679" s="203"/>
      <c r="BT679" s="203"/>
      <c r="BU679" s="376"/>
      <c r="BV679" s="374"/>
      <c r="BW679" s="203"/>
      <c r="BX679" s="376"/>
      <c r="BY679" s="374"/>
      <c r="BZ679" s="203"/>
      <c r="CA679" s="126"/>
      <c r="CB679" s="203"/>
      <c r="CC679" s="203"/>
      <c r="CD679" s="376"/>
      <c r="CE679" s="374"/>
      <c r="CG679" s="376"/>
      <c r="CH679" s="374"/>
      <c r="CJ679" s="376"/>
      <c r="CK679" s="374"/>
      <c r="CM679" s="375"/>
      <c r="DB679" s="442">
        <v>45999</v>
      </c>
      <c r="DC679" s="441">
        <v>20000</v>
      </c>
      <c r="DH679" s="376"/>
      <c r="DI679" s="374"/>
    </row>
    <row r="680" spans="5:113" x14ac:dyDescent="0.25">
      <c r="E680" s="404">
        <v>46012</v>
      </c>
      <c r="F680" s="405">
        <v>4000</v>
      </c>
      <c r="G680" s="407"/>
      <c r="H680" s="405" t="s">
        <v>7653</v>
      </c>
      <c r="T680" s="671">
        <v>45808</v>
      </c>
      <c r="U680" s="557" t="s">
        <v>1727</v>
      </c>
      <c r="V680" s="557" t="s">
        <v>5669</v>
      </c>
      <c r="W680" s="558" t="s">
        <v>561</v>
      </c>
      <c r="X680" s="558" t="s">
        <v>214</v>
      </c>
      <c r="Y680" s="673">
        <v>215000</v>
      </c>
      <c r="Z680" s="569"/>
      <c r="AA680" s="569">
        <v>70000</v>
      </c>
      <c r="AB680" s="569"/>
      <c r="AC680" s="569"/>
      <c r="AD680" s="569"/>
      <c r="AE680" s="569">
        <v>70000</v>
      </c>
      <c r="AF680" s="569"/>
      <c r="AG680" s="569"/>
      <c r="AH680" s="569" t="s">
        <v>5678</v>
      </c>
      <c r="AI680" t="s">
        <v>542</v>
      </c>
      <c r="BP680" s="203"/>
      <c r="BQ680" s="203"/>
      <c r="BR680" s="203"/>
      <c r="BS680" s="203"/>
      <c r="BT680" s="203"/>
      <c r="BU680" s="376"/>
      <c r="BV680" s="374"/>
      <c r="BW680" s="203"/>
      <c r="BX680" s="376"/>
      <c r="BY680" s="374"/>
      <c r="BZ680" s="203"/>
      <c r="CA680" s="126"/>
      <c r="CB680" s="203"/>
      <c r="CC680" s="203"/>
      <c r="CD680" s="376"/>
      <c r="CE680" s="374"/>
      <c r="CG680" s="376"/>
      <c r="CH680" s="374"/>
      <c r="CJ680" s="376"/>
      <c r="CK680" s="374"/>
      <c r="CM680" s="375"/>
      <c r="DB680" s="442">
        <v>45999</v>
      </c>
      <c r="DC680" s="441">
        <v>7000</v>
      </c>
      <c r="DH680" s="376"/>
      <c r="DI680" s="374"/>
    </row>
    <row r="681" spans="5:113" x14ac:dyDescent="0.25">
      <c r="E681" s="404">
        <v>46012</v>
      </c>
      <c r="F681" s="405">
        <v>35000</v>
      </c>
      <c r="G681" s="407" t="s">
        <v>1365</v>
      </c>
      <c r="H681" s="405" t="s">
        <v>7646</v>
      </c>
      <c r="T681" s="671">
        <v>45808</v>
      </c>
      <c r="U681" s="557" t="s">
        <v>3970</v>
      </c>
      <c r="V681" s="557" t="s">
        <v>5643</v>
      </c>
      <c r="W681" s="558" t="s">
        <v>5642</v>
      </c>
      <c r="X681" s="558" t="s">
        <v>238</v>
      </c>
      <c r="Y681" s="673">
        <v>409000</v>
      </c>
      <c r="Z681" s="569"/>
      <c r="AA681" s="569">
        <v>66000</v>
      </c>
      <c r="AB681" s="569"/>
      <c r="AC681" s="569"/>
      <c r="AD681" s="569"/>
      <c r="AE681" s="569">
        <v>66000</v>
      </c>
      <c r="AF681" s="569"/>
      <c r="AG681" s="569"/>
      <c r="AH681" s="569" t="s">
        <v>5738</v>
      </c>
      <c r="AI681" t="s">
        <v>542</v>
      </c>
      <c r="BP681" s="203"/>
      <c r="BQ681" s="203"/>
      <c r="BR681" s="203"/>
      <c r="BS681" s="203"/>
      <c r="BT681" s="203"/>
      <c r="BU681" s="376"/>
      <c r="BV681" s="374"/>
      <c r="BW681" s="203"/>
      <c r="BX681" s="376"/>
      <c r="BY681" s="374"/>
      <c r="BZ681" s="203"/>
      <c r="CA681" s="126"/>
      <c r="CB681" s="203"/>
      <c r="CC681" s="203"/>
      <c r="CD681" s="376"/>
      <c r="CE681" s="374"/>
      <c r="CG681" s="376"/>
      <c r="CH681" s="374"/>
      <c r="CJ681" s="376"/>
      <c r="CK681" s="374"/>
      <c r="CM681" s="375"/>
      <c r="DB681" s="442">
        <v>45999</v>
      </c>
      <c r="DC681" s="441">
        <v>4000</v>
      </c>
      <c r="DH681" s="376"/>
      <c r="DI681" s="374"/>
    </row>
    <row r="682" spans="5:113" x14ac:dyDescent="0.25">
      <c r="E682" s="404">
        <v>46012</v>
      </c>
      <c r="F682" s="405">
        <v>30000</v>
      </c>
      <c r="G682" s="407" t="s">
        <v>911</v>
      </c>
      <c r="H682" s="405" t="s">
        <v>885</v>
      </c>
      <c r="T682" s="671">
        <v>45808</v>
      </c>
      <c r="U682" s="557" t="s">
        <v>578</v>
      </c>
      <c r="V682" s="557" t="s">
        <v>4305</v>
      </c>
      <c r="W682" s="558" t="s">
        <v>4230</v>
      </c>
      <c r="X682" s="558" t="s">
        <v>214</v>
      </c>
      <c r="Y682" s="673">
        <v>518000</v>
      </c>
      <c r="Z682" s="569"/>
      <c r="AA682" s="569">
        <v>70000</v>
      </c>
      <c r="AB682" s="569"/>
      <c r="AC682" s="569"/>
      <c r="AD682" s="569"/>
      <c r="AE682" s="569">
        <v>70000</v>
      </c>
      <c r="AF682" s="569"/>
      <c r="AG682" s="569"/>
      <c r="AH682" s="569" t="s">
        <v>5737</v>
      </c>
      <c r="AI682" t="s">
        <v>542</v>
      </c>
      <c r="BP682" s="203"/>
      <c r="BQ682" s="203"/>
      <c r="BR682" s="203"/>
      <c r="BS682" s="203"/>
      <c r="BT682" s="203"/>
      <c r="BU682" s="376"/>
      <c r="BV682" s="374"/>
      <c r="BW682" s="203"/>
      <c r="BX682" s="376"/>
      <c r="BY682" s="374"/>
      <c r="BZ682" s="203"/>
      <c r="CA682" s="126"/>
      <c r="CB682" s="203"/>
      <c r="CC682" s="203"/>
      <c r="CD682" s="376"/>
      <c r="CE682" s="374"/>
      <c r="CG682" s="376"/>
      <c r="CH682" s="374"/>
      <c r="CJ682" s="376"/>
      <c r="CK682" s="374"/>
      <c r="CM682" s="375"/>
      <c r="DB682" s="442">
        <v>45999</v>
      </c>
      <c r="DC682" s="441">
        <v>10000</v>
      </c>
      <c r="DH682" s="376"/>
      <c r="DI682" s="374"/>
    </row>
    <row r="683" spans="5:113" x14ac:dyDescent="0.25">
      <c r="E683" s="404">
        <v>46012</v>
      </c>
      <c r="F683" s="405">
        <v>6000</v>
      </c>
      <c r="G683" s="407" t="s">
        <v>5440</v>
      </c>
      <c r="H683" s="405" t="s">
        <v>7651</v>
      </c>
      <c r="T683" s="671">
        <v>45808</v>
      </c>
      <c r="U683" s="557" t="s">
        <v>3755</v>
      </c>
      <c r="V683" s="557" t="s">
        <v>4321</v>
      </c>
      <c r="W683" s="558" t="s">
        <v>561</v>
      </c>
      <c r="X683" s="558" t="s">
        <v>571</v>
      </c>
      <c r="Y683" s="673">
        <v>1397000</v>
      </c>
      <c r="Z683" s="569"/>
      <c r="AA683" s="569">
        <v>103000</v>
      </c>
      <c r="AB683" s="569"/>
      <c r="AC683" s="569"/>
      <c r="AD683" s="569"/>
      <c r="AE683" s="569">
        <v>103000</v>
      </c>
      <c r="AF683" s="569"/>
      <c r="AG683" s="569"/>
      <c r="AH683" s="569" t="s">
        <v>5720</v>
      </c>
      <c r="AI683" t="s">
        <v>542</v>
      </c>
      <c r="BP683" s="203"/>
      <c r="BQ683" s="203"/>
      <c r="BR683" s="203"/>
      <c r="BS683" s="203"/>
      <c r="BT683" s="203"/>
      <c r="BU683" s="376"/>
      <c r="BV683" s="374"/>
      <c r="BW683" s="203"/>
      <c r="BX683" s="376"/>
      <c r="BY683" s="374"/>
      <c r="BZ683" s="203"/>
      <c r="CA683" s="126"/>
      <c r="CB683" s="203"/>
      <c r="CC683" s="203"/>
      <c r="CD683" s="376"/>
      <c r="CE683" s="374"/>
      <c r="CG683" s="376"/>
      <c r="CH683" s="374"/>
      <c r="CJ683" s="376"/>
      <c r="CK683" s="374"/>
      <c r="CM683" s="375"/>
      <c r="DB683" s="442">
        <v>45998</v>
      </c>
      <c r="DC683" s="441">
        <v>10000</v>
      </c>
      <c r="DH683" s="376"/>
      <c r="DI683" s="374"/>
    </row>
    <row r="684" spans="5:113" x14ac:dyDescent="0.25">
      <c r="E684" s="404">
        <v>46012</v>
      </c>
      <c r="F684" s="405">
        <v>400000</v>
      </c>
      <c r="G684" s="407" t="s">
        <v>3322</v>
      </c>
      <c r="H684" s="405" t="s">
        <v>7647</v>
      </c>
      <c r="T684" s="671">
        <v>45808</v>
      </c>
      <c r="U684" s="557" t="s">
        <v>1462</v>
      </c>
      <c r="V684" s="557" t="s">
        <v>5729</v>
      </c>
      <c r="W684" s="558" t="s">
        <v>561</v>
      </c>
      <c r="X684" s="558" t="s">
        <v>426</v>
      </c>
      <c r="Y684" s="673">
        <v>619000</v>
      </c>
      <c r="Z684" s="569"/>
      <c r="AA684" s="569">
        <v>71000</v>
      </c>
      <c r="AB684" s="569"/>
      <c r="AC684" s="569"/>
      <c r="AD684" s="569"/>
      <c r="AE684" s="569">
        <v>71000</v>
      </c>
      <c r="AF684" s="569"/>
      <c r="AG684" s="569"/>
      <c r="AH684" s="569" t="s">
        <v>5732</v>
      </c>
      <c r="AI684" t="s">
        <v>542</v>
      </c>
      <c r="BP684" s="203"/>
      <c r="BQ684" s="203"/>
      <c r="BR684" s="203"/>
      <c r="BS684" s="203"/>
      <c r="BT684" s="203"/>
      <c r="BU684" s="376"/>
      <c r="BV684" s="374"/>
      <c r="BW684" s="203"/>
      <c r="BX684" s="376"/>
      <c r="BY684" s="374"/>
      <c r="BZ684" s="203"/>
      <c r="CA684" s="126"/>
      <c r="CB684" s="203"/>
      <c r="CC684" s="203"/>
      <c r="CD684" s="376"/>
      <c r="CE684" s="374"/>
      <c r="CG684" s="376"/>
      <c r="CH684" s="374"/>
      <c r="CJ684" s="376"/>
      <c r="CK684" s="374"/>
      <c r="CM684" s="375"/>
      <c r="DB684" s="442">
        <v>45998</v>
      </c>
      <c r="DC684" s="441">
        <v>5000</v>
      </c>
      <c r="DH684" s="376"/>
      <c r="DI684" s="374"/>
    </row>
    <row r="685" spans="5:113" x14ac:dyDescent="0.25">
      <c r="E685" s="404">
        <v>46012</v>
      </c>
      <c r="F685" s="405">
        <v>4000</v>
      </c>
      <c r="G685" s="407"/>
      <c r="H685" s="405" t="s">
        <v>1102</v>
      </c>
      <c r="T685" s="671">
        <v>45808</v>
      </c>
      <c r="U685" s="557" t="s">
        <v>1867</v>
      </c>
      <c r="V685" s="557" t="s">
        <v>5704</v>
      </c>
      <c r="W685" s="558" t="s">
        <v>4781</v>
      </c>
      <c r="X685" s="558" t="s">
        <v>455</v>
      </c>
      <c r="Y685" s="673" t="s">
        <v>5703</v>
      </c>
      <c r="Z685" s="569"/>
      <c r="AA685" s="569">
        <v>96000</v>
      </c>
      <c r="AB685" s="569"/>
      <c r="AC685" s="569"/>
      <c r="AD685" s="569"/>
      <c r="AE685" s="569">
        <v>96000</v>
      </c>
      <c r="AF685" s="569"/>
      <c r="AG685" s="569"/>
      <c r="AH685" s="569" t="s">
        <v>5736</v>
      </c>
      <c r="AI685" t="s">
        <v>542</v>
      </c>
      <c r="BP685" s="203"/>
      <c r="BQ685" s="203"/>
      <c r="BR685" s="203"/>
      <c r="BS685" s="203"/>
      <c r="BT685" s="203"/>
      <c r="BU685" s="376"/>
      <c r="BV685" s="374"/>
      <c r="BW685" s="203"/>
      <c r="BX685" s="376"/>
      <c r="BY685" s="374"/>
      <c r="BZ685" s="203"/>
      <c r="CA685" s="126"/>
      <c r="CB685" s="203"/>
      <c r="CC685" s="203"/>
      <c r="CD685" s="376"/>
      <c r="CE685" s="374"/>
      <c r="CG685" s="376"/>
      <c r="CH685" s="374"/>
      <c r="CJ685" s="376"/>
      <c r="CK685" s="374"/>
      <c r="CM685" s="375"/>
      <c r="DB685" s="442">
        <v>45998</v>
      </c>
      <c r="DC685" s="441">
        <v>5000</v>
      </c>
      <c r="DH685" s="376"/>
      <c r="DI685" s="374"/>
    </row>
    <row r="686" spans="5:113" x14ac:dyDescent="0.25">
      <c r="E686" s="404">
        <v>46012</v>
      </c>
      <c r="F686" s="405">
        <v>6000</v>
      </c>
      <c r="G686" s="407" t="s">
        <v>1281</v>
      </c>
      <c r="H686" s="405" t="s">
        <v>7649</v>
      </c>
      <c r="T686" s="671">
        <v>45808</v>
      </c>
      <c r="U686" s="557" t="s">
        <v>3961</v>
      </c>
      <c r="V686" s="557" t="s">
        <v>2952</v>
      </c>
      <c r="W686" s="558" t="s">
        <v>1442</v>
      </c>
      <c r="X686" s="558" t="s">
        <v>427</v>
      </c>
      <c r="Y686" s="673">
        <v>310000</v>
      </c>
      <c r="Z686" s="569"/>
      <c r="AA686" s="569">
        <v>67000</v>
      </c>
      <c r="AB686" s="569"/>
      <c r="AC686" s="569"/>
      <c r="AD686" s="569"/>
      <c r="AE686" s="569">
        <v>67000</v>
      </c>
      <c r="AF686" s="569"/>
      <c r="AG686" s="569"/>
      <c r="AH686" s="569" t="s">
        <v>5735</v>
      </c>
      <c r="AI686" t="s">
        <v>542</v>
      </c>
      <c r="BP686" s="203"/>
      <c r="BQ686" s="203"/>
      <c r="BR686" s="203"/>
      <c r="BS686" s="203"/>
      <c r="BT686" s="203"/>
      <c r="BU686" s="376"/>
      <c r="BV686" s="374"/>
      <c r="BW686" s="203"/>
      <c r="BX686" s="376"/>
      <c r="BY686" s="374"/>
      <c r="BZ686" s="203"/>
      <c r="CA686" s="126"/>
      <c r="CB686" s="203"/>
      <c r="CC686" s="203"/>
      <c r="CD686" s="376"/>
      <c r="CE686" s="374"/>
      <c r="CG686" s="376"/>
      <c r="CH686" s="374"/>
      <c r="CJ686" s="376"/>
      <c r="CK686" s="374"/>
      <c r="CM686" s="375"/>
      <c r="DB686" s="442">
        <v>45998</v>
      </c>
      <c r="DC686" s="441">
        <v>10000</v>
      </c>
      <c r="DH686" s="376"/>
      <c r="DI686" s="374"/>
    </row>
    <row r="687" spans="5:113" x14ac:dyDescent="0.25">
      <c r="E687" s="404">
        <v>46011</v>
      </c>
      <c r="F687" s="405">
        <v>5000</v>
      </c>
      <c r="G687" s="407"/>
      <c r="H687" s="405" t="s">
        <v>3697</v>
      </c>
      <c r="T687" s="671">
        <v>45808</v>
      </c>
      <c r="U687" s="557" t="s">
        <v>5730</v>
      </c>
      <c r="V687" s="557" t="s">
        <v>5731</v>
      </c>
      <c r="W687" s="558" t="s">
        <v>5726</v>
      </c>
      <c r="X687" s="558" t="s">
        <v>426</v>
      </c>
      <c r="Y687" s="673">
        <v>105000</v>
      </c>
      <c r="Z687" s="569"/>
      <c r="AA687" s="569">
        <v>32000</v>
      </c>
      <c r="AB687" s="569"/>
      <c r="AC687" s="569"/>
      <c r="AD687" s="569"/>
      <c r="AE687" s="569">
        <v>32000</v>
      </c>
      <c r="AF687" s="569"/>
      <c r="AG687" s="569"/>
      <c r="AH687" s="569" t="s">
        <v>5727</v>
      </c>
      <c r="AI687" t="s">
        <v>542</v>
      </c>
      <c r="BP687" s="203"/>
      <c r="BQ687" s="203"/>
      <c r="BR687" s="203"/>
      <c r="BS687" s="203"/>
      <c r="BT687" s="203"/>
      <c r="BU687" s="376"/>
      <c r="BV687" s="374"/>
      <c r="BW687" s="203"/>
      <c r="BX687" s="376"/>
      <c r="BY687" s="374"/>
      <c r="BZ687" s="203"/>
      <c r="CA687" s="126"/>
      <c r="CB687" s="203"/>
      <c r="CC687" s="203"/>
      <c r="CD687" s="376"/>
      <c r="CE687" s="374"/>
      <c r="CG687" s="375"/>
      <c r="CH687" s="375"/>
      <c r="CJ687" s="376"/>
      <c r="CK687" s="374"/>
      <c r="CM687" s="375"/>
      <c r="DB687" s="442">
        <v>45998</v>
      </c>
      <c r="DC687" s="441">
        <v>24000</v>
      </c>
      <c r="DH687" s="376"/>
      <c r="DI687" s="374"/>
    </row>
    <row r="688" spans="5:113" x14ac:dyDescent="0.25">
      <c r="E688" s="404">
        <v>46009</v>
      </c>
      <c r="F688" s="405">
        <v>2000</v>
      </c>
      <c r="G688" s="407" t="s">
        <v>3324</v>
      </c>
      <c r="H688" s="405" t="s">
        <v>7628</v>
      </c>
      <c r="T688" s="671">
        <v>45808</v>
      </c>
      <c r="U688" s="557" t="s">
        <v>5301</v>
      </c>
      <c r="V688" s="557" t="s">
        <v>5725</v>
      </c>
      <c r="W688" s="558" t="s">
        <v>561</v>
      </c>
      <c r="X688" s="558" t="s">
        <v>426</v>
      </c>
      <c r="Y688" s="673">
        <v>333000</v>
      </c>
      <c r="Z688" s="569"/>
      <c r="AA688" s="569">
        <v>0</v>
      </c>
      <c r="AB688" s="569"/>
      <c r="AC688" s="569"/>
      <c r="AD688" s="569"/>
      <c r="AE688" s="569">
        <v>0</v>
      </c>
      <c r="AF688" s="569"/>
      <c r="AG688" s="569"/>
      <c r="AH688" s="569" t="s">
        <v>5756</v>
      </c>
      <c r="AI688" t="s">
        <v>542</v>
      </c>
      <c r="BP688" s="203"/>
      <c r="BQ688" s="203"/>
      <c r="BR688" s="203"/>
      <c r="BS688" s="203"/>
      <c r="BT688" s="203"/>
      <c r="BU688" s="376"/>
      <c r="BV688" s="374"/>
      <c r="BW688" s="203"/>
      <c r="BX688" s="376"/>
      <c r="BY688" s="374"/>
      <c r="BZ688" s="203"/>
      <c r="CA688" s="126"/>
      <c r="CB688" s="203"/>
      <c r="CC688" s="203"/>
      <c r="CD688" s="376"/>
      <c r="CE688" s="374"/>
      <c r="CG688" s="375"/>
      <c r="CH688" s="375"/>
      <c r="CJ688" s="376"/>
      <c r="CK688" s="374"/>
      <c r="CM688" s="375"/>
      <c r="DB688" s="442">
        <v>45997</v>
      </c>
      <c r="DC688" s="441">
        <v>35000</v>
      </c>
      <c r="DH688" s="376"/>
      <c r="DI688" s="374"/>
    </row>
    <row r="689" spans="5:113" x14ac:dyDescent="0.25">
      <c r="E689" s="404">
        <v>46008</v>
      </c>
      <c r="F689" s="405">
        <v>8000</v>
      </c>
      <c r="G689" s="407" t="s">
        <v>1281</v>
      </c>
      <c r="H689" s="405" t="s">
        <v>7610</v>
      </c>
      <c r="T689" s="671">
        <v>45808</v>
      </c>
      <c r="U689" s="557" t="s">
        <v>1930</v>
      </c>
      <c r="V689" s="557" t="s">
        <v>5514</v>
      </c>
      <c r="W689" s="558" t="s">
        <v>5350</v>
      </c>
      <c r="X689" s="558" t="s">
        <v>426</v>
      </c>
      <c r="Y689" s="673">
        <v>820000</v>
      </c>
      <c r="Z689" s="569"/>
      <c r="AA689" s="569">
        <v>0</v>
      </c>
      <c r="AB689" s="569"/>
      <c r="AC689" s="569"/>
      <c r="AD689" s="569"/>
      <c r="AE689" s="569">
        <v>0</v>
      </c>
      <c r="AF689" s="569"/>
      <c r="AG689" s="569"/>
      <c r="AH689" s="569" t="s">
        <v>5757</v>
      </c>
      <c r="AI689" t="s">
        <v>542</v>
      </c>
      <c r="BP689" s="203"/>
      <c r="BQ689" s="203"/>
      <c r="BR689" s="203"/>
      <c r="BS689" s="203"/>
      <c r="BT689" s="203"/>
      <c r="BU689" s="376"/>
      <c r="BV689" s="374"/>
      <c r="BW689" s="203"/>
      <c r="BX689" s="376"/>
      <c r="BY689" s="374"/>
      <c r="BZ689" s="203"/>
      <c r="CA689" s="126"/>
      <c r="CB689" s="203"/>
      <c r="CC689" s="203"/>
      <c r="CD689" s="376"/>
      <c r="CE689" s="374"/>
      <c r="CG689" s="375"/>
      <c r="CH689" s="375"/>
      <c r="CJ689" s="376"/>
      <c r="CK689" s="374"/>
      <c r="CM689" s="375"/>
      <c r="DB689" s="442">
        <v>45997</v>
      </c>
      <c r="DC689" s="441">
        <v>5000</v>
      </c>
      <c r="DH689" s="376"/>
      <c r="DI689" s="374"/>
    </row>
    <row r="690" spans="5:113" x14ac:dyDescent="0.25">
      <c r="E690" s="404">
        <v>46008</v>
      </c>
      <c r="F690" s="405">
        <v>6000</v>
      </c>
      <c r="G690" s="407"/>
      <c r="H690" s="405" t="s">
        <v>7614</v>
      </c>
      <c r="T690" s="671">
        <v>45808</v>
      </c>
      <c r="U690" s="557" t="s">
        <v>556</v>
      </c>
      <c r="V690" s="557" t="s">
        <v>5387</v>
      </c>
      <c r="W690" s="558" t="s">
        <v>5764</v>
      </c>
      <c r="X690" s="558" t="s">
        <v>214</v>
      </c>
      <c r="Y690" s="673">
        <v>30000</v>
      </c>
      <c r="Z690" s="569"/>
      <c r="AA690" s="569">
        <v>30000</v>
      </c>
      <c r="AB690" s="569"/>
      <c r="AC690" s="569"/>
      <c r="AD690" s="569"/>
      <c r="AE690" s="569">
        <v>30000</v>
      </c>
      <c r="AF690" s="569"/>
      <c r="AG690" s="569"/>
      <c r="AH690" s="569"/>
      <c r="AI690" t="s">
        <v>542</v>
      </c>
      <c r="BP690" s="203"/>
      <c r="BQ690" s="203"/>
      <c r="BR690" s="203"/>
      <c r="BS690" s="203"/>
      <c r="BT690" s="203"/>
      <c r="BU690" s="376"/>
      <c r="BV690" s="374"/>
      <c r="BW690" s="203"/>
      <c r="BX690" s="376"/>
      <c r="BY690" s="374"/>
      <c r="BZ690" s="203"/>
      <c r="CA690" s="126"/>
      <c r="CB690" s="203"/>
      <c r="CC690" s="203"/>
      <c r="CD690" s="376"/>
      <c r="CE690" s="374"/>
      <c r="CG690" s="375"/>
      <c r="CH690" s="375"/>
      <c r="CJ690" s="376"/>
      <c r="CK690" s="374"/>
      <c r="CM690" s="375"/>
      <c r="DB690" s="442">
        <v>45997</v>
      </c>
      <c r="DC690" s="441">
        <v>18000</v>
      </c>
      <c r="DH690" s="376"/>
      <c r="DI690" s="374"/>
    </row>
    <row r="691" spans="5:113" x14ac:dyDescent="0.25">
      <c r="E691" s="404">
        <v>46008</v>
      </c>
      <c r="F691" s="405">
        <v>140000</v>
      </c>
      <c r="G691" s="407" t="s">
        <v>3321</v>
      </c>
      <c r="H691" s="405" t="s">
        <v>7609</v>
      </c>
      <c r="T691" s="671">
        <v>45808</v>
      </c>
      <c r="U691" s="557" t="s">
        <v>4297</v>
      </c>
      <c r="V691" s="557" t="s">
        <v>5734</v>
      </c>
      <c r="W691" s="558" t="s">
        <v>3611</v>
      </c>
      <c r="X691" s="558" t="s">
        <v>238</v>
      </c>
      <c r="Y691" s="673" t="s">
        <v>5772</v>
      </c>
      <c r="Z691" s="569"/>
      <c r="AA691" s="569">
        <v>90000</v>
      </c>
      <c r="AB691" s="569"/>
      <c r="AC691" s="569"/>
      <c r="AD691" s="569"/>
      <c r="AE691" s="569">
        <v>90000</v>
      </c>
      <c r="AF691" s="569"/>
      <c r="AG691" s="569"/>
      <c r="AH691" s="569" t="s">
        <v>5773</v>
      </c>
      <c r="AI691" t="s">
        <v>542</v>
      </c>
      <c r="BP691" s="203"/>
      <c r="BQ691" s="203"/>
      <c r="BR691" s="203"/>
      <c r="BS691" s="203"/>
      <c r="BT691" s="203"/>
      <c r="BU691" s="376"/>
      <c r="BV691" s="374"/>
      <c r="BW691" s="203"/>
      <c r="BX691" s="376"/>
      <c r="BY691" s="374"/>
      <c r="BZ691" s="203"/>
      <c r="CA691" s="126"/>
      <c r="CB691" s="203"/>
      <c r="CC691" s="203"/>
      <c r="CD691" s="376"/>
      <c r="CE691" s="374"/>
      <c r="CG691" s="375"/>
      <c r="CH691" s="375"/>
      <c r="CJ691" s="376"/>
      <c r="CK691" s="374"/>
      <c r="CM691" s="375"/>
      <c r="DB691" s="442">
        <v>45996</v>
      </c>
      <c r="DC691" s="441">
        <v>4000</v>
      </c>
      <c r="DH691" s="376"/>
      <c r="DI691" s="374"/>
    </row>
    <row r="692" spans="5:113" x14ac:dyDescent="0.25">
      <c r="E692" s="404">
        <v>46008</v>
      </c>
      <c r="F692" s="405">
        <v>10000</v>
      </c>
      <c r="G692" s="407"/>
      <c r="H692" s="405" t="s">
        <v>7613</v>
      </c>
      <c r="T692" s="671">
        <v>45808</v>
      </c>
      <c r="U692" s="557" t="s">
        <v>582</v>
      </c>
      <c r="V692" s="557" t="s">
        <v>5750</v>
      </c>
      <c r="W692" s="558" t="s">
        <v>5350</v>
      </c>
      <c r="X692" s="558" t="s">
        <v>427</v>
      </c>
      <c r="Y692" s="673" t="s">
        <v>5748</v>
      </c>
      <c r="Z692" s="569"/>
      <c r="AA692" s="569">
        <v>72000</v>
      </c>
      <c r="AB692" s="569"/>
      <c r="AC692" s="569"/>
      <c r="AD692" s="569"/>
      <c r="AE692" s="569">
        <v>72000</v>
      </c>
      <c r="AF692" s="569"/>
      <c r="AG692" s="569"/>
      <c r="AH692" s="569" t="s">
        <v>5901</v>
      </c>
      <c r="AI692" t="s">
        <v>542</v>
      </c>
      <c r="BP692" s="203"/>
      <c r="BQ692" s="203"/>
      <c r="BR692" s="203"/>
      <c r="BS692" s="203"/>
      <c r="BT692" s="203"/>
      <c r="BU692" s="376"/>
      <c r="BV692" s="374"/>
      <c r="BW692" s="203"/>
      <c r="BX692" s="376"/>
      <c r="BY692" s="374"/>
      <c r="BZ692" s="203"/>
      <c r="CA692" s="126"/>
      <c r="CB692" s="203"/>
      <c r="CC692" s="203"/>
      <c r="CD692" s="376"/>
      <c r="CE692" s="374"/>
      <c r="CG692" s="375"/>
      <c r="CH692" s="375"/>
      <c r="CJ692" s="376"/>
      <c r="CK692" s="374"/>
      <c r="CM692" s="375"/>
      <c r="DB692" s="442">
        <v>45996</v>
      </c>
      <c r="DC692" s="441">
        <v>12000</v>
      </c>
      <c r="DH692" s="376"/>
      <c r="DI692" s="374"/>
    </row>
    <row r="693" spans="5:113" ht="15.75" thickBot="1" x14ac:dyDescent="0.3">
      <c r="E693" s="404">
        <v>46008</v>
      </c>
      <c r="F693" s="405">
        <v>250000</v>
      </c>
      <c r="G693" s="407"/>
      <c r="H693" s="405" t="s">
        <v>7612</v>
      </c>
      <c r="T693" s="671">
        <v>45808</v>
      </c>
      <c r="U693" s="557" t="s">
        <v>582</v>
      </c>
      <c r="V693" s="557" t="s">
        <v>5749</v>
      </c>
      <c r="W693" s="558" t="s">
        <v>561</v>
      </c>
      <c r="X693" s="558" t="s">
        <v>426</v>
      </c>
      <c r="Y693" s="673">
        <v>560000</v>
      </c>
      <c r="Z693" s="569"/>
      <c r="AA693" s="569">
        <v>73000</v>
      </c>
      <c r="AB693" s="569"/>
      <c r="AC693" s="569"/>
      <c r="AD693" s="569"/>
      <c r="AE693" s="569">
        <v>73000</v>
      </c>
      <c r="AF693" s="569"/>
      <c r="AG693" s="569"/>
      <c r="AH693" s="569" t="s">
        <v>5767</v>
      </c>
      <c r="AI693" t="s">
        <v>542</v>
      </c>
      <c r="BP693" s="203"/>
      <c r="BQ693" s="203"/>
      <c r="BR693" s="203"/>
      <c r="BS693" s="203"/>
      <c r="BT693" s="203"/>
      <c r="BU693" s="376"/>
      <c r="BV693" s="374"/>
      <c r="BW693" s="203"/>
      <c r="BX693" s="376"/>
      <c r="BY693" s="374"/>
      <c r="BZ693" s="203"/>
      <c r="CA693" s="126"/>
      <c r="CB693" s="203"/>
      <c r="CC693" s="203"/>
      <c r="CD693" s="376"/>
      <c r="CE693" s="377"/>
      <c r="CG693" s="375"/>
      <c r="CH693" s="375"/>
      <c r="CJ693" s="376"/>
      <c r="CK693" s="374"/>
      <c r="CM693" s="375"/>
      <c r="DB693" s="442">
        <v>45996</v>
      </c>
      <c r="DC693" s="441">
        <v>36000</v>
      </c>
      <c r="DH693" s="376"/>
      <c r="DI693" s="374"/>
    </row>
    <row r="694" spans="5:113" x14ac:dyDescent="0.25">
      <c r="E694" s="404">
        <v>46008</v>
      </c>
      <c r="F694" s="405">
        <v>5000</v>
      </c>
      <c r="G694" s="407"/>
      <c r="H694" s="405" t="s">
        <v>5861</v>
      </c>
      <c r="T694" s="671">
        <v>45808</v>
      </c>
      <c r="U694" s="557" t="s">
        <v>4297</v>
      </c>
      <c r="V694" s="557" t="s">
        <v>4906</v>
      </c>
      <c r="W694" s="558" t="s">
        <v>1442</v>
      </c>
      <c r="X694" s="558" t="s">
        <v>571</v>
      </c>
      <c r="Y694" s="673">
        <v>224000</v>
      </c>
      <c r="Z694" s="569"/>
      <c r="AA694" s="569">
        <v>70000</v>
      </c>
      <c r="AB694" s="569"/>
      <c r="AC694" s="569"/>
      <c r="AD694" s="569"/>
      <c r="AE694" s="569">
        <v>70000</v>
      </c>
      <c r="AF694" s="569"/>
      <c r="AG694" s="569"/>
      <c r="AH694" s="569" t="s">
        <v>5754</v>
      </c>
      <c r="AI694" t="s">
        <v>542</v>
      </c>
      <c r="BP694" s="203"/>
      <c r="BQ694" s="203"/>
      <c r="BR694" s="203"/>
      <c r="BS694" s="203"/>
      <c r="BT694" s="203"/>
      <c r="BU694" s="376"/>
      <c r="BV694" s="374"/>
      <c r="BW694" s="203"/>
      <c r="BX694" s="376"/>
      <c r="BY694" s="374"/>
      <c r="BZ694" s="203"/>
      <c r="CA694" s="126"/>
      <c r="CB694" s="203"/>
      <c r="CC694" s="203"/>
      <c r="CD694" s="376"/>
      <c r="CE694" s="203"/>
      <c r="CG694" s="375"/>
      <c r="CH694" s="375"/>
      <c r="CJ694" s="376"/>
      <c r="CK694" s="374"/>
      <c r="CM694" s="375"/>
      <c r="DB694" s="442">
        <v>45996</v>
      </c>
      <c r="DC694" s="441">
        <v>34000</v>
      </c>
      <c r="DH694" s="376"/>
      <c r="DI694" s="374"/>
    </row>
    <row r="695" spans="5:113" x14ac:dyDescent="0.25">
      <c r="E695" s="404">
        <v>46008</v>
      </c>
      <c r="F695" s="405">
        <v>7000</v>
      </c>
      <c r="G695" s="407"/>
      <c r="H695" s="405" t="s">
        <v>5861</v>
      </c>
      <c r="T695" s="671">
        <v>45808</v>
      </c>
      <c r="U695" s="557" t="s">
        <v>1448</v>
      </c>
      <c r="V695" s="557" t="s">
        <v>5722</v>
      </c>
      <c r="W695" s="558" t="s">
        <v>5350</v>
      </c>
      <c r="X695" s="558" t="s">
        <v>214</v>
      </c>
      <c r="Y695" s="673" t="s">
        <v>5723</v>
      </c>
      <c r="Z695" s="569"/>
      <c r="AA695" s="569">
        <v>125000</v>
      </c>
      <c r="AB695" s="569"/>
      <c r="AC695" s="569"/>
      <c r="AD695" s="569"/>
      <c r="AE695" s="569">
        <v>125000</v>
      </c>
      <c r="AF695" s="569"/>
      <c r="AG695" s="569"/>
      <c r="AH695" s="569" t="s">
        <v>5755</v>
      </c>
      <c r="AI695" t="s">
        <v>542</v>
      </c>
      <c r="BP695" s="203"/>
      <c r="BQ695" s="203"/>
      <c r="BR695" s="203"/>
      <c r="BS695" s="203"/>
      <c r="BT695" s="203"/>
      <c r="BU695" s="376"/>
      <c r="BV695" s="374"/>
      <c r="BW695" s="203"/>
      <c r="BX695" s="376"/>
      <c r="BY695" s="374"/>
      <c r="BZ695" s="203"/>
      <c r="CA695" s="126"/>
      <c r="CB695" s="203"/>
      <c r="CC695" s="203"/>
      <c r="CD695" s="376"/>
      <c r="CE695" s="203"/>
      <c r="CG695" s="375"/>
      <c r="CH695" s="375"/>
      <c r="CJ695" s="376"/>
      <c r="CK695" s="374"/>
      <c r="CM695" s="375"/>
      <c r="DB695" s="442">
        <v>45996</v>
      </c>
      <c r="DC695" s="441">
        <v>27000</v>
      </c>
      <c r="DH695" s="376"/>
      <c r="DI695" s="374"/>
    </row>
    <row r="696" spans="5:113" x14ac:dyDescent="0.25">
      <c r="E696" s="404">
        <v>46007</v>
      </c>
      <c r="F696" s="405">
        <v>20000</v>
      </c>
      <c r="G696" s="407"/>
      <c r="H696" s="405" t="s">
        <v>903</v>
      </c>
      <c r="T696" s="671">
        <v>45808</v>
      </c>
      <c r="U696" s="557" t="s">
        <v>1774</v>
      </c>
      <c r="V696" s="557" t="s">
        <v>5721</v>
      </c>
      <c r="W696" s="558" t="s">
        <v>561</v>
      </c>
      <c r="X696" s="558" t="s">
        <v>427</v>
      </c>
      <c r="Y696" s="673">
        <v>652000</v>
      </c>
      <c r="Z696" s="569"/>
      <c r="AA696" s="569">
        <v>68000</v>
      </c>
      <c r="AB696" s="569"/>
      <c r="AC696" s="569"/>
      <c r="AD696" s="569"/>
      <c r="AE696" s="569">
        <v>68000</v>
      </c>
      <c r="AF696" s="569"/>
      <c r="AG696" s="569"/>
      <c r="AH696" s="569" t="s">
        <v>5768</v>
      </c>
      <c r="AI696" t="s">
        <v>542</v>
      </c>
      <c r="BP696" s="203"/>
      <c r="BQ696" s="203"/>
      <c r="BR696" s="203"/>
      <c r="BS696" s="203"/>
      <c r="BT696" s="203"/>
      <c r="BU696" s="376"/>
      <c r="BV696" s="374"/>
      <c r="BW696" s="203"/>
      <c r="BX696" s="376"/>
      <c r="BY696" s="374"/>
      <c r="BZ696" s="203"/>
      <c r="CA696" s="126"/>
      <c r="CB696" s="203"/>
      <c r="CC696" s="203"/>
      <c r="CD696" s="376"/>
      <c r="CE696" s="203"/>
      <c r="CG696" s="375"/>
      <c r="CH696" s="375"/>
      <c r="CJ696" s="376"/>
      <c r="CK696" s="374"/>
      <c r="CM696" s="375"/>
      <c r="DB696" s="442">
        <v>45995</v>
      </c>
      <c r="DC696" s="441">
        <v>54000</v>
      </c>
      <c r="DH696" s="376"/>
      <c r="DI696" s="374"/>
    </row>
    <row r="697" spans="5:113" x14ac:dyDescent="0.25">
      <c r="E697" s="404">
        <v>46007</v>
      </c>
      <c r="F697" s="405">
        <v>2000</v>
      </c>
      <c r="G697" s="407"/>
      <c r="H697" s="405" t="s">
        <v>7582</v>
      </c>
      <c r="T697" s="671">
        <v>45808</v>
      </c>
      <c r="U697" s="557" t="s">
        <v>1697</v>
      </c>
      <c r="V697" s="557" t="s">
        <v>4612</v>
      </c>
      <c r="W697" s="558" t="s">
        <v>561</v>
      </c>
      <c r="X697" s="558" t="s">
        <v>426</v>
      </c>
      <c r="Y697" s="673">
        <v>400000</v>
      </c>
      <c r="Z697" s="569"/>
      <c r="AA697" s="569">
        <v>62000</v>
      </c>
      <c r="AB697" s="569"/>
      <c r="AC697" s="569"/>
      <c r="AD697" s="569"/>
      <c r="AE697" s="569">
        <v>62000</v>
      </c>
      <c r="AF697" s="569"/>
      <c r="AG697" s="569"/>
      <c r="AH697" s="569" t="s">
        <v>5769</v>
      </c>
      <c r="AI697" t="s">
        <v>542</v>
      </c>
      <c r="BP697" s="203"/>
      <c r="BQ697" s="203"/>
      <c r="BR697" s="203"/>
      <c r="BS697" s="203"/>
      <c r="BT697" s="203"/>
      <c r="BU697" s="376"/>
      <c r="BV697" s="374"/>
      <c r="BW697" s="203"/>
      <c r="BX697" s="376"/>
      <c r="BY697" s="374"/>
      <c r="BZ697" s="203"/>
      <c r="CA697" s="126"/>
      <c r="CB697" s="203"/>
      <c r="CC697" s="203"/>
      <c r="CD697" s="376"/>
      <c r="CE697" s="203"/>
      <c r="CG697" s="375"/>
      <c r="CH697" s="375"/>
      <c r="CJ697" s="376"/>
      <c r="CK697" s="374"/>
      <c r="CM697" s="375"/>
      <c r="DB697" s="442">
        <v>45995</v>
      </c>
      <c r="DC697" s="441">
        <v>197000</v>
      </c>
      <c r="DH697" s="376"/>
      <c r="DI697" s="374"/>
    </row>
    <row r="698" spans="5:113" x14ac:dyDescent="0.25">
      <c r="E698" s="404">
        <v>46006</v>
      </c>
      <c r="F698" s="405">
        <v>6000</v>
      </c>
      <c r="G698" s="407"/>
      <c r="H698" s="405" t="s">
        <v>3697</v>
      </c>
      <c r="T698" s="671">
        <v>45808</v>
      </c>
      <c r="U698" s="557" t="s">
        <v>4269</v>
      </c>
      <c r="V698" s="557">
        <v>1001456957</v>
      </c>
      <c r="W698" s="558" t="s">
        <v>5602</v>
      </c>
      <c r="X698" s="558" t="s">
        <v>5792</v>
      </c>
      <c r="Y698" s="673">
        <v>660000</v>
      </c>
      <c r="Z698" s="569"/>
      <c r="AA698" s="569">
        <v>116000</v>
      </c>
      <c r="AB698" s="569"/>
      <c r="AC698" s="569"/>
      <c r="AD698" s="569"/>
      <c r="AE698" s="569">
        <v>116000</v>
      </c>
      <c r="AF698" s="569"/>
      <c r="AG698" s="569"/>
      <c r="AH698" s="569" t="s">
        <v>5793</v>
      </c>
      <c r="AI698" t="s">
        <v>542</v>
      </c>
      <c r="BP698" s="203"/>
      <c r="BQ698" s="203"/>
      <c r="BR698" s="203"/>
      <c r="BS698" s="203"/>
      <c r="BT698" s="203"/>
      <c r="BU698" s="376"/>
      <c r="BV698" s="374"/>
      <c r="BW698" s="203"/>
      <c r="BX698" s="376"/>
      <c r="BY698" s="374"/>
      <c r="BZ698" s="203"/>
      <c r="CA698" s="126"/>
      <c r="CB698" s="203"/>
      <c r="CC698" s="203"/>
      <c r="CD698" s="376"/>
      <c r="CE698" s="203"/>
      <c r="CG698" s="375"/>
      <c r="CH698" s="375"/>
      <c r="CJ698" s="376"/>
      <c r="CK698" s="374"/>
      <c r="CM698" s="375"/>
      <c r="DB698" s="442">
        <v>45995</v>
      </c>
      <c r="DC698" s="441">
        <v>22000</v>
      </c>
      <c r="DH698" s="376"/>
      <c r="DI698" s="374"/>
    </row>
    <row r="699" spans="5:113" x14ac:dyDescent="0.25">
      <c r="E699" s="404">
        <v>46006</v>
      </c>
      <c r="F699" s="405">
        <v>110000</v>
      </c>
      <c r="G699" s="407" t="s">
        <v>1365</v>
      </c>
      <c r="H699" s="405" t="s">
        <v>1163</v>
      </c>
      <c r="T699" s="671">
        <v>45808</v>
      </c>
      <c r="U699" s="557" t="s">
        <v>1697</v>
      </c>
      <c r="V699" s="557" t="s">
        <v>5770</v>
      </c>
      <c r="W699" s="558" t="s">
        <v>5350</v>
      </c>
      <c r="X699" s="558" t="s">
        <v>1664</v>
      </c>
      <c r="Y699" s="673">
        <v>700000</v>
      </c>
      <c r="Z699" s="569"/>
      <c r="AA699" s="569">
        <v>91000</v>
      </c>
      <c r="AB699" s="569"/>
      <c r="AC699" s="569"/>
      <c r="AD699" s="569"/>
      <c r="AE699" s="569">
        <v>91000</v>
      </c>
      <c r="AF699" s="569"/>
      <c r="AG699" s="569"/>
      <c r="AH699" s="569" t="s">
        <v>5752</v>
      </c>
      <c r="AI699" t="s">
        <v>542</v>
      </c>
      <c r="BP699" s="203"/>
      <c r="BQ699" s="203"/>
      <c r="BR699" s="203"/>
      <c r="BS699" s="203"/>
      <c r="BT699" s="203"/>
      <c r="BU699" s="376"/>
      <c r="BV699" s="374"/>
      <c r="BW699" s="203"/>
      <c r="BX699" s="376"/>
      <c r="BY699" s="374"/>
      <c r="BZ699" s="203"/>
      <c r="CA699" s="126"/>
      <c r="CB699" s="203"/>
      <c r="CC699" s="203"/>
      <c r="CD699" s="376"/>
      <c r="CE699" s="203"/>
      <c r="CG699" s="375"/>
      <c r="CH699" s="375"/>
      <c r="CJ699" s="376"/>
      <c r="CK699" s="374"/>
      <c r="CM699" s="375"/>
      <c r="DB699" s="442">
        <v>45995</v>
      </c>
      <c r="DC699" s="441">
        <v>3000</v>
      </c>
      <c r="DH699" s="376"/>
      <c r="DI699" s="374"/>
    </row>
    <row r="700" spans="5:113" x14ac:dyDescent="0.25">
      <c r="E700" s="404">
        <v>46005</v>
      </c>
      <c r="F700" s="405">
        <v>5000</v>
      </c>
      <c r="G700" s="407" t="s">
        <v>1281</v>
      </c>
      <c r="H700" s="405" t="s">
        <v>1455</v>
      </c>
      <c r="T700" s="671">
        <v>45808</v>
      </c>
      <c r="U700" s="557" t="s">
        <v>566</v>
      </c>
      <c r="V700" s="557" t="s">
        <v>5765</v>
      </c>
      <c r="W700" s="558" t="s">
        <v>4781</v>
      </c>
      <c r="X700" s="558" t="s">
        <v>214</v>
      </c>
      <c r="Y700" s="673" t="s">
        <v>5766</v>
      </c>
      <c r="Z700" s="569"/>
      <c r="AA700" s="569">
        <v>79000</v>
      </c>
      <c r="AB700" s="569"/>
      <c r="AC700" s="569"/>
      <c r="AD700" s="569"/>
      <c r="AE700" s="569">
        <v>79000</v>
      </c>
      <c r="AF700" s="569"/>
      <c r="AG700" s="569"/>
      <c r="AH700" s="569" t="s">
        <v>5771</v>
      </c>
      <c r="AI700" t="s">
        <v>542</v>
      </c>
      <c r="BP700" s="203"/>
      <c r="BQ700" s="203"/>
      <c r="BR700" s="203"/>
      <c r="BS700" s="203"/>
      <c r="BT700" s="203"/>
      <c r="BU700" s="376"/>
      <c r="BV700" s="374"/>
      <c r="BW700" s="203"/>
      <c r="BX700" s="376"/>
      <c r="BY700" s="374"/>
      <c r="BZ700" s="203"/>
      <c r="CA700" s="126"/>
      <c r="CB700" s="203"/>
      <c r="CC700" s="203"/>
      <c r="CD700" s="376"/>
      <c r="CE700" s="203"/>
      <c r="CG700" s="375"/>
      <c r="CH700" s="375"/>
      <c r="CJ700" s="376"/>
      <c r="CK700" s="374"/>
      <c r="CM700" s="375"/>
      <c r="DB700" s="442">
        <v>45995</v>
      </c>
      <c r="DC700" s="441">
        <v>15000</v>
      </c>
      <c r="DH700" s="376"/>
      <c r="DI700" s="374"/>
    </row>
    <row r="701" spans="5:113" x14ac:dyDescent="0.25">
      <c r="E701" s="404">
        <v>46005</v>
      </c>
      <c r="F701" s="405">
        <v>65000</v>
      </c>
      <c r="G701" s="407" t="s">
        <v>1365</v>
      </c>
      <c r="H701" s="405" t="s">
        <v>7571</v>
      </c>
      <c r="T701" s="671">
        <v>45807</v>
      </c>
      <c r="U701" s="557" t="s">
        <v>1525</v>
      </c>
      <c r="V701" s="557" t="s">
        <v>2227</v>
      </c>
      <c r="W701" s="558" t="s">
        <v>561</v>
      </c>
      <c r="X701" s="558" t="s">
        <v>426</v>
      </c>
      <c r="Y701" s="673">
        <v>797000</v>
      </c>
      <c r="Z701" s="569"/>
      <c r="AA701" s="569">
        <v>102000</v>
      </c>
      <c r="AB701" s="569"/>
      <c r="AC701" s="569"/>
      <c r="AD701" s="569"/>
      <c r="AE701" s="569">
        <v>102000</v>
      </c>
      <c r="AF701" s="569"/>
      <c r="AG701" s="569"/>
      <c r="AH701" s="569" t="s">
        <v>5702</v>
      </c>
      <c r="AI701" t="s">
        <v>542</v>
      </c>
      <c r="BP701" s="203"/>
      <c r="BQ701" s="203"/>
      <c r="BR701" s="203"/>
      <c r="BS701" s="203"/>
      <c r="BT701" s="203"/>
      <c r="BU701" s="376"/>
      <c r="BV701" s="374"/>
      <c r="BW701" s="203"/>
      <c r="BX701" s="376"/>
      <c r="BY701" s="374"/>
      <c r="BZ701" s="203"/>
      <c r="CA701" s="126"/>
      <c r="CB701" s="203"/>
      <c r="CC701" s="203"/>
      <c r="CD701" s="376"/>
      <c r="CE701" s="203"/>
      <c r="CG701" s="375"/>
      <c r="CH701" s="375"/>
      <c r="CJ701" s="376"/>
      <c r="CK701" s="374"/>
      <c r="CM701" s="375"/>
      <c r="DB701" s="442">
        <v>45994</v>
      </c>
      <c r="DC701" s="441">
        <v>18000</v>
      </c>
      <c r="DH701" s="376"/>
      <c r="DI701" s="374"/>
    </row>
    <row r="702" spans="5:113" x14ac:dyDescent="0.25">
      <c r="E702" s="404">
        <v>46005</v>
      </c>
      <c r="F702" s="405">
        <v>185000</v>
      </c>
      <c r="G702" s="407" t="s">
        <v>1281</v>
      </c>
      <c r="H702" s="405" t="s">
        <v>3344</v>
      </c>
      <c r="T702" s="671">
        <v>45806</v>
      </c>
      <c r="U702" s="557" t="s">
        <v>578</v>
      </c>
      <c r="V702" s="557" t="s">
        <v>5105</v>
      </c>
      <c r="W702" s="558" t="s">
        <v>5106</v>
      </c>
      <c r="X702" s="558" t="s">
        <v>5107</v>
      </c>
      <c r="Y702" s="673">
        <v>30000</v>
      </c>
      <c r="Z702" s="569"/>
      <c r="AA702" s="569">
        <v>1000</v>
      </c>
      <c r="AB702" s="569"/>
      <c r="AC702" s="569"/>
      <c r="AD702" s="569"/>
      <c r="AE702" s="569">
        <v>1000</v>
      </c>
      <c r="AF702" s="569"/>
      <c r="AG702" s="569"/>
      <c r="AH702" s="569" t="s">
        <v>5476</v>
      </c>
      <c r="AI702" t="s">
        <v>542</v>
      </c>
      <c r="BP702" s="203"/>
      <c r="BQ702" s="203"/>
      <c r="BR702" s="203"/>
      <c r="BS702" s="203"/>
      <c r="BT702" s="203"/>
      <c r="BU702" s="376"/>
      <c r="BV702" s="374"/>
      <c r="BW702" s="203"/>
      <c r="BX702" s="376"/>
      <c r="BY702" s="374"/>
      <c r="BZ702" s="203"/>
      <c r="CA702" s="126"/>
      <c r="CB702" s="203"/>
      <c r="CC702" s="203"/>
      <c r="CD702" s="376"/>
      <c r="CE702" s="203"/>
      <c r="CG702" s="375"/>
      <c r="CH702" s="375"/>
      <c r="CJ702" s="376"/>
      <c r="CK702" s="374"/>
      <c r="CM702" s="375"/>
      <c r="DB702" s="442">
        <v>45994</v>
      </c>
      <c r="DC702" s="441">
        <v>23000</v>
      </c>
      <c r="DH702" s="376"/>
      <c r="DI702" s="374"/>
    </row>
    <row r="703" spans="5:113" x14ac:dyDescent="0.25">
      <c r="E703" s="404">
        <v>46005</v>
      </c>
      <c r="F703" s="405">
        <v>20000</v>
      </c>
      <c r="G703" s="407" t="s">
        <v>3324</v>
      </c>
      <c r="H703" s="405" t="s">
        <v>7572</v>
      </c>
      <c r="T703" s="671">
        <v>45805</v>
      </c>
      <c r="U703" s="557" t="s">
        <v>5011</v>
      </c>
      <c r="V703" s="557" t="s">
        <v>5527</v>
      </c>
      <c r="W703" s="558" t="s">
        <v>561</v>
      </c>
      <c r="X703" s="558" t="s">
        <v>426</v>
      </c>
      <c r="Y703" s="673">
        <v>342000</v>
      </c>
      <c r="Z703" s="569"/>
      <c r="AA703" s="569">
        <v>0</v>
      </c>
      <c r="AB703" s="569"/>
      <c r="AC703" s="569"/>
      <c r="AD703" s="569"/>
      <c r="AE703" s="569">
        <v>0</v>
      </c>
      <c r="AF703" s="569"/>
      <c r="AG703" s="569"/>
      <c r="AH703" s="569" t="s">
        <v>5684</v>
      </c>
      <c r="AI703" t="s">
        <v>542</v>
      </c>
      <c r="BP703" s="203"/>
      <c r="BQ703" s="203"/>
      <c r="BR703" s="203"/>
      <c r="BS703" s="203"/>
      <c r="BT703" s="203"/>
      <c r="BU703" s="376"/>
      <c r="BV703" s="374"/>
      <c r="BW703" s="203"/>
      <c r="BX703" s="376"/>
      <c r="BY703" s="374"/>
      <c r="BZ703" s="203"/>
      <c r="CA703" s="126"/>
      <c r="CB703" s="203"/>
      <c r="CC703" s="203"/>
      <c r="CD703" s="376"/>
      <c r="CE703" s="203"/>
      <c r="CG703" s="375"/>
      <c r="CH703" s="375"/>
      <c r="CJ703" s="376"/>
      <c r="CK703" s="374"/>
      <c r="CM703" s="375"/>
      <c r="DB703" s="442">
        <v>45994</v>
      </c>
      <c r="DC703" s="441">
        <v>223000</v>
      </c>
      <c r="DH703" s="376"/>
      <c r="DI703" s="374"/>
    </row>
    <row r="704" spans="5:113" x14ac:dyDescent="0.25">
      <c r="E704" s="404">
        <v>46005</v>
      </c>
      <c r="F704" s="405">
        <v>3000</v>
      </c>
      <c r="G704" s="407" t="s">
        <v>911</v>
      </c>
      <c r="H704" s="405" t="s">
        <v>3234</v>
      </c>
      <c r="T704" s="671">
        <v>45804</v>
      </c>
      <c r="U704" s="557" t="s">
        <v>2101</v>
      </c>
      <c r="V704" s="557" t="s">
        <v>5627</v>
      </c>
      <c r="W704" s="558" t="s">
        <v>561</v>
      </c>
      <c r="X704" s="558" t="s">
        <v>426</v>
      </c>
      <c r="Y704" s="673">
        <v>442000</v>
      </c>
      <c r="Z704" s="569"/>
      <c r="AA704" s="569">
        <v>73000</v>
      </c>
      <c r="AB704" s="569"/>
      <c r="AC704" s="569"/>
      <c r="AD704" s="569"/>
      <c r="AE704" s="569">
        <v>73000</v>
      </c>
      <c r="AF704" s="569"/>
      <c r="AG704" s="569"/>
      <c r="AH704" s="569" t="s">
        <v>5670</v>
      </c>
      <c r="AI704" t="s">
        <v>542</v>
      </c>
      <c r="BP704" s="203"/>
      <c r="BQ704" s="203"/>
      <c r="BR704" s="203"/>
      <c r="BS704" s="203"/>
      <c r="BT704" s="203"/>
      <c r="BU704" s="376"/>
      <c r="BV704" s="374"/>
      <c r="BW704" s="203"/>
      <c r="BX704" s="376"/>
      <c r="BY704" s="374"/>
      <c r="BZ704" s="203"/>
      <c r="CA704" s="126"/>
      <c r="CB704" s="203"/>
      <c r="CC704" s="203"/>
      <c r="CD704" s="376"/>
      <c r="CE704" s="203"/>
      <c r="CG704" s="375"/>
      <c r="CH704" s="375"/>
      <c r="CJ704" s="376"/>
      <c r="CK704" s="374"/>
      <c r="CM704" s="375"/>
      <c r="DB704" s="442">
        <v>45994</v>
      </c>
      <c r="DC704" s="441">
        <v>5000</v>
      </c>
      <c r="DH704" s="376"/>
      <c r="DI704" s="374"/>
    </row>
    <row r="705" spans="5:113" x14ac:dyDescent="0.25">
      <c r="E705" s="404">
        <v>46004</v>
      </c>
      <c r="F705" s="405">
        <v>30000</v>
      </c>
      <c r="G705" s="407" t="s">
        <v>911</v>
      </c>
      <c r="H705" s="405" t="s">
        <v>885</v>
      </c>
      <c r="T705" s="671">
        <v>45803</v>
      </c>
      <c r="U705" s="557" t="s">
        <v>4297</v>
      </c>
      <c r="V705" s="557" t="s">
        <v>5612</v>
      </c>
      <c r="W705" s="558" t="s">
        <v>561</v>
      </c>
      <c r="X705" s="558" t="s">
        <v>427</v>
      </c>
      <c r="Y705" s="673" t="s">
        <v>5625</v>
      </c>
      <c r="Z705" s="569"/>
      <c r="AA705" s="569">
        <v>50000</v>
      </c>
      <c r="AB705" s="569"/>
      <c r="AC705" s="569"/>
      <c r="AD705" s="569"/>
      <c r="AE705" s="569">
        <v>50000</v>
      </c>
      <c r="AF705" s="569"/>
      <c r="AG705" s="569"/>
      <c r="AH705" s="569" t="s">
        <v>5681</v>
      </c>
      <c r="AI705" t="s">
        <v>542</v>
      </c>
      <c r="BP705" s="203"/>
      <c r="BQ705" s="203"/>
      <c r="BR705" s="203"/>
      <c r="BS705" s="203"/>
      <c r="BT705" s="203"/>
      <c r="BU705" s="376"/>
      <c r="BV705" s="374"/>
      <c r="BW705" s="203"/>
      <c r="BX705" s="376"/>
      <c r="BY705" s="374"/>
      <c r="BZ705" s="203"/>
      <c r="CA705" s="126"/>
      <c r="CB705" s="203"/>
      <c r="CC705" s="203"/>
      <c r="CD705" s="376"/>
      <c r="CE705" s="203"/>
      <c r="CG705" s="375"/>
      <c r="CH705" s="375"/>
      <c r="CJ705" s="376"/>
      <c r="CK705" s="374"/>
      <c r="CM705" s="375"/>
      <c r="DB705" s="442">
        <v>45994</v>
      </c>
      <c r="DC705" s="441">
        <v>195000</v>
      </c>
      <c r="DH705" s="376"/>
      <c r="DI705" s="374"/>
    </row>
    <row r="706" spans="5:113" x14ac:dyDescent="0.25">
      <c r="E706" s="404">
        <v>46004</v>
      </c>
      <c r="F706" s="405">
        <v>70000</v>
      </c>
      <c r="G706" s="407" t="s">
        <v>1365</v>
      </c>
      <c r="H706" s="405" t="s">
        <v>7573</v>
      </c>
      <c r="T706" s="671">
        <v>45802</v>
      </c>
      <c r="U706" s="557" t="s">
        <v>2357</v>
      </c>
      <c r="V706" s="557" t="s">
        <v>5349</v>
      </c>
      <c r="W706" s="558" t="s">
        <v>5350</v>
      </c>
      <c r="X706" s="558" t="s">
        <v>238</v>
      </c>
      <c r="Y706" s="673" t="s">
        <v>5666</v>
      </c>
      <c r="Z706" s="569"/>
      <c r="AA706" s="569">
        <v>0</v>
      </c>
      <c r="AB706" s="569"/>
      <c r="AC706" s="569"/>
      <c r="AD706" s="569"/>
      <c r="AE706" s="569">
        <v>0</v>
      </c>
      <c r="AF706" s="569"/>
      <c r="AG706" s="569"/>
      <c r="AH706" s="569" t="s">
        <v>5667</v>
      </c>
      <c r="AI706" t="s">
        <v>542</v>
      </c>
      <c r="BP706" s="203"/>
      <c r="BQ706" s="203"/>
      <c r="BR706" s="203"/>
      <c r="BS706" s="203"/>
      <c r="BT706" s="203"/>
      <c r="BU706" s="376"/>
      <c r="BV706" s="374"/>
      <c r="BW706" s="203"/>
      <c r="BX706" s="376"/>
      <c r="BY706" s="374"/>
      <c r="BZ706" s="203"/>
      <c r="CA706" s="126"/>
      <c r="CB706" s="203"/>
      <c r="CC706" s="203"/>
      <c r="CD706" s="376"/>
      <c r="CE706" s="203"/>
      <c r="CG706" s="375"/>
      <c r="CH706" s="375"/>
      <c r="CJ706" s="376"/>
      <c r="CK706" s="374"/>
      <c r="CM706" s="375"/>
      <c r="DB706" s="442">
        <v>45993</v>
      </c>
      <c r="DC706" s="441">
        <v>20000</v>
      </c>
      <c r="DH706" s="376"/>
      <c r="DI706" s="374"/>
    </row>
    <row r="707" spans="5:113" x14ac:dyDescent="0.25">
      <c r="E707" s="404">
        <v>46004</v>
      </c>
      <c r="F707" s="405">
        <v>10000</v>
      </c>
      <c r="G707" s="407" t="s">
        <v>1281</v>
      </c>
      <c r="H707" s="405" t="s">
        <v>5411</v>
      </c>
      <c r="T707" s="671">
        <v>45801</v>
      </c>
      <c r="U707" s="557" t="s">
        <v>1867</v>
      </c>
      <c r="V707" s="557" t="s">
        <v>5593</v>
      </c>
      <c r="W707" s="558" t="s">
        <v>561</v>
      </c>
      <c r="X707" s="558" t="s">
        <v>426</v>
      </c>
      <c r="Y707" s="673" t="s">
        <v>5657</v>
      </c>
      <c r="Z707" s="569"/>
      <c r="AA707" s="569">
        <v>84000</v>
      </c>
      <c r="AB707" s="569"/>
      <c r="AC707" s="569"/>
      <c r="AD707" s="569"/>
      <c r="AE707" s="569">
        <v>84000</v>
      </c>
      <c r="AF707" s="569"/>
      <c r="AG707" s="569"/>
      <c r="AH707" s="569" t="s">
        <v>5646</v>
      </c>
      <c r="AI707" t="s">
        <v>542</v>
      </c>
      <c r="BP707" s="203"/>
      <c r="BQ707" s="203"/>
      <c r="BR707" s="203"/>
      <c r="BS707" s="203"/>
      <c r="BT707" s="203"/>
      <c r="BU707" s="376"/>
      <c r="BV707" s="374"/>
      <c r="BW707" s="203"/>
      <c r="BX707" s="376"/>
      <c r="BY707" s="374"/>
      <c r="BZ707" s="203"/>
      <c r="CA707" s="126"/>
      <c r="CB707" s="203"/>
      <c r="CC707" s="203"/>
      <c r="CD707" s="376"/>
      <c r="CE707" s="203"/>
      <c r="CG707" s="375"/>
      <c r="CH707" s="375"/>
      <c r="CJ707" s="376"/>
      <c r="CK707" s="374"/>
      <c r="CM707" s="375"/>
      <c r="DB707" s="442">
        <v>45992</v>
      </c>
      <c r="DC707" s="441">
        <v>18000</v>
      </c>
      <c r="DH707" s="376"/>
      <c r="DI707" s="374"/>
    </row>
    <row r="708" spans="5:113" x14ac:dyDescent="0.25">
      <c r="E708" s="404">
        <v>46002</v>
      </c>
      <c r="F708" s="405">
        <v>23000</v>
      </c>
      <c r="G708" s="407" t="s">
        <v>1365</v>
      </c>
      <c r="H708" s="405" t="s">
        <v>7524</v>
      </c>
      <c r="T708" s="671">
        <v>45800</v>
      </c>
      <c r="U708" s="557" t="s">
        <v>2357</v>
      </c>
      <c r="V708" s="557" t="s">
        <v>5647</v>
      </c>
      <c r="W708" s="558" t="s">
        <v>561</v>
      </c>
      <c r="X708" s="558" t="s">
        <v>426</v>
      </c>
      <c r="Y708" s="673">
        <v>319000</v>
      </c>
      <c r="Z708" s="569"/>
      <c r="AA708" s="569">
        <v>73000</v>
      </c>
      <c r="AB708" s="569"/>
      <c r="AC708" s="569"/>
      <c r="AD708" s="569"/>
      <c r="AE708" s="569">
        <v>73000</v>
      </c>
      <c r="AF708" s="569"/>
      <c r="AG708" s="569"/>
      <c r="AH708" s="569" t="s">
        <v>5652</v>
      </c>
      <c r="AI708" t="s">
        <v>542</v>
      </c>
      <c r="BP708" s="203"/>
      <c r="BQ708" s="203"/>
      <c r="BR708" s="203"/>
      <c r="BS708" s="203"/>
      <c r="BT708" s="203"/>
      <c r="BU708" s="376"/>
      <c r="BV708" s="374"/>
      <c r="BW708" s="203"/>
      <c r="BX708" s="376"/>
      <c r="BY708" s="374"/>
      <c r="BZ708" s="203"/>
      <c r="CA708" s="126"/>
      <c r="CB708" s="203"/>
      <c r="CC708" s="203"/>
      <c r="CD708" s="376"/>
      <c r="CE708" s="203"/>
      <c r="CG708" s="375"/>
      <c r="CH708" s="375"/>
      <c r="CJ708" s="376"/>
      <c r="CK708" s="374"/>
      <c r="CM708" s="375"/>
      <c r="DB708" s="442">
        <v>45992</v>
      </c>
      <c r="DC708" s="441">
        <v>18000</v>
      </c>
      <c r="DH708" s="376"/>
      <c r="DI708" s="374"/>
    </row>
    <row r="709" spans="5:113" x14ac:dyDescent="0.25">
      <c r="E709" s="404">
        <v>46002</v>
      </c>
      <c r="F709" s="405">
        <v>10000</v>
      </c>
      <c r="G709" s="407"/>
      <c r="H709" s="405" t="s">
        <v>7525</v>
      </c>
      <c r="T709" s="671">
        <v>45799</v>
      </c>
      <c r="U709" s="557" t="s">
        <v>2421</v>
      </c>
      <c r="V709" s="557" t="s">
        <v>5641</v>
      </c>
      <c r="W709" s="558" t="s">
        <v>561</v>
      </c>
      <c r="X709" s="558" t="s">
        <v>426</v>
      </c>
      <c r="Y709" s="673">
        <v>419000</v>
      </c>
      <c r="Z709" s="569"/>
      <c r="AA709" s="569">
        <v>73000</v>
      </c>
      <c r="AB709" s="569"/>
      <c r="AC709" s="569"/>
      <c r="AD709" s="569"/>
      <c r="AE709" s="569">
        <v>73000</v>
      </c>
      <c r="AF709" s="569"/>
      <c r="AG709" s="569"/>
      <c r="AH709" s="569" t="s">
        <v>5651</v>
      </c>
      <c r="AI709" t="s">
        <v>542</v>
      </c>
      <c r="BP709" s="203"/>
      <c r="BQ709" s="203"/>
      <c r="BR709" s="203"/>
      <c r="BS709" s="203"/>
      <c r="BT709" s="203"/>
      <c r="BU709" s="376"/>
      <c r="BV709" s="374"/>
      <c r="BW709" s="203"/>
      <c r="BX709" s="376"/>
      <c r="BY709" s="374"/>
      <c r="BZ709" s="203"/>
      <c r="CA709" s="126"/>
      <c r="CB709" s="203"/>
      <c r="CC709" s="203"/>
      <c r="CD709" s="376"/>
      <c r="CE709" s="203"/>
      <c r="CG709" s="375"/>
      <c r="CH709" s="375"/>
      <c r="CJ709" s="376"/>
      <c r="CK709" s="374"/>
      <c r="CM709" s="375"/>
      <c r="DB709" s="442">
        <v>45992</v>
      </c>
      <c r="DC709" s="441">
        <v>30000</v>
      </c>
      <c r="DH709" s="376"/>
      <c r="DI709" s="374"/>
    </row>
    <row r="710" spans="5:113" x14ac:dyDescent="0.25">
      <c r="E710" s="404">
        <v>46002</v>
      </c>
      <c r="F710" s="405">
        <v>2000</v>
      </c>
      <c r="G710" s="407" t="s">
        <v>3322</v>
      </c>
      <c r="H710" s="405" t="s">
        <v>7526</v>
      </c>
      <c r="T710" s="671">
        <v>45798</v>
      </c>
      <c r="U710" s="557" t="s">
        <v>6513</v>
      </c>
      <c r="V710" s="557" t="s">
        <v>5336</v>
      </c>
      <c r="W710" s="558" t="s">
        <v>2409</v>
      </c>
      <c r="X710" s="558" t="s">
        <v>577</v>
      </c>
      <c r="Y710" s="673" t="s">
        <v>5348</v>
      </c>
      <c r="Z710" s="569"/>
      <c r="AA710" s="569">
        <v>95000</v>
      </c>
      <c r="AB710" s="569"/>
      <c r="AC710" s="569"/>
      <c r="AD710" s="569"/>
      <c r="AE710" s="569">
        <v>95000</v>
      </c>
      <c r="AF710" s="569"/>
      <c r="AG710" s="569"/>
      <c r="AH710" s="569" t="s">
        <v>5644</v>
      </c>
      <c r="AI710" t="s">
        <v>542</v>
      </c>
      <c r="BP710" s="203"/>
      <c r="BQ710" s="203"/>
      <c r="BR710" s="203"/>
      <c r="BS710" s="203"/>
      <c r="BT710" s="203"/>
      <c r="BU710" s="376"/>
      <c r="BV710" s="374"/>
      <c r="BW710" s="203"/>
      <c r="BX710" s="376"/>
      <c r="BY710" s="374"/>
      <c r="BZ710" s="203"/>
      <c r="CA710" s="126"/>
      <c r="CB710" s="203"/>
      <c r="CC710" s="203"/>
      <c r="CD710" s="376"/>
      <c r="CE710" s="203"/>
      <c r="CG710" s="375"/>
      <c r="CH710" s="375"/>
      <c r="CJ710" s="376"/>
      <c r="CK710" s="374"/>
      <c r="CM710" s="375"/>
      <c r="DB710" s="442">
        <v>45992</v>
      </c>
      <c r="DC710" s="441">
        <v>5000</v>
      </c>
      <c r="DH710" s="376"/>
      <c r="DI710" s="374"/>
    </row>
    <row r="711" spans="5:113" x14ac:dyDescent="0.25">
      <c r="E711" s="404">
        <v>46001</v>
      </c>
      <c r="F711" s="405">
        <v>2000</v>
      </c>
      <c r="G711" s="407"/>
      <c r="H711" s="405" t="s">
        <v>7527</v>
      </c>
      <c r="T711" s="671">
        <v>45797</v>
      </c>
      <c r="U711" s="557" t="s">
        <v>5631</v>
      </c>
      <c r="V711" s="557" t="s">
        <v>5623</v>
      </c>
      <c r="W711" s="558" t="s">
        <v>561</v>
      </c>
      <c r="X711" s="558" t="s">
        <v>426</v>
      </c>
      <c r="Y711" s="673">
        <v>740000</v>
      </c>
      <c r="Z711" s="569"/>
      <c r="AA711" s="569">
        <v>87000</v>
      </c>
      <c r="AB711" s="569"/>
      <c r="AC711" s="569"/>
      <c r="AD711" s="569"/>
      <c r="AE711" s="569">
        <v>87000</v>
      </c>
      <c r="AF711" s="569"/>
      <c r="AG711" s="569"/>
      <c r="AH711" s="569" t="s">
        <v>5650</v>
      </c>
      <c r="AI711" t="s">
        <v>542</v>
      </c>
      <c r="BP711" s="203"/>
      <c r="BQ711" s="203"/>
      <c r="BR711" s="203"/>
      <c r="BS711" s="203"/>
      <c r="BT711" s="203"/>
      <c r="BU711" s="376"/>
      <c r="BV711" s="374"/>
      <c r="BW711" s="203"/>
      <c r="BX711" s="376"/>
      <c r="BY711" s="374"/>
      <c r="BZ711" s="203"/>
      <c r="CA711" s="126"/>
      <c r="CB711" s="203"/>
      <c r="CC711" s="203"/>
      <c r="CD711" s="376"/>
      <c r="CE711" s="203"/>
      <c r="CG711" s="375"/>
      <c r="CH711" s="375"/>
      <c r="CJ711" s="376"/>
      <c r="CK711" s="374"/>
      <c r="CM711" s="375"/>
      <c r="DB711" s="442">
        <v>45991</v>
      </c>
      <c r="DC711" s="441">
        <v>800000</v>
      </c>
      <c r="DH711" s="376"/>
      <c r="DI711" s="374"/>
    </row>
    <row r="712" spans="5:113" x14ac:dyDescent="0.25">
      <c r="E712" s="404">
        <v>46001</v>
      </c>
      <c r="F712" s="405">
        <v>5000</v>
      </c>
      <c r="G712" s="407" t="s">
        <v>3324</v>
      </c>
      <c r="H712" s="405" t="s">
        <v>7506</v>
      </c>
      <c r="T712" s="671">
        <v>45796</v>
      </c>
      <c r="U712" s="557" t="s">
        <v>5629</v>
      </c>
      <c r="V712" s="557">
        <v>1007232095</v>
      </c>
      <c r="W712" s="558" t="s">
        <v>5628</v>
      </c>
      <c r="X712" s="558" t="s">
        <v>424</v>
      </c>
      <c r="Y712" s="673">
        <v>30000</v>
      </c>
      <c r="Z712" s="569"/>
      <c r="AA712" s="569">
        <v>30000</v>
      </c>
      <c r="AB712" s="569"/>
      <c r="AC712" s="569"/>
      <c r="AD712" s="569"/>
      <c r="AE712" s="569">
        <v>30000</v>
      </c>
      <c r="AF712" s="569"/>
      <c r="AG712" s="569"/>
      <c r="AH712" s="569"/>
      <c r="AI712" t="s">
        <v>542</v>
      </c>
      <c r="BP712" s="203"/>
      <c r="BQ712" s="203"/>
      <c r="BR712" s="203"/>
      <c r="BS712" s="203"/>
      <c r="BT712" s="203"/>
      <c r="BU712" s="376"/>
      <c r="BV712" s="374"/>
      <c r="BW712" s="203"/>
      <c r="BX712" s="376"/>
      <c r="BY712" s="374"/>
      <c r="BZ712" s="203"/>
      <c r="CA712" s="126"/>
      <c r="CB712" s="203"/>
      <c r="CC712" s="203"/>
      <c r="CD712" s="376"/>
      <c r="CE712" s="203"/>
      <c r="CG712" s="375"/>
      <c r="CH712" s="375"/>
      <c r="CJ712" s="376"/>
      <c r="CK712" s="374"/>
      <c r="CM712" s="375"/>
      <c r="DB712" s="442">
        <v>45991</v>
      </c>
      <c r="DC712" s="441">
        <v>160000</v>
      </c>
      <c r="DH712" s="376"/>
      <c r="DI712" s="374"/>
    </row>
    <row r="713" spans="5:113" x14ac:dyDescent="0.25">
      <c r="E713" s="404">
        <v>46001</v>
      </c>
      <c r="F713" s="405">
        <v>2000</v>
      </c>
      <c r="G713" s="407"/>
      <c r="H713" s="405" t="s">
        <v>3371</v>
      </c>
      <c r="T713" s="671">
        <v>45795</v>
      </c>
      <c r="U713" s="557" t="s">
        <v>5283</v>
      </c>
      <c r="V713" s="557" t="s">
        <v>5544</v>
      </c>
      <c r="W713" s="558" t="s">
        <v>561</v>
      </c>
      <c r="X713" s="558" t="s">
        <v>426</v>
      </c>
      <c r="Y713" s="673">
        <v>478000</v>
      </c>
      <c r="Z713" s="569"/>
      <c r="AA713" s="569">
        <v>70000</v>
      </c>
      <c r="AB713" s="569"/>
      <c r="AC713" s="569"/>
      <c r="AD713" s="569"/>
      <c r="AE713" s="569">
        <v>70000</v>
      </c>
      <c r="AF713" s="569"/>
      <c r="AG713" s="569"/>
      <c r="AH713" s="569" t="s">
        <v>5614</v>
      </c>
      <c r="AI713" t="s">
        <v>542</v>
      </c>
      <c r="BP713" s="203"/>
      <c r="BQ713" s="203"/>
      <c r="BR713" s="203"/>
      <c r="BS713" s="203"/>
      <c r="BT713" s="203"/>
      <c r="BU713" s="376"/>
      <c r="BV713" s="374"/>
      <c r="BW713" s="203"/>
      <c r="BX713" s="376"/>
      <c r="BY713" s="374"/>
      <c r="BZ713" s="203"/>
      <c r="CA713" s="126"/>
      <c r="CB713" s="203"/>
      <c r="CC713" s="203"/>
      <c r="CD713" s="376"/>
      <c r="CE713" s="203"/>
      <c r="CG713" s="375"/>
      <c r="CH713" s="375"/>
      <c r="CJ713" s="376"/>
      <c r="CK713" s="374"/>
      <c r="CM713" s="375"/>
      <c r="DB713" s="442">
        <v>45990</v>
      </c>
      <c r="DC713" s="441">
        <v>42000</v>
      </c>
      <c r="DH713" s="376"/>
      <c r="DI713" s="374"/>
    </row>
    <row r="714" spans="5:113" x14ac:dyDescent="0.25">
      <c r="E714" s="404">
        <v>46000</v>
      </c>
      <c r="F714" s="405">
        <v>166000</v>
      </c>
      <c r="G714" s="407" t="s">
        <v>1365</v>
      </c>
      <c r="H714" s="405" t="s">
        <v>7499</v>
      </c>
      <c r="T714" s="671">
        <v>45794</v>
      </c>
      <c r="U714" s="557" t="s">
        <v>5283</v>
      </c>
      <c r="V714" s="557" t="s">
        <v>5556</v>
      </c>
      <c r="W714" s="558" t="s">
        <v>561</v>
      </c>
      <c r="X714" s="558" t="s">
        <v>426</v>
      </c>
      <c r="Y714" s="673">
        <v>589000</v>
      </c>
      <c r="Z714" s="569"/>
      <c r="AA714" s="569">
        <v>90000</v>
      </c>
      <c r="AB714" s="569"/>
      <c r="AC714" s="569"/>
      <c r="AD714" s="569"/>
      <c r="AE714" s="569">
        <v>90000</v>
      </c>
      <c r="AF714" s="569"/>
      <c r="AG714" s="569"/>
      <c r="AH714" s="569" t="s">
        <v>5613</v>
      </c>
      <c r="AI714" t="s">
        <v>542</v>
      </c>
      <c r="BP714" s="203"/>
      <c r="BQ714" s="203"/>
      <c r="BR714" s="203"/>
      <c r="BS714" s="203"/>
      <c r="BT714" s="203"/>
      <c r="BU714" s="376"/>
      <c r="BV714" s="374"/>
      <c r="BW714" s="203"/>
      <c r="BX714" s="376"/>
      <c r="BY714" s="374"/>
      <c r="BZ714" s="203"/>
      <c r="CA714" s="126"/>
      <c r="CB714" s="203"/>
      <c r="CC714" s="203"/>
      <c r="CD714" s="376"/>
      <c r="CE714" s="203"/>
      <c r="CG714" s="375"/>
      <c r="CH714" s="375"/>
      <c r="CJ714" s="376"/>
      <c r="CK714" s="374"/>
      <c r="CM714" s="375"/>
      <c r="DB714" s="442">
        <v>45989</v>
      </c>
      <c r="DC714" s="441">
        <v>20000</v>
      </c>
      <c r="DH714" s="376"/>
      <c r="DI714" s="374"/>
    </row>
    <row r="715" spans="5:113" x14ac:dyDescent="0.25">
      <c r="E715" s="404">
        <v>46000</v>
      </c>
      <c r="F715" s="405">
        <v>4000</v>
      </c>
      <c r="G715" s="407" t="s">
        <v>5440</v>
      </c>
      <c r="H715" s="405" t="s">
        <v>7488</v>
      </c>
      <c r="T715" s="671">
        <v>45793</v>
      </c>
      <c r="U715" s="557" t="s">
        <v>1637</v>
      </c>
      <c r="V715" s="557" t="s">
        <v>4253</v>
      </c>
      <c r="W715" s="558" t="s">
        <v>5626</v>
      </c>
      <c r="X715" s="558" t="s">
        <v>577</v>
      </c>
      <c r="Y715" s="673">
        <v>83000</v>
      </c>
      <c r="Z715" s="569"/>
      <c r="AA715" s="569">
        <v>25000</v>
      </c>
      <c r="AB715" s="569"/>
      <c r="AC715" s="569"/>
      <c r="AD715" s="569"/>
      <c r="AE715" s="569">
        <v>25000</v>
      </c>
      <c r="AF715" s="569"/>
      <c r="AG715" s="569"/>
      <c r="AH715" s="569"/>
      <c r="AI715" t="s">
        <v>542</v>
      </c>
      <c r="BP715" s="203"/>
      <c r="BQ715" s="203"/>
      <c r="BR715" s="203"/>
      <c r="BS715" s="203"/>
      <c r="BT715" s="203"/>
      <c r="BU715" s="376"/>
      <c r="BV715" s="374"/>
      <c r="BW715" s="203"/>
      <c r="BX715" s="376"/>
      <c r="BY715" s="374"/>
      <c r="BZ715" s="203"/>
      <c r="CA715" s="126"/>
      <c r="CB715" s="203"/>
      <c r="CC715" s="203"/>
      <c r="CD715" s="376"/>
      <c r="CE715" s="203"/>
      <c r="CG715" s="375"/>
      <c r="CH715" s="375"/>
      <c r="CJ715" s="376"/>
      <c r="CK715" s="374"/>
      <c r="CM715" s="375"/>
      <c r="DB715" s="442">
        <v>45989</v>
      </c>
      <c r="DC715" s="441">
        <v>50000</v>
      </c>
      <c r="DH715" s="376"/>
      <c r="DI715" s="374"/>
    </row>
    <row r="716" spans="5:113" x14ac:dyDescent="0.25">
      <c r="E716" s="404">
        <v>46000</v>
      </c>
      <c r="F716" s="405">
        <v>14000</v>
      </c>
      <c r="G716" s="407" t="s">
        <v>911</v>
      </c>
      <c r="H716" s="405" t="s">
        <v>7489</v>
      </c>
      <c r="T716" s="671">
        <v>45792</v>
      </c>
      <c r="U716" s="557" t="s">
        <v>596</v>
      </c>
      <c r="V716" s="557" t="s">
        <v>5622</v>
      </c>
      <c r="W716" s="558" t="s">
        <v>561</v>
      </c>
      <c r="X716" s="558" t="s">
        <v>214</v>
      </c>
      <c r="Y716" s="673">
        <v>333000</v>
      </c>
      <c r="Z716" s="569"/>
      <c r="AA716" s="569">
        <v>82000</v>
      </c>
      <c r="AB716" s="569"/>
      <c r="AC716" s="569"/>
      <c r="AD716" s="569"/>
      <c r="AE716" s="569">
        <v>82000</v>
      </c>
      <c r="AF716" s="569"/>
      <c r="AG716" s="569"/>
      <c r="AH716" s="569" t="s">
        <v>5638</v>
      </c>
      <c r="AI716" t="s">
        <v>542</v>
      </c>
      <c r="BP716" s="203"/>
      <c r="BQ716" s="203"/>
      <c r="BR716" s="203"/>
      <c r="BS716" s="203"/>
      <c r="BT716" s="203"/>
      <c r="BU716" s="376"/>
      <c r="BV716" s="374"/>
      <c r="BW716" s="203"/>
      <c r="BX716" s="376"/>
      <c r="BY716" s="374"/>
      <c r="BZ716" s="203"/>
      <c r="CA716" s="126"/>
      <c r="CB716" s="203"/>
      <c r="CC716" s="203"/>
      <c r="CD716" s="376"/>
      <c r="CE716" s="203"/>
      <c r="CG716" s="375"/>
      <c r="CH716" s="375"/>
      <c r="CJ716" s="376"/>
      <c r="CK716" s="374"/>
      <c r="CM716" s="375"/>
      <c r="DB716" s="442">
        <v>45989</v>
      </c>
      <c r="DC716" s="441">
        <v>5000</v>
      </c>
      <c r="DH716" s="376"/>
      <c r="DI716" s="374"/>
    </row>
    <row r="717" spans="5:113" x14ac:dyDescent="0.25">
      <c r="E717" s="404">
        <v>46000</v>
      </c>
      <c r="F717" s="405">
        <v>75000</v>
      </c>
      <c r="G717" s="407" t="s">
        <v>911</v>
      </c>
      <c r="H717" s="405" t="s">
        <v>7498</v>
      </c>
      <c r="T717" s="671">
        <v>45791</v>
      </c>
      <c r="U717" s="557" t="s">
        <v>1727</v>
      </c>
      <c r="V717" s="557" t="s">
        <v>5598</v>
      </c>
      <c r="W717" s="558" t="s">
        <v>561</v>
      </c>
      <c r="X717" s="558" t="s">
        <v>214</v>
      </c>
      <c r="Y717" s="673">
        <v>262000</v>
      </c>
      <c r="Z717" s="569"/>
      <c r="AA717" s="569">
        <v>81000</v>
      </c>
      <c r="AB717" s="569"/>
      <c r="AC717" s="569"/>
      <c r="AD717" s="569"/>
      <c r="AE717" s="569">
        <v>81000</v>
      </c>
      <c r="AF717" s="569"/>
      <c r="AG717" s="569"/>
      <c r="AH717" s="569" t="s">
        <v>5615</v>
      </c>
      <c r="AI717" t="s">
        <v>542</v>
      </c>
      <c r="BP717" s="203"/>
      <c r="BQ717" s="203"/>
      <c r="BR717" s="203"/>
      <c r="BS717" s="203"/>
      <c r="BT717" s="203"/>
      <c r="BU717" s="376"/>
      <c r="BV717" s="374"/>
      <c r="BW717" s="203"/>
      <c r="BX717" s="376"/>
      <c r="BY717" s="374"/>
      <c r="BZ717" s="203"/>
      <c r="CA717" s="126"/>
      <c r="CB717" s="203"/>
      <c r="CC717" s="203"/>
      <c r="CD717" s="376"/>
      <c r="CE717" s="203"/>
      <c r="CG717" s="375"/>
      <c r="CH717" s="375"/>
      <c r="CJ717" s="376"/>
      <c r="CK717" s="374"/>
      <c r="CM717" s="375"/>
      <c r="DB717" s="442">
        <v>45989</v>
      </c>
      <c r="DC717" s="441">
        <v>12000</v>
      </c>
      <c r="DH717" s="376"/>
      <c r="DI717" s="374"/>
    </row>
    <row r="718" spans="5:113" x14ac:dyDescent="0.25">
      <c r="E718" s="404">
        <v>45999</v>
      </c>
      <c r="F718" s="405">
        <v>7000</v>
      </c>
      <c r="G718" s="407" t="s">
        <v>1365</v>
      </c>
      <c r="H718" s="405" t="s">
        <v>7484</v>
      </c>
      <c r="T718" s="671">
        <v>45790</v>
      </c>
      <c r="U718" s="557" t="s">
        <v>5633</v>
      </c>
      <c r="V718" s="557" t="s">
        <v>5603</v>
      </c>
      <c r="W718" s="558" t="s">
        <v>561</v>
      </c>
      <c r="X718" s="558" t="s">
        <v>427</v>
      </c>
      <c r="Y718" s="673">
        <v>395000</v>
      </c>
      <c r="Z718" s="569"/>
      <c r="AA718" s="569">
        <v>105000</v>
      </c>
      <c r="AB718" s="569"/>
      <c r="AC718" s="569"/>
      <c r="AD718" s="569"/>
      <c r="AE718" s="569">
        <v>105000</v>
      </c>
      <c r="AF718" s="569"/>
      <c r="AG718" s="569"/>
      <c r="AH718" s="569" t="s">
        <v>5636</v>
      </c>
      <c r="AI718" t="s">
        <v>542</v>
      </c>
      <c r="BP718" s="203"/>
      <c r="BQ718" s="203"/>
      <c r="BR718" s="203"/>
      <c r="BS718" s="203"/>
      <c r="BT718" s="203"/>
      <c r="BU718" s="376"/>
      <c r="BV718" s="374"/>
      <c r="BW718" s="203"/>
      <c r="BX718" s="376"/>
      <c r="BY718" s="374"/>
      <c r="BZ718" s="203"/>
      <c r="CA718" s="126"/>
      <c r="CB718" s="203"/>
      <c r="CC718" s="203"/>
      <c r="CD718" s="376"/>
      <c r="CE718" s="203"/>
      <c r="CG718" s="375"/>
      <c r="CH718" s="375"/>
      <c r="CJ718" s="376"/>
      <c r="CK718" s="374"/>
      <c r="CM718" s="375"/>
      <c r="DB718" s="442">
        <v>45989</v>
      </c>
      <c r="DC718" s="441">
        <v>18000</v>
      </c>
      <c r="DH718" s="376"/>
      <c r="DI718" s="374"/>
    </row>
    <row r="719" spans="5:113" x14ac:dyDescent="0.25">
      <c r="E719" s="404">
        <v>45999</v>
      </c>
      <c r="F719" s="405">
        <v>20000</v>
      </c>
      <c r="G719" s="407" t="s">
        <v>3322</v>
      </c>
      <c r="H719" s="405" t="s">
        <v>7485</v>
      </c>
      <c r="T719" s="671">
        <v>45789</v>
      </c>
      <c r="U719" s="557" t="s">
        <v>5632</v>
      </c>
      <c r="V719" s="557" t="s">
        <v>5604</v>
      </c>
      <c r="W719" s="558" t="s">
        <v>561</v>
      </c>
      <c r="X719" s="558" t="s">
        <v>426</v>
      </c>
      <c r="Y719" s="673">
        <v>400000</v>
      </c>
      <c r="Z719" s="569"/>
      <c r="AA719" s="569">
        <v>140000</v>
      </c>
      <c r="AB719" s="569"/>
      <c r="AC719" s="569"/>
      <c r="AD719" s="569"/>
      <c r="AE719" s="569">
        <v>140000</v>
      </c>
      <c r="AF719" s="569"/>
      <c r="AG719" s="569"/>
      <c r="AH719" s="569" t="s">
        <v>5611</v>
      </c>
      <c r="AI719" t="s">
        <v>542</v>
      </c>
      <c r="BP719" s="203"/>
      <c r="BQ719" s="203"/>
      <c r="BR719" s="203"/>
      <c r="BS719" s="203"/>
      <c r="BT719" s="203"/>
      <c r="BU719" s="376"/>
      <c r="BV719" s="374"/>
      <c r="BW719" s="203"/>
      <c r="BX719" s="376"/>
      <c r="BY719" s="374"/>
      <c r="BZ719" s="203"/>
      <c r="CA719" s="126"/>
      <c r="CB719" s="203"/>
      <c r="CC719" s="203"/>
      <c r="CD719" s="376"/>
      <c r="CE719" s="203"/>
      <c r="CG719" s="375"/>
      <c r="CH719" s="375"/>
      <c r="CJ719" s="376"/>
      <c r="CK719" s="374"/>
      <c r="CM719" s="375"/>
      <c r="DB719" s="442">
        <v>45988</v>
      </c>
      <c r="DC719" s="441">
        <v>4000</v>
      </c>
      <c r="DH719" s="376"/>
      <c r="DI719" s="374"/>
    </row>
    <row r="720" spans="5:113" x14ac:dyDescent="0.25">
      <c r="E720" s="404">
        <v>45999</v>
      </c>
      <c r="F720" s="405">
        <v>10000</v>
      </c>
      <c r="G720" s="407" t="s">
        <v>3323</v>
      </c>
      <c r="H720" s="405" t="s">
        <v>7483</v>
      </c>
      <c r="T720" s="671">
        <v>45788</v>
      </c>
      <c r="U720" s="557" t="s">
        <v>2369</v>
      </c>
      <c r="V720" s="557" t="s">
        <v>4402</v>
      </c>
      <c r="W720" s="558" t="s">
        <v>5570</v>
      </c>
      <c r="X720" s="558" t="s">
        <v>214</v>
      </c>
      <c r="Y720" s="673">
        <v>67000</v>
      </c>
      <c r="Z720" s="569"/>
      <c r="AA720" s="569">
        <v>21000</v>
      </c>
      <c r="AB720" s="569"/>
      <c r="AC720" s="569"/>
      <c r="AD720" s="569"/>
      <c r="AE720" s="569">
        <v>21000</v>
      </c>
      <c r="AF720" s="569"/>
      <c r="AG720" s="569"/>
      <c r="AH720" s="569" t="s">
        <v>5637</v>
      </c>
      <c r="AI720" t="s">
        <v>542</v>
      </c>
      <c r="BP720" s="203"/>
      <c r="BQ720" s="203"/>
      <c r="BR720" s="203"/>
      <c r="BS720" s="203"/>
      <c r="BT720" s="203"/>
      <c r="BU720" s="376"/>
      <c r="BV720" s="374"/>
      <c r="BW720" s="203"/>
      <c r="BX720" s="376"/>
      <c r="BY720" s="374"/>
      <c r="BZ720" s="203"/>
      <c r="CA720" s="126"/>
      <c r="CB720" s="203"/>
      <c r="CC720" s="203"/>
      <c r="CD720" s="376"/>
      <c r="CE720" s="203"/>
      <c r="CG720" s="375"/>
      <c r="CH720" s="375"/>
      <c r="CJ720" s="376"/>
      <c r="CK720" s="374"/>
      <c r="CM720" s="375"/>
      <c r="DB720" s="442">
        <v>45988</v>
      </c>
      <c r="DC720" s="441">
        <v>5000</v>
      </c>
      <c r="DH720" s="376"/>
      <c r="DI720" s="374"/>
    </row>
    <row r="721" spans="5:113" x14ac:dyDescent="0.25">
      <c r="E721" s="404">
        <v>45999</v>
      </c>
      <c r="F721" s="405">
        <v>87000</v>
      </c>
      <c r="G721" s="407" t="s">
        <v>1281</v>
      </c>
      <c r="H721" s="405" t="s">
        <v>4486</v>
      </c>
      <c r="T721" s="671">
        <v>45787</v>
      </c>
      <c r="U721" s="557" t="s">
        <v>4297</v>
      </c>
      <c r="V721" s="557" t="s">
        <v>5560</v>
      </c>
      <c r="W721" s="558" t="s">
        <v>561</v>
      </c>
      <c r="X721" s="558" t="s">
        <v>426</v>
      </c>
      <c r="Y721" s="673">
        <v>434000</v>
      </c>
      <c r="Z721" s="569"/>
      <c r="AA721" s="569">
        <v>0</v>
      </c>
      <c r="AB721" s="569"/>
      <c r="AC721" s="569"/>
      <c r="AD721" s="569"/>
      <c r="AE721" s="569">
        <v>0</v>
      </c>
      <c r="AF721" s="569"/>
      <c r="AG721" s="569"/>
      <c r="AH721" s="569" t="s">
        <v>5624</v>
      </c>
      <c r="AI721" t="s">
        <v>542</v>
      </c>
      <c r="BP721" s="203"/>
      <c r="BQ721" s="203"/>
      <c r="BR721" s="203"/>
      <c r="BS721" s="203"/>
      <c r="BT721" s="203"/>
      <c r="BU721" s="376"/>
      <c r="BV721" s="374"/>
      <c r="BW721" s="203"/>
      <c r="BX721" s="376"/>
      <c r="BY721" s="374"/>
      <c r="BZ721" s="203"/>
      <c r="CA721" s="126"/>
      <c r="CB721" s="203"/>
      <c r="CC721" s="203"/>
      <c r="CD721" s="376"/>
      <c r="CE721" s="203"/>
      <c r="CG721" s="375"/>
      <c r="CH721" s="375"/>
      <c r="CJ721" s="376"/>
      <c r="CK721" s="374"/>
      <c r="CM721" s="375"/>
      <c r="DB721" s="442">
        <v>45988</v>
      </c>
      <c r="DC721" s="441">
        <v>5000</v>
      </c>
      <c r="DH721" s="376"/>
      <c r="DI721" s="374"/>
    </row>
    <row r="722" spans="5:113" x14ac:dyDescent="0.25">
      <c r="E722" s="404">
        <v>45999</v>
      </c>
      <c r="F722" s="405">
        <v>4000</v>
      </c>
      <c r="G722" s="407" t="s">
        <v>1281</v>
      </c>
      <c r="H722" s="405" t="s">
        <v>2719</v>
      </c>
      <c r="T722" s="671">
        <v>45786</v>
      </c>
      <c r="U722" s="557" t="s">
        <v>596</v>
      </c>
      <c r="V722" s="557" t="s">
        <v>5439</v>
      </c>
      <c r="W722" s="558" t="s">
        <v>5044</v>
      </c>
      <c r="X722" s="558" t="s">
        <v>426</v>
      </c>
      <c r="Y722" s="673">
        <v>437000</v>
      </c>
      <c r="Z722" s="569"/>
      <c r="AA722" s="569">
        <v>69000</v>
      </c>
      <c r="AB722" s="569"/>
      <c r="AC722" s="569"/>
      <c r="AD722" s="569"/>
      <c r="AE722" s="569">
        <v>69000</v>
      </c>
      <c r="AF722" s="569"/>
      <c r="AG722" s="569"/>
      <c r="AH722" s="569" t="s">
        <v>5453</v>
      </c>
      <c r="AI722" t="s">
        <v>542</v>
      </c>
      <c r="BP722" s="203"/>
      <c r="BQ722" s="203"/>
      <c r="BR722" s="203"/>
      <c r="BS722" s="203"/>
      <c r="BT722" s="203"/>
      <c r="BU722" s="376"/>
      <c r="BV722" s="374"/>
      <c r="BW722" s="203"/>
      <c r="BX722" s="376"/>
      <c r="BY722" s="374"/>
      <c r="BZ722" s="203"/>
      <c r="CA722" s="126"/>
      <c r="CB722" s="203"/>
      <c r="CC722" s="203"/>
      <c r="CD722" s="376"/>
      <c r="CE722" s="203"/>
      <c r="CG722" s="375"/>
      <c r="CH722" s="375"/>
      <c r="CJ722" s="376"/>
      <c r="CK722" s="374"/>
      <c r="CM722" s="375"/>
      <c r="DB722" s="442">
        <v>45988</v>
      </c>
      <c r="DC722" s="441">
        <v>18000</v>
      </c>
      <c r="DH722" s="376"/>
      <c r="DI722" s="374"/>
    </row>
    <row r="723" spans="5:113" x14ac:dyDescent="0.25">
      <c r="E723" s="404">
        <v>45998</v>
      </c>
      <c r="F723" s="405">
        <v>5000</v>
      </c>
      <c r="G723" s="407" t="s">
        <v>1281</v>
      </c>
      <c r="H723" s="405" t="s">
        <v>1455</v>
      </c>
      <c r="T723" s="671">
        <v>45785</v>
      </c>
      <c r="U723" s="557" t="s">
        <v>6513</v>
      </c>
      <c r="V723" s="557" t="s">
        <v>5477</v>
      </c>
      <c r="W723" s="558" t="s">
        <v>561</v>
      </c>
      <c r="X723" s="558" t="s">
        <v>426</v>
      </c>
      <c r="Y723" s="673"/>
      <c r="Z723" s="569"/>
      <c r="AA723" s="569">
        <v>70000</v>
      </c>
      <c r="AB723" s="569"/>
      <c r="AC723" s="569"/>
      <c r="AD723" s="569"/>
      <c r="AE723" s="569">
        <v>70000</v>
      </c>
      <c r="AF723" s="569"/>
      <c r="AG723" s="569"/>
      <c r="AH723" s="569" t="s">
        <v>5592</v>
      </c>
      <c r="AI723" t="s">
        <v>542</v>
      </c>
      <c r="BP723" s="203"/>
      <c r="BQ723" s="203"/>
      <c r="BR723" s="203"/>
      <c r="BS723" s="203"/>
      <c r="BT723" s="203"/>
      <c r="BU723" s="376"/>
      <c r="BV723" s="374"/>
      <c r="BW723" s="203"/>
      <c r="BX723" s="376"/>
      <c r="BY723" s="374"/>
      <c r="BZ723" s="203"/>
      <c r="CA723" s="126"/>
      <c r="CB723" s="203"/>
      <c r="CC723" s="203"/>
      <c r="CD723" s="376"/>
      <c r="CE723" s="203"/>
      <c r="CG723" s="375"/>
      <c r="CH723" s="375"/>
      <c r="CJ723" s="376"/>
      <c r="CK723" s="374"/>
      <c r="CM723" s="375"/>
      <c r="DB723" s="442">
        <v>45988</v>
      </c>
      <c r="DC723" s="441">
        <v>18000</v>
      </c>
      <c r="DH723" s="376"/>
      <c r="DI723" s="374"/>
    </row>
    <row r="724" spans="5:113" x14ac:dyDescent="0.25">
      <c r="E724" s="404">
        <v>45998</v>
      </c>
      <c r="F724" s="405">
        <v>10000</v>
      </c>
      <c r="G724" s="407" t="s">
        <v>1281</v>
      </c>
      <c r="H724" s="405" t="s">
        <v>953</v>
      </c>
      <c r="T724" s="671">
        <v>45784</v>
      </c>
      <c r="U724" s="557" t="s">
        <v>556</v>
      </c>
      <c r="V724" s="557">
        <v>1017182676</v>
      </c>
      <c r="W724" s="558" t="s">
        <v>5602</v>
      </c>
      <c r="X724" s="558" t="s">
        <v>238</v>
      </c>
      <c r="Y724" s="673">
        <v>664000</v>
      </c>
      <c r="Z724" s="569"/>
      <c r="AA724" s="569">
        <v>70000</v>
      </c>
      <c r="AB724" s="569"/>
      <c r="AC724" s="569"/>
      <c r="AD724" s="569"/>
      <c r="AE724" s="569">
        <v>70000</v>
      </c>
      <c r="AF724" s="569"/>
      <c r="AG724" s="569"/>
      <c r="AH724" s="569" t="s">
        <v>5794</v>
      </c>
      <c r="AI724" t="s">
        <v>542</v>
      </c>
      <c r="BP724" s="203"/>
      <c r="BQ724" s="203"/>
      <c r="BR724" s="203"/>
      <c r="BS724" s="203"/>
      <c r="BT724" s="203"/>
      <c r="BU724" s="376"/>
      <c r="BV724" s="374"/>
      <c r="BW724" s="203"/>
      <c r="BX724" s="376"/>
      <c r="BY724" s="374"/>
      <c r="BZ724" s="203"/>
      <c r="CA724" s="126"/>
      <c r="CB724" s="203"/>
      <c r="CC724" s="203"/>
      <c r="CD724" s="376"/>
      <c r="CE724" s="203"/>
      <c r="CG724" s="375"/>
      <c r="CH724" s="375"/>
      <c r="CJ724" s="376"/>
      <c r="CK724" s="374"/>
      <c r="CM724" s="375"/>
      <c r="DB724" s="442">
        <v>45988</v>
      </c>
      <c r="DC724" s="441">
        <v>18000</v>
      </c>
      <c r="DH724" s="376"/>
      <c r="DI724" s="374"/>
    </row>
    <row r="725" spans="5:113" x14ac:dyDescent="0.25">
      <c r="E725" s="404">
        <v>45998</v>
      </c>
      <c r="F725" s="405">
        <v>5000</v>
      </c>
      <c r="G725" s="407"/>
      <c r="H725" s="405" t="s">
        <v>1414</v>
      </c>
      <c r="T725" s="671">
        <v>45783</v>
      </c>
      <c r="U725" s="557" t="s">
        <v>556</v>
      </c>
      <c r="V725" s="557">
        <v>1038062223</v>
      </c>
      <c r="W725" s="558" t="s">
        <v>3135</v>
      </c>
      <c r="X725" s="558" t="s">
        <v>214</v>
      </c>
      <c r="Y725" s="673">
        <v>340000</v>
      </c>
      <c r="Z725" s="569"/>
      <c r="AA725" s="569">
        <v>35000</v>
      </c>
      <c r="AB725" s="569"/>
      <c r="AC725" s="569"/>
      <c r="AD725" s="569"/>
      <c r="AE725" s="569">
        <v>35000</v>
      </c>
      <c r="AF725" s="569"/>
      <c r="AG725" s="569"/>
      <c r="AH725" s="569" t="s">
        <v>5795</v>
      </c>
      <c r="AI725" t="s">
        <v>542</v>
      </c>
      <c r="BP725" s="203"/>
      <c r="BQ725" s="203"/>
      <c r="BR725" s="203"/>
      <c r="BS725" s="203"/>
      <c r="BT725" s="203"/>
      <c r="BU725" s="376"/>
      <c r="BV725" s="374"/>
      <c r="BW725" s="203"/>
      <c r="BX725" s="376"/>
      <c r="BY725" s="374"/>
      <c r="BZ725" s="203"/>
      <c r="CA725" s="126"/>
      <c r="CB725" s="203"/>
      <c r="CC725" s="203"/>
      <c r="CD725" s="376"/>
      <c r="CE725" s="203"/>
      <c r="CG725" s="375"/>
      <c r="CH725" s="375"/>
      <c r="CJ725" s="376"/>
      <c r="CK725" s="374"/>
      <c r="CM725" s="375"/>
      <c r="DB725" s="442">
        <v>45988</v>
      </c>
      <c r="DC725" s="441">
        <v>11000</v>
      </c>
      <c r="DH725" s="376"/>
      <c r="DI725" s="374"/>
    </row>
    <row r="726" spans="5:113" x14ac:dyDescent="0.25">
      <c r="E726" s="404">
        <v>45998</v>
      </c>
      <c r="F726" s="405">
        <v>290000</v>
      </c>
      <c r="G726" s="407" t="s">
        <v>1281</v>
      </c>
      <c r="H726" s="405" t="s">
        <v>3344</v>
      </c>
      <c r="T726" s="671">
        <v>45782</v>
      </c>
      <c r="U726" s="557" t="s">
        <v>556</v>
      </c>
      <c r="V726" s="557" t="s">
        <v>5554</v>
      </c>
      <c r="W726" s="558" t="s">
        <v>561</v>
      </c>
      <c r="X726" s="558" t="s">
        <v>427</v>
      </c>
      <c r="Y726" s="673">
        <v>310000</v>
      </c>
      <c r="Z726" s="569"/>
      <c r="AA726" s="569">
        <v>45000</v>
      </c>
      <c r="AB726" s="569"/>
      <c r="AC726" s="569"/>
      <c r="AD726" s="569"/>
      <c r="AE726" s="569">
        <v>45000</v>
      </c>
      <c r="AF726" s="569"/>
      <c r="AG726" s="569"/>
      <c r="AH726" s="569" t="s">
        <v>5800</v>
      </c>
      <c r="AI726" t="s">
        <v>542</v>
      </c>
      <c r="BP726" s="203"/>
      <c r="BQ726" s="203"/>
      <c r="BR726" s="203"/>
      <c r="BS726" s="203"/>
      <c r="BT726" s="203"/>
      <c r="BU726" s="376"/>
      <c r="BV726" s="374"/>
      <c r="BW726" s="203"/>
      <c r="BX726" s="376"/>
      <c r="BY726" s="374"/>
      <c r="BZ726" s="203"/>
      <c r="CA726" s="126"/>
      <c r="CB726" s="203"/>
      <c r="CC726" s="203"/>
      <c r="CD726" s="376"/>
      <c r="CE726" s="203"/>
      <c r="CG726" s="375"/>
      <c r="CH726" s="375"/>
      <c r="CJ726" s="376"/>
      <c r="CK726" s="374"/>
      <c r="CM726" s="375"/>
      <c r="DB726" s="442">
        <v>45988</v>
      </c>
      <c r="DC726" s="441">
        <v>326000</v>
      </c>
      <c r="DH726" s="376"/>
      <c r="DI726" s="374"/>
    </row>
    <row r="727" spans="5:113" x14ac:dyDescent="0.25">
      <c r="E727" s="404">
        <v>45998</v>
      </c>
      <c r="F727" s="405">
        <v>24000</v>
      </c>
      <c r="G727" s="407" t="s">
        <v>3321</v>
      </c>
      <c r="H727" s="405" t="s">
        <v>939</v>
      </c>
      <c r="T727" s="671">
        <v>45781</v>
      </c>
      <c r="U727" s="557" t="s">
        <v>556</v>
      </c>
      <c r="V727" s="557" t="s">
        <v>5575</v>
      </c>
      <c r="W727" s="558" t="s">
        <v>561</v>
      </c>
      <c r="X727" s="558" t="s">
        <v>426</v>
      </c>
      <c r="Y727" s="673">
        <v>570000</v>
      </c>
      <c r="Z727" s="569"/>
      <c r="AA727" s="569">
        <v>45000</v>
      </c>
      <c r="AB727" s="569"/>
      <c r="AC727" s="569"/>
      <c r="AD727" s="569"/>
      <c r="AE727" s="569">
        <v>45000</v>
      </c>
      <c r="AF727" s="569"/>
      <c r="AG727" s="569"/>
      <c r="AH727" s="569" t="s">
        <v>5799</v>
      </c>
      <c r="AI727" t="s">
        <v>542</v>
      </c>
      <c r="BP727" s="203"/>
      <c r="BQ727" s="203"/>
      <c r="BR727" s="203"/>
      <c r="BS727" s="203"/>
      <c r="BT727" s="203"/>
      <c r="BU727" s="376"/>
      <c r="BV727" s="374"/>
      <c r="BW727" s="203"/>
      <c r="BX727" s="376"/>
      <c r="BY727" s="374"/>
      <c r="BZ727" s="203"/>
      <c r="CA727" s="126"/>
      <c r="CB727" s="203"/>
      <c r="CC727" s="203"/>
      <c r="CD727" s="376"/>
      <c r="CE727" s="203"/>
      <c r="CG727" s="375"/>
      <c r="CH727" s="375"/>
      <c r="CJ727" s="376"/>
      <c r="CK727" s="374"/>
      <c r="CM727" s="375"/>
      <c r="DB727" s="442">
        <v>45988</v>
      </c>
      <c r="DC727" s="441">
        <v>154000</v>
      </c>
      <c r="DH727" s="376"/>
      <c r="DI727" s="374"/>
    </row>
    <row r="728" spans="5:113" x14ac:dyDescent="0.25">
      <c r="E728" s="404">
        <v>45998</v>
      </c>
      <c r="F728" s="405">
        <v>10000</v>
      </c>
      <c r="G728" s="407" t="s">
        <v>3324</v>
      </c>
      <c r="H728" s="405"/>
      <c r="T728" s="671">
        <v>45780</v>
      </c>
      <c r="U728" s="557" t="s">
        <v>556</v>
      </c>
      <c r="V728" s="557" t="s">
        <v>5707</v>
      </c>
      <c r="W728" s="558" t="s">
        <v>561</v>
      </c>
      <c r="X728" s="558" t="s">
        <v>427</v>
      </c>
      <c r="Y728" s="673">
        <v>455000</v>
      </c>
      <c r="Z728" s="569"/>
      <c r="AA728" s="569">
        <v>45000</v>
      </c>
      <c r="AB728" s="569"/>
      <c r="AC728" s="569"/>
      <c r="AD728" s="569"/>
      <c r="AE728" s="569">
        <v>45000</v>
      </c>
      <c r="AF728" s="569"/>
      <c r="AG728" s="569"/>
      <c r="AH728" s="569" t="s">
        <v>5798</v>
      </c>
      <c r="AI728" t="s">
        <v>542</v>
      </c>
      <c r="BP728" s="203"/>
      <c r="BQ728" s="203"/>
      <c r="BR728" s="203"/>
      <c r="BS728" s="203"/>
      <c r="BT728" s="203"/>
      <c r="BU728" s="376"/>
      <c r="BV728" s="374"/>
      <c r="BW728" s="203"/>
      <c r="BX728" s="376"/>
      <c r="BY728" s="374"/>
      <c r="BZ728" s="203"/>
      <c r="CA728" s="126"/>
      <c r="CB728" s="203"/>
      <c r="CC728" s="203"/>
      <c r="CD728" s="376"/>
      <c r="CE728" s="203"/>
      <c r="CG728" s="375"/>
      <c r="CH728" s="375"/>
      <c r="CJ728" s="376"/>
      <c r="CK728" s="374"/>
      <c r="CM728" s="375"/>
      <c r="DB728" s="442">
        <v>45988</v>
      </c>
      <c r="DC728" s="441">
        <v>28000</v>
      </c>
      <c r="DH728" s="376"/>
      <c r="DI728" s="374"/>
    </row>
    <row r="729" spans="5:113" x14ac:dyDescent="0.25">
      <c r="E729" s="404">
        <v>45997</v>
      </c>
      <c r="F729" s="405">
        <v>60000</v>
      </c>
      <c r="G729" s="407" t="s">
        <v>1365</v>
      </c>
      <c r="H729" s="405" t="s">
        <v>7462</v>
      </c>
      <c r="T729" s="671">
        <v>45779</v>
      </c>
      <c r="U729" s="557" t="s">
        <v>556</v>
      </c>
      <c r="V729" s="557" t="s">
        <v>5706</v>
      </c>
      <c r="W729" s="558" t="s">
        <v>561</v>
      </c>
      <c r="X729" s="558" t="s">
        <v>427</v>
      </c>
      <c r="Y729" s="673">
        <v>695000</v>
      </c>
      <c r="Z729" s="569"/>
      <c r="AA729" s="569">
        <v>45000</v>
      </c>
      <c r="AB729" s="569"/>
      <c r="AC729" s="569"/>
      <c r="AD729" s="569"/>
      <c r="AE729" s="569">
        <v>45000</v>
      </c>
      <c r="AF729" s="569"/>
      <c r="AG729" s="569"/>
      <c r="AH729" s="569" t="s">
        <v>5797</v>
      </c>
      <c r="AI729" t="s">
        <v>542</v>
      </c>
      <c r="BP729" s="203"/>
      <c r="BQ729" s="203"/>
      <c r="BR729" s="203"/>
      <c r="BS729" s="203"/>
      <c r="BT729" s="203"/>
      <c r="BU729" s="376"/>
      <c r="BV729" s="374"/>
      <c r="BW729" s="203"/>
      <c r="BX729" s="376"/>
      <c r="BY729" s="374"/>
      <c r="BZ729" s="203"/>
      <c r="CA729" s="126"/>
      <c r="CB729" s="203"/>
      <c r="CC729" s="203"/>
      <c r="CD729" s="376"/>
      <c r="CE729" s="203"/>
      <c r="CG729" s="375"/>
      <c r="CH729" s="375"/>
      <c r="CJ729" s="376"/>
      <c r="CK729" s="374"/>
      <c r="CM729" s="375"/>
      <c r="DB729" s="442">
        <v>45987</v>
      </c>
      <c r="DC729" s="441">
        <v>40000</v>
      </c>
      <c r="DH729" s="376"/>
      <c r="DI729" s="374"/>
    </row>
    <row r="730" spans="5:113" x14ac:dyDescent="0.25">
      <c r="E730" s="404">
        <v>45997</v>
      </c>
      <c r="F730" s="405">
        <v>5000</v>
      </c>
      <c r="G730" s="407" t="s">
        <v>1281</v>
      </c>
      <c r="H730" s="405" t="s">
        <v>998</v>
      </c>
      <c r="T730" s="671">
        <v>45778</v>
      </c>
      <c r="U730" s="557" t="s">
        <v>556</v>
      </c>
      <c r="V730" s="557" t="s">
        <v>5761</v>
      </c>
      <c r="W730" s="558" t="s">
        <v>561</v>
      </c>
      <c r="X730" s="558" t="s">
        <v>426</v>
      </c>
      <c r="Y730" s="673" t="s">
        <v>5763</v>
      </c>
      <c r="Z730" s="569"/>
      <c r="AA730" s="569">
        <v>45000</v>
      </c>
      <c r="AB730" s="569"/>
      <c r="AC730" s="569"/>
      <c r="AD730" s="569"/>
      <c r="AE730" s="569">
        <v>45000</v>
      </c>
      <c r="AF730" s="569"/>
      <c r="AG730" s="569"/>
      <c r="AH730" s="569" t="s">
        <v>5796</v>
      </c>
      <c r="AI730" t="s">
        <v>542</v>
      </c>
      <c r="BP730" s="203"/>
      <c r="BQ730" s="203"/>
      <c r="BR730" s="203"/>
      <c r="BS730" s="203"/>
      <c r="BT730" s="203"/>
      <c r="BU730" s="376"/>
      <c r="BV730" s="374"/>
      <c r="BW730" s="203"/>
      <c r="BX730" s="376"/>
      <c r="BY730" s="374"/>
      <c r="BZ730" s="203"/>
      <c r="CA730" s="126"/>
      <c r="CB730" s="203"/>
      <c r="CC730" s="203"/>
      <c r="CD730" s="376"/>
      <c r="CE730" s="203"/>
      <c r="CG730" s="375"/>
      <c r="CH730" s="375"/>
      <c r="CJ730" s="376"/>
      <c r="CK730" s="374"/>
      <c r="CM730" s="375"/>
      <c r="DB730" s="442">
        <v>45987</v>
      </c>
      <c r="DC730" s="441">
        <v>446000</v>
      </c>
      <c r="DH730" s="376"/>
      <c r="DI730" s="374"/>
    </row>
    <row r="731" spans="5:113" x14ac:dyDescent="0.25">
      <c r="E731" s="404">
        <v>45997</v>
      </c>
      <c r="F731" s="405">
        <v>35000</v>
      </c>
      <c r="G731" s="407" t="s">
        <v>3324</v>
      </c>
      <c r="H731" s="405" t="s">
        <v>7487</v>
      </c>
      <c r="T731" s="671">
        <v>45777</v>
      </c>
      <c r="U731" s="557" t="s">
        <v>2071</v>
      </c>
      <c r="V731" s="557" t="s">
        <v>5493</v>
      </c>
      <c r="W731" s="558" t="s">
        <v>5350</v>
      </c>
      <c r="X731" s="558" t="s">
        <v>214</v>
      </c>
      <c r="Y731" s="673">
        <v>452000</v>
      </c>
      <c r="Z731" s="569"/>
      <c r="AA731" s="569">
        <v>140000</v>
      </c>
      <c r="AB731" s="569"/>
      <c r="AC731" s="569"/>
      <c r="AD731" s="569"/>
      <c r="AE731" s="569">
        <v>140000</v>
      </c>
      <c r="AF731" s="569"/>
      <c r="AG731" s="569"/>
      <c r="AH731" s="569" t="s">
        <v>5546</v>
      </c>
      <c r="AI731" t="s">
        <v>542</v>
      </c>
      <c r="BP731" s="203"/>
      <c r="BQ731" s="203"/>
      <c r="BR731" s="203"/>
      <c r="BS731" s="203"/>
      <c r="BT731" s="203"/>
      <c r="BU731" s="376"/>
      <c r="BV731" s="374"/>
      <c r="BW731" s="203"/>
      <c r="BX731" s="376"/>
      <c r="BY731" s="374"/>
      <c r="BZ731" s="203"/>
      <c r="CA731" s="126"/>
      <c r="CB731" s="203"/>
      <c r="CC731" s="203"/>
      <c r="CD731" s="376"/>
      <c r="CE731" s="203"/>
      <c r="CG731" s="375"/>
      <c r="CH731" s="375"/>
      <c r="CJ731" s="376"/>
      <c r="CK731" s="374"/>
      <c r="CM731" s="375"/>
      <c r="DB731" s="442">
        <v>45987</v>
      </c>
      <c r="DC731" s="441">
        <v>63000</v>
      </c>
      <c r="DH731" s="376"/>
      <c r="DI731" s="374"/>
    </row>
    <row r="732" spans="5:113" x14ac:dyDescent="0.25">
      <c r="E732" s="404">
        <v>45997</v>
      </c>
      <c r="F732" s="405">
        <v>30000</v>
      </c>
      <c r="G732" s="407" t="s">
        <v>911</v>
      </c>
      <c r="H732" s="405" t="s">
        <v>885</v>
      </c>
      <c r="T732" s="671">
        <v>45777</v>
      </c>
      <c r="U732" s="557" t="s">
        <v>5011</v>
      </c>
      <c r="V732" s="557" t="s">
        <v>5487</v>
      </c>
      <c r="W732" s="558" t="s">
        <v>561</v>
      </c>
      <c r="X732" s="558" t="s">
        <v>426</v>
      </c>
      <c r="Y732" s="673">
        <v>298000</v>
      </c>
      <c r="Z732" s="569"/>
      <c r="AA732" s="569">
        <v>62000</v>
      </c>
      <c r="AB732" s="569"/>
      <c r="AC732" s="569"/>
      <c r="AD732" s="569"/>
      <c r="AE732" s="569">
        <v>62000</v>
      </c>
      <c r="AF732" s="569"/>
      <c r="AG732" s="569"/>
      <c r="AH732" s="569" t="s">
        <v>5552</v>
      </c>
      <c r="AI732" t="s">
        <v>542</v>
      </c>
      <c r="BP732" s="203"/>
      <c r="BQ732" s="203"/>
      <c r="BR732" s="203"/>
      <c r="BS732" s="203"/>
      <c r="BT732" s="203"/>
      <c r="BU732" s="376"/>
      <c r="BV732" s="374"/>
      <c r="BW732" s="203"/>
      <c r="BX732" s="376"/>
      <c r="BY732" s="374"/>
      <c r="BZ732" s="203"/>
      <c r="CA732" s="126"/>
      <c r="CB732" s="203"/>
      <c r="CC732" s="203"/>
      <c r="CD732" s="376"/>
      <c r="CE732" s="203"/>
      <c r="CG732" s="375"/>
      <c r="CH732" s="375"/>
      <c r="CJ732" s="376"/>
      <c r="CK732" s="374"/>
      <c r="CM732" s="375"/>
      <c r="DB732" s="442">
        <v>45987</v>
      </c>
      <c r="DC732" s="441">
        <v>86000</v>
      </c>
      <c r="DH732" s="376"/>
      <c r="DI732" s="374"/>
    </row>
    <row r="733" spans="5:113" x14ac:dyDescent="0.25">
      <c r="E733" s="404">
        <v>45996</v>
      </c>
      <c r="F733" s="405">
        <v>34000</v>
      </c>
      <c r="G733" s="407" t="s">
        <v>3322</v>
      </c>
      <c r="H733" s="405" t="s">
        <v>7464</v>
      </c>
      <c r="T733" s="671">
        <v>45777</v>
      </c>
      <c r="U733" s="557" t="s">
        <v>5196</v>
      </c>
      <c r="V733" s="557" t="s">
        <v>5547</v>
      </c>
      <c r="W733" s="558" t="s">
        <v>561</v>
      </c>
      <c r="X733" s="558" t="s">
        <v>214</v>
      </c>
      <c r="Y733" s="673">
        <v>388000</v>
      </c>
      <c r="Z733" s="569"/>
      <c r="AA733" s="569">
        <v>87000</v>
      </c>
      <c r="AB733" s="569"/>
      <c r="AC733" s="569"/>
      <c r="AD733" s="569"/>
      <c r="AE733" s="569">
        <v>87000</v>
      </c>
      <c r="AF733" s="569"/>
      <c r="AG733" s="569"/>
      <c r="AH733" s="569" t="s">
        <v>5548</v>
      </c>
      <c r="AI733" t="s">
        <v>542</v>
      </c>
      <c r="BP733" s="203"/>
      <c r="BQ733" s="203"/>
      <c r="BR733" s="203"/>
      <c r="BS733" s="203"/>
      <c r="BT733" s="203"/>
      <c r="BU733" s="376"/>
      <c r="BV733" s="374"/>
      <c r="BW733" s="203"/>
      <c r="BX733" s="376"/>
      <c r="BY733" s="374"/>
      <c r="BZ733" s="203"/>
      <c r="CA733" s="126"/>
      <c r="CB733" s="203"/>
      <c r="CC733" s="203"/>
      <c r="CD733" s="376"/>
      <c r="CE733" s="203"/>
      <c r="CG733" s="375"/>
      <c r="CH733" s="375"/>
      <c r="CJ733" s="376"/>
      <c r="CK733" s="374"/>
      <c r="CM733" s="375"/>
      <c r="DB733" s="442">
        <v>45987</v>
      </c>
      <c r="DC733" s="441">
        <v>5000</v>
      </c>
      <c r="DH733" s="376"/>
      <c r="DI733" s="374"/>
    </row>
    <row r="734" spans="5:113" x14ac:dyDescent="0.25">
      <c r="E734" s="404">
        <v>45996</v>
      </c>
      <c r="F734" s="405">
        <v>36000</v>
      </c>
      <c r="G734" s="407" t="s">
        <v>3324</v>
      </c>
      <c r="H734" s="405" t="s">
        <v>7466</v>
      </c>
      <c r="T734" s="671">
        <v>45777</v>
      </c>
      <c r="U734" s="557" t="s">
        <v>5559</v>
      </c>
      <c r="V734" s="557">
        <v>30669571</v>
      </c>
      <c r="W734" s="558" t="s">
        <v>3213</v>
      </c>
      <c r="X734" s="558" t="s">
        <v>5551</v>
      </c>
      <c r="Y734" s="673">
        <v>76000</v>
      </c>
      <c r="Z734" s="569"/>
      <c r="AA734" s="569">
        <v>31000</v>
      </c>
      <c r="AB734" s="569"/>
      <c r="AC734" s="569"/>
      <c r="AD734" s="569"/>
      <c r="AE734" s="569">
        <v>31000</v>
      </c>
      <c r="AF734" s="569"/>
      <c r="AG734" s="569"/>
      <c r="AH734" s="569" t="s">
        <v>5550</v>
      </c>
      <c r="AI734" t="s">
        <v>542</v>
      </c>
      <c r="BP734" s="203"/>
      <c r="BQ734" s="203"/>
      <c r="BR734" s="203"/>
      <c r="BS734" s="203"/>
      <c r="BT734" s="203"/>
      <c r="BU734" s="376"/>
      <c r="BV734" s="374"/>
      <c r="BW734" s="203"/>
      <c r="BX734" s="376"/>
      <c r="BY734" s="374"/>
      <c r="BZ734" s="203"/>
      <c r="CA734" s="126"/>
      <c r="CB734" s="203"/>
      <c r="CC734" s="203"/>
      <c r="CD734" s="376"/>
      <c r="CE734" s="203"/>
      <c r="CG734" s="375"/>
      <c r="CH734" s="375"/>
      <c r="CJ734" s="376"/>
      <c r="CK734" s="374"/>
      <c r="CM734" s="375"/>
      <c r="DB734" s="442">
        <v>45986</v>
      </c>
      <c r="DC734" s="441">
        <v>5000</v>
      </c>
      <c r="DH734" s="376"/>
      <c r="DI734" s="374"/>
    </row>
    <row r="735" spans="5:113" x14ac:dyDescent="0.25">
      <c r="E735" s="404">
        <v>45996</v>
      </c>
      <c r="F735" s="405">
        <v>4000</v>
      </c>
      <c r="G735" s="407" t="s">
        <v>5440</v>
      </c>
      <c r="H735" s="405" t="s">
        <v>690</v>
      </c>
      <c r="T735" s="671">
        <v>45777</v>
      </c>
      <c r="U735" s="557" t="s">
        <v>1468</v>
      </c>
      <c r="V735" s="557" t="s">
        <v>4767</v>
      </c>
      <c r="W735" s="558" t="s">
        <v>1442</v>
      </c>
      <c r="X735" s="558" t="s">
        <v>214</v>
      </c>
      <c r="Y735" s="673">
        <v>150000</v>
      </c>
      <c r="Z735" s="569"/>
      <c r="AA735" s="569">
        <v>72000</v>
      </c>
      <c r="AB735" s="569"/>
      <c r="AC735" s="569"/>
      <c r="AD735" s="569"/>
      <c r="AE735" s="569">
        <v>72000</v>
      </c>
      <c r="AF735" s="569"/>
      <c r="AG735" s="569"/>
      <c r="AH735" s="569" t="s">
        <v>5564</v>
      </c>
      <c r="AI735" t="s">
        <v>542</v>
      </c>
      <c r="BP735" s="203"/>
      <c r="BQ735" s="203"/>
      <c r="BR735" s="203"/>
      <c r="BS735" s="203"/>
      <c r="BT735" s="203"/>
      <c r="BU735" s="376"/>
      <c r="BV735" s="374"/>
      <c r="BW735" s="203"/>
      <c r="BX735" s="376"/>
      <c r="BY735" s="374"/>
      <c r="BZ735" s="203"/>
      <c r="CA735" s="126"/>
      <c r="CB735" s="203"/>
      <c r="CC735" s="203"/>
      <c r="CD735" s="376"/>
      <c r="CE735" s="203"/>
      <c r="CG735" s="375"/>
      <c r="CH735" s="375"/>
      <c r="CJ735" s="376"/>
      <c r="CK735" s="374"/>
      <c r="CM735" s="375"/>
      <c r="DB735" s="442">
        <v>45986</v>
      </c>
      <c r="DC735" s="441">
        <v>291000</v>
      </c>
      <c r="DH735" s="376"/>
      <c r="DI735" s="374"/>
    </row>
    <row r="736" spans="5:113" x14ac:dyDescent="0.25">
      <c r="E736" s="404">
        <v>45996</v>
      </c>
      <c r="F736" s="405">
        <v>27000</v>
      </c>
      <c r="G736" s="407" t="s">
        <v>3321</v>
      </c>
      <c r="H736" s="405" t="s">
        <v>7463</v>
      </c>
      <c r="T736" s="671">
        <v>45777</v>
      </c>
      <c r="U736" s="557" t="s">
        <v>5345</v>
      </c>
      <c r="V736" s="557" t="s">
        <v>5346</v>
      </c>
      <c r="W736" s="558" t="s">
        <v>561</v>
      </c>
      <c r="X736" s="558" t="s">
        <v>283</v>
      </c>
      <c r="Y736" s="673">
        <v>367000</v>
      </c>
      <c r="Z736" s="569"/>
      <c r="AA736" s="569">
        <v>91000</v>
      </c>
      <c r="AB736" s="569"/>
      <c r="AC736" s="569"/>
      <c r="AD736" s="569"/>
      <c r="AE736" s="569">
        <v>91000</v>
      </c>
      <c r="AF736" s="569"/>
      <c r="AG736" s="569"/>
      <c r="AH736" s="569" t="s">
        <v>5573</v>
      </c>
      <c r="AI736" t="s">
        <v>542</v>
      </c>
      <c r="BP736" s="203"/>
      <c r="BQ736" s="203"/>
      <c r="BR736" s="203"/>
      <c r="BS736" s="203"/>
      <c r="BT736" s="203"/>
      <c r="BU736" s="376"/>
      <c r="BV736" s="374"/>
      <c r="BW736" s="203"/>
      <c r="BX736" s="376"/>
      <c r="BY736" s="374"/>
      <c r="BZ736" s="203"/>
      <c r="CA736" s="126"/>
      <c r="CB736" s="203"/>
      <c r="CC736" s="203"/>
      <c r="CD736" s="376"/>
      <c r="CE736" s="203"/>
      <c r="CG736" s="375"/>
      <c r="CH736" s="375"/>
      <c r="CJ736" s="376"/>
      <c r="CK736" s="374"/>
      <c r="CM736" s="375"/>
      <c r="DB736" s="442">
        <v>45986</v>
      </c>
      <c r="DC736" s="441">
        <v>30000</v>
      </c>
      <c r="DH736" s="376"/>
      <c r="DI736" s="374"/>
    </row>
    <row r="737" spans="5:113" x14ac:dyDescent="0.25">
      <c r="E737" s="404">
        <v>45996</v>
      </c>
      <c r="F737" s="405">
        <v>12000</v>
      </c>
      <c r="G737" s="407" t="s">
        <v>1365</v>
      </c>
      <c r="H737" s="405" t="s">
        <v>7482</v>
      </c>
      <c r="T737" s="671">
        <v>45777</v>
      </c>
      <c r="U737" s="557" t="s">
        <v>5011</v>
      </c>
      <c r="V737" s="557" t="s">
        <v>5563</v>
      </c>
      <c r="W737" s="558" t="s">
        <v>561</v>
      </c>
      <c r="X737" s="558" t="s">
        <v>427</v>
      </c>
      <c r="Y737" s="673">
        <v>301000</v>
      </c>
      <c r="Z737" s="569"/>
      <c r="AA737" s="569">
        <v>67000</v>
      </c>
      <c r="AB737" s="569"/>
      <c r="AC737" s="569"/>
      <c r="AD737" s="569"/>
      <c r="AE737" s="569">
        <v>67000</v>
      </c>
      <c r="AF737" s="569"/>
      <c r="AG737" s="569"/>
      <c r="AH737" s="569" t="s">
        <v>5576</v>
      </c>
      <c r="AI737" t="s">
        <v>542</v>
      </c>
      <c r="BP737" s="203"/>
      <c r="BQ737" s="203"/>
      <c r="BR737" s="203"/>
      <c r="BS737" s="203"/>
      <c r="BT737" s="203"/>
      <c r="BU737" s="376"/>
      <c r="BV737" s="374"/>
      <c r="BW737" s="203"/>
      <c r="BX737" s="376"/>
      <c r="BY737" s="374"/>
      <c r="BZ737" s="203"/>
      <c r="CA737" s="126"/>
      <c r="CB737" s="203"/>
      <c r="CC737" s="203"/>
      <c r="CD737" s="376"/>
      <c r="CE737" s="203"/>
      <c r="CG737" s="375"/>
      <c r="CH737" s="375"/>
      <c r="CJ737" s="376"/>
      <c r="CK737" s="374"/>
      <c r="CM737" s="375"/>
      <c r="DB737" s="442">
        <v>45984</v>
      </c>
      <c r="DC737" s="441">
        <v>10000</v>
      </c>
      <c r="DH737" s="376"/>
      <c r="DI737" s="374"/>
    </row>
    <row r="738" spans="5:113" x14ac:dyDescent="0.25">
      <c r="E738" s="404">
        <v>45993</v>
      </c>
      <c r="F738" s="405">
        <v>20000</v>
      </c>
      <c r="G738" s="407" t="s">
        <v>3324</v>
      </c>
      <c r="H738" s="405" t="s">
        <v>7418</v>
      </c>
      <c r="T738" s="671">
        <v>45777</v>
      </c>
      <c r="U738" s="557" t="s">
        <v>5559</v>
      </c>
      <c r="V738" s="557">
        <v>30669571</v>
      </c>
      <c r="W738" s="558" t="s">
        <v>4903</v>
      </c>
      <c r="X738" s="558" t="s">
        <v>5558</v>
      </c>
      <c r="Y738" s="673">
        <v>152000</v>
      </c>
      <c r="Z738" s="569"/>
      <c r="AA738" s="569">
        <v>71000</v>
      </c>
      <c r="AB738" s="569"/>
      <c r="AC738" s="569"/>
      <c r="AD738" s="569"/>
      <c r="AE738" s="569">
        <v>71000</v>
      </c>
      <c r="AF738" s="569"/>
      <c r="AG738" s="569"/>
      <c r="AH738" s="569" t="s">
        <v>5557</v>
      </c>
      <c r="AI738" t="s">
        <v>542</v>
      </c>
      <c r="BP738" s="203"/>
      <c r="BQ738" s="203"/>
      <c r="BR738" s="203"/>
      <c r="BS738" s="203"/>
      <c r="BT738" s="203"/>
      <c r="BU738" s="376"/>
      <c r="BV738" s="374"/>
      <c r="BW738" s="203"/>
      <c r="BX738" s="376"/>
      <c r="BY738" s="374"/>
      <c r="BZ738" s="203"/>
      <c r="CA738" s="126"/>
      <c r="CB738" s="203"/>
      <c r="CC738" s="203"/>
      <c r="CD738" s="376"/>
      <c r="CE738" s="203"/>
      <c r="CG738" s="375"/>
      <c r="CH738" s="375"/>
      <c r="CJ738" s="376"/>
      <c r="CK738" s="374"/>
      <c r="CM738" s="375"/>
      <c r="DB738" s="442">
        <v>45983</v>
      </c>
      <c r="DC738" s="441">
        <v>5000</v>
      </c>
      <c r="DH738" s="376"/>
      <c r="DI738" s="374"/>
    </row>
    <row r="739" spans="5:113" x14ac:dyDescent="0.25">
      <c r="E739" s="404">
        <v>45992</v>
      </c>
      <c r="F739" s="405">
        <v>6000</v>
      </c>
      <c r="G739" s="407" t="s">
        <v>5440</v>
      </c>
      <c r="H739" s="405" t="s">
        <v>7394</v>
      </c>
      <c r="T739" s="671">
        <v>45777</v>
      </c>
      <c r="U739" s="557" t="s">
        <v>4297</v>
      </c>
      <c r="V739" s="557" t="s">
        <v>5555</v>
      </c>
      <c r="W739" s="558" t="s">
        <v>561</v>
      </c>
      <c r="X739" s="558" t="s">
        <v>571</v>
      </c>
      <c r="Y739" s="673">
        <v>594000</v>
      </c>
      <c r="Z739" s="569"/>
      <c r="AA739" s="569">
        <v>71000</v>
      </c>
      <c r="AB739" s="569"/>
      <c r="AC739" s="569"/>
      <c r="AD739" s="569"/>
      <c r="AE739" s="569">
        <v>71000</v>
      </c>
      <c r="AF739" s="569"/>
      <c r="AG739" s="569"/>
      <c r="AH739" s="569" t="s">
        <v>5577</v>
      </c>
      <c r="AI739" t="s">
        <v>542</v>
      </c>
      <c r="BP739" s="203"/>
      <c r="BQ739" s="203"/>
      <c r="BR739" s="203"/>
      <c r="BS739" s="203"/>
      <c r="BT739" s="203"/>
      <c r="BU739" s="376"/>
      <c r="BV739" s="374"/>
      <c r="BW739" s="203"/>
      <c r="BX739" s="376"/>
      <c r="BY739" s="374"/>
      <c r="BZ739" s="203"/>
      <c r="CA739" s="126"/>
      <c r="CB739" s="203"/>
      <c r="CC739" s="203"/>
      <c r="CD739" s="376"/>
      <c r="CE739" s="203"/>
      <c r="CG739" s="375"/>
      <c r="CH739" s="375"/>
      <c r="CJ739" s="376"/>
      <c r="CK739" s="374"/>
      <c r="CM739" s="375"/>
      <c r="DB739" s="442">
        <v>45983</v>
      </c>
      <c r="DC739" s="441">
        <v>2000</v>
      </c>
      <c r="DH739" s="376"/>
      <c r="DI739" s="374"/>
    </row>
    <row r="740" spans="5:113" x14ac:dyDescent="0.25">
      <c r="E740" s="404">
        <v>45992</v>
      </c>
      <c r="F740" s="405">
        <v>30000</v>
      </c>
      <c r="G740" s="407" t="s">
        <v>911</v>
      </c>
      <c r="H740" s="405" t="s">
        <v>885</v>
      </c>
      <c r="T740" s="671">
        <v>45777</v>
      </c>
      <c r="U740" s="557" t="s">
        <v>2421</v>
      </c>
      <c r="V740" s="557" t="s">
        <v>5561</v>
      </c>
      <c r="W740" s="558" t="s">
        <v>561</v>
      </c>
      <c r="X740" s="558" t="s">
        <v>5562</v>
      </c>
      <c r="Y740" s="673">
        <v>619000</v>
      </c>
      <c r="Z740" s="569"/>
      <c r="AA740" s="569">
        <v>91000</v>
      </c>
      <c r="AB740" s="569"/>
      <c r="AC740" s="569"/>
      <c r="AD740" s="569"/>
      <c r="AE740" s="569">
        <v>91000</v>
      </c>
      <c r="AF740" s="569"/>
      <c r="AG740" s="569"/>
      <c r="AH740" s="569" t="s">
        <v>5578</v>
      </c>
      <c r="AI740" t="s">
        <v>542</v>
      </c>
      <c r="BP740" s="203"/>
      <c r="BQ740" s="203"/>
      <c r="BR740" s="203"/>
      <c r="BS740" s="203"/>
      <c r="BT740" s="203"/>
      <c r="BU740" s="376"/>
      <c r="BV740" s="374"/>
      <c r="BW740" s="203"/>
      <c r="BX740" s="376"/>
      <c r="BY740" s="374"/>
      <c r="BZ740" s="203"/>
      <c r="CA740" s="126"/>
      <c r="CB740" s="203"/>
      <c r="CC740" s="203"/>
      <c r="CD740" s="376"/>
      <c r="CE740" s="203"/>
      <c r="CG740" s="375"/>
      <c r="CH740" s="375"/>
      <c r="CJ740" s="376"/>
      <c r="CK740" s="374"/>
      <c r="CM740" s="375"/>
      <c r="DB740" s="442">
        <v>45983</v>
      </c>
      <c r="DC740" s="441">
        <v>6000</v>
      </c>
      <c r="DH740" s="376"/>
      <c r="DI740" s="374"/>
    </row>
    <row r="741" spans="5:113" x14ac:dyDescent="0.25">
      <c r="E741" s="404">
        <v>45992</v>
      </c>
      <c r="F741" s="405">
        <v>3000</v>
      </c>
      <c r="G741" s="407"/>
      <c r="H741" s="405"/>
      <c r="T741" s="671">
        <v>45777</v>
      </c>
      <c r="U741" s="557" t="s">
        <v>566</v>
      </c>
      <c r="V741" s="557" t="s">
        <v>5584</v>
      </c>
      <c r="W741" s="558" t="s">
        <v>4781</v>
      </c>
      <c r="X741" s="558" t="s">
        <v>427</v>
      </c>
      <c r="Y741" s="673">
        <v>400000</v>
      </c>
      <c r="Z741" s="569"/>
      <c r="AA741" s="569">
        <v>70000</v>
      </c>
      <c r="AB741" s="569"/>
      <c r="AC741" s="569"/>
      <c r="AD741" s="569"/>
      <c r="AE741" s="569">
        <v>70000</v>
      </c>
      <c r="AF741" s="569"/>
      <c r="AG741" s="569"/>
      <c r="AH741" s="569" t="s">
        <v>5586</v>
      </c>
      <c r="AI741" t="s">
        <v>542</v>
      </c>
      <c r="BP741" s="203"/>
      <c r="BQ741" s="203"/>
      <c r="BR741" s="203"/>
      <c r="BS741" s="203"/>
      <c r="BT741" s="203"/>
      <c r="BU741" s="376"/>
      <c r="BV741" s="374"/>
      <c r="BW741" s="203"/>
      <c r="BX741" s="376"/>
      <c r="BY741" s="374"/>
      <c r="BZ741" s="203"/>
      <c r="CA741" s="126"/>
      <c r="CB741" s="203"/>
      <c r="CC741" s="203"/>
      <c r="CD741" s="376"/>
      <c r="CE741" s="203"/>
      <c r="CG741" s="375"/>
      <c r="CH741" s="375"/>
      <c r="CJ741" s="376"/>
      <c r="CK741" s="374"/>
      <c r="CM741" s="375"/>
      <c r="DB741" s="442">
        <v>45983</v>
      </c>
      <c r="DC741" s="441">
        <v>20000</v>
      </c>
      <c r="DH741" s="376"/>
      <c r="DI741" s="374"/>
    </row>
    <row r="742" spans="5:113" x14ac:dyDescent="0.25">
      <c r="E742" s="404">
        <v>45991</v>
      </c>
      <c r="F742" s="405">
        <v>160000</v>
      </c>
      <c r="G742" s="407"/>
      <c r="H742" s="405"/>
      <c r="T742" s="671">
        <v>45776</v>
      </c>
      <c r="U742" s="557" t="s">
        <v>1679</v>
      </c>
      <c r="V742" s="557" t="s">
        <v>5509</v>
      </c>
      <c r="W742" s="558" t="s">
        <v>561</v>
      </c>
      <c r="X742" s="558" t="s">
        <v>426</v>
      </c>
      <c r="Y742" s="673">
        <v>478000</v>
      </c>
      <c r="Z742" s="569"/>
      <c r="AA742" s="569">
        <v>70000</v>
      </c>
      <c r="AB742" s="569"/>
      <c r="AC742" s="569"/>
      <c r="AD742" s="569"/>
      <c r="AE742" s="569">
        <v>70000</v>
      </c>
      <c r="AF742" s="569"/>
      <c r="AG742" s="569"/>
      <c r="AH742" s="569" t="s">
        <v>5553</v>
      </c>
      <c r="AI742" t="s">
        <v>542</v>
      </c>
      <c r="BP742" s="203"/>
      <c r="BQ742" s="203"/>
      <c r="BR742" s="203"/>
      <c r="BS742" s="203"/>
      <c r="BT742" s="203"/>
      <c r="BU742" s="376"/>
      <c r="BV742" s="374"/>
      <c r="BW742" s="203"/>
      <c r="BX742" s="376"/>
      <c r="BY742" s="374"/>
      <c r="BZ742" s="203"/>
      <c r="CA742" s="126"/>
      <c r="CB742" s="203"/>
      <c r="CC742" s="203"/>
      <c r="CD742" s="376"/>
      <c r="CE742" s="203"/>
      <c r="CG742" s="375"/>
      <c r="CH742" s="375"/>
      <c r="CJ742" s="376"/>
      <c r="CK742" s="374"/>
      <c r="CM742" s="375"/>
      <c r="DB742" s="442">
        <v>45982</v>
      </c>
      <c r="DC742" s="441">
        <v>4000</v>
      </c>
      <c r="DH742" s="376"/>
      <c r="DI742" s="374"/>
    </row>
    <row r="743" spans="5:113" x14ac:dyDescent="0.25">
      <c r="E743" s="404">
        <v>45990</v>
      </c>
      <c r="F743" s="405">
        <v>42000</v>
      </c>
      <c r="G743" s="407" t="s">
        <v>1365</v>
      </c>
      <c r="H743" s="405" t="s">
        <v>7408</v>
      </c>
      <c r="T743" s="671">
        <v>45775</v>
      </c>
      <c r="U743" s="557" t="s">
        <v>1448</v>
      </c>
      <c r="V743" s="557" t="s">
        <v>5515</v>
      </c>
      <c r="W743" s="558" t="s">
        <v>561</v>
      </c>
      <c r="X743" s="558" t="s">
        <v>5516</v>
      </c>
      <c r="Y743" s="673">
        <v>722000</v>
      </c>
      <c r="Z743" s="569"/>
      <c r="AA743" s="569">
        <v>83000</v>
      </c>
      <c r="AB743" s="569"/>
      <c r="AC743" s="569"/>
      <c r="AD743" s="569"/>
      <c r="AE743" s="569">
        <v>83000</v>
      </c>
      <c r="AF743" s="569"/>
      <c r="AG743" s="569"/>
      <c r="AH743" s="569" t="s">
        <v>5545</v>
      </c>
      <c r="AI743" t="s">
        <v>542</v>
      </c>
      <c r="BP743" s="203"/>
      <c r="BQ743" s="203"/>
      <c r="BR743" s="203"/>
      <c r="BS743" s="203"/>
      <c r="BT743" s="203"/>
      <c r="BU743" s="376"/>
      <c r="BV743" s="374"/>
      <c r="BW743" s="203"/>
      <c r="BX743" s="376"/>
      <c r="BY743" s="374"/>
      <c r="BZ743" s="203"/>
      <c r="CA743" s="126"/>
      <c r="CB743" s="203"/>
      <c r="CC743" s="203"/>
      <c r="CD743" s="376"/>
      <c r="CE743" s="203"/>
      <c r="CG743" s="375"/>
      <c r="CH743" s="375"/>
      <c r="CJ743" s="376"/>
      <c r="CK743" s="374"/>
      <c r="CM743" s="375"/>
      <c r="DB743" s="442">
        <v>45982</v>
      </c>
      <c r="DC743" s="441">
        <v>25000</v>
      </c>
      <c r="DH743" s="376"/>
      <c r="DI743" s="374"/>
    </row>
    <row r="744" spans="5:113" x14ac:dyDescent="0.25">
      <c r="E744" s="404">
        <v>45990</v>
      </c>
      <c r="F744" s="405">
        <v>11000</v>
      </c>
      <c r="G744" s="407" t="s">
        <v>3322</v>
      </c>
      <c r="H744" s="405" t="s">
        <v>3835</v>
      </c>
      <c r="T744" s="671">
        <v>45774</v>
      </c>
      <c r="U744" s="557" t="s">
        <v>1867</v>
      </c>
      <c r="V744" s="557" t="s">
        <v>5486</v>
      </c>
      <c r="W744" s="558" t="s">
        <v>561</v>
      </c>
      <c r="X744" s="558" t="s">
        <v>427</v>
      </c>
      <c r="Y744" s="673"/>
      <c r="Z744" s="569"/>
      <c r="AA744" s="569">
        <v>127000</v>
      </c>
      <c r="AB744" s="569"/>
      <c r="AC744" s="569"/>
      <c r="AD744" s="569"/>
      <c r="AE744" s="569">
        <v>127000</v>
      </c>
      <c r="AF744" s="569"/>
      <c r="AG744" s="569"/>
      <c r="AH744" s="569" t="s">
        <v>5492</v>
      </c>
      <c r="AI744" t="s">
        <v>542</v>
      </c>
      <c r="BP744" s="203"/>
      <c r="BQ744" s="203"/>
      <c r="BR744" s="203"/>
      <c r="BS744" s="203"/>
      <c r="BT744" s="203"/>
      <c r="BU744" s="376"/>
      <c r="BV744" s="374"/>
      <c r="BW744" s="203"/>
      <c r="BX744" s="376"/>
      <c r="BY744" s="374"/>
      <c r="BZ744" s="203"/>
      <c r="CA744" s="126"/>
      <c r="CB744" s="203"/>
      <c r="CC744" s="203"/>
      <c r="CD744" s="376"/>
      <c r="CE744" s="203"/>
      <c r="CG744" s="375"/>
      <c r="CH744" s="375"/>
      <c r="CJ744" s="376"/>
      <c r="CK744" s="374"/>
      <c r="CM744" s="375"/>
      <c r="DB744" s="442">
        <v>45981</v>
      </c>
      <c r="DC744" s="441">
        <v>4000</v>
      </c>
      <c r="DH744" s="376"/>
      <c r="DI744" s="374"/>
    </row>
    <row r="745" spans="5:113" x14ac:dyDescent="0.25">
      <c r="E745" s="404">
        <v>45989</v>
      </c>
      <c r="F745" s="405">
        <v>5000</v>
      </c>
      <c r="G745" s="407" t="s">
        <v>1281</v>
      </c>
      <c r="H745" s="405" t="s">
        <v>888</v>
      </c>
      <c r="T745" s="671">
        <v>45773</v>
      </c>
      <c r="U745" s="557" t="s">
        <v>1814</v>
      </c>
      <c r="V745" s="557" t="s">
        <v>5481</v>
      </c>
      <c r="W745" s="558" t="s">
        <v>561</v>
      </c>
      <c r="X745" s="558" t="s">
        <v>424</v>
      </c>
      <c r="Y745" s="673">
        <v>1950000</v>
      </c>
      <c r="Z745" s="569"/>
      <c r="AA745" s="569">
        <v>130000</v>
      </c>
      <c r="AB745" s="569"/>
      <c r="AC745" s="569"/>
      <c r="AD745" s="569"/>
      <c r="AE745" s="569">
        <v>130000</v>
      </c>
      <c r="AF745" s="569"/>
      <c r="AG745" s="569"/>
      <c r="AH745" s="569" t="s">
        <v>5510</v>
      </c>
      <c r="AI745" t="s">
        <v>542</v>
      </c>
      <c r="BP745" s="203"/>
      <c r="BQ745" s="203"/>
      <c r="BR745" s="203"/>
      <c r="BS745" s="203"/>
      <c r="BT745" s="203"/>
      <c r="BU745" s="376"/>
      <c r="BV745" s="374"/>
      <c r="BW745" s="203"/>
      <c r="BX745" s="376"/>
      <c r="BY745" s="374"/>
      <c r="BZ745" s="203"/>
      <c r="CA745" s="126"/>
      <c r="CB745" s="203"/>
      <c r="CC745" s="203"/>
      <c r="CD745" s="376"/>
      <c r="CE745" s="203"/>
      <c r="CG745" s="375"/>
      <c r="CH745" s="375"/>
      <c r="CJ745" s="376"/>
      <c r="CK745" s="374"/>
      <c r="CM745" s="375"/>
      <c r="DB745" s="442">
        <v>45981</v>
      </c>
      <c r="DC745" s="441">
        <v>14000</v>
      </c>
      <c r="DH745" s="376"/>
      <c r="DI745" s="374"/>
    </row>
    <row r="746" spans="5:113" x14ac:dyDescent="0.25">
      <c r="E746" s="404">
        <v>45989</v>
      </c>
      <c r="F746" s="405">
        <v>50000</v>
      </c>
      <c r="G746" s="407" t="s">
        <v>3321</v>
      </c>
      <c r="H746" s="405" t="s">
        <v>7396</v>
      </c>
      <c r="T746" s="671">
        <v>45772</v>
      </c>
      <c r="U746" s="557" t="s">
        <v>5010</v>
      </c>
      <c r="V746" s="557" t="s">
        <v>5495</v>
      </c>
      <c r="W746" s="558" t="s">
        <v>561</v>
      </c>
      <c r="X746" s="558" t="s">
        <v>426</v>
      </c>
      <c r="Y746" s="673">
        <v>394000</v>
      </c>
      <c r="Z746" s="569"/>
      <c r="AA746" s="569">
        <v>73000</v>
      </c>
      <c r="AB746" s="569"/>
      <c r="AC746" s="569"/>
      <c r="AD746" s="569"/>
      <c r="AE746" s="569">
        <v>73000</v>
      </c>
      <c r="AF746" s="569"/>
      <c r="AG746" s="569"/>
      <c r="AH746" s="569" t="s">
        <v>5513</v>
      </c>
      <c r="AI746" t="s">
        <v>542</v>
      </c>
      <c r="BP746" s="203"/>
      <c r="BQ746" s="203"/>
      <c r="BR746" s="203"/>
      <c r="BS746" s="203"/>
      <c r="BT746" s="203"/>
      <c r="BU746" s="376"/>
      <c r="BV746" s="374"/>
      <c r="BW746" s="203"/>
      <c r="BX746" s="376"/>
      <c r="BY746" s="374"/>
      <c r="BZ746" s="203"/>
      <c r="CA746" s="126"/>
      <c r="CB746" s="203"/>
      <c r="CC746" s="203"/>
      <c r="CD746" s="376"/>
      <c r="CE746" s="203"/>
      <c r="CG746" s="375"/>
      <c r="CH746" s="375"/>
      <c r="CJ746" s="376"/>
      <c r="CK746" s="374"/>
      <c r="CM746" s="375"/>
      <c r="DB746" s="442">
        <v>45981</v>
      </c>
      <c r="DC746" s="441">
        <v>3000</v>
      </c>
      <c r="DH746" s="376"/>
      <c r="DI746" s="374"/>
    </row>
    <row r="747" spans="5:113" x14ac:dyDescent="0.25">
      <c r="E747" s="404">
        <v>45989</v>
      </c>
      <c r="F747" s="405">
        <v>20000</v>
      </c>
      <c r="G747" s="407" t="s">
        <v>1281</v>
      </c>
      <c r="H747" s="405" t="s">
        <v>897</v>
      </c>
      <c r="T747" s="671">
        <v>45771</v>
      </c>
      <c r="U747" s="557" t="s">
        <v>3970</v>
      </c>
      <c r="V747" s="557" t="s">
        <v>4483</v>
      </c>
      <c r="W747" s="558" t="s">
        <v>5044</v>
      </c>
      <c r="X747" s="558" t="s">
        <v>427</v>
      </c>
      <c r="Y747" s="673">
        <v>580000</v>
      </c>
      <c r="Z747" s="569"/>
      <c r="AA747" s="569">
        <v>53000</v>
      </c>
      <c r="AB747" s="569"/>
      <c r="AC747" s="569"/>
      <c r="AD747" s="569"/>
      <c r="AE747" s="569">
        <v>53000</v>
      </c>
      <c r="AF747" s="569"/>
      <c r="AG747" s="569"/>
      <c r="AH747" s="569" t="s">
        <v>5491</v>
      </c>
      <c r="AI747" t="s">
        <v>542</v>
      </c>
      <c r="BP747" s="203"/>
      <c r="BQ747" s="203"/>
      <c r="BR747" s="203"/>
      <c r="BS747" s="203"/>
      <c r="BT747" s="203"/>
      <c r="BU747" s="376"/>
      <c r="BV747" s="374"/>
      <c r="BW747" s="203"/>
      <c r="BX747" s="376"/>
      <c r="BY747" s="374"/>
      <c r="BZ747" s="203"/>
      <c r="CA747" s="126"/>
      <c r="CB747" s="203"/>
      <c r="CC747" s="203"/>
      <c r="CD747" s="376"/>
      <c r="CE747" s="203"/>
      <c r="CG747" s="375"/>
      <c r="CH747" s="375"/>
      <c r="CJ747" s="376"/>
      <c r="CK747" s="374"/>
      <c r="CM747" s="375"/>
      <c r="DB747" s="442">
        <v>45981</v>
      </c>
      <c r="DC747" s="441">
        <v>373000</v>
      </c>
      <c r="DH747" s="376"/>
      <c r="DI747" s="374"/>
    </row>
    <row r="748" spans="5:113" x14ac:dyDescent="0.25">
      <c r="E748" s="404">
        <v>45989</v>
      </c>
      <c r="F748" s="405">
        <v>18000</v>
      </c>
      <c r="G748" s="407" t="s">
        <v>3324</v>
      </c>
      <c r="H748" s="405" t="s">
        <v>7376</v>
      </c>
      <c r="T748" s="671">
        <v>45770</v>
      </c>
      <c r="U748" s="557" t="s">
        <v>1448</v>
      </c>
      <c r="V748" s="557" t="s">
        <v>5511</v>
      </c>
      <c r="W748" s="558" t="s">
        <v>3490</v>
      </c>
      <c r="X748" s="558" t="s">
        <v>427</v>
      </c>
      <c r="Y748" s="673">
        <v>105000</v>
      </c>
      <c r="Z748" s="569"/>
      <c r="AA748" s="569">
        <v>29000</v>
      </c>
      <c r="AB748" s="569"/>
      <c r="AC748" s="569"/>
      <c r="AD748" s="569"/>
      <c r="AE748" s="569">
        <v>29000</v>
      </c>
      <c r="AF748" s="569"/>
      <c r="AG748" s="569"/>
      <c r="AH748" s="569" t="s">
        <v>5512</v>
      </c>
      <c r="AI748" t="s">
        <v>542</v>
      </c>
      <c r="BP748" s="203"/>
      <c r="BQ748" s="203"/>
      <c r="BR748" s="203"/>
      <c r="BS748" s="203"/>
      <c r="BT748" s="203"/>
      <c r="BU748" s="376"/>
      <c r="BV748" s="374"/>
      <c r="BW748" s="203"/>
      <c r="BX748" s="376"/>
      <c r="BY748" s="374"/>
      <c r="BZ748" s="203"/>
      <c r="CA748" s="126"/>
      <c r="CB748" s="203"/>
      <c r="CC748" s="203"/>
      <c r="CD748" s="376"/>
      <c r="CE748" s="203"/>
      <c r="CG748" s="375"/>
      <c r="CH748" s="375"/>
      <c r="CJ748" s="376"/>
      <c r="CK748" s="374"/>
      <c r="CM748" s="375"/>
      <c r="DB748" s="442">
        <v>45981</v>
      </c>
      <c r="DC748" s="441">
        <v>233000</v>
      </c>
      <c r="DH748" s="376"/>
      <c r="DI748" s="374"/>
    </row>
    <row r="749" spans="5:113" x14ac:dyDescent="0.25">
      <c r="E749" s="404">
        <v>45989</v>
      </c>
      <c r="F749" s="405">
        <v>12000</v>
      </c>
      <c r="G749" s="407" t="s">
        <v>3324</v>
      </c>
      <c r="H749" s="405" t="s">
        <v>7377</v>
      </c>
      <c r="T749" s="671">
        <v>45769</v>
      </c>
      <c r="U749" s="557" t="s">
        <v>2650</v>
      </c>
      <c r="V749" s="557" t="s">
        <v>5351</v>
      </c>
      <c r="W749" s="558" t="s">
        <v>561</v>
      </c>
      <c r="X749" s="558" t="s">
        <v>214</v>
      </c>
      <c r="Y749" s="673">
        <v>307000</v>
      </c>
      <c r="Z749" s="569"/>
      <c r="AA749" s="569">
        <v>93000</v>
      </c>
      <c r="AB749" s="569"/>
      <c r="AC749" s="569"/>
      <c r="AD749" s="569"/>
      <c r="AE749" s="569">
        <v>93000</v>
      </c>
      <c r="AF749" s="569"/>
      <c r="AG749" s="569"/>
      <c r="AH749" s="569" t="s">
        <v>5483</v>
      </c>
      <c r="AI749" t="s">
        <v>542</v>
      </c>
      <c r="BP749" s="203"/>
      <c r="BQ749" s="203"/>
      <c r="BR749" s="203"/>
      <c r="BS749" s="203"/>
      <c r="BT749" s="203"/>
      <c r="BU749" s="376"/>
      <c r="BV749" s="374"/>
      <c r="BW749" s="203"/>
      <c r="BX749" s="376"/>
      <c r="BY749" s="374"/>
      <c r="BZ749" s="203"/>
      <c r="CA749" s="126"/>
      <c r="CB749" s="203"/>
      <c r="CC749" s="203"/>
      <c r="CD749" s="376"/>
      <c r="CE749" s="203"/>
      <c r="CG749" s="375"/>
      <c r="CH749" s="375"/>
      <c r="CJ749" s="376"/>
      <c r="CK749" s="374"/>
      <c r="CM749" s="375"/>
      <c r="DB749" s="442">
        <v>45981</v>
      </c>
      <c r="DC749" s="441">
        <v>264000</v>
      </c>
      <c r="DH749" s="376"/>
      <c r="DI749" s="374"/>
    </row>
    <row r="750" spans="5:113" x14ac:dyDescent="0.25">
      <c r="E750" s="404">
        <v>45989</v>
      </c>
      <c r="F750" s="405">
        <v>196000</v>
      </c>
      <c r="G750" s="407" t="s">
        <v>1281</v>
      </c>
      <c r="H750" s="405" t="s">
        <v>3344</v>
      </c>
      <c r="T750" s="671">
        <v>45768</v>
      </c>
      <c r="U750" s="557" t="s">
        <v>1662</v>
      </c>
      <c r="V750" s="557" t="s">
        <v>5446</v>
      </c>
      <c r="W750" s="558" t="s">
        <v>561</v>
      </c>
      <c r="X750" s="558" t="s">
        <v>426</v>
      </c>
      <c r="Y750" s="673">
        <v>477000</v>
      </c>
      <c r="Z750" s="569"/>
      <c r="AA750" s="569">
        <v>72000</v>
      </c>
      <c r="AB750" s="569"/>
      <c r="AC750" s="569"/>
      <c r="AD750" s="569"/>
      <c r="AE750" s="569">
        <v>72000</v>
      </c>
      <c r="AF750" s="569"/>
      <c r="AG750" s="569"/>
      <c r="AH750" s="569" t="s">
        <v>5490</v>
      </c>
      <c r="AI750" t="s">
        <v>542</v>
      </c>
      <c r="BP750" s="203"/>
      <c r="BQ750" s="203"/>
      <c r="BR750" s="203"/>
      <c r="BS750" s="203"/>
      <c r="BT750" s="203"/>
      <c r="BU750" s="376"/>
      <c r="BV750" s="374"/>
      <c r="BW750" s="203"/>
      <c r="BX750" s="376"/>
      <c r="BY750" s="374"/>
      <c r="BZ750" s="203"/>
      <c r="CA750" s="126"/>
      <c r="CB750" s="203"/>
      <c r="CC750" s="203"/>
      <c r="CD750" s="376"/>
      <c r="CE750" s="203"/>
      <c r="CG750" s="375"/>
      <c r="CH750" s="375"/>
      <c r="CJ750" s="376"/>
      <c r="CK750" s="374"/>
      <c r="CM750" s="375"/>
      <c r="DB750" s="442">
        <v>45981</v>
      </c>
      <c r="DC750" s="441">
        <v>714000</v>
      </c>
      <c r="DH750" s="376"/>
      <c r="DI750" s="374"/>
    </row>
    <row r="751" spans="5:113" x14ac:dyDescent="0.25">
      <c r="E751" s="404">
        <v>45989</v>
      </c>
      <c r="F751" s="405">
        <v>100000</v>
      </c>
      <c r="G751" s="407" t="s">
        <v>3322</v>
      </c>
      <c r="H751" s="405" t="s">
        <v>7370</v>
      </c>
      <c r="T751" s="671">
        <v>45767</v>
      </c>
      <c r="U751" s="557" t="s">
        <v>1469</v>
      </c>
      <c r="V751" s="557" t="s">
        <v>5450</v>
      </c>
      <c r="W751" s="558" t="s">
        <v>561</v>
      </c>
      <c r="X751" s="558" t="s">
        <v>426</v>
      </c>
      <c r="Y751" s="673">
        <v>760000</v>
      </c>
      <c r="Z751" s="569"/>
      <c r="AA751" s="569">
        <v>79000</v>
      </c>
      <c r="AB751" s="569"/>
      <c r="AC751" s="569"/>
      <c r="AD751" s="569"/>
      <c r="AE751" s="569">
        <v>79000</v>
      </c>
      <c r="AF751" s="569"/>
      <c r="AG751" s="569"/>
      <c r="AH751" s="569" t="s">
        <v>5489</v>
      </c>
      <c r="AI751" t="s">
        <v>542</v>
      </c>
      <c r="BP751" s="203"/>
      <c r="BQ751" s="203"/>
      <c r="BR751" s="203"/>
      <c r="BS751" s="203"/>
      <c r="BT751" s="203"/>
      <c r="BU751" s="376"/>
      <c r="BV751" s="374"/>
      <c r="BW751" s="203"/>
      <c r="BX751" s="376"/>
      <c r="BY751" s="374"/>
      <c r="BZ751" s="203"/>
      <c r="CA751" s="126"/>
      <c r="CB751" s="203"/>
      <c r="CC751" s="203"/>
      <c r="CD751" s="376"/>
      <c r="CE751" s="203"/>
      <c r="CG751" s="375"/>
      <c r="CH751" s="375"/>
      <c r="CJ751" s="376"/>
      <c r="CK751" s="374"/>
      <c r="CM751" s="375"/>
      <c r="DB751" s="442">
        <v>45981</v>
      </c>
      <c r="DC751" s="441">
        <v>1422000</v>
      </c>
      <c r="DH751" s="376"/>
      <c r="DI751" s="374"/>
    </row>
    <row r="752" spans="5:113" x14ac:dyDescent="0.25">
      <c r="E752" s="404">
        <v>45988</v>
      </c>
      <c r="F752" s="405">
        <v>5000</v>
      </c>
      <c r="G752" s="407"/>
      <c r="H752" s="405" t="s">
        <v>3697</v>
      </c>
      <c r="T752" s="671">
        <v>45766</v>
      </c>
      <c r="U752" s="557" t="s">
        <v>4297</v>
      </c>
      <c r="V752" s="557" t="s">
        <v>5448</v>
      </c>
      <c r="W752" s="558" t="s">
        <v>3795</v>
      </c>
      <c r="X752" s="558" t="s">
        <v>426</v>
      </c>
      <c r="Y752" s="673">
        <v>378000</v>
      </c>
      <c r="Z752" s="569"/>
      <c r="AA752" s="569">
        <v>70000</v>
      </c>
      <c r="AB752" s="569"/>
      <c r="AC752" s="569"/>
      <c r="AD752" s="569"/>
      <c r="AE752" s="569">
        <v>70000</v>
      </c>
      <c r="AF752" s="569"/>
      <c r="AG752" s="569"/>
      <c r="AH752" s="569" t="s">
        <v>5475</v>
      </c>
      <c r="AI752" t="s">
        <v>542</v>
      </c>
      <c r="BP752" s="203"/>
      <c r="BQ752" s="203"/>
      <c r="BR752" s="203"/>
      <c r="BS752" s="203"/>
      <c r="BT752" s="203"/>
      <c r="BU752" s="376"/>
      <c r="BV752" s="374"/>
      <c r="BW752" s="203"/>
      <c r="BX752" s="376"/>
      <c r="BY752" s="374"/>
      <c r="BZ752" s="203"/>
      <c r="CA752" s="126"/>
      <c r="CB752" s="203"/>
      <c r="CC752" s="203"/>
      <c r="CD752" s="376"/>
      <c r="CE752" s="203"/>
      <c r="CG752" s="375"/>
      <c r="CH752" s="375"/>
      <c r="CJ752" s="376"/>
      <c r="CK752" s="374"/>
      <c r="CM752" s="375"/>
      <c r="DB752" s="442">
        <v>45981</v>
      </c>
      <c r="DC752" s="441">
        <v>84000</v>
      </c>
      <c r="DH752" s="376"/>
      <c r="DI752" s="374"/>
    </row>
    <row r="753" spans="5:113" x14ac:dyDescent="0.25">
      <c r="E753" s="404">
        <v>45988</v>
      </c>
      <c r="F753" s="405">
        <v>4000</v>
      </c>
      <c r="G753" s="407" t="s">
        <v>5440</v>
      </c>
      <c r="H753" s="405" t="s">
        <v>5594</v>
      </c>
      <c r="T753" s="671">
        <v>45765</v>
      </c>
      <c r="U753" s="557" t="s">
        <v>1679</v>
      </c>
      <c r="V753" s="557" t="s">
        <v>5344</v>
      </c>
      <c r="W753" s="558" t="s">
        <v>4334</v>
      </c>
      <c r="X753" s="558" t="s">
        <v>426</v>
      </c>
      <c r="Y753" s="673">
        <v>811000</v>
      </c>
      <c r="Z753" s="569"/>
      <c r="AA753" s="569">
        <v>70000</v>
      </c>
      <c r="AB753" s="569"/>
      <c r="AC753" s="569"/>
      <c r="AD753" s="569"/>
      <c r="AE753" s="569">
        <v>70000</v>
      </c>
      <c r="AF753" s="569"/>
      <c r="AG753" s="569"/>
      <c r="AH753" s="569" t="s">
        <v>5474</v>
      </c>
      <c r="AI753" t="s">
        <v>542</v>
      </c>
      <c r="BP753" s="203"/>
      <c r="BQ753" s="203"/>
      <c r="BR753" s="203"/>
      <c r="BS753" s="203"/>
      <c r="BT753" s="203"/>
      <c r="BU753" s="376"/>
      <c r="BV753" s="374"/>
      <c r="BW753" s="203"/>
      <c r="BX753" s="376"/>
      <c r="BY753" s="374"/>
      <c r="BZ753" s="203"/>
      <c r="CA753" s="126"/>
      <c r="CB753" s="203"/>
      <c r="CC753" s="203"/>
      <c r="CD753" s="376"/>
      <c r="CE753" s="203"/>
      <c r="CG753" s="375"/>
      <c r="CH753" s="375"/>
      <c r="CJ753" s="376"/>
      <c r="CK753" s="374"/>
      <c r="CM753" s="375"/>
      <c r="DB753" s="442">
        <v>45981</v>
      </c>
      <c r="DC753" s="441">
        <v>5000</v>
      </c>
      <c r="DH753" s="376"/>
      <c r="DI753" s="374"/>
    </row>
    <row r="754" spans="5:113" x14ac:dyDescent="0.25">
      <c r="E754" s="404">
        <v>45988</v>
      </c>
      <c r="F754" s="405">
        <v>5000</v>
      </c>
      <c r="G754" s="407" t="s">
        <v>3324</v>
      </c>
      <c r="H754" s="405" t="s">
        <v>2649</v>
      </c>
      <c r="T754" s="671">
        <v>45764</v>
      </c>
      <c r="U754" s="557" t="s">
        <v>6513</v>
      </c>
      <c r="V754" s="557" t="s">
        <v>5397</v>
      </c>
      <c r="W754" s="558" t="s">
        <v>561</v>
      </c>
      <c r="X754" s="558" t="s">
        <v>426</v>
      </c>
      <c r="Y754" s="673">
        <v>352000</v>
      </c>
      <c r="Z754" s="569"/>
      <c r="AA754" s="569">
        <v>76000</v>
      </c>
      <c r="AB754" s="569"/>
      <c r="AC754" s="569"/>
      <c r="AD754" s="569"/>
      <c r="AE754" s="569">
        <v>76000</v>
      </c>
      <c r="AF754" s="569"/>
      <c r="AG754" s="569"/>
      <c r="AH754" s="569" t="s">
        <v>5459</v>
      </c>
      <c r="AI754" t="s">
        <v>542</v>
      </c>
      <c r="BP754" s="203"/>
      <c r="BQ754" s="203"/>
      <c r="BR754" s="203"/>
      <c r="BS754" s="203"/>
      <c r="BT754" s="203"/>
      <c r="BU754" s="376"/>
      <c r="BV754" s="374"/>
      <c r="BW754" s="203"/>
      <c r="BX754" s="376"/>
      <c r="BY754" s="374"/>
      <c r="BZ754" s="203"/>
      <c r="CA754" s="126"/>
      <c r="CB754" s="203"/>
      <c r="CC754" s="203"/>
      <c r="CD754" s="376"/>
      <c r="CE754" s="203"/>
      <c r="CG754" s="375"/>
      <c r="CH754" s="375"/>
      <c r="CJ754" s="376"/>
      <c r="CK754" s="374"/>
      <c r="CM754" s="375"/>
      <c r="DB754" s="442">
        <v>45981</v>
      </c>
      <c r="DC754" s="441">
        <v>5000</v>
      </c>
      <c r="DH754" s="376"/>
      <c r="DI754" s="374"/>
    </row>
    <row r="755" spans="5:113" x14ac:dyDescent="0.25">
      <c r="E755" s="404">
        <v>45988</v>
      </c>
      <c r="F755" s="405">
        <v>40000</v>
      </c>
      <c r="G755" s="407" t="s">
        <v>3321</v>
      </c>
      <c r="H755" s="405" t="s">
        <v>7393</v>
      </c>
      <c r="T755" s="671">
        <v>45763</v>
      </c>
      <c r="U755" s="557" t="s">
        <v>1448</v>
      </c>
      <c r="V755" s="557" t="s">
        <v>4576</v>
      </c>
      <c r="W755" s="558" t="s">
        <v>561</v>
      </c>
      <c r="X755" s="558" t="s">
        <v>426</v>
      </c>
      <c r="Y755" s="673" t="s">
        <v>5449</v>
      </c>
      <c r="Z755" s="569"/>
      <c r="AA755" s="569">
        <v>72000</v>
      </c>
      <c r="AB755" s="569"/>
      <c r="AC755" s="569"/>
      <c r="AD755" s="569"/>
      <c r="AE755" s="569">
        <v>72000</v>
      </c>
      <c r="AF755" s="569"/>
      <c r="AG755" s="569"/>
      <c r="AH755" s="569" t="s">
        <v>5458</v>
      </c>
      <c r="AI755" t="s">
        <v>542</v>
      </c>
      <c r="BP755" s="203"/>
      <c r="BQ755" s="203"/>
      <c r="BR755" s="203"/>
      <c r="BS755" s="203"/>
      <c r="BT755" s="203"/>
      <c r="BU755" s="376"/>
      <c r="BV755" s="374"/>
      <c r="BW755" s="203"/>
      <c r="BX755" s="376"/>
      <c r="BY755" s="374"/>
      <c r="BZ755" s="203"/>
      <c r="CA755" s="126"/>
      <c r="CB755" s="203"/>
      <c r="CC755" s="203"/>
      <c r="CD755" s="376"/>
      <c r="CE755" s="203"/>
      <c r="CG755" s="375"/>
      <c r="CH755" s="375"/>
      <c r="CJ755" s="376"/>
      <c r="CK755" s="374"/>
      <c r="CM755" s="375"/>
      <c r="DB755" s="442">
        <v>45980</v>
      </c>
      <c r="DC755" s="441">
        <v>8000</v>
      </c>
      <c r="DH755" s="376"/>
      <c r="DI755" s="374"/>
    </row>
    <row r="756" spans="5:113" x14ac:dyDescent="0.25">
      <c r="E756" s="404">
        <v>45986</v>
      </c>
      <c r="F756" s="405">
        <v>4000</v>
      </c>
      <c r="G756" s="407" t="s">
        <v>5440</v>
      </c>
      <c r="H756" s="405" t="s">
        <v>7394</v>
      </c>
      <c r="T756" s="671">
        <v>45762</v>
      </c>
      <c r="U756" s="557" t="s">
        <v>582</v>
      </c>
      <c r="V756" s="557" t="s">
        <v>5420</v>
      </c>
      <c r="W756" s="558" t="s">
        <v>580</v>
      </c>
      <c r="X756" s="558" t="s">
        <v>427</v>
      </c>
      <c r="Y756" s="673">
        <v>1940000</v>
      </c>
      <c r="Z756" s="569"/>
      <c r="AA756" s="569">
        <v>235000</v>
      </c>
      <c r="AB756" s="569"/>
      <c r="AC756" s="569"/>
      <c r="AD756" s="569"/>
      <c r="AE756" s="569">
        <v>235000</v>
      </c>
      <c r="AF756" s="569"/>
      <c r="AG756" s="569"/>
      <c r="AH756" s="569" t="s">
        <v>5457</v>
      </c>
      <c r="AI756" t="s">
        <v>542</v>
      </c>
      <c r="BP756" s="203"/>
      <c r="BQ756" s="203"/>
      <c r="BR756" s="203"/>
      <c r="BS756" s="203"/>
      <c r="BT756" s="203"/>
      <c r="BU756" s="376"/>
      <c r="BV756" s="374"/>
      <c r="BW756" s="203"/>
      <c r="BX756" s="376"/>
      <c r="BY756" s="374"/>
      <c r="BZ756" s="203"/>
      <c r="CA756" s="126"/>
      <c r="CB756" s="203"/>
      <c r="CC756" s="203"/>
      <c r="CD756" s="376"/>
      <c r="CE756" s="203"/>
      <c r="CG756" s="375"/>
      <c r="CH756" s="375"/>
      <c r="CJ756" s="376"/>
      <c r="CK756" s="374"/>
      <c r="CM756" s="375"/>
      <c r="DB756" s="442">
        <v>45980</v>
      </c>
      <c r="DC756" s="441">
        <v>2000</v>
      </c>
      <c r="DH756" s="376"/>
      <c r="DI756" s="374"/>
    </row>
    <row r="757" spans="5:113" x14ac:dyDescent="0.25">
      <c r="E757" s="404">
        <v>45986</v>
      </c>
      <c r="F757" s="405">
        <v>30000</v>
      </c>
      <c r="G757" s="407" t="s">
        <v>911</v>
      </c>
      <c r="H757" s="405" t="s">
        <v>885</v>
      </c>
      <c r="T757" s="671">
        <v>45761</v>
      </c>
      <c r="U757" s="557" t="s">
        <v>1615</v>
      </c>
      <c r="V757" s="557" t="s">
        <v>5434</v>
      </c>
      <c r="W757" s="558" t="s">
        <v>561</v>
      </c>
      <c r="X757" s="558" t="s">
        <v>214</v>
      </c>
      <c r="Y757" s="673">
        <v>274000</v>
      </c>
      <c r="Z757" s="569"/>
      <c r="AA757" s="569">
        <v>85000</v>
      </c>
      <c r="AB757" s="569"/>
      <c r="AC757" s="569"/>
      <c r="AD757" s="569"/>
      <c r="AE757" s="569">
        <v>85000</v>
      </c>
      <c r="AF757" s="569"/>
      <c r="AG757" s="569"/>
      <c r="AH757" s="569" t="s">
        <v>5435</v>
      </c>
      <c r="AI757" t="s">
        <v>542</v>
      </c>
      <c r="BP757" s="203"/>
      <c r="BQ757" s="203"/>
      <c r="BR757" s="203"/>
      <c r="BS757" s="203"/>
      <c r="BT757" s="203"/>
      <c r="BU757" s="376"/>
      <c r="BV757" s="374"/>
      <c r="BW757" s="203"/>
      <c r="BX757" s="376"/>
      <c r="BY757" s="374"/>
      <c r="BZ757" s="203"/>
      <c r="CA757" s="126"/>
      <c r="CB757" s="203"/>
      <c r="CC757" s="203"/>
      <c r="CD757" s="376"/>
      <c r="CE757" s="203"/>
      <c r="CG757" s="375"/>
      <c r="CH757" s="375"/>
      <c r="CJ757" s="376"/>
      <c r="CK757" s="374"/>
      <c r="CM757" s="375"/>
      <c r="DB757" s="442">
        <v>45980</v>
      </c>
      <c r="DC757" s="441">
        <v>36000</v>
      </c>
      <c r="DH757" s="376"/>
      <c r="DI757" s="374"/>
    </row>
    <row r="758" spans="5:113" x14ac:dyDescent="0.25">
      <c r="E758" s="404">
        <v>45984</v>
      </c>
      <c r="F758" s="405">
        <v>10000</v>
      </c>
      <c r="G758" s="407" t="s">
        <v>3324</v>
      </c>
      <c r="H758" s="405" t="s">
        <v>7361</v>
      </c>
      <c r="T758" s="671">
        <v>45760</v>
      </c>
      <c r="U758" s="557" t="s">
        <v>1974</v>
      </c>
      <c r="V758" s="557" t="s">
        <v>2138</v>
      </c>
      <c r="W758" s="558" t="s">
        <v>561</v>
      </c>
      <c r="X758" s="558" t="s">
        <v>238</v>
      </c>
      <c r="Y758" s="673" t="s">
        <v>5445</v>
      </c>
      <c r="Z758" s="569"/>
      <c r="AA758" s="569">
        <v>70000</v>
      </c>
      <c r="AB758" s="569"/>
      <c r="AC758" s="569"/>
      <c r="AD758" s="569"/>
      <c r="AE758" s="569">
        <v>70000</v>
      </c>
      <c r="AF758" s="569"/>
      <c r="AG758" s="569"/>
      <c r="AH758" s="569" t="s">
        <v>5456</v>
      </c>
      <c r="AI758" t="s">
        <v>542</v>
      </c>
      <c r="BP758" s="203"/>
      <c r="BQ758" s="203"/>
      <c r="BR758" s="203"/>
      <c r="BS758" s="203"/>
      <c r="BT758" s="203"/>
      <c r="BU758" s="376"/>
      <c r="BV758" s="374"/>
      <c r="BW758" s="203"/>
      <c r="BX758" s="376"/>
      <c r="BY758" s="374"/>
      <c r="BZ758" s="203"/>
      <c r="CA758" s="126"/>
      <c r="CB758" s="203"/>
      <c r="CC758" s="203"/>
      <c r="CD758" s="376"/>
      <c r="CE758" s="203"/>
      <c r="CG758" s="375"/>
      <c r="CH758" s="375"/>
      <c r="CJ758" s="376"/>
      <c r="CK758" s="374"/>
      <c r="CM758" s="375"/>
      <c r="DB758" s="442">
        <v>45979</v>
      </c>
      <c r="DC758" s="441">
        <v>2000</v>
      </c>
      <c r="DH758" s="376"/>
      <c r="DI758" s="374"/>
    </row>
    <row r="759" spans="5:113" x14ac:dyDescent="0.25">
      <c r="E759" s="404">
        <v>45983</v>
      </c>
      <c r="F759" s="405">
        <v>5000</v>
      </c>
      <c r="G759" s="407" t="s">
        <v>1365</v>
      </c>
      <c r="H759" s="405" t="s">
        <v>1455</v>
      </c>
      <c r="T759" s="671">
        <v>45759</v>
      </c>
      <c r="U759" s="557" t="s">
        <v>1523</v>
      </c>
      <c r="V759" s="557" t="s">
        <v>5409</v>
      </c>
      <c r="W759" s="558" t="s">
        <v>561</v>
      </c>
      <c r="X759" s="558" t="s">
        <v>426</v>
      </c>
      <c r="Y759" s="673">
        <v>350000</v>
      </c>
      <c r="Z759" s="569"/>
      <c r="AA759" s="569">
        <v>68000</v>
      </c>
      <c r="AB759" s="569"/>
      <c r="AC759" s="569"/>
      <c r="AD759" s="569"/>
      <c r="AE759" s="569">
        <v>68000</v>
      </c>
      <c r="AF759" s="569"/>
      <c r="AG759" s="569"/>
      <c r="AH759" s="569" t="s">
        <v>5455</v>
      </c>
      <c r="AI759" t="s">
        <v>542</v>
      </c>
      <c r="BP759" s="203"/>
      <c r="BQ759" s="203"/>
      <c r="BR759" s="203"/>
      <c r="BS759" s="203"/>
      <c r="BT759" s="203"/>
      <c r="BU759" s="376"/>
      <c r="BV759" s="374"/>
      <c r="BW759" s="203"/>
      <c r="BX759" s="376"/>
      <c r="BY759" s="374"/>
      <c r="BZ759" s="203"/>
      <c r="CA759" s="126"/>
      <c r="CB759" s="203"/>
      <c r="CC759" s="203"/>
      <c r="CD759" s="376"/>
      <c r="CE759" s="203"/>
      <c r="CG759" s="375"/>
      <c r="CH759" s="375"/>
      <c r="CJ759" s="376"/>
      <c r="CK759" s="374"/>
      <c r="CM759" s="375"/>
      <c r="DB759" s="442">
        <v>45979</v>
      </c>
      <c r="DC759" s="441">
        <v>2000</v>
      </c>
      <c r="DH759" s="376"/>
      <c r="DI759" s="374"/>
    </row>
    <row r="760" spans="5:113" x14ac:dyDescent="0.25">
      <c r="E760" s="404">
        <v>45983</v>
      </c>
      <c r="F760" s="405">
        <v>20000</v>
      </c>
      <c r="G760" s="407" t="s">
        <v>1365</v>
      </c>
      <c r="H760" s="405" t="s">
        <v>7294</v>
      </c>
      <c r="T760" s="671">
        <v>45758</v>
      </c>
      <c r="U760" s="557" t="s">
        <v>2369</v>
      </c>
      <c r="V760" s="557" t="s">
        <v>5352</v>
      </c>
      <c r="W760" s="558" t="s">
        <v>561</v>
      </c>
      <c r="X760" s="558" t="s">
        <v>426</v>
      </c>
      <c r="Y760" s="673" t="s">
        <v>5460</v>
      </c>
      <c r="Z760" s="569"/>
      <c r="AA760" s="569">
        <v>87000</v>
      </c>
      <c r="AB760" s="569"/>
      <c r="AC760" s="569"/>
      <c r="AD760" s="569"/>
      <c r="AE760" s="569">
        <v>87000</v>
      </c>
      <c r="AF760" s="569"/>
      <c r="AG760" s="569"/>
      <c r="AH760" s="569" t="s">
        <v>5463</v>
      </c>
      <c r="AI760" t="s">
        <v>542</v>
      </c>
      <c r="BP760" s="203"/>
      <c r="BQ760" s="203"/>
      <c r="BR760" s="203"/>
      <c r="BS760" s="203"/>
      <c r="BT760" s="203"/>
      <c r="BU760" s="376"/>
      <c r="BV760" s="374"/>
      <c r="BW760" s="203"/>
      <c r="BX760" s="376"/>
      <c r="BY760" s="374"/>
      <c r="BZ760" s="203"/>
      <c r="CA760" s="126"/>
      <c r="CB760" s="203"/>
      <c r="CC760" s="203"/>
      <c r="CD760" s="376"/>
      <c r="CE760" s="203"/>
      <c r="CG760" s="375"/>
      <c r="CH760" s="375"/>
      <c r="CJ760" s="376"/>
      <c r="CK760" s="374"/>
      <c r="CM760" s="375"/>
      <c r="DB760" s="442">
        <v>45979</v>
      </c>
      <c r="DC760" s="441">
        <v>35000</v>
      </c>
      <c r="DH760" s="376"/>
      <c r="DI760" s="374"/>
    </row>
    <row r="761" spans="5:113" x14ac:dyDescent="0.25">
      <c r="E761" s="404">
        <v>45983</v>
      </c>
      <c r="F761" s="405">
        <v>2000</v>
      </c>
      <c r="G761" s="407"/>
      <c r="H761" s="405" t="s">
        <v>7296</v>
      </c>
      <c r="T761" s="671">
        <v>45757</v>
      </c>
      <c r="U761" s="557" t="s">
        <v>5011</v>
      </c>
      <c r="V761" s="557" t="s">
        <v>5407</v>
      </c>
      <c r="W761" s="558" t="s">
        <v>2596</v>
      </c>
      <c r="X761" s="558" t="s">
        <v>426</v>
      </c>
      <c r="Y761" s="673">
        <v>298000</v>
      </c>
      <c r="Z761" s="569"/>
      <c r="AA761" s="569">
        <v>82000</v>
      </c>
      <c r="AB761" s="569"/>
      <c r="AC761" s="569"/>
      <c r="AD761" s="569"/>
      <c r="AE761" s="569">
        <v>82000</v>
      </c>
      <c r="AF761" s="569"/>
      <c r="AG761" s="569"/>
      <c r="AH761" s="569" t="s">
        <v>5454</v>
      </c>
      <c r="AI761" t="s">
        <v>542</v>
      </c>
      <c r="BP761" s="203"/>
      <c r="BQ761" s="203"/>
      <c r="BR761" s="203"/>
      <c r="BS761" s="203"/>
      <c r="BT761" s="203"/>
      <c r="BU761" s="376"/>
      <c r="BV761" s="374"/>
      <c r="BW761" s="203"/>
      <c r="BX761" s="376"/>
      <c r="BY761" s="374"/>
      <c r="BZ761" s="203"/>
      <c r="CA761" s="126"/>
      <c r="CB761" s="203"/>
      <c r="CC761" s="203"/>
      <c r="CD761" s="376"/>
      <c r="CE761" s="203"/>
      <c r="CG761" s="375"/>
      <c r="CH761" s="375"/>
      <c r="CJ761" s="376"/>
      <c r="CK761" s="374"/>
      <c r="CM761" s="375"/>
      <c r="DB761" s="442">
        <v>45979</v>
      </c>
      <c r="DC761" s="441">
        <v>30000</v>
      </c>
      <c r="DH761" s="376"/>
      <c r="DI761" s="374"/>
    </row>
    <row r="762" spans="5:113" x14ac:dyDescent="0.25">
      <c r="E762" s="404">
        <v>45983</v>
      </c>
      <c r="F762" s="405">
        <v>225000</v>
      </c>
      <c r="G762" s="407" t="s">
        <v>1281</v>
      </c>
      <c r="H762" s="405" t="s">
        <v>3344</v>
      </c>
      <c r="T762" s="671">
        <v>45756</v>
      </c>
      <c r="U762" s="557" t="s">
        <v>556</v>
      </c>
      <c r="V762" s="557" t="s">
        <v>5451</v>
      </c>
      <c r="W762" s="558" t="s">
        <v>561</v>
      </c>
      <c r="X762" s="558" t="s">
        <v>426</v>
      </c>
      <c r="Y762" s="673" t="s">
        <v>5444</v>
      </c>
      <c r="Z762" s="569"/>
      <c r="AA762" s="569">
        <v>52000</v>
      </c>
      <c r="AB762" s="569"/>
      <c r="AC762" s="569"/>
      <c r="AD762" s="569"/>
      <c r="AE762" s="569">
        <v>52000</v>
      </c>
      <c r="AF762" s="569"/>
      <c r="AG762" s="569"/>
      <c r="AH762" s="569" t="s">
        <v>5452</v>
      </c>
      <c r="AI762" t="s">
        <v>542</v>
      </c>
      <c r="BP762" s="203"/>
      <c r="BQ762" s="203"/>
      <c r="BR762" s="203"/>
      <c r="BS762" s="203"/>
      <c r="BT762" s="203"/>
      <c r="BU762" s="376"/>
      <c r="BV762" s="374"/>
      <c r="BW762" s="203"/>
      <c r="BX762" s="376"/>
      <c r="BY762" s="374"/>
      <c r="BZ762" s="203"/>
      <c r="CA762" s="126"/>
      <c r="CB762" s="203"/>
      <c r="CC762" s="203"/>
      <c r="CD762" s="376"/>
      <c r="CE762" s="203"/>
      <c r="CG762" s="375"/>
      <c r="CH762" s="375"/>
      <c r="CJ762" s="376"/>
      <c r="CK762" s="374"/>
      <c r="CM762" s="375"/>
      <c r="DB762" s="442">
        <v>45979</v>
      </c>
      <c r="DC762" s="441">
        <v>3000</v>
      </c>
      <c r="DH762" s="376"/>
      <c r="DI762" s="374"/>
    </row>
    <row r="763" spans="5:113" x14ac:dyDescent="0.25">
      <c r="E763" s="404">
        <v>45983</v>
      </c>
      <c r="F763" s="405">
        <v>6000</v>
      </c>
      <c r="G763" s="407" t="s">
        <v>1365</v>
      </c>
      <c r="H763" s="405" t="s">
        <v>7295</v>
      </c>
      <c r="T763" s="671">
        <v>45755</v>
      </c>
      <c r="U763" s="557" t="s">
        <v>556</v>
      </c>
      <c r="V763" s="557"/>
      <c r="W763" s="558" t="s">
        <v>5494</v>
      </c>
      <c r="X763" s="558"/>
      <c r="Y763" s="673"/>
      <c r="Z763" s="569"/>
      <c r="AA763" s="569">
        <v>35000</v>
      </c>
      <c r="AB763" s="569"/>
      <c r="AC763" s="569"/>
      <c r="AD763" s="569"/>
      <c r="AE763" s="569">
        <v>35000</v>
      </c>
      <c r="AF763" s="569"/>
      <c r="AG763" s="569"/>
      <c r="AH763" s="569" t="s">
        <v>5587</v>
      </c>
      <c r="AI763" t="s">
        <v>542</v>
      </c>
      <c r="BP763" s="203"/>
      <c r="BQ763" s="203"/>
      <c r="BR763" s="203"/>
      <c r="BS763" s="203"/>
      <c r="BT763" s="203"/>
      <c r="BU763" s="376"/>
      <c r="BV763" s="374"/>
      <c r="BW763" s="203"/>
      <c r="BX763" s="376"/>
      <c r="BY763" s="374"/>
      <c r="BZ763" s="203"/>
      <c r="CA763" s="126"/>
      <c r="CB763" s="203"/>
      <c r="CC763" s="203"/>
      <c r="CD763" s="376"/>
      <c r="CE763" s="203"/>
      <c r="CG763" s="375"/>
      <c r="CH763" s="375"/>
      <c r="CJ763" s="376"/>
      <c r="CK763" s="374"/>
      <c r="CM763" s="375"/>
      <c r="DB763" s="442">
        <v>45979</v>
      </c>
      <c r="DC763" s="441">
        <v>20000</v>
      </c>
      <c r="DH763" s="376"/>
      <c r="DI763" s="374"/>
    </row>
    <row r="764" spans="5:113" x14ac:dyDescent="0.25">
      <c r="E764" s="404">
        <v>45982</v>
      </c>
      <c r="F764" s="405">
        <v>25000</v>
      </c>
      <c r="G764" s="407" t="s">
        <v>3321</v>
      </c>
      <c r="H764" s="405" t="s">
        <v>7286</v>
      </c>
      <c r="T764" s="671">
        <v>45754</v>
      </c>
      <c r="U764" s="557" t="s">
        <v>556</v>
      </c>
      <c r="V764" s="557">
        <v>98492315</v>
      </c>
      <c r="W764" s="558" t="s">
        <v>4659</v>
      </c>
      <c r="X764" s="558" t="s">
        <v>214</v>
      </c>
      <c r="Y764" s="673">
        <v>607000</v>
      </c>
      <c r="Z764" s="569"/>
      <c r="AA764" s="569">
        <v>70000</v>
      </c>
      <c r="AB764" s="569"/>
      <c r="AC764" s="569"/>
      <c r="AD764" s="569"/>
      <c r="AE764" s="569">
        <v>70000</v>
      </c>
      <c r="AF764" s="569"/>
      <c r="AG764" s="569"/>
      <c r="AH764" s="569" t="s">
        <v>5589</v>
      </c>
      <c r="AI764" t="s">
        <v>542</v>
      </c>
      <c r="BP764" s="203"/>
      <c r="BQ764" s="203"/>
      <c r="BR764" s="203"/>
      <c r="BS764" s="203"/>
      <c r="BT764" s="203"/>
      <c r="BU764" s="376"/>
      <c r="BV764" s="374"/>
      <c r="BW764" s="203"/>
      <c r="BX764" s="376"/>
      <c r="BY764" s="374"/>
      <c r="BZ764" s="203"/>
      <c r="CA764" s="126"/>
      <c r="CB764" s="203"/>
      <c r="CC764" s="203"/>
      <c r="CD764" s="376"/>
      <c r="CE764" s="203"/>
      <c r="CG764" s="375"/>
      <c r="CH764" s="375"/>
      <c r="CJ764" s="376"/>
      <c r="CK764" s="374"/>
      <c r="CM764" s="375"/>
      <c r="DB764" s="442">
        <v>45979</v>
      </c>
      <c r="DC764" s="441">
        <v>12000</v>
      </c>
      <c r="DH764" s="376"/>
      <c r="DI764" s="374"/>
    </row>
    <row r="765" spans="5:113" x14ac:dyDescent="0.25">
      <c r="E765" s="404">
        <v>45982</v>
      </c>
      <c r="F765" s="405">
        <v>4000</v>
      </c>
      <c r="G765" s="407" t="s">
        <v>5440</v>
      </c>
      <c r="H765" s="405" t="s">
        <v>5594</v>
      </c>
      <c r="T765" s="671">
        <v>45750</v>
      </c>
      <c r="U765" s="557" t="s">
        <v>556</v>
      </c>
      <c r="V765" s="557"/>
      <c r="W765" s="558" t="s">
        <v>5494</v>
      </c>
      <c r="X765" s="558"/>
      <c r="Y765" s="673">
        <v>150000</v>
      </c>
      <c r="Z765" s="569"/>
      <c r="AA765" s="569">
        <v>45000</v>
      </c>
      <c r="AB765" s="569"/>
      <c r="AC765" s="569"/>
      <c r="AD765" s="569"/>
      <c r="AE765" s="569">
        <v>45000</v>
      </c>
      <c r="AF765" s="569"/>
      <c r="AG765" s="569"/>
      <c r="AH765" s="569" t="s">
        <v>5588</v>
      </c>
      <c r="AI765" t="s">
        <v>542</v>
      </c>
      <c r="BP765" s="203"/>
      <c r="BQ765" s="203"/>
      <c r="BR765" s="203"/>
      <c r="BS765" s="203"/>
      <c r="BT765" s="203"/>
      <c r="BU765" s="376"/>
      <c r="BV765" s="374"/>
      <c r="BW765" s="203"/>
      <c r="BX765" s="376"/>
      <c r="BY765" s="374"/>
      <c r="BZ765" s="203"/>
      <c r="CA765" s="126"/>
      <c r="CB765" s="203"/>
      <c r="CC765" s="203"/>
      <c r="CD765" s="376"/>
      <c r="CE765" s="203"/>
      <c r="CG765" s="375"/>
      <c r="CH765" s="375"/>
      <c r="CJ765" s="376"/>
      <c r="CK765" s="374"/>
      <c r="CM765" s="375"/>
      <c r="DB765" s="442">
        <v>45979</v>
      </c>
      <c r="DC765" s="441">
        <v>7000</v>
      </c>
      <c r="DH765" s="376"/>
      <c r="DI765" s="374"/>
    </row>
    <row r="766" spans="5:113" x14ac:dyDescent="0.25">
      <c r="E766" s="404">
        <v>45981</v>
      </c>
      <c r="F766" s="405">
        <v>5000</v>
      </c>
      <c r="G766" s="407"/>
      <c r="H766" s="405" t="s">
        <v>3697</v>
      </c>
      <c r="T766" s="671">
        <v>45749</v>
      </c>
      <c r="U766" s="557" t="s">
        <v>556</v>
      </c>
      <c r="V766" s="557" t="s">
        <v>5447</v>
      </c>
      <c r="W766" s="558" t="s">
        <v>561</v>
      </c>
      <c r="X766" s="558" t="s">
        <v>427</v>
      </c>
      <c r="Y766" s="673">
        <v>394000</v>
      </c>
      <c r="Z766" s="569"/>
      <c r="AA766" s="569">
        <v>45000</v>
      </c>
      <c r="AB766" s="569"/>
      <c r="AC766" s="569"/>
      <c r="AD766" s="569"/>
      <c r="AE766" s="569">
        <v>45000</v>
      </c>
      <c r="AF766" s="569"/>
      <c r="AG766" s="569"/>
      <c r="AH766" s="569" t="s">
        <v>5591</v>
      </c>
      <c r="AI766" t="s">
        <v>542</v>
      </c>
      <c r="BP766" s="203"/>
      <c r="BQ766" s="203"/>
      <c r="BR766" s="203"/>
      <c r="BS766" s="203"/>
      <c r="BT766" s="203"/>
      <c r="BU766" s="376"/>
      <c r="BV766" s="374"/>
      <c r="BW766" s="203"/>
      <c r="BX766" s="376"/>
      <c r="BY766" s="374"/>
      <c r="BZ766" s="203"/>
      <c r="CA766" s="126"/>
      <c r="CB766" s="203"/>
      <c r="CC766" s="203"/>
      <c r="CD766" s="376"/>
      <c r="CE766" s="203"/>
      <c r="CG766" s="375"/>
      <c r="CH766" s="375"/>
      <c r="CJ766" s="376"/>
      <c r="CK766" s="374"/>
      <c r="CM766" s="375"/>
      <c r="DB766" s="442">
        <v>45978</v>
      </c>
      <c r="DC766" s="441">
        <v>20000</v>
      </c>
      <c r="DH766" s="376"/>
      <c r="DI766" s="374"/>
    </row>
    <row r="767" spans="5:113" x14ac:dyDescent="0.25">
      <c r="E767" s="404">
        <v>45981</v>
      </c>
      <c r="F767" s="405">
        <v>3000</v>
      </c>
      <c r="G767" s="407" t="s">
        <v>5440</v>
      </c>
      <c r="H767" s="405" t="s">
        <v>5594</v>
      </c>
      <c r="T767" s="671">
        <v>45748</v>
      </c>
      <c r="U767" s="557" t="s">
        <v>556</v>
      </c>
      <c r="V767" s="557" t="s">
        <v>5406</v>
      </c>
      <c r="W767" s="558" t="s">
        <v>561</v>
      </c>
      <c r="X767" s="558" t="s">
        <v>571</v>
      </c>
      <c r="Y767" s="673">
        <v>474000</v>
      </c>
      <c r="Z767" s="569"/>
      <c r="AA767" s="569">
        <v>50000</v>
      </c>
      <c r="AB767" s="569"/>
      <c r="AC767" s="569"/>
      <c r="AD767" s="569"/>
      <c r="AE767" s="569">
        <v>50000</v>
      </c>
      <c r="AF767" s="569"/>
      <c r="AG767" s="569"/>
      <c r="AH767" s="569" t="s">
        <v>5590</v>
      </c>
      <c r="AI767" t="s">
        <v>542</v>
      </c>
      <c r="BP767" s="203"/>
      <c r="BQ767" s="203"/>
      <c r="BR767" s="203"/>
      <c r="BS767" s="203"/>
      <c r="BT767" s="203"/>
      <c r="BU767" s="376"/>
      <c r="BV767" s="374"/>
      <c r="BW767" s="203"/>
      <c r="BX767" s="376"/>
      <c r="BY767" s="374"/>
      <c r="BZ767" s="203"/>
      <c r="CA767" s="126"/>
      <c r="CB767" s="203"/>
      <c r="CC767" s="203"/>
      <c r="CD767" s="376"/>
      <c r="CE767" s="203"/>
      <c r="CG767" s="375"/>
      <c r="CH767" s="375"/>
      <c r="CJ767" s="376"/>
      <c r="CK767" s="374"/>
      <c r="CM767" s="375"/>
      <c r="DB767" s="442">
        <v>45978</v>
      </c>
      <c r="DC767" s="441">
        <v>42000</v>
      </c>
      <c r="DH767" s="376"/>
      <c r="DI767" s="374"/>
    </row>
    <row r="768" spans="5:113" x14ac:dyDescent="0.25">
      <c r="E768" s="404">
        <v>45981</v>
      </c>
      <c r="F768" s="405">
        <v>4000</v>
      </c>
      <c r="G768" s="407" t="s">
        <v>3324</v>
      </c>
      <c r="H768" s="405" t="s">
        <v>2649</v>
      </c>
      <c r="T768" s="671">
        <v>45743</v>
      </c>
      <c r="U768" s="557" t="s">
        <v>556</v>
      </c>
      <c r="V768" s="557" t="s">
        <v>5437</v>
      </c>
      <c r="W768" s="558" t="s">
        <v>4873</v>
      </c>
      <c r="X768" s="558" t="s">
        <v>513</v>
      </c>
      <c r="Y768" s="673">
        <v>50000</v>
      </c>
      <c r="Z768" s="569"/>
      <c r="AA768" s="569">
        <v>25000</v>
      </c>
      <c r="AB768" s="569"/>
      <c r="AC768" s="569"/>
      <c r="AD768" s="569"/>
      <c r="AE768" s="569">
        <v>25000</v>
      </c>
      <c r="AF768" s="569"/>
      <c r="AG768" s="569"/>
      <c r="AH768" s="569" t="s">
        <v>5438</v>
      </c>
      <c r="AI768" t="s">
        <v>542</v>
      </c>
      <c r="BP768" s="203"/>
      <c r="BQ768" s="203"/>
      <c r="BR768" s="203"/>
      <c r="BS768" s="203"/>
      <c r="BT768" s="203"/>
      <c r="BU768" s="376"/>
      <c r="BV768" s="374"/>
      <c r="BW768" s="203"/>
      <c r="BX768" s="376"/>
      <c r="BY768" s="374"/>
      <c r="BZ768" s="203"/>
      <c r="CA768" s="126"/>
      <c r="CB768" s="203"/>
      <c r="CC768" s="203"/>
      <c r="CD768" s="376"/>
      <c r="CE768" s="203"/>
      <c r="CG768" s="375"/>
      <c r="CH768" s="375"/>
      <c r="CJ768" s="376"/>
      <c r="CK768" s="374"/>
      <c r="CM768" s="375"/>
      <c r="DB768" s="442">
        <v>45977</v>
      </c>
      <c r="DC768" s="441">
        <v>20000</v>
      </c>
      <c r="DH768" s="376"/>
      <c r="DI768" s="374"/>
    </row>
    <row r="769" spans="5:113" x14ac:dyDescent="0.25">
      <c r="E769" s="404">
        <v>45980</v>
      </c>
      <c r="F769" s="405">
        <v>2000</v>
      </c>
      <c r="G769" s="407" t="s">
        <v>3324</v>
      </c>
      <c r="H769" s="405" t="s">
        <v>7251</v>
      </c>
      <c r="T769" s="671">
        <v>45742</v>
      </c>
      <c r="U769" s="557" t="s">
        <v>2421</v>
      </c>
      <c r="V769" s="557" t="s">
        <v>5347</v>
      </c>
      <c r="W769" s="558" t="s">
        <v>561</v>
      </c>
      <c r="X769" s="558" t="s">
        <v>455</v>
      </c>
      <c r="Y769" s="673">
        <v>403000</v>
      </c>
      <c r="Z769" s="569"/>
      <c r="AA769" s="569">
        <v>-7000</v>
      </c>
      <c r="AB769" s="569"/>
      <c r="AC769" s="569"/>
      <c r="AD769" s="569"/>
      <c r="AE769" s="569">
        <v>-7000</v>
      </c>
      <c r="AF769" s="569"/>
      <c r="AG769" s="569"/>
      <c r="AH769" s="569" t="s">
        <v>5418</v>
      </c>
      <c r="AI769" t="s">
        <v>542</v>
      </c>
      <c r="BP769" s="203"/>
      <c r="BQ769" s="203"/>
      <c r="BR769" s="203"/>
      <c r="BS769" s="203"/>
      <c r="BT769" s="203"/>
      <c r="BU769" s="376"/>
      <c r="BV769" s="374"/>
      <c r="BW769" s="203"/>
      <c r="BX769" s="376"/>
      <c r="BY769" s="374"/>
      <c r="BZ769" s="203"/>
      <c r="CA769" s="126"/>
      <c r="CB769" s="203"/>
      <c r="CC769" s="203"/>
      <c r="CD769" s="376"/>
      <c r="CE769" s="203"/>
      <c r="CG769" s="375"/>
      <c r="CH769" s="375"/>
      <c r="CJ769" s="376"/>
      <c r="CK769" s="374"/>
      <c r="CM769" s="375"/>
      <c r="DB769" s="442">
        <v>45977</v>
      </c>
      <c r="DC769" s="441">
        <v>24000</v>
      </c>
      <c r="DH769" s="376"/>
      <c r="DI769" s="374"/>
    </row>
    <row r="770" spans="5:113" x14ac:dyDescent="0.25">
      <c r="E770" s="404">
        <v>45980</v>
      </c>
      <c r="F770" s="405">
        <v>17000</v>
      </c>
      <c r="G770" s="407" t="s">
        <v>1365</v>
      </c>
      <c r="H770" s="405" t="s">
        <v>7642</v>
      </c>
      <c r="T770" s="671">
        <v>45741</v>
      </c>
      <c r="U770" s="557" t="s">
        <v>1615</v>
      </c>
      <c r="V770" s="557" t="s">
        <v>5404</v>
      </c>
      <c r="W770" s="558" t="s">
        <v>561</v>
      </c>
      <c r="X770" s="558" t="s">
        <v>427</v>
      </c>
      <c r="Y770" s="673">
        <v>717000</v>
      </c>
      <c r="Z770" s="569"/>
      <c r="AA770" s="569">
        <v>67000</v>
      </c>
      <c r="AB770" s="569"/>
      <c r="AC770" s="569"/>
      <c r="AD770" s="569"/>
      <c r="AE770" s="569">
        <v>67000</v>
      </c>
      <c r="AF770" s="569"/>
      <c r="AG770" s="569"/>
      <c r="AH770" s="569" t="s">
        <v>5414</v>
      </c>
      <c r="AI770" t="s">
        <v>542</v>
      </c>
      <c r="BP770" s="203"/>
      <c r="BQ770" s="203"/>
      <c r="BR770" s="203"/>
      <c r="BS770" s="203"/>
      <c r="BT770" s="203"/>
      <c r="BU770" s="376"/>
      <c r="BV770" s="374"/>
      <c r="BW770" s="203"/>
      <c r="BX770" s="376"/>
      <c r="BY770" s="374"/>
      <c r="BZ770" s="203"/>
      <c r="CA770" s="126"/>
      <c r="CB770" s="203"/>
      <c r="CC770" s="203"/>
      <c r="CD770" s="376"/>
      <c r="CE770" s="203"/>
      <c r="CG770" s="375"/>
      <c r="CH770" s="375"/>
      <c r="CJ770" s="376"/>
      <c r="CK770" s="374"/>
      <c r="CM770" s="375"/>
      <c r="DB770" s="442">
        <v>45977</v>
      </c>
      <c r="DC770" s="441">
        <v>22000</v>
      </c>
      <c r="DH770" s="376"/>
      <c r="DI770" s="374"/>
    </row>
    <row r="771" spans="5:113" ht="15.75" thickBot="1" x14ac:dyDescent="0.3">
      <c r="E771" s="404">
        <v>45980</v>
      </c>
      <c r="F771" s="405">
        <v>8000</v>
      </c>
      <c r="G771" s="407" t="s">
        <v>1281</v>
      </c>
      <c r="H771" s="405" t="s">
        <v>4968</v>
      </c>
      <c r="T771" s="671">
        <v>45740</v>
      </c>
      <c r="U771" s="557" t="s">
        <v>5011</v>
      </c>
      <c r="V771" s="557" t="s">
        <v>5408</v>
      </c>
      <c r="W771" s="558" t="s">
        <v>561</v>
      </c>
      <c r="X771" s="558" t="s">
        <v>427</v>
      </c>
      <c r="Y771" s="673">
        <v>628000</v>
      </c>
      <c r="Z771" s="569"/>
      <c r="AA771" s="569">
        <v>79000</v>
      </c>
      <c r="AB771" s="569"/>
      <c r="AC771" s="569"/>
      <c r="AD771" s="569"/>
      <c r="AE771" s="569">
        <v>79000</v>
      </c>
      <c r="AF771" s="569"/>
      <c r="AG771" s="569"/>
      <c r="AH771" s="569" t="s">
        <v>5413</v>
      </c>
      <c r="AI771" t="s">
        <v>542</v>
      </c>
      <c r="BP771" s="203"/>
      <c r="BQ771" s="203"/>
      <c r="BR771" s="203"/>
      <c r="BS771" s="203"/>
      <c r="BT771" s="203"/>
      <c r="BU771" s="376"/>
      <c r="BV771" s="374"/>
      <c r="BW771" s="203"/>
      <c r="BX771" s="376"/>
      <c r="BY771" s="377"/>
      <c r="BZ771" s="203"/>
      <c r="CA771" s="126"/>
      <c r="CB771" s="203"/>
      <c r="CC771" s="203"/>
      <c r="CD771" s="376"/>
      <c r="CE771" s="203"/>
      <c r="CG771" s="375"/>
      <c r="CH771" s="375"/>
      <c r="CJ771" s="376"/>
      <c r="CK771" s="374"/>
      <c r="CM771" s="375"/>
      <c r="DB771" s="442">
        <v>45977</v>
      </c>
      <c r="DC771" s="441">
        <v>102000</v>
      </c>
      <c r="DH771" s="376"/>
      <c r="DI771" s="374"/>
    </row>
    <row r="772" spans="5:113" x14ac:dyDescent="0.25">
      <c r="E772" s="404">
        <v>45980</v>
      </c>
      <c r="F772" s="405">
        <v>7000</v>
      </c>
      <c r="G772" s="407" t="s">
        <v>1365</v>
      </c>
      <c r="H772" s="405" t="s">
        <v>7231</v>
      </c>
      <c r="T772" s="671">
        <v>45739</v>
      </c>
      <c r="U772" s="557" t="s">
        <v>1637</v>
      </c>
      <c r="V772" s="557" t="s">
        <v>5410</v>
      </c>
      <c r="W772" s="558" t="s">
        <v>561</v>
      </c>
      <c r="X772" s="558" t="s">
        <v>571</v>
      </c>
      <c r="Y772" s="673">
        <v>496000</v>
      </c>
      <c r="Z772" s="569"/>
      <c r="AA772" s="569">
        <v>88000</v>
      </c>
      <c r="AB772" s="569"/>
      <c r="AC772" s="569"/>
      <c r="AD772" s="569"/>
      <c r="AE772" s="569">
        <v>88000</v>
      </c>
      <c r="AF772" s="569"/>
      <c r="AG772" s="569"/>
      <c r="AH772" s="569" t="s">
        <v>5419</v>
      </c>
      <c r="AI772" t="s">
        <v>542</v>
      </c>
      <c r="BP772" s="203"/>
      <c r="BQ772" s="203"/>
      <c r="BR772" s="203"/>
      <c r="BS772" s="203"/>
      <c r="BT772" s="203"/>
      <c r="BU772" s="376"/>
      <c r="BV772" s="374"/>
      <c r="BW772" s="203"/>
      <c r="BX772" s="376"/>
      <c r="BY772" s="203"/>
      <c r="BZ772" s="203"/>
      <c r="CA772" s="126"/>
      <c r="CB772" s="203"/>
      <c r="CC772" s="203"/>
      <c r="CD772" s="376"/>
      <c r="CE772" s="203"/>
      <c r="CG772" s="375"/>
      <c r="CH772" s="375"/>
      <c r="CJ772" s="376"/>
      <c r="CK772" s="374"/>
      <c r="CM772" s="375"/>
      <c r="DB772" s="442">
        <v>45975</v>
      </c>
      <c r="DC772" s="441">
        <v>40000</v>
      </c>
      <c r="DH772" s="376"/>
      <c r="DI772" s="374"/>
    </row>
    <row r="773" spans="5:113" x14ac:dyDescent="0.25">
      <c r="E773" s="404">
        <v>45979</v>
      </c>
      <c r="F773" s="405">
        <v>3000</v>
      </c>
      <c r="G773" s="407" t="s">
        <v>5440</v>
      </c>
      <c r="H773" s="405" t="s">
        <v>5594</v>
      </c>
      <c r="T773" s="671">
        <v>45738</v>
      </c>
      <c r="U773" s="557" t="s">
        <v>1464</v>
      </c>
      <c r="V773" s="557" t="s">
        <v>5394</v>
      </c>
      <c r="W773" s="558" t="s">
        <v>561</v>
      </c>
      <c r="X773" s="558" t="s">
        <v>427</v>
      </c>
      <c r="Y773" s="673">
        <v>356000</v>
      </c>
      <c r="Z773" s="569"/>
      <c r="AA773" s="569">
        <v>67000</v>
      </c>
      <c r="AB773" s="569"/>
      <c r="AC773" s="569"/>
      <c r="AD773" s="569"/>
      <c r="AE773" s="569">
        <v>67000</v>
      </c>
      <c r="AF773" s="569"/>
      <c r="AG773" s="569"/>
      <c r="AH773" s="569" t="s">
        <v>5395</v>
      </c>
      <c r="AI773" t="s">
        <v>542</v>
      </c>
      <c r="BP773" s="203"/>
      <c r="BQ773" s="203"/>
      <c r="BR773" s="203"/>
      <c r="BS773" s="203"/>
      <c r="BT773" s="203"/>
      <c r="BU773" s="376"/>
      <c r="BV773" s="374"/>
      <c r="BW773" s="203"/>
      <c r="BX773" s="376"/>
      <c r="BY773" s="203"/>
      <c r="BZ773" s="203"/>
      <c r="CA773" s="126"/>
      <c r="CB773" s="203"/>
      <c r="CC773" s="203"/>
      <c r="CD773" s="376"/>
      <c r="CE773" s="203"/>
      <c r="CG773" s="375"/>
      <c r="CH773" s="375"/>
      <c r="CJ773" s="376"/>
      <c r="CK773" s="374"/>
      <c r="CM773" s="375"/>
      <c r="DB773" s="442">
        <v>45975</v>
      </c>
      <c r="DC773" s="441">
        <v>18000</v>
      </c>
      <c r="DH773" s="376"/>
      <c r="DI773" s="374"/>
    </row>
    <row r="774" spans="5:113" x14ac:dyDescent="0.25">
      <c r="E774" s="404">
        <v>45979</v>
      </c>
      <c r="F774" s="405">
        <v>20000</v>
      </c>
      <c r="G774" s="407" t="s">
        <v>1281</v>
      </c>
      <c r="H774" s="405" t="s">
        <v>3475</v>
      </c>
      <c r="T774" s="671">
        <v>45737</v>
      </c>
      <c r="U774" s="557" t="s">
        <v>1636</v>
      </c>
      <c r="V774" s="557" t="s">
        <v>5392</v>
      </c>
      <c r="W774" s="558" t="s">
        <v>561</v>
      </c>
      <c r="X774" s="558" t="s">
        <v>426</v>
      </c>
      <c r="Y774" s="673" t="s">
        <v>5391</v>
      </c>
      <c r="Z774" s="569"/>
      <c r="AA774" s="569">
        <v>92000</v>
      </c>
      <c r="AB774" s="569"/>
      <c r="AC774" s="569"/>
      <c r="AD774" s="569"/>
      <c r="AE774" s="569">
        <v>92000</v>
      </c>
      <c r="AF774" s="569"/>
      <c r="AG774" s="569"/>
      <c r="AH774" s="569" t="s">
        <v>5396</v>
      </c>
      <c r="AI774" t="s">
        <v>542</v>
      </c>
      <c r="BP774" s="203"/>
      <c r="BQ774" s="203"/>
      <c r="BR774" s="203"/>
      <c r="BS774" s="203"/>
      <c r="BT774" s="203"/>
      <c r="BU774" s="376"/>
      <c r="BV774" s="374"/>
      <c r="BW774" s="203"/>
      <c r="BX774" s="376"/>
      <c r="BY774" s="203"/>
      <c r="BZ774" s="203"/>
      <c r="CA774" s="126"/>
      <c r="CB774" s="203"/>
      <c r="CC774" s="203"/>
      <c r="CD774" s="376"/>
      <c r="CE774" s="203"/>
      <c r="CG774" s="375"/>
      <c r="CH774" s="375"/>
      <c r="CJ774" s="376"/>
      <c r="CK774" s="374"/>
      <c r="CM774" s="375"/>
      <c r="DB774" s="442">
        <v>45975</v>
      </c>
      <c r="DC774" s="441">
        <v>5000</v>
      </c>
      <c r="DH774" s="376"/>
      <c r="DI774" s="374"/>
    </row>
    <row r="775" spans="5:113" x14ac:dyDescent="0.25">
      <c r="E775" s="404">
        <v>45979</v>
      </c>
      <c r="F775" s="405">
        <v>2000</v>
      </c>
      <c r="G775" s="407" t="s">
        <v>3324</v>
      </c>
      <c r="H775" s="405" t="s">
        <v>7233</v>
      </c>
      <c r="T775" s="671">
        <v>45736</v>
      </c>
      <c r="U775" s="557" t="s">
        <v>2357</v>
      </c>
      <c r="V775" s="557" t="s">
        <v>5343</v>
      </c>
      <c r="W775" s="558" t="s">
        <v>561</v>
      </c>
      <c r="X775" s="558" t="s">
        <v>214</v>
      </c>
      <c r="Y775" s="673">
        <v>327000</v>
      </c>
      <c r="Z775" s="569"/>
      <c r="AA775" s="569">
        <v>79000</v>
      </c>
      <c r="AB775" s="569"/>
      <c r="AC775" s="569"/>
      <c r="AD775" s="569"/>
      <c r="AE775" s="569">
        <v>79000</v>
      </c>
      <c r="AF775" s="569"/>
      <c r="AG775" s="569"/>
      <c r="AH775" s="569" t="s">
        <v>5390</v>
      </c>
      <c r="AI775" t="s">
        <v>542</v>
      </c>
      <c r="BP775" s="203"/>
      <c r="BQ775" s="203"/>
      <c r="BR775" s="203"/>
      <c r="BS775" s="203"/>
      <c r="BT775" s="203"/>
      <c r="BU775" s="376"/>
      <c r="BV775" s="374"/>
      <c r="BW775" s="203"/>
      <c r="BX775" s="376"/>
      <c r="BY775" s="203"/>
      <c r="BZ775" s="203"/>
      <c r="CA775" s="126"/>
      <c r="CB775" s="203"/>
      <c r="CC775" s="203"/>
      <c r="CD775" s="376"/>
      <c r="CE775" s="203"/>
      <c r="CG775" s="375"/>
      <c r="CH775" s="375"/>
      <c r="CJ775" s="376"/>
      <c r="CK775" s="374"/>
      <c r="CM775" s="375"/>
      <c r="DB775" s="442">
        <v>45975</v>
      </c>
      <c r="DC775" s="441">
        <v>158000</v>
      </c>
      <c r="DH775" s="376"/>
      <c r="DI775" s="374"/>
    </row>
    <row r="776" spans="5:113" x14ac:dyDescent="0.25">
      <c r="E776" s="404">
        <v>45979</v>
      </c>
      <c r="F776" s="405">
        <v>35000</v>
      </c>
      <c r="G776" s="407" t="s">
        <v>1402</v>
      </c>
      <c r="H776" s="405" t="s">
        <v>5375</v>
      </c>
      <c r="T776" s="671">
        <v>45735</v>
      </c>
      <c r="U776" s="557" t="s">
        <v>2421</v>
      </c>
      <c r="V776" s="557" t="s">
        <v>5386</v>
      </c>
      <c r="W776" s="558" t="s">
        <v>561</v>
      </c>
      <c r="X776" s="558" t="s">
        <v>214</v>
      </c>
      <c r="Y776" s="673">
        <v>531000</v>
      </c>
      <c r="Z776" s="569"/>
      <c r="AA776" s="569">
        <v>131000</v>
      </c>
      <c r="AB776" s="569"/>
      <c r="AC776" s="569"/>
      <c r="AD776" s="569"/>
      <c r="AE776" s="569">
        <v>131000</v>
      </c>
      <c r="AF776" s="569"/>
      <c r="AG776" s="569"/>
      <c r="AH776" s="569" t="s">
        <v>5389</v>
      </c>
      <c r="AI776" t="s">
        <v>542</v>
      </c>
      <c r="BP776" s="203"/>
      <c r="BQ776" s="203"/>
      <c r="BR776" s="203"/>
      <c r="BS776" s="203"/>
      <c r="BT776" s="203"/>
      <c r="BU776" s="376"/>
      <c r="BV776" s="374"/>
      <c r="BW776" s="203"/>
      <c r="BX776" s="376"/>
      <c r="BY776" s="203"/>
      <c r="BZ776" s="203"/>
      <c r="CA776" s="126"/>
      <c r="CB776" s="203"/>
      <c r="CC776" s="203"/>
      <c r="CD776" s="376"/>
      <c r="CE776" s="203"/>
      <c r="CG776" s="375"/>
      <c r="CH776" s="375"/>
      <c r="CJ776" s="376"/>
      <c r="CK776" s="374"/>
      <c r="CM776" s="375"/>
      <c r="DB776" s="442">
        <v>45975</v>
      </c>
      <c r="DC776" s="441">
        <v>65000</v>
      </c>
      <c r="DH776" s="376"/>
      <c r="DI776" s="374"/>
    </row>
    <row r="777" spans="5:113" ht="15.75" thickBot="1" x14ac:dyDescent="0.3">
      <c r="E777" s="404">
        <v>45979</v>
      </c>
      <c r="F777" s="405">
        <v>30000</v>
      </c>
      <c r="G777" s="407" t="s">
        <v>911</v>
      </c>
      <c r="H777" s="405" t="s">
        <v>885</v>
      </c>
      <c r="T777" s="671">
        <v>45734</v>
      </c>
      <c r="U777" s="557" t="s">
        <v>578</v>
      </c>
      <c r="V777" s="557" t="s">
        <v>5372</v>
      </c>
      <c r="W777" s="558" t="s">
        <v>561</v>
      </c>
      <c r="X777" s="558" t="s">
        <v>214</v>
      </c>
      <c r="Y777" s="673">
        <v>349000</v>
      </c>
      <c r="Z777" s="569"/>
      <c r="AA777" s="569">
        <v>142000</v>
      </c>
      <c r="AB777" s="569"/>
      <c r="AC777" s="569"/>
      <c r="AD777" s="569"/>
      <c r="AE777" s="569">
        <v>142000</v>
      </c>
      <c r="AF777" s="569"/>
      <c r="AG777" s="569"/>
      <c r="AH777" s="569" t="s">
        <v>5373</v>
      </c>
      <c r="AI777" t="s">
        <v>542</v>
      </c>
      <c r="BP777" s="203"/>
      <c r="BQ777" s="203"/>
      <c r="BR777" s="203"/>
      <c r="BS777" s="203"/>
      <c r="BT777" s="203"/>
      <c r="BU777" s="376"/>
      <c r="BV777" s="374"/>
      <c r="BW777" s="203"/>
      <c r="BX777" s="436"/>
      <c r="BY777" s="203"/>
      <c r="BZ777" s="203"/>
      <c r="CA777" s="126"/>
      <c r="CB777" s="203"/>
      <c r="CC777" s="203"/>
      <c r="CD777" s="376"/>
      <c r="CE777" s="203"/>
      <c r="CG777" s="375"/>
      <c r="CH777" s="375"/>
      <c r="CJ777" s="376"/>
      <c r="CK777" s="374"/>
      <c r="CM777" s="375"/>
      <c r="DB777" s="442">
        <v>45975</v>
      </c>
      <c r="DC777" s="441">
        <v>56000</v>
      </c>
      <c r="DH777" s="376"/>
      <c r="DI777" s="374"/>
    </row>
    <row r="778" spans="5:113" x14ac:dyDescent="0.25">
      <c r="E778" s="404">
        <v>45979</v>
      </c>
      <c r="F778" s="405">
        <v>87000</v>
      </c>
      <c r="G778" s="407" t="s">
        <v>1281</v>
      </c>
      <c r="H778" s="405" t="s">
        <v>6621</v>
      </c>
      <c r="T778" s="671">
        <v>45733</v>
      </c>
      <c r="U778" s="557" t="s">
        <v>578</v>
      </c>
      <c r="V778" s="557" t="s">
        <v>5370</v>
      </c>
      <c r="W778" s="558" t="s">
        <v>561</v>
      </c>
      <c r="X778" s="558" t="s">
        <v>426</v>
      </c>
      <c r="Y778" s="673">
        <v>1019000</v>
      </c>
      <c r="Z778" s="569"/>
      <c r="AA778" s="569">
        <v>70000</v>
      </c>
      <c r="AB778" s="569"/>
      <c r="AC778" s="569"/>
      <c r="AD778" s="569"/>
      <c r="AE778" s="569">
        <v>70000</v>
      </c>
      <c r="AF778" s="569"/>
      <c r="AG778" s="569"/>
      <c r="AH778" s="569" t="s">
        <v>5371</v>
      </c>
      <c r="AI778" t="s">
        <v>542</v>
      </c>
      <c r="BP778" s="203"/>
      <c r="BQ778" s="203"/>
      <c r="BR778" s="203"/>
      <c r="BS778" s="203"/>
      <c r="BT778" s="203"/>
      <c r="BU778" s="376"/>
      <c r="BV778" s="374"/>
      <c r="BW778" s="203"/>
      <c r="BX778" s="126"/>
      <c r="BY778" s="203"/>
      <c r="BZ778" s="203"/>
      <c r="CA778" s="126"/>
      <c r="CB778" s="203"/>
      <c r="CC778" s="203"/>
      <c r="CD778" s="376"/>
      <c r="CE778" s="203"/>
      <c r="CG778" s="375"/>
      <c r="CH778" s="375"/>
      <c r="CJ778" s="376"/>
      <c r="CK778" s="374"/>
      <c r="CM778" s="375"/>
      <c r="DB778" s="442">
        <v>45975</v>
      </c>
      <c r="DC778" s="441">
        <v>5000</v>
      </c>
      <c r="DH778" s="376"/>
      <c r="DI778" s="374"/>
    </row>
    <row r="779" spans="5:113" x14ac:dyDescent="0.25">
      <c r="E779" s="404">
        <v>45979</v>
      </c>
      <c r="F779" s="405">
        <v>7000</v>
      </c>
      <c r="G779" s="407" t="s">
        <v>3323</v>
      </c>
      <c r="H779" s="405" t="s">
        <v>7228</v>
      </c>
      <c r="T779" s="671">
        <v>45732</v>
      </c>
      <c r="U779" s="557" t="s">
        <v>3970</v>
      </c>
      <c r="V779" s="557" t="s">
        <v>5332</v>
      </c>
      <c r="W779" s="558" t="s">
        <v>561</v>
      </c>
      <c r="X779" s="558" t="s">
        <v>426</v>
      </c>
      <c r="Y779" s="673">
        <v>603000</v>
      </c>
      <c r="Z779" s="569"/>
      <c r="AA779" s="569">
        <v>73000</v>
      </c>
      <c r="AB779" s="569"/>
      <c r="AC779" s="569"/>
      <c r="AD779" s="569"/>
      <c r="AE779" s="569">
        <v>73000</v>
      </c>
      <c r="AF779" s="569"/>
      <c r="AG779" s="569"/>
      <c r="AH779" s="569" t="s">
        <v>5369</v>
      </c>
      <c r="AI779" t="s">
        <v>542</v>
      </c>
      <c r="BP779" s="203"/>
      <c r="BQ779" s="203"/>
      <c r="BR779" s="203"/>
      <c r="BS779" s="203"/>
      <c r="BT779" s="203"/>
      <c r="BU779" s="376"/>
      <c r="BV779" s="374"/>
      <c r="BW779" s="203"/>
      <c r="BX779" s="126"/>
      <c r="BY779" s="203"/>
      <c r="BZ779" s="203"/>
      <c r="CA779" s="126"/>
      <c r="CB779" s="203"/>
      <c r="CC779" s="203"/>
      <c r="CD779" s="376"/>
      <c r="CE779" s="203"/>
      <c r="CG779" s="375"/>
      <c r="CH779" s="375"/>
      <c r="CJ779" s="376"/>
      <c r="CK779" s="374"/>
      <c r="CM779" s="375"/>
      <c r="DB779" s="442">
        <v>45975</v>
      </c>
      <c r="DC779" s="441">
        <v>12000</v>
      </c>
      <c r="DH779" s="376"/>
      <c r="DI779" s="374"/>
    </row>
    <row r="780" spans="5:113" x14ac:dyDescent="0.25">
      <c r="E780" s="404">
        <v>45979</v>
      </c>
      <c r="F780" s="405">
        <v>2000</v>
      </c>
      <c r="G780" s="407"/>
      <c r="H780" s="405" t="s">
        <v>2137</v>
      </c>
      <c r="T780" s="671">
        <v>45731</v>
      </c>
      <c r="U780" s="557" t="s">
        <v>3961</v>
      </c>
      <c r="V780" s="557" t="s">
        <v>5290</v>
      </c>
      <c r="W780" s="558" t="s">
        <v>1547</v>
      </c>
      <c r="X780" s="558" t="s">
        <v>214</v>
      </c>
      <c r="Y780" s="673">
        <v>290000</v>
      </c>
      <c r="Z780" s="569"/>
      <c r="AA780" s="569">
        <v>78000</v>
      </c>
      <c r="AB780" s="569"/>
      <c r="AC780" s="569"/>
      <c r="AD780" s="569"/>
      <c r="AE780" s="569">
        <v>78000</v>
      </c>
      <c r="AF780" s="569"/>
      <c r="AG780" s="569"/>
      <c r="AH780" s="569" t="s">
        <v>5368</v>
      </c>
      <c r="AI780" t="s">
        <v>542</v>
      </c>
      <c r="BP780" s="203"/>
      <c r="BQ780" s="203"/>
      <c r="BR780" s="203"/>
      <c r="BS780" s="203"/>
      <c r="BT780" s="203"/>
      <c r="BU780" s="376"/>
      <c r="BV780" s="374"/>
      <c r="BW780" s="203"/>
      <c r="BX780" s="126"/>
      <c r="BY780" s="203"/>
      <c r="BZ780" s="203"/>
      <c r="CA780" s="126"/>
      <c r="CB780" s="203"/>
      <c r="CC780" s="203"/>
      <c r="CD780" s="376"/>
      <c r="CE780" s="203"/>
      <c r="CG780" s="375"/>
      <c r="CH780" s="375"/>
      <c r="CJ780" s="376"/>
      <c r="CK780" s="374"/>
      <c r="CM780" s="375"/>
      <c r="DB780" s="442">
        <v>45975</v>
      </c>
      <c r="DC780" s="441">
        <v>10000</v>
      </c>
      <c r="DH780" s="376"/>
      <c r="DI780" s="374"/>
    </row>
    <row r="781" spans="5:113" x14ac:dyDescent="0.25">
      <c r="E781" s="404">
        <v>45978</v>
      </c>
      <c r="F781" s="405">
        <v>42000</v>
      </c>
      <c r="G781" s="407" t="s">
        <v>911</v>
      </c>
      <c r="H781" s="405" t="s">
        <v>926</v>
      </c>
      <c r="T781" s="671">
        <v>45730</v>
      </c>
      <c r="U781" s="557" t="s">
        <v>5301</v>
      </c>
      <c r="V781" s="557" t="s">
        <v>5361</v>
      </c>
      <c r="W781" s="558" t="s">
        <v>561</v>
      </c>
      <c r="X781" s="558" t="s">
        <v>426</v>
      </c>
      <c r="Y781" s="673">
        <v>866000</v>
      </c>
      <c r="Z781" s="569"/>
      <c r="AA781" s="569">
        <v>70000</v>
      </c>
      <c r="AB781" s="569"/>
      <c r="AC781" s="569"/>
      <c r="AD781" s="569"/>
      <c r="AE781" s="569">
        <v>70000</v>
      </c>
      <c r="AF781" s="569"/>
      <c r="AG781" s="569"/>
      <c r="AH781" s="569" t="s">
        <v>5362</v>
      </c>
      <c r="AI781" t="s">
        <v>542</v>
      </c>
      <c r="BP781" s="203"/>
      <c r="BQ781" s="203"/>
      <c r="BR781" s="203"/>
      <c r="BS781" s="203"/>
      <c r="BT781" s="203"/>
      <c r="BU781" s="376"/>
      <c r="BV781" s="374"/>
      <c r="BW781" s="203"/>
      <c r="BX781" s="126"/>
      <c r="BY781" s="203"/>
      <c r="BZ781" s="203"/>
      <c r="CA781" s="126"/>
      <c r="CB781" s="203"/>
      <c r="CC781" s="203"/>
      <c r="CD781" s="376"/>
      <c r="CE781" s="203"/>
      <c r="CG781" s="375"/>
      <c r="CH781" s="375"/>
      <c r="CJ781" s="376"/>
      <c r="CK781" s="374"/>
      <c r="CM781" s="375"/>
      <c r="DB781" s="442">
        <v>45975</v>
      </c>
      <c r="DC781" s="441">
        <v>4000</v>
      </c>
      <c r="DH781" s="376"/>
      <c r="DI781" s="374"/>
    </row>
    <row r="782" spans="5:113" x14ac:dyDescent="0.25">
      <c r="E782" s="404">
        <v>45978</v>
      </c>
      <c r="F782" s="405">
        <v>20000</v>
      </c>
      <c r="G782" s="407" t="s">
        <v>1365</v>
      </c>
      <c r="H782" s="405"/>
      <c r="T782" s="671">
        <v>45729</v>
      </c>
      <c r="U782" s="557" t="s">
        <v>5301</v>
      </c>
      <c r="V782" s="557" t="s">
        <v>5359</v>
      </c>
      <c r="W782" s="558" t="s">
        <v>561</v>
      </c>
      <c r="X782" s="558" t="s">
        <v>427</v>
      </c>
      <c r="Y782" s="673">
        <v>370000</v>
      </c>
      <c r="Z782" s="569"/>
      <c r="AA782" s="569">
        <v>69000</v>
      </c>
      <c r="AB782" s="569"/>
      <c r="AC782" s="569"/>
      <c r="AD782" s="569"/>
      <c r="AE782" s="569">
        <v>69000</v>
      </c>
      <c r="AF782" s="569"/>
      <c r="AG782" s="569"/>
      <c r="AH782" s="569" t="s">
        <v>5360</v>
      </c>
      <c r="AI782" t="s">
        <v>542</v>
      </c>
      <c r="BP782" s="203"/>
      <c r="BQ782" s="203"/>
      <c r="BR782" s="203"/>
      <c r="BS782" s="203"/>
      <c r="BT782" s="203"/>
      <c r="BU782" s="376"/>
      <c r="BV782" s="374"/>
      <c r="BW782" s="203"/>
      <c r="BX782" s="126"/>
      <c r="BY782" s="203"/>
      <c r="BZ782" s="203"/>
      <c r="CA782" s="126"/>
      <c r="CB782" s="203"/>
      <c r="CC782" s="203"/>
      <c r="CD782" s="376"/>
      <c r="CE782" s="203"/>
      <c r="CG782" s="375"/>
      <c r="CH782" s="375"/>
      <c r="CJ782" s="376"/>
      <c r="CK782" s="374"/>
      <c r="CM782" s="375"/>
      <c r="DB782" s="442">
        <v>45975</v>
      </c>
      <c r="DC782" s="441">
        <v>3000</v>
      </c>
    </row>
    <row r="783" spans="5:113" x14ac:dyDescent="0.25">
      <c r="E783" s="404">
        <v>45977</v>
      </c>
      <c r="F783" s="405">
        <v>22000</v>
      </c>
      <c r="G783" s="407" t="s">
        <v>3324</v>
      </c>
      <c r="H783" s="405" t="s">
        <v>7225</v>
      </c>
      <c r="T783" s="671">
        <v>45728</v>
      </c>
      <c r="U783" s="557" t="s">
        <v>1448</v>
      </c>
      <c r="V783" s="557" t="s">
        <v>5357</v>
      </c>
      <c r="W783" s="558" t="s">
        <v>561</v>
      </c>
      <c r="X783" s="558" t="s">
        <v>427</v>
      </c>
      <c r="Y783" s="673">
        <v>348000</v>
      </c>
      <c r="Z783" s="569"/>
      <c r="AA783" s="569">
        <v>66000</v>
      </c>
      <c r="AB783" s="569"/>
      <c r="AC783" s="569"/>
      <c r="AD783" s="569"/>
      <c r="AE783" s="569">
        <v>66000</v>
      </c>
      <c r="AF783" s="569"/>
      <c r="AG783" s="569"/>
      <c r="AH783" s="569" t="s">
        <v>5358</v>
      </c>
      <c r="AI783" t="s">
        <v>542</v>
      </c>
      <c r="BP783" s="203"/>
      <c r="BQ783" s="203"/>
      <c r="BR783" s="203"/>
      <c r="BS783" s="203"/>
      <c r="BT783" s="203"/>
      <c r="BU783" s="376"/>
      <c r="BV783" s="374"/>
      <c r="BW783" s="203"/>
      <c r="BX783" s="126"/>
      <c r="BY783" s="203"/>
      <c r="BZ783" s="203"/>
      <c r="CA783" s="126"/>
      <c r="CB783" s="203"/>
      <c r="CC783" s="203"/>
      <c r="CD783" s="376"/>
      <c r="CE783" s="203"/>
      <c r="CG783" s="375"/>
      <c r="CH783" s="375"/>
      <c r="CJ783" s="376"/>
      <c r="CK783" s="374"/>
      <c r="CM783" s="375"/>
      <c r="DB783" s="442">
        <v>45975</v>
      </c>
      <c r="DC783" s="441">
        <v>20000</v>
      </c>
    </row>
    <row r="784" spans="5:113" x14ac:dyDescent="0.25">
      <c r="E784" s="404">
        <v>45977</v>
      </c>
      <c r="F784" s="405">
        <v>16000</v>
      </c>
      <c r="G784" s="407" t="s">
        <v>1365</v>
      </c>
      <c r="H784" s="405" t="s">
        <v>3818</v>
      </c>
      <c r="T784" s="671">
        <v>45727</v>
      </c>
      <c r="U784" s="557" t="s">
        <v>1448</v>
      </c>
      <c r="V784" s="557" t="s">
        <v>5355</v>
      </c>
      <c r="W784" s="558" t="s">
        <v>561</v>
      </c>
      <c r="X784" s="558" t="s">
        <v>426</v>
      </c>
      <c r="Y784" s="673">
        <v>490000</v>
      </c>
      <c r="Z784" s="569"/>
      <c r="AA784" s="569">
        <v>72000</v>
      </c>
      <c r="AB784" s="569"/>
      <c r="AC784" s="569"/>
      <c r="AD784" s="569"/>
      <c r="AE784" s="569">
        <v>72000</v>
      </c>
      <c r="AF784" s="569"/>
      <c r="AG784" s="569"/>
      <c r="AH784" s="569" t="s">
        <v>5356</v>
      </c>
      <c r="AI784" t="s">
        <v>542</v>
      </c>
      <c r="BP784" s="203"/>
      <c r="BQ784" s="203"/>
      <c r="BR784" s="203"/>
      <c r="BS784" s="203"/>
      <c r="BT784" s="203"/>
      <c r="BU784" s="376"/>
      <c r="BV784" s="374"/>
      <c r="BW784" s="203"/>
      <c r="BX784" s="126"/>
      <c r="BY784" s="203"/>
      <c r="BZ784" s="203"/>
      <c r="CA784" s="126"/>
      <c r="CB784" s="203"/>
      <c r="CC784" s="203"/>
      <c r="CD784" s="376"/>
      <c r="CE784" s="203"/>
      <c r="CG784" s="375"/>
      <c r="CH784" s="375"/>
      <c r="CJ784" s="376"/>
      <c r="CK784" s="374"/>
      <c r="CM784" s="375"/>
      <c r="DB784" s="442">
        <v>45974</v>
      </c>
      <c r="DC784" s="441">
        <v>10000</v>
      </c>
    </row>
    <row r="785" spans="5:107" x14ac:dyDescent="0.25">
      <c r="E785" s="404">
        <v>45977</v>
      </c>
      <c r="F785" s="405">
        <v>20000</v>
      </c>
      <c r="G785" s="407"/>
      <c r="H785" s="405" t="s">
        <v>4966</v>
      </c>
      <c r="T785" s="671">
        <v>45726</v>
      </c>
      <c r="U785" s="557" t="s">
        <v>1464</v>
      </c>
      <c r="V785" s="557" t="s">
        <v>5353</v>
      </c>
      <c r="W785" s="558" t="s">
        <v>2417</v>
      </c>
      <c r="X785" s="558" t="s">
        <v>427</v>
      </c>
      <c r="Y785" s="673">
        <v>105000</v>
      </c>
      <c r="Z785" s="569"/>
      <c r="AA785" s="569">
        <v>28000</v>
      </c>
      <c r="AB785" s="569"/>
      <c r="AC785" s="569"/>
      <c r="AD785" s="569"/>
      <c r="AE785" s="569">
        <v>28000</v>
      </c>
      <c r="AF785" s="569"/>
      <c r="AG785" s="569"/>
      <c r="AH785" s="569" t="s">
        <v>5354</v>
      </c>
      <c r="AI785" t="s">
        <v>542</v>
      </c>
      <c r="BP785" s="203"/>
      <c r="BQ785" s="203"/>
      <c r="BR785" s="203"/>
      <c r="BS785" s="203"/>
      <c r="BT785" s="203"/>
      <c r="BU785" s="376"/>
      <c r="BV785" s="374"/>
      <c r="BW785" s="203"/>
      <c r="BX785" s="126"/>
      <c r="BY785" s="203"/>
      <c r="BZ785" s="203"/>
      <c r="CA785" s="126"/>
      <c r="CB785" s="203"/>
      <c r="CC785" s="203"/>
      <c r="CD785" s="376"/>
      <c r="CE785" s="203"/>
      <c r="CG785" s="375"/>
      <c r="CH785" s="375"/>
      <c r="CJ785" s="376"/>
      <c r="CK785" s="374"/>
      <c r="CM785" s="375"/>
      <c r="DB785" s="442">
        <v>45974</v>
      </c>
      <c r="DC785" s="441">
        <v>4000</v>
      </c>
    </row>
    <row r="786" spans="5:107" ht="15.75" thickBot="1" x14ac:dyDescent="0.3">
      <c r="E786" s="404">
        <v>45977</v>
      </c>
      <c r="F786" s="405">
        <v>102000</v>
      </c>
      <c r="G786" s="407" t="s">
        <v>1365</v>
      </c>
      <c r="H786" s="405" t="s">
        <v>7224</v>
      </c>
      <c r="T786" s="671">
        <v>45725</v>
      </c>
      <c r="U786" s="557" t="s">
        <v>4297</v>
      </c>
      <c r="V786" s="557" t="s">
        <v>4946</v>
      </c>
      <c r="W786" s="558" t="s">
        <v>561</v>
      </c>
      <c r="X786" s="558" t="s">
        <v>214</v>
      </c>
      <c r="Y786" s="673" t="s">
        <v>5340</v>
      </c>
      <c r="Z786" s="569"/>
      <c r="AA786" s="569">
        <v>126000</v>
      </c>
      <c r="AB786" s="569"/>
      <c r="AC786" s="569"/>
      <c r="AD786" s="569"/>
      <c r="AE786" s="569">
        <v>126000</v>
      </c>
      <c r="AF786" s="569"/>
      <c r="AG786" s="569"/>
      <c r="AH786" s="569" t="s">
        <v>5145</v>
      </c>
      <c r="AI786" t="s">
        <v>542</v>
      </c>
      <c r="BP786" s="203"/>
      <c r="BQ786" s="203"/>
      <c r="BR786" s="203"/>
      <c r="BS786" s="203"/>
      <c r="BT786" s="203"/>
      <c r="BU786" s="436"/>
      <c r="BV786" s="374"/>
      <c r="BW786" s="203"/>
      <c r="BX786" s="126"/>
      <c r="BY786" s="203"/>
      <c r="BZ786" s="203"/>
      <c r="CA786" s="126"/>
      <c r="CB786" s="203"/>
      <c r="CC786" s="203"/>
      <c r="CD786" s="376"/>
      <c r="CE786" s="203"/>
      <c r="CG786" s="375"/>
      <c r="CH786" s="375"/>
      <c r="CJ786" s="376"/>
      <c r="CK786" s="374"/>
      <c r="CM786" s="375"/>
      <c r="DB786" s="442">
        <v>45974</v>
      </c>
      <c r="DC786" s="441">
        <v>2000</v>
      </c>
    </row>
    <row r="787" spans="5:107" x14ac:dyDescent="0.25">
      <c r="E787" s="404">
        <v>45977</v>
      </c>
      <c r="F787" s="405">
        <v>24000</v>
      </c>
      <c r="G787" s="407"/>
      <c r="H787" s="405"/>
      <c r="T787" s="671">
        <v>45724</v>
      </c>
      <c r="U787" s="557" t="s">
        <v>596</v>
      </c>
      <c r="V787" s="557" t="s">
        <v>5326</v>
      </c>
      <c r="W787" s="558" t="s">
        <v>561</v>
      </c>
      <c r="X787" s="558" t="s">
        <v>571</v>
      </c>
      <c r="Y787" s="673">
        <v>472000</v>
      </c>
      <c r="Z787" s="569"/>
      <c r="AA787" s="569">
        <v>85000</v>
      </c>
      <c r="AB787" s="569"/>
      <c r="AC787" s="569"/>
      <c r="AD787" s="569"/>
      <c r="AE787" s="569">
        <v>85000</v>
      </c>
      <c r="AF787" s="569"/>
      <c r="AG787" s="569"/>
      <c r="AH787" s="569" t="s">
        <v>5330</v>
      </c>
      <c r="AI787" t="s">
        <v>542</v>
      </c>
      <c r="BP787" s="203"/>
      <c r="BQ787" s="203"/>
      <c r="BR787" s="203"/>
      <c r="BS787" s="203"/>
      <c r="BT787" s="203"/>
      <c r="BU787" s="126"/>
      <c r="BV787" s="374"/>
      <c r="BW787" s="203"/>
      <c r="BX787" s="126"/>
      <c r="BY787" s="203"/>
      <c r="BZ787" s="203"/>
      <c r="CA787" s="126"/>
      <c r="CB787" s="203"/>
      <c r="CC787" s="203"/>
      <c r="CD787" s="376"/>
      <c r="CE787" s="203"/>
      <c r="CG787" s="375"/>
      <c r="CH787" s="375"/>
      <c r="CJ787" s="376"/>
      <c r="CK787" s="374"/>
      <c r="CM787" s="375"/>
      <c r="DB787" s="442">
        <v>45974</v>
      </c>
      <c r="DC787" s="441">
        <v>8000</v>
      </c>
    </row>
    <row r="788" spans="5:107" x14ac:dyDescent="0.25">
      <c r="E788" s="404">
        <v>45976</v>
      </c>
      <c r="F788" s="405">
        <v>14000</v>
      </c>
      <c r="G788" s="407" t="s">
        <v>3324</v>
      </c>
      <c r="H788" s="405" t="s">
        <v>7226</v>
      </c>
      <c r="T788" s="671">
        <v>45723</v>
      </c>
      <c r="U788" s="557" t="s">
        <v>1867</v>
      </c>
      <c r="V788" s="557" t="s">
        <v>5322</v>
      </c>
      <c r="W788" s="558" t="s">
        <v>561</v>
      </c>
      <c r="X788" s="558" t="s">
        <v>427</v>
      </c>
      <c r="Y788" s="673">
        <v>293000</v>
      </c>
      <c r="Z788" s="569"/>
      <c r="AA788" s="569">
        <v>71000</v>
      </c>
      <c r="AB788" s="569"/>
      <c r="AC788" s="569"/>
      <c r="AD788" s="569"/>
      <c r="AE788" s="569">
        <v>71000</v>
      </c>
      <c r="AF788" s="569"/>
      <c r="AG788" s="569"/>
      <c r="AH788" s="569" t="s">
        <v>5335</v>
      </c>
      <c r="AI788" t="s">
        <v>542</v>
      </c>
      <c r="BP788" s="203"/>
      <c r="BQ788" s="203"/>
      <c r="BR788" s="203"/>
      <c r="BS788" s="203"/>
      <c r="BT788" s="203"/>
      <c r="BU788" s="126"/>
      <c r="BV788" s="374"/>
      <c r="BW788" s="203"/>
      <c r="BX788" s="126"/>
      <c r="BY788" s="203"/>
      <c r="BZ788" s="203"/>
      <c r="CA788" s="126"/>
      <c r="CB788" s="203"/>
      <c r="CC788" s="203"/>
      <c r="CD788" s="376"/>
      <c r="CE788" s="203"/>
      <c r="CG788" s="375"/>
      <c r="CH788" s="375"/>
      <c r="CJ788" s="376"/>
      <c r="CK788" s="374"/>
      <c r="CM788" s="375"/>
      <c r="DB788" s="442">
        <v>45974</v>
      </c>
      <c r="DC788" s="441">
        <v>94000</v>
      </c>
    </row>
    <row r="789" spans="5:107" x14ac:dyDescent="0.25">
      <c r="E789" s="404">
        <v>45975</v>
      </c>
      <c r="F789" s="405">
        <v>5000</v>
      </c>
      <c r="G789" s="407" t="s">
        <v>1281</v>
      </c>
      <c r="H789" s="405" t="s">
        <v>888</v>
      </c>
      <c r="T789" s="671">
        <v>45722</v>
      </c>
      <c r="U789" s="557" t="s">
        <v>1697</v>
      </c>
      <c r="V789" s="557" t="s">
        <v>5333</v>
      </c>
      <c r="W789" s="558" t="s">
        <v>561</v>
      </c>
      <c r="X789" s="558" t="s">
        <v>427</v>
      </c>
      <c r="Y789" s="673">
        <v>367000</v>
      </c>
      <c r="Z789" s="569"/>
      <c r="AA789" s="569">
        <v>71000</v>
      </c>
      <c r="AB789" s="569"/>
      <c r="AC789" s="569"/>
      <c r="AD789" s="569"/>
      <c r="AE789" s="569">
        <v>71000</v>
      </c>
      <c r="AF789" s="569"/>
      <c r="AG789" s="569"/>
      <c r="AH789" s="569" t="s">
        <v>5334</v>
      </c>
      <c r="AI789" t="s">
        <v>542</v>
      </c>
      <c r="BP789" s="203"/>
      <c r="BQ789" s="203"/>
      <c r="BR789" s="203"/>
      <c r="BS789" s="203"/>
      <c r="BT789" s="203"/>
      <c r="BU789" s="126"/>
      <c r="BV789" s="374"/>
      <c r="BW789" s="203"/>
      <c r="BX789" s="126"/>
      <c r="BY789" s="203"/>
      <c r="BZ789" s="203"/>
      <c r="CA789" s="126"/>
      <c r="CB789" s="203"/>
      <c r="CC789" s="203"/>
      <c r="CD789" s="376"/>
      <c r="CE789" s="203"/>
      <c r="CG789" s="375"/>
      <c r="CH789" s="375"/>
      <c r="CJ789" s="376"/>
      <c r="CK789" s="374"/>
      <c r="CM789" s="375"/>
      <c r="DB789" s="442">
        <v>45974</v>
      </c>
      <c r="DC789" s="441">
        <v>496000</v>
      </c>
    </row>
    <row r="790" spans="5:107" x14ac:dyDescent="0.25">
      <c r="E790" s="404">
        <v>45975</v>
      </c>
      <c r="F790" s="405">
        <v>4000</v>
      </c>
      <c r="G790" s="407" t="s">
        <v>3324</v>
      </c>
      <c r="H790" s="405" t="s">
        <v>2649</v>
      </c>
      <c r="T790" s="671">
        <v>45721</v>
      </c>
      <c r="U790" s="557" t="s">
        <v>578</v>
      </c>
      <c r="V790" s="557" t="s">
        <v>5272</v>
      </c>
      <c r="W790" s="558" t="s">
        <v>561</v>
      </c>
      <c r="X790" s="558" t="s">
        <v>426</v>
      </c>
      <c r="Y790" s="673">
        <v>412000</v>
      </c>
      <c r="Z790" s="569"/>
      <c r="AA790" s="569">
        <v>70000</v>
      </c>
      <c r="AB790" s="569"/>
      <c r="AC790" s="569"/>
      <c r="AD790" s="569"/>
      <c r="AE790" s="569">
        <v>70000</v>
      </c>
      <c r="AF790" s="569"/>
      <c r="AG790" s="569"/>
      <c r="AH790" s="569" t="s">
        <v>5295</v>
      </c>
      <c r="AI790" t="s">
        <v>542</v>
      </c>
      <c r="BP790" s="203"/>
      <c r="BQ790" s="203"/>
      <c r="BR790" s="203"/>
      <c r="BS790" s="203"/>
      <c r="BT790" s="203"/>
      <c r="BU790" s="126"/>
      <c r="BV790" s="374"/>
      <c r="BW790" s="203"/>
      <c r="BX790" s="126"/>
      <c r="BY790" s="203"/>
      <c r="BZ790" s="203"/>
      <c r="CA790" s="126"/>
      <c r="CB790" s="203"/>
      <c r="CC790" s="203"/>
      <c r="CD790" s="376"/>
      <c r="CE790" s="203"/>
      <c r="CG790" s="375"/>
      <c r="CH790" s="375"/>
      <c r="CJ790" s="376"/>
      <c r="CK790" s="374"/>
      <c r="CM790" s="375"/>
      <c r="DB790" s="442">
        <v>45974</v>
      </c>
      <c r="DC790" s="441">
        <v>5000</v>
      </c>
    </row>
    <row r="791" spans="5:107" x14ac:dyDescent="0.25">
      <c r="E791" s="404">
        <v>45975</v>
      </c>
      <c r="F791" s="405">
        <v>20000</v>
      </c>
      <c r="G791" s="407" t="s">
        <v>3322</v>
      </c>
      <c r="H791" s="405" t="s">
        <v>903</v>
      </c>
      <c r="T791" s="671">
        <v>45718</v>
      </c>
      <c r="U791" s="557" t="s">
        <v>556</v>
      </c>
      <c r="V791" s="557" t="s">
        <v>5388</v>
      </c>
      <c r="W791" s="558" t="s">
        <v>3611</v>
      </c>
      <c r="X791" s="558" t="s">
        <v>214</v>
      </c>
      <c r="Y791" s="673">
        <v>820000</v>
      </c>
      <c r="Z791" s="569"/>
      <c r="AA791" s="569">
        <v>121500</v>
      </c>
      <c r="AB791" s="569"/>
      <c r="AC791" s="569"/>
      <c r="AD791" s="569"/>
      <c r="AE791" s="569">
        <v>121500</v>
      </c>
      <c r="AF791" s="569"/>
      <c r="AG791" s="569"/>
      <c r="AH791" s="569" t="s">
        <v>5393</v>
      </c>
      <c r="AI791" t="s">
        <v>542</v>
      </c>
      <c r="BP791" s="203"/>
      <c r="BQ791" s="203"/>
      <c r="BR791" s="203"/>
      <c r="BS791" s="203"/>
      <c r="BT791" s="203"/>
      <c r="BU791" s="126"/>
      <c r="BV791" s="374"/>
      <c r="BW791" s="203"/>
      <c r="BX791" s="126"/>
      <c r="BY791" s="203"/>
      <c r="BZ791" s="203"/>
      <c r="CA791" s="126"/>
      <c r="CB791" s="203"/>
      <c r="CC791" s="203"/>
      <c r="CD791" s="376"/>
      <c r="CE791" s="203"/>
      <c r="CG791" s="375"/>
      <c r="CH791" s="375"/>
      <c r="CJ791" s="376"/>
      <c r="CK791" s="374"/>
      <c r="CM791" s="375"/>
      <c r="DB791" s="442">
        <v>45974</v>
      </c>
      <c r="DC791" s="441">
        <v>93000</v>
      </c>
    </row>
    <row r="792" spans="5:107" ht="15.75" thickBot="1" x14ac:dyDescent="0.3">
      <c r="E792" s="404">
        <v>45975</v>
      </c>
      <c r="F792" s="405">
        <v>60000</v>
      </c>
      <c r="G792" s="407" t="s">
        <v>3321</v>
      </c>
      <c r="H792" s="405" t="s">
        <v>7206</v>
      </c>
      <c r="T792" s="671">
        <v>45717</v>
      </c>
      <c r="U792" s="557" t="s">
        <v>556</v>
      </c>
      <c r="V792" s="557" t="s">
        <v>5363</v>
      </c>
      <c r="W792" s="558" t="s">
        <v>5364</v>
      </c>
      <c r="X792" s="558" t="s">
        <v>5365</v>
      </c>
      <c r="Y792" s="673" t="s">
        <v>5366</v>
      </c>
      <c r="Z792" s="569"/>
      <c r="AA792" s="569">
        <v>0</v>
      </c>
      <c r="AB792" s="569"/>
      <c r="AC792" s="569"/>
      <c r="AD792" s="569"/>
      <c r="AE792" s="569">
        <v>0</v>
      </c>
      <c r="AF792" s="569"/>
      <c r="AG792" s="569"/>
      <c r="AH792" s="569" t="s">
        <v>5367</v>
      </c>
      <c r="AI792" t="s">
        <v>542</v>
      </c>
      <c r="BP792" s="203"/>
      <c r="BQ792" s="203"/>
      <c r="BR792" s="203"/>
      <c r="BS792" s="203"/>
      <c r="BT792" s="203"/>
      <c r="BU792" s="126"/>
      <c r="BV792" s="377"/>
      <c r="BW792" s="203"/>
      <c r="BX792" s="126"/>
      <c r="BY792" s="203"/>
      <c r="BZ792" s="203"/>
      <c r="CA792" s="126"/>
      <c r="CB792" s="203"/>
      <c r="CC792" s="203"/>
      <c r="CD792" s="376"/>
      <c r="CE792" s="203"/>
      <c r="CG792" s="375"/>
      <c r="CH792" s="375"/>
      <c r="CJ792" s="376"/>
      <c r="CK792" s="374"/>
      <c r="CM792" s="375"/>
      <c r="DB792" s="442">
        <v>45974</v>
      </c>
      <c r="DC792" s="441">
        <v>24000</v>
      </c>
    </row>
    <row r="793" spans="5:107" x14ac:dyDescent="0.25">
      <c r="E793" s="404">
        <v>45975</v>
      </c>
      <c r="F793" s="405">
        <v>12000</v>
      </c>
      <c r="G793" s="407" t="s">
        <v>1365</v>
      </c>
      <c r="H793" s="405" t="s">
        <v>7214</v>
      </c>
      <c r="T793" s="671">
        <v>45716</v>
      </c>
      <c r="U793" s="557" t="s">
        <v>2421</v>
      </c>
      <c r="V793" s="557" t="s">
        <v>5173</v>
      </c>
      <c r="W793" s="558" t="s">
        <v>2409</v>
      </c>
      <c r="X793" s="558" t="s">
        <v>426</v>
      </c>
      <c r="Y793" s="673">
        <v>455000</v>
      </c>
      <c r="Z793" s="569"/>
      <c r="AA793" s="569">
        <v>87000</v>
      </c>
      <c r="AB793" s="569"/>
      <c r="AC793" s="569"/>
      <c r="AD793" s="569"/>
      <c r="AE793" s="569">
        <v>87000</v>
      </c>
      <c r="AF793" s="569"/>
      <c r="AG793" s="569"/>
      <c r="AH793" s="569" t="s">
        <v>5227</v>
      </c>
      <c r="AI793" t="s">
        <v>542</v>
      </c>
      <c r="BP793" s="203"/>
      <c r="BQ793" s="203"/>
      <c r="BR793" s="203"/>
      <c r="BS793" s="203"/>
      <c r="BT793" s="203"/>
      <c r="BU793" s="126"/>
      <c r="BV793" s="203"/>
      <c r="BW793" s="203"/>
      <c r="BX793" s="126"/>
      <c r="BY793" s="203"/>
      <c r="BZ793" s="203"/>
      <c r="CA793" s="126"/>
      <c r="CB793" s="203"/>
      <c r="CC793" s="203"/>
      <c r="CD793" s="376"/>
      <c r="CE793" s="203"/>
      <c r="CG793" s="375"/>
      <c r="CH793" s="375"/>
      <c r="CJ793" s="376"/>
      <c r="CK793" s="374"/>
      <c r="CM793" s="375"/>
      <c r="DB793" s="442">
        <v>45974</v>
      </c>
      <c r="DC793" s="441">
        <v>37000</v>
      </c>
    </row>
    <row r="794" spans="5:107" x14ac:dyDescent="0.25">
      <c r="E794" s="404">
        <v>45975</v>
      </c>
      <c r="F794" s="405">
        <v>166000</v>
      </c>
      <c r="G794" s="407" t="s">
        <v>1281</v>
      </c>
      <c r="H794" s="405" t="s">
        <v>3344</v>
      </c>
      <c r="T794" s="671">
        <v>45716</v>
      </c>
      <c r="U794" s="557" t="s">
        <v>582</v>
      </c>
      <c r="V794" s="557" t="s">
        <v>5288</v>
      </c>
      <c r="W794" s="558" t="s">
        <v>5289</v>
      </c>
      <c r="X794" s="558" t="s">
        <v>559</v>
      </c>
      <c r="Y794" s="673">
        <v>1310000</v>
      </c>
      <c r="Z794" s="569"/>
      <c r="AA794" s="569">
        <v>35000</v>
      </c>
      <c r="AB794" s="569"/>
      <c r="AC794" s="569"/>
      <c r="AD794" s="569"/>
      <c r="AE794" s="569">
        <v>35000</v>
      </c>
      <c r="AF794" s="569"/>
      <c r="AG794" s="569"/>
      <c r="AH794" s="569" t="s">
        <v>5287</v>
      </c>
      <c r="AI794" t="s">
        <v>542</v>
      </c>
      <c r="BP794" s="203"/>
      <c r="BQ794" s="203"/>
      <c r="BR794" s="203"/>
      <c r="BS794" s="203"/>
      <c r="BT794" s="203"/>
      <c r="BU794" s="126"/>
      <c r="BV794" s="203"/>
      <c r="BW794" s="203"/>
      <c r="BX794" s="126"/>
      <c r="BY794" s="203"/>
      <c r="BZ794" s="203"/>
      <c r="CA794" s="126"/>
      <c r="CB794" s="203"/>
      <c r="CC794" s="203"/>
      <c r="CD794" s="376"/>
      <c r="CE794" s="203"/>
      <c r="CG794" s="375"/>
      <c r="CH794" s="375"/>
      <c r="CJ794" s="376"/>
      <c r="CK794" s="374"/>
      <c r="CM794" s="375"/>
      <c r="DB794" s="442">
        <v>45974</v>
      </c>
      <c r="DC794" s="441">
        <v>5000</v>
      </c>
    </row>
    <row r="795" spans="5:107" x14ac:dyDescent="0.25">
      <c r="E795" s="404">
        <v>45975</v>
      </c>
      <c r="F795" s="405">
        <v>10000</v>
      </c>
      <c r="G795" s="407"/>
      <c r="H795" s="405" t="s">
        <v>7207</v>
      </c>
      <c r="T795" s="671">
        <v>45716</v>
      </c>
      <c r="U795" s="557" t="s">
        <v>5011</v>
      </c>
      <c r="V795" s="557" t="s">
        <v>5315</v>
      </c>
      <c r="W795" s="558" t="s">
        <v>561</v>
      </c>
      <c r="X795" s="558" t="s">
        <v>426</v>
      </c>
      <c r="Y795" s="673">
        <v>457000</v>
      </c>
      <c r="Z795" s="569"/>
      <c r="AA795" s="569">
        <v>72000</v>
      </c>
      <c r="AB795" s="569"/>
      <c r="AC795" s="569"/>
      <c r="AD795" s="569"/>
      <c r="AE795" s="569">
        <v>72000</v>
      </c>
      <c r="AF795" s="569"/>
      <c r="AG795" s="569"/>
      <c r="AH795" s="569" t="s">
        <v>5316</v>
      </c>
      <c r="AI795" t="s">
        <v>542</v>
      </c>
      <c r="BP795" s="203"/>
      <c r="BQ795" s="203"/>
      <c r="BR795" s="203"/>
      <c r="BS795" s="203"/>
      <c r="BT795" s="203"/>
      <c r="BU795" s="126"/>
      <c r="BV795" s="203"/>
      <c r="BW795" s="203"/>
      <c r="BX795" s="126"/>
      <c r="BY795" s="203"/>
      <c r="BZ795" s="203"/>
      <c r="CA795" s="126"/>
      <c r="CB795" s="203"/>
      <c r="CC795" s="203"/>
      <c r="CD795" s="376"/>
      <c r="CE795" s="203"/>
      <c r="CG795" s="375"/>
      <c r="CH795" s="375"/>
      <c r="CJ795" s="376"/>
      <c r="CK795" s="374"/>
      <c r="CM795" s="375"/>
      <c r="DB795" s="442">
        <v>45974</v>
      </c>
      <c r="DC795" s="441">
        <v>508000</v>
      </c>
    </row>
    <row r="796" spans="5:107" x14ac:dyDescent="0.25">
      <c r="E796" s="404">
        <v>45975</v>
      </c>
      <c r="F796" s="405">
        <v>3000</v>
      </c>
      <c r="G796" s="407" t="s">
        <v>5440</v>
      </c>
      <c r="H796" s="405" t="s">
        <v>5639</v>
      </c>
      <c r="T796" s="671">
        <v>45716</v>
      </c>
      <c r="U796" s="557" t="s">
        <v>1930</v>
      </c>
      <c r="V796" s="557" t="s">
        <v>5282</v>
      </c>
      <c r="W796" s="558" t="s">
        <v>561</v>
      </c>
      <c r="X796" s="558" t="s">
        <v>426</v>
      </c>
      <c r="Y796" s="673">
        <v>548000</v>
      </c>
      <c r="Z796" s="569"/>
      <c r="AA796" s="569">
        <v>72000</v>
      </c>
      <c r="AB796" s="569"/>
      <c r="AC796" s="569"/>
      <c r="AD796" s="569"/>
      <c r="AE796" s="569">
        <v>72000</v>
      </c>
      <c r="AF796" s="569"/>
      <c r="AG796" s="569"/>
      <c r="AH796" s="569" t="s">
        <v>5294</v>
      </c>
      <c r="AI796" t="s">
        <v>542</v>
      </c>
      <c r="BP796" s="203"/>
      <c r="BQ796" s="203"/>
      <c r="BR796" s="203"/>
      <c r="BS796" s="203"/>
      <c r="BT796" s="203"/>
      <c r="BU796" s="126"/>
      <c r="BV796" s="203"/>
      <c r="BW796" s="203"/>
      <c r="BX796" s="126"/>
      <c r="BY796" s="203"/>
      <c r="BZ796" s="203"/>
      <c r="CA796" s="126"/>
      <c r="CB796" s="203"/>
      <c r="CC796" s="203"/>
      <c r="CD796" s="376"/>
      <c r="CE796" s="203"/>
      <c r="CG796" s="375"/>
      <c r="CH796" s="375"/>
      <c r="CJ796" s="376"/>
      <c r="CK796" s="374"/>
      <c r="CM796" s="375"/>
      <c r="DB796" s="442">
        <v>45974</v>
      </c>
      <c r="DC796" s="441">
        <v>123000</v>
      </c>
    </row>
    <row r="797" spans="5:107" x14ac:dyDescent="0.25">
      <c r="E797" s="404">
        <v>45974</v>
      </c>
      <c r="F797" s="405">
        <v>2000</v>
      </c>
      <c r="G797" s="407" t="s">
        <v>5440</v>
      </c>
      <c r="H797" s="405" t="s">
        <v>5517</v>
      </c>
      <c r="T797" s="671">
        <v>45716</v>
      </c>
      <c r="U797" s="557" t="s">
        <v>6513</v>
      </c>
      <c r="V797" s="557" t="s">
        <v>5172</v>
      </c>
      <c r="W797" s="558" t="s">
        <v>561</v>
      </c>
      <c r="X797" s="558" t="s">
        <v>214</v>
      </c>
      <c r="Y797" s="673">
        <v>414000</v>
      </c>
      <c r="Z797" s="569"/>
      <c r="AA797" s="569">
        <v>115000</v>
      </c>
      <c r="AB797" s="569"/>
      <c r="AC797" s="569"/>
      <c r="AD797" s="569"/>
      <c r="AE797" s="569">
        <v>115000</v>
      </c>
      <c r="AF797" s="569"/>
      <c r="AG797" s="569"/>
      <c r="AH797" s="569" t="s">
        <v>5298</v>
      </c>
      <c r="AI797" t="s">
        <v>542</v>
      </c>
      <c r="BP797" s="203"/>
      <c r="BQ797" s="203"/>
      <c r="BR797" s="203"/>
      <c r="BS797" s="203"/>
      <c r="BT797" s="203"/>
      <c r="BU797" s="126"/>
      <c r="BV797" s="203"/>
      <c r="BW797" s="203"/>
      <c r="BX797" s="126"/>
      <c r="BY797" s="203"/>
      <c r="BZ797" s="203"/>
      <c r="CA797" s="126"/>
      <c r="CB797" s="203"/>
      <c r="CC797" s="203"/>
      <c r="CD797" s="376"/>
      <c r="CE797" s="203"/>
      <c r="CG797" s="375"/>
      <c r="CH797" s="375"/>
      <c r="CJ797" s="376"/>
      <c r="CK797" s="374"/>
      <c r="CM797" s="375"/>
      <c r="DB797" s="442">
        <v>45974</v>
      </c>
      <c r="DC797" s="441">
        <v>123000</v>
      </c>
    </row>
    <row r="798" spans="5:107" x14ac:dyDescent="0.25">
      <c r="E798" s="404">
        <v>45974</v>
      </c>
      <c r="F798" s="405">
        <v>4000</v>
      </c>
      <c r="G798" s="407" t="s">
        <v>3324</v>
      </c>
      <c r="H798" s="405" t="s">
        <v>2649</v>
      </c>
      <c r="T798" s="671">
        <v>45716</v>
      </c>
      <c r="U798" s="557" t="s">
        <v>3970</v>
      </c>
      <c r="V798" s="557" t="s">
        <v>4912</v>
      </c>
      <c r="W798" s="558" t="s">
        <v>561</v>
      </c>
      <c r="X798" s="558" t="s">
        <v>214</v>
      </c>
      <c r="Y798" s="673" t="s">
        <v>5299</v>
      </c>
      <c r="Z798" s="569"/>
      <c r="AA798" s="569">
        <v>236000</v>
      </c>
      <c r="AB798" s="569"/>
      <c r="AC798" s="569"/>
      <c r="AD798" s="569"/>
      <c r="AE798" s="569">
        <v>236000</v>
      </c>
      <c r="AF798" s="569"/>
      <c r="AG798" s="569"/>
      <c r="AH798" s="569" t="s">
        <v>5328</v>
      </c>
      <c r="AI798" t="s">
        <v>542</v>
      </c>
      <c r="BP798" s="203"/>
      <c r="BQ798" s="203"/>
      <c r="BR798" s="203"/>
      <c r="BS798" s="203"/>
      <c r="BT798" s="203"/>
      <c r="BU798" s="126"/>
      <c r="BV798" s="203"/>
      <c r="BW798" s="203"/>
      <c r="BX798" s="126"/>
      <c r="BY798" s="203"/>
      <c r="BZ798" s="203"/>
      <c r="CA798" s="126"/>
      <c r="CB798" s="203"/>
      <c r="CC798" s="203"/>
      <c r="CD798" s="376"/>
      <c r="CE798" s="203"/>
      <c r="CG798" s="375"/>
      <c r="CH798" s="375"/>
      <c r="CJ798" s="376"/>
      <c r="CK798" s="374"/>
      <c r="CM798" s="375"/>
      <c r="DB798" s="442">
        <v>45973</v>
      </c>
      <c r="DC798" s="441">
        <v>30000</v>
      </c>
    </row>
    <row r="799" spans="5:107" x14ac:dyDescent="0.25">
      <c r="E799" s="404">
        <v>45974</v>
      </c>
      <c r="F799" s="405">
        <v>10000</v>
      </c>
      <c r="G799" s="407" t="s">
        <v>1281</v>
      </c>
      <c r="H799" s="405" t="s">
        <v>953</v>
      </c>
      <c r="T799" s="671">
        <v>45716</v>
      </c>
      <c r="U799" s="557" t="s">
        <v>5283</v>
      </c>
      <c r="V799" s="557" t="s">
        <v>5285</v>
      </c>
      <c r="W799" s="558" t="s">
        <v>561</v>
      </c>
      <c r="X799" s="558" t="s">
        <v>427</v>
      </c>
      <c r="Y799" s="673">
        <v>761000</v>
      </c>
      <c r="Z799" s="569"/>
      <c r="AA799" s="569">
        <v>69000</v>
      </c>
      <c r="AB799" s="569"/>
      <c r="AC799" s="569"/>
      <c r="AD799" s="569"/>
      <c r="AE799" s="569">
        <v>69000</v>
      </c>
      <c r="AF799" s="569"/>
      <c r="AG799" s="569"/>
      <c r="AH799" s="569" t="s">
        <v>5291</v>
      </c>
      <c r="AI799" t="s">
        <v>542</v>
      </c>
      <c r="BP799" s="203"/>
      <c r="BQ799" s="203"/>
      <c r="BR799" s="203"/>
      <c r="BS799" s="203"/>
      <c r="BT799" s="203"/>
      <c r="BU799" s="126"/>
      <c r="BV799" s="203"/>
      <c r="BW799" s="203"/>
      <c r="BX799" s="126"/>
      <c r="BY799" s="203"/>
      <c r="BZ799" s="203"/>
      <c r="CA799" s="126"/>
      <c r="CB799" s="203"/>
      <c r="CC799" s="203"/>
      <c r="CD799" s="376"/>
      <c r="CE799" s="203"/>
      <c r="CG799" s="375"/>
      <c r="CH799" s="375"/>
      <c r="CJ799" s="376"/>
      <c r="CK799" s="374"/>
      <c r="CM799" s="375"/>
      <c r="DB799" s="442">
        <v>45973</v>
      </c>
      <c r="DC799" s="441">
        <v>380000</v>
      </c>
    </row>
    <row r="800" spans="5:107" x14ac:dyDescent="0.25">
      <c r="E800" s="404">
        <v>45974</v>
      </c>
      <c r="F800" s="405">
        <v>45000</v>
      </c>
      <c r="G800" s="407"/>
      <c r="H800" s="405" t="s">
        <v>5550</v>
      </c>
      <c r="T800" s="671">
        <v>45716</v>
      </c>
      <c r="U800" s="557" t="s">
        <v>5301</v>
      </c>
      <c r="V800" s="557" t="s">
        <v>5302</v>
      </c>
      <c r="W800" s="558" t="s">
        <v>561</v>
      </c>
      <c r="X800" s="558" t="s">
        <v>238</v>
      </c>
      <c r="Y800" s="673">
        <v>355000</v>
      </c>
      <c r="Z800" s="569"/>
      <c r="AA800" s="569">
        <v>76000</v>
      </c>
      <c r="AB800" s="569"/>
      <c r="AC800" s="569"/>
      <c r="AD800" s="569"/>
      <c r="AE800" s="569">
        <v>76000</v>
      </c>
      <c r="AF800" s="569"/>
      <c r="AG800" s="569"/>
      <c r="AH800" s="569" t="s">
        <v>5303</v>
      </c>
      <c r="AI800" t="s">
        <v>542</v>
      </c>
      <c r="BP800" s="203"/>
      <c r="BQ800" s="203"/>
      <c r="BR800" s="203"/>
      <c r="BS800" s="203"/>
      <c r="BT800" s="203"/>
      <c r="BU800" s="126"/>
      <c r="BV800" s="203"/>
      <c r="BW800" s="203"/>
      <c r="BX800" s="126"/>
      <c r="BY800" s="203"/>
      <c r="BZ800" s="203"/>
      <c r="CA800" s="126"/>
      <c r="CB800" s="203"/>
      <c r="CC800" s="203"/>
      <c r="CD800" s="376"/>
      <c r="CE800" s="203"/>
      <c r="CG800" s="375"/>
      <c r="CH800" s="375"/>
      <c r="CJ800" s="376"/>
      <c r="CK800" s="374"/>
      <c r="CM800" s="375"/>
      <c r="DB800" s="442">
        <v>45973</v>
      </c>
      <c r="DC800" s="441">
        <v>1714000</v>
      </c>
    </row>
    <row r="801" spans="5:107" x14ac:dyDescent="0.25">
      <c r="E801" s="404">
        <v>45974</v>
      </c>
      <c r="F801" s="405">
        <v>8000</v>
      </c>
      <c r="G801" s="407" t="s">
        <v>5440</v>
      </c>
      <c r="H801" s="405" t="s">
        <v>5639</v>
      </c>
      <c r="T801" s="671">
        <v>45716</v>
      </c>
      <c r="U801" s="557" t="s">
        <v>3961</v>
      </c>
      <c r="V801" s="557" t="s">
        <v>5290</v>
      </c>
      <c r="W801" s="558" t="s">
        <v>561</v>
      </c>
      <c r="X801" s="558" t="s">
        <v>214</v>
      </c>
      <c r="Y801" s="673">
        <v>607000</v>
      </c>
      <c r="Z801" s="569"/>
      <c r="AA801" s="569">
        <v>169000</v>
      </c>
      <c r="AB801" s="569"/>
      <c r="AC801" s="569"/>
      <c r="AD801" s="569"/>
      <c r="AE801" s="569">
        <v>169000</v>
      </c>
      <c r="AF801" s="569"/>
      <c r="AG801" s="569"/>
      <c r="AH801" s="569" t="s">
        <v>5313</v>
      </c>
      <c r="AI801" t="s">
        <v>542</v>
      </c>
      <c r="BP801" s="203"/>
      <c r="BQ801" s="203"/>
      <c r="BR801" s="203"/>
      <c r="BS801" s="203"/>
      <c r="BT801" s="203"/>
      <c r="BU801" s="126"/>
      <c r="BV801" s="203"/>
      <c r="BW801" s="203"/>
      <c r="BX801" s="126"/>
      <c r="BY801" s="203"/>
      <c r="BZ801" s="203"/>
      <c r="CA801" s="126"/>
      <c r="CB801" s="203"/>
      <c r="CC801" s="203"/>
      <c r="CD801" s="376"/>
      <c r="CE801" s="203"/>
      <c r="CG801" s="375"/>
      <c r="CH801" s="375"/>
      <c r="CJ801" s="376"/>
      <c r="CK801" s="374"/>
      <c r="CM801" s="375"/>
      <c r="DB801" s="442">
        <v>45972</v>
      </c>
      <c r="DC801" s="441">
        <v>40000</v>
      </c>
    </row>
    <row r="802" spans="5:107" x14ac:dyDescent="0.25">
      <c r="E802" s="404">
        <v>45973</v>
      </c>
      <c r="F802" s="405">
        <v>4000</v>
      </c>
      <c r="G802" s="407" t="s">
        <v>1281</v>
      </c>
      <c r="H802" s="405" t="s">
        <v>883</v>
      </c>
      <c r="T802" s="671">
        <v>45716</v>
      </c>
      <c r="U802" s="557" t="s">
        <v>5283</v>
      </c>
      <c r="V802" s="557" t="s">
        <v>5284</v>
      </c>
      <c r="W802" s="558" t="s">
        <v>561</v>
      </c>
      <c r="X802" s="558" t="s">
        <v>427</v>
      </c>
      <c r="Y802" s="673">
        <v>1084000</v>
      </c>
      <c r="Z802" s="569"/>
      <c r="AA802" s="569">
        <v>67000</v>
      </c>
      <c r="AB802" s="569"/>
      <c r="AC802" s="569"/>
      <c r="AD802" s="569"/>
      <c r="AE802" s="569">
        <v>67000</v>
      </c>
      <c r="AF802" s="569"/>
      <c r="AG802" s="569"/>
      <c r="AH802" s="569" t="s">
        <v>5318</v>
      </c>
      <c r="AI802" t="s">
        <v>542</v>
      </c>
      <c r="BP802" s="203"/>
      <c r="BQ802" s="203"/>
      <c r="BR802" s="203"/>
      <c r="BS802" s="203"/>
      <c r="BT802" s="203"/>
      <c r="BU802" s="126"/>
      <c r="BV802" s="203"/>
      <c r="BW802" s="203"/>
      <c r="BX802" s="126"/>
      <c r="BY802" s="203"/>
      <c r="BZ802" s="203"/>
      <c r="CA802" s="126"/>
      <c r="CB802" s="203"/>
      <c r="CC802" s="203"/>
      <c r="CD802" s="376"/>
      <c r="CE802" s="203"/>
      <c r="CG802" s="375"/>
      <c r="CH802" s="375"/>
      <c r="CJ802" s="376"/>
      <c r="CK802" s="374"/>
      <c r="CM802" s="375"/>
      <c r="DB802" s="442">
        <v>45972</v>
      </c>
      <c r="DC802" s="441">
        <v>132000</v>
      </c>
    </row>
    <row r="803" spans="5:107" x14ac:dyDescent="0.25">
      <c r="E803" s="404">
        <v>45973</v>
      </c>
      <c r="F803" s="405">
        <v>30000</v>
      </c>
      <c r="G803" s="407" t="s">
        <v>911</v>
      </c>
      <c r="H803" s="405" t="s">
        <v>885</v>
      </c>
      <c r="T803" s="671">
        <v>45716</v>
      </c>
      <c r="U803" s="557" t="s">
        <v>2369</v>
      </c>
      <c r="V803" s="557" t="s">
        <v>5215</v>
      </c>
      <c r="W803" s="558" t="s">
        <v>4849</v>
      </c>
      <c r="X803" s="558" t="s">
        <v>426</v>
      </c>
      <c r="Y803" s="673">
        <v>990000</v>
      </c>
      <c r="Z803" s="569"/>
      <c r="AA803" s="569">
        <v>73000</v>
      </c>
      <c r="AB803" s="569"/>
      <c r="AC803" s="569"/>
      <c r="AD803" s="569"/>
      <c r="AE803" s="569">
        <v>73000</v>
      </c>
      <c r="AF803" s="569"/>
      <c r="AG803" s="569"/>
      <c r="AH803" s="569" t="s">
        <v>5325</v>
      </c>
      <c r="AI803" t="s">
        <v>542</v>
      </c>
      <c r="BP803" s="203"/>
      <c r="BQ803" s="203"/>
      <c r="BR803" s="203"/>
      <c r="BS803" s="203"/>
      <c r="BT803" s="203"/>
      <c r="BU803" s="126"/>
      <c r="BV803" s="203"/>
      <c r="BW803" s="203"/>
      <c r="BX803" s="126"/>
      <c r="BY803" s="203"/>
      <c r="BZ803" s="203"/>
      <c r="CA803" s="126"/>
      <c r="CB803" s="203"/>
      <c r="CC803" s="203"/>
      <c r="CD803" s="376"/>
      <c r="CE803" s="203"/>
      <c r="CG803" s="375"/>
      <c r="CH803" s="375"/>
      <c r="CJ803" s="376"/>
      <c r="CK803" s="374"/>
      <c r="CM803" s="375"/>
      <c r="DB803" s="442">
        <v>45972</v>
      </c>
      <c r="DC803" s="441">
        <v>124000</v>
      </c>
    </row>
    <row r="804" spans="5:107" x14ac:dyDescent="0.25">
      <c r="E804" s="404">
        <v>45973</v>
      </c>
      <c r="F804" s="405">
        <v>400000</v>
      </c>
      <c r="G804" s="407" t="s">
        <v>3321</v>
      </c>
      <c r="H804" s="405" t="s">
        <v>7196</v>
      </c>
      <c r="T804" s="671">
        <v>45716</v>
      </c>
      <c r="U804" s="557" t="s">
        <v>3970</v>
      </c>
      <c r="V804" s="557" t="s">
        <v>4754</v>
      </c>
      <c r="W804" s="558" t="s">
        <v>1442</v>
      </c>
      <c r="X804" s="558" t="s">
        <v>427</v>
      </c>
      <c r="Y804" s="673">
        <v>492000</v>
      </c>
      <c r="Z804" s="569"/>
      <c r="AA804" s="569">
        <v>1000</v>
      </c>
      <c r="AB804" s="569"/>
      <c r="AC804" s="569"/>
      <c r="AD804" s="569"/>
      <c r="AE804" s="569">
        <v>1000</v>
      </c>
      <c r="AF804" s="569"/>
      <c r="AG804" s="569"/>
      <c r="AH804" s="569" t="s">
        <v>5314</v>
      </c>
      <c r="AI804" t="s">
        <v>542</v>
      </c>
      <c r="BP804" s="203"/>
      <c r="BQ804" s="203"/>
      <c r="BR804" s="203"/>
      <c r="BS804" s="203"/>
      <c r="BT804" s="203"/>
      <c r="BU804" s="126"/>
      <c r="BV804" s="203"/>
      <c r="BW804" s="203"/>
      <c r="BX804" s="126"/>
      <c r="BY804" s="203"/>
      <c r="BZ804" s="203"/>
      <c r="CA804" s="126"/>
      <c r="CB804" s="203"/>
      <c r="CC804" s="203"/>
      <c r="CD804" s="376"/>
      <c r="CE804" s="203"/>
      <c r="CG804" s="375"/>
      <c r="CH804" s="375"/>
      <c r="CJ804" s="376"/>
      <c r="CK804" s="374"/>
      <c r="CM804" s="375"/>
      <c r="DB804" s="442">
        <v>45972</v>
      </c>
      <c r="DC804" s="441">
        <v>270000</v>
      </c>
    </row>
    <row r="805" spans="5:107" x14ac:dyDescent="0.25">
      <c r="E805" s="404">
        <v>45972</v>
      </c>
      <c r="F805" s="405">
        <v>270000</v>
      </c>
      <c r="G805" s="407" t="s">
        <v>3322</v>
      </c>
      <c r="H805" s="405" t="s">
        <v>7200</v>
      </c>
      <c r="T805" s="671">
        <v>45716</v>
      </c>
      <c r="U805" s="557" t="s">
        <v>5197</v>
      </c>
      <c r="V805" s="557" t="s">
        <v>5119</v>
      </c>
      <c r="W805" s="558" t="s">
        <v>561</v>
      </c>
      <c r="X805" s="558" t="s">
        <v>214</v>
      </c>
      <c r="Y805" s="673" t="s">
        <v>5310</v>
      </c>
      <c r="Z805" s="569"/>
      <c r="AA805" s="569">
        <v>151000</v>
      </c>
      <c r="AB805" s="569"/>
      <c r="AC805" s="569"/>
      <c r="AD805" s="569"/>
      <c r="AE805" s="569">
        <v>151000</v>
      </c>
      <c r="AF805" s="569"/>
      <c r="AG805" s="569"/>
      <c r="AH805" s="569" t="s">
        <v>5321</v>
      </c>
      <c r="AI805" t="s">
        <v>542</v>
      </c>
      <c r="BP805" s="203"/>
      <c r="BQ805" s="203"/>
      <c r="BR805" s="203"/>
      <c r="BS805" s="203"/>
      <c r="BT805" s="203"/>
      <c r="BU805" s="126"/>
      <c r="BV805" s="203"/>
      <c r="BW805" s="203"/>
      <c r="BX805" s="126"/>
      <c r="BY805" s="203"/>
      <c r="BZ805" s="203"/>
      <c r="CA805" s="126"/>
      <c r="CB805" s="203"/>
      <c r="CC805" s="203"/>
      <c r="CD805" s="376"/>
      <c r="CE805" s="203"/>
      <c r="CG805" s="375"/>
      <c r="CH805" s="375"/>
      <c r="CJ805" s="376"/>
      <c r="CK805" s="374"/>
      <c r="CM805" s="375"/>
      <c r="DB805" s="442">
        <v>45972</v>
      </c>
      <c r="DC805" s="441">
        <v>40000</v>
      </c>
    </row>
    <row r="806" spans="5:107" x14ac:dyDescent="0.25">
      <c r="E806" s="404">
        <v>45971</v>
      </c>
      <c r="F806" s="405">
        <v>3000</v>
      </c>
      <c r="G806" s="407" t="s">
        <v>5440</v>
      </c>
      <c r="H806" s="405" t="s">
        <v>5594</v>
      </c>
      <c r="T806" s="671">
        <v>45716</v>
      </c>
      <c r="U806" s="557" t="s">
        <v>556</v>
      </c>
      <c r="V806" s="557">
        <v>71781788</v>
      </c>
      <c r="W806" s="558" t="s">
        <v>3135</v>
      </c>
      <c r="X806" s="558" t="s">
        <v>238</v>
      </c>
      <c r="Y806" s="673">
        <v>345000</v>
      </c>
      <c r="Z806" s="569"/>
      <c r="AA806" s="569">
        <v>35000</v>
      </c>
      <c r="AB806" s="569"/>
      <c r="AC806" s="569"/>
      <c r="AD806" s="569"/>
      <c r="AE806" s="569">
        <v>35000</v>
      </c>
      <c r="AF806" s="569"/>
      <c r="AG806" s="569"/>
      <c r="AH806" s="569" t="s">
        <v>5198</v>
      </c>
      <c r="AI806" t="s">
        <v>542</v>
      </c>
      <c r="BP806" s="203"/>
      <c r="BQ806" s="203"/>
      <c r="BR806" s="203"/>
      <c r="BS806" s="203"/>
      <c r="BT806" s="203"/>
      <c r="BU806" s="126"/>
      <c r="BV806" s="203"/>
      <c r="BW806" s="203"/>
      <c r="BX806" s="126"/>
      <c r="BY806" s="203"/>
      <c r="BZ806" s="203"/>
      <c r="CA806" s="126"/>
      <c r="CB806" s="203"/>
      <c r="CC806" s="203"/>
      <c r="CD806" s="376"/>
      <c r="CE806" s="203"/>
      <c r="CG806" s="375"/>
      <c r="CH806" s="375"/>
      <c r="CJ806" s="376"/>
      <c r="CK806" s="374"/>
      <c r="CM806" s="375"/>
      <c r="DB806" s="442">
        <v>45972</v>
      </c>
      <c r="DC806" s="441">
        <v>156000</v>
      </c>
    </row>
    <row r="807" spans="5:107" x14ac:dyDescent="0.25">
      <c r="E807" s="404">
        <v>45971</v>
      </c>
      <c r="F807" s="405">
        <v>3000</v>
      </c>
      <c r="G807" s="407" t="s">
        <v>5440</v>
      </c>
      <c r="H807" s="405" t="s">
        <v>5565</v>
      </c>
      <c r="T807" s="671">
        <v>45716</v>
      </c>
      <c r="U807" s="557" t="s">
        <v>556</v>
      </c>
      <c r="V807" s="557">
        <v>71676150</v>
      </c>
      <c r="W807" s="558" t="s">
        <v>3135</v>
      </c>
      <c r="X807" s="558" t="s">
        <v>214</v>
      </c>
      <c r="Y807" s="673"/>
      <c r="Z807" s="569"/>
      <c r="AA807" s="569">
        <v>35000</v>
      </c>
      <c r="AB807" s="569"/>
      <c r="AC807" s="569"/>
      <c r="AD807" s="569"/>
      <c r="AE807" s="569">
        <v>35000</v>
      </c>
      <c r="AF807" s="569"/>
      <c r="AG807" s="569"/>
      <c r="AH807" s="569" t="s">
        <v>5297</v>
      </c>
      <c r="AI807" t="s">
        <v>542</v>
      </c>
      <c r="BP807" s="203"/>
      <c r="BQ807" s="203"/>
      <c r="BR807" s="203"/>
      <c r="BS807" s="203"/>
      <c r="BT807" s="203"/>
      <c r="BU807" s="126"/>
      <c r="BV807" s="203"/>
      <c r="BW807" s="203"/>
      <c r="BX807" s="126"/>
      <c r="BY807" s="203"/>
      <c r="BZ807" s="203"/>
      <c r="CA807" s="126"/>
      <c r="CB807" s="203"/>
      <c r="CC807" s="203"/>
      <c r="CD807" s="376"/>
      <c r="CE807" s="203"/>
      <c r="CG807" s="375"/>
      <c r="CH807" s="375"/>
      <c r="CJ807" s="376"/>
      <c r="CK807" s="374"/>
      <c r="CM807" s="375"/>
      <c r="DB807" s="442">
        <v>45971</v>
      </c>
      <c r="DC807" s="441">
        <v>3000</v>
      </c>
    </row>
    <row r="808" spans="5:107" x14ac:dyDescent="0.25">
      <c r="E808" s="404">
        <v>45971</v>
      </c>
      <c r="F808" s="405">
        <v>4000</v>
      </c>
      <c r="G808" s="407" t="s">
        <v>1281</v>
      </c>
      <c r="H808" s="405" t="s">
        <v>3663</v>
      </c>
      <c r="T808" s="671">
        <v>45716</v>
      </c>
      <c r="U808" s="557" t="s">
        <v>556</v>
      </c>
      <c r="V808" s="557">
        <v>70105184</v>
      </c>
      <c r="W808" s="558" t="s">
        <v>4659</v>
      </c>
      <c r="X808" s="558" t="s">
        <v>238</v>
      </c>
      <c r="Y808" s="673">
        <v>342000</v>
      </c>
      <c r="Z808" s="569"/>
      <c r="AA808" s="569">
        <v>35000</v>
      </c>
      <c r="AB808" s="569"/>
      <c r="AC808" s="569"/>
      <c r="AD808" s="569"/>
      <c r="AE808" s="569">
        <v>35000</v>
      </c>
      <c r="AF808" s="569"/>
      <c r="AG808" s="569"/>
      <c r="AH808" s="569" t="s">
        <v>5319</v>
      </c>
      <c r="AI808" t="s">
        <v>542</v>
      </c>
      <c r="BP808" s="203"/>
      <c r="BQ808" s="203"/>
      <c r="BR808" s="203"/>
      <c r="BS808" s="203"/>
      <c r="BT808" s="203"/>
      <c r="BU808" s="126"/>
      <c r="BV808" s="203"/>
      <c r="BW808" s="203"/>
      <c r="BX808" s="126"/>
      <c r="BY808" s="203"/>
      <c r="BZ808" s="203"/>
      <c r="CA808" s="126"/>
      <c r="CB808" s="203"/>
      <c r="CC808" s="203"/>
      <c r="CD808" s="376"/>
      <c r="CE808" s="203"/>
      <c r="CG808" s="375"/>
      <c r="CH808" s="375"/>
      <c r="CJ808" s="376"/>
      <c r="CK808" s="374"/>
      <c r="CM808" s="375"/>
      <c r="DB808" s="442">
        <v>45971</v>
      </c>
      <c r="DC808" s="441">
        <v>3000</v>
      </c>
    </row>
    <row r="809" spans="5:107" x14ac:dyDescent="0.25">
      <c r="E809" s="404">
        <v>45971</v>
      </c>
      <c r="F809" s="405">
        <v>3000</v>
      </c>
      <c r="G809" s="407" t="s">
        <v>1365</v>
      </c>
      <c r="H809" s="405" t="s">
        <v>7192</v>
      </c>
      <c r="T809" s="671">
        <v>45715</v>
      </c>
      <c r="U809" s="557" t="s">
        <v>4143</v>
      </c>
      <c r="V809" s="557" t="s">
        <v>5225</v>
      </c>
      <c r="W809" s="558" t="s">
        <v>561</v>
      </c>
      <c r="X809" s="558" t="s">
        <v>214</v>
      </c>
      <c r="Y809" s="673">
        <v>241000</v>
      </c>
      <c r="Z809" s="569"/>
      <c r="AA809" s="569">
        <v>64000</v>
      </c>
      <c r="AB809" s="569"/>
      <c r="AC809" s="569"/>
      <c r="AD809" s="569"/>
      <c r="AE809" s="569">
        <v>64000</v>
      </c>
      <c r="AF809" s="569"/>
      <c r="AG809" s="569"/>
      <c r="AH809" s="569" t="s">
        <v>5300</v>
      </c>
      <c r="AI809" t="s">
        <v>542</v>
      </c>
      <c r="BP809" s="203"/>
      <c r="BQ809" s="203"/>
      <c r="BR809" s="203"/>
      <c r="BS809" s="203"/>
      <c r="BT809" s="203"/>
      <c r="BU809" s="126"/>
      <c r="BV809" s="203"/>
      <c r="BW809" s="203"/>
      <c r="BX809" s="126"/>
      <c r="BY809" s="203"/>
      <c r="BZ809" s="203"/>
      <c r="CA809" s="126"/>
      <c r="CB809" s="203"/>
      <c r="CC809" s="203"/>
      <c r="CD809" s="376"/>
      <c r="CE809" s="203"/>
      <c r="CG809" s="375"/>
      <c r="CH809" s="375"/>
      <c r="CJ809" s="376"/>
      <c r="CK809" s="374"/>
      <c r="CM809" s="375"/>
      <c r="DB809" s="442">
        <v>45971</v>
      </c>
      <c r="DC809" s="441">
        <v>3000</v>
      </c>
    </row>
    <row r="810" spans="5:107" x14ac:dyDescent="0.25">
      <c r="E810" s="404">
        <v>45970</v>
      </c>
      <c r="F810" s="405">
        <v>80000</v>
      </c>
      <c r="G810" s="407" t="s">
        <v>3321</v>
      </c>
      <c r="H810" s="405" t="s">
        <v>7176</v>
      </c>
      <c r="T810" s="671">
        <v>45714</v>
      </c>
      <c r="U810" s="557" t="s">
        <v>4297</v>
      </c>
      <c r="V810" s="557" t="s">
        <v>5245</v>
      </c>
      <c r="W810" s="558" t="s">
        <v>561</v>
      </c>
      <c r="X810" s="558" t="s">
        <v>426</v>
      </c>
      <c r="Y810" s="673" t="s">
        <v>5317</v>
      </c>
      <c r="Z810" s="569"/>
      <c r="AA810" s="569">
        <v>55000</v>
      </c>
      <c r="AB810" s="569"/>
      <c r="AC810" s="569"/>
      <c r="AD810" s="569"/>
      <c r="AE810" s="569">
        <v>55000</v>
      </c>
      <c r="AF810" s="569"/>
      <c r="AG810" s="569"/>
      <c r="AH810" s="569" t="s">
        <v>5293</v>
      </c>
      <c r="AI810" t="s">
        <v>542</v>
      </c>
      <c r="BP810" s="203"/>
      <c r="BQ810" s="203"/>
      <c r="BR810" s="203"/>
      <c r="BS810" s="203"/>
      <c r="BT810" s="203"/>
      <c r="BU810" s="126"/>
      <c r="BV810" s="203"/>
      <c r="BW810" s="203"/>
      <c r="BX810" s="126"/>
      <c r="BY810" s="203"/>
      <c r="BZ810" s="203"/>
      <c r="CA810" s="126"/>
      <c r="CB810" s="203"/>
      <c r="CC810" s="203"/>
      <c r="CD810" s="376"/>
      <c r="CE810" s="203"/>
      <c r="CG810" s="375"/>
      <c r="CH810" s="375"/>
      <c r="CJ810" s="376"/>
      <c r="CK810" s="374"/>
      <c r="CM810" s="375"/>
      <c r="DB810" s="442">
        <v>45971</v>
      </c>
      <c r="DC810" s="441">
        <v>4000</v>
      </c>
    </row>
    <row r="811" spans="5:107" x14ac:dyDescent="0.25">
      <c r="E811" s="404">
        <v>45970</v>
      </c>
      <c r="F811" s="405">
        <v>240000</v>
      </c>
      <c r="G811" s="407" t="s">
        <v>1365</v>
      </c>
      <c r="H811" s="405" t="s">
        <v>7177</v>
      </c>
      <c r="T811" s="671">
        <v>45713</v>
      </c>
      <c r="U811" s="557" t="s">
        <v>2420</v>
      </c>
      <c r="V811" s="557">
        <v>74753345</v>
      </c>
      <c r="W811" s="558" t="s">
        <v>4546</v>
      </c>
      <c r="X811" s="558" t="s">
        <v>238</v>
      </c>
      <c r="Y811" s="673">
        <v>80000</v>
      </c>
      <c r="Z811" s="569"/>
      <c r="AA811" s="569">
        <v>0</v>
      </c>
      <c r="AB811" s="569"/>
      <c r="AC811" s="569"/>
      <c r="AD811" s="569"/>
      <c r="AE811" s="569">
        <v>0</v>
      </c>
      <c r="AF811" s="569"/>
      <c r="AG811" s="569"/>
      <c r="AH811" s="569" t="s">
        <v>5281</v>
      </c>
      <c r="AI811" t="s">
        <v>542</v>
      </c>
      <c r="BP811" s="203"/>
      <c r="BQ811" s="203"/>
      <c r="BR811" s="203"/>
      <c r="BS811" s="203"/>
      <c r="BT811" s="203"/>
      <c r="BU811" s="126"/>
      <c r="BV811" s="203"/>
      <c r="BW811" s="203"/>
      <c r="BX811" s="126"/>
      <c r="BY811" s="203"/>
      <c r="BZ811" s="203"/>
      <c r="CA811" s="126"/>
      <c r="CB811" s="203"/>
      <c r="CC811" s="203"/>
      <c r="CD811" s="376"/>
      <c r="CE811" s="203"/>
      <c r="CG811" s="375"/>
      <c r="CH811" s="375"/>
      <c r="CJ811" s="376"/>
      <c r="CK811" s="374"/>
      <c r="CM811" s="375"/>
      <c r="DB811" s="442">
        <v>45971</v>
      </c>
      <c r="DC811" s="441">
        <v>4000</v>
      </c>
    </row>
    <row r="812" spans="5:107" x14ac:dyDescent="0.25">
      <c r="E812" s="404">
        <v>45969</v>
      </c>
      <c r="F812" s="405">
        <v>24000</v>
      </c>
      <c r="G812" s="407" t="s">
        <v>1365</v>
      </c>
      <c r="H812" s="405" t="s">
        <v>7175</v>
      </c>
      <c r="T812" s="671">
        <v>45712</v>
      </c>
      <c r="U812" s="557" t="s">
        <v>578</v>
      </c>
      <c r="V812" s="557" t="s">
        <v>5278</v>
      </c>
      <c r="W812" s="558" t="s">
        <v>561</v>
      </c>
      <c r="X812" s="558" t="s">
        <v>427</v>
      </c>
      <c r="Y812" s="673">
        <v>910000</v>
      </c>
      <c r="Z812" s="569"/>
      <c r="AA812" s="569">
        <v>87000</v>
      </c>
      <c r="AB812" s="569"/>
      <c r="AC812" s="569"/>
      <c r="AD812" s="569"/>
      <c r="AE812" s="569">
        <v>87000</v>
      </c>
      <c r="AF812" s="569"/>
      <c r="AG812" s="569"/>
      <c r="AH812" s="569" t="s">
        <v>5279</v>
      </c>
      <c r="AI812" t="s">
        <v>542</v>
      </c>
      <c r="BP812" s="203"/>
      <c r="BQ812" s="203"/>
      <c r="BR812" s="203"/>
      <c r="BS812" s="203"/>
      <c r="BT812" s="203"/>
      <c r="BU812" s="126"/>
      <c r="BV812" s="203"/>
      <c r="BW812" s="203"/>
      <c r="BX812" s="126"/>
      <c r="BY812" s="203"/>
      <c r="BZ812" s="203"/>
      <c r="CA812" s="126"/>
      <c r="CB812" s="203"/>
      <c r="CC812" s="203"/>
      <c r="CD812" s="376"/>
      <c r="CE812" s="203"/>
      <c r="CG812" s="375"/>
      <c r="CH812" s="375"/>
      <c r="CJ812" s="376"/>
      <c r="CK812" s="374"/>
      <c r="CM812" s="375"/>
      <c r="DB812" s="442">
        <v>45970</v>
      </c>
      <c r="DC812" s="441">
        <v>80000</v>
      </c>
    </row>
    <row r="813" spans="5:107" x14ac:dyDescent="0.25">
      <c r="E813" s="404">
        <v>45968</v>
      </c>
      <c r="F813" s="405">
        <v>5000</v>
      </c>
      <c r="G813" s="407" t="s">
        <v>1281</v>
      </c>
      <c r="H813" s="405" t="s">
        <v>888</v>
      </c>
      <c r="T813" s="671">
        <v>45711</v>
      </c>
      <c r="U813" s="557" t="s">
        <v>578</v>
      </c>
      <c r="V813" s="557" t="s">
        <v>5207</v>
      </c>
      <c r="W813" s="558" t="s">
        <v>561</v>
      </c>
      <c r="X813" s="558" t="s">
        <v>427</v>
      </c>
      <c r="Y813" s="673" t="s">
        <v>5280</v>
      </c>
      <c r="Z813" s="569"/>
      <c r="AA813" s="569">
        <v>69000</v>
      </c>
      <c r="AB813" s="569"/>
      <c r="AC813" s="569"/>
      <c r="AD813" s="569"/>
      <c r="AE813" s="569">
        <v>69000</v>
      </c>
      <c r="AF813" s="569"/>
      <c r="AG813" s="569"/>
      <c r="AH813" s="569" t="s">
        <v>5212</v>
      </c>
      <c r="AI813" t="s">
        <v>542</v>
      </c>
      <c r="BP813" s="203"/>
      <c r="BQ813" s="203"/>
      <c r="BR813" s="203"/>
      <c r="BS813" s="203"/>
      <c r="BT813" s="203"/>
      <c r="BU813" s="126"/>
      <c r="BV813" s="203"/>
      <c r="BW813" s="203"/>
      <c r="BX813" s="126"/>
      <c r="BY813" s="203"/>
      <c r="BZ813" s="203"/>
      <c r="CA813" s="126"/>
      <c r="CB813" s="203"/>
      <c r="CC813" s="203"/>
      <c r="CD813" s="376"/>
      <c r="CE813" s="203"/>
      <c r="CG813" s="375"/>
      <c r="CH813" s="375"/>
      <c r="CJ813" s="376"/>
      <c r="CK813" s="374"/>
      <c r="CM813" s="375"/>
      <c r="DB813" s="442">
        <v>45969</v>
      </c>
      <c r="DC813" s="441">
        <v>24000</v>
      </c>
    </row>
    <row r="814" spans="5:107" x14ac:dyDescent="0.25">
      <c r="E814" s="404">
        <v>45968</v>
      </c>
      <c r="F814" s="405">
        <v>10000</v>
      </c>
      <c r="G814" s="407" t="s">
        <v>3323</v>
      </c>
      <c r="H814" s="405" t="s">
        <v>7148</v>
      </c>
      <c r="T814" s="671">
        <v>45710</v>
      </c>
      <c r="U814" s="557" t="s">
        <v>3970</v>
      </c>
      <c r="V814" s="557" t="s">
        <v>5209</v>
      </c>
      <c r="W814" s="558" t="s">
        <v>5210</v>
      </c>
      <c r="X814" s="558" t="s">
        <v>427</v>
      </c>
      <c r="Y814" s="673">
        <v>537000</v>
      </c>
      <c r="Z814" s="569"/>
      <c r="AA814" s="569">
        <v>77000</v>
      </c>
      <c r="AB814" s="569"/>
      <c r="AC814" s="569"/>
      <c r="AD814" s="569"/>
      <c r="AE814" s="569">
        <v>77000</v>
      </c>
      <c r="AF814" s="569"/>
      <c r="AG814" s="569"/>
      <c r="AH814" s="569" t="s">
        <v>5208</v>
      </c>
      <c r="AI814" t="s">
        <v>542</v>
      </c>
      <c r="BP814" s="203"/>
      <c r="BQ814" s="203"/>
      <c r="BR814" s="203"/>
      <c r="BS814" s="203"/>
      <c r="BT814" s="203"/>
      <c r="BU814" s="126"/>
      <c r="BV814" s="203"/>
      <c r="BW814" s="203"/>
      <c r="BX814" s="126"/>
      <c r="BY814" s="203"/>
      <c r="BZ814" s="203"/>
      <c r="CA814" s="126"/>
      <c r="CB814" s="203"/>
      <c r="CC814" s="203"/>
      <c r="CD814" s="376"/>
      <c r="CE814" s="203"/>
      <c r="CG814" s="375"/>
      <c r="CH814" s="375"/>
      <c r="CJ814" s="376"/>
      <c r="CK814" s="374"/>
      <c r="CM814" s="375"/>
      <c r="DB814" s="442">
        <v>45969</v>
      </c>
      <c r="DC814" s="441">
        <v>15000</v>
      </c>
    </row>
    <row r="815" spans="5:107" x14ac:dyDescent="0.25">
      <c r="E815" s="404">
        <v>45968</v>
      </c>
      <c r="F815" s="405">
        <v>11000</v>
      </c>
      <c r="G815" s="407" t="s">
        <v>3321</v>
      </c>
      <c r="H815" s="405" t="s">
        <v>7149</v>
      </c>
      <c r="T815" s="671">
        <v>45709</v>
      </c>
      <c r="U815" s="557" t="s">
        <v>5196</v>
      </c>
      <c r="V815" s="557" t="s">
        <v>5180</v>
      </c>
      <c r="W815" s="558" t="s">
        <v>561</v>
      </c>
      <c r="X815" s="558" t="s">
        <v>577</v>
      </c>
      <c r="Y815" s="673" t="s">
        <v>5214</v>
      </c>
      <c r="Z815" s="569"/>
      <c r="AA815" s="569">
        <v>54000</v>
      </c>
      <c r="AB815" s="569"/>
      <c r="AC815" s="569"/>
      <c r="AD815" s="569"/>
      <c r="AE815" s="569">
        <v>54000</v>
      </c>
      <c r="AF815" s="569"/>
      <c r="AG815" s="569"/>
      <c r="AH815" s="569" t="s">
        <v>5213</v>
      </c>
      <c r="AI815" t="s">
        <v>542</v>
      </c>
      <c r="BP815" s="203"/>
      <c r="BQ815" s="203"/>
      <c r="BR815" s="203"/>
      <c r="BS815" s="203"/>
      <c r="BT815" s="203"/>
      <c r="BU815" s="126"/>
      <c r="BV815" s="203"/>
      <c r="BW815" s="203"/>
      <c r="BX815" s="126"/>
      <c r="BY815" s="203"/>
      <c r="BZ815" s="203"/>
      <c r="CA815" s="126"/>
      <c r="CB815" s="203"/>
      <c r="CC815" s="203"/>
      <c r="CD815" s="376"/>
      <c r="CE815" s="203"/>
      <c r="CG815" s="375"/>
      <c r="CH815" s="375"/>
      <c r="CJ815" s="376"/>
      <c r="CK815" s="374"/>
      <c r="CM815" s="375"/>
      <c r="DB815" s="442">
        <v>45969</v>
      </c>
      <c r="DC815" s="441">
        <v>10000</v>
      </c>
    </row>
    <row r="816" spans="5:107" x14ac:dyDescent="0.25">
      <c r="E816" s="404">
        <v>45968</v>
      </c>
      <c r="F816" s="405">
        <v>14000</v>
      </c>
      <c r="G816" s="407" t="s">
        <v>1281</v>
      </c>
      <c r="H816" s="405" t="s">
        <v>1382</v>
      </c>
      <c r="T816" s="671">
        <v>45708</v>
      </c>
      <c r="U816" s="557" t="s">
        <v>5196</v>
      </c>
      <c r="V816" s="557" t="s">
        <v>5191</v>
      </c>
      <c r="W816" s="558" t="s">
        <v>561</v>
      </c>
      <c r="X816" s="558" t="s">
        <v>427</v>
      </c>
      <c r="Y816" s="673">
        <v>356000</v>
      </c>
      <c r="Z816" s="569"/>
      <c r="AA816" s="569">
        <v>83000</v>
      </c>
      <c r="AB816" s="569"/>
      <c r="AC816" s="569"/>
      <c r="AD816" s="569"/>
      <c r="AE816" s="569">
        <v>83000</v>
      </c>
      <c r="AF816" s="569"/>
      <c r="AG816" s="569"/>
      <c r="AH816" s="569" t="s">
        <v>5206</v>
      </c>
      <c r="AI816" t="s">
        <v>542</v>
      </c>
      <c r="BP816" s="203"/>
      <c r="BQ816" s="203"/>
      <c r="BR816" s="203"/>
      <c r="BS816" s="203"/>
      <c r="BT816" s="203"/>
      <c r="BU816" s="126"/>
      <c r="BV816" s="203"/>
      <c r="BW816" s="203"/>
      <c r="BX816" s="126"/>
      <c r="BY816" s="203"/>
      <c r="BZ816" s="203"/>
      <c r="CA816" s="126"/>
      <c r="CB816" s="203"/>
      <c r="CC816" s="203"/>
      <c r="CD816" s="376"/>
      <c r="CE816" s="203"/>
      <c r="CG816" s="375"/>
      <c r="CH816" s="375"/>
      <c r="CJ816" s="376"/>
      <c r="CK816" s="374"/>
      <c r="CM816" s="375"/>
      <c r="DB816" s="442">
        <v>45968</v>
      </c>
      <c r="DC816" s="441">
        <v>5000</v>
      </c>
    </row>
    <row r="817" spans="5:107" x14ac:dyDescent="0.25">
      <c r="E817" s="404">
        <v>45968</v>
      </c>
      <c r="F817" s="405">
        <v>110000</v>
      </c>
      <c r="G817" s="407" t="s">
        <v>1281</v>
      </c>
      <c r="H817" s="405" t="s">
        <v>3344</v>
      </c>
      <c r="T817" s="671">
        <v>45707</v>
      </c>
      <c r="U817" s="557" t="s">
        <v>1523</v>
      </c>
      <c r="V817" s="557"/>
      <c r="W817" s="558"/>
      <c r="X817" s="558"/>
      <c r="Y817" s="673">
        <v>105000</v>
      </c>
      <c r="Z817" s="569"/>
      <c r="AA817" s="569">
        <v>37000</v>
      </c>
      <c r="AB817" s="569"/>
      <c r="AC817" s="569"/>
      <c r="AD817" s="569"/>
      <c r="AE817" s="569">
        <v>37000</v>
      </c>
      <c r="AF817" s="569"/>
      <c r="AG817" s="569"/>
      <c r="AH817" s="569" t="s">
        <v>5204</v>
      </c>
      <c r="AI817" t="s">
        <v>542</v>
      </c>
      <c r="BP817" s="203"/>
      <c r="BQ817" s="203"/>
      <c r="BR817" s="203"/>
      <c r="BS817" s="203"/>
      <c r="BT817" s="203"/>
      <c r="BU817" s="126"/>
      <c r="BV817" s="203"/>
      <c r="BW817" s="203"/>
      <c r="BX817" s="126"/>
      <c r="BY817" s="203"/>
      <c r="BZ817" s="203"/>
      <c r="CA817" s="126"/>
      <c r="CB817" s="203"/>
      <c r="CC817" s="203"/>
      <c r="CD817" s="376"/>
      <c r="CE817" s="203"/>
      <c r="CG817" s="375"/>
      <c r="CH817" s="375"/>
      <c r="CJ817" s="376"/>
      <c r="CK817" s="374"/>
      <c r="CM817" s="375"/>
      <c r="DB817" s="442">
        <v>45968</v>
      </c>
      <c r="DC817" s="441">
        <v>11000</v>
      </c>
    </row>
    <row r="818" spans="5:107" x14ac:dyDescent="0.25">
      <c r="E818" s="404">
        <v>45968</v>
      </c>
      <c r="F818" s="405">
        <v>3000</v>
      </c>
      <c r="G818" s="407" t="s">
        <v>3321</v>
      </c>
      <c r="H818" s="405" t="s">
        <v>7147</v>
      </c>
      <c r="T818" s="671">
        <v>45706</v>
      </c>
      <c r="U818" s="557" t="s">
        <v>1738</v>
      </c>
      <c r="V818" s="557" t="s">
        <v>5200</v>
      </c>
      <c r="W818" s="558" t="s">
        <v>580</v>
      </c>
      <c r="X818" s="558" t="s">
        <v>1664</v>
      </c>
      <c r="Y818" s="673">
        <v>592000</v>
      </c>
      <c r="Z818" s="569"/>
      <c r="AA818" s="569">
        <v>110000</v>
      </c>
      <c r="AB818" s="569"/>
      <c r="AC818" s="569"/>
      <c r="AD818" s="569"/>
      <c r="AE818" s="569">
        <v>110000</v>
      </c>
      <c r="AF818" s="569"/>
      <c r="AG818" s="569"/>
      <c r="AH818" s="569" t="s">
        <v>5201</v>
      </c>
      <c r="AI818" t="s">
        <v>542</v>
      </c>
      <c r="BP818" s="203"/>
      <c r="BQ818" s="203"/>
      <c r="BR818" s="203"/>
      <c r="BS818" s="203"/>
      <c r="BT818" s="203"/>
      <c r="BU818" s="126"/>
      <c r="BV818" s="203"/>
      <c r="BW818" s="203"/>
      <c r="BX818" s="126"/>
      <c r="BY818" s="203"/>
      <c r="BZ818" s="203"/>
      <c r="CA818" s="126"/>
      <c r="CB818" s="203"/>
      <c r="CC818" s="203"/>
      <c r="CD818" s="376"/>
      <c r="CE818" s="203"/>
      <c r="CG818" s="375"/>
      <c r="CH818" s="375"/>
      <c r="CJ818" s="376"/>
      <c r="CK818" s="374"/>
      <c r="CM818" s="375"/>
      <c r="DB818" s="442">
        <v>45968</v>
      </c>
      <c r="DC818" s="441">
        <v>10000</v>
      </c>
    </row>
    <row r="819" spans="5:107" x14ac:dyDescent="0.25">
      <c r="E819" s="404">
        <v>45967</v>
      </c>
      <c r="F819" s="405">
        <v>15000</v>
      </c>
      <c r="G819" s="407" t="s">
        <v>911</v>
      </c>
      <c r="H819" s="405" t="s">
        <v>7131</v>
      </c>
      <c r="T819" s="671">
        <v>45705</v>
      </c>
      <c r="U819" s="557" t="s">
        <v>4297</v>
      </c>
      <c r="V819" s="557" t="s">
        <v>4779</v>
      </c>
      <c r="W819" s="558" t="s">
        <v>561</v>
      </c>
      <c r="X819" s="558" t="s">
        <v>426</v>
      </c>
      <c r="Y819" s="673">
        <v>384000</v>
      </c>
      <c r="Z819" s="569"/>
      <c r="AA819" s="569">
        <v>72000</v>
      </c>
      <c r="AB819" s="569"/>
      <c r="AC819" s="569"/>
      <c r="AD819" s="569"/>
      <c r="AE819" s="569">
        <v>72000</v>
      </c>
      <c r="AF819" s="569"/>
      <c r="AG819" s="569"/>
      <c r="AH819" s="569" t="s">
        <v>5169</v>
      </c>
      <c r="AI819" t="s">
        <v>542</v>
      </c>
      <c r="BP819" s="203"/>
      <c r="BQ819" s="203"/>
      <c r="BR819" s="203"/>
      <c r="BS819" s="203"/>
      <c r="BT819" s="203"/>
      <c r="BU819" s="126"/>
      <c r="BV819" s="203"/>
      <c r="BW819" s="203"/>
      <c r="BX819" s="126"/>
      <c r="BY819" s="203"/>
      <c r="BZ819" s="203"/>
      <c r="CA819" s="126"/>
      <c r="CB819" s="203"/>
      <c r="CC819" s="203"/>
      <c r="CD819" s="376"/>
      <c r="CE819" s="203"/>
      <c r="CG819" s="375"/>
      <c r="CH819" s="375"/>
      <c r="CJ819" s="376"/>
      <c r="CK819" s="374"/>
      <c r="CM819" s="375"/>
      <c r="DB819" s="442">
        <v>45968</v>
      </c>
      <c r="DC819" s="441">
        <v>3000</v>
      </c>
    </row>
    <row r="820" spans="5:107" x14ac:dyDescent="0.25">
      <c r="E820" s="404">
        <v>45966</v>
      </c>
      <c r="F820" s="405">
        <v>30000</v>
      </c>
      <c r="G820" s="407" t="s">
        <v>911</v>
      </c>
      <c r="H820" s="405" t="s">
        <v>885</v>
      </c>
      <c r="T820" s="671">
        <v>45704</v>
      </c>
      <c r="U820" s="558" t="s">
        <v>6996</v>
      </c>
      <c r="V820" s="557" t="s">
        <v>4806</v>
      </c>
      <c r="W820" s="558" t="s">
        <v>561</v>
      </c>
      <c r="X820" s="558" t="s">
        <v>426</v>
      </c>
      <c r="Y820" s="673" t="s">
        <v>5231</v>
      </c>
      <c r="Z820" s="569"/>
      <c r="AA820" s="569">
        <v>73000</v>
      </c>
      <c r="AB820" s="569"/>
      <c r="AC820" s="569"/>
      <c r="AD820" s="569"/>
      <c r="AE820" s="569">
        <v>73000</v>
      </c>
      <c r="AF820" s="569"/>
      <c r="AG820" s="569"/>
      <c r="AH820" s="569" t="s">
        <v>5232</v>
      </c>
      <c r="AI820" t="s">
        <v>542</v>
      </c>
      <c r="BP820" s="203"/>
      <c r="BQ820" s="203"/>
      <c r="BR820" s="203"/>
      <c r="BS820" s="203"/>
      <c r="BT820" s="203"/>
      <c r="BU820" s="126"/>
      <c r="BV820" s="203"/>
      <c r="BW820" s="203"/>
      <c r="BX820" s="126"/>
      <c r="BY820" s="203"/>
      <c r="BZ820" s="203"/>
      <c r="CA820" s="126"/>
      <c r="CB820" s="203"/>
      <c r="CC820" s="203"/>
      <c r="CD820" s="376"/>
      <c r="CE820" s="203"/>
      <c r="CG820" s="375"/>
      <c r="CH820" s="375"/>
      <c r="CJ820" s="376"/>
      <c r="CK820" s="374"/>
      <c r="CM820" s="375"/>
      <c r="DB820" s="442">
        <v>45967</v>
      </c>
      <c r="DC820" s="441">
        <v>96000</v>
      </c>
    </row>
    <row r="821" spans="5:107" x14ac:dyDescent="0.25">
      <c r="E821" s="404">
        <v>45966</v>
      </c>
      <c r="F821" s="405">
        <v>4000</v>
      </c>
      <c r="G821" s="407" t="s">
        <v>5440</v>
      </c>
      <c r="H821" s="405" t="s">
        <v>598</v>
      </c>
      <c r="T821" s="671">
        <v>45703</v>
      </c>
      <c r="U821" s="557" t="s">
        <v>2101</v>
      </c>
      <c r="V821" s="557" t="s">
        <v>4757</v>
      </c>
      <c r="W821" s="558" t="s">
        <v>4758</v>
      </c>
      <c r="X821" s="558" t="s">
        <v>426</v>
      </c>
      <c r="Y821" s="673" t="s">
        <v>5153</v>
      </c>
      <c r="Z821" s="569"/>
      <c r="AA821" s="569">
        <v>209000</v>
      </c>
      <c r="AB821" s="569"/>
      <c r="AC821" s="569"/>
      <c r="AD821" s="569"/>
      <c r="AE821" s="569">
        <v>209000</v>
      </c>
      <c r="AF821" s="569"/>
      <c r="AG821" s="569"/>
      <c r="AH821" s="569" t="s">
        <v>5168</v>
      </c>
      <c r="AI821" t="s">
        <v>542</v>
      </c>
      <c r="BP821" s="203"/>
      <c r="BQ821" s="203"/>
      <c r="BR821" s="203"/>
      <c r="BS821" s="203"/>
      <c r="BT821" s="203"/>
      <c r="BU821" s="126"/>
      <c r="BV821" s="203"/>
      <c r="BW821" s="203"/>
      <c r="BX821" s="126"/>
      <c r="BY821" s="203"/>
      <c r="BZ821" s="203"/>
      <c r="CA821" s="126"/>
      <c r="CB821" s="203"/>
      <c r="CC821" s="203"/>
      <c r="CD821" s="376"/>
      <c r="CE821" s="203"/>
      <c r="CG821" s="375"/>
      <c r="CH821" s="375"/>
      <c r="CJ821" s="376"/>
      <c r="CK821" s="374"/>
      <c r="CM821" s="375"/>
      <c r="DB821" s="442">
        <v>45967</v>
      </c>
      <c r="DC821" s="441">
        <v>15000</v>
      </c>
    </row>
    <row r="822" spans="5:107" x14ac:dyDescent="0.25">
      <c r="E822" s="404">
        <v>45965</v>
      </c>
      <c r="F822" s="405">
        <v>5000</v>
      </c>
      <c r="G822" s="407"/>
      <c r="H822" s="405" t="s">
        <v>3697</v>
      </c>
      <c r="T822" s="671">
        <v>45702</v>
      </c>
      <c r="U822" s="557" t="s">
        <v>5011</v>
      </c>
      <c r="V822" s="557" t="s">
        <v>5167</v>
      </c>
      <c r="W822" s="558" t="s">
        <v>3490</v>
      </c>
      <c r="X822" s="558" t="s">
        <v>283</v>
      </c>
      <c r="Y822" s="673">
        <v>120000</v>
      </c>
      <c r="Z822" s="569"/>
      <c r="AA822" s="569">
        <v>63000</v>
      </c>
      <c r="AB822" s="569"/>
      <c r="AC822" s="569"/>
      <c r="AD822" s="569"/>
      <c r="AE822" s="569">
        <v>63000</v>
      </c>
      <c r="AF822" s="569"/>
      <c r="AG822" s="569"/>
      <c r="AH822" s="569" t="s">
        <v>5166</v>
      </c>
      <c r="AI822" t="s">
        <v>542</v>
      </c>
      <c r="BP822" s="203"/>
      <c r="BQ822" s="203"/>
      <c r="BR822" s="203"/>
      <c r="BS822" s="203"/>
      <c r="BT822" s="203"/>
      <c r="BU822" s="126"/>
      <c r="BV822" s="203"/>
      <c r="BW822" s="203"/>
      <c r="BX822" s="126"/>
      <c r="BY822" s="203"/>
      <c r="BZ822" s="203"/>
      <c r="CA822" s="126"/>
      <c r="CB822" s="203"/>
      <c r="CC822" s="203"/>
      <c r="CD822" s="376"/>
      <c r="CE822" s="203"/>
      <c r="CG822" s="375"/>
      <c r="CH822" s="375"/>
      <c r="CJ822" s="376"/>
      <c r="CK822" s="374"/>
      <c r="CM822" s="375"/>
      <c r="DB822" s="442">
        <v>45967</v>
      </c>
      <c r="DC822" s="441">
        <v>40000</v>
      </c>
    </row>
    <row r="823" spans="5:107" x14ac:dyDescent="0.25">
      <c r="E823" s="404">
        <v>45965</v>
      </c>
      <c r="F823" s="405">
        <v>6000</v>
      </c>
      <c r="G823" s="407" t="s">
        <v>5440</v>
      </c>
      <c r="H823" s="405" t="s">
        <v>5639</v>
      </c>
      <c r="T823" s="671">
        <v>45701</v>
      </c>
      <c r="U823" s="557" t="s">
        <v>578</v>
      </c>
      <c r="V823" s="557" t="s">
        <v>5110</v>
      </c>
      <c r="W823" s="558" t="s">
        <v>561</v>
      </c>
      <c r="X823" s="558" t="s">
        <v>214</v>
      </c>
      <c r="Y823" s="673">
        <v>500000</v>
      </c>
      <c r="Z823" s="569"/>
      <c r="AA823" s="569">
        <v>141000</v>
      </c>
      <c r="AB823" s="569"/>
      <c r="AC823" s="569"/>
      <c r="AD823" s="569"/>
      <c r="AE823" s="569">
        <v>141000</v>
      </c>
      <c r="AF823" s="569"/>
      <c r="AG823" s="569"/>
      <c r="AH823" s="569" t="s">
        <v>5152</v>
      </c>
      <c r="AI823" t="s">
        <v>542</v>
      </c>
      <c r="BP823" s="203"/>
      <c r="BQ823" s="203"/>
      <c r="BR823" s="203"/>
      <c r="BS823" s="203"/>
      <c r="BT823" s="203"/>
      <c r="BU823" s="126"/>
      <c r="BV823" s="203"/>
      <c r="BW823" s="203"/>
      <c r="BX823" s="126"/>
      <c r="BY823" s="203"/>
      <c r="BZ823" s="203"/>
      <c r="CA823" s="126"/>
      <c r="CB823" s="203"/>
      <c r="CC823" s="203"/>
      <c r="CD823" s="376"/>
      <c r="CE823" s="203"/>
      <c r="CG823" s="375"/>
      <c r="CH823" s="375"/>
      <c r="CJ823" s="376"/>
      <c r="CK823" s="374"/>
      <c r="CM823" s="375"/>
      <c r="DB823" s="442">
        <v>45967</v>
      </c>
      <c r="DC823" s="441">
        <v>72000</v>
      </c>
    </row>
    <row r="824" spans="5:107" x14ac:dyDescent="0.25">
      <c r="E824" s="404">
        <v>45964</v>
      </c>
      <c r="F824" s="405">
        <v>5000</v>
      </c>
      <c r="G824" s="407" t="s">
        <v>1281</v>
      </c>
      <c r="H824" s="405" t="s">
        <v>7088</v>
      </c>
      <c r="T824" s="671">
        <v>45700</v>
      </c>
      <c r="U824" s="557" t="s">
        <v>596</v>
      </c>
      <c r="V824" s="557" t="s">
        <v>4400</v>
      </c>
      <c r="W824" s="558" t="s">
        <v>561</v>
      </c>
      <c r="X824" s="558" t="s">
        <v>426</v>
      </c>
      <c r="Y824" s="673">
        <v>405000</v>
      </c>
      <c r="Z824" s="569"/>
      <c r="AA824" s="569">
        <v>76000</v>
      </c>
      <c r="AB824" s="569"/>
      <c r="AC824" s="569"/>
      <c r="AD824" s="569"/>
      <c r="AE824" s="569">
        <v>76000</v>
      </c>
      <c r="AF824" s="569"/>
      <c r="AG824" s="569"/>
      <c r="AH824" s="569" t="s">
        <v>5151</v>
      </c>
      <c r="AI824" t="s">
        <v>542</v>
      </c>
      <c r="BP824" s="203"/>
      <c r="BQ824" s="203"/>
      <c r="BR824" s="203"/>
      <c r="BS824" s="203"/>
      <c r="BT824" s="203"/>
      <c r="BU824" s="126"/>
      <c r="BV824" s="203"/>
      <c r="BW824" s="203"/>
      <c r="BX824" s="126"/>
      <c r="BY824" s="203"/>
      <c r="BZ824" s="203"/>
      <c r="CA824" s="126"/>
      <c r="CB824" s="203"/>
      <c r="CC824" s="203"/>
      <c r="CD824" s="376"/>
      <c r="CE824" s="203"/>
      <c r="CG824" s="375"/>
      <c r="CH824" s="375"/>
      <c r="CJ824" s="376"/>
      <c r="CK824" s="374"/>
      <c r="CM824" s="375"/>
      <c r="DB824" s="442">
        <v>45967</v>
      </c>
      <c r="DC824" s="441">
        <v>50000</v>
      </c>
    </row>
    <row r="825" spans="5:107" x14ac:dyDescent="0.25">
      <c r="E825" s="404">
        <v>45964</v>
      </c>
      <c r="F825" s="405">
        <v>10000</v>
      </c>
      <c r="G825" s="407" t="s">
        <v>1281</v>
      </c>
      <c r="H825" s="405" t="s">
        <v>953</v>
      </c>
      <c r="T825" s="671">
        <v>45699</v>
      </c>
      <c r="U825" s="557" t="s">
        <v>6513</v>
      </c>
      <c r="V825" s="557" t="s">
        <v>5131</v>
      </c>
      <c r="W825" s="558" t="s">
        <v>561</v>
      </c>
      <c r="X825" s="558" t="s">
        <v>426</v>
      </c>
      <c r="Y825" s="673">
        <v>277000</v>
      </c>
      <c r="Z825" s="569"/>
      <c r="AA825" s="569">
        <v>70000</v>
      </c>
      <c r="AB825" s="569"/>
      <c r="AC825" s="569"/>
      <c r="AD825" s="569"/>
      <c r="AE825" s="569">
        <v>70000</v>
      </c>
      <c r="AF825" s="569"/>
      <c r="AG825" s="569"/>
      <c r="AH825" s="569" t="s">
        <v>5150</v>
      </c>
      <c r="AI825" t="s">
        <v>542</v>
      </c>
      <c r="BP825" s="203"/>
      <c r="BQ825" s="203"/>
      <c r="BR825" s="203"/>
      <c r="BS825" s="203"/>
      <c r="BT825" s="203"/>
      <c r="BU825" s="126"/>
      <c r="BV825" s="203"/>
      <c r="BW825" s="203"/>
      <c r="BX825" s="126"/>
      <c r="BY825" s="203"/>
      <c r="BZ825" s="203"/>
      <c r="CA825" s="126"/>
      <c r="CB825" s="203"/>
      <c r="CC825" s="203"/>
      <c r="CD825" s="376"/>
      <c r="CE825" s="203"/>
      <c r="CG825" s="375"/>
      <c r="CH825" s="375"/>
      <c r="CJ825" s="376"/>
      <c r="CK825" s="374"/>
      <c r="CM825" s="375"/>
      <c r="DB825" s="442">
        <v>45967</v>
      </c>
      <c r="DC825" s="441">
        <v>50000</v>
      </c>
    </row>
    <row r="826" spans="5:107" x14ac:dyDescent="0.25">
      <c r="E826" s="404">
        <v>45964</v>
      </c>
      <c r="F826" s="405">
        <v>239000</v>
      </c>
      <c r="G826" s="407" t="s">
        <v>1281</v>
      </c>
      <c r="H826" s="405" t="s">
        <v>3344</v>
      </c>
      <c r="T826" s="671">
        <v>45698</v>
      </c>
      <c r="U826" s="557" t="s">
        <v>1679</v>
      </c>
      <c r="V826" s="557" t="s">
        <v>5138</v>
      </c>
      <c r="W826" s="558" t="s">
        <v>561</v>
      </c>
      <c r="X826" s="558" t="s">
        <v>427</v>
      </c>
      <c r="Y826" s="673" t="s">
        <v>5139</v>
      </c>
      <c r="Z826" s="569"/>
      <c r="AA826" s="569">
        <v>74000</v>
      </c>
      <c r="AB826" s="569"/>
      <c r="AC826" s="569"/>
      <c r="AD826" s="569"/>
      <c r="AE826" s="569">
        <v>74000</v>
      </c>
      <c r="AF826" s="569"/>
      <c r="AG826" s="569"/>
      <c r="AH826" s="569" t="s">
        <v>5148</v>
      </c>
      <c r="AI826" t="s">
        <v>542</v>
      </c>
      <c r="BP826" s="203"/>
      <c r="BQ826" s="203"/>
      <c r="BR826" s="203"/>
      <c r="BS826" s="203"/>
      <c r="BT826" s="203"/>
      <c r="BU826" s="126"/>
      <c r="BV826" s="203"/>
      <c r="BW826" s="203"/>
      <c r="BX826" s="126"/>
      <c r="BY826" s="203"/>
      <c r="BZ826" s="203"/>
      <c r="CA826" s="126"/>
      <c r="CB826" s="203"/>
      <c r="CC826" s="203"/>
      <c r="CD826" s="376"/>
      <c r="CE826" s="203"/>
      <c r="CG826" s="375"/>
      <c r="CH826" s="375"/>
      <c r="CJ826" s="376"/>
      <c r="CK826" s="374"/>
      <c r="CM826" s="375"/>
      <c r="DB826" s="442">
        <v>45966</v>
      </c>
      <c r="DC826" s="441">
        <v>398000</v>
      </c>
    </row>
    <row r="827" spans="5:107" x14ac:dyDescent="0.25">
      <c r="E827" s="282">
        <v>45962</v>
      </c>
      <c r="F827" s="212">
        <v>8000</v>
      </c>
      <c r="G827" s="215" t="s">
        <v>3322</v>
      </c>
      <c r="H827" s="1005" t="s">
        <v>7064</v>
      </c>
      <c r="T827" s="671">
        <v>45697</v>
      </c>
      <c r="U827" s="557" t="s">
        <v>2071</v>
      </c>
      <c r="V827" s="557" t="s">
        <v>3792</v>
      </c>
      <c r="W827" s="558" t="s">
        <v>561</v>
      </c>
      <c r="X827" s="558" t="s">
        <v>5134</v>
      </c>
      <c r="Y827" s="673">
        <v>500000</v>
      </c>
      <c r="Z827" s="569"/>
      <c r="AA827" s="569">
        <v>60000</v>
      </c>
      <c r="AB827" s="569"/>
      <c r="AC827" s="569"/>
      <c r="AD827" s="569"/>
      <c r="AE827" s="569">
        <v>60000</v>
      </c>
      <c r="AF827" s="569"/>
      <c r="AG827" s="569"/>
      <c r="AH827" s="569" t="s">
        <v>5146</v>
      </c>
      <c r="AI827" t="s">
        <v>542</v>
      </c>
      <c r="BP827" s="203"/>
      <c r="BQ827" s="203"/>
      <c r="BR827" s="203"/>
      <c r="BS827" s="203"/>
      <c r="BT827" s="203"/>
      <c r="BU827" s="126"/>
      <c r="BV827" s="203"/>
      <c r="BW827" s="203"/>
      <c r="BX827" s="126"/>
      <c r="BY827" s="203"/>
      <c r="BZ827" s="203"/>
      <c r="CA827" s="126"/>
      <c r="CB827" s="203"/>
      <c r="CC827" s="203"/>
      <c r="CD827" s="376"/>
      <c r="CE827" s="203"/>
      <c r="CG827" s="375"/>
      <c r="CH827" s="375"/>
      <c r="CJ827" s="376"/>
      <c r="CK827" s="374"/>
      <c r="CM827" s="375"/>
      <c r="DB827" s="442">
        <v>45966</v>
      </c>
      <c r="DC827" s="441">
        <v>4000</v>
      </c>
    </row>
    <row r="828" spans="5:107" x14ac:dyDescent="0.25">
      <c r="E828" s="282">
        <v>45962</v>
      </c>
      <c r="F828" s="212">
        <v>8000</v>
      </c>
      <c r="G828" s="215" t="s">
        <v>1281</v>
      </c>
      <c r="H828" s="908" t="s">
        <v>7061</v>
      </c>
      <c r="T828" s="671">
        <v>45693</v>
      </c>
      <c r="U828" s="557" t="s">
        <v>556</v>
      </c>
      <c r="V828" s="557" t="s">
        <v>5088</v>
      </c>
      <c r="W828" s="558" t="s">
        <v>561</v>
      </c>
      <c r="X828" s="558" t="s">
        <v>427</v>
      </c>
      <c r="Y828" s="673"/>
      <c r="Z828" s="569"/>
      <c r="AA828" s="569">
        <v>45000</v>
      </c>
      <c r="AB828" s="569"/>
      <c r="AC828" s="569"/>
      <c r="AD828" s="569"/>
      <c r="AE828" s="569">
        <v>45000</v>
      </c>
      <c r="AF828" s="569"/>
      <c r="AG828" s="569"/>
      <c r="AH828" s="569"/>
      <c r="AI828" t="s">
        <v>542</v>
      </c>
      <c r="BP828" s="203"/>
      <c r="BQ828" s="203"/>
      <c r="BR828" s="203"/>
      <c r="BS828" s="203"/>
      <c r="BT828" s="203"/>
      <c r="BU828" s="126"/>
      <c r="BV828" s="203"/>
      <c r="BW828" s="203"/>
      <c r="BX828" s="126"/>
      <c r="BY828" s="203"/>
      <c r="BZ828" s="203"/>
      <c r="CA828" s="126"/>
      <c r="CB828" s="203"/>
      <c r="CC828" s="203"/>
      <c r="CD828" s="376"/>
      <c r="CE828" s="203"/>
      <c r="CG828" s="375"/>
      <c r="CH828" s="375"/>
      <c r="CJ828" s="376"/>
      <c r="CK828" s="374"/>
      <c r="CM828" s="375"/>
      <c r="DB828" s="442">
        <v>45966</v>
      </c>
      <c r="DC828" s="441">
        <v>30000</v>
      </c>
    </row>
    <row r="829" spans="5:107" x14ac:dyDescent="0.25">
      <c r="E829" s="282">
        <v>45962</v>
      </c>
      <c r="F829" s="212">
        <v>70000</v>
      </c>
      <c r="G829" s="215" t="s">
        <v>1431</v>
      </c>
      <c r="H829" s="908" t="s">
        <v>7065</v>
      </c>
      <c r="T829" s="671">
        <v>45692</v>
      </c>
      <c r="U829" s="557" t="s">
        <v>556</v>
      </c>
      <c r="V829" s="557" t="s">
        <v>5268</v>
      </c>
      <c r="W829" s="558" t="s">
        <v>561</v>
      </c>
      <c r="X829" s="558" t="s">
        <v>426</v>
      </c>
      <c r="Y829" s="673">
        <v>354000</v>
      </c>
      <c r="Z829" s="569"/>
      <c r="AA829" s="569">
        <v>45000</v>
      </c>
      <c r="AB829" s="569"/>
      <c r="AC829" s="569"/>
      <c r="AD829" s="569"/>
      <c r="AE829" s="569">
        <v>45000</v>
      </c>
      <c r="AF829" s="569"/>
      <c r="AG829" s="569"/>
      <c r="AH829" s="569" t="s">
        <v>5296</v>
      </c>
      <c r="AI829" t="s">
        <v>542</v>
      </c>
      <c r="BP829" s="203"/>
      <c r="BQ829" s="203"/>
      <c r="BR829" s="203"/>
      <c r="BS829" s="203"/>
      <c r="BT829" s="203"/>
      <c r="BU829" s="126"/>
      <c r="BV829" s="203"/>
      <c r="BW829" s="203"/>
      <c r="BX829" s="126"/>
      <c r="BY829" s="203"/>
      <c r="BZ829" s="203"/>
      <c r="CA829" s="126"/>
      <c r="CB829" s="203"/>
      <c r="CC829" s="203"/>
      <c r="CD829" s="376"/>
      <c r="CE829" s="203"/>
      <c r="CG829" s="375"/>
      <c r="CH829" s="375"/>
      <c r="CJ829" s="376"/>
      <c r="CK829" s="374"/>
      <c r="CM829" s="375"/>
      <c r="DB829" s="442">
        <v>45966</v>
      </c>
      <c r="DC829" s="441">
        <v>5000</v>
      </c>
    </row>
    <row r="830" spans="5:107" x14ac:dyDescent="0.25">
      <c r="E830" s="211">
        <v>45962</v>
      </c>
      <c r="F830" s="212">
        <v>33000</v>
      </c>
      <c r="G830" s="213" t="s">
        <v>1281</v>
      </c>
      <c r="H830" s="908" t="s">
        <v>3344</v>
      </c>
      <c r="T830" s="671">
        <v>45691</v>
      </c>
      <c r="U830" s="557" t="s">
        <v>556</v>
      </c>
      <c r="V830" s="557" t="s">
        <v>4294</v>
      </c>
      <c r="W830" s="558" t="s">
        <v>561</v>
      </c>
      <c r="X830" s="558" t="s">
        <v>426</v>
      </c>
      <c r="Y830" s="673">
        <v>1150000</v>
      </c>
      <c r="Z830" s="569"/>
      <c r="AA830" s="569">
        <v>45000</v>
      </c>
      <c r="AB830" s="569"/>
      <c r="AC830" s="569"/>
      <c r="AD830" s="569"/>
      <c r="AE830" s="569">
        <v>45000</v>
      </c>
      <c r="AF830" s="569"/>
      <c r="AG830" s="569"/>
      <c r="AH830" s="569" t="s">
        <v>5292</v>
      </c>
      <c r="AI830" t="s">
        <v>542</v>
      </c>
      <c r="BP830" s="203"/>
      <c r="BQ830" s="203"/>
      <c r="BR830" s="203"/>
      <c r="BS830" s="203"/>
      <c r="BT830" s="203"/>
      <c r="BU830" s="126"/>
      <c r="BV830" s="203"/>
      <c r="BW830" s="203"/>
      <c r="BX830" s="126"/>
      <c r="BY830" s="203"/>
      <c r="BZ830" s="203"/>
      <c r="CA830" s="126"/>
      <c r="CB830" s="203"/>
      <c r="CC830" s="203"/>
      <c r="CD830" s="376"/>
      <c r="CE830" s="203"/>
      <c r="CG830" s="375"/>
      <c r="CH830" s="375"/>
      <c r="CJ830" s="376"/>
      <c r="CK830" s="374"/>
      <c r="CM830" s="375"/>
      <c r="DB830" s="442">
        <v>45966</v>
      </c>
      <c r="DC830" s="441">
        <v>15000</v>
      </c>
    </row>
    <row r="831" spans="5:107" x14ac:dyDescent="0.25">
      <c r="E831" s="211">
        <v>45962</v>
      </c>
      <c r="F831" s="212">
        <v>15000</v>
      </c>
      <c r="G831" s="213" t="s">
        <v>3321</v>
      </c>
      <c r="H831" s="908" t="s">
        <v>7066</v>
      </c>
      <c r="T831" s="671">
        <v>45690</v>
      </c>
      <c r="U831" s="557" t="s">
        <v>556</v>
      </c>
      <c r="V831" s="557" t="s">
        <v>5174</v>
      </c>
      <c r="W831" s="558" t="s">
        <v>561</v>
      </c>
      <c r="X831" s="558" t="s">
        <v>214</v>
      </c>
      <c r="Y831" s="673">
        <v>500000</v>
      </c>
      <c r="Z831" s="569"/>
      <c r="AA831" s="569">
        <v>83000</v>
      </c>
      <c r="AB831" s="569"/>
      <c r="AC831" s="569"/>
      <c r="AD831" s="569"/>
      <c r="AE831" s="569">
        <v>83000</v>
      </c>
      <c r="AF831" s="569"/>
      <c r="AG831" s="569"/>
      <c r="AH831" s="569" t="s">
        <v>5226</v>
      </c>
      <c r="AI831" t="s">
        <v>542</v>
      </c>
      <c r="BP831" s="203"/>
      <c r="BQ831" s="203"/>
      <c r="BR831" s="203"/>
      <c r="BS831" s="203"/>
      <c r="BT831" s="203"/>
      <c r="BU831" s="126"/>
      <c r="BV831" s="203"/>
      <c r="BW831" s="203"/>
      <c r="BX831" s="126"/>
      <c r="BY831" s="203"/>
      <c r="BZ831" s="203"/>
      <c r="CA831" s="126"/>
      <c r="CB831" s="203"/>
      <c r="CC831" s="203"/>
      <c r="CD831" s="376"/>
      <c r="CE831" s="203"/>
      <c r="CG831" s="375"/>
      <c r="CH831" s="375"/>
      <c r="CJ831" s="376"/>
      <c r="CK831" s="374"/>
      <c r="CM831" s="375"/>
      <c r="DB831" s="442">
        <v>45965</v>
      </c>
      <c r="DC831" s="441">
        <v>5000</v>
      </c>
    </row>
    <row r="832" spans="5:107" x14ac:dyDescent="0.25">
      <c r="E832" s="211">
        <v>45961</v>
      </c>
      <c r="F832" s="212">
        <v>4000</v>
      </c>
      <c r="G832" s="213" t="s">
        <v>3324</v>
      </c>
      <c r="H832" s="908" t="s">
        <v>7050</v>
      </c>
      <c r="T832" s="671">
        <v>45689</v>
      </c>
      <c r="U832" s="557" t="s">
        <v>556</v>
      </c>
      <c r="V832" s="557" t="s">
        <v>5092</v>
      </c>
      <c r="W832" s="558" t="s">
        <v>561</v>
      </c>
      <c r="X832" s="558" t="s">
        <v>427</v>
      </c>
      <c r="Y832" s="673" t="s">
        <v>5143</v>
      </c>
      <c r="Z832" s="569"/>
      <c r="AA832" s="569">
        <v>45000</v>
      </c>
      <c r="AB832" s="569"/>
      <c r="AC832" s="569"/>
      <c r="AD832" s="569"/>
      <c r="AE832" s="569">
        <v>45000</v>
      </c>
      <c r="AF832" s="569"/>
      <c r="AG832" s="569"/>
      <c r="AH832" s="569" t="s">
        <v>5149</v>
      </c>
      <c r="AI832" t="s">
        <v>542</v>
      </c>
      <c r="BP832" s="203"/>
      <c r="BQ832" s="203"/>
      <c r="BR832" s="203"/>
      <c r="BS832" s="203"/>
      <c r="BT832" s="203"/>
      <c r="BU832" s="126"/>
      <c r="BV832" s="203"/>
      <c r="BW832" s="203"/>
      <c r="BX832" s="126"/>
      <c r="BY832" s="203"/>
      <c r="BZ832" s="203"/>
      <c r="CA832" s="126"/>
      <c r="CB832" s="203"/>
      <c r="CC832" s="203"/>
      <c r="CD832" s="376"/>
      <c r="CE832" s="203"/>
      <c r="CG832" s="375"/>
      <c r="CH832" s="375"/>
      <c r="CJ832" s="376"/>
      <c r="CK832" s="374"/>
      <c r="CM832" s="375"/>
      <c r="DB832" s="442">
        <v>45965</v>
      </c>
      <c r="DC832" s="441">
        <v>36000</v>
      </c>
    </row>
    <row r="833" spans="5:107" x14ac:dyDescent="0.25">
      <c r="E833" s="211">
        <v>45961</v>
      </c>
      <c r="F833" s="212">
        <v>3000</v>
      </c>
      <c r="G833" s="213" t="s">
        <v>5440</v>
      </c>
      <c r="H833" s="908" t="s">
        <v>5594</v>
      </c>
      <c r="T833" s="671">
        <v>45682</v>
      </c>
      <c r="U833" s="557" t="s">
        <v>578</v>
      </c>
      <c r="V833" s="557" t="s">
        <v>5127</v>
      </c>
      <c r="W833" s="558" t="s">
        <v>561</v>
      </c>
      <c r="X833" s="558" t="s">
        <v>427</v>
      </c>
      <c r="Y833" s="673">
        <v>382000</v>
      </c>
      <c r="Z833" s="569"/>
      <c r="AA833" s="569">
        <v>70000</v>
      </c>
      <c r="AB833" s="569"/>
      <c r="AC833" s="569"/>
      <c r="AD833" s="569"/>
      <c r="AE833" s="569">
        <v>70000</v>
      </c>
      <c r="AF833" s="569"/>
      <c r="AG833" s="569"/>
      <c r="AH833" s="569" t="s">
        <v>5129</v>
      </c>
      <c r="AI833" t="s">
        <v>542</v>
      </c>
      <c r="BP833" s="203"/>
      <c r="BQ833" s="203"/>
      <c r="BR833" s="203"/>
      <c r="BS833" s="203"/>
      <c r="BT833" s="203"/>
      <c r="BU833" s="126"/>
      <c r="BV833" s="203"/>
      <c r="BW833" s="203"/>
      <c r="BX833" s="126"/>
      <c r="BY833" s="203"/>
      <c r="BZ833" s="203"/>
      <c r="CA833" s="126"/>
      <c r="CB833" s="203"/>
      <c r="CC833" s="203"/>
      <c r="CD833" s="376"/>
      <c r="CE833" s="203"/>
      <c r="CG833" s="375"/>
      <c r="CH833" s="375"/>
      <c r="CJ833" s="376"/>
      <c r="CK833" s="374"/>
      <c r="CM833" s="375"/>
      <c r="DB833" s="442">
        <v>45965</v>
      </c>
      <c r="DC833" s="441">
        <v>6000</v>
      </c>
    </row>
    <row r="834" spans="5:107" x14ac:dyDescent="0.25">
      <c r="E834" s="211">
        <v>45961</v>
      </c>
      <c r="F834" s="212">
        <v>6000</v>
      </c>
      <c r="G834" s="213" t="s">
        <v>3324</v>
      </c>
      <c r="H834" s="908" t="s">
        <v>7051</v>
      </c>
      <c r="T834" s="671">
        <v>45681</v>
      </c>
      <c r="U834" s="557" t="s">
        <v>582</v>
      </c>
      <c r="V834" s="557" t="s">
        <v>5080</v>
      </c>
      <c r="W834" s="558" t="s">
        <v>561</v>
      </c>
      <c r="X834" s="558" t="s">
        <v>426</v>
      </c>
      <c r="Y834" s="673">
        <v>488000</v>
      </c>
      <c r="Z834" s="569"/>
      <c r="AA834" s="569">
        <v>91000</v>
      </c>
      <c r="AB834" s="569"/>
      <c r="AC834" s="569"/>
      <c r="AD834" s="569"/>
      <c r="AE834" s="569">
        <v>91000</v>
      </c>
      <c r="AF834" s="569"/>
      <c r="AG834" s="569"/>
      <c r="AH834" s="569" t="s">
        <v>5133</v>
      </c>
      <c r="AI834" t="s">
        <v>542</v>
      </c>
      <c r="BP834" s="203"/>
      <c r="BQ834" s="203"/>
      <c r="BR834" s="203"/>
      <c r="BS834" s="203"/>
      <c r="BT834" s="203"/>
      <c r="BU834" s="126"/>
      <c r="BV834" s="203"/>
      <c r="BW834" s="203"/>
      <c r="BX834" s="126"/>
      <c r="BY834" s="203"/>
      <c r="BZ834" s="203"/>
      <c r="CA834" s="126"/>
      <c r="CB834" s="203"/>
      <c r="CC834" s="203"/>
      <c r="CD834" s="376"/>
      <c r="CE834" s="203"/>
      <c r="CG834" s="375"/>
      <c r="CH834" s="375"/>
      <c r="CJ834" s="376"/>
      <c r="CK834" s="374"/>
      <c r="CM834" s="375"/>
      <c r="DB834" s="442">
        <v>45965</v>
      </c>
      <c r="DC834" s="441">
        <v>878000</v>
      </c>
    </row>
    <row r="835" spans="5:107" x14ac:dyDescent="0.25">
      <c r="E835" s="211">
        <v>45961</v>
      </c>
      <c r="F835" s="212">
        <v>20000</v>
      </c>
      <c r="G835" s="213" t="s">
        <v>1365</v>
      </c>
      <c r="H835" s="908" t="s">
        <v>7049</v>
      </c>
      <c r="T835" s="671">
        <v>45680</v>
      </c>
      <c r="U835" s="557" t="s">
        <v>1974</v>
      </c>
      <c r="V835" s="557" t="s">
        <v>5081</v>
      </c>
      <c r="W835" s="558" t="s">
        <v>561</v>
      </c>
      <c r="X835" s="558" t="s">
        <v>426</v>
      </c>
      <c r="Y835" s="673">
        <v>725000</v>
      </c>
      <c r="Z835" s="569"/>
      <c r="AA835" s="569">
        <v>48000</v>
      </c>
      <c r="AB835" s="569"/>
      <c r="AC835" s="569"/>
      <c r="AD835" s="569"/>
      <c r="AE835" s="569">
        <v>48000</v>
      </c>
      <c r="AF835" s="569"/>
      <c r="AG835" s="569"/>
      <c r="AH835" s="569" t="s">
        <v>5132</v>
      </c>
      <c r="AI835" t="s">
        <v>542</v>
      </c>
      <c r="BP835" s="203"/>
      <c r="BQ835" s="203"/>
      <c r="BR835" s="203"/>
      <c r="BS835" s="203"/>
      <c r="BT835" s="203"/>
      <c r="BU835" s="126"/>
      <c r="BV835" s="203"/>
      <c r="BW835" s="203"/>
      <c r="BX835" s="126"/>
      <c r="BY835" s="203"/>
      <c r="BZ835" s="203"/>
      <c r="CA835" s="126"/>
      <c r="CB835" s="203"/>
      <c r="CC835" s="203"/>
      <c r="CD835" s="376"/>
      <c r="CE835" s="203"/>
      <c r="CG835" s="375"/>
      <c r="CH835" s="375"/>
      <c r="CJ835" s="376"/>
      <c r="CK835" s="374"/>
      <c r="CM835" s="375"/>
      <c r="DB835" s="442">
        <v>45964</v>
      </c>
      <c r="DC835" s="441">
        <v>5000</v>
      </c>
    </row>
    <row r="836" spans="5:107" x14ac:dyDescent="0.25">
      <c r="E836" s="211">
        <v>45961</v>
      </c>
      <c r="F836" s="212">
        <v>100000</v>
      </c>
      <c r="G836" s="213" t="s">
        <v>3244</v>
      </c>
      <c r="H836" s="908" t="s">
        <v>7046</v>
      </c>
      <c r="T836" s="671">
        <v>45679</v>
      </c>
      <c r="U836" s="557" t="s">
        <v>1469</v>
      </c>
      <c r="V836" s="557" t="s">
        <v>5109</v>
      </c>
      <c r="W836" s="558" t="s">
        <v>561</v>
      </c>
      <c r="X836" s="558" t="s">
        <v>424</v>
      </c>
      <c r="Y836" s="673">
        <v>679000</v>
      </c>
      <c r="Z836" s="569"/>
      <c r="AA836" s="569">
        <v>78000</v>
      </c>
      <c r="AB836" s="569"/>
      <c r="AC836" s="569"/>
      <c r="AD836" s="569"/>
      <c r="AE836" s="569">
        <v>78000</v>
      </c>
      <c r="AF836" s="569"/>
      <c r="AG836" s="569"/>
      <c r="AH836" s="569" t="s">
        <v>5130</v>
      </c>
      <c r="AI836" t="s">
        <v>542</v>
      </c>
      <c r="BP836" s="203"/>
      <c r="BQ836" s="203"/>
      <c r="BR836" s="203"/>
      <c r="BS836" s="203"/>
      <c r="BT836" s="203"/>
      <c r="BU836" s="126"/>
      <c r="BV836" s="203"/>
      <c r="BW836" s="203"/>
      <c r="BX836" s="126"/>
      <c r="BY836" s="203"/>
      <c r="BZ836" s="203"/>
      <c r="CA836" s="126"/>
      <c r="CB836" s="203"/>
      <c r="CC836" s="203"/>
      <c r="CD836" s="376"/>
      <c r="CE836" s="203"/>
      <c r="CG836" s="375"/>
      <c r="CH836" s="375"/>
      <c r="CJ836" s="376"/>
      <c r="CK836" s="374"/>
      <c r="CM836" s="375"/>
      <c r="DB836" s="442">
        <v>45964</v>
      </c>
      <c r="DC836" s="441">
        <v>10000</v>
      </c>
    </row>
    <row r="837" spans="5:107" x14ac:dyDescent="0.25">
      <c r="E837" s="211">
        <v>45960</v>
      </c>
      <c r="F837" s="212">
        <v>6000</v>
      </c>
      <c r="G837" s="213" t="s">
        <v>3324</v>
      </c>
      <c r="H837" s="908" t="s">
        <v>7020</v>
      </c>
      <c r="T837" s="671">
        <v>45678</v>
      </c>
      <c r="U837" s="557" t="s">
        <v>5010</v>
      </c>
      <c r="V837" s="557" t="s">
        <v>5108</v>
      </c>
      <c r="W837" s="558" t="s">
        <v>561</v>
      </c>
      <c r="X837" s="558" t="s">
        <v>427</v>
      </c>
      <c r="Y837" s="673">
        <v>591000</v>
      </c>
      <c r="Z837" s="569"/>
      <c r="AA837" s="569">
        <v>66000</v>
      </c>
      <c r="AB837" s="569"/>
      <c r="AC837" s="569"/>
      <c r="AD837" s="569"/>
      <c r="AE837" s="569">
        <v>66000</v>
      </c>
      <c r="AF837" s="569"/>
      <c r="AG837" s="569"/>
      <c r="AH837" s="569" t="s">
        <v>5128</v>
      </c>
      <c r="AI837" t="s">
        <v>542</v>
      </c>
      <c r="BP837" s="203"/>
      <c r="BQ837" s="203"/>
      <c r="BR837" s="203"/>
      <c r="BS837" s="203"/>
      <c r="BT837" s="203"/>
      <c r="BU837" s="126"/>
      <c r="BV837" s="203"/>
      <c r="BW837" s="203"/>
      <c r="BX837" s="126"/>
      <c r="BY837" s="203"/>
      <c r="BZ837" s="203"/>
      <c r="CA837" s="126"/>
      <c r="CB837" s="203"/>
      <c r="CC837" s="203"/>
      <c r="CD837" s="376"/>
      <c r="CE837" s="203"/>
      <c r="CG837" s="375"/>
      <c r="CH837" s="375"/>
      <c r="CJ837" s="376"/>
      <c r="CK837" s="374"/>
      <c r="CM837" s="375"/>
      <c r="DB837" s="442">
        <v>45962</v>
      </c>
      <c r="DC837" s="441">
        <v>15000</v>
      </c>
    </row>
    <row r="838" spans="5:107" x14ac:dyDescent="0.25">
      <c r="E838" s="211">
        <v>45959</v>
      </c>
      <c r="F838" s="212">
        <v>6000</v>
      </c>
      <c r="G838" s="213" t="s">
        <v>3324</v>
      </c>
      <c r="H838" s="908" t="s">
        <v>7019</v>
      </c>
      <c r="T838" s="671">
        <v>45677</v>
      </c>
      <c r="U838" s="557" t="s">
        <v>4734</v>
      </c>
      <c r="V838" s="557" t="s">
        <v>5126</v>
      </c>
      <c r="W838" s="558" t="s">
        <v>561</v>
      </c>
      <c r="X838" s="558" t="s">
        <v>427</v>
      </c>
      <c r="Y838" s="673">
        <v>389000</v>
      </c>
      <c r="Z838" s="569"/>
      <c r="AA838" s="569">
        <v>67000</v>
      </c>
      <c r="AB838" s="569"/>
      <c r="AC838" s="569"/>
      <c r="AD838" s="569"/>
      <c r="AE838" s="569">
        <v>67000</v>
      </c>
      <c r="AF838" s="569"/>
      <c r="AG838" s="569"/>
      <c r="AH838" s="569" t="s">
        <v>5125</v>
      </c>
      <c r="AI838" t="s">
        <v>542</v>
      </c>
      <c r="BP838" s="203"/>
      <c r="BQ838" s="203"/>
      <c r="BR838" s="203"/>
      <c r="BS838" s="203"/>
      <c r="BT838" s="203"/>
      <c r="BU838" s="126"/>
      <c r="BV838" s="203"/>
      <c r="BW838" s="203"/>
      <c r="BX838" s="126"/>
      <c r="BY838" s="203"/>
      <c r="BZ838" s="203"/>
      <c r="CA838" s="126"/>
      <c r="CB838" s="203"/>
      <c r="CC838" s="203"/>
      <c r="CD838" s="376"/>
      <c r="CE838" s="203"/>
      <c r="CG838" s="375"/>
      <c r="CH838" s="375"/>
      <c r="CJ838" s="376"/>
      <c r="CK838" s="374"/>
      <c r="CM838" s="375"/>
      <c r="DB838" s="442">
        <v>45962</v>
      </c>
      <c r="DC838" s="441">
        <v>70000</v>
      </c>
    </row>
    <row r="839" spans="5:107" x14ac:dyDescent="0.25">
      <c r="E839" s="211">
        <v>45958</v>
      </c>
      <c r="F839" s="212">
        <v>3000</v>
      </c>
      <c r="G839" s="213" t="s">
        <v>5440</v>
      </c>
      <c r="H839" s="908" t="s">
        <v>5594</v>
      </c>
      <c r="T839" s="671">
        <v>45676</v>
      </c>
      <c r="U839" s="557" t="s">
        <v>578</v>
      </c>
      <c r="V839" s="557" t="s">
        <v>4921</v>
      </c>
      <c r="W839" s="558" t="s">
        <v>561</v>
      </c>
      <c r="X839" s="558" t="s">
        <v>214</v>
      </c>
      <c r="Y839" s="673">
        <v>330000</v>
      </c>
      <c r="Z839" s="569"/>
      <c r="AA839" s="569">
        <v>71000</v>
      </c>
      <c r="AB839" s="569"/>
      <c r="AC839" s="569"/>
      <c r="AD839" s="569"/>
      <c r="AE839" s="569">
        <v>71000</v>
      </c>
      <c r="AF839" s="569"/>
      <c r="AG839" s="569"/>
      <c r="AH839" s="569" t="s">
        <v>5068</v>
      </c>
      <c r="AI839" t="s">
        <v>542</v>
      </c>
      <c r="BP839" s="203"/>
      <c r="BQ839" s="203"/>
      <c r="BR839" s="203"/>
      <c r="BS839" s="203"/>
      <c r="BT839" s="203"/>
      <c r="BU839" s="126"/>
      <c r="BV839" s="203"/>
      <c r="BW839" s="203"/>
      <c r="BX839" s="126"/>
      <c r="BY839" s="203"/>
      <c r="BZ839" s="203"/>
      <c r="CA839" s="126"/>
      <c r="CB839" s="203"/>
      <c r="CC839" s="203"/>
      <c r="CD839" s="376"/>
      <c r="CE839" s="203"/>
      <c r="CG839" s="375"/>
      <c r="CH839" s="375"/>
      <c r="CJ839" s="376"/>
      <c r="CK839" s="374"/>
      <c r="CM839" s="375"/>
      <c r="DB839" s="442">
        <v>45962</v>
      </c>
      <c r="DC839" s="441">
        <v>8000</v>
      </c>
    </row>
    <row r="840" spans="5:107" x14ac:dyDescent="0.25">
      <c r="E840" s="211">
        <v>45958</v>
      </c>
      <c r="F840" s="212">
        <v>2000</v>
      </c>
      <c r="G840" s="213" t="s">
        <v>5440</v>
      </c>
      <c r="H840" s="908" t="s">
        <v>5565</v>
      </c>
      <c r="T840" s="671">
        <v>45675</v>
      </c>
      <c r="U840" s="557" t="s">
        <v>1867</v>
      </c>
      <c r="V840" s="557">
        <v>22116096</v>
      </c>
      <c r="W840" s="558" t="s">
        <v>4647</v>
      </c>
      <c r="X840" s="558" t="s">
        <v>4648</v>
      </c>
      <c r="Y840" s="673">
        <v>0</v>
      </c>
      <c r="Z840" s="569"/>
      <c r="AA840" s="569">
        <v>0</v>
      </c>
      <c r="AB840" s="569"/>
      <c r="AC840" s="569"/>
      <c r="AD840" s="569"/>
      <c r="AE840" s="569">
        <v>0</v>
      </c>
      <c r="AF840" s="569"/>
      <c r="AG840" s="569"/>
      <c r="AH840" s="569" t="s">
        <v>5072</v>
      </c>
      <c r="AI840" t="s">
        <v>542</v>
      </c>
      <c r="BP840" s="203"/>
      <c r="BQ840" s="203"/>
      <c r="BR840" s="203"/>
      <c r="BS840" s="203"/>
      <c r="BT840" s="203"/>
      <c r="BU840" s="126"/>
      <c r="BV840" s="203"/>
      <c r="BW840" s="203"/>
      <c r="BX840" s="126"/>
      <c r="BY840" s="203"/>
      <c r="BZ840" s="203"/>
      <c r="CA840" s="126"/>
      <c r="CB840" s="203"/>
      <c r="CC840" s="203"/>
      <c r="CD840" s="376"/>
      <c r="CE840" s="203"/>
      <c r="CG840" s="375"/>
      <c r="CH840" s="375"/>
      <c r="CJ840" s="376"/>
      <c r="CK840" s="374"/>
      <c r="CM840" s="375"/>
      <c r="DB840" s="442">
        <v>45962</v>
      </c>
      <c r="DC840" s="441">
        <v>8000</v>
      </c>
    </row>
    <row r="841" spans="5:107" x14ac:dyDescent="0.25">
      <c r="E841" s="211">
        <v>45958</v>
      </c>
      <c r="F841" s="212">
        <v>20000</v>
      </c>
      <c r="G841" s="213" t="s">
        <v>1281</v>
      </c>
      <c r="H841" s="908" t="s">
        <v>897</v>
      </c>
      <c r="T841" s="671">
        <v>45674</v>
      </c>
      <c r="U841" s="557" t="s">
        <v>1679</v>
      </c>
      <c r="V841" s="557" t="s">
        <v>5062</v>
      </c>
      <c r="W841" s="558" t="s">
        <v>561</v>
      </c>
      <c r="X841" s="558" t="s">
        <v>427</v>
      </c>
      <c r="Y841" s="673" t="s">
        <v>5077</v>
      </c>
      <c r="Z841" s="569"/>
      <c r="AA841" s="569">
        <v>78000</v>
      </c>
      <c r="AB841" s="569"/>
      <c r="AC841" s="569"/>
      <c r="AD841" s="569"/>
      <c r="AE841" s="569">
        <v>78000</v>
      </c>
      <c r="AF841" s="569"/>
      <c r="AG841" s="569"/>
      <c r="AH841" s="569" t="s">
        <v>5078</v>
      </c>
      <c r="AI841" t="s">
        <v>542</v>
      </c>
      <c r="BP841" s="203"/>
      <c r="BQ841" s="203"/>
      <c r="BR841" s="203"/>
      <c r="BS841" s="203"/>
      <c r="BT841" s="203"/>
      <c r="BU841" s="126"/>
      <c r="BV841" s="203"/>
      <c r="BW841" s="203"/>
      <c r="BX841" s="126"/>
      <c r="BY841" s="203"/>
      <c r="BZ841" s="203"/>
      <c r="CA841" s="126"/>
      <c r="CB841" s="203"/>
      <c r="CC841" s="203"/>
      <c r="CD841" s="376"/>
      <c r="CE841" s="203"/>
      <c r="CG841" s="375"/>
      <c r="CH841" s="375"/>
      <c r="CJ841" s="376"/>
      <c r="CK841" s="374"/>
      <c r="CM841" s="375"/>
      <c r="DB841" s="442">
        <v>45961</v>
      </c>
      <c r="DC841" s="441">
        <v>545000</v>
      </c>
    </row>
    <row r="842" spans="5:107" x14ac:dyDescent="0.25">
      <c r="E842" s="211">
        <v>45958</v>
      </c>
      <c r="F842" s="212">
        <v>26000</v>
      </c>
      <c r="G842" s="213" t="s">
        <v>1281</v>
      </c>
      <c r="H842" s="908" t="s">
        <v>6989</v>
      </c>
      <c r="T842" s="671">
        <v>45673</v>
      </c>
      <c r="U842" s="557" t="s">
        <v>6513</v>
      </c>
      <c r="V842" s="557" t="s">
        <v>3630</v>
      </c>
      <c r="W842" s="558" t="s">
        <v>561</v>
      </c>
      <c r="X842" s="558" t="s">
        <v>426</v>
      </c>
      <c r="Y842" s="673">
        <v>0</v>
      </c>
      <c r="Z842" s="569"/>
      <c r="AA842" s="569">
        <v>68000</v>
      </c>
      <c r="AB842" s="569"/>
      <c r="AC842" s="569"/>
      <c r="AD842" s="569"/>
      <c r="AE842" s="569">
        <v>68000</v>
      </c>
      <c r="AF842" s="569"/>
      <c r="AG842" s="569"/>
      <c r="AH842" s="569" t="s">
        <v>5083</v>
      </c>
      <c r="AI842" t="s">
        <v>542</v>
      </c>
      <c r="BP842" s="203"/>
      <c r="BQ842" s="203"/>
      <c r="BR842" s="203"/>
      <c r="BS842" s="203"/>
      <c r="BT842" s="203"/>
      <c r="BU842" s="126"/>
      <c r="BV842" s="203"/>
      <c r="BW842" s="203"/>
      <c r="BX842" s="126"/>
      <c r="BY842" s="203"/>
      <c r="BZ842" s="203"/>
      <c r="CA842" s="126"/>
      <c r="CB842" s="203"/>
      <c r="CC842" s="203"/>
      <c r="CD842" s="376"/>
      <c r="CE842" s="203"/>
      <c r="CG842" s="375"/>
      <c r="CH842" s="375"/>
      <c r="CJ842" s="376"/>
      <c r="CK842" s="374"/>
      <c r="CM842" s="375"/>
      <c r="DB842" s="126">
        <v>45961</v>
      </c>
      <c r="DC842" s="203">
        <v>6000</v>
      </c>
    </row>
    <row r="843" spans="5:107" x14ac:dyDescent="0.25">
      <c r="E843" s="211">
        <v>45958</v>
      </c>
      <c r="F843" s="212">
        <v>12000</v>
      </c>
      <c r="G843" s="213" t="s">
        <v>3323</v>
      </c>
      <c r="H843" s="908" t="s">
        <v>5740</v>
      </c>
      <c r="T843" s="671">
        <v>45672</v>
      </c>
      <c r="U843" s="557" t="s">
        <v>6513</v>
      </c>
      <c r="V843" s="557" t="s">
        <v>4922</v>
      </c>
      <c r="W843" s="558" t="s">
        <v>5044</v>
      </c>
      <c r="X843" s="558" t="s">
        <v>426</v>
      </c>
      <c r="Y843" s="673">
        <v>862000</v>
      </c>
      <c r="Z843" s="569"/>
      <c r="AA843" s="569">
        <v>72000</v>
      </c>
      <c r="AB843" s="569"/>
      <c r="AC843" s="569"/>
      <c r="AD843" s="569"/>
      <c r="AE843" s="569">
        <v>72000</v>
      </c>
      <c r="AF843" s="569"/>
      <c r="AG843" s="569"/>
      <c r="AH843" s="569" t="s">
        <v>5084</v>
      </c>
      <c r="AI843" t="s">
        <v>542</v>
      </c>
      <c r="BP843" s="203"/>
      <c r="BQ843" s="203"/>
      <c r="BR843" s="203"/>
      <c r="BS843" s="203"/>
      <c r="BT843" s="203"/>
      <c r="BU843" s="126"/>
      <c r="BV843" s="203"/>
      <c r="BW843" s="203"/>
      <c r="BX843" s="126"/>
      <c r="BY843" s="203"/>
      <c r="BZ843" s="203"/>
      <c r="CA843" s="126"/>
      <c r="CB843" s="203"/>
      <c r="CC843" s="203"/>
      <c r="CD843" s="376"/>
      <c r="CE843" s="203"/>
      <c r="CG843" s="375"/>
      <c r="CH843" s="375"/>
      <c r="CJ843" s="376"/>
      <c r="CK843" s="374"/>
      <c r="CM843" s="375"/>
      <c r="DB843" s="126">
        <v>45961</v>
      </c>
      <c r="DC843" s="203">
        <v>3000</v>
      </c>
    </row>
    <row r="844" spans="5:107" x14ac:dyDescent="0.25">
      <c r="E844" s="211">
        <v>45957</v>
      </c>
      <c r="F844" s="212">
        <v>5000</v>
      </c>
      <c r="G844" s="213"/>
      <c r="H844" s="908" t="s">
        <v>6995</v>
      </c>
      <c r="T844" s="671">
        <v>45671</v>
      </c>
      <c r="U844" s="557" t="s">
        <v>3961</v>
      </c>
      <c r="V844" s="557" t="s">
        <v>5058</v>
      </c>
      <c r="W844" s="558" t="s">
        <v>561</v>
      </c>
      <c r="X844" s="558" t="s">
        <v>426</v>
      </c>
      <c r="Y844" s="673">
        <v>567000</v>
      </c>
      <c r="Z844" s="569"/>
      <c r="AA844" s="569">
        <v>70000</v>
      </c>
      <c r="AB844" s="569"/>
      <c r="AC844" s="569"/>
      <c r="AD844" s="569"/>
      <c r="AE844" s="569">
        <v>70000</v>
      </c>
      <c r="AF844" s="569"/>
      <c r="AG844" s="569"/>
      <c r="AH844" s="569" t="s">
        <v>5085</v>
      </c>
      <c r="AI844" t="s">
        <v>542</v>
      </c>
      <c r="BP844" s="203"/>
      <c r="BQ844" s="203"/>
      <c r="BR844" s="203"/>
      <c r="BS844" s="203"/>
      <c r="BT844" s="203"/>
      <c r="BU844" s="126"/>
      <c r="BV844" s="203"/>
      <c r="BW844" s="203"/>
      <c r="BX844" s="126"/>
      <c r="BY844" s="203"/>
      <c r="BZ844" s="203"/>
      <c r="CA844" s="126"/>
      <c r="CB844" s="203"/>
      <c r="CC844" s="203"/>
      <c r="CD844" s="376"/>
      <c r="CE844" s="203"/>
      <c r="CG844" s="375"/>
      <c r="CH844" s="375"/>
      <c r="CJ844" s="376"/>
      <c r="CK844" s="374"/>
      <c r="CM844" s="375"/>
      <c r="DB844" s="126">
        <v>45961</v>
      </c>
      <c r="DC844" s="203">
        <v>4000</v>
      </c>
    </row>
    <row r="845" spans="5:107" x14ac:dyDescent="0.25">
      <c r="E845" s="211">
        <v>45957</v>
      </c>
      <c r="F845" s="212">
        <v>30000</v>
      </c>
      <c r="G845" s="213" t="s">
        <v>911</v>
      </c>
      <c r="H845" s="908" t="s">
        <v>885</v>
      </c>
      <c r="T845" s="671">
        <v>45670</v>
      </c>
      <c r="U845" s="557" t="s">
        <v>1867</v>
      </c>
      <c r="V845" s="557">
        <v>52447047</v>
      </c>
      <c r="W845" s="558" t="s">
        <v>4071</v>
      </c>
      <c r="X845" s="558" t="s">
        <v>4530</v>
      </c>
      <c r="Y845" s="673">
        <v>30000</v>
      </c>
      <c r="Z845" s="569"/>
      <c r="AA845" s="569">
        <v>0</v>
      </c>
      <c r="AB845" s="569"/>
      <c r="AC845" s="569"/>
      <c r="AD845" s="569"/>
      <c r="AE845" s="569">
        <v>0</v>
      </c>
      <c r="AF845" s="569"/>
      <c r="AG845" s="569"/>
      <c r="AH845" s="569" t="s">
        <v>5074</v>
      </c>
      <c r="AI845" t="s">
        <v>542</v>
      </c>
      <c r="BP845" s="203"/>
      <c r="BQ845" s="203"/>
      <c r="BR845" s="203"/>
      <c r="BS845" s="203"/>
      <c r="BT845" s="203"/>
      <c r="BU845" s="126"/>
      <c r="BV845" s="203"/>
      <c r="BW845" s="203"/>
      <c r="BX845" s="126"/>
      <c r="BY845" s="203"/>
      <c r="BZ845" s="203"/>
      <c r="CA845" s="126"/>
      <c r="CB845" s="203"/>
      <c r="CC845" s="203"/>
      <c r="CD845" s="376"/>
      <c r="CE845" s="203"/>
      <c r="CG845" s="375"/>
      <c r="CH845" s="375"/>
      <c r="CJ845" s="376"/>
      <c r="CK845" s="374"/>
      <c r="CM845" s="375"/>
      <c r="DB845" s="126">
        <v>45961</v>
      </c>
      <c r="DC845" s="203">
        <v>20000</v>
      </c>
    </row>
    <row r="846" spans="5:107" x14ac:dyDescent="0.25">
      <c r="E846" s="211">
        <v>45956</v>
      </c>
      <c r="F846" s="212">
        <v>3000</v>
      </c>
      <c r="G846" s="213" t="s">
        <v>3324</v>
      </c>
      <c r="H846" s="908" t="s">
        <v>7010</v>
      </c>
      <c r="T846" s="671">
        <v>45669</v>
      </c>
      <c r="U846" s="557" t="s">
        <v>3970</v>
      </c>
      <c r="V846" s="557" t="s">
        <v>5063</v>
      </c>
      <c r="W846" s="558" t="s">
        <v>561</v>
      </c>
      <c r="X846" s="558" t="s">
        <v>427</v>
      </c>
      <c r="Y846" s="673">
        <v>491000</v>
      </c>
      <c r="Z846" s="569"/>
      <c r="AA846" s="569">
        <v>62000</v>
      </c>
      <c r="AB846" s="569"/>
      <c r="AC846" s="569"/>
      <c r="AD846" s="569"/>
      <c r="AE846" s="569">
        <v>62000</v>
      </c>
      <c r="AF846" s="569"/>
      <c r="AG846" s="569"/>
      <c r="AH846" s="569" t="s">
        <v>5067</v>
      </c>
      <c r="AI846" t="s">
        <v>542</v>
      </c>
      <c r="BP846" s="203"/>
      <c r="BQ846" s="203"/>
      <c r="BR846" s="203"/>
      <c r="BS846" s="203"/>
      <c r="BT846" s="203"/>
      <c r="BU846" s="126"/>
      <c r="BV846" s="203"/>
      <c r="BW846" s="203"/>
      <c r="BX846" s="126"/>
      <c r="BY846" s="203"/>
      <c r="BZ846" s="203"/>
      <c r="CA846" s="126"/>
      <c r="CB846" s="203"/>
      <c r="CC846" s="203"/>
      <c r="CD846" s="376"/>
      <c r="CE846" s="203"/>
      <c r="CG846" s="375"/>
      <c r="CH846" s="375"/>
      <c r="CJ846" s="376"/>
      <c r="CK846" s="374"/>
      <c r="CM846" s="375"/>
      <c r="DB846" s="126">
        <v>45961</v>
      </c>
      <c r="DC846" s="203">
        <v>18000</v>
      </c>
    </row>
    <row r="847" spans="5:107" x14ac:dyDescent="0.25">
      <c r="E847" s="211">
        <v>45956</v>
      </c>
      <c r="F847" s="212">
        <v>3000</v>
      </c>
      <c r="G847" s="213" t="s">
        <v>1365</v>
      </c>
      <c r="H847" s="908" t="s">
        <v>4967</v>
      </c>
      <c r="T847" s="671">
        <v>45668</v>
      </c>
      <c r="U847" s="557" t="s">
        <v>566</v>
      </c>
      <c r="V847" s="557" t="s">
        <v>5060</v>
      </c>
      <c r="W847" s="558" t="s">
        <v>561</v>
      </c>
      <c r="X847" s="558" t="s">
        <v>427</v>
      </c>
      <c r="Y847" s="673" t="s">
        <v>5059</v>
      </c>
      <c r="Z847" s="569"/>
      <c r="AA847" s="569">
        <v>68000</v>
      </c>
      <c r="AB847" s="569"/>
      <c r="AC847" s="569"/>
      <c r="AD847" s="569"/>
      <c r="AE847" s="569">
        <v>68000</v>
      </c>
      <c r="AF847" s="569"/>
      <c r="AG847" s="569"/>
      <c r="AH847" s="569" t="s">
        <v>5065</v>
      </c>
      <c r="AI847" t="s">
        <v>542</v>
      </c>
      <c r="BP847" s="203"/>
      <c r="BQ847" s="203"/>
      <c r="BR847" s="203"/>
      <c r="BS847" s="203"/>
      <c r="BT847" s="203"/>
      <c r="BU847" s="126"/>
      <c r="BV847" s="203"/>
      <c r="BW847" s="203"/>
      <c r="BX847" s="126"/>
      <c r="BY847" s="203"/>
      <c r="BZ847" s="203"/>
      <c r="CA847" s="126"/>
      <c r="CB847" s="203"/>
      <c r="CC847" s="203"/>
      <c r="CD847" s="376"/>
      <c r="CE847" s="203"/>
      <c r="CG847" s="375"/>
      <c r="CH847" s="375"/>
      <c r="CJ847" s="376"/>
      <c r="CK847" s="374"/>
      <c r="CM847" s="375"/>
      <c r="DB847" s="126">
        <v>45960</v>
      </c>
      <c r="DC847" s="203">
        <v>54000</v>
      </c>
    </row>
    <row r="848" spans="5:107" x14ac:dyDescent="0.25">
      <c r="E848" s="211">
        <v>45955</v>
      </c>
      <c r="F848" s="212">
        <v>120000</v>
      </c>
      <c r="G848" s="213" t="s">
        <v>3321</v>
      </c>
      <c r="H848" s="908" t="s">
        <v>7009</v>
      </c>
      <c r="T848" s="671">
        <v>45667</v>
      </c>
      <c r="U848" s="557" t="s">
        <v>596</v>
      </c>
      <c r="V848" s="557" t="s">
        <v>5052</v>
      </c>
      <c r="W848" s="558" t="s">
        <v>561</v>
      </c>
      <c r="X848" s="558" t="s">
        <v>214</v>
      </c>
      <c r="Y848" s="673">
        <v>405000</v>
      </c>
      <c r="Z848" s="569"/>
      <c r="AA848" s="569">
        <v>118000</v>
      </c>
      <c r="AB848" s="569"/>
      <c r="AC848" s="569"/>
      <c r="AD848" s="569"/>
      <c r="AE848" s="569">
        <v>118000</v>
      </c>
      <c r="AF848" s="569"/>
      <c r="AG848" s="569"/>
      <c r="AH848" s="569" t="s">
        <v>5064</v>
      </c>
      <c r="AI848" t="s">
        <v>542</v>
      </c>
      <c r="BP848" s="203"/>
      <c r="BQ848" s="203"/>
      <c r="BR848" s="203"/>
      <c r="BS848" s="203"/>
      <c r="BT848" s="203"/>
      <c r="BU848" s="126"/>
      <c r="BV848" s="203"/>
      <c r="BW848" s="203"/>
      <c r="BX848" s="126"/>
      <c r="BY848" s="203"/>
      <c r="BZ848" s="203"/>
      <c r="CA848" s="126"/>
      <c r="CB848" s="203"/>
      <c r="CC848" s="203"/>
      <c r="CD848" s="376"/>
      <c r="CE848" s="203"/>
      <c r="CG848" s="375"/>
      <c r="CH848" s="375"/>
      <c r="CJ848" s="376"/>
      <c r="CK848" s="374"/>
      <c r="CM848" s="375"/>
      <c r="DB848" s="126">
        <v>45960</v>
      </c>
      <c r="DC848" s="203">
        <v>6000</v>
      </c>
    </row>
    <row r="849" spans="5:107" x14ac:dyDescent="0.25">
      <c r="E849" s="211">
        <v>45955</v>
      </c>
      <c r="F849" s="212">
        <v>607000</v>
      </c>
      <c r="G849" s="213" t="s">
        <v>3322</v>
      </c>
      <c r="H849" s="908" t="s">
        <v>6958</v>
      </c>
      <c r="T849" s="671">
        <v>45666</v>
      </c>
      <c r="U849" s="557" t="s">
        <v>6513</v>
      </c>
      <c r="V849" s="557" t="s">
        <v>4161</v>
      </c>
      <c r="W849" s="558" t="s">
        <v>5044</v>
      </c>
      <c r="X849" s="558" t="s">
        <v>238</v>
      </c>
      <c r="Y849" s="673"/>
      <c r="Z849" s="569"/>
      <c r="AA849" s="569">
        <v>0</v>
      </c>
      <c r="AB849" s="569"/>
      <c r="AC849" s="569"/>
      <c r="AD849" s="569"/>
      <c r="AE849" s="569">
        <v>0</v>
      </c>
      <c r="AF849" s="569"/>
      <c r="AG849" s="569"/>
      <c r="AH849" s="569" t="s">
        <v>5045</v>
      </c>
      <c r="AI849" t="s">
        <v>542</v>
      </c>
      <c r="BP849" s="203"/>
      <c r="BQ849" s="203"/>
      <c r="BR849" s="203"/>
      <c r="BS849" s="203"/>
      <c r="BT849" s="203"/>
      <c r="BU849" s="126"/>
      <c r="BV849" s="203"/>
      <c r="BW849" s="203"/>
      <c r="BX849" s="126"/>
      <c r="BY849" s="203"/>
      <c r="BZ849" s="203"/>
      <c r="CA849" s="126"/>
      <c r="CB849" s="203"/>
      <c r="CC849" s="203"/>
      <c r="CD849" s="376"/>
      <c r="CE849" s="203"/>
      <c r="CG849" s="375"/>
      <c r="CH849" s="375"/>
      <c r="CJ849" s="376"/>
      <c r="CK849" s="374"/>
      <c r="CM849" s="375"/>
      <c r="DB849" s="126">
        <v>45959</v>
      </c>
      <c r="DC849" s="203">
        <v>6000</v>
      </c>
    </row>
    <row r="850" spans="5:107" x14ac:dyDescent="0.25">
      <c r="E850" s="211">
        <v>45955</v>
      </c>
      <c r="F850" s="212">
        <v>1000000</v>
      </c>
      <c r="G850" s="213" t="s">
        <v>3322</v>
      </c>
      <c r="H850" s="908" t="s">
        <v>6959</v>
      </c>
      <c r="T850" s="671">
        <v>45665</v>
      </c>
      <c r="U850" s="557" t="s">
        <v>2101</v>
      </c>
      <c r="V850" s="557" t="s">
        <v>4950</v>
      </c>
      <c r="W850" s="558" t="s">
        <v>580</v>
      </c>
      <c r="X850" s="558" t="s">
        <v>214</v>
      </c>
      <c r="Y850" s="673" t="s">
        <v>5041</v>
      </c>
      <c r="Z850" s="569"/>
      <c r="AA850" s="569">
        <v>158000</v>
      </c>
      <c r="AB850" s="569"/>
      <c r="AC850" s="569"/>
      <c r="AD850" s="569"/>
      <c r="AE850" s="569">
        <v>158000</v>
      </c>
      <c r="AF850" s="569"/>
      <c r="AG850" s="569"/>
      <c r="AH850" s="569" t="s">
        <v>5043</v>
      </c>
      <c r="AI850" t="s">
        <v>542</v>
      </c>
      <c r="BP850" s="203"/>
      <c r="BQ850" s="203"/>
      <c r="BR850" s="203"/>
      <c r="BS850" s="203"/>
      <c r="BT850" s="203"/>
      <c r="BU850" s="126"/>
      <c r="BV850" s="203"/>
      <c r="BW850" s="203"/>
      <c r="BX850" s="126"/>
      <c r="BY850" s="203"/>
      <c r="BZ850" s="203"/>
      <c r="CA850" s="126"/>
      <c r="CB850" s="203"/>
      <c r="CC850" s="203"/>
      <c r="CD850" s="376"/>
      <c r="CE850" s="203"/>
      <c r="CG850" s="375"/>
      <c r="CH850" s="375"/>
      <c r="CJ850" s="376"/>
      <c r="CK850" s="374"/>
      <c r="CM850" s="375"/>
      <c r="DB850" s="126">
        <v>45958</v>
      </c>
      <c r="DC850" s="203">
        <v>2000</v>
      </c>
    </row>
    <row r="851" spans="5:107" x14ac:dyDescent="0.25">
      <c r="E851" s="211">
        <v>45954</v>
      </c>
      <c r="F851" s="212">
        <v>10000</v>
      </c>
      <c r="G851" s="213"/>
      <c r="H851" s="908" t="s">
        <v>3697</v>
      </c>
      <c r="T851" s="671">
        <v>45664</v>
      </c>
      <c r="U851" s="557" t="s">
        <v>2071</v>
      </c>
      <c r="V851" s="557" t="s">
        <v>5036</v>
      </c>
      <c r="W851" s="558" t="s">
        <v>1446</v>
      </c>
      <c r="X851" s="558"/>
      <c r="Y851" s="673">
        <v>70000</v>
      </c>
      <c r="Z851" s="569"/>
      <c r="AA851" s="569">
        <v>70000</v>
      </c>
      <c r="AB851" s="569"/>
      <c r="AC851" s="569"/>
      <c r="AD851" s="569"/>
      <c r="AE851" s="569">
        <v>70000</v>
      </c>
      <c r="AF851" s="569"/>
      <c r="AG851" s="569"/>
      <c r="AH851" s="569">
        <v>1129517386</v>
      </c>
      <c r="AI851" t="s">
        <v>542</v>
      </c>
      <c r="BP851" s="203"/>
      <c r="BQ851" s="203"/>
      <c r="BR851" s="203"/>
      <c r="BS851" s="203"/>
      <c r="BT851" s="203"/>
      <c r="BU851" s="126"/>
      <c r="BV851" s="203"/>
      <c r="BW851" s="203"/>
      <c r="BX851" s="126"/>
      <c r="BY851" s="203"/>
      <c r="BZ851" s="203"/>
      <c r="CA851" s="126"/>
      <c r="CB851" s="203"/>
      <c r="CC851" s="203"/>
      <c r="CD851" s="376"/>
      <c r="CE851" s="203"/>
      <c r="CG851" s="375"/>
      <c r="CH851" s="375"/>
      <c r="CJ851" s="376"/>
      <c r="CK851" s="374"/>
      <c r="CM851" s="375"/>
      <c r="DB851" s="126">
        <v>45958</v>
      </c>
      <c r="DC851" s="203">
        <v>3000</v>
      </c>
    </row>
    <row r="852" spans="5:107" x14ac:dyDescent="0.25">
      <c r="E852" s="282">
        <v>45954</v>
      </c>
      <c r="F852" s="212">
        <v>5000</v>
      </c>
      <c r="G852" s="215" t="s">
        <v>1281</v>
      </c>
      <c r="H852" s="908" t="s">
        <v>888</v>
      </c>
      <c r="T852" s="671">
        <v>45663</v>
      </c>
      <c r="U852" s="557" t="s">
        <v>3547</v>
      </c>
      <c r="V852" s="557" t="s">
        <v>4460</v>
      </c>
      <c r="W852" s="558" t="s">
        <v>562</v>
      </c>
      <c r="X852" s="558" t="s">
        <v>424</v>
      </c>
      <c r="Y852" s="673" t="s">
        <v>5040</v>
      </c>
      <c r="Z852" s="569"/>
      <c r="AA852" s="569">
        <v>70000</v>
      </c>
      <c r="AB852" s="569"/>
      <c r="AC852" s="569"/>
      <c r="AD852" s="569"/>
      <c r="AE852" s="569">
        <v>70000</v>
      </c>
      <c r="AF852" s="569"/>
      <c r="AG852" s="569"/>
      <c r="AH852" s="569" t="s">
        <v>5048</v>
      </c>
      <c r="AI852" t="s">
        <v>542</v>
      </c>
      <c r="BP852" s="203"/>
      <c r="BQ852" s="203"/>
      <c r="BR852" s="203"/>
      <c r="BS852" s="203"/>
      <c r="BT852" s="203"/>
      <c r="BU852" s="126"/>
      <c r="BV852" s="203"/>
      <c r="BW852" s="203"/>
      <c r="BX852" s="126"/>
      <c r="BY852" s="203"/>
      <c r="BZ852" s="203"/>
      <c r="CA852" s="126"/>
      <c r="CB852" s="203"/>
      <c r="CC852" s="203"/>
      <c r="CD852" s="376"/>
      <c r="CE852" s="203"/>
      <c r="CG852" s="375"/>
      <c r="CH852" s="375"/>
      <c r="CJ852" s="376"/>
      <c r="CK852" s="374"/>
      <c r="CM852" s="375"/>
      <c r="DB852" s="126">
        <v>45958</v>
      </c>
      <c r="DC852" s="203">
        <v>12000</v>
      </c>
    </row>
    <row r="853" spans="5:107" x14ac:dyDescent="0.25">
      <c r="E853" s="282">
        <v>45954</v>
      </c>
      <c r="F853" s="212">
        <v>4000</v>
      </c>
      <c r="G853" s="215" t="s">
        <v>1281</v>
      </c>
      <c r="H853" s="908" t="s">
        <v>6949</v>
      </c>
      <c r="T853" s="671">
        <v>45662</v>
      </c>
      <c r="U853" s="557" t="s">
        <v>4961</v>
      </c>
      <c r="V853" s="557" t="s">
        <v>2595</v>
      </c>
      <c r="W853" s="558" t="s">
        <v>561</v>
      </c>
      <c r="X853" s="558" t="s">
        <v>214</v>
      </c>
      <c r="Y853" s="673">
        <v>680000</v>
      </c>
      <c r="Z853" s="569"/>
      <c r="AA853" s="569">
        <v>227000</v>
      </c>
      <c r="AB853" s="569"/>
      <c r="AC853" s="569"/>
      <c r="AD853" s="569"/>
      <c r="AE853" s="569">
        <v>227000</v>
      </c>
      <c r="AF853" s="569"/>
      <c r="AG853" s="569"/>
      <c r="AH853" s="569" t="s">
        <v>5007</v>
      </c>
      <c r="AI853" t="s">
        <v>542</v>
      </c>
      <c r="BP853" s="203"/>
      <c r="BQ853" s="203"/>
      <c r="BR853" s="203"/>
      <c r="BS853" s="203"/>
      <c r="BT853" s="203"/>
      <c r="BU853" s="126"/>
      <c r="BV853" s="203"/>
      <c r="BW853" s="203"/>
      <c r="BX853" s="126"/>
      <c r="BY853" s="203"/>
      <c r="BZ853" s="203"/>
      <c r="CA853" s="126"/>
      <c r="CB853" s="203"/>
      <c r="CC853" s="203"/>
      <c r="CD853" s="376"/>
      <c r="CE853" s="203"/>
      <c r="CG853" s="375"/>
      <c r="CH853" s="375"/>
      <c r="CJ853" s="376"/>
      <c r="CK853" s="374"/>
      <c r="CM853" s="375"/>
      <c r="DB853" s="126">
        <v>45958</v>
      </c>
      <c r="DC853" s="203">
        <v>20000</v>
      </c>
    </row>
    <row r="854" spans="5:107" x14ac:dyDescent="0.25">
      <c r="E854" s="211">
        <v>45954</v>
      </c>
      <c r="F854" s="212">
        <v>22000</v>
      </c>
      <c r="G854" s="213" t="s">
        <v>1281</v>
      </c>
      <c r="H854" s="908" t="s">
        <v>6951</v>
      </c>
      <c r="T854" s="671">
        <v>45661</v>
      </c>
      <c r="U854" s="557" t="s">
        <v>3770</v>
      </c>
      <c r="V854" s="557" t="s">
        <v>4962</v>
      </c>
      <c r="W854" s="558" t="s">
        <v>561</v>
      </c>
      <c r="X854" s="558" t="s">
        <v>214</v>
      </c>
      <c r="Y854" s="673">
        <v>334000</v>
      </c>
      <c r="Z854" s="569"/>
      <c r="AA854" s="569">
        <v>102000</v>
      </c>
      <c r="AB854" s="569"/>
      <c r="AC854" s="569"/>
      <c r="AD854" s="569"/>
      <c r="AE854" s="569">
        <v>102000</v>
      </c>
      <c r="AF854" s="569"/>
      <c r="AG854" s="569"/>
      <c r="AH854" s="569" t="s">
        <v>5006</v>
      </c>
      <c r="AI854" t="s">
        <v>542</v>
      </c>
      <c r="BP854" s="203"/>
      <c r="BQ854" s="203"/>
      <c r="BR854" s="203"/>
      <c r="BS854" s="203"/>
      <c r="BT854" s="203"/>
      <c r="BU854" s="126"/>
      <c r="BV854" s="203"/>
      <c r="BW854" s="203"/>
      <c r="BX854" s="126"/>
      <c r="BY854" s="203"/>
      <c r="BZ854" s="203"/>
      <c r="CA854" s="126"/>
      <c r="CB854" s="203"/>
      <c r="CC854" s="203"/>
      <c r="CD854" s="376"/>
      <c r="CE854" s="203"/>
      <c r="CG854" s="375"/>
      <c r="CH854" s="375"/>
      <c r="CJ854" s="376"/>
      <c r="CK854" s="374"/>
      <c r="CM854" s="375"/>
      <c r="DB854" s="126">
        <v>45958</v>
      </c>
      <c r="DC854" s="203">
        <v>357000</v>
      </c>
    </row>
    <row r="855" spans="5:107" x14ac:dyDescent="0.25">
      <c r="E855" s="211">
        <v>45954</v>
      </c>
      <c r="F855" s="212">
        <v>188000</v>
      </c>
      <c r="G855" s="213" t="s">
        <v>1281</v>
      </c>
      <c r="H855" s="908" t="s">
        <v>3344</v>
      </c>
      <c r="T855" s="671">
        <v>45658</v>
      </c>
      <c r="U855" s="557" t="s">
        <v>556</v>
      </c>
      <c r="V855" s="557">
        <v>15441450</v>
      </c>
      <c r="W855" s="558" t="s">
        <v>1446</v>
      </c>
      <c r="X855" s="558" t="s">
        <v>571</v>
      </c>
      <c r="Y855" s="673">
        <v>140000</v>
      </c>
      <c r="Z855" s="569"/>
      <c r="AA855" s="569">
        <v>0</v>
      </c>
      <c r="AB855" s="569"/>
      <c r="AC855" s="569"/>
      <c r="AD855" s="569"/>
      <c r="AE855" s="569">
        <v>0</v>
      </c>
      <c r="AF855" s="569"/>
      <c r="AG855" s="569"/>
      <c r="AH855" s="569" t="s">
        <v>5140</v>
      </c>
      <c r="AI855" t="s">
        <v>542</v>
      </c>
      <c r="BP855" s="203"/>
      <c r="BQ855" s="203"/>
      <c r="BR855" s="203"/>
      <c r="BS855" s="203"/>
      <c r="BT855" s="203"/>
      <c r="BU855" s="126"/>
      <c r="BV855" s="203"/>
      <c r="BW855" s="203"/>
      <c r="BX855" s="126"/>
      <c r="BY855" s="203"/>
      <c r="BZ855" s="203"/>
      <c r="CA855" s="126"/>
      <c r="CB855" s="203"/>
      <c r="CC855" s="203"/>
      <c r="CD855" s="376"/>
      <c r="CE855" s="203"/>
      <c r="CG855" s="375"/>
      <c r="CH855" s="375"/>
      <c r="CJ855" s="376"/>
      <c r="CK855" s="374"/>
      <c r="CM855" s="375"/>
      <c r="DB855" s="126">
        <v>45958</v>
      </c>
      <c r="DC855" s="203">
        <v>20000</v>
      </c>
    </row>
    <row r="856" spans="5:107" x14ac:dyDescent="0.25">
      <c r="E856" s="211">
        <v>45954</v>
      </c>
      <c r="F856" s="212">
        <v>8000</v>
      </c>
      <c r="G856" s="213" t="s">
        <v>1365</v>
      </c>
      <c r="H856" s="908" t="s">
        <v>6956</v>
      </c>
      <c r="T856" s="671">
        <v>45657</v>
      </c>
      <c r="U856" s="557" t="s">
        <v>1641</v>
      </c>
      <c r="V856" s="557" t="s">
        <v>5016</v>
      </c>
      <c r="W856" s="558" t="s">
        <v>3069</v>
      </c>
      <c r="X856" s="558" t="s">
        <v>214</v>
      </c>
      <c r="Y856" s="673">
        <v>20000</v>
      </c>
      <c r="Z856" s="569"/>
      <c r="AA856" s="569">
        <v>18000</v>
      </c>
      <c r="AB856" s="569"/>
      <c r="AC856" s="569"/>
      <c r="AD856" s="569"/>
      <c r="AE856" s="569">
        <v>18000</v>
      </c>
      <c r="AF856" s="569"/>
      <c r="AG856" s="569"/>
      <c r="AH856" s="569" t="s">
        <v>5017</v>
      </c>
      <c r="AI856" t="s">
        <v>542</v>
      </c>
      <c r="BP856" s="203"/>
      <c r="BQ856" s="203"/>
      <c r="BR856" s="203"/>
      <c r="BS856" s="203"/>
      <c r="BT856" s="203"/>
      <c r="BU856" s="126"/>
      <c r="BV856" s="203"/>
      <c r="BW856" s="203"/>
      <c r="BX856" s="126"/>
      <c r="BY856" s="203"/>
      <c r="BZ856" s="203"/>
      <c r="CA856" s="126"/>
      <c r="CB856" s="203"/>
      <c r="CC856" s="203"/>
      <c r="CD856" s="376"/>
      <c r="CE856" s="203"/>
      <c r="CG856" s="375"/>
      <c r="CH856" s="375"/>
      <c r="CJ856" s="376"/>
      <c r="CK856" s="374"/>
      <c r="CM856" s="375"/>
      <c r="DB856" s="126">
        <v>45958</v>
      </c>
      <c r="DC856" s="203">
        <v>26000</v>
      </c>
    </row>
    <row r="857" spans="5:107" x14ac:dyDescent="0.25">
      <c r="E857" s="211">
        <v>45954</v>
      </c>
      <c r="F857" s="212">
        <v>10000</v>
      </c>
      <c r="G857" s="213" t="s">
        <v>1281</v>
      </c>
      <c r="H857" s="908" t="s">
        <v>6950</v>
      </c>
      <c r="T857" s="671">
        <v>45657</v>
      </c>
      <c r="U857" s="557" t="s">
        <v>5011</v>
      </c>
      <c r="V857" s="557" t="s">
        <v>5012</v>
      </c>
      <c r="W857" s="558" t="s">
        <v>3611</v>
      </c>
      <c r="X857" s="558" t="s">
        <v>5004</v>
      </c>
      <c r="Y857" s="673">
        <v>794000</v>
      </c>
      <c r="Z857" s="569"/>
      <c r="AA857" s="569">
        <v>88000</v>
      </c>
      <c r="AB857" s="569"/>
      <c r="AC857" s="569"/>
      <c r="AD857" s="569"/>
      <c r="AE857" s="569">
        <v>88000</v>
      </c>
      <c r="AF857" s="569"/>
      <c r="AG857" s="569"/>
      <c r="AH857" s="569" t="s">
        <v>5019</v>
      </c>
      <c r="AI857" t="s">
        <v>542</v>
      </c>
      <c r="BP857" s="203"/>
      <c r="BQ857" s="203"/>
      <c r="BR857" s="203"/>
      <c r="BS857" s="203"/>
      <c r="BT857" s="203"/>
      <c r="BU857" s="126"/>
      <c r="BV857" s="203"/>
      <c r="BW857" s="203"/>
      <c r="BX857" s="126"/>
      <c r="BY857" s="203"/>
      <c r="BZ857" s="203"/>
      <c r="CA857" s="126"/>
      <c r="CB857" s="203"/>
      <c r="CC857" s="203"/>
      <c r="CD857" s="376"/>
      <c r="CE857" s="203"/>
      <c r="CG857" s="375"/>
      <c r="CH857" s="375"/>
      <c r="CJ857" s="376"/>
      <c r="CK857" s="374"/>
      <c r="CM857" s="375"/>
      <c r="DB857" s="126">
        <v>45958</v>
      </c>
      <c r="DC857" s="203">
        <v>340000</v>
      </c>
    </row>
    <row r="858" spans="5:107" x14ac:dyDescent="0.25">
      <c r="E858" s="211">
        <v>45954</v>
      </c>
      <c r="F858" s="212">
        <v>72000</v>
      </c>
      <c r="G858" s="213"/>
      <c r="H858" s="908"/>
      <c r="T858" s="671">
        <v>45657</v>
      </c>
      <c r="U858" s="557" t="s">
        <v>6513</v>
      </c>
      <c r="V858" s="557" t="s">
        <v>3803</v>
      </c>
      <c r="W858" s="558" t="s">
        <v>561</v>
      </c>
      <c r="X858" s="558" t="s">
        <v>426</v>
      </c>
      <c r="Y858" s="673">
        <v>236000</v>
      </c>
      <c r="Z858" s="569"/>
      <c r="AA858" s="569">
        <v>67000</v>
      </c>
      <c r="AB858" s="569"/>
      <c r="AC858" s="569"/>
      <c r="AD858" s="569"/>
      <c r="AE858" s="569">
        <v>67000</v>
      </c>
      <c r="AF858" s="569"/>
      <c r="AG858" s="569"/>
      <c r="AH858" s="569" t="s">
        <v>5021</v>
      </c>
      <c r="AI858" t="s">
        <v>542</v>
      </c>
      <c r="BP858" s="203"/>
      <c r="BQ858" s="203"/>
      <c r="BR858" s="203"/>
      <c r="BS858" s="203"/>
      <c r="BT858" s="203"/>
      <c r="BU858" s="126"/>
      <c r="BV858" s="203"/>
      <c r="BW858" s="203"/>
      <c r="BX858" s="126"/>
      <c r="BY858" s="203"/>
      <c r="BZ858" s="203"/>
      <c r="CA858" s="126"/>
      <c r="CB858" s="203"/>
      <c r="CC858" s="203"/>
      <c r="CD858" s="376"/>
      <c r="CE858" s="203"/>
      <c r="CG858" s="375"/>
      <c r="CH858" s="375"/>
      <c r="CJ858" s="376"/>
      <c r="CK858" s="374"/>
      <c r="CM858" s="375"/>
      <c r="DB858" s="126">
        <v>45957</v>
      </c>
      <c r="DC858" s="203">
        <v>182000</v>
      </c>
    </row>
    <row r="859" spans="5:107" x14ac:dyDescent="0.25">
      <c r="E859" s="211">
        <v>45953</v>
      </c>
      <c r="F859" s="212">
        <v>3000</v>
      </c>
      <c r="G859" s="213" t="s">
        <v>3321</v>
      </c>
      <c r="H859" s="908" t="s">
        <v>5674</v>
      </c>
      <c r="T859" s="671">
        <v>45657</v>
      </c>
      <c r="U859" s="557" t="s">
        <v>5010</v>
      </c>
      <c r="V859" s="557" t="s">
        <v>5002</v>
      </c>
      <c r="W859" s="558" t="s">
        <v>561</v>
      </c>
      <c r="X859" s="558" t="s">
        <v>426</v>
      </c>
      <c r="Y859" s="673">
        <v>516000</v>
      </c>
      <c r="Z859" s="569"/>
      <c r="AA859" s="569">
        <v>69000</v>
      </c>
      <c r="AB859" s="569"/>
      <c r="AC859" s="569"/>
      <c r="AD859" s="569"/>
      <c r="AE859" s="569">
        <v>69000</v>
      </c>
      <c r="AF859" s="569"/>
      <c r="AG859" s="569"/>
      <c r="AH859" s="569" t="s">
        <v>5022</v>
      </c>
      <c r="AI859" t="s">
        <v>542</v>
      </c>
      <c r="BP859" s="203"/>
      <c r="BQ859" s="203"/>
      <c r="BR859" s="203"/>
      <c r="BS859" s="203"/>
      <c r="BT859" s="203"/>
      <c r="BU859" s="126"/>
      <c r="BV859" s="203"/>
      <c r="BW859" s="203"/>
      <c r="BX859" s="126"/>
      <c r="BY859" s="203"/>
      <c r="BZ859" s="203"/>
      <c r="CA859" s="126"/>
      <c r="CB859" s="203"/>
      <c r="CC859" s="203"/>
      <c r="CD859" s="376"/>
      <c r="CE859" s="203"/>
      <c r="CG859" s="375"/>
      <c r="CH859" s="375"/>
      <c r="CJ859" s="376"/>
      <c r="CK859" s="374"/>
      <c r="CM859" s="375"/>
      <c r="DB859" s="126">
        <v>45957</v>
      </c>
      <c r="DC859" s="203">
        <v>30000</v>
      </c>
    </row>
    <row r="860" spans="5:107" x14ac:dyDescent="0.25">
      <c r="E860" s="211">
        <v>45953</v>
      </c>
      <c r="F860" s="212">
        <v>6000</v>
      </c>
      <c r="G860" s="213" t="s">
        <v>5440</v>
      </c>
      <c r="H860" s="908" t="s">
        <v>5639</v>
      </c>
      <c r="T860" s="671">
        <v>45657</v>
      </c>
      <c r="U860" s="557" t="s">
        <v>2101</v>
      </c>
      <c r="V860" s="557" t="s">
        <v>4939</v>
      </c>
      <c r="W860" s="558" t="s">
        <v>561</v>
      </c>
      <c r="X860" s="558" t="s">
        <v>426</v>
      </c>
      <c r="Y860" s="673">
        <v>392000</v>
      </c>
      <c r="Z860" s="569"/>
      <c r="AA860" s="569">
        <v>69000</v>
      </c>
      <c r="AB860" s="569"/>
      <c r="AC860" s="569"/>
      <c r="AD860" s="569"/>
      <c r="AE860" s="569">
        <v>69000</v>
      </c>
      <c r="AF860" s="569"/>
      <c r="AG860" s="569"/>
      <c r="AH860" s="569" t="s">
        <v>5023</v>
      </c>
      <c r="AI860" t="s">
        <v>542</v>
      </c>
      <c r="BP860" s="203"/>
      <c r="BQ860" s="203"/>
      <c r="BR860" s="203"/>
      <c r="BS860" s="203"/>
      <c r="BT860" s="203"/>
      <c r="BU860" s="126"/>
      <c r="BV860" s="203"/>
      <c r="BW860" s="203"/>
      <c r="BX860" s="126"/>
      <c r="BY860" s="203"/>
      <c r="BZ860" s="203"/>
      <c r="CA860" s="126"/>
      <c r="CB860" s="203"/>
      <c r="CC860" s="203"/>
      <c r="CD860" s="376"/>
      <c r="CE860" s="203"/>
      <c r="CG860" s="375"/>
      <c r="CH860" s="375"/>
      <c r="CJ860" s="376"/>
      <c r="CK860" s="374"/>
      <c r="CM860" s="375"/>
      <c r="DB860" s="126">
        <v>45956</v>
      </c>
      <c r="DC860" s="203">
        <v>3000</v>
      </c>
    </row>
    <row r="861" spans="5:107" x14ac:dyDescent="0.25">
      <c r="E861" s="555">
        <v>45951</v>
      </c>
      <c r="F861" s="405">
        <v>4000</v>
      </c>
      <c r="G861" s="460"/>
      <c r="H861" s="405" t="s">
        <v>690</v>
      </c>
      <c r="T861" s="671">
        <v>45657</v>
      </c>
      <c r="U861" s="557" t="s">
        <v>4297</v>
      </c>
      <c r="V861" s="557" t="s">
        <v>4890</v>
      </c>
      <c r="W861" s="558" t="s">
        <v>561</v>
      </c>
      <c r="X861" s="558" t="s">
        <v>426</v>
      </c>
      <c r="Y861" s="673">
        <v>379000</v>
      </c>
      <c r="Z861" s="569"/>
      <c r="AA861" s="569">
        <v>72000</v>
      </c>
      <c r="AB861" s="569"/>
      <c r="AC861" s="569"/>
      <c r="AD861" s="569"/>
      <c r="AE861" s="569">
        <v>72000</v>
      </c>
      <c r="AF861" s="569"/>
      <c r="AG861" s="569"/>
      <c r="AH861" s="569" t="s">
        <v>5024</v>
      </c>
      <c r="AI861" t="s">
        <v>542</v>
      </c>
      <c r="BP861" s="203"/>
      <c r="BQ861" s="203"/>
      <c r="BR861" s="203"/>
      <c r="BS861" s="203"/>
      <c r="BT861" s="203"/>
      <c r="BU861" s="126"/>
      <c r="BV861" s="203"/>
      <c r="BW861" s="203"/>
      <c r="BX861" s="126"/>
      <c r="BY861" s="203"/>
      <c r="BZ861" s="203"/>
      <c r="CA861" s="126"/>
      <c r="CB861" s="203"/>
      <c r="CC861" s="203"/>
      <c r="CD861" s="376"/>
      <c r="CE861" s="203"/>
      <c r="CG861" s="375"/>
      <c r="CH861" s="375"/>
      <c r="CJ861" s="376"/>
      <c r="CK861" s="374"/>
      <c r="CM861" s="375"/>
      <c r="DB861" s="126">
        <v>45956</v>
      </c>
      <c r="DC861" s="203">
        <v>3000</v>
      </c>
    </row>
    <row r="862" spans="5:107" x14ac:dyDescent="0.25">
      <c r="E862" s="211">
        <v>45951</v>
      </c>
      <c r="F862" s="212">
        <v>30000</v>
      </c>
      <c r="G862" s="213" t="s">
        <v>911</v>
      </c>
      <c r="H862" s="1005" t="s">
        <v>885</v>
      </c>
      <c r="T862" s="671">
        <v>45657</v>
      </c>
      <c r="U862" s="557" t="s">
        <v>4297</v>
      </c>
      <c r="V862" s="557" t="s">
        <v>3605</v>
      </c>
      <c r="W862" s="558" t="s">
        <v>561</v>
      </c>
      <c r="X862" s="558" t="s">
        <v>427</v>
      </c>
      <c r="Y862" s="673">
        <v>310000</v>
      </c>
      <c r="Z862" s="569"/>
      <c r="AA862" s="569">
        <v>70000</v>
      </c>
      <c r="AB862" s="569"/>
      <c r="AC862" s="569"/>
      <c r="AD862" s="569"/>
      <c r="AE862" s="569">
        <v>70000</v>
      </c>
      <c r="AF862" s="569"/>
      <c r="AG862" s="569"/>
      <c r="AH862" s="569" t="s">
        <v>5035</v>
      </c>
      <c r="AI862" t="s">
        <v>542</v>
      </c>
      <c r="BP862" s="203"/>
      <c r="BQ862" s="203"/>
      <c r="BR862" s="203"/>
      <c r="BS862" s="203"/>
      <c r="BT862" s="203"/>
      <c r="BU862" s="126"/>
      <c r="BV862" s="203"/>
      <c r="BW862" s="203"/>
      <c r="BX862" s="126"/>
      <c r="BY862" s="203"/>
      <c r="BZ862" s="203"/>
      <c r="CA862" s="126"/>
      <c r="CB862" s="203"/>
      <c r="CC862" s="203"/>
      <c r="CD862" s="376"/>
      <c r="CE862" s="203"/>
      <c r="CG862" s="375"/>
      <c r="CH862" s="375"/>
      <c r="CJ862" s="376"/>
      <c r="CK862" s="374"/>
      <c r="CM862" s="375"/>
      <c r="DB862" s="126">
        <v>45955</v>
      </c>
      <c r="DC862" s="203">
        <v>120000</v>
      </c>
    </row>
    <row r="863" spans="5:107" x14ac:dyDescent="0.25">
      <c r="E863" s="211">
        <v>45951</v>
      </c>
      <c r="F863" s="212">
        <v>7000</v>
      </c>
      <c r="G863" s="213" t="s">
        <v>5440</v>
      </c>
      <c r="H863" s="908" t="s">
        <v>6944</v>
      </c>
      <c r="T863" s="671">
        <v>45657</v>
      </c>
      <c r="U863" s="557" t="s">
        <v>4297</v>
      </c>
      <c r="V863" s="557" t="s">
        <v>4882</v>
      </c>
      <c r="W863" s="558" t="s">
        <v>4849</v>
      </c>
      <c r="X863" s="558" t="s">
        <v>426</v>
      </c>
      <c r="Y863" s="673" t="s">
        <v>4904</v>
      </c>
      <c r="Z863" s="569"/>
      <c r="AA863" s="569">
        <v>69000</v>
      </c>
      <c r="AB863" s="569"/>
      <c r="AC863" s="569"/>
      <c r="AD863" s="569"/>
      <c r="AE863" s="569">
        <v>69000</v>
      </c>
      <c r="AF863" s="569"/>
      <c r="AG863" s="569"/>
      <c r="AH863" s="569" t="s">
        <v>5025</v>
      </c>
      <c r="AI863" t="s">
        <v>542</v>
      </c>
      <c r="BP863" s="203"/>
      <c r="BQ863" s="203"/>
      <c r="BR863" s="203"/>
      <c r="BS863" s="203"/>
      <c r="BT863" s="203"/>
      <c r="BU863" s="126"/>
      <c r="BV863" s="203"/>
      <c r="BW863" s="203"/>
      <c r="BX863" s="126"/>
      <c r="BY863" s="203"/>
      <c r="BZ863" s="203"/>
      <c r="CA863" s="126"/>
      <c r="CB863" s="203"/>
      <c r="CC863" s="203"/>
      <c r="CD863" s="376"/>
      <c r="CE863" s="203"/>
      <c r="CG863" s="375"/>
      <c r="CH863" s="375"/>
      <c r="CJ863" s="376"/>
      <c r="CK863" s="374"/>
      <c r="CM863" s="375"/>
      <c r="DB863" s="126">
        <v>45954</v>
      </c>
      <c r="DC863" s="203">
        <v>10000</v>
      </c>
    </row>
    <row r="864" spans="5:107" x14ac:dyDescent="0.25">
      <c r="E864" s="211">
        <v>45950</v>
      </c>
      <c r="F864" s="212">
        <v>3000</v>
      </c>
      <c r="G864" s="213"/>
      <c r="H864" s="908" t="s">
        <v>6941</v>
      </c>
      <c r="T864" s="671">
        <v>45657</v>
      </c>
      <c r="U864" s="557" t="s">
        <v>556</v>
      </c>
      <c r="V864" s="557">
        <v>1000760736</v>
      </c>
      <c r="W864" s="558" t="s">
        <v>3213</v>
      </c>
      <c r="X864" s="558" t="s">
        <v>214</v>
      </c>
      <c r="Y864" s="673">
        <v>280000</v>
      </c>
      <c r="Z864" s="569"/>
      <c r="AA864" s="569">
        <v>13000</v>
      </c>
      <c r="AB864" s="569"/>
      <c r="AC864" s="569"/>
      <c r="AD864" s="569"/>
      <c r="AE864" s="569">
        <v>13000</v>
      </c>
      <c r="AF864" s="569"/>
      <c r="AG864" s="569"/>
      <c r="AH864" s="569" t="s">
        <v>4963</v>
      </c>
      <c r="AI864" t="s">
        <v>542</v>
      </c>
      <c r="BP864" s="203"/>
      <c r="BQ864" s="203"/>
      <c r="BR864" s="203"/>
      <c r="BS864" s="203"/>
      <c r="BT864" s="203"/>
      <c r="BU864" s="126"/>
      <c r="BV864" s="203"/>
      <c r="BW864" s="203"/>
      <c r="BX864" s="126"/>
      <c r="BY864" s="203"/>
      <c r="BZ864" s="203"/>
      <c r="CA864" s="126"/>
      <c r="CB864" s="203"/>
      <c r="CC864" s="203"/>
      <c r="CD864" s="376"/>
      <c r="CE864" s="203"/>
      <c r="CG864" s="375"/>
      <c r="CH864" s="375"/>
      <c r="CJ864" s="376"/>
      <c r="CK864" s="374"/>
      <c r="CM864" s="375"/>
      <c r="DB864" s="126">
        <v>45954</v>
      </c>
      <c r="DC864" s="203">
        <v>72000</v>
      </c>
    </row>
    <row r="865" spans="5:107" x14ac:dyDescent="0.25">
      <c r="E865" s="211">
        <v>45949</v>
      </c>
      <c r="F865" s="212">
        <v>35000</v>
      </c>
      <c r="G865" s="213" t="s">
        <v>1365</v>
      </c>
      <c r="H865" s="908" t="s">
        <v>1203</v>
      </c>
      <c r="T865" s="671">
        <v>45657</v>
      </c>
      <c r="U865" s="557" t="s">
        <v>556</v>
      </c>
      <c r="V865" s="557" t="s">
        <v>4997</v>
      </c>
      <c r="W865" s="558" t="s">
        <v>561</v>
      </c>
      <c r="X865" s="558" t="s">
        <v>4998</v>
      </c>
      <c r="Y865" s="673">
        <v>400000</v>
      </c>
      <c r="Z865" s="569"/>
      <c r="AA865" s="569">
        <v>146000</v>
      </c>
      <c r="AB865" s="569"/>
      <c r="AC865" s="569"/>
      <c r="AD865" s="569"/>
      <c r="AE865" s="569">
        <v>146000</v>
      </c>
      <c r="AF865" s="569"/>
      <c r="AG865" s="569"/>
      <c r="AH865" s="569" t="s">
        <v>5027</v>
      </c>
      <c r="AI865" t="s">
        <v>542</v>
      </c>
      <c r="BP865" s="203"/>
      <c r="BQ865" s="203"/>
      <c r="BR865" s="203"/>
      <c r="BS865" s="203"/>
      <c r="BT865" s="203"/>
      <c r="BU865" s="126"/>
      <c r="BV865" s="203"/>
      <c r="BW865" s="203"/>
      <c r="BX865" s="126"/>
      <c r="BY865" s="203"/>
      <c r="BZ865" s="203"/>
      <c r="CA865" s="126"/>
      <c r="CB865" s="203"/>
      <c r="CC865" s="203"/>
      <c r="CD865" s="376"/>
      <c r="CE865" s="203"/>
      <c r="CG865" s="375"/>
      <c r="CH865" s="375"/>
      <c r="CJ865" s="376"/>
      <c r="CK865" s="374"/>
      <c r="CM865" s="375"/>
      <c r="DB865" s="126">
        <v>45954</v>
      </c>
      <c r="DC865" s="203">
        <v>8000</v>
      </c>
    </row>
    <row r="866" spans="5:107" x14ac:dyDescent="0.25">
      <c r="E866" s="211">
        <v>45948</v>
      </c>
      <c r="F866" s="212">
        <v>10000</v>
      </c>
      <c r="G866" s="213" t="s">
        <v>1281</v>
      </c>
      <c r="H866" s="908" t="s">
        <v>3362</v>
      </c>
      <c r="T866" s="671">
        <v>45657</v>
      </c>
      <c r="U866" s="557" t="s">
        <v>556</v>
      </c>
      <c r="V866" s="557">
        <v>32751339</v>
      </c>
      <c r="W866" s="558" t="s">
        <v>4903</v>
      </c>
      <c r="X866" s="558" t="s">
        <v>214</v>
      </c>
      <c r="Y866" s="673">
        <v>465000</v>
      </c>
      <c r="Z866" s="569"/>
      <c r="AA866" s="569">
        <v>26000</v>
      </c>
      <c r="AB866" s="569"/>
      <c r="AC866" s="569"/>
      <c r="AD866" s="569"/>
      <c r="AE866" s="569">
        <v>26000</v>
      </c>
      <c r="AF866" s="569"/>
      <c r="AG866" s="569"/>
      <c r="AH866" s="569" t="s">
        <v>5028</v>
      </c>
      <c r="AI866" t="s">
        <v>542</v>
      </c>
      <c r="BP866" s="203"/>
      <c r="BQ866" s="203"/>
      <c r="BR866" s="203"/>
      <c r="BS866" s="203"/>
      <c r="BT866" s="203"/>
      <c r="BU866" s="126"/>
      <c r="BV866" s="203"/>
      <c r="BW866" s="203"/>
      <c r="BX866" s="126"/>
      <c r="BY866" s="203"/>
      <c r="BZ866" s="203"/>
      <c r="CA866" s="126"/>
      <c r="CB866" s="203"/>
      <c r="CC866" s="203"/>
      <c r="CD866" s="376"/>
      <c r="CE866" s="203"/>
      <c r="CG866" s="375"/>
      <c r="CH866" s="375"/>
      <c r="CJ866" s="376"/>
      <c r="CK866" s="374"/>
      <c r="CM866" s="375"/>
      <c r="DB866" s="126">
        <v>45954</v>
      </c>
      <c r="DC866" s="203">
        <v>72000</v>
      </c>
    </row>
    <row r="867" spans="5:107" x14ac:dyDescent="0.25">
      <c r="E867" s="211">
        <v>45948</v>
      </c>
      <c r="F867" s="212">
        <v>6000</v>
      </c>
      <c r="G867" s="213" t="s">
        <v>1281</v>
      </c>
      <c r="H867" s="908" t="s">
        <v>1455</v>
      </c>
      <c r="T867" s="671">
        <v>45656</v>
      </c>
      <c r="U867" s="557" t="s">
        <v>1974</v>
      </c>
      <c r="V867" s="557" t="s">
        <v>4932</v>
      </c>
      <c r="W867" s="558" t="s">
        <v>580</v>
      </c>
      <c r="X867" s="558" t="s">
        <v>424</v>
      </c>
      <c r="Y867" s="673" t="s">
        <v>4933</v>
      </c>
      <c r="Z867" s="569"/>
      <c r="AA867" s="569">
        <v>51000</v>
      </c>
      <c r="AB867" s="569"/>
      <c r="AC867" s="569"/>
      <c r="AD867" s="569"/>
      <c r="AE867" s="569">
        <v>51000</v>
      </c>
      <c r="AF867" s="569"/>
      <c r="AG867" s="569"/>
      <c r="AH867" s="569" t="s">
        <v>5015</v>
      </c>
      <c r="AI867" t="s">
        <v>542</v>
      </c>
      <c r="BP867" s="203"/>
      <c r="BQ867" s="203"/>
      <c r="BR867" s="203"/>
      <c r="BS867" s="203"/>
      <c r="BT867" s="203"/>
      <c r="BU867" s="126"/>
      <c r="BV867" s="203"/>
      <c r="BW867" s="203"/>
      <c r="BX867" s="126"/>
      <c r="BY867" s="203"/>
      <c r="BZ867" s="203"/>
      <c r="CA867" s="126"/>
      <c r="CB867" s="203"/>
      <c r="CC867" s="203"/>
      <c r="CD867" s="376"/>
      <c r="CE867" s="203"/>
      <c r="CG867" s="375"/>
      <c r="CH867" s="375"/>
      <c r="CJ867" s="376"/>
      <c r="CK867" s="374"/>
      <c r="CM867" s="375"/>
      <c r="DB867" s="126">
        <v>45954</v>
      </c>
      <c r="DC867" s="203">
        <v>394000</v>
      </c>
    </row>
    <row r="868" spans="5:107" x14ac:dyDescent="0.25">
      <c r="E868" s="211">
        <v>45948</v>
      </c>
      <c r="F868" s="212">
        <v>6000</v>
      </c>
      <c r="G868" s="213" t="s">
        <v>1281</v>
      </c>
      <c r="H868" s="908" t="s">
        <v>1455</v>
      </c>
      <c r="T868" s="671">
        <v>45655</v>
      </c>
      <c r="U868" s="557" t="s">
        <v>1867</v>
      </c>
      <c r="V868" s="557" t="s">
        <v>4616</v>
      </c>
      <c r="W868" s="558" t="s">
        <v>561</v>
      </c>
      <c r="X868" s="558" t="s">
        <v>426</v>
      </c>
      <c r="Y868" s="673" t="s">
        <v>4658</v>
      </c>
      <c r="Z868" s="569"/>
      <c r="AA868" s="569">
        <v>22000</v>
      </c>
      <c r="AB868" s="569"/>
      <c r="AC868" s="569"/>
      <c r="AD868" s="569"/>
      <c r="AE868" s="569">
        <v>22000</v>
      </c>
      <c r="AF868" s="569"/>
      <c r="AG868" s="569"/>
      <c r="AH868" s="569" t="s">
        <v>5014</v>
      </c>
      <c r="AI868" t="s">
        <v>542</v>
      </c>
      <c r="BP868" s="203"/>
      <c r="BQ868" s="203"/>
      <c r="BR868" s="203"/>
      <c r="BS868" s="203"/>
      <c r="BT868" s="203"/>
      <c r="BU868" s="126"/>
      <c r="BV868" s="203"/>
      <c r="BW868" s="203"/>
      <c r="BX868" s="126"/>
      <c r="BY868" s="203"/>
      <c r="BZ868" s="203"/>
      <c r="CA868" s="126"/>
      <c r="CB868" s="203"/>
      <c r="CC868" s="203"/>
      <c r="CD868" s="376"/>
      <c r="CE868" s="203"/>
      <c r="CG868" s="375"/>
      <c r="CH868" s="375"/>
      <c r="CJ868" s="376"/>
      <c r="CK868" s="374"/>
      <c r="CM868" s="375"/>
      <c r="DB868" s="126">
        <v>45954</v>
      </c>
      <c r="DC868" s="203">
        <v>448000</v>
      </c>
    </row>
    <row r="869" spans="5:107" x14ac:dyDescent="0.25">
      <c r="E869" s="211">
        <v>45948</v>
      </c>
      <c r="F869" s="212">
        <v>230000</v>
      </c>
      <c r="G869" s="213" t="s">
        <v>3321</v>
      </c>
      <c r="H869" s="908" t="s">
        <v>6939</v>
      </c>
      <c r="T869" s="671">
        <v>45654</v>
      </c>
      <c r="U869" s="557" t="s">
        <v>3970</v>
      </c>
      <c r="V869" s="557" t="s">
        <v>5005</v>
      </c>
      <c r="W869" s="558" t="s">
        <v>561</v>
      </c>
      <c r="X869" s="558" t="s">
        <v>426</v>
      </c>
      <c r="Y869" s="673">
        <v>306000</v>
      </c>
      <c r="Z869" s="569"/>
      <c r="AA869" s="569">
        <v>42000</v>
      </c>
      <c r="AB869" s="569"/>
      <c r="AC869" s="569"/>
      <c r="AD869" s="569"/>
      <c r="AE869" s="569">
        <v>42000</v>
      </c>
      <c r="AF869" s="569"/>
      <c r="AG869" s="569"/>
      <c r="AH869" s="569" t="s">
        <v>5013</v>
      </c>
      <c r="AI869" t="s">
        <v>542</v>
      </c>
      <c r="BP869" s="203"/>
      <c r="BQ869" s="203"/>
      <c r="BR869" s="203"/>
      <c r="BS869" s="203"/>
      <c r="BT869" s="203"/>
      <c r="BU869" s="126"/>
      <c r="BV869" s="203"/>
      <c r="BW869" s="203"/>
      <c r="BX869" s="126"/>
      <c r="BY869" s="203"/>
      <c r="BZ869" s="203"/>
      <c r="CA869" s="126"/>
      <c r="CB869" s="203"/>
      <c r="CC869" s="203"/>
      <c r="CD869" s="376"/>
      <c r="CE869" s="203"/>
      <c r="CG869" s="375"/>
      <c r="CH869" s="375"/>
      <c r="CJ869" s="376"/>
      <c r="CK869" s="374"/>
      <c r="CM869" s="375"/>
      <c r="DB869" s="126">
        <v>45954</v>
      </c>
      <c r="DC869" s="203">
        <v>22000</v>
      </c>
    </row>
    <row r="870" spans="5:107" x14ac:dyDescent="0.25">
      <c r="E870" s="211">
        <v>45948</v>
      </c>
      <c r="F870" s="212">
        <v>10000</v>
      </c>
      <c r="G870" s="213" t="s">
        <v>1281</v>
      </c>
      <c r="H870" s="908" t="s">
        <v>953</v>
      </c>
      <c r="T870" s="671">
        <v>45653</v>
      </c>
      <c r="U870" s="557" t="s">
        <v>1867</v>
      </c>
      <c r="V870" s="557" t="s">
        <v>4934</v>
      </c>
      <c r="W870" s="558" t="s">
        <v>4992</v>
      </c>
      <c r="X870" s="558" t="s">
        <v>4993</v>
      </c>
      <c r="Y870" s="673">
        <v>50000</v>
      </c>
      <c r="Z870" s="569"/>
      <c r="AA870" s="569">
        <v>50000</v>
      </c>
      <c r="AB870" s="569"/>
      <c r="AC870" s="569"/>
      <c r="AD870" s="569"/>
      <c r="AE870" s="569">
        <v>50000</v>
      </c>
      <c r="AF870" s="569"/>
      <c r="AG870" s="569"/>
      <c r="AH870" s="569" t="s">
        <v>4935</v>
      </c>
      <c r="AI870" t="s">
        <v>542</v>
      </c>
      <c r="BP870" s="203"/>
      <c r="BQ870" s="203"/>
      <c r="BR870" s="203"/>
      <c r="BS870" s="203"/>
      <c r="BT870" s="203"/>
      <c r="BU870" s="126"/>
      <c r="BV870" s="203"/>
      <c r="BW870" s="203"/>
      <c r="BX870" s="126"/>
      <c r="BY870" s="203"/>
      <c r="BZ870" s="203"/>
      <c r="CA870" s="126"/>
      <c r="CB870" s="203"/>
      <c r="CC870" s="203"/>
      <c r="CD870" s="376"/>
      <c r="CE870" s="203"/>
      <c r="CG870" s="375"/>
      <c r="CH870" s="375"/>
      <c r="CJ870" s="376"/>
      <c r="CK870" s="374"/>
      <c r="CM870" s="375"/>
      <c r="DB870" s="126">
        <v>45954</v>
      </c>
      <c r="DC870" s="203">
        <v>10000</v>
      </c>
    </row>
    <row r="871" spans="5:107" x14ac:dyDescent="0.25">
      <c r="E871" s="211">
        <v>45948</v>
      </c>
      <c r="F871" s="212">
        <v>5000</v>
      </c>
      <c r="G871" s="213" t="s">
        <v>3324</v>
      </c>
      <c r="H871" s="908" t="s">
        <v>6937</v>
      </c>
      <c r="T871" s="671">
        <v>45652</v>
      </c>
      <c r="U871" s="557" t="s">
        <v>4891</v>
      </c>
      <c r="V871" s="557" t="s">
        <v>4835</v>
      </c>
      <c r="W871" s="558" t="s">
        <v>561</v>
      </c>
      <c r="X871" s="558" t="s">
        <v>426</v>
      </c>
      <c r="Y871" s="673">
        <v>407000</v>
      </c>
      <c r="Z871" s="569"/>
      <c r="AA871" s="569">
        <v>175000</v>
      </c>
      <c r="AB871" s="569"/>
      <c r="AC871" s="569"/>
      <c r="AD871" s="569"/>
      <c r="AE871" s="569">
        <v>175000</v>
      </c>
      <c r="AF871" s="569"/>
      <c r="AG871" s="569"/>
      <c r="AH871" s="569" t="s">
        <v>4927</v>
      </c>
      <c r="AI871" t="s">
        <v>542</v>
      </c>
      <c r="BP871" s="203"/>
      <c r="BQ871" s="203"/>
      <c r="BR871" s="203"/>
      <c r="BS871" s="203"/>
      <c r="BT871" s="203"/>
      <c r="BU871" s="126"/>
      <c r="BV871" s="203"/>
      <c r="BW871" s="203"/>
      <c r="BX871" s="126"/>
      <c r="BY871" s="203"/>
      <c r="BZ871" s="203"/>
      <c r="CA871" s="126"/>
      <c r="CB871" s="203"/>
      <c r="CC871" s="203"/>
      <c r="CD871" s="376"/>
      <c r="CE871" s="203"/>
      <c r="CG871" s="375"/>
      <c r="CH871" s="375"/>
      <c r="CJ871" s="376"/>
      <c r="CK871" s="374"/>
      <c r="CM871" s="375"/>
      <c r="DB871" s="126">
        <v>45954</v>
      </c>
      <c r="DC871" s="203">
        <v>4000</v>
      </c>
    </row>
    <row r="872" spans="5:107" x14ac:dyDescent="0.25">
      <c r="E872" s="211">
        <v>45948</v>
      </c>
      <c r="F872" s="212">
        <v>34000</v>
      </c>
      <c r="G872" s="213" t="s">
        <v>3323</v>
      </c>
      <c r="H872" s="908" t="s">
        <v>6936</v>
      </c>
      <c r="T872" s="671">
        <v>45651</v>
      </c>
      <c r="U872" s="557" t="s">
        <v>6513</v>
      </c>
      <c r="V872" s="557" t="s">
        <v>4161</v>
      </c>
      <c r="W872" s="558" t="s">
        <v>5044</v>
      </c>
      <c r="X872" s="558" t="s">
        <v>238</v>
      </c>
      <c r="Y872" s="673">
        <v>1045000</v>
      </c>
      <c r="Z872" s="569"/>
      <c r="AA872" s="569">
        <v>70000</v>
      </c>
      <c r="AB872" s="569"/>
      <c r="AC872" s="569"/>
      <c r="AD872" s="569"/>
      <c r="AE872" s="569">
        <v>70000</v>
      </c>
      <c r="AF872" s="569"/>
      <c r="AG872" s="569"/>
      <c r="AH872" s="569" t="s">
        <v>4995</v>
      </c>
      <c r="AI872" t="s">
        <v>542</v>
      </c>
      <c r="BP872" s="203"/>
      <c r="BQ872" s="203"/>
      <c r="BR872" s="203"/>
      <c r="BS872" s="203"/>
      <c r="BT872" s="203"/>
      <c r="BU872" s="126"/>
      <c r="BV872" s="203"/>
      <c r="BW872" s="203"/>
      <c r="BX872" s="126"/>
      <c r="BY872" s="203"/>
      <c r="BZ872" s="203"/>
      <c r="CA872" s="126"/>
      <c r="CB872" s="203"/>
      <c r="CC872" s="203"/>
      <c r="CD872" s="376"/>
      <c r="CE872" s="203"/>
      <c r="CG872" s="375"/>
      <c r="CH872" s="375"/>
      <c r="CJ872" s="376"/>
      <c r="CK872" s="374"/>
      <c r="CM872" s="375"/>
      <c r="DB872" s="126">
        <v>45954</v>
      </c>
      <c r="DC872" s="203">
        <v>5000</v>
      </c>
    </row>
    <row r="873" spans="5:107" x14ac:dyDescent="0.25">
      <c r="E873" s="211">
        <v>45948</v>
      </c>
      <c r="F873" s="212">
        <v>189000</v>
      </c>
      <c r="G873" s="213" t="s">
        <v>1281</v>
      </c>
      <c r="H873" s="908" t="s">
        <v>3344</v>
      </c>
      <c r="T873" s="671">
        <v>45650</v>
      </c>
      <c r="U873" s="557" t="s">
        <v>2369</v>
      </c>
      <c r="V873" s="557" t="s">
        <v>4874</v>
      </c>
      <c r="W873" s="558" t="s">
        <v>2409</v>
      </c>
      <c r="X873" s="558" t="s">
        <v>571</v>
      </c>
      <c r="Y873" s="673">
        <v>412000</v>
      </c>
      <c r="Z873" s="569"/>
      <c r="AA873" s="569">
        <v>88000</v>
      </c>
      <c r="AB873" s="569"/>
      <c r="AC873" s="569"/>
      <c r="AD873" s="569"/>
      <c r="AE873" s="569">
        <v>88000</v>
      </c>
      <c r="AF873" s="569"/>
      <c r="AG873" s="569"/>
      <c r="AH873" s="569" t="s">
        <v>4943</v>
      </c>
      <c r="AI873" t="s">
        <v>542</v>
      </c>
      <c r="BP873" s="203"/>
      <c r="BQ873" s="203"/>
      <c r="BR873" s="203"/>
      <c r="BS873" s="203"/>
      <c r="BT873" s="203"/>
      <c r="BU873" s="126"/>
      <c r="BV873" s="203"/>
      <c r="BW873" s="203"/>
      <c r="BX873" s="126"/>
      <c r="BY873" s="203"/>
      <c r="BZ873" s="203"/>
      <c r="CA873" s="126"/>
      <c r="CB873" s="203"/>
      <c r="CC873" s="203"/>
      <c r="CD873" s="376"/>
      <c r="CE873" s="203"/>
      <c r="CG873" s="375"/>
      <c r="CH873" s="375"/>
      <c r="CJ873" s="376"/>
      <c r="CK873" s="374"/>
      <c r="CM873" s="375"/>
      <c r="DB873" s="126">
        <v>45953</v>
      </c>
      <c r="DC873" s="203">
        <v>6000</v>
      </c>
    </row>
    <row r="874" spans="5:107" x14ac:dyDescent="0.25">
      <c r="E874" s="211">
        <v>45948</v>
      </c>
      <c r="F874" s="212">
        <v>189000</v>
      </c>
      <c r="G874" s="213" t="s">
        <v>1281</v>
      </c>
      <c r="H874" s="908" t="s">
        <v>3344</v>
      </c>
      <c r="T874" s="671">
        <v>45649</v>
      </c>
      <c r="U874" s="557" t="s">
        <v>4297</v>
      </c>
      <c r="V874" s="557" t="s">
        <v>4906</v>
      </c>
      <c r="W874" s="558" t="s">
        <v>561</v>
      </c>
      <c r="X874" s="558" t="s">
        <v>571</v>
      </c>
      <c r="Y874" s="673">
        <v>625000</v>
      </c>
      <c r="Z874" s="569"/>
      <c r="AA874" s="569">
        <v>90000</v>
      </c>
      <c r="AB874" s="569"/>
      <c r="AC874" s="569"/>
      <c r="AD874" s="569"/>
      <c r="AE874" s="569">
        <v>90000</v>
      </c>
      <c r="AF874" s="569"/>
      <c r="AG874" s="569"/>
      <c r="AH874" s="569" t="s">
        <v>4909</v>
      </c>
      <c r="AI874" t="s">
        <v>542</v>
      </c>
      <c r="BP874" s="203"/>
      <c r="BQ874" s="203"/>
      <c r="BR874" s="203"/>
      <c r="BS874" s="203"/>
      <c r="BT874" s="203"/>
      <c r="BU874" s="126"/>
      <c r="BV874" s="203"/>
      <c r="BW874" s="203"/>
      <c r="BX874" s="126"/>
      <c r="BY874" s="203"/>
      <c r="BZ874" s="203"/>
      <c r="CA874" s="126"/>
      <c r="CB874" s="203"/>
      <c r="CC874" s="203"/>
      <c r="CD874" s="376"/>
      <c r="CE874" s="203"/>
      <c r="CG874" s="375"/>
      <c r="CH874" s="375"/>
      <c r="CJ874" s="376"/>
      <c r="CK874" s="374"/>
      <c r="CM874" s="375"/>
      <c r="DB874" s="126">
        <v>45953</v>
      </c>
      <c r="DC874" s="203">
        <v>3000</v>
      </c>
    </row>
    <row r="875" spans="5:107" x14ac:dyDescent="0.25">
      <c r="E875" s="211">
        <v>45948</v>
      </c>
      <c r="F875" s="212">
        <v>4000</v>
      </c>
      <c r="G875" s="213"/>
      <c r="H875" s="908" t="s">
        <v>6938</v>
      </c>
      <c r="T875" s="671">
        <v>45648</v>
      </c>
      <c r="U875" s="557" t="s">
        <v>1469</v>
      </c>
      <c r="V875" s="557" t="s">
        <v>2139</v>
      </c>
      <c r="W875" s="558" t="s">
        <v>3602</v>
      </c>
      <c r="X875" s="558" t="s">
        <v>427</v>
      </c>
      <c r="Y875" s="673">
        <v>418000</v>
      </c>
      <c r="Z875" s="569"/>
      <c r="AA875" s="569">
        <v>41000</v>
      </c>
      <c r="AB875" s="569"/>
      <c r="AC875" s="569"/>
      <c r="AD875" s="569"/>
      <c r="AE875" s="569">
        <v>41000</v>
      </c>
      <c r="AF875" s="569"/>
      <c r="AG875" s="569"/>
      <c r="AH875" s="569" t="s">
        <v>4994</v>
      </c>
      <c r="AI875" t="s">
        <v>542</v>
      </c>
      <c r="BP875" s="203"/>
      <c r="BQ875" s="203"/>
      <c r="BR875" s="203"/>
      <c r="BS875" s="203"/>
      <c r="BT875" s="203"/>
      <c r="BU875" s="126"/>
      <c r="BV875" s="203"/>
      <c r="BW875" s="203"/>
      <c r="BX875" s="126"/>
      <c r="BY875" s="203"/>
      <c r="BZ875" s="203"/>
      <c r="CA875" s="126"/>
      <c r="CB875" s="203"/>
      <c r="CC875" s="203"/>
      <c r="CD875" s="376"/>
      <c r="CE875" s="203"/>
      <c r="CG875" s="375"/>
      <c r="CH875" s="375"/>
      <c r="CJ875" s="376"/>
      <c r="CK875" s="374"/>
      <c r="CM875" s="375"/>
      <c r="DB875" s="126">
        <v>45953</v>
      </c>
      <c r="DC875" s="203">
        <v>473000</v>
      </c>
    </row>
    <row r="876" spans="5:107" x14ac:dyDescent="0.25">
      <c r="E876" s="211">
        <v>45948</v>
      </c>
      <c r="F876" s="212">
        <v>7000</v>
      </c>
      <c r="G876" s="213"/>
      <c r="H876" s="908" t="s">
        <v>6940</v>
      </c>
      <c r="T876" s="671">
        <v>45647</v>
      </c>
      <c r="U876" s="557" t="s">
        <v>4297</v>
      </c>
      <c r="V876" s="557" t="s">
        <v>4907</v>
      </c>
      <c r="W876" s="558" t="s">
        <v>561</v>
      </c>
      <c r="X876" s="558" t="s">
        <v>214</v>
      </c>
      <c r="Y876" s="673">
        <v>0</v>
      </c>
      <c r="Z876" s="569"/>
      <c r="AA876" s="569">
        <v>0</v>
      </c>
      <c r="AB876" s="569"/>
      <c r="AC876" s="569"/>
      <c r="AD876" s="569"/>
      <c r="AE876" s="569">
        <v>0</v>
      </c>
      <c r="AF876" s="569"/>
      <c r="AG876" s="569"/>
      <c r="AH876" s="569" t="s">
        <v>4947</v>
      </c>
      <c r="AI876" t="s">
        <v>542</v>
      </c>
      <c r="BP876" s="203"/>
      <c r="BQ876" s="203"/>
      <c r="BR876" s="203"/>
      <c r="BS876" s="203"/>
      <c r="BT876" s="203"/>
      <c r="BU876" s="126"/>
      <c r="BV876" s="203"/>
      <c r="BW876" s="203"/>
      <c r="BX876" s="126"/>
      <c r="BY876" s="203"/>
      <c r="BZ876" s="203"/>
      <c r="CA876" s="126"/>
      <c r="CB876" s="203"/>
      <c r="CC876" s="203"/>
      <c r="CD876" s="376"/>
      <c r="CE876" s="203"/>
      <c r="CG876" s="375"/>
      <c r="CH876" s="375"/>
      <c r="CJ876" s="376"/>
      <c r="CK876" s="374"/>
      <c r="CM876" s="375"/>
      <c r="DB876" s="126">
        <v>45953</v>
      </c>
      <c r="DC876" s="203">
        <v>120000</v>
      </c>
    </row>
    <row r="877" spans="5:107" x14ac:dyDescent="0.25">
      <c r="E877" s="211">
        <v>45947</v>
      </c>
      <c r="F877" s="212">
        <v>5000</v>
      </c>
      <c r="G877" s="213"/>
      <c r="H877" s="908" t="s">
        <v>3697</v>
      </c>
      <c r="T877" s="671">
        <v>45646</v>
      </c>
      <c r="U877" s="557" t="s">
        <v>2071</v>
      </c>
      <c r="V877" s="557" t="s">
        <v>4477</v>
      </c>
      <c r="W877" s="558" t="s">
        <v>580</v>
      </c>
      <c r="X877" s="558" t="s">
        <v>4484</v>
      </c>
      <c r="Y877" s="673" t="s">
        <v>5009</v>
      </c>
      <c r="Z877" s="569"/>
      <c r="AA877" s="569">
        <v>77000</v>
      </c>
      <c r="AB877" s="569"/>
      <c r="AC877" s="569"/>
      <c r="AD877" s="569"/>
      <c r="AE877" s="569">
        <v>77000</v>
      </c>
      <c r="AF877" s="569"/>
      <c r="AG877" s="569"/>
      <c r="AH877" s="569" t="s">
        <v>4940</v>
      </c>
      <c r="AI877" t="s">
        <v>542</v>
      </c>
      <c r="BP877" s="203"/>
      <c r="BQ877" s="203"/>
      <c r="BR877" s="203"/>
      <c r="BS877" s="203"/>
      <c r="BT877" s="203"/>
      <c r="BU877" s="126"/>
      <c r="BV877" s="203"/>
      <c r="BW877" s="203"/>
      <c r="BX877" s="126"/>
      <c r="BY877" s="203"/>
      <c r="BZ877" s="203"/>
      <c r="CA877" s="126"/>
      <c r="CB877" s="203"/>
      <c r="CC877" s="203"/>
      <c r="CD877" s="376"/>
      <c r="CE877" s="203"/>
      <c r="CG877" s="375"/>
      <c r="CH877" s="375"/>
      <c r="CJ877" s="376"/>
      <c r="CK877" s="374"/>
      <c r="CM877" s="375"/>
      <c r="DB877" s="126">
        <v>45953</v>
      </c>
      <c r="DC877" s="203">
        <v>5000</v>
      </c>
    </row>
    <row r="878" spans="5:107" x14ac:dyDescent="0.25">
      <c r="E878" s="211">
        <v>45947</v>
      </c>
      <c r="F878" s="212">
        <v>30000</v>
      </c>
      <c r="G878" s="213" t="s">
        <v>3324</v>
      </c>
      <c r="H878" s="908" t="s">
        <v>6894</v>
      </c>
      <c r="T878" s="671">
        <v>45645</v>
      </c>
      <c r="U878" s="557" t="s">
        <v>1448</v>
      </c>
      <c r="V878" s="557" t="s">
        <v>4910</v>
      </c>
      <c r="W878" s="558" t="s">
        <v>561</v>
      </c>
      <c r="X878" s="558" t="s">
        <v>427</v>
      </c>
      <c r="Y878" s="673">
        <v>347000</v>
      </c>
      <c r="Z878" s="569"/>
      <c r="AA878" s="569">
        <v>67000</v>
      </c>
      <c r="AB878" s="569"/>
      <c r="AC878" s="569"/>
      <c r="AD878" s="569"/>
      <c r="AE878" s="569">
        <v>67000</v>
      </c>
      <c r="AF878" s="569"/>
      <c r="AG878" s="569"/>
      <c r="AH878" s="569" t="s">
        <v>4916</v>
      </c>
      <c r="AI878" t="s">
        <v>542</v>
      </c>
      <c r="BP878" s="203"/>
      <c r="BQ878" s="203"/>
      <c r="BR878" s="203"/>
      <c r="BS878" s="203"/>
      <c r="BT878" s="203"/>
      <c r="BU878" s="126"/>
      <c r="BV878" s="203"/>
      <c r="BW878" s="203"/>
      <c r="BX878" s="126"/>
      <c r="BY878" s="203"/>
      <c r="BZ878" s="203"/>
      <c r="CA878" s="126"/>
      <c r="CB878" s="203"/>
      <c r="CC878" s="203"/>
      <c r="CD878" s="376"/>
      <c r="CE878" s="203"/>
      <c r="CG878" s="375"/>
      <c r="CH878" s="375"/>
      <c r="CJ878" s="376"/>
      <c r="CK878" s="374"/>
      <c r="CM878" s="375"/>
      <c r="DB878" s="126">
        <v>45951</v>
      </c>
      <c r="DC878" s="203">
        <v>4000</v>
      </c>
    </row>
    <row r="879" spans="5:107" x14ac:dyDescent="0.25">
      <c r="E879" s="211">
        <v>45946</v>
      </c>
      <c r="F879" s="212">
        <v>3000</v>
      </c>
      <c r="G879" s="213" t="s">
        <v>5440</v>
      </c>
      <c r="H879" s="908" t="s">
        <v>6907</v>
      </c>
      <c r="T879" s="671">
        <v>45644</v>
      </c>
      <c r="U879" s="557" t="s">
        <v>566</v>
      </c>
      <c r="V879" s="557"/>
      <c r="W879" s="558" t="s">
        <v>561</v>
      </c>
      <c r="X879" s="558" t="s">
        <v>427</v>
      </c>
      <c r="Y879" s="673">
        <v>365000</v>
      </c>
      <c r="Z879" s="569"/>
      <c r="AA879" s="569">
        <v>78000</v>
      </c>
      <c r="AB879" s="569"/>
      <c r="AC879" s="569"/>
      <c r="AD879" s="569"/>
      <c r="AE879" s="569">
        <v>78000</v>
      </c>
      <c r="AF879" s="569"/>
      <c r="AG879" s="569"/>
      <c r="AH879" s="569" t="s">
        <v>4931</v>
      </c>
      <c r="AI879" t="s">
        <v>542</v>
      </c>
      <c r="BP879" s="203"/>
      <c r="BQ879" s="203"/>
      <c r="BR879" s="203"/>
      <c r="BS879" s="203"/>
      <c r="BT879" s="203"/>
      <c r="BU879" s="126"/>
      <c r="BV879" s="203"/>
      <c r="BW879" s="203"/>
      <c r="BX879" s="126"/>
      <c r="BY879" s="203"/>
      <c r="BZ879" s="203"/>
      <c r="CA879" s="126"/>
      <c r="CB879" s="203"/>
      <c r="CC879" s="203"/>
      <c r="CD879" s="376"/>
      <c r="CE879" s="203"/>
      <c r="CG879" s="375"/>
      <c r="CH879" s="375"/>
      <c r="CJ879" s="376"/>
      <c r="CK879" s="374"/>
      <c r="CM879" s="375"/>
      <c r="DB879" s="126">
        <v>45951</v>
      </c>
      <c r="DC879" s="203">
        <v>30000</v>
      </c>
    </row>
    <row r="880" spans="5:107" x14ac:dyDescent="0.25">
      <c r="E880" s="211">
        <v>45946</v>
      </c>
      <c r="F880" s="212">
        <v>2000</v>
      </c>
      <c r="G880" s="213" t="s">
        <v>5440</v>
      </c>
      <c r="H880" s="908" t="s">
        <v>6911</v>
      </c>
      <c r="T880" s="671">
        <v>45643</v>
      </c>
      <c r="U880" s="557" t="s">
        <v>4875</v>
      </c>
      <c r="V880" s="557" t="s">
        <v>1534</v>
      </c>
      <c r="W880" s="558" t="s">
        <v>561</v>
      </c>
      <c r="X880" s="558" t="s">
        <v>214</v>
      </c>
      <c r="Y880" s="673">
        <v>450000</v>
      </c>
      <c r="Z880" s="569"/>
      <c r="AA880" s="569">
        <v>139000</v>
      </c>
      <c r="AB880" s="569"/>
      <c r="AC880" s="569"/>
      <c r="AD880" s="569"/>
      <c r="AE880" s="569">
        <v>139000</v>
      </c>
      <c r="AF880" s="569"/>
      <c r="AG880" s="569"/>
      <c r="AH880" s="569" t="s">
        <v>4917</v>
      </c>
      <c r="AI880" t="s">
        <v>542</v>
      </c>
      <c r="BP880" s="203"/>
      <c r="BQ880" s="203"/>
      <c r="BR880" s="203"/>
      <c r="BS880" s="203"/>
      <c r="BT880" s="203"/>
      <c r="BU880" s="126"/>
      <c r="BV880" s="203"/>
      <c r="BW880" s="203"/>
      <c r="BX880" s="126"/>
      <c r="BY880" s="203"/>
      <c r="BZ880" s="203"/>
      <c r="CA880" s="126"/>
      <c r="CB880" s="203"/>
      <c r="CC880" s="203"/>
      <c r="CD880" s="376"/>
      <c r="CE880" s="203"/>
      <c r="CG880" s="375"/>
      <c r="CH880" s="375"/>
      <c r="CJ880" s="376"/>
      <c r="CK880" s="374"/>
      <c r="CM880" s="375"/>
      <c r="DB880" s="126">
        <v>45951</v>
      </c>
      <c r="DC880" s="203">
        <v>7000</v>
      </c>
    </row>
    <row r="881" spans="5:107" x14ac:dyDescent="0.25">
      <c r="E881" s="211">
        <v>45946</v>
      </c>
      <c r="F881" s="212">
        <v>6000</v>
      </c>
      <c r="G881" s="213" t="s">
        <v>5440</v>
      </c>
      <c r="H881" s="908" t="s">
        <v>6910</v>
      </c>
      <c r="T881" s="671">
        <v>45642</v>
      </c>
      <c r="U881" s="557" t="s">
        <v>1464</v>
      </c>
      <c r="V881" s="557" t="s">
        <v>4948</v>
      </c>
      <c r="W881" s="558" t="s">
        <v>3611</v>
      </c>
      <c r="X881" s="558" t="s">
        <v>427</v>
      </c>
      <c r="Y881" s="673">
        <v>630000</v>
      </c>
      <c r="Z881" s="569"/>
      <c r="AA881" s="569">
        <v>72000</v>
      </c>
      <c r="AB881" s="569"/>
      <c r="AC881" s="569"/>
      <c r="AD881" s="569"/>
      <c r="AE881" s="569">
        <v>72000</v>
      </c>
      <c r="AF881" s="569"/>
      <c r="AG881" s="569"/>
      <c r="AH881" s="569" t="s">
        <v>4951</v>
      </c>
      <c r="AI881" t="s">
        <v>542</v>
      </c>
      <c r="BP881" s="203"/>
      <c r="BQ881" s="203"/>
      <c r="BR881" s="203"/>
      <c r="BS881" s="203"/>
      <c r="BT881" s="203"/>
      <c r="BU881" s="126"/>
      <c r="BV881" s="203"/>
      <c r="BW881" s="203"/>
      <c r="BX881" s="126"/>
      <c r="BY881" s="203"/>
      <c r="BZ881" s="203"/>
      <c r="CA881" s="126"/>
      <c r="CB881" s="203"/>
      <c r="CC881" s="203"/>
      <c r="CD881" s="376"/>
      <c r="CE881" s="203"/>
      <c r="CG881" s="375"/>
      <c r="CH881" s="375"/>
      <c r="CJ881" s="376"/>
      <c r="CK881" s="374"/>
      <c r="CM881" s="375"/>
      <c r="DB881" s="126">
        <v>45951</v>
      </c>
      <c r="DC881" s="203">
        <v>47000</v>
      </c>
    </row>
    <row r="882" spans="5:107" ht="15.75" thickBot="1" x14ac:dyDescent="0.3">
      <c r="E882" s="211">
        <v>45946</v>
      </c>
      <c r="F882" s="212">
        <v>4000</v>
      </c>
      <c r="G882" s="213" t="s">
        <v>1365</v>
      </c>
      <c r="H882" s="553" t="s">
        <v>6909</v>
      </c>
      <c r="T882" s="671">
        <v>45641</v>
      </c>
      <c r="U882" s="557" t="s">
        <v>6513</v>
      </c>
      <c r="V882" s="557" t="s">
        <v>4922</v>
      </c>
      <c r="W882" s="558" t="s">
        <v>4873</v>
      </c>
      <c r="X882" s="558" t="s">
        <v>559</v>
      </c>
      <c r="Y882" s="673" t="s">
        <v>4923</v>
      </c>
      <c r="Z882" s="569"/>
      <c r="AA882" s="569">
        <v>30000</v>
      </c>
      <c r="AB882" s="569"/>
      <c r="AC882" s="569"/>
      <c r="AD882" s="569"/>
      <c r="AE882" s="569">
        <v>30000</v>
      </c>
      <c r="AF882" s="569"/>
      <c r="AG882" s="569"/>
      <c r="AH882" s="569" t="s">
        <v>4930</v>
      </c>
      <c r="AI882" t="s">
        <v>542</v>
      </c>
      <c r="BP882" s="203"/>
      <c r="BQ882" s="203"/>
      <c r="BR882" s="203"/>
      <c r="BS882" s="203"/>
      <c r="BT882" s="203"/>
      <c r="BU882" s="126"/>
      <c r="BV882" s="203"/>
      <c r="BW882" s="203"/>
      <c r="BX882" s="126"/>
      <c r="BY882" s="203"/>
      <c r="BZ882" s="203"/>
      <c r="CA882" s="126"/>
      <c r="CB882" s="203"/>
      <c r="CC882" s="203"/>
      <c r="CD882" s="376"/>
      <c r="CE882" s="203"/>
      <c r="CG882" s="375"/>
      <c r="CH882" s="41"/>
      <c r="CJ882" s="376"/>
      <c r="CK882" s="374"/>
      <c r="CM882" s="375"/>
      <c r="DB882" s="126">
        <v>45951</v>
      </c>
      <c r="DC882" s="203">
        <v>78000</v>
      </c>
    </row>
    <row r="883" spans="5:107" x14ac:dyDescent="0.25">
      <c r="E883" s="282">
        <v>45946</v>
      </c>
      <c r="F883" s="212">
        <v>5000</v>
      </c>
      <c r="G883" s="215" t="s">
        <v>1365</v>
      </c>
      <c r="H883" s="908" t="s">
        <v>6906</v>
      </c>
      <c r="T883" s="671">
        <v>45640</v>
      </c>
      <c r="U883" s="557" t="s">
        <v>3970</v>
      </c>
      <c r="V883" s="557"/>
      <c r="W883" s="558" t="s">
        <v>3490</v>
      </c>
      <c r="X883" s="558" t="s">
        <v>214</v>
      </c>
      <c r="Y883" s="673">
        <v>100000</v>
      </c>
      <c r="Z883" s="569"/>
      <c r="AA883" s="569">
        <v>37000</v>
      </c>
      <c r="AB883" s="569"/>
      <c r="AC883" s="569"/>
      <c r="AD883" s="569"/>
      <c r="AE883" s="569">
        <v>37000</v>
      </c>
      <c r="AF883" s="569"/>
      <c r="AG883" s="569"/>
      <c r="AH883" s="569" t="s">
        <v>3652</v>
      </c>
      <c r="AI883" t="s">
        <v>542</v>
      </c>
      <c r="BP883" s="203"/>
      <c r="BQ883" s="203"/>
      <c r="BR883" s="203"/>
      <c r="BS883" s="203"/>
      <c r="BT883" s="203"/>
      <c r="BU883" s="126"/>
      <c r="BV883" s="203"/>
      <c r="BW883" s="203"/>
      <c r="BX883" s="126"/>
      <c r="BY883" s="203"/>
      <c r="BZ883" s="203"/>
      <c r="CA883" s="126"/>
      <c r="CB883" s="203"/>
      <c r="CC883" s="203"/>
      <c r="CD883" s="376"/>
      <c r="CE883" s="203"/>
      <c r="CG883" s="375"/>
      <c r="CJ883" s="376"/>
      <c r="CK883" s="374"/>
      <c r="CM883" s="375"/>
      <c r="DB883" s="126">
        <v>45951</v>
      </c>
      <c r="DC883" s="203">
        <v>278000</v>
      </c>
    </row>
    <row r="884" spans="5:107" x14ac:dyDescent="0.25">
      <c r="E884" s="211">
        <v>45945</v>
      </c>
      <c r="F884" s="212">
        <v>6000</v>
      </c>
      <c r="G884" s="213" t="s">
        <v>5440</v>
      </c>
      <c r="H884" s="908" t="s">
        <v>571</v>
      </c>
      <c r="T884" s="671">
        <v>45639</v>
      </c>
      <c r="U884" s="557" t="s">
        <v>1523</v>
      </c>
      <c r="V884" s="557" t="s">
        <v>4778</v>
      </c>
      <c r="W884" s="558" t="s">
        <v>3698</v>
      </c>
      <c r="X884" s="558" t="s">
        <v>426</v>
      </c>
      <c r="Y884" s="673">
        <v>230000</v>
      </c>
      <c r="Z884" s="569"/>
      <c r="AA884" s="569">
        <v>78000</v>
      </c>
      <c r="AB884" s="569"/>
      <c r="AC884" s="569"/>
      <c r="AD884" s="569"/>
      <c r="AE884" s="569">
        <v>78000</v>
      </c>
      <c r="AF884" s="569"/>
      <c r="AG884" s="569"/>
      <c r="AH884" s="569" t="s">
        <v>4881</v>
      </c>
      <c r="AI884" t="s">
        <v>542</v>
      </c>
      <c r="BP884" s="203"/>
      <c r="BQ884" s="203"/>
      <c r="BR884" s="203"/>
      <c r="BS884" s="203"/>
      <c r="BT884" s="203"/>
      <c r="BU884" s="126"/>
      <c r="BV884" s="203"/>
      <c r="BW884" s="203"/>
      <c r="BX884" s="126"/>
      <c r="BY884" s="203"/>
      <c r="BZ884" s="203"/>
      <c r="CA884" s="126"/>
      <c r="CB884" s="203"/>
      <c r="CC884" s="203"/>
      <c r="CD884" s="376"/>
      <c r="CE884" s="203"/>
      <c r="CG884" s="375"/>
      <c r="CJ884" s="376"/>
      <c r="CK884" s="374"/>
      <c r="CM884" s="375"/>
      <c r="DB884" s="126">
        <v>45950</v>
      </c>
      <c r="DC884" s="203">
        <v>3000</v>
      </c>
    </row>
    <row r="885" spans="5:107" x14ac:dyDescent="0.25">
      <c r="E885" s="211">
        <v>45945</v>
      </c>
      <c r="F885" s="212">
        <v>20000</v>
      </c>
      <c r="G885" s="213" t="s">
        <v>3322</v>
      </c>
      <c r="H885" s="908" t="s">
        <v>903</v>
      </c>
      <c r="T885" s="671">
        <v>45638</v>
      </c>
      <c r="U885" s="557" t="s">
        <v>596</v>
      </c>
      <c r="V885" s="557" t="s">
        <v>4862</v>
      </c>
      <c r="W885" s="558" t="s">
        <v>561</v>
      </c>
      <c r="X885" s="558" t="s">
        <v>426</v>
      </c>
      <c r="Y885" s="673" t="s">
        <v>4863</v>
      </c>
      <c r="Z885" s="569"/>
      <c r="AA885" s="569">
        <v>72000</v>
      </c>
      <c r="AB885" s="569"/>
      <c r="AC885" s="569"/>
      <c r="AD885" s="569"/>
      <c r="AE885" s="569">
        <v>72000</v>
      </c>
      <c r="AF885" s="569"/>
      <c r="AG885" s="569"/>
      <c r="AH885" s="569" t="s">
        <v>4889</v>
      </c>
      <c r="AI885" t="s">
        <v>542</v>
      </c>
      <c r="BP885" s="203"/>
      <c r="BQ885" s="203"/>
      <c r="BR885" s="203"/>
      <c r="BS885" s="203"/>
      <c r="BT885" s="203"/>
      <c r="BU885" s="126"/>
      <c r="BV885" s="203"/>
      <c r="BW885" s="203"/>
      <c r="BX885" s="126"/>
      <c r="BY885" s="203"/>
      <c r="BZ885" s="203"/>
      <c r="CA885" s="126"/>
      <c r="CB885" s="203"/>
      <c r="CC885" s="203"/>
      <c r="CD885" s="376"/>
      <c r="CE885" s="203"/>
      <c r="CG885" s="375"/>
      <c r="CJ885" s="376"/>
      <c r="CK885" s="374"/>
      <c r="CM885" s="375"/>
      <c r="DB885" s="126">
        <v>45949</v>
      </c>
      <c r="DC885" s="203">
        <v>13000</v>
      </c>
    </row>
    <row r="886" spans="5:107" ht="15.75" thickBot="1" x14ac:dyDescent="0.3">
      <c r="E886" s="211">
        <v>45945</v>
      </c>
      <c r="F886" s="212">
        <v>30000</v>
      </c>
      <c r="G886" s="213" t="s">
        <v>911</v>
      </c>
      <c r="H886" s="908" t="s">
        <v>885</v>
      </c>
      <c r="T886" s="671">
        <v>45637</v>
      </c>
      <c r="U886" s="557" t="s">
        <v>596</v>
      </c>
      <c r="V886" s="557" t="s">
        <v>4864</v>
      </c>
      <c r="W886" s="558" t="s">
        <v>561</v>
      </c>
      <c r="X886" s="558" t="s">
        <v>426</v>
      </c>
      <c r="Y886" s="673">
        <v>365000</v>
      </c>
      <c r="Z886" s="569"/>
      <c r="AA886" s="569">
        <v>72000</v>
      </c>
      <c r="AB886" s="569"/>
      <c r="AC886" s="569"/>
      <c r="AD886" s="569"/>
      <c r="AE886" s="569">
        <v>72000</v>
      </c>
      <c r="AF886" s="569"/>
      <c r="AG886" s="569"/>
      <c r="AH886" s="569" t="s">
        <v>4880</v>
      </c>
      <c r="AI886" t="s">
        <v>542</v>
      </c>
      <c r="BP886" s="203"/>
      <c r="BQ886" s="203"/>
      <c r="BR886" s="203"/>
      <c r="BS886" s="203"/>
      <c r="BT886" s="203"/>
      <c r="BU886" s="126"/>
      <c r="BV886" s="203"/>
      <c r="BW886" s="203"/>
      <c r="BX886" s="126"/>
      <c r="BY886" s="203"/>
      <c r="BZ886" s="203"/>
      <c r="CA886" s="126"/>
      <c r="CB886" s="203"/>
      <c r="CC886" s="203"/>
      <c r="CD886" s="376"/>
      <c r="CE886" s="203"/>
      <c r="CG886" s="41"/>
      <c r="CJ886" s="376"/>
      <c r="CK886" s="374"/>
      <c r="CM886" s="375"/>
      <c r="DB886" s="126">
        <v>45949</v>
      </c>
      <c r="DC886" s="203">
        <v>90000</v>
      </c>
    </row>
    <row r="887" spans="5:107" x14ac:dyDescent="0.25">
      <c r="E887" s="211">
        <v>45943</v>
      </c>
      <c r="F887" s="212">
        <v>5000</v>
      </c>
      <c r="G887" s="213"/>
      <c r="H887" s="908" t="s">
        <v>3697</v>
      </c>
      <c r="T887" s="671">
        <v>45636</v>
      </c>
      <c r="U887" s="557" t="s">
        <v>4860</v>
      </c>
      <c r="V887" s="557" t="s">
        <v>4861</v>
      </c>
      <c r="W887" s="558" t="s">
        <v>561</v>
      </c>
      <c r="X887" s="558" t="s">
        <v>427</v>
      </c>
      <c r="Y887" s="673">
        <v>434000</v>
      </c>
      <c r="Z887" s="569"/>
      <c r="AA887" s="569">
        <v>81000</v>
      </c>
      <c r="AB887" s="569"/>
      <c r="AC887" s="569"/>
      <c r="AD887" s="569"/>
      <c r="AE887" s="569">
        <v>81000</v>
      </c>
      <c r="AF887" s="569"/>
      <c r="AG887" s="569"/>
      <c r="AH887" s="569" t="s">
        <v>4879</v>
      </c>
      <c r="AI887" t="s">
        <v>542</v>
      </c>
      <c r="BP887" s="203"/>
      <c r="BQ887" s="203"/>
      <c r="BR887" s="203"/>
      <c r="BS887" s="203"/>
      <c r="BT887" s="203"/>
      <c r="BU887" s="126"/>
      <c r="BV887" s="203"/>
      <c r="BW887" s="203"/>
      <c r="BX887" s="126"/>
      <c r="BY887" s="203"/>
      <c r="BZ887" s="203"/>
      <c r="CA887" s="126"/>
      <c r="CB887" s="203"/>
      <c r="CC887" s="203"/>
      <c r="CD887" s="376"/>
      <c r="CE887" s="203"/>
      <c r="CJ887" s="376"/>
      <c r="CK887" s="374"/>
      <c r="CM887" s="375"/>
      <c r="DB887" s="126">
        <v>45948</v>
      </c>
      <c r="DC887" s="203">
        <v>6000</v>
      </c>
    </row>
    <row r="888" spans="5:107" x14ac:dyDescent="0.25">
      <c r="E888" s="211">
        <v>45943</v>
      </c>
      <c r="F888" s="212">
        <v>150000</v>
      </c>
      <c r="G888" s="213"/>
      <c r="H888" s="553" t="s">
        <v>6828</v>
      </c>
      <c r="T888" s="671">
        <v>45635</v>
      </c>
      <c r="U888" s="557" t="s">
        <v>1697</v>
      </c>
      <c r="V888" s="557" t="s">
        <v>4858</v>
      </c>
      <c r="W888" s="558" t="s">
        <v>561</v>
      </c>
      <c r="X888" s="558" t="s">
        <v>214</v>
      </c>
      <c r="Y888" s="673" t="s">
        <v>4865</v>
      </c>
      <c r="Z888" s="569"/>
      <c r="AA888" s="569">
        <v>108000</v>
      </c>
      <c r="AB888" s="569"/>
      <c r="AC888" s="569"/>
      <c r="AD888" s="569"/>
      <c r="AE888" s="569">
        <v>108000</v>
      </c>
      <c r="AF888" s="569"/>
      <c r="AG888" s="569"/>
      <c r="AH888" s="569" t="s">
        <v>4905</v>
      </c>
      <c r="AI888" t="s">
        <v>542</v>
      </c>
      <c r="BP888" s="203"/>
      <c r="BQ888" s="203"/>
      <c r="BR888" s="203"/>
      <c r="BS888" s="203"/>
      <c r="BT888" s="203"/>
      <c r="BU888" s="126"/>
      <c r="BV888" s="203"/>
      <c r="BW888" s="203"/>
      <c r="BX888" s="126"/>
      <c r="BY888" s="203"/>
      <c r="BZ888" s="203"/>
      <c r="CA888" s="126"/>
      <c r="CB888" s="203"/>
      <c r="CC888" s="203"/>
      <c r="CD888" s="376"/>
      <c r="CE888" s="203"/>
      <c r="CJ888" s="376"/>
      <c r="CK888" s="374"/>
      <c r="CM888" s="375"/>
      <c r="DB888" s="126">
        <v>45948</v>
      </c>
      <c r="DC888" s="203">
        <v>7000</v>
      </c>
    </row>
    <row r="889" spans="5:107" x14ac:dyDescent="0.25">
      <c r="E889" s="211">
        <v>45942</v>
      </c>
      <c r="F889" s="212">
        <v>6000</v>
      </c>
      <c r="G889" s="213" t="s">
        <v>1281</v>
      </c>
      <c r="H889" s="908" t="s">
        <v>888</v>
      </c>
      <c r="T889" s="671">
        <v>45634</v>
      </c>
      <c r="U889" s="557" t="s">
        <v>1641</v>
      </c>
      <c r="V889" s="557" t="s">
        <v>4870</v>
      </c>
      <c r="W889" s="558" t="s">
        <v>4869</v>
      </c>
      <c r="X889" s="558" t="s">
        <v>426</v>
      </c>
      <c r="Y889" s="673">
        <v>228000</v>
      </c>
      <c r="Z889" s="569"/>
      <c r="AA889" s="569">
        <v>70000</v>
      </c>
      <c r="AB889" s="569"/>
      <c r="AC889" s="569"/>
      <c r="AD889" s="569"/>
      <c r="AE889" s="569">
        <v>70000</v>
      </c>
      <c r="AF889" s="569"/>
      <c r="AG889" s="569"/>
      <c r="AH889" s="569" t="s">
        <v>4913</v>
      </c>
      <c r="AI889" t="s">
        <v>542</v>
      </c>
      <c r="BP889" s="203"/>
      <c r="BQ889" s="203"/>
      <c r="BR889" s="203"/>
      <c r="BS889" s="203"/>
      <c r="BT889" s="203"/>
      <c r="BU889" s="126"/>
      <c r="BV889" s="203"/>
      <c r="BW889" s="203"/>
      <c r="BX889" s="126"/>
      <c r="BY889" s="203"/>
      <c r="BZ889" s="203"/>
      <c r="CA889" s="126"/>
      <c r="CB889" s="203"/>
      <c r="CC889" s="203"/>
      <c r="CD889" s="376"/>
      <c r="CE889" s="203"/>
      <c r="CJ889" s="376"/>
      <c r="CK889" s="374"/>
      <c r="CM889" s="375"/>
      <c r="DB889" s="126">
        <v>45948</v>
      </c>
      <c r="DC889" s="203">
        <v>189000</v>
      </c>
    </row>
    <row r="890" spans="5:107" x14ac:dyDescent="0.25">
      <c r="E890" s="211">
        <v>45942</v>
      </c>
      <c r="F890" s="212">
        <v>19000</v>
      </c>
      <c r="G890" s="213" t="s">
        <v>1281</v>
      </c>
      <c r="H890" s="908" t="s">
        <v>6837</v>
      </c>
      <c r="T890" s="671">
        <v>45633</v>
      </c>
      <c r="U890" s="557" t="s">
        <v>582</v>
      </c>
      <c r="V890" s="557" t="s">
        <v>4780</v>
      </c>
      <c r="W890" s="558" t="s">
        <v>4781</v>
      </c>
      <c r="X890" s="558" t="s">
        <v>571</v>
      </c>
      <c r="Y890" s="673">
        <v>418000</v>
      </c>
      <c r="Z890" s="569"/>
      <c r="AA890" s="569">
        <v>105000</v>
      </c>
      <c r="AB890" s="569"/>
      <c r="AC890" s="569"/>
      <c r="AD890" s="569"/>
      <c r="AE890" s="569">
        <v>105000</v>
      </c>
      <c r="AF890" s="569"/>
      <c r="AG890" s="569"/>
      <c r="AH890" s="569" t="s">
        <v>4830</v>
      </c>
      <c r="AI890" t="s">
        <v>542</v>
      </c>
      <c r="BP890" s="203"/>
      <c r="BQ890" s="203"/>
      <c r="BR890" s="203"/>
      <c r="BS890" s="203"/>
      <c r="BT890" s="203"/>
      <c r="BU890" s="126"/>
      <c r="BV890" s="203"/>
      <c r="BW890" s="203"/>
      <c r="BX890" s="126"/>
      <c r="BY890" s="203"/>
      <c r="BZ890" s="203"/>
      <c r="CA890" s="126"/>
      <c r="CB890" s="203"/>
      <c r="CC890" s="203"/>
      <c r="CD890" s="376"/>
      <c r="CE890" s="203"/>
      <c r="CJ890" s="376"/>
      <c r="CK890" s="374"/>
      <c r="CM890" s="375"/>
      <c r="DB890" s="126">
        <v>45948</v>
      </c>
      <c r="DC890" s="203">
        <v>18000</v>
      </c>
    </row>
    <row r="891" spans="5:107" x14ac:dyDescent="0.25">
      <c r="E891" s="211">
        <v>45942</v>
      </c>
      <c r="F891" s="212">
        <v>18000</v>
      </c>
      <c r="G891" s="213" t="s">
        <v>1365</v>
      </c>
      <c r="H891" s="908" t="s">
        <v>6838</v>
      </c>
      <c r="T891" s="671">
        <v>45630</v>
      </c>
      <c r="U891" s="557" t="s">
        <v>556</v>
      </c>
      <c r="V891" s="557" t="s">
        <v>4769</v>
      </c>
      <c r="W891" s="558" t="s">
        <v>561</v>
      </c>
      <c r="X891" s="558" t="s">
        <v>2226</v>
      </c>
      <c r="Y891" s="673" t="s">
        <v>4936</v>
      </c>
      <c r="Z891" s="569"/>
      <c r="AA891" s="569">
        <v>87500</v>
      </c>
      <c r="AB891" s="569"/>
      <c r="AC891" s="569"/>
      <c r="AD891" s="569"/>
      <c r="AE891" s="569">
        <v>87500</v>
      </c>
      <c r="AF891" s="569"/>
      <c r="AG891" s="569"/>
      <c r="AH891" s="569" t="s">
        <v>4937</v>
      </c>
      <c r="AI891" t="s">
        <v>542</v>
      </c>
      <c r="BP891" s="203"/>
      <c r="BQ891" s="203"/>
      <c r="BR891" s="203"/>
      <c r="BS891" s="203"/>
      <c r="BT891" s="203"/>
      <c r="BU891" s="126"/>
      <c r="BV891" s="203"/>
      <c r="BW891" s="203"/>
      <c r="BX891" s="126"/>
      <c r="BY891" s="203"/>
      <c r="BZ891" s="203"/>
      <c r="CA891" s="126"/>
      <c r="CB891" s="203"/>
      <c r="CC891" s="203"/>
      <c r="CD891" s="376"/>
      <c r="CE891" s="203"/>
      <c r="CJ891" s="376"/>
      <c r="CK891" s="374"/>
      <c r="CM891" s="375"/>
      <c r="DB891" s="126">
        <v>45948</v>
      </c>
      <c r="DC891" s="203">
        <v>4000</v>
      </c>
    </row>
    <row r="892" spans="5:107" x14ac:dyDescent="0.25">
      <c r="E892" s="211">
        <v>45942</v>
      </c>
      <c r="F892" s="212">
        <v>20000</v>
      </c>
      <c r="G892" s="213" t="s">
        <v>3324</v>
      </c>
      <c r="H892" s="908" t="s">
        <v>6839</v>
      </c>
      <c r="T892" s="671">
        <v>45629</v>
      </c>
      <c r="U892" s="557" t="s">
        <v>556</v>
      </c>
      <c r="V892" s="557" t="s">
        <v>4997</v>
      </c>
      <c r="W892" s="558" t="s">
        <v>561</v>
      </c>
      <c r="X892" s="558" t="s">
        <v>2410</v>
      </c>
      <c r="Y892" s="673">
        <v>400000</v>
      </c>
      <c r="Z892" s="569"/>
      <c r="AA892" s="569">
        <v>40000</v>
      </c>
      <c r="AB892" s="569"/>
      <c r="AC892" s="569"/>
      <c r="AD892" s="569"/>
      <c r="AE892" s="569">
        <v>40000</v>
      </c>
      <c r="AF892" s="569"/>
      <c r="AG892" s="569"/>
      <c r="AH892" s="569" t="s">
        <v>5026</v>
      </c>
      <c r="AI892" t="s">
        <v>542</v>
      </c>
      <c r="BP892" s="203"/>
      <c r="BQ892" s="203"/>
      <c r="BR892" s="203"/>
      <c r="BS892" s="203"/>
      <c r="BT892" s="203"/>
      <c r="BU892" s="126"/>
      <c r="BV892" s="203"/>
      <c r="BW892" s="203"/>
      <c r="BX892" s="126"/>
      <c r="BY892" s="203"/>
      <c r="BZ892" s="203"/>
      <c r="CA892" s="126"/>
      <c r="CB892" s="203"/>
      <c r="CC892" s="203"/>
      <c r="CD892" s="376"/>
      <c r="CE892" s="203"/>
      <c r="CJ892" s="376"/>
      <c r="CK892" s="374"/>
      <c r="CM892" s="375"/>
      <c r="DB892" s="126">
        <v>45948</v>
      </c>
      <c r="DC892" s="203">
        <v>10000</v>
      </c>
    </row>
    <row r="893" spans="5:107" x14ac:dyDescent="0.25">
      <c r="E893" s="211">
        <v>45942</v>
      </c>
      <c r="F893" s="212">
        <v>194000</v>
      </c>
      <c r="G893" s="213" t="s">
        <v>1281</v>
      </c>
      <c r="H893" s="908" t="s">
        <v>3344</v>
      </c>
      <c r="T893" s="671">
        <v>45628</v>
      </c>
      <c r="U893" s="557" t="s">
        <v>556</v>
      </c>
      <c r="V893" s="557" t="s">
        <v>2324</v>
      </c>
      <c r="W893" s="558" t="s">
        <v>561</v>
      </c>
      <c r="X893" s="558" t="s">
        <v>427</v>
      </c>
      <c r="Y893" s="673">
        <v>673000</v>
      </c>
      <c r="Z893" s="569"/>
      <c r="AA893" s="569">
        <v>40000</v>
      </c>
      <c r="AB893" s="569"/>
      <c r="AC893" s="569"/>
      <c r="AD893" s="569"/>
      <c r="AE893" s="569">
        <v>40000</v>
      </c>
      <c r="AF893" s="569"/>
      <c r="AG893" s="569"/>
      <c r="AH893" s="569" t="s">
        <v>4915</v>
      </c>
      <c r="AI893" t="s">
        <v>542</v>
      </c>
      <c r="BP893" s="203"/>
      <c r="BQ893" s="203"/>
      <c r="BR893" s="203"/>
      <c r="BS893" s="203"/>
      <c r="BT893" s="203"/>
      <c r="BU893" s="126"/>
      <c r="BV893" s="203"/>
      <c r="BW893" s="203"/>
      <c r="BX893" s="126"/>
      <c r="BY893" s="203"/>
      <c r="BZ893" s="203"/>
      <c r="CA893" s="126"/>
      <c r="CB893" s="203"/>
      <c r="CC893" s="203"/>
      <c r="CD893" s="376"/>
      <c r="CE893" s="203"/>
      <c r="CJ893" s="376"/>
      <c r="CK893" s="374"/>
      <c r="CM893" s="375"/>
      <c r="DB893" s="126">
        <v>45948</v>
      </c>
      <c r="DC893" s="203">
        <v>6000</v>
      </c>
    </row>
    <row r="894" spans="5:107" x14ac:dyDescent="0.25">
      <c r="E894" s="211">
        <v>45942</v>
      </c>
      <c r="F894" s="212">
        <v>205000</v>
      </c>
      <c r="G894" s="213" t="s">
        <v>3323</v>
      </c>
      <c r="H894" s="908" t="s">
        <v>6833</v>
      </c>
      <c r="T894" s="671">
        <v>45627</v>
      </c>
      <c r="U894" s="557" t="s">
        <v>556</v>
      </c>
      <c r="V894" s="557" t="s">
        <v>4911</v>
      </c>
      <c r="W894" s="558" t="s">
        <v>561</v>
      </c>
      <c r="X894" s="558" t="s">
        <v>424</v>
      </c>
      <c r="Y894" s="673">
        <v>348000</v>
      </c>
      <c r="Z894" s="569"/>
      <c r="AA894" s="569">
        <v>40000</v>
      </c>
      <c r="AB894" s="569"/>
      <c r="AC894" s="569"/>
      <c r="AD894" s="569"/>
      <c r="AE894" s="569">
        <v>40000</v>
      </c>
      <c r="AF894" s="569"/>
      <c r="AG894" s="569"/>
      <c r="AH894" s="569" t="s">
        <v>4920</v>
      </c>
      <c r="AI894" t="s">
        <v>542</v>
      </c>
      <c r="BP894" s="203"/>
      <c r="BQ894" s="203"/>
      <c r="BR894" s="203"/>
      <c r="BS894" s="203"/>
      <c r="BT894" s="203"/>
      <c r="BU894" s="126"/>
      <c r="BV894" s="203"/>
      <c r="BW894" s="203"/>
      <c r="BX894" s="126"/>
      <c r="BY894" s="203"/>
      <c r="BZ894" s="203"/>
      <c r="CA894" s="126"/>
      <c r="CB894" s="203"/>
      <c r="CC894" s="203"/>
      <c r="CD894" s="376"/>
      <c r="CE894" s="203"/>
      <c r="CJ894" s="376"/>
      <c r="CK894" s="374"/>
      <c r="CM894" s="375"/>
      <c r="DB894" s="126">
        <v>45948</v>
      </c>
      <c r="DC894" s="203">
        <v>10000</v>
      </c>
    </row>
    <row r="895" spans="5:107" x14ac:dyDescent="0.25">
      <c r="E895" s="211">
        <v>45941</v>
      </c>
      <c r="F895" s="212">
        <v>12000</v>
      </c>
      <c r="G895" s="213"/>
      <c r="H895" s="908" t="s">
        <v>6842</v>
      </c>
      <c r="T895" s="671">
        <v>45626</v>
      </c>
      <c r="U895" s="557" t="s">
        <v>4297</v>
      </c>
      <c r="V895" s="557" t="s">
        <v>4611</v>
      </c>
      <c r="W895" s="558" t="s">
        <v>4334</v>
      </c>
      <c r="X895" s="558" t="s">
        <v>426</v>
      </c>
      <c r="Y895" s="673" t="s">
        <v>4646</v>
      </c>
      <c r="Z895" s="569"/>
      <c r="AA895" s="569">
        <v>0</v>
      </c>
      <c r="AB895" s="569"/>
      <c r="AC895" s="569"/>
      <c r="AD895" s="569"/>
      <c r="AE895" s="569">
        <v>0</v>
      </c>
      <c r="AF895" s="569"/>
      <c r="AG895" s="569"/>
      <c r="AH895" s="569" t="s">
        <v>4844</v>
      </c>
      <c r="AI895" t="s">
        <v>542</v>
      </c>
      <c r="BP895" s="203"/>
      <c r="BQ895" s="203"/>
      <c r="BR895" s="203"/>
      <c r="BS895" s="203"/>
      <c r="BT895" s="203"/>
      <c r="BU895" s="126"/>
      <c r="BV895" s="203"/>
      <c r="BW895" s="203"/>
      <c r="BX895" s="126"/>
      <c r="BY895" s="203"/>
      <c r="BZ895" s="203"/>
      <c r="CA895" s="126"/>
      <c r="CB895" s="203"/>
      <c r="CC895" s="203"/>
      <c r="CD895" s="376"/>
      <c r="CE895" s="203"/>
      <c r="CJ895" s="376"/>
      <c r="CK895" s="374"/>
      <c r="CM895" s="375"/>
      <c r="DB895" s="126">
        <v>45948</v>
      </c>
      <c r="DC895" s="203">
        <v>5000</v>
      </c>
    </row>
    <row r="896" spans="5:107" x14ac:dyDescent="0.25">
      <c r="E896" s="211">
        <v>45941</v>
      </c>
      <c r="F896" s="212">
        <v>50000</v>
      </c>
      <c r="G896" s="213"/>
      <c r="H896" s="908" t="s">
        <v>6840</v>
      </c>
      <c r="T896" s="671">
        <v>45626</v>
      </c>
      <c r="U896" s="557" t="s">
        <v>4297</v>
      </c>
      <c r="V896" s="557" t="s">
        <v>4707</v>
      </c>
      <c r="W896" s="558" t="s">
        <v>561</v>
      </c>
      <c r="X896" s="558" t="s">
        <v>426</v>
      </c>
      <c r="Y896" s="673" t="s">
        <v>4845</v>
      </c>
      <c r="Z896" s="569"/>
      <c r="AA896" s="569">
        <v>70000</v>
      </c>
      <c r="AB896" s="569"/>
      <c r="AC896" s="569"/>
      <c r="AD896" s="569"/>
      <c r="AE896" s="569">
        <v>70000</v>
      </c>
      <c r="AF896" s="569"/>
      <c r="AG896" s="569"/>
      <c r="AH896" s="569" t="s">
        <v>4846</v>
      </c>
      <c r="AI896" t="s">
        <v>542</v>
      </c>
      <c r="BP896" s="203"/>
      <c r="BQ896" s="203"/>
      <c r="BR896" s="203"/>
      <c r="BS896" s="203"/>
      <c r="BT896" s="203"/>
      <c r="BU896" s="126"/>
      <c r="BV896" s="203"/>
      <c r="BW896" s="203"/>
      <c r="BX896" s="126"/>
      <c r="BY896" s="203"/>
      <c r="BZ896" s="203"/>
      <c r="CA896" s="126"/>
      <c r="CB896" s="203"/>
      <c r="CC896" s="203"/>
      <c r="CD896" s="376"/>
      <c r="CE896" s="203"/>
      <c r="CJ896" s="376"/>
      <c r="CK896" s="374"/>
      <c r="CM896" s="375"/>
      <c r="DB896" s="126">
        <v>45948</v>
      </c>
      <c r="DC896" s="203">
        <v>34000</v>
      </c>
    </row>
    <row r="897" spans="5:107" x14ac:dyDescent="0.25">
      <c r="E897" s="211">
        <v>45941</v>
      </c>
      <c r="F897" s="212">
        <v>2000</v>
      </c>
      <c r="G897" s="213"/>
      <c r="H897" s="908" t="s">
        <v>6843</v>
      </c>
      <c r="T897" s="671">
        <v>45625</v>
      </c>
      <c r="U897" s="557" t="s">
        <v>4392</v>
      </c>
      <c r="V897" s="557" t="s">
        <v>4790</v>
      </c>
      <c r="W897" s="558" t="s">
        <v>3611</v>
      </c>
      <c r="X897" s="558" t="s">
        <v>427</v>
      </c>
      <c r="Y897" s="673" t="s">
        <v>4791</v>
      </c>
      <c r="Z897" s="569"/>
      <c r="AA897" s="569">
        <v>70000</v>
      </c>
      <c r="AB897" s="569"/>
      <c r="AC897" s="569"/>
      <c r="AD897" s="569"/>
      <c r="AE897" s="569">
        <v>70000</v>
      </c>
      <c r="AF897" s="569"/>
      <c r="AG897" s="569"/>
      <c r="AH897" s="569" t="s">
        <v>4814</v>
      </c>
      <c r="AI897" t="s">
        <v>542</v>
      </c>
      <c r="BP897" s="203"/>
      <c r="BQ897" s="203"/>
      <c r="BR897" s="203"/>
      <c r="BS897" s="203"/>
      <c r="BT897" s="203"/>
      <c r="BU897" s="126"/>
      <c r="BV897" s="203"/>
      <c r="BW897" s="203"/>
      <c r="BX897" s="126"/>
      <c r="BY897" s="203"/>
      <c r="BZ897" s="203"/>
      <c r="CA897" s="126"/>
      <c r="CB897" s="203"/>
      <c r="CC897" s="203"/>
      <c r="CD897" s="376"/>
      <c r="CE897" s="203"/>
      <c r="CJ897" s="376"/>
      <c r="CK897" s="374"/>
      <c r="CM897" s="375"/>
      <c r="DB897" s="126">
        <v>45947</v>
      </c>
      <c r="DC897" s="203">
        <v>5000</v>
      </c>
    </row>
    <row r="898" spans="5:107" x14ac:dyDescent="0.25">
      <c r="E898" s="211">
        <v>45941</v>
      </c>
      <c r="F898" s="212">
        <v>25000</v>
      </c>
      <c r="G898" s="213"/>
      <c r="H898" s="908" t="s">
        <v>6841</v>
      </c>
      <c r="T898" s="671">
        <v>45624</v>
      </c>
      <c r="U898" s="557" t="s">
        <v>1697</v>
      </c>
      <c r="V898" s="557" t="s">
        <v>4795</v>
      </c>
      <c r="W898" s="558" t="s">
        <v>561</v>
      </c>
      <c r="X898" s="558" t="s">
        <v>214</v>
      </c>
      <c r="Y898" s="673" t="s">
        <v>4788</v>
      </c>
      <c r="Z898" s="569"/>
      <c r="AA898" s="569">
        <v>164000</v>
      </c>
      <c r="AB898" s="569"/>
      <c r="AC898" s="569"/>
      <c r="AD898" s="569"/>
      <c r="AE898" s="569">
        <v>164000</v>
      </c>
      <c r="AF898" s="569"/>
      <c r="AG898" s="569"/>
      <c r="AH898" s="569" t="s">
        <v>4813</v>
      </c>
      <c r="AI898" t="s">
        <v>542</v>
      </c>
      <c r="BP898" s="203"/>
      <c r="BQ898" s="203"/>
      <c r="BR898" s="203"/>
      <c r="BS898" s="203"/>
      <c r="BT898" s="203"/>
      <c r="BU898" s="126"/>
      <c r="BV898" s="203"/>
      <c r="BW898" s="203"/>
      <c r="BX898" s="126"/>
      <c r="BY898" s="203"/>
      <c r="BZ898" s="203"/>
      <c r="CA898" s="126"/>
      <c r="CB898" s="203"/>
      <c r="CC898" s="203"/>
      <c r="CD898" s="376"/>
      <c r="CE898" s="203"/>
      <c r="CJ898" s="376"/>
      <c r="CK898" s="374"/>
      <c r="CM898" s="375"/>
      <c r="DB898" s="126">
        <v>45946</v>
      </c>
      <c r="DC898" s="203">
        <v>18000</v>
      </c>
    </row>
    <row r="899" spans="5:107" x14ac:dyDescent="0.25">
      <c r="E899" s="211">
        <v>45941</v>
      </c>
      <c r="F899" s="212">
        <v>20000</v>
      </c>
      <c r="G899" s="213" t="s">
        <v>1365</v>
      </c>
      <c r="H899" s="908" t="s">
        <v>5228</v>
      </c>
      <c r="T899" s="671">
        <v>45623</v>
      </c>
      <c r="U899" s="557" t="s">
        <v>4297</v>
      </c>
      <c r="V899" s="557" t="s">
        <v>4779</v>
      </c>
      <c r="W899" s="558" t="s">
        <v>561</v>
      </c>
      <c r="X899" s="558" t="s">
        <v>426</v>
      </c>
      <c r="Y899" s="673">
        <v>374000</v>
      </c>
      <c r="Z899" s="569"/>
      <c r="AA899" s="569">
        <v>73000</v>
      </c>
      <c r="AB899" s="569"/>
      <c r="AC899" s="569"/>
      <c r="AD899" s="569"/>
      <c r="AE899" s="569">
        <v>73000</v>
      </c>
      <c r="AF899" s="569"/>
      <c r="AG899" s="569"/>
      <c r="AH899" s="569" t="s">
        <v>4811</v>
      </c>
      <c r="AI899" t="s">
        <v>542</v>
      </c>
      <c r="BP899" s="203"/>
      <c r="BQ899" s="203"/>
      <c r="BR899" s="203"/>
      <c r="BS899" s="203"/>
      <c r="BT899" s="203"/>
      <c r="BU899" s="126"/>
      <c r="BV899" s="203"/>
      <c r="BW899" s="203"/>
      <c r="BX899" s="126"/>
      <c r="BY899" s="203"/>
      <c r="BZ899" s="203"/>
      <c r="CA899" s="126"/>
      <c r="CB899" s="203"/>
      <c r="CC899" s="203"/>
      <c r="CD899" s="376"/>
      <c r="CE899" s="203"/>
      <c r="CJ899" s="376"/>
      <c r="CK899" s="374"/>
      <c r="CM899" s="375"/>
      <c r="DB899" s="126">
        <v>45946</v>
      </c>
      <c r="DC899" s="203">
        <v>2000</v>
      </c>
    </row>
    <row r="900" spans="5:107" x14ac:dyDescent="0.25">
      <c r="E900" s="211">
        <v>45941</v>
      </c>
      <c r="F900" s="212">
        <v>93000</v>
      </c>
      <c r="G900" s="213"/>
      <c r="H900" s="908"/>
      <c r="T900" s="671">
        <v>45622</v>
      </c>
      <c r="U900" s="557" t="s">
        <v>4786</v>
      </c>
      <c r="V900" s="557" t="s">
        <v>4810</v>
      </c>
      <c r="W900" s="558" t="s">
        <v>561</v>
      </c>
      <c r="X900" s="558" t="s">
        <v>426</v>
      </c>
      <c r="Y900" s="673">
        <v>379000</v>
      </c>
      <c r="Z900" s="569"/>
      <c r="AA900" s="569">
        <v>72000</v>
      </c>
      <c r="AB900" s="569"/>
      <c r="AC900" s="569"/>
      <c r="AD900" s="569"/>
      <c r="AE900" s="569">
        <v>72000</v>
      </c>
      <c r="AF900" s="569"/>
      <c r="AG900" s="569"/>
      <c r="AH900" s="569" t="s">
        <v>4812</v>
      </c>
      <c r="AI900" t="s">
        <v>542</v>
      </c>
      <c r="BP900" s="203"/>
      <c r="BQ900" s="203"/>
      <c r="BR900" s="203"/>
      <c r="BS900" s="203"/>
      <c r="BT900" s="203"/>
      <c r="BU900" s="126"/>
      <c r="BV900" s="203"/>
      <c r="BW900" s="203"/>
      <c r="BX900" s="126"/>
      <c r="BY900" s="203"/>
      <c r="BZ900" s="203"/>
      <c r="CA900" s="126"/>
      <c r="CB900" s="203"/>
      <c r="CC900" s="203"/>
      <c r="CD900" s="376"/>
      <c r="CE900" s="203"/>
      <c r="CJ900" s="376"/>
      <c r="CK900" s="374"/>
      <c r="CM900" s="375"/>
      <c r="DB900" s="126">
        <v>45946</v>
      </c>
      <c r="DC900" s="203">
        <v>6000</v>
      </c>
    </row>
    <row r="901" spans="5:107" x14ac:dyDescent="0.25">
      <c r="E901" s="211">
        <v>45939</v>
      </c>
      <c r="F901" s="212">
        <v>2000</v>
      </c>
      <c r="G901" s="213" t="s">
        <v>5440</v>
      </c>
      <c r="H901" s="908" t="s">
        <v>122</v>
      </c>
      <c r="T901" s="671">
        <v>45621</v>
      </c>
      <c r="U901" s="557" t="s">
        <v>6513</v>
      </c>
      <c r="V901" s="557" t="s">
        <v>4784</v>
      </c>
      <c r="W901" s="558" t="s">
        <v>561</v>
      </c>
      <c r="X901" s="558" t="s">
        <v>426</v>
      </c>
      <c r="Y901" s="673">
        <v>314000</v>
      </c>
      <c r="Z901" s="569"/>
      <c r="AA901" s="569">
        <v>69000</v>
      </c>
      <c r="AB901" s="569"/>
      <c r="AC901" s="569"/>
      <c r="AD901" s="569"/>
      <c r="AE901" s="569">
        <v>69000</v>
      </c>
      <c r="AF901" s="569"/>
      <c r="AG901" s="569"/>
      <c r="AH901" s="569" t="s">
        <v>4808</v>
      </c>
      <c r="AI901" t="s">
        <v>542</v>
      </c>
      <c r="BP901" s="203"/>
      <c r="BQ901" s="203"/>
      <c r="BR901" s="203"/>
      <c r="BS901" s="203"/>
      <c r="BT901" s="203"/>
      <c r="BU901" s="126"/>
      <c r="BV901" s="203"/>
      <c r="BW901" s="203"/>
      <c r="BX901" s="126"/>
      <c r="BY901" s="203"/>
      <c r="BZ901" s="203"/>
      <c r="CA901" s="126"/>
      <c r="CB901" s="203"/>
      <c r="CC901" s="203"/>
      <c r="CD901" s="376"/>
      <c r="CE901" s="203"/>
      <c r="CJ901" s="376"/>
      <c r="CK901" s="374"/>
      <c r="CM901" s="375"/>
      <c r="DB901" s="126">
        <v>45946</v>
      </c>
      <c r="DC901" s="203">
        <v>4000</v>
      </c>
    </row>
    <row r="902" spans="5:107" x14ac:dyDescent="0.25">
      <c r="E902" s="211">
        <v>45939</v>
      </c>
      <c r="F902" s="212">
        <v>30000</v>
      </c>
      <c r="G902" s="213" t="s">
        <v>911</v>
      </c>
      <c r="H902" s="908" t="s">
        <v>885</v>
      </c>
      <c r="T902" s="671">
        <v>45620</v>
      </c>
      <c r="U902" s="557" t="s">
        <v>6513</v>
      </c>
      <c r="V902" s="557" t="s">
        <v>4785</v>
      </c>
      <c r="W902" s="558" t="s">
        <v>561</v>
      </c>
      <c r="X902" s="558" t="s">
        <v>426</v>
      </c>
      <c r="Y902" s="673">
        <v>258000</v>
      </c>
      <c r="Z902" s="569"/>
      <c r="AA902" s="569">
        <v>76000</v>
      </c>
      <c r="AB902" s="569"/>
      <c r="AC902" s="569"/>
      <c r="AD902" s="569"/>
      <c r="AE902" s="569">
        <v>76000</v>
      </c>
      <c r="AF902" s="569"/>
      <c r="AG902" s="569"/>
      <c r="AH902" s="569" t="s">
        <v>4807</v>
      </c>
      <c r="AI902" t="s">
        <v>542</v>
      </c>
      <c r="BP902" s="203"/>
      <c r="BQ902" s="203"/>
      <c r="BR902" s="203"/>
      <c r="BS902" s="203"/>
      <c r="BT902" s="203"/>
      <c r="BU902" s="126"/>
      <c r="BV902" s="203"/>
      <c r="BW902" s="203"/>
      <c r="BX902" s="126"/>
      <c r="BY902" s="203"/>
      <c r="BZ902" s="203"/>
      <c r="CA902" s="126"/>
      <c r="CB902" s="203"/>
      <c r="CC902" s="203"/>
      <c r="CD902" s="376"/>
      <c r="CE902" s="203"/>
      <c r="CJ902" s="376"/>
      <c r="CK902" s="374"/>
      <c r="CM902" s="375"/>
      <c r="DB902" s="126">
        <v>45946</v>
      </c>
      <c r="DC902" s="203">
        <v>5000</v>
      </c>
    </row>
    <row r="903" spans="5:107" x14ac:dyDescent="0.25">
      <c r="E903" s="211">
        <v>45939</v>
      </c>
      <c r="F903" s="212">
        <v>48000</v>
      </c>
      <c r="G903" s="213" t="s">
        <v>3323</v>
      </c>
      <c r="H903" s="908" t="s">
        <v>6813</v>
      </c>
      <c r="T903" s="671">
        <v>45619</v>
      </c>
      <c r="U903" s="557" t="s">
        <v>4734</v>
      </c>
      <c r="V903" s="557" t="s">
        <v>4684</v>
      </c>
      <c r="W903" s="558" t="s">
        <v>561</v>
      </c>
      <c r="X903" s="558" t="s">
        <v>426</v>
      </c>
      <c r="Y903" s="673">
        <v>860000</v>
      </c>
      <c r="Z903" s="569"/>
      <c r="AA903" s="569">
        <v>90000</v>
      </c>
      <c r="AB903" s="569"/>
      <c r="AC903" s="569"/>
      <c r="AD903" s="569"/>
      <c r="AE903" s="569">
        <v>90000</v>
      </c>
      <c r="AF903" s="569"/>
      <c r="AG903" s="569"/>
      <c r="AH903" s="569" t="s">
        <v>4715</v>
      </c>
      <c r="AI903" t="s">
        <v>542</v>
      </c>
      <c r="BP903" s="203"/>
      <c r="BQ903" s="203"/>
      <c r="BR903" s="203"/>
      <c r="BS903" s="203"/>
      <c r="BT903" s="203"/>
      <c r="BU903" s="126"/>
      <c r="BV903" s="203"/>
      <c r="BW903" s="203"/>
      <c r="BX903" s="126"/>
      <c r="BY903" s="203"/>
      <c r="BZ903" s="203"/>
      <c r="CA903" s="126"/>
      <c r="CB903" s="203"/>
      <c r="CC903" s="203"/>
      <c r="CD903" s="376"/>
      <c r="CE903" s="203"/>
      <c r="CJ903" s="376"/>
      <c r="CK903" s="374"/>
      <c r="CM903" s="375"/>
      <c r="DB903" s="126">
        <v>45946</v>
      </c>
      <c r="DC903" s="203">
        <v>3000</v>
      </c>
    </row>
    <row r="904" spans="5:107" x14ac:dyDescent="0.25">
      <c r="E904" s="211">
        <v>45939</v>
      </c>
      <c r="F904" s="212">
        <v>10000</v>
      </c>
      <c r="G904" s="213" t="s">
        <v>3324</v>
      </c>
      <c r="H904" s="908" t="s">
        <v>6814</v>
      </c>
      <c r="T904" s="671">
        <v>45618</v>
      </c>
      <c r="U904" s="557" t="s">
        <v>1468</v>
      </c>
      <c r="V904" s="557" t="s">
        <v>4295</v>
      </c>
      <c r="W904" s="558" t="s">
        <v>561</v>
      </c>
      <c r="X904" s="558" t="s">
        <v>455</v>
      </c>
      <c r="Y904" s="673">
        <v>275000</v>
      </c>
      <c r="Z904" s="569"/>
      <c r="AA904" s="569">
        <v>80000</v>
      </c>
      <c r="AB904" s="569"/>
      <c r="AC904" s="569"/>
      <c r="AD904" s="569"/>
      <c r="AE904" s="569">
        <v>80000</v>
      </c>
      <c r="AF904" s="569"/>
      <c r="AG904" s="569"/>
      <c r="AH904" s="569" t="s">
        <v>4782</v>
      </c>
      <c r="AI904" t="s">
        <v>542</v>
      </c>
      <c r="BP904" s="203"/>
      <c r="BQ904" s="203"/>
      <c r="BR904" s="203"/>
      <c r="BS904" s="203"/>
      <c r="BT904" s="203"/>
      <c r="BU904" s="126"/>
      <c r="BV904" s="203"/>
      <c r="BW904" s="203"/>
      <c r="BX904" s="126"/>
      <c r="BY904" s="203"/>
      <c r="BZ904" s="203"/>
      <c r="CA904" s="126"/>
      <c r="CB904" s="203"/>
      <c r="CC904" s="203"/>
      <c r="CD904" s="376"/>
      <c r="CE904" s="203"/>
      <c r="CJ904" s="376"/>
      <c r="CK904" s="374"/>
      <c r="CM904" s="375"/>
      <c r="DB904" s="126">
        <v>45946</v>
      </c>
      <c r="DC904" s="203">
        <v>5000</v>
      </c>
    </row>
    <row r="905" spans="5:107" x14ac:dyDescent="0.25">
      <c r="E905" s="211">
        <v>45937</v>
      </c>
      <c r="F905" s="212">
        <v>10000</v>
      </c>
      <c r="G905" s="213" t="s">
        <v>1281</v>
      </c>
      <c r="H905" s="908" t="s">
        <v>953</v>
      </c>
      <c r="T905" s="671">
        <v>45617</v>
      </c>
      <c r="U905" s="557" t="s">
        <v>1697</v>
      </c>
      <c r="V905" s="557"/>
      <c r="W905" s="558" t="s">
        <v>4422</v>
      </c>
      <c r="X905" s="558" t="s">
        <v>424</v>
      </c>
      <c r="Y905" s="673" t="s">
        <v>4423</v>
      </c>
      <c r="Z905" s="569"/>
      <c r="AA905" s="569">
        <v>70000</v>
      </c>
      <c r="AB905" s="569"/>
      <c r="AC905" s="569"/>
      <c r="AD905" s="569"/>
      <c r="AE905" s="569">
        <v>70000</v>
      </c>
      <c r="AF905" s="569"/>
      <c r="AG905" s="569"/>
      <c r="AH905" s="569" t="s">
        <v>4424</v>
      </c>
      <c r="AI905" t="s">
        <v>542</v>
      </c>
      <c r="BP905" s="203"/>
      <c r="BQ905" s="203"/>
      <c r="BR905" s="203"/>
      <c r="BS905" s="203"/>
      <c r="BT905" s="203"/>
      <c r="BU905" s="126"/>
      <c r="BV905" s="203"/>
      <c r="BW905" s="203"/>
      <c r="BX905" s="126"/>
      <c r="BY905" s="203"/>
      <c r="BZ905" s="203"/>
      <c r="CA905" s="126"/>
      <c r="CB905" s="203"/>
      <c r="CC905" s="203"/>
      <c r="CD905" s="376"/>
      <c r="CE905" s="203"/>
      <c r="CJ905" s="376"/>
      <c r="CK905" s="374"/>
      <c r="CM905" s="375"/>
      <c r="DB905" s="126">
        <v>45946</v>
      </c>
      <c r="DC905" s="203">
        <v>169000</v>
      </c>
    </row>
    <row r="906" spans="5:107" x14ac:dyDescent="0.25">
      <c r="E906" s="211">
        <v>45937</v>
      </c>
      <c r="F906" s="212">
        <v>45000</v>
      </c>
      <c r="G906" s="213"/>
      <c r="H906" s="908" t="s">
        <v>5550</v>
      </c>
      <c r="T906" s="671">
        <v>45616</v>
      </c>
      <c r="U906" s="557" t="s">
        <v>1930</v>
      </c>
      <c r="V906" s="557" t="s">
        <v>4708</v>
      </c>
      <c r="W906" s="558" t="s">
        <v>561</v>
      </c>
      <c r="X906" s="558" t="s">
        <v>426</v>
      </c>
      <c r="Y906" s="673">
        <v>1007000</v>
      </c>
      <c r="Z906" s="569"/>
      <c r="AA906" s="569">
        <v>116000</v>
      </c>
      <c r="AB906" s="569"/>
      <c r="AC906" s="569"/>
      <c r="AD906" s="569"/>
      <c r="AE906" s="569">
        <v>116000</v>
      </c>
      <c r="AF906" s="569"/>
      <c r="AG906" s="569"/>
      <c r="AH906" s="569" t="s">
        <v>4765</v>
      </c>
      <c r="AI906" t="s">
        <v>542</v>
      </c>
      <c r="BP906" s="203"/>
      <c r="BQ906" s="203"/>
      <c r="BR906" s="203"/>
      <c r="BS906" s="203"/>
      <c r="BT906" s="203"/>
      <c r="BU906" s="126"/>
      <c r="BV906" s="203"/>
      <c r="BW906" s="203"/>
      <c r="BX906" s="126"/>
      <c r="BY906" s="203"/>
      <c r="BZ906" s="203"/>
      <c r="CA906" s="126"/>
      <c r="CB906" s="203"/>
      <c r="CC906" s="203"/>
      <c r="CD906" s="376"/>
      <c r="CE906" s="203"/>
      <c r="CJ906" s="376"/>
      <c r="CK906" s="374"/>
      <c r="CM906" s="375"/>
      <c r="DB906" s="126">
        <v>45946</v>
      </c>
      <c r="DC906" s="203">
        <v>18000</v>
      </c>
    </row>
    <row r="907" spans="5:107" x14ac:dyDescent="0.25">
      <c r="E907" s="211">
        <v>45937</v>
      </c>
      <c r="F907" s="212">
        <v>66000</v>
      </c>
      <c r="G907" s="213" t="s">
        <v>1281</v>
      </c>
      <c r="H907" s="908" t="s">
        <v>6836</v>
      </c>
      <c r="T907" s="671">
        <v>45615</v>
      </c>
      <c r="U907" s="557" t="s">
        <v>1697</v>
      </c>
      <c r="V907" s="557" t="s">
        <v>4756</v>
      </c>
      <c r="W907" s="558" t="s">
        <v>561</v>
      </c>
      <c r="X907" s="558" t="s">
        <v>426</v>
      </c>
      <c r="Y907" s="673"/>
      <c r="Z907" s="569"/>
      <c r="AA907" s="569">
        <v>73000</v>
      </c>
      <c r="AB907" s="569"/>
      <c r="AC907" s="569"/>
      <c r="AD907" s="569"/>
      <c r="AE907" s="569">
        <v>73000</v>
      </c>
      <c r="AF907" s="569"/>
      <c r="AG907" s="569"/>
      <c r="AH907" s="569" t="s">
        <v>4764</v>
      </c>
      <c r="AI907" t="s">
        <v>542</v>
      </c>
      <c r="BP907" s="203"/>
      <c r="BQ907" s="203"/>
      <c r="BR907" s="203"/>
      <c r="BS907" s="203"/>
      <c r="BT907" s="203"/>
      <c r="BU907" s="126"/>
      <c r="BV907" s="203"/>
      <c r="BW907" s="203"/>
      <c r="BX907" s="126"/>
      <c r="BY907" s="203"/>
      <c r="BZ907" s="203"/>
      <c r="CA907" s="126"/>
      <c r="CB907" s="203"/>
      <c r="CC907" s="203"/>
      <c r="CD907" s="376"/>
      <c r="CE907" s="203"/>
      <c r="CJ907" s="376"/>
      <c r="CK907" s="374"/>
      <c r="CM907" s="375"/>
      <c r="DB907" s="126">
        <v>45946</v>
      </c>
      <c r="DC907" s="203">
        <v>5000</v>
      </c>
    </row>
    <row r="908" spans="5:107" x14ac:dyDescent="0.25">
      <c r="E908" s="211">
        <v>45937</v>
      </c>
      <c r="F908" s="212">
        <v>227000</v>
      </c>
      <c r="G908" s="213"/>
      <c r="H908" s="908" t="s">
        <v>3135</v>
      </c>
      <c r="T908" s="671">
        <v>45614</v>
      </c>
      <c r="U908" s="557" t="s">
        <v>3959</v>
      </c>
      <c r="V908" s="557" t="s">
        <v>1746</v>
      </c>
      <c r="W908" s="558" t="s">
        <v>4068</v>
      </c>
      <c r="X908" s="558" t="s">
        <v>426</v>
      </c>
      <c r="Y908" s="673" t="s">
        <v>4755</v>
      </c>
      <c r="Z908" s="569"/>
      <c r="AA908" s="569">
        <v>236000</v>
      </c>
      <c r="AB908" s="569"/>
      <c r="AC908" s="569"/>
      <c r="AD908" s="569"/>
      <c r="AE908" s="569">
        <v>236000</v>
      </c>
      <c r="AF908" s="569"/>
      <c r="AG908" s="569"/>
      <c r="AH908" s="569" t="s">
        <v>4763</v>
      </c>
      <c r="AI908" t="s">
        <v>542</v>
      </c>
      <c r="BP908" s="203"/>
      <c r="BQ908" s="203"/>
      <c r="BR908" s="203"/>
      <c r="BS908" s="203"/>
      <c r="BT908" s="203"/>
      <c r="BU908" s="126"/>
      <c r="BV908" s="203"/>
      <c r="BW908" s="203"/>
      <c r="BX908" s="126"/>
      <c r="BY908" s="203"/>
      <c r="BZ908" s="203"/>
      <c r="CA908" s="126"/>
      <c r="CB908" s="203"/>
      <c r="CC908" s="203"/>
      <c r="CD908" s="376"/>
      <c r="CE908" s="203"/>
      <c r="CJ908" s="376"/>
      <c r="CK908" s="374"/>
      <c r="CM908" s="375"/>
      <c r="DB908" s="126">
        <v>45945</v>
      </c>
      <c r="DC908" s="203">
        <v>542000</v>
      </c>
    </row>
    <row r="909" spans="5:107" x14ac:dyDescent="0.25">
      <c r="E909" s="211">
        <v>45936</v>
      </c>
      <c r="F909" s="212">
        <v>5000</v>
      </c>
      <c r="G909" s="213"/>
      <c r="H909" s="908" t="s">
        <v>3697</v>
      </c>
      <c r="T909" s="671">
        <v>45613</v>
      </c>
      <c r="U909" s="558" t="s">
        <v>6996</v>
      </c>
      <c r="V909" s="557" t="s">
        <v>4660</v>
      </c>
      <c r="W909" s="558" t="s">
        <v>561</v>
      </c>
      <c r="X909" s="558" t="s">
        <v>426</v>
      </c>
      <c r="Y909" s="673">
        <v>720000</v>
      </c>
      <c r="Z909" s="569"/>
      <c r="AA909" s="569">
        <v>86000</v>
      </c>
      <c r="AB909" s="569"/>
      <c r="AC909" s="569"/>
      <c r="AD909" s="569"/>
      <c r="AE909" s="569">
        <v>86000</v>
      </c>
      <c r="AF909" s="569"/>
      <c r="AG909" s="569"/>
      <c r="AH909" s="569" t="s">
        <v>4762</v>
      </c>
      <c r="AI909" t="s">
        <v>542</v>
      </c>
      <c r="BP909" s="203"/>
      <c r="BQ909" s="203"/>
      <c r="BR909" s="203"/>
      <c r="BS909" s="203"/>
      <c r="BT909" s="203"/>
      <c r="BU909" s="126"/>
      <c r="BV909" s="203"/>
      <c r="BW909" s="203"/>
      <c r="BX909" s="126"/>
      <c r="BY909" s="203"/>
      <c r="BZ909" s="203"/>
      <c r="CA909" s="126"/>
      <c r="CB909" s="203"/>
      <c r="CC909" s="203"/>
      <c r="CD909" s="376"/>
      <c r="CE909" s="203"/>
      <c r="CJ909" s="376"/>
      <c r="CK909" s="374"/>
      <c r="CM909" s="375"/>
      <c r="DB909" s="126">
        <v>45945</v>
      </c>
      <c r="DC909" s="203">
        <v>342000</v>
      </c>
    </row>
    <row r="910" spans="5:107" x14ac:dyDescent="0.25">
      <c r="E910" s="211">
        <v>45936</v>
      </c>
      <c r="F910" s="212">
        <v>60000</v>
      </c>
      <c r="G910" s="213"/>
      <c r="H910" s="908" t="s">
        <v>6761</v>
      </c>
      <c r="T910" s="671">
        <v>45612</v>
      </c>
      <c r="U910" s="557" t="s">
        <v>3970</v>
      </c>
      <c r="V910" s="557" t="s">
        <v>4754</v>
      </c>
      <c r="W910" s="558" t="s">
        <v>561</v>
      </c>
      <c r="X910" s="558" t="s">
        <v>427</v>
      </c>
      <c r="Y910" s="673">
        <v>525000</v>
      </c>
      <c r="Z910" s="569"/>
      <c r="AA910" s="569">
        <v>58000</v>
      </c>
      <c r="AB910" s="569"/>
      <c r="AC910" s="569"/>
      <c r="AD910" s="569"/>
      <c r="AE910" s="569">
        <v>58000</v>
      </c>
      <c r="AF910" s="569"/>
      <c r="AG910" s="569"/>
      <c r="AH910" s="569" t="s">
        <v>4761</v>
      </c>
      <c r="AI910" t="s">
        <v>542</v>
      </c>
      <c r="BP910" s="203"/>
      <c r="BQ910" s="203"/>
      <c r="BR910" s="203"/>
      <c r="BS910" s="203"/>
      <c r="BT910" s="203"/>
      <c r="BU910" s="126"/>
      <c r="BV910" s="203"/>
      <c r="BW910" s="203"/>
      <c r="BX910" s="126"/>
      <c r="BY910" s="203"/>
      <c r="BZ910" s="203"/>
      <c r="CA910" s="126"/>
      <c r="CB910" s="203"/>
      <c r="CC910" s="203"/>
      <c r="CD910" s="376"/>
      <c r="CE910" s="203"/>
      <c r="CJ910" s="376"/>
      <c r="CK910" s="374"/>
      <c r="CM910" s="375"/>
      <c r="DB910" s="126">
        <v>45945</v>
      </c>
      <c r="DC910" s="203">
        <v>491000</v>
      </c>
    </row>
    <row r="911" spans="5:107" x14ac:dyDescent="0.25">
      <c r="E911" s="211">
        <v>45936</v>
      </c>
      <c r="F911" s="212">
        <v>2000</v>
      </c>
      <c r="G911" s="213" t="s">
        <v>5440</v>
      </c>
      <c r="H911" s="908" t="s">
        <v>598</v>
      </c>
      <c r="T911" s="671">
        <v>45611</v>
      </c>
      <c r="U911" s="557" t="s">
        <v>4759</v>
      </c>
      <c r="V911" s="557" t="s">
        <v>4749</v>
      </c>
      <c r="W911" s="558" t="s">
        <v>561</v>
      </c>
      <c r="X911" s="558" t="s">
        <v>577</v>
      </c>
      <c r="Y911" s="673">
        <v>448000</v>
      </c>
      <c r="Z911" s="569"/>
      <c r="AA911" s="569">
        <v>106000</v>
      </c>
      <c r="AB911" s="569"/>
      <c r="AC911" s="569"/>
      <c r="AD911" s="569"/>
      <c r="AE911" s="569">
        <v>106000</v>
      </c>
      <c r="AF911" s="569"/>
      <c r="AG911" s="569"/>
      <c r="AH911" s="569" t="s">
        <v>4760</v>
      </c>
      <c r="AI911" t="s">
        <v>542</v>
      </c>
      <c r="BP911" s="203"/>
      <c r="BQ911" s="203"/>
      <c r="BR911" s="203"/>
      <c r="BS911" s="203"/>
      <c r="BT911" s="203"/>
      <c r="BU911" s="126"/>
      <c r="BV911" s="203"/>
      <c r="BW911" s="203"/>
      <c r="BX911" s="126"/>
      <c r="BY911" s="203"/>
      <c r="BZ911" s="203"/>
      <c r="CA911" s="126"/>
      <c r="CB911" s="203"/>
      <c r="CC911" s="203"/>
      <c r="CD911" s="376"/>
      <c r="CE911" s="203"/>
      <c r="CJ911" s="376"/>
      <c r="CK911" s="374"/>
      <c r="CM911" s="375"/>
      <c r="DB911" s="126">
        <v>45945</v>
      </c>
      <c r="DC911" s="203">
        <v>310000</v>
      </c>
    </row>
    <row r="912" spans="5:107" x14ac:dyDescent="0.25">
      <c r="E912" s="211">
        <v>45935</v>
      </c>
      <c r="F912" s="212">
        <v>30000</v>
      </c>
      <c r="G912" s="213" t="s">
        <v>1365</v>
      </c>
      <c r="H912" s="908" t="s">
        <v>6753</v>
      </c>
      <c r="T912" s="671">
        <v>45610</v>
      </c>
      <c r="U912" s="557" t="s">
        <v>1867</v>
      </c>
      <c r="V912" s="557">
        <v>1039469306</v>
      </c>
      <c r="W912" s="558" t="s">
        <v>4447</v>
      </c>
      <c r="X912" s="558" t="s">
        <v>4446</v>
      </c>
      <c r="Y912" s="673">
        <v>200000</v>
      </c>
      <c r="Z912" s="569"/>
      <c r="AA912" s="569">
        <v>200000</v>
      </c>
      <c r="AB912" s="569"/>
      <c r="AC912" s="569"/>
      <c r="AD912" s="569"/>
      <c r="AE912" s="569">
        <v>200000</v>
      </c>
      <c r="AF912" s="569"/>
      <c r="AG912" s="569"/>
      <c r="AH912" s="569" t="s">
        <v>4445</v>
      </c>
      <c r="AI912" t="s">
        <v>542</v>
      </c>
      <c r="BP912" s="203"/>
      <c r="BQ912" s="203"/>
      <c r="BR912" s="203"/>
      <c r="BS912" s="203"/>
      <c r="BT912" s="203"/>
      <c r="BU912" s="126"/>
      <c r="BV912" s="203"/>
      <c r="BW912" s="203"/>
      <c r="BX912" s="126"/>
      <c r="BY912" s="203"/>
      <c r="BZ912" s="203"/>
      <c r="CA912" s="126"/>
      <c r="CB912" s="203"/>
      <c r="CC912" s="203"/>
      <c r="CD912" s="376"/>
      <c r="CE912" s="203"/>
      <c r="CJ912" s="376"/>
      <c r="CK912" s="374"/>
      <c r="CM912" s="375"/>
      <c r="DB912" s="126">
        <v>45945</v>
      </c>
      <c r="DC912" s="203">
        <v>47000</v>
      </c>
    </row>
    <row r="913" spans="5:107" x14ac:dyDescent="0.25">
      <c r="E913" s="211">
        <v>45934</v>
      </c>
      <c r="F913" s="212">
        <v>20000</v>
      </c>
      <c r="G913" s="213" t="s">
        <v>1365</v>
      </c>
      <c r="H913" s="908" t="s">
        <v>6752</v>
      </c>
      <c r="T913" s="671">
        <v>45609</v>
      </c>
      <c r="U913" s="557" t="s">
        <v>3961</v>
      </c>
      <c r="V913" s="557" t="s">
        <v>2952</v>
      </c>
      <c r="W913" s="558" t="s">
        <v>561</v>
      </c>
      <c r="X913" s="558" t="s">
        <v>427</v>
      </c>
      <c r="Y913" s="673">
        <v>583000</v>
      </c>
      <c r="Z913" s="569"/>
      <c r="AA913" s="569">
        <v>73000</v>
      </c>
      <c r="AB913" s="569"/>
      <c r="AC913" s="569"/>
      <c r="AD913" s="569"/>
      <c r="AE913" s="569">
        <v>73000</v>
      </c>
      <c r="AF913" s="569"/>
      <c r="AG913" s="569"/>
      <c r="AH913" s="569" t="s">
        <v>4719</v>
      </c>
      <c r="AI913" t="s">
        <v>542</v>
      </c>
      <c r="BP913" s="203"/>
      <c r="BQ913" s="203"/>
      <c r="BR913" s="203"/>
      <c r="BS913" s="203"/>
      <c r="BT913" s="203"/>
      <c r="BU913" s="126"/>
      <c r="BV913" s="203"/>
      <c r="BW913" s="203"/>
      <c r="BX913" s="126"/>
      <c r="BY913" s="203"/>
      <c r="BZ913" s="203"/>
      <c r="CA913" s="126"/>
      <c r="CB913" s="203"/>
      <c r="CC913" s="203"/>
      <c r="CD913" s="376"/>
      <c r="CE913" s="203"/>
      <c r="CJ913" s="376"/>
      <c r="CK913" s="374"/>
      <c r="CM913" s="375"/>
      <c r="DB913" s="126">
        <v>45945</v>
      </c>
      <c r="DC913" s="203">
        <v>6000</v>
      </c>
    </row>
    <row r="914" spans="5:107" x14ac:dyDescent="0.25">
      <c r="E914" s="211">
        <v>45934</v>
      </c>
      <c r="F914" s="212">
        <v>3000</v>
      </c>
      <c r="G914" s="213" t="s">
        <v>1365</v>
      </c>
      <c r="H914" s="908" t="s">
        <v>6751</v>
      </c>
      <c r="T914" s="671">
        <v>45608</v>
      </c>
      <c r="U914" s="557" t="s">
        <v>1448</v>
      </c>
      <c r="V914" s="557" t="s">
        <v>2524</v>
      </c>
      <c r="W914" s="558" t="s">
        <v>561</v>
      </c>
      <c r="X914" s="558" t="s">
        <v>426</v>
      </c>
      <c r="Y914" s="673" t="s">
        <v>4675</v>
      </c>
      <c r="Z914" s="569"/>
      <c r="AA914" s="569">
        <v>73000</v>
      </c>
      <c r="AB914" s="569"/>
      <c r="AC914" s="569"/>
      <c r="AD914" s="569"/>
      <c r="AE914" s="569">
        <v>73000</v>
      </c>
      <c r="AF914" s="569"/>
      <c r="AG914" s="569"/>
      <c r="AH914" s="569" t="s">
        <v>4714</v>
      </c>
      <c r="AI914" t="s">
        <v>542</v>
      </c>
      <c r="BP914" s="203"/>
      <c r="BQ914" s="203"/>
      <c r="BR914" s="203"/>
      <c r="BS914" s="203"/>
      <c r="BT914" s="203"/>
      <c r="BU914" s="126"/>
      <c r="BV914" s="203"/>
      <c r="BW914" s="203"/>
      <c r="BX914" s="126"/>
      <c r="BY914" s="203"/>
      <c r="BZ914" s="203"/>
      <c r="CA914" s="126"/>
      <c r="CB914" s="203"/>
      <c r="CC914" s="203"/>
      <c r="CD914" s="376"/>
      <c r="CE914" s="203"/>
      <c r="CJ914" s="376"/>
      <c r="CK914" s="374"/>
      <c r="CM914" s="375"/>
      <c r="DB914" s="126">
        <v>45945</v>
      </c>
      <c r="DC914" s="203">
        <v>30000</v>
      </c>
    </row>
    <row r="915" spans="5:107" x14ac:dyDescent="0.25">
      <c r="E915" s="211">
        <v>45933</v>
      </c>
      <c r="F915" s="212">
        <v>8000</v>
      </c>
      <c r="G915" s="213" t="s">
        <v>1281</v>
      </c>
      <c r="H915" s="908" t="s">
        <v>6747</v>
      </c>
      <c r="T915" s="671">
        <v>45607</v>
      </c>
      <c r="U915" s="557" t="s">
        <v>6513</v>
      </c>
      <c r="V915" s="557" t="s">
        <v>4712</v>
      </c>
      <c r="W915" s="558" t="s">
        <v>561</v>
      </c>
      <c r="X915" s="558" t="s">
        <v>214</v>
      </c>
      <c r="Y915" s="673">
        <v>1244000</v>
      </c>
      <c r="Z915" s="569"/>
      <c r="AA915" s="569">
        <v>144000</v>
      </c>
      <c r="AB915" s="569"/>
      <c r="AC915" s="569"/>
      <c r="AD915" s="569"/>
      <c r="AE915" s="569">
        <v>144000</v>
      </c>
      <c r="AF915" s="569"/>
      <c r="AG915" s="569"/>
      <c r="AH915" s="569" t="s">
        <v>4718</v>
      </c>
      <c r="AI915" t="s">
        <v>542</v>
      </c>
      <c r="BP915" s="203"/>
      <c r="BQ915" s="203"/>
      <c r="BR915" s="203"/>
      <c r="BS915" s="203"/>
      <c r="BT915" s="203"/>
      <c r="BU915" s="126"/>
      <c r="BV915" s="203"/>
      <c r="BW915" s="203"/>
      <c r="BX915" s="126"/>
      <c r="BY915" s="203"/>
      <c r="BZ915" s="203"/>
      <c r="CA915" s="126"/>
      <c r="CB915" s="203"/>
      <c r="CC915" s="203"/>
      <c r="CD915" s="376"/>
      <c r="CE915" s="203"/>
      <c r="CJ915" s="376"/>
      <c r="CK915" s="374"/>
      <c r="CM915" s="375"/>
      <c r="DB915" s="126">
        <v>45945</v>
      </c>
      <c r="DC915" s="203">
        <v>20000</v>
      </c>
    </row>
    <row r="916" spans="5:107" x14ac:dyDescent="0.25">
      <c r="E916" s="211">
        <v>45933</v>
      </c>
      <c r="F916" s="212">
        <v>4000</v>
      </c>
      <c r="G916" s="213" t="s">
        <v>3324</v>
      </c>
      <c r="H916" s="908" t="s">
        <v>2649</v>
      </c>
      <c r="T916" s="671">
        <v>45606</v>
      </c>
      <c r="U916" s="557" t="s">
        <v>1448</v>
      </c>
      <c r="V916" s="557" t="s">
        <v>4676</v>
      </c>
      <c r="W916" s="558" t="s">
        <v>561</v>
      </c>
      <c r="X916" s="558" t="s">
        <v>214</v>
      </c>
      <c r="Y916" s="673">
        <v>796000</v>
      </c>
      <c r="Z916" s="569"/>
      <c r="AA916" s="569">
        <v>146000</v>
      </c>
      <c r="AB916" s="569"/>
      <c r="AC916" s="569"/>
      <c r="AD916" s="569"/>
      <c r="AE916" s="569">
        <v>146000</v>
      </c>
      <c r="AF916" s="569"/>
      <c r="AG916" s="569"/>
      <c r="AH916" s="569" t="s">
        <v>4681</v>
      </c>
      <c r="AI916" t="s">
        <v>542</v>
      </c>
      <c r="BP916" s="203"/>
      <c r="BQ916" s="203"/>
      <c r="BR916" s="203"/>
      <c r="BS916" s="203"/>
      <c r="BT916" s="203"/>
      <c r="BU916" s="126"/>
      <c r="BV916" s="203"/>
      <c r="BW916" s="203"/>
      <c r="BX916" s="126"/>
      <c r="BY916" s="203"/>
      <c r="BZ916" s="203"/>
      <c r="CA916" s="126"/>
      <c r="CB916" s="203"/>
      <c r="CC916" s="203"/>
      <c r="CD916" s="376"/>
      <c r="CE916" s="203"/>
      <c r="CJ916" s="376"/>
      <c r="CK916" s="374"/>
      <c r="CM916" s="375"/>
      <c r="DB916" s="126">
        <v>45944</v>
      </c>
      <c r="DC916" s="203">
        <v>208000</v>
      </c>
    </row>
    <row r="917" spans="5:107" x14ac:dyDescent="0.25">
      <c r="E917" s="211">
        <v>45933</v>
      </c>
      <c r="F917" s="212">
        <v>140000</v>
      </c>
      <c r="G917" s="213" t="s">
        <v>1281</v>
      </c>
      <c r="H917" s="908" t="s">
        <v>889</v>
      </c>
      <c r="T917" s="671">
        <v>45605</v>
      </c>
      <c r="U917" s="557" t="s">
        <v>4613</v>
      </c>
      <c r="V917" s="557" t="s">
        <v>4614</v>
      </c>
      <c r="W917" s="558" t="s">
        <v>561</v>
      </c>
      <c r="X917" s="558" t="s">
        <v>427</v>
      </c>
      <c r="Y917" s="673" t="s">
        <v>4683</v>
      </c>
      <c r="Z917" s="569"/>
      <c r="AA917" s="569">
        <v>107000</v>
      </c>
      <c r="AB917" s="569"/>
      <c r="AC917" s="569"/>
      <c r="AD917" s="569"/>
      <c r="AE917" s="569">
        <v>107000</v>
      </c>
      <c r="AF917" s="569"/>
      <c r="AG917" s="569"/>
      <c r="AH917" s="569" t="s">
        <v>4634</v>
      </c>
      <c r="AI917" t="s">
        <v>542</v>
      </c>
      <c r="BP917" s="203"/>
      <c r="BQ917" s="203"/>
      <c r="BR917" s="203"/>
      <c r="BS917" s="203"/>
      <c r="BT917" s="203"/>
      <c r="BU917" s="126"/>
      <c r="BV917" s="203"/>
      <c r="BW917" s="203"/>
      <c r="BX917" s="126"/>
      <c r="BY917" s="203"/>
      <c r="BZ917" s="203"/>
      <c r="CA917" s="126"/>
      <c r="CB917" s="203"/>
      <c r="CC917" s="203"/>
      <c r="CD917" s="376"/>
      <c r="CE917" s="203"/>
      <c r="CJ917" s="376"/>
      <c r="CK917" s="374"/>
      <c r="CM917" s="375"/>
      <c r="DB917" s="126">
        <v>45943</v>
      </c>
      <c r="DC917" s="203">
        <v>5000</v>
      </c>
    </row>
    <row r="918" spans="5:107" x14ac:dyDescent="0.25">
      <c r="E918" s="211">
        <v>45932</v>
      </c>
      <c r="F918" s="212">
        <v>3000</v>
      </c>
      <c r="G918" s="213" t="s">
        <v>5440</v>
      </c>
      <c r="H918" s="908" t="s">
        <v>5594</v>
      </c>
      <c r="T918" s="671">
        <v>45604</v>
      </c>
      <c r="U918" s="557" t="s">
        <v>4439</v>
      </c>
      <c r="V918" s="557">
        <v>1152699927</v>
      </c>
      <c r="W918" s="558" t="s">
        <v>4659</v>
      </c>
      <c r="X918" s="558" t="s">
        <v>238</v>
      </c>
      <c r="Y918" s="673">
        <v>320000</v>
      </c>
      <c r="Z918" s="569"/>
      <c r="AA918" s="569">
        <v>53000</v>
      </c>
      <c r="AB918" s="569"/>
      <c r="AC918" s="569"/>
      <c r="AD918" s="569"/>
      <c r="AE918" s="569">
        <v>53000</v>
      </c>
      <c r="AF918" s="569"/>
      <c r="AG918" s="569"/>
      <c r="AH918" s="569" t="s">
        <v>4473</v>
      </c>
      <c r="AI918" t="s">
        <v>542</v>
      </c>
      <c r="BP918" s="203"/>
      <c r="BQ918" s="203"/>
      <c r="BR918" s="203"/>
      <c r="BS918" s="203"/>
      <c r="BT918" s="203"/>
      <c r="BU918" s="126"/>
      <c r="BV918" s="203"/>
      <c r="BW918" s="203"/>
      <c r="BX918" s="126"/>
      <c r="BY918" s="203"/>
      <c r="BZ918" s="203"/>
      <c r="CA918" s="126"/>
      <c r="CB918" s="203"/>
      <c r="CC918" s="203"/>
      <c r="CD918" s="376"/>
      <c r="CE918" s="203"/>
      <c r="CJ918" s="376"/>
      <c r="CK918" s="374"/>
      <c r="CM918" s="375"/>
      <c r="DB918" s="126">
        <v>45942</v>
      </c>
      <c r="DC918" s="203">
        <v>20000</v>
      </c>
    </row>
    <row r="919" spans="5:107" x14ac:dyDescent="0.25">
      <c r="E919" s="211">
        <v>45932</v>
      </c>
      <c r="F919" s="212">
        <v>100000</v>
      </c>
      <c r="G919" s="213" t="s">
        <v>1365</v>
      </c>
      <c r="H919" s="908" t="s">
        <v>6742</v>
      </c>
      <c r="T919" s="671">
        <v>45603</v>
      </c>
      <c r="U919" s="557" t="s">
        <v>556</v>
      </c>
      <c r="V919" s="557">
        <v>98534074</v>
      </c>
      <c r="W919" s="558" t="s">
        <v>4792</v>
      </c>
      <c r="X919" s="558" t="s">
        <v>214</v>
      </c>
      <c r="Y919" s="673">
        <v>930000</v>
      </c>
      <c r="Z919" s="569"/>
      <c r="AA919" s="569">
        <v>70000</v>
      </c>
      <c r="AB919" s="569"/>
      <c r="AC919" s="569"/>
      <c r="AD919" s="569"/>
      <c r="AE919" s="569">
        <v>70000</v>
      </c>
      <c r="AF919" s="569"/>
      <c r="AG919" s="569"/>
      <c r="AH919" s="569" t="s">
        <v>4809</v>
      </c>
      <c r="AI919" t="s">
        <v>542</v>
      </c>
      <c r="BP919" s="203"/>
      <c r="BQ919" s="203"/>
      <c r="BR919" s="203"/>
      <c r="BS919" s="203"/>
      <c r="BT919" s="203"/>
      <c r="BU919" s="126"/>
      <c r="BV919" s="203"/>
      <c r="BW919" s="203"/>
      <c r="BX919" s="126"/>
      <c r="BY919" s="203"/>
      <c r="BZ919" s="203"/>
      <c r="CA919" s="126"/>
      <c r="CB919" s="203"/>
      <c r="CC919" s="203"/>
      <c r="CD919" s="376"/>
      <c r="CE919" s="203"/>
      <c r="CJ919" s="376"/>
      <c r="CK919" s="374"/>
      <c r="CM919" s="375"/>
      <c r="DB919" s="126">
        <v>45942</v>
      </c>
      <c r="DC919" s="203">
        <v>19000</v>
      </c>
    </row>
    <row r="920" spans="5:107" x14ac:dyDescent="0.25">
      <c r="E920" s="211">
        <v>45930</v>
      </c>
      <c r="F920" s="212">
        <v>3000</v>
      </c>
      <c r="G920" s="213" t="s">
        <v>5440</v>
      </c>
      <c r="H920" s="908" t="s">
        <v>122</v>
      </c>
      <c r="T920" s="671">
        <v>45602</v>
      </c>
      <c r="U920" s="557" t="s">
        <v>556</v>
      </c>
      <c r="V920" s="557">
        <v>98587156</v>
      </c>
      <c r="W920" s="558" t="s">
        <v>3213</v>
      </c>
      <c r="X920" s="558" t="s">
        <v>214</v>
      </c>
      <c r="Y920" s="673">
        <v>618000</v>
      </c>
      <c r="Z920" s="569"/>
      <c r="AA920" s="569">
        <v>45000</v>
      </c>
      <c r="AB920" s="569"/>
      <c r="AC920" s="569"/>
      <c r="AD920" s="569"/>
      <c r="AE920" s="569">
        <v>45000</v>
      </c>
      <c r="AF920" s="569"/>
      <c r="AG920" s="569"/>
      <c r="AH920" s="569" t="s">
        <v>4705</v>
      </c>
      <c r="AI920" t="s">
        <v>542</v>
      </c>
      <c r="BP920" s="203"/>
      <c r="BQ920" s="203"/>
      <c r="BR920" s="203"/>
      <c r="BS920" s="203"/>
      <c r="BT920" s="203"/>
      <c r="BU920" s="126"/>
      <c r="BV920" s="203"/>
      <c r="BW920" s="203"/>
      <c r="BX920" s="126"/>
      <c r="BY920" s="203"/>
      <c r="BZ920" s="203"/>
      <c r="CA920" s="126"/>
      <c r="CB920" s="203"/>
      <c r="CC920" s="203"/>
      <c r="CD920" s="376"/>
      <c r="CE920" s="203"/>
      <c r="CJ920" s="376"/>
      <c r="CK920" s="374"/>
      <c r="CM920" s="375"/>
      <c r="DB920" s="126">
        <v>45942</v>
      </c>
      <c r="DC920" s="203">
        <v>18000</v>
      </c>
    </row>
    <row r="921" spans="5:107" x14ac:dyDescent="0.25">
      <c r="E921" s="211">
        <v>45930</v>
      </c>
      <c r="F921" s="212">
        <v>5000</v>
      </c>
      <c r="G921" s="213" t="s">
        <v>1281</v>
      </c>
      <c r="H921" s="553" t="s">
        <v>6736</v>
      </c>
      <c r="T921" s="671">
        <v>45598</v>
      </c>
      <c r="U921" s="557" t="s">
        <v>556</v>
      </c>
      <c r="V921" s="557" t="s">
        <v>4585</v>
      </c>
      <c r="W921" s="558" t="s">
        <v>561</v>
      </c>
      <c r="X921" s="558" t="s">
        <v>427</v>
      </c>
      <c r="Y921" s="673">
        <v>455000</v>
      </c>
      <c r="Z921" s="569"/>
      <c r="AA921" s="569">
        <v>40000</v>
      </c>
      <c r="AB921" s="569"/>
      <c r="AC921" s="569"/>
      <c r="AD921" s="569"/>
      <c r="AE921" s="569">
        <v>40000</v>
      </c>
      <c r="AF921" s="569"/>
      <c r="AG921" s="569"/>
      <c r="AH921" s="569" t="s">
        <v>4848</v>
      </c>
      <c r="AI921" t="s">
        <v>542</v>
      </c>
      <c r="BP921" s="203"/>
      <c r="BQ921" s="203"/>
      <c r="BR921" s="203"/>
      <c r="BS921" s="203"/>
      <c r="BT921" s="203"/>
      <c r="BU921" s="126"/>
      <c r="BV921" s="203"/>
      <c r="BW921" s="203"/>
      <c r="BX921" s="126"/>
      <c r="BY921" s="203"/>
      <c r="BZ921" s="203"/>
      <c r="CA921" s="126"/>
      <c r="CB921" s="203"/>
      <c r="CC921" s="203"/>
      <c r="CD921" s="376"/>
      <c r="CE921" s="203"/>
      <c r="CJ921" s="376"/>
      <c r="CK921" s="374"/>
      <c r="CM921" s="375"/>
      <c r="DB921" s="126">
        <v>45942</v>
      </c>
      <c r="DC921" s="203">
        <v>6000</v>
      </c>
    </row>
    <row r="922" spans="5:107" x14ac:dyDescent="0.25">
      <c r="E922" s="211">
        <v>45929</v>
      </c>
      <c r="F922" s="212">
        <v>3000</v>
      </c>
      <c r="G922" s="213" t="s">
        <v>5440</v>
      </c>
      <c r="H922" s="553" t="s">
        <v>5594</v>
      </c>
      <c r="T922" s="671">
        <v>45597</v>
      </c>
      <c r="U922" s="557" t="s">
        <v>556</v>
      </c>
      <c r="V922" s="557" t="s">
        <v>4728</v>
      </c>
      <c r="W922" s="558" t="s">
        <v>561</v>
      </c>
      <c r="X922" s="558" t="s">
        <v>427</v>
      </c>
      <c r="Y922" s="673">
        <v>348000</v>
      </c>
      <c r="Z922" s="569"/>
      <c r="AA922" s="569">
        <v>40000</v>
      </c>
      <c r="AB922" s="569"/>
      <c r="AC922" s="569"/>
      <c r="AD922" s="569"/>
      <c r="AE922" s="569">
        <v>40000</v>
      </c>
      <c r="AF922" s="569"/>
      <c r="AG922" s="569"/>
      <c r="AH922" s="569" t="s">
        <v>4847</v>
      </c>
      <c r="AI922" t="s">
        <v>542</v>
      </c>
      <c r="BP922" s="203"/>
      <c r="BQ922" s="203"/>
      <c r="BR922" s="203"/>
      <c r="BS922" s="203"/>
      <c r="BT922" s="203"/>
      <c r="BU922" s="126"/>
      <c r="BV922" s="203"/>
      <c r="BW922" s="203"/>
      <c r="BX922" s="126"/>
      <c r="BY922" s="203"/>
      <c r="BZ922" s="203"/>
      <c r="CA922" s="126"/>
      <c r="CB922" s="203"/>
      <c r="CC922" s="203"/>
      <c r="CD922" s="376"/>
      <c r="CE922" s="203"/>
      <c r="CJ922" s="376"/>
      <c r="CK922" s="374"/>
      <c r="CM922" s="375"/>
      <c r="DB922" s="126">
        <v>45941</v>
      </c>
      <c r="DC922" s="203">
        <v>93000</v>
      </c>
    </row>
    <row r="923" spans="5:107" x14ac:dyDescent="0.25">
      <c r="E923" s="211">
        <v>45929</v>
      </c>
      <c r="F923" s="212">
        <v>10000</v>
      </c>
      <c r="G923" s="213" t="s">
        <v>1365</v>
      </c>
      <c r="H923" s="908" t="s">
        <v>6732</v>
      </c>
      <c r="T923" s="671">
        <v>45586</v>
      </c>
      <c r="U923" s="557" t="s">
        <v>556</v>
      </c>
      <c r="V923" s="557">
        <v>70693117</v>
      </c>
      <c r="W923" s="558" t="s">
        <v>3135</v>
      </c>
      <c r="X923" s="558" t="s">
        <v>238</v>
      </c>
      <c r="Y923" s="673">
        <v>330000</v>
      </c>
      <c r="Z923" s="569"/>
      <c r="AA923" s="569">
        <v>25000</v>
      </c>
      <c r="AB923" s="569"/>
      <c r="AC923" s="569"/>
      <c r="AD923" s="569"/>
      <c r="AE923" s="569">
        <v>25000</v>
      </c>
      <c r="AF923" s="569"/>
      <c r="AG923" s="569"/>
      <c r="AH923" s="569" t="s">
        <v>4473</v>
      </c>
      <c r="AI923" t="s">
        <v>542</v>
      </c>
      <c r="BP923" s="203"/>
      <c r="BQ923" s="203"/>
      <c r="BR923" s="203"/>
      <c r="BS923" s="203"/>
      <c r="BT923" s="203"/>
      <c r="BU923" s="126"/>
      <c r="BV923" s="203"/>
      <c r="BW923" s="203"/>
      <c r="BX923" s="126"/>
      <c r="BY923" s="203"/>
      <c r="BZ923" s="203"/>
      <c r="CA923" s="126"/>
      <c r="CB923" s="203"/>
      <c r="CC923" s="203"/>
      <c r="CD923" s="376"/>
      <c r="CE923" s="203"/>
      <c r="CJ923" s="376"/>
      <c r="CK923" s="374"/>
      <c r="CM923" s="375"/>
      <c r="DB923" s="126">
        <v>45941</v>
      </c>
      <c r="DC923" s="203">
        <v>2000</v>
      </c>
    </row>
    <row r="924" spans="5:107" x14ac:dyDescent="0.25">
      <c r="E924" s="211">
        <v>45929</v>
      </c>
      <c r="F924" s="212">
        <v>30000</v>
      </c>
      <c r="G924" s="213" t="s">
        <v>911</v>
      </c>
      <c r="H924" s="908" t="s">
        <v>885</v>
      </c>
      <c r="T924" s="671">
        <v>45585</v>
      </c>
      <c r="U924" s="557" t="s">
        <v>4384</v>
      </c>
      <c r="V924" s="557">
        <v>88211143</v>
      </c>
      <c r="W924" s="558" t="s">
        <v>4385</v>
      </c>
      <c r="X924" s="558" t="s">
        <v>214</v>
      </c>
      <c r="Y924" s="673" t="s">
        <v>4575</v>
      </c>
      <c r="Z924" s="569"/>
      <c r="AA924" s="569">
        <v>150000</v>
      </c>
      <c r="AB924" s="569"/>
      <c r="AC924" s="569"/>
      <c r="AD924" s="569"/>
      <c r="AE924" s="569">
        <v>150000</v>
      </c>
      <c r="AF924" s="569"/>
      <c r="AG924" s="569"/>
      <c r="AH924" s="569"/>
      <c r="AI924" t="s">
        <v>542</v>
      </c>
      <c r="BP924" s="203"/>
      <c r="BQ924" s="203"/>
      <c r="BR924" s="203"/>
      <c r="BS924" s="203"/>
      <c r="BT924" s="203"/>
      <c r="BU924" s="126"/>
      <c r="BV924" s="203"/>
      <c r="BW924" s="203"/>
      <c r="BX924" s="126"/>
      <c r="BY924" s="203"/>
      <c r="BZ924" s="203"/>
      <c r="CA924" s="126"/>
      <c r="CB924" s="203"/>
      <c r="CC924" s="203"/>
      <c r="CD924" s="376"/>
      <c r="CE924" s="203"/>
      <c r="CJ924" s="376"/>
      <c r="CK924" s="374"/>
      <c r="CM924" s="375"/>
      <c r="DB924" s="126">
        <v>45941</v>
      </c>
      <c r="DC924" s="203">
        <v>12000</v>
      </c>
    </row>
    <row r="925" spans="5:107" x14ac:dyDescent="0.25">
      <c r="E925" s="211">
        <v>45929</v>
      </c>
      <c r="F925" s="212">
        <v>4000</v>
      </c>
      <c r="G925" s="213" t="s">
        <v>5440</v>
      </c>
      <c r="H925" s="908" t="s">
        <v>598</v>
      </c>
      <c r="T925" s="671">
        <v>45584</v>
      </c>
      <c r="U925" s="557" t="s">
        <v>3237</v>
      </c>
      <c r="V925" s="557">
        <v>17616835</v>
      </c>
      <c r="W925" s="558" t="s">
        <v>4069</v>
      </c>
      <c r="X925" s="558" t="s">
        <v>3856</v>
      </c>
      <c r="Y925" s="673">
        <v>70000</v>
      </c>
      <c r="Z925" s="569"/>
      <c r="AA925" s="569">
        <v>70000</v>
      </c>
      <c r="AB925" s="569"/>
      <c r="AC925" s="569"/>
      <c r="AD925" s="569"/>
      <c r="AE925" s="569">
        <v>70000</v>
      </c>
      <c r="AF925" s="569"/>
      <c r="AG925" s="569"/>
      <c r="AH925" s="569" t="s">
        <v>4280</v>
      </c>
      <c r="AI925" t="s">
        <v>542</v>
      </c>
      <c r="BP925" s="203"/>
      <c r="BQ925" s="203"/>
      <c r="BR925" s="203"/>
      <c r="BS925" s="203"/>
      <c r="BT925" s="203"/>
      <c r="BU925" s="126"/>
      <c r="BV925" s="203"/>
      <c r="BW925" s="203"/>
      <c r="BX925" s="126"/>
      <c r="BY925" s="203"/>
      <c r="BZ925" s="203"/>
      <c r="CA925" s="126"/>
      <c r="CB925" s="203"/>
      <c r="CC925" s="203"/>
      <c r="CD925" s="376"/>
      <c r="CE925" s="203"/>
      <c r="CJ925" s="376"/>
      <c r="CK925" s="374"/>
      <c r="CM925" s="375"/>
      <c r="DB925" s="126">
        <v>45941</v>
      </c>
      <c r="DC925" s="203">
        <v>25000</v>
      </c>
    </row>
    <row r="926" spans="5:107" x14ac:dyDescent="0.25">
      <c r="E926" s="211">
        <v>45929</v>
      </c>
      <c r="F926" s="212">
        <v>35000</v>
      </c>
      <c r="G926" s="213" t="s">
        <v>1281</v>
      </c>
      <c r="H926" s="908" t="s">
        <v>6715</v>
      </c>
      <c r="T926" s="671">
        <v>45583</v>
      </c>
      <c r="U926" s="557" t="s">
        <v>3787</v>
      </c>
      <c r="V926" s="557" t="s">
        <v>4619</v>
      </c>
      <c r="W926" s="558" t="s">
        <v>3795</v>
      </c>
      <c r="X926" s="558" t="s">
        <v>214</v>
      </c>
      <c r="Y926" s="673">
        <v>138000</v>
      </c>
      <c r="Z926" s="569"/>
      <c r="AA926" s="569">
        <v>83000</v>
      </c>
      <c r="AB926" s="569"/>
      <c r="AC926" s="569"/>
      <c r="AD926" s="569"/>
      <c r="AE926" s="569">
        <v>83000</v>
      </c>
      <c r="AF926" s="569"/>
      <c r="AG926" s="569"/>
      <c r="AH926" s="569" t="s">
        <v>4638</v>
      </c>
      <c r="AI926" t="s">
        <v>542</v>
      </c>
      <c r="BP926" s="203"/>
      <c r="BQ926" s="203"/>
      <c r="BR926" s="203"/>
      <c r="BS926" s="203"/>
      <c r="BT926" s="203"/>
      <c r="BU926" s="126"/>
      <c r="BV926" s="203"/>
      <c r="BW926" s="203"/>
      <c r="BX926" s="126"/>
      <c r="BY926" s="203"/>
      <c r="BZ926" s="203"/>
      <c r="CA926" s="126"/>
      <c r="CB926" s="203"/>
      <c r="CC926" s="203"/>
      <c r="CD926" s="376"/>
      <c r="CE926" s="203"/>
      <c r="CJ926" s="376"/>
      <c r="CK926" s="374"/>
      <c r="CM926" s="375"/>
      <c r="DB926" s="126">
        <v>45941</v>
      </c>
      <c r="DC926" s="203">
        <v>50000</v>
      </c>
    </row>
    <row r="927" spans="5:107" x14ac:dyDescent="0.25">
      <c r="E927" s="211">
        <v>45928</v>
      </c>
      <c r="F927" s="212">
        <v>36000</v>
      </c>
      <c r="G927" s="213" t="s">
        <v>1365</v>
      </c>
      <c r="H927" s="908" t="s">
        <v>6704</v>
      </c>
      <c r="T927" s="671">
        <v>45582</v>
      </c>
      <c r="U927" s="557" t="s">
        <v>3961</v>
      </c>
      <c r="V927" s="557" t="s">
        <v>4232</v>
      </c>
      <c r="W927" s="558" t="s">
        <v>4233</v>
      </c>
      <c r="X927" s="558" t="s">
        <v>214</v>
      </c>
      <c r="Y927" s="673">
        <v>207000</v>
      </c>
      <c r="Z927" s="569"/>
      <c r="AA927" s="569">
        <v>71000</v>
      </c>
      <c r="AB927" s="569"/>
      <c r="AC927" s="569"/>
      <c r="AD927" s="569"/>
      <c r="AE927" s="569">
        <v>71000</v>
      </c>
      <c r="AF927" s="569"/>
      <c r="AG927" s="569"/>
      <c r="AH927" s="569" t="s">
        <v>4644</v>
      </c>
      <c r="AI927" t="s">
        <v>542</v>
      </c>
      <c r="BP927" s="203"/>
      <c r="BQ927" s="203"/>
      <c r="BR927" s="203"/>
      <c r="BS927" s="203"/>
      <c r="BT927" s="203"/>
      <c r="BU927" s="126"/>
      <c r="BV927" s="203"/>
      <c r="BW927" s="203"/>
      <c r="BX927" s="126"/>
      <c r="BY927" s="203"/>
      <c r="BZ927" s="203"/>
      <c r="CA927" s="126"/>
      <c r="CB927" s="203"/>
      <c r="CC927" s="203"/>
      <c r="CD927" s="376"/>
      <c r="CE927" s="203"/>
      <c r="CJ927" s="376"/>
      <c r="CK927" s="374"/>
      <c r="CM927" s="375"/>
      <c r="DB927" s="126">
        <v>45941</v>
      </c>
      <c r="DC927" s="203">
        <v>20000</v>
      </c>
    </row>
    <row r="928" spans="5:107" x14ac:dyDescent="0.25">
      <c r="E928" s="211">
        <v>45928</v>
      </c>
      <c r="F928" s="212">
        <v>18000</v>
      </c>
      <c r="G928" s="213" t="s">
        <v>1365</v>
      </c>
      <c r="H928" s="908" t="s">
        <v>7642</v>
      </c>
      <c r="T928" s="671">
        <v>45581</v>
      </c>
      <c r="U928" s="557" t="s">
        <v>6513</v>
      </c>
      <c r="V928" s="557" t="s">
        <v>3351</v>
      </c>
      <c r="W928" s="558" t="s">
        <v>561</v>
      </c>
      <c r="X928" s="558" t="s">
        <v>426</v>
      </c>
      <c r="Y928" s="673">
        <v>310000</v>
      </c>
      <c r="Z928" s="569"/>
      <c r="AA928" s="569">
        <v>73000</v>
      </c>
      <c r="AB928" s="569"/>
      <c r="AC928" s="569"/>
      <c r="AD928" s="569"/>
      <c r="AE928" s="569">
        <v>73000</v>
      </c>
      <c r="AF928" s="569"/>
      <c r="AG928" s="569"/>
      <c r="AH928" s="569" t="s">
        <v>4637</v>
      </c>
      <c r="AI928" t="s">
        <v>542</v>
      </c>
      <c r="BP928" s="203"/>
      <c r="BQ928" s="203"/>
      <c r="BR928" s="203"/>
      <c r="BS928" s="203"/>
      <c r="BT928" s="203"/>
      <c r="BU928" s="126"/>
      <c r="BV928" s="203"/>
      <c r="BW928" s="203"/>
      <c r="BX928" s="126"/>
      <c r="BY928" s="203"/>
      <c r="BZ928" s="203"/>
      <c r="CA928" s="126"/>
      <c r="CB928" s="203"/>
      <c r="CC928" s="203"/>
      <c r="CD928" s="376"/>
      <c r="CE928" s="203"/>
      <c r="CJ928" s="376"/>
      <c r="CK928" s="374"/>
      <c r="CM928" s="375"/>
      <c r="DB928" s="126">
        <v>45940</v>
      </c>
      <c r="DC928" s="203">
        <v>18000</v>
      </c>
    </row>
    <row r="929" spans="5:107" x14ac:dyDescent="0.25">
      <c r="E929" s="211">
        <v>45927</v>
      </c>
      <c r="F929" s="212">
        <v>22000</v>
      </c>
      <c r="G929" s="213"/>
      <c r="H929" s="908"/>
      <c r="T929" s="671">
        <v>45580</v>
      </c>
      <c r="U929" s="557" t="s">
        <v>2492</v>
      </c>
      <c r="V929" s="557" t="s">
        <v>4615</v>
      </c>
      <c r="W929" s="558" t="s">
        <v>561</v>
      </c>
      <c r="X929" s="558" t="s">
        <v>424</v>
      </c>
      <c r="Y929" s="673">
        <v>226000</v>
      </c>
      <c r="Z929" s="569"/>
      <c r="AA929" s="569">
        <v>70000</v>
      </c>
      <c r="AB929" s="569"/>
      <c r="AC929" s="569"/>
      <c r="AD929" s="569"/>
      <c r="AE929" s="569">
        <v>70000</v>
      </c>
      <c r="AF929" s="569"/>
      <c r="AG929" s="569"/>
      <c r="AH929" s="569" t="s">
        <v>4635</v>
      </c>
      <c r="AI929" t="s">
        <v>542</v>
      </c>
      <c r="BP929" s="203"/>
      <c r="BQ929" s="203"/>
      <c r="BR929" s="203"/>
      <c r="BS929" s="203"/>
      <c r="BT929" s="203"/>
      <c r="BU929" s="126"/>
      <c r="BV929" s="203"/>
      <c r="BW929" s="203"/>
      <c r="BX929" s="126"/>
      <c r="BY929" s="203"/>
      <c r="BZ929" s="203"/>
      <c r="CA929" s="126"/>
      <c r="CB929" s="203"/>
      <c r="CC929" s="203"/>
      <c r="CD929" s="376"/>
      <c r="CE929" s="203"/>
      <c r="CJ929" s="375"/>
      <c r="CK929" s="375"/>
      <c r="CM929" s="375"/>
      <c r="DB929" s="126">
        <v>45940</v>
      </c>
      <c r="DC929" s="203">
        <v>18000</v>
      </c>
    </row>
    <row r="930" spans="5:107" x14ac:dyDescent="0.25">
      <c r="E930" s="211">
        <v>45926</v>
      </c>
      <c r="F930" s="212">
        <v>5000</v>
      </c>
      <c r="G930" s="213" t="s">
        <v>911</v>
      </c>
      <c r="H930" s="908" t="s">
        <v>3697</v>
      </c>
      <c r="T930" s="671">
        <v>45579</v>
      </c>
      <c r="U930" s="557" t="s">
        <v>4606</v>
      </c>
      <c r="V930" s="557" t="s">
        <v>4096</v>
      </c>
      <c r="W930" s="558" t="s">
        <v>561</v>
      </c>
      <c r="X930" s="558" t="s">
        <v>426</v>
      </c>
      <c r="Y930" s="673">
        <v>375000</v>
      </c>
      <c r="Z930" s="569"/>
      <c r="AA930" s="569">
        <v>112000</v>
      </c>
      <c r="AB930" s="569"/>
      <c r="AC930" s="569"/>
      <c r="AD930" s="569"/>
      <c r="AE930" s="569">
        <v>112000</v>
      </c>
      <c r="AF930" s="569"/>
      <c r="AG930" s="569"/>
      <c r="AH930" s="569" t="s">
        <v>4636</v>
      </c>
      <c r="AI930" t="s">
        <v>542</v>
      </c>
      <c r="BP930" s="203"/>
      <c r="BQ930" s="203"/>
      <c r="BR930" s="203"/>
      <c r="BS930" s="203"/>
      <c r="BT930" s="203"/>
      <c r="BU930" s="126"/>
      <c r="BV930" s="203"/>
      <c r="BW930" s="203"/>
      <c r="BX930" s="126"/>
      <c r="BY930" s="203"/>
      <c r="BZ930" s="203"/>
      <c r="CA930" s="126"/>
      <c r="CB930" s="203"/>
      <c r="CC930" s="203"/>
      <c r="CD930" s="376"/>
      <c r="CE930" s="203"/>
      <c r="CJ930" s="375"/>
      <c r="CK930" s="375"/>
      <c r="CM930" s="375"/>
      <c r="DB930" s="126">
        <v>45939</v>
      </c>
      <c r="DC930" s="203">
        <v>60000</v>
      </c>
    </row>
    <row r="931" spans="5:107" x14ac:dyDescent="0.25">
      <c r="E931" s="211">
        <v>45926</v>
      </c>
      <c r="F931" s="212">
        <v>40000</v>
      </c>
      <c r="G931" s="213" t="s">
        <v>3324</v>
      </c>
      <c r="H931" s="908" t="s">
        <v>6700</v>
      </c>
      <c r="T931" s="671">
        <v>45578</v>
      </c>
      <c r="U931" s="557" t="s">
        <v>582</v>
      </c>
      <c r="V931" s="557" t="s">
        <v>4442</v>
      </c>
      <c r="W931" s="558" t="s">
        <v>2409</v>
      </c>
      <c r="X931" s="558" t="s">
        <v>424</v>
      </c>
      <c r="Y931" s="673">
        <v>225000</v>
      </c>
      <c r="Z931" s="569"/>
      <c r="AA931" s="569">
        <v>72000</v>
      </c>
      <c r="AB931" s="569"/>
      <c r="AC931" s="569"/>
      <c r="AD931" s="569"/>
      <c r="AE931" s="569">
        <v>72000</v>
      </c>
      <c r="AF931" s="569"/>
      <c r="AG931" s="569"/>
      <c r="AH931" s="569" t="s">
        <v>4623</v>
      </c>
      <c r="AI931" t="s">
        <v>542</v>
      </c>
      <c r="BP931" s="203"/>
      <c r="BQ931" s="203"/>
      <c r="BR931" s="203"/>
      <c r="BS931" s="203"/>
      <c r="BT931" s="203"/>
      <c r="BU931" s="126"/>
      <c r="BV931" s="203"/>
      <c r="BW931" s="203"/>
      <c r="BX931" s="126"/>
      <c r="BY931" s="203"/>
      <c r="BZ931" s="203"/>
      <c r="CA931" s="126"/>
      <c r="CB931" s="203"/>
      <c r="CC931" s="203"/>
      <c r="CD931" s="376"/>
      <c r="CE931" s="203"/>
      <c r="CJ931" s="375"/>
      <c r="CK931" s="375"/>
      <c r="CM931" s="375"/>
      <c r="DB931" s="126">
        <v>45939</v>
      </c>
      <c r="DC931" s="203">
        <v>30000</v>
      </c>
    </row>
    <row r="932" spans="5:107" x14ac:dyDescent="0.25">
      <c r="E932" s="211">
        <v>45926</v>
      </c>
      <c r="F932" s="212">
        <v>5000</v>
      </c>
      <c r="G932" s="213" t="s">
        <v>1281</v>
      </c>
      <c r="H932" s="908" t="s">
        <v>883</v>
      </c>
      <c r="T932" s="671">
        <v>45577</v>
      </c>
      <c r="U932" s="557" t="s">
        <v>1867</v>
      </c>
      <c r="V932" s="557" t="s">
        <v>4046</v>
      </c>
      <c r="W932" s="558" t="s">
        <v>4526</v>
      </c>
      <c r="X932" s="558" t="s">
        <v>426</v>
      </c>
      <c r="Y932" s="673" t="s">
        <v>4570</v>
      </c>
      <c r="Z932" s="569"/>
      <c r="AA932" s="569">
        <v>84000</v>
      </c>
      <c r="AB932" s="569"/>
      <c r="AC932" s="569"/>
      <c r="AD932" s="569"/>
      <c r="AE932" s="569">
        <v>84000</v>
      </c>
      <c r="AF932" s="569"/>
      <c r="AG932" s="569"/>
      <c r="AH932" s="569" t="s">
        <v>4580</v>
      </c>
      <c r="AI932" t="s">
        <v>542</v>
      </c>
      <c r="BP932" s="203"/>
      <c r="BQ932" s="203"/>
      <c r="BR932" s="203"/>
      <c r="BS932" s="203"/>
      <c r="BT932" s="203"/>
      <c r="BU932" s="126"/>
      <c r="BV932" s="203"/>
      <c r="BW932" s="203"/>
      <c r="BX932" s="126"/>
      <c r="BY932" s="203"/>
      <c r="BZ932" s="203"/>
      <c r="CA932" s="126"/>
      <c r="CB932" s="203"/>
      <c r="CC932" s="203"/>
      <c r="CD932" s="376"/>
      <c r="CE932" s="203"/>
      <c r="CJ932" s="375"/>
      <c r="CK932" s="375"/>
      <c r="CM932" s="375"/>
      <c r="DB932" s="126">
        <v>45937</v>
      </c>
      <c r="DC932" s="203">
        <v>10000</v>
      </c>
    </row>
    <row r="933" spans="5:107" x14ac:dyDescent="0.25">
      <c r="E933" s="211">
        <v>45926</v>
      </c>
      <c r="F933" s="212">
        <v>25000</v>
      </c>
      <c r="G933" s="213" t="s">
        <v>911</v>
      </c>
      <c r="H933" s="908" t="s">
        <v>6690</v>
      </c>
      <c r="T933" s="671">
        <v>45576</v>
      </c>
      <c r="U933" s="557" t="s">
        <v>4606</v>
      </c>
      <c r="V933" s="557" t="s">
        <v>4629</v>
      </c>
      <c r="W933" s="558" t="s">
        <v>3802</v>
      </c>
      <c r="X933" s="558" t="s">
        <v>426</v>
      </c>
      <c r="Y933" s="673">
        <v>40000</v>
      </c>
      <c r="Z933" s="569"/>
      <c r="AA933" s="569">
        <v>30000</v>
      </c>
      <c r="AB933" s="569"/>
      <c r="AC933" s="569"/>
      <c r="AD933" s="569"/>
      <c r="AE933" s="569">
        <v>30000</v>
      </c>
      <c r="AF933" s="569"/>
      <c r="AG933" s="569"/>
      <c r="AH933" s="569" t="s">
        <v>4633</v>
      </c>
      <c r="AI933" t="s">
        <v>542</v>
      </c>
      <c r="BP933" s="203"/>
      <c r="BQ933" s="203"/>
      <c r="BR933" s="203"/>
      <c r="BS933" s="203"/>
      <c r="BT933" s="203"/>
      <c r="BU933" s="126"/>
      <c r="BV933" s="203"/>
      <c r="BW933" s="203"/>
      <c r="BX933" s="126"/>
      <c r="BY933" s="203"/>
      <c r="BZ933" s="203"/>
      <c r="CA933" s="126"/>
      <c r="CB933" s="203"/>
      <c r="CC933" s="203"/>
      <c r="CD933" s="376"/>
      <c r="CE933" s="203"/>
      <c r="CJ933" s="375"/>
      <c r="CK933" s="375"/>
      <c r="CM933" s="375"/>
      <c r="DB933" s="126">
        <v>45937</v>
      </c>
      <c r="DC933" s="203">
        <v>80000</v>
      </c>
    </row>
    <row r="934" spans="5:107" x14ac:dyDescent="0.25">
      <c r="E934" s="211">
        <v>45926</v>
      </c>
      <c r="F934" s="212">
        <v>37000</v>
      </c>
      <c r="G934" s="213" t="s">
        <v>911</v>
      </c>
      <c r="H934" s="908" t="s">
        <v>6689</v>
      </c>
      <c r="T934" s="671">
        <v>45575</v>
      </c>
      <c r="U934" s="557" t="s">
        <v>1448</v>
      </c>
      <c r="V934" s="557" t="s">
        <v>4383</v>
      </c>
      <c r="W934" s="558" t="s">
        <v>561</v>
      </c>
      <c r="X934" s="558" t="s">
        <v>426</v>
      </c>
      <c r="Y934" s="673">
        <v>691000</v>
      </c>
      <c r="Z934" s="569"/>
      <c r="AA934" s="569">
        <v>70000</v>
      </c>
      <c r="AB934" s="569"/>
      <c r="AC934" s="569"/>
      <c r="AD934" s="569"/>
      <c r="AE934" s="569">
        <v>70000</v>
      </c>
      <c r="AF934" s="569"/>
      <c r="AG934" s="569"/>
      <c r="AH934" s="569" t="s">
        <v>4627</v>
      </c>
      <c r="AI934" t="s">
        <v>542</v>
      </c>
      <c r="BP934" s="203"/>
      <c r="BQ934" s="203"/>
      <c r="BR934" s="203"/>
      <c r="BS934" s="203"/>
      <c r="BT934" s="203"/>
      <c r="BU934" s="126"/>
      <c r="BV934" s="203"/>
      <c r="BW934" s="203"/>
      <c r="BX934" s="126"/>
      <c r="BY934" s="203"/>
      <c r="BZ934" s="203"/>
      <c r="CA934" s="126"/>
      <c r="CB934" s="203"/>
      <c r="CC934" s="203"/>
      <c r="CD934" s="376"/>
      <c r="CE934" s="203"/>
      <c r="CJ934" s="375"/>
      <c r="CK934" s="375"/>
      <c r="CM934" s="375"/>
      <c r="DB934" s="126">
        <v>45937</v>
      </c>
      <c r="DC934" s="203">
        <v>145000</v>
      </c>
    </row>
    <row r="935" spans="5:107" x14ac:dyDescent="0.25">
      <c r="E935" s="211">
        <v>45926</v>
      </c>
      <c r="F935" s="212">
        <v>60000</v>
      </c>
      <c r="G935" s="213" t="s">
        <v>1365</v>
      </c>
      <c r="H935" s="908" t="s">
        <v>6699</v>
      </c>
      <c r="T935" s="671">
        <v>45574</v>
      </c>
      <c r="U935" s="557" t="s">
        <v>1448</v>
      </c>
      <c r="V935" s="557" t="s">
        <v>4576</v>
      </c>
      <c r="W935" s="558" t="s">
        <v>561</v>
      </c>
      <c r="X935" s="558" t="s">
        <v>426</v>
      </c>
      <c r="Y935" s="673">
        <v>443000</v>
      </c>
      <c r="Z935" s="569"/>
      <c r="AA935" s="569">
        <v>72000</v>
      </c>
      <c r="AB935" s="569"/>
      <c r="AC935" s="569"/>
      <c r="AD935" s="569"/>
      <c r="AE935" s="569">
        <v>72000</v>
      </c>
      <c r="AF935" s="569"/>
      <c r="AG935" s="569"/>
      <c r="AH935" s="569" t="s">
        <v>4626</v>
      </c>
      <c r="AI935" t="s">
        <v>542</v>
      </c>
      <c r="BP935" s="203"/>
      <c r="BQ935" s="203"/>
      <c r="BR935" s="203"/>
      <c r="BS935" s="203"/>
      <c r="BT935" s="203"/>
      <c r="BU935" s="126"/>
      <c r="BV935" s="203"/>
      <c r="BW935" s="203"/>
      <c r="BX935" s="126"/>
      <c r="BY935" s="203"/>
      <c r="BZ935" s="203"/>
      <c r="CA935" s="126"/>
      <c r="CB935" s="203"/>
      <c r="CC935" s="203"/>
      <c r="CD935" s="376"/>
      <c r="CE935" s="203"/>
      <c r="CJ935" s="375"/>
      <c r="CK935" s="375"/>
      <c r="CM935" s="375"/>
      <c r="DB935" s="126">
        <v>45936</v>
      </c>
      <c r="DC935" s="203">
        <v>25000</v>
      </c>
    </row>
    <row r="936" spans="5:107" x14ac:dyDescent="0.25">
      <c r="E936" s="211">
        <v>45925</v>
      </c>
      <c r="F936" s="212">
        <v>5000</v>
      </c>
      <c r="G936" s="213" t="s">
        <v>3320</v>
      </c>
      <c r="H936" s="908" t="s">
        <v>888</v>
      </c>
      <c r="T936" s="671">
        <v>45573</v>
      </c>
      <c r="U936" s="557" t="s">
        <v>1867</v>
      </c>
      <c r="V936" s="557" t="s">
        <v>4591</v>
      </c>
      <c r="W936" s="558" t="s">
        <v>2417</v>
      </c>
      <c r="X936" s="558" t="s">
        <v>427</v>
      </c>
      <c r="Y936" s="673">
        <v>100000</v>
      </c>
      <c r="Z936" s="569"/>
      <c r="AA936" s="569">
        <v>28000</v>
      </c>
      <c r="AB936" s="569"/>
      <c r="AC936" s="569"/>
      <c r="AD936" s="569"/>
      <c r="AE936" s="569">
        <v>28000</v>
      </c>
      <c r="AF936" s="569"/>
      <c r="AG936" s="569"/>
      <c r="AH936" s="569" t="s">
        <v>4592</v>
      </c>
      <c r="AI936" t="s">
        <v>542</v>
      </c>
      <c r="BP936" s="203"/>
      <c r="BQ936" s="203"/>
      <c r="BR936" s="203"/>
      <c r="BS936" s="203"/>
      <c r="BT936" s="203"/>
      <c r="BU936" s="126"/>
      <c r="BV936" s="203"/>
      <c r="BW936" s="203"/>
      <c r="BX936" s="126"/>
      <c r="BY936" s="203"/>
      <c r="BZ936" s="203"/>
      <c r="CA936" s="126"/>
      <c r="CB936" s="203"/>
      <c r="CC936" s="203"/>
      <c r="CD936" s="376"/>
      <c r="CE936" s="203"/>
      <c r="CJ936" s="375"/>
      <c r="CK936" s="375"/>
      <c r="CM936" s="375"/>
      <c r="DB936" s="126">
        <v>45936</v>
      </c>
      <c r="DC936" s="203">
        <v>5000</v>
      </c>
    </row>
    <row r="937" spans="5:107" x14ac:dyDescent="0.25">
      <c r="E937" s="211">
        <v>45925</v>
      </c>
      <c r="F937" s="212">
        <v>10000</v>
      </c>
      <c r="G937" s="213" t="s">
        <v>1281</v>
      </c>
      <c r="H937" s="908" t="s">
        <v>953</v>
      </c>
      <c r="T937" s="671">
        <v>45572</v>
      </c>
      <c r="U937" s="557" t="s">
        <v>582</v>
      </c>
      <c r="V937" s="557" t="s">
        <v>4578</v>
      </c>
      <c r="W937" s="558" t="s">
        <v>561</v>
      </c>
      <c r="X937" s="558" t="s">
        <v>571</v>
      </c>
      <c r="Y937" s="673">
        <v>883000</v>
      </c>
      <c r="Z937" s="569"/>
      <c r="AA937" s="569">
        <v>90000</v>
      </c>
      <c r="AB937" s="569"/>
      <c r="AC937" s="569"/>
      <c r="AD937" s="569"/>
      <c r="AE937" s="569">
        <v>90000</v>
      </c>
      <c r="AF937" s="569"/>
      <c r="AG937" s="569"/>
      <c r="AH937" s="569" t="s">
        <v>4595</v>
      </c>
      <c r="AI937" t="s">
        <v>542</v>
      </c>
      <c r="BP937" s="203"/>
      <c r="BQ937" s="203"/>
      <c r="BR937" s="203"/>
      <c r="BS937" s="203"/>
      <c r="BT937" s="203"/>
      <c r="BU937" s="126"/>
      <c r="BV937" s="203"/>
      <c r="BW937" s="203"/>
      <c r="BX937" s="126"/>
      <c r="BY937" s="203"/>
      <c r="BZ937" s="203"/>
      <c r="CA937" s="126"/>
      <c r="CB937" s="203"/>
      <c r="CC937" s="203"/>
      <c r="CD937" s="376"/>
      <c r="CE937" s="203"/>
      <c r="CJ937" s="375"/>
      <c r="CK937" s="375"/>
      <c r="CM937" s="375"/>
      <c r="DB937" s="126">
        <v>45936</v>
      </c>
      <c r="DC937" s="203">
        <v>5000</v>
      </c>
    </row>
    <row r="938" spans="5:107" x14ac:dyDescent="0.25">
      <c r="E938" s="211">
        <v>45925</v>
      </c>
      <c r="F938" s="212">
        <v>5000</v>
      </c>
      <c r="G938" s="213" t="s">
        <v>5440</v>
      </c>
      <c r="H938" s="908" t="s">
        <v>6701</v>
      </c>
      <c r="T938" s="671">
        <v>45571</v>
      </c>
      <c r="U938" s="557" t="s">
        <v>2491</v>
      </c>
      <c r="V938" s="557" t="s">
        <v>4594</v>
      </c>
      <c r="W938" s="558" t="s">
        <v>561</v>
      </c>
      <c r="X938" s="558" t="s">
        <v>427</v>
      </c>
      <c r="Y938" s="673">
        <v>506000</v>
      </c>
      <c r="Z938" s="569"/>
      <c r="AA938" s="569">
        <v>84000</v>
      </c>
      <c r="AB938" s="569"/>
      <c r="AC938" s="569"/>
      <c r="AD938" s="569"/>
      <c r="AE938" s="569">
        <v>84000</v>
      </c>
      <c r="AF938" s="569"/>
      <c r="AG938" s="569"/>
      <c r="AH938" s="569" t="s">
        <v>4609</v>
      </c>
      <c r="AI938" t="s">
        <v>542</v>
      </c>
      <c r="BP938" s="203"/>
      <c r="BQ938" s="203"/>
      <c r="BR938" s="203"/>
      <c r="BS938" s="203"/>
      <c r="BT938" s="203"/>
      <c r="BU938" s="126"/>
      <c r="BV938" s="203"/>
      <c r="BW938" s="203"/>
      <c r="BX938" s="126"/>
      <c r="BY938" s="203"/>
      <c r="BZ938" s="203"/>
      <c r="CA938" s="126"/>
      <c r="CB938" s="203"/>
      <c r="CC938" s="203"/>
      <c r="CD938" s="376"/>
      <c r="CE938" s="203"/>
      <c r="CJ938" s="375"/>
      <c r="CK938" s="375"/>
      <c r="CM938" s="375"/>
      <c r="DB938" s="126">
        <v>45936</v>
      </c>
      <c r="DC938" s="203">
        <v>5000</v>
      </c>
    </row>
    <row r="939" spans="5:107" x14ac:dyDescent="0.25">
      <c r="E939" s="211">
        <v>45925</v>
      </c>
      <c r="F939" s="212">
        <v>157000</v>
      </c>
      <c r="G939" s="213" t="s">
        <v>1281</v>
      </c>
      <c r="H939" s="908" t="s">
        <v>3648</v>
      </c>
      <c r="T939" s="671">
        <v>45570</v>
      </c>
      <c r="U939" s="557" t="s">
        <v>2071</v>
      </c>
      <c r="V939" s="557" t="s">
        <v>1870</v>
      </c>
      <c r="W939" s="558" t="s">
        <v>561</v>
      </c>
      <c r="X939" s="558" t="s">
        <v>426</v>
      </c>
      <c r="Y939" s="673">
        <v>345000</v>
      </c>
      <c r="Z939" s="569"/>
      <c r="AA939" s="569">
        <v>70000</v>
      </c>
      <c r="AB939" s="569"/>
      <c r="AC939" s="569"/>
      <c r="AD939" s="569"/>
      <c r="AE939" s="569">
        <v>70000</v>
      </c>
      <c r="AF939" s="569"/>
      <c r="AG939" s="569"/>
      <c r="AH939" s="569" t="s">
        <v>4608</v>
      </c>
      <c r="AI939" t="s">
        <v>542</v>
      </c>
      <c r="BP939" s="203"/>
      <c r="BQ939" s="203"/>
      <c r="BR939" s="203"/>
      <c r="BS939" s="203"/>
      <c r="BT939" s="203"/>
      <c r="BU939" s="126"/>
      <c r="BV939" s="203"/>
      <c r="BW939" s="203"/>
      <c r="BX939" s="126"/>
      <c r="BY939" s="203"/>
      <c r="BZ939" s="203"/>
      <c r="CA939" s="126"/>
      <c r="CB939" s="203"/>
      <c r="CC939" s="203"/>
      <c r="CD939" s="376"/>
      <c r="CE939" s="203"/>
      <c r="CJ939" s="375"/>
      <c r="CK939" s="375"/>
      <c r="CM939" s="375"/>
      <c r="DB939" s="126">
        <v>45936</v>
      </c>
      <c r="DC939" s="203">
        <v>5000</v>
      </c>
    </row>
    <row r="940" spans="5:107" x14ac:dyDescent="0.25">
      <c r="E940" s="211">
        <v>45924</v>
      </c>
      <c r="F940" s="212">
        <v>4000</v>
      </c>
      <c r="G940" s="213" t="s">
        <v>3322</v>
      </c>
      <c r="H940" s="908" t="s">
        <v>6692</v>
      </c>
      <c r="T940" s="671">
        <v>45569</v>
      </c>
      <c r="U940" s="557" t="s">
        <v>2071</v>
      </c>
      <c r="V940" s="557" t="s">
        <v>4593</v>
      </c>
      <c r="W940" s="558" t="s">
        <v>561</v>
      </c>
      <c r="X940" s="558" t="s">
        <v>427</v>
      </c>
      <c r="Y940" s="673">
        <v>478000</v>
      </c>
      <c r="Z940" s="569"/>
      <c r="AA940" s="569">
        <v>70000</v>
      </c>
      <c r="AB940" s="569"/>
      <c r="AC940" s="569"/>
      <c r="AD940" s="569"/>
      <c r="AE940" s="569">
        <v>70000</v>
      </c>
      <c r="AF940" s="569"/>
      <c r="AG940" s="569"/>
      <c r="AH940" s="569" t="s">
        <v>4607</v>
      </c>
      <c r="AI940" t="s">
        <v>542</v>
      </c>
      <c r="BP940" s="203"/>
      <c r="BQ940" s="203"/>
      <c r="BR940" s="203"/>
      <c r="BS940" s="203"/>
      <c r="BT940" s="203"/>
      <c r="BU940" s="126"/>
      <c r="BV940" s="203"/>
      <c r="BW940" s="203"/>
      <c r="BX940" s="126"/>
      <c r="BY940" s="203"/>
      <c r="BZ940" s="203"/>
      <c r="CA940" s="126"/>
      <c r="CB940" s="203"/>
      <c r="CC940" s="203"/>
      <c r="CD940" s="376"/>
      <c r="CE940" s="203"/>
      <c r="CJ940" s="375"/>
      <c r="CK940" s="375"/>
      <c r="CM940" s="375"/>
      <c r="DB940" s="126">
        <v>45936</v>
      </c>
      <c r="DC940" s="203">
        <v>5000</v>
      </c>
    </row>
    <row r="941" spans="5:107" x14ac:dyDescent="0.25">
      <c r="E941" s="211">
        <v>45923</v>
      </c>
      <c r="F941" s="212">
        <v>3000</v>
      </c>
      <c r="G941" s="213" t="s">
        <v>5440</v>
      </c>
      <c r="H941" s="908" t="s">
        <v>5594</v>
      </c>
      <c r="T941" s="671">
        <v>45566</v>
      </c>
      <c r="U941" s="557" t="s">
        <v>556</v>
      </c>
      <c r="V941" s="557" t="s">
        <v>3439</v>
      </c>
      <c r="W941" s="558" t="s">
        <v>561</v>
      </c>
      <c r="X941" s="558" t="s">
        <v>426</v>
      </c>
      <c r="Y941" s="673">
        <v>480000</v>
      </c>
      <c r="Z941" s="569"/>
      <c r="AA941" s="569">
        <v>40000</v>
      </c>
      <c r="AB941" s="569"/>
      <c r="AC941" s="569"/>
      <c r="AD941" s="569"/>
      <c r="AE941" s="569">
        <v>40000</v>
      </c>
      <c r="AF941" s="569"/>
      <c r="AG941" s="569"/>
      <c r="AH941" s="569" t="s">
        <v>4650</v>
      </c>
      <c r="AI941" t="s">
        <v>542</v>
      </c>
      <c r="BP941" s="203"/>
      <c r="BQ941" s="203"/>
      <c r="BR941" s="203"/>
      <c r="BS941" s="203"/>
      <c r="BT941" s="203"/>
      <c r="BU941" s="126"/>
      <c r="BV941" s="203"/>
      <c r="BW941" s="203"/>
      <c r="BX941" s="126"/>
      <c r="BY941" s="203"/>
      <c r="BZ941" s="203"/>
      <c r="CA941" s="126"/>
      <c r="CB941" s="203"/>
      <c r="CC941" s="203"/>
      <c r="CD941" s="376"/>
      <c r="CE941" s="203"/>
      <c r="CJ941" s="375"/>
      <c r="CK941" s="375"/>
      <c r="CM941" s="375"/>
      <c r="DB941" s="126">
        <v>45936</v>
      </c>
      <c r="DC941" s="203">
        <v>5000</v>
      </c>
    </row>
    <row r="942" spans="5:107" x14ac:dyDescent="0.25">
      <c r="E942" s="211">
        <v>45922</v>
      </c>
      <c r="F942" s="212">
        <v>6000</v>
      </c>
      <c r="G942" s="213" t="s">
        <v>3324</v>
      </c>
      <c r="H942" s="908" t="s">
        <v>6666</v>
      </c>
      <c r="T942" s="671">
        <v>45565</v>
      </c>
      <c r="U942" s="557" t="s">
        <v>578</v>
      </c>
      <c r="V942" s="557" t="s">
        <v>4451</v>
      </c>
      <c r="W942" s="558" t="s">
        <v>561</v>
      </c>
      <c r="X942" s="558" t="s">
        <v>426</v>
      </c>
      <c r="Y942" s="673" t="s">
        <v>4480</v>
      </c>
      <c r="Z942" s="569"/>
      <c r="AA942" s="569">
        <v>73000</v>
      </c>
      <c r="AB942" s="569"/>
      <c r="AC942" s="569"/>
      <c r="AD942" s="569"/>
      <c r="AE942" s="569">
        <v>73000</v>
      </c>
      <c r="AF942" s="569"/>
      <c r="AG942" s="569"/>
      <c r="AH942" s="569" t="s">
        <v>4448</v>
      </c>
      <c r="AI942" t="s">
        <v>542</v>
      </c>
      <c r="BP942" s="203"/>
      <c r="BQ942" s="203"/>
      <c r="BR942" s="203"/>
      <c r="BS942" s="203"/>
      <c r="BT942" s="203"/>
      <c r="BU942" s="126"/>
      <c r="BV942" s="203"/>
      <c r="BW942" s="203"/>
      <c r="BX942" s="126"/>
      <c r="BY942" s="203"/>
      <c r="BZ942" s="203"/>
      <c r="CA942" s="126"/>
      <c r="CB942" s="203"/>
      <c r="CC942" s="203"/>
      <c r="CD942" s="376"/>
      <c r="CE942" s="203"/>
      <c r="CJ942" s="375"/>
      <c r="CK942" s="375"/>
      <c r="CM942" s="375"/>
      <c r="DB942" s="126">
        <v>45936</v>
      </c>
      <c r="DC942" s="203">
        <v>2000</v>
      </c>
    </row>
    <row r="943" spans="5:107" x14ac:dyDescent="0.25">
      <c r="E943" s="211">
        <v>45920</v>
      </c>
      <c r="F943" s="212">
        <v>5000</v>
      </c>
      <c r="G943" s="213"/>
      <c r="H943" s="908" t="s">
        <v>4062</v>
      </c>
      <c r="T943" s="671">
        <v>45565</v>
      </c>
      <c r="U943" s="557" t="s">
        <v>1615</v>
      </c>
      <c r="V943" s="557" t="s">
        <v>4391</v>
      </c>
      <c r="W943" s="558" t="s">
        <v>561</v>
      </c>
      <c r="X943" s="558" t="s">
        <v>426</v>
      </c>
      <c r="Y943" s="673" t="s">
        <v>4529</v>
      </c>
      <c r="Z943" s="569"/>
      <c r="AA943" s="569">
        <v>79000</v>
      </c>
      <c r="AB943" s="569"/>
      <c r="AC943" s="569"/>
      <c r="AD943" s="569"/>
      <c r="AE943" s="569">
        <v>79000</v>
      </c>
      <c r="AF943" s="569"/>
      <c r="AG943" s="569"/>
      <c r="AH943" s="569" t="s">
        <v>4481</v>
      </c>
      <c r="AI943" t="s">
        <v>542</v>
      </c>
      <c r="BP943" s="203"/>
      <c r="BQ943" s="203"/>
      <c r="BR943" s="203"/>
      <c r="BS943" s="203"/>
      <c r="BT943" s="203"/>
      <c r="BU943" s="126"/>
      <c r="BV943" s="203"/>
      <c r="BW943" s="203"/>
      <c r="BX943" s="126"/>
      <c r="BY943" s="203"/>
      <c r="BZ943" s="203"/>
      <c r="CA943" s="126"/>
      <c r="CB943" s="203"/>
      <c r="CC943" s="203"/>
      <c r="CD943" s="376"/>
      <c r="CE943" s="203"/>
      <c r="CJ943" s="375"/>
      <c r="CK943" s="375"/>
      <c r="CM943" s="375"/>
      <c r="DB943" s="126">
        <v>45935</v>
      </c>
      <c r="DC943" s="203">
        <v>30000</v>
      </c>
    </row>
    <row r="944" spans="5:107" x14ac:dyDescent="0.25">
      <c r="E944" s="211">
        <v>45920</v>
      </c>
      <c r="F944" s="212">
        <v>5000</v>
      </c>
      <c r="G944" s="213" t="s">
        <v>1281</v>
      </c>
      <c r="H944" s="908" t="s">
        <v>6625</v>
      </c>
      <c r="T944" s="671">
        <v>45565</v>
      </c>
      <c r="U944" s="557" t="s">
        <v>1523</v>
      </c>
      <c r="V944" s="557" t="s">
        <v>4374</v>
      </c>
      <c r="W944" s="558" t="s">
        <v>4426</v>
      </c>
      <c r="X944" s="558" t="s">
        <v>426</v>
      </c>
      <c r="Y944" s="673">
        <v>445000</v>
      </c>
      <c r="Z944" s="569"/>
      <c r="AA944" s="569">
        <v>67000</v>
      </c>
      <c r="AB944" s="569"/>
      <c r="AC944" s="569"/>
      <c r="AD944" s="569"/>
      <c r="AE944" s="569">
        <v>67000</v>
      </c>
      <c r="AF944" s="569"/>
      <c r="AG944" s="569"/>
      <c r="AH944" s="569" t="s">
        <v>4482</v>
      </c>
      <c r="AI944" t="s">
        <v>542</v>
      </c>
      <c r="BP944" s="203"/>
      <c r="BQ944" s="203"/>
      <c r="BR944" s="203"/>
      <c r="BS944" s="203"/>
      <c r="BT944" s="203"/>
      <c r="BU944" s="126"/>
      <c r="BV944" s="203"/>
      <c r="BW944" s="203"/>
      <c r="BX944" s="126"/>
      <c r="BY944" s="203"/>
      <c r="BZ944" s="203"/>
      <c r="CA944" s="126"/>
      <c r="CB944" s="203"/>
      <c r="CC944" s="203"/>
      <c r="CD944" s="376"/>
      <c r="CE944" s="203"/>
      <c r="CJ944" s="375"/>
      <c r="CK944" s="375"/>
      <c r="CM944" s="375"/>
      <c r="DB944" s="126">
        <v>45934</v>
      </c>
      <c r="DC944" s="203">
        <v>20000</v>
      </c>
    </row>
    <row r="945" spans="5:107" x14ac:dyDescent="0.25">
      <c r="E945" s="211">
        <v>45920</v>
      </c>
      <c r="F945" s="212">
        <v>34000</v>
      </c>
      <c r="G945" s="213" t="s">
        <v>1365</v>
      </c>
      <c r="H945" s="908" t="s">
        <v>6623</v>
      </c>
      <c r="T945" s="671">
        <v>45565</v>
      </c>
      <c r="U945" s="557" t="s">
        <v>4297</v>
      </c>
      <c r="V945" s="557" t="s">
        <v>4298</v>
      </c>
      <c r="W945" s="558" t="s">
        <v>561</v>
      </c>
      <c r="X945" s="558" t="s">
        <v>214</v>
      </c>
      <c r="Y945" s="673">
        <v>272000</v>
      </c>
      <c r="Z945" s="569"/>
      <c r="AA945" s="569">
        <v>81000</v>
      </c>
      <c r="AB945" s="569"/>
      <c r="AC945" s="569"/>
      <c r="AD945" s="569"/>
      <c r="AE945" s="569">
        <v>81000</v>
      </c>
      <c r="AF945" s="569"/>
      <c r="AG945" s="569"/>
      <c r="AH945" s="569" t="s">
        <v>4485</v>
      </c>
      <c r="AI945" t="s">
        <v>542</v>
      </c>
      <c r="BP945" s="203"/>
      <c r="BQ945" s="203"/>
      <c r="BR945" s="203"/>
      <c r="BS945" s="203"/>
      <c r="BT945" s="203"/>
      <c r="BU945" s="126"/>
      <c r="BV945" s="203"/>
      <c r="BW945" s="203"/>
      <c r="BX945" s="126"/>
      <c r="BY945" s="203"/>
      <c r="BZ945" s="203"/>
      <c r="CA945" s="126"/>
      <c r="CB945" s="203"/>
      <c r="CC945" s="203"/>
      <c r="CD945" s="376"/>
      <c r="CE945" s="203"/>
      <c r="CJ945" s="375"/>
      <c r="CK945" s="375"/>
      <c r="CM945" s="375"/>
      <c r="DB945" s="126">
        <v>45934</v>
      </c>
      <c r="DC945" s="203">
        <v>3000</v>
      </c>
    </row>
    <row r="946" spans="5:107" x14ac:dyDescent="0.25">
      <c r="E946" s="211">
        <v>45920</v>
      </c>
      <c r="F946" s="212">
        <v>72000</v>
      </c>
      <c r="G946" s="213" t="s">
        <v>1365</v>
      </c>
      <c r="H946" s="908" t="s">
        <v>1021</v>
      </c>
      <c r="T946" s="671">
        <v>45565</v>
      </c>
      <c r="U946" s="557" t="s">
        <v>596</v>
      </c>
      <c r="V946" s="557" t="s">
        <v>4493</v>
      </c>
      <c r="W946" s="558" t="s">
        <v>561</v>
      </c>
      <c r="X946" s="558" t="s">
        <v>214</v>
      </c>
      <c r="Y946" s="673">
        <v>300000</v>
      </c>
      <c r="Z946" s="569"/>
      <c r="AA946" s="569">
        <v>94000</v>
      </c>
      <c r="AB946" s="569"/>
      <c r="AC946" s="569"/>
      <c r="AD946" s="569"/>
      <c r="AE946" s="569">
        <v>94000</v>
      </c>
      <c r="AF946" s="569"/>
      <c r="AG946" s="569"/>
      <c r="AH946" s="569" t="s">
        <v>4494</v>
      </c>
      <c r="AI946" t="s">
        <v>542</v>
      </c>
      <c r="BP946" s="203"/>
      <c r="BQ946" s="203"/>
      <c r="BR946" s="203"/>
      <c r="BS946" s="203"/>
      <c r="BT946" s="203"/>
      <c r="BU946" s="126"/>
      <c r="BV946" s="203"/>
      <c r="BW946" s="203"/>
      <c r="BX946" s="126"/>
      <c r="BY946" s="203"/>
      <c r="BZ946" s="203"/>
      <c r="CA946" s="126"/>
      <c r="CB946" s="203"/>
      <c r="CC946" s="203"/>
      <c r="CD946" s="376"/>
      <c r="CE946" s="203"/>
      <c r="CJ946" s="375"/>
      <c r="CK946" s="375"/>
      <c r="CM946" s="375"/>
      <c r="DB946" s="126">
        <v>45933</v>
      </c>
      <c r="DC946" s="203">
        <v>8000</v>
      </c>
    </row>
    <row r="947" spans="5:107" x14ac:dyDescent="0.25">
      <c r="E947" s="211">
        <v>45920</v>
      </c>
      <c r="F947" s="212">
        <v>202000</v>
      </c>
      <c r="G947" s="213" t="s">
        <v>1281</v>
      </c>
      <c r="H947" s="908" t="s">
        <v>6621</v>
      </c>
      <c r="T947" s="671">
        <v>45565</v>
      </c>
      <c r="U947" s="557" t="s">
        <v>1814</v>
      </c>
      <c r="V947" s="557" t="s">
        <v>4492</v>
      </c>
      <c r="W947" s="558" t="s">
        <v>561</v>
      </c>
      <c r="X947" s="558" t="s">
        <v>427</v>
      </c>
      <c r="Y947" s="673">
        <v>343000</v>
      </c>
      <c r="Z947" s="569"/>
      <c r="AA947" s="569">
        <v>69000</v>
      </c>
      <c r="AB947" s="569"/>
      <c r="AC947" s="569"/>
      <c r="AD947" s="569"/>
      <c r="AE947" s="569">
        <v>69000</v>
      </c>
      <c r="AF947" s="569"/>
      <c r="AG947" s="569"/>
      <c r="AH947" s="569" t="s">
        <v>4496</v>
      </c>
      <c r="AI947" t="s">
        <v>542</v>
      </c>
      <c r="BP947" s="203"/>
      <c r="BQ947" s="203"/>
      <c r="BR947" s="203"/>
      <c r="BS947" s="203"/>
      <c r="BT947" s="203"/>
      <c r="BU947" s="126"/>
      <c r="BV947" s="203"/>
      <c r="BW947" s="203"/>
      <c r="BX947" s="126"/>
      <c r="BY947" s="203"/>
      <c r="BZ947" s="203"/>
      <c r="CA947" s="126"/>
      <c r="CB947" s="203"/>
      <c r="CC947" s="203"/>
      <c r="CD947" s="376"/>
      <c r="CE947" s="203"/>
      <c r="CJ947" s="375"/>
      <c r="CK947" s="375"/>
      <c r="CM947" s="375"/>
      <c r="DB947" s="126">
        <v>45933</v>
      </c>
      <c r="DC947" s="203">
        <v>4000</v>
      </c>
    </row>
    <row r="948" spans="5:107" x14ac:dyDescent="0.25">
      <c r="E948" s="211">
        <v>45920</v>
      </c>
      <c r="F948" s="212">
        <v>12000</v>
      </c>
      <c r="G948" s="213" t="s">
        <v>1365</v>
      </c>
      <c r="H948" s="908" t="s">
        <v>6624</v>
      </c>
      <c r="T948" s="671">
        <v>45565</v>
      </c>
      <c r="U948" s="557" t="s">
        <v>2071</v>
      </c>
      <c r="V948" s="557" t="s">
        <v>4477</v>
      </c>
      <c r="W948" s="558" t="s">
        <v>561</v>
      </c>
      <c r="X948" s="558" t="s">
        <v>4484</v>
      </c>
      <c r="Y948" s="673">
        <v>1439000</v>
      </c>
      <c r="Z948" s="569"/>
      <c r="AA948" s="569">
        <v>90000</v>
      </c>
      <c r="AB948" s="569"/>
      <c r="AC948" s="569"/>
      <c r="AD948" s="569"/>
      <c r="AE948" s="569">
        <v>90000</v>
      </c>
      <c r="AF948" s="569"/>
      <c r="AG948" s="569"/>
      <c r="AH948" s="569" t="s">
        <v>4518</v>
      </c>
      <c r="AI948" t="s">
        <v>542</v>
      </c>
      <c r="BP948" s="203"/>
      <c r="BQ948" s="203"/>
      <c r="BR948" s="203"/>
      <c r="BS948" s="203"/>
      <c r="BT948" s="203"/>
      <c r="BU948" s="126"/>
      <c r="BV948" s="203"/>
      <c r="BW948" s="203"/>
      <c r="BX948" s="126"/>
      <c r="BY948" s="203"/>
      <c r="BZ948" s="203"/>
      <c r="CA948" s="126"/>
      <c r="CB948" s="203"/>
      <c r="CC948" s="203"/>
      <c r="CD948" s="376"/>
      <c r="CE948" s="203"/>
      <c r="CJ948" s="375"/>
      <c r="CK948" s="375"/>
      <c r="CM948" s="375"/>
      <c r="DB948" s="126">
        <v>45932</v>
      </c>
      <c r="DC948" s="203">
        <v>3000</v>
      </c>
    </row>
    <row r="949" spans="5:107" ht="30" x14ac:dyDescent="0.25">
      <c r="E949" s="211">
        <v>45919</v>
      </c>
      <c r="F949" s="212">
        <v>25000</v>
      </c>
      <c r="G949" s="213" t="s">
        <v>3321</v>
      </c>
      <c r="H949" s="908" t="s">
        <v>6626</v>
      </c>
      <c r="T949" s="671">
        <v>45565</v>
      </c>
      <c r="U949" s="716" t="s">
        <v>2071</v>
      </c>
      <c r="V949" s="716" t="s">
        <v>4478</v>
      </c>
      <c r="W949" s="558" t="s">
        <v>561</v>
      </c>
      <c r="X949" s="558" t="s">
        <v>426</v>
      </c>
      <c r="Y949" s="673">
        <v>0</v>
      </c>
      <c r="Z949" s="569"/>
      <c r="AA949" s="569">
        <v>71000</v>
      </c>
      <c r="AB949" s="569"/>
      <c r="AC949" s="569"/>
      <c r="AD949" s="569"/>
      <c r="AE949" s="569">
        <v>71000</v>
      </c>
      <c r="AF949" s="569"/>
      <c r="AG949" s="569"/>
      <c r="AH949" s="569" t="s">
        <v>4517</v>
      </c>
      <c r="AI949" t="s">
        <v>542</v>
      </c>
      <c r="BP949" s="203"/>
      <c r="BQ949" s="203"/>
      <c r="BR949" s="203"/>
      <c r="BS949" s="203"/>
      <c r="BT949" s="203"/>
      <c r="BU949" s="126"/>
      <c r="BV949" s="203"/>
      <c r="BW949" s="203"/>
      <c r="BX949" s="126"/>
      <c r="BY949" s="203"/>
      <c r="BZ949" s="203"/>
      <c r="CA949" s="126"/>
      <c r="CB949" s="203"/>
      <c r="CC949" s="203"/>
      <c r="CD949" s="376"/>
      <c r="CE949" s="203"/>
      <c r="CJ949" s="375"/>
      <c r="CK949" s="375"/>
      <c r="CM949" s="375"/>
      <c r="DB949" s="126">
        <v>45932</v>
      </c>
      <c r="DC949" s="203">
        <v>169000</v>
      </c>
    </row>
    <row r="950" spans="5:107" x14ac:dyDescent="0.25">
      <c r="E950" s="211">
        <v>45918</v>
      </c>
      <c r="F950" s="212">
        <v>30000</v>
      </c>
      <c r="G950" s="213" t="s">
        <v>911</v>
      </c>
      <c r="H950" s="908" t="s">
        <v>912</v>
      </c>
      <c r="T950" s="671">
        <v>45565</v>
      </c>
      <c r="U950" s="557" t="s">
        <v>2071</v>
      </c>
      <c r="V950" s="557" t="s">
        <v>4479</v>
      </c>
      <c r="W950" s="558" t="s">
        <v>561</v>
      </c>
      <c r="X950" s="558" t="s">
        <v>426</v>
      </c>
      <c r="Y950" s="673">
        <v>0</v>
      </c>
      <c r="Z950" s="569"/>
      <c r="AA950" s="569">
        <v>71000</v>
      </c>
      <c r="AB950" s="569"/>
      <c r="AC950" s="569"/>
      <c r="AD950" s="569"/>
      <c r="AE950" s="569">
        <v>71000</v>
      </c>
      <c r="AF950" s="569"/>
      <c r="AG950" s="569"/>
      <c r="AH950" s="569" t="s">
        <v>4495</v>
      </c>
      <c r="AI950" t="s">
        <v>542</v>
      </c>
      <c r="BP950" s="203"/>
      <c r="BQ950" s="203"/>
      <c r="BR950" s="203"/>
      <c r="BS950" s="203"/>
      <c r="BT950" s="203"/>
      <c r="BU950" s="126"/>
      <c r="BV950" s="203"/>
      <c r="BW950" s="203"/>
      <c r="BX950" s="126"/>
      <c r="BY950" s="203"/>
      <c r="BZ950" s="203"/>
      <c r="CA950" s="126"/>
      <c r="CB950" s="203"/>
      <c r="CC950" s="203"/>
      <c r="CD950" s="376"/>
      <c r="CE950" s="203"/>
      <c r="CJ950" s="375"/>
      <c r="CK950" s="375"/>
      <c r="CM950" s="375"/>
      <c r="DB950" s="126">
        <v>45932</v>
      </c>
      <c r="DC950" s="203">
        <v>54000</v>
      </c>
    </row>
    <row r="951" spans="5:107" x14ac:dyDescent="0.25">
      <c r="E951" s="211">
        <v>45917</v>
      </c>
      <c r="F951" s="212">
        <v>452000</v>
      </c>
      <c r="G951" s="213" t="s">
        <v>3321</v>
      </c>
      <c r="H951" s="908" t="s">
        <v>6620</v>
      </c>
      <c r="T951" s="671">
        <v>45565</v>
      </c>
      <c r="U951" s="557" t="s">
        <v>2369</v>
      </c>
      <c r="V951" s="557" t="s">
        <v>4520</v>
      </c>
      <c r="W951" s="558" t="s">
        <v>1442</v>
      </c>
      <c r="X951" s="558" t="s">
        <v>426</v>
      </c>
      <c r="Y951" s="673">
        <v>325000</v>
      </c>
      <c r="Z951" s="569"/>
      <c r="AA951" s="569">
        <v>63000</v>
      </c>
      <c r="AB951" s="569"/>
      <c r="AC951" s="569"/>
      <c r="AD951" s="569"/>
      <c r="AE951" s="569">
        <v>63000</v>
      </c>
      <c r="AF951" s="569"/>
      <c r="AG951" s="569"/>
      <c r="AH951" s="569" t="s">
        <v>4542</v>
      </c>
      <c r="AI951" t="s">
        <v>542</v>
      </c>
      <c r="BP951" s="203"/>
      <c r="BQ951" s="203"/>
      <c r="BR951" s="203"/>
      <c r="BS951" s="203"/>
      <c r="BT951" s="203"/>
      <c r="BU951" s="126"/>
      <c r="BV951" s="203"/>
      <c r="BW951" s="203"/>
      <c r="BX951" s="126"/>
      <c r="BY951" s="203"/>
      <c r="BZ951" s="203"/>
      <c r="CA951" s="126"/>
      <c r="CB951" s="203"/>
      <c r="CC951" s="203"/>
      <c r="CD951" s="376"/>
      <c r="CE951" s="203"/>
      <c r="CJ951" s="375"/>
      <c r="CK951" s="375"/>
      <c r="CM951" s="375"/>
      <c r="DB951" s="126">
        <v>45932</v>
      </c>
      <c r="DC951" s="203">
        <v>427000</v>
      </c>
    </row>
    <row r="952" spans="5:107" x14ac:dyDescent="0.25">
      <c r="E952" s="211">
        <v>45917</v>
      </c>
      <c r="F952" s="212">
        <v>20000</v>
      </c>
      <c r="G952" s="213"/>
      <c r="H952" s="908" t="s">
        <v>6611</v>
      </c>
      <c r="T952" s="671">
        <v>45565</v>
      </c>
      <c r="U952" s="557" t="s">
        <v>1445</v>
      </c>
      <c r="V952" s="557" t="s">
        <v>4521</v>
      </c>
      <c r="W952" s="558" t="s">
        <v>1442</v>
      </c>
      <c r="X952" s="558" t="s">
        <v>426</v>
      </c>
      <c r="Y952" s="673">
        <v>369000</v>
      </c>
      <c r="Z952" s="569"/>
      <c r="AA952" s="569">
        <v>76000</v>
      </c>
      <c r="AB952" s="569"/>
      <c r="AC952" s="569"/>
      <c r="AD952" s="569"/>
      <c r="AE952" s="569">
        <v>76000</v>
      </c>
      <c r="AF952" s="569"/>
      <c r="AG952" s="569"/>
      <c r="AH952" s="569" t="s">
        <v>4543</v>
      </c>
      <c r="AI952" t="s">
        <v>542</v>
      </c>
      <c r="BP952" s="203"/>
      <c r="BQ952" s="203"/>
      <c r="BR952" s="203"/>
      <c r="BS952" s="203"/>
      <c r="BT952" s="203"/>
      <c r="BU952" s="126"/>
      <c r="BV952" s="203"/>
      <c r="BW952" s="203"/>
      <c r="BX952" s="126"/>
      <c r="BY952" s="203"/>
      <c r="BZ952" s="203"/>
      <c r="CA952" s="126"/>
      <c r="CB952" s="203"/>
      <c r="CC952" s="203"/>
      <c r="CD952" s="376"/>
      <c r="CE952" s="203"/>
      <c r="CJ952" s="375"/>
      <c r="CK952" s="375"/>
      <c r="CM952" s="375"/>
      <c r="DB952" s="126">
        <v>45931</v>
      </c>
      <c r="DC952" s="203">
        <v>35000</v>
      </c>
    </row>
    <row r="953" spans="5:107" x14ac:dyDescent="0.25">
      <c r="E953" s="211">
        <v>45916</v>
      </c>
      <c r="F953" s="212">
        <v>5000</v>
      </c>
      <c r="G953" s="213" t="s">
        <v>1281</v>
      </c>
      <c r="H953" s="908" t="s">
        <v>883</v>
      </c>
      <c r="T953" s="671">
        <v>45565</v>
      </c>
      <c r="U953" s="557" t="s">
        <v>4541</v>
      </c>
      <c r="V953" s="557" t="s">
        <v>2148</v>
      </c>
      <c r="W953" s="558" t="s">
        <v>561</v>
      </c>
      <c r="X953" s="558" t="s">
        <v>426</v>
      </c>
      <c r="Y953" s="673">
        <v>491000</v>
      </c>
      <c r="Z953" s="569"/>
      <c r="AA953" s="569">
        <v>90000</v>
      </c>
      <c r="AB953" s="569"/>
      <c r="AC953" s="569"/>
      <c r="AD953" s="569"/>
      <c r="AE953" s="569">
        <v>90000</v>
      </c>
      <c r="AF953" s="569"/>
      <c r="AG953" s="569"/>
      <c r="AH953" s="569" t="s">
        <v>4552</v>
      </c>
      <c r="AI953" t="s">
        <v>542</v>
      </c>
      <c r="BP953" s="203"/>
      <c r="BQ953" s="203"/>
      <c r="BR953" s="203"/>
      <c r="BS953" s="203"/>
      <c r="BT953" s="203"/>
      <c r="BU953" s="126"/>
      <c r="BV953" s="203"/>
      <c r="BW953" s="203"/>
      <c r="BX953" s="126"/>
      <c r="BY953" s="203"/>
      <c r="BZ953" s="203"/>
      <c r="CA953" s="126"/>
      <c r="CB953" s="203"/>
      <c r="CC953" s="203"/>
      <c r="CD953" s="376"/>
      <c r="CE953" s="203"/>
      <c r="CJ953" s="375"/>
      <c r="CK953" s="375"/>
      <c r="CM953" s="375"/>
      <c r="DB953" s="126">
        <v>45931</v>
      </c>
      <c r="DC953" s="203">
        <v>267000</v>
      </c>
    </row>
    <row r="954" spans="5:107" x14ac:dyDescent="0.25">
      <c r="E954" s="211">
        <v>45916</v>
      </c>
      <c r="F954" s="212">
        <v>8000</v>
      </c>
      <c r="G954" s="213" t="s">
        <v>1281</v>
      </c>
      <c r="H954" s="908" t="s">
        <v>6601</v>
      </c>
      <c r="T954" s="671">
        <v>45565</v>
      </c>
      <c r="U954" s="557" t="s">
        <v>1615</v>
      </c>
      <c r="V954" s="557" t="s">
        <v>4527</v>
      </c>
      <c r="W954" s="558" t="s">
        <v>561</v>
      </c>
      <c r="X954" s="558" t="s">
        <v>426</v>
      </c>
      <c r="Y954" s="673" t="s">
        <v>4528</v>
      </c>
      <c r="Z954" s="569"/>
      <c r="AA954" s="569">
        <v>79000</v>
      </c>
      <c r="AB954" s="569"/>
      <c r="AC954" s="569"/>
      <c r="AD954" s="569"/>
      <c r="AE954" s="569">
        <v>79000</v>
      </c>
      <c r="AF954" s="569"/>
      <c r="AG954" s="569"/>
      <c r="AH954" s="569" t="s">
        <v>4551</v>
      </c>
      <c r="AI954" t="s">
        <v>542</v>
      </c>
      <c r="BP954" s="203"/>
      <c r="BQ954" s="203"/>
      <c r="BR954" s="203"/>
      <c r="BS954" s="203"/>
      <c r="BT954" s="203"/>
      <c r="BU954" s="126"/>
      <c r="BV954" s="203"/>
      <c r="BW954" s="203"/>
      <c r="BX954" s="126"/>
      <c r="BY954" s="203"/>
      <c r="BZ954" s="203"/>
      <c r="CA954" s="126"/>
      <c r="CB954" s="203"/>
      <c r="CC954" s="203"/>
      <c r="CD954" s="376"/>
      <c r="CE954" s="203"/>
      <c r="CJ954" s="375"/>
      <c r="CK954" s="375"/>
      <c r="CM954" s="375"/>
      <c r="DB954" s="126">
        <v>45931</v>
      </c>
      <c r="DC954" s="203">
        <v>5000</v>
      </c>
    </row>
    <row r="955" spans="5:107" x14ac:dyDescent="0.25">
      <c r="E955" s="211">
        <v>45916</v>
      </c>
      <c r="F955" s="212">
        <v>2000</v>
      </c>
      <c r="G955" s="213" t="s">
        <v>1281</v>
      </c>
      <c r="H955" s="908" t="s">
        <v>6578</v>
      </c>
      <c r="T955" s="671">
        <v>45565</v>
      </c>
      <c r="U955" s="557" t="s">
        <v>1523</v>
      </c>
      <c r="V955" s="557" t="s">
        <v>4474</v>
      </c>
      <c r="W955" s="558" t="s">
        <v>561</v>
      </c>
      <c r="X955" s="558" t="s">
        <v>214</v>
      </c>
      <c r="Y955" s="673" t="s">
        <v>4519</v>
      </c>
      <c r="Z955" s="569"/>
      <c r="AA955" s="569">
        <v>127000</v>
      </c>
      <c r="AB955" s="569"/>
      <c r="AC955" s="569"/>
      <c r="AD955" s="569"/>
      <c r="AE955" s="569">
        <v>127000</v>
      </c>
      <c r="AF955" s="569"/>
      <c r="AG955" s="569"/>
      <c r="AH955" s="569" t="s">
        <v>4550</v>
      </c>
      <c r="AI955" t="s">
        <v>542</v>
      </c>
      <c r="BP955" s="203"/>
      <c r="BQ955" s="203"/>
      <c r="BR955" s="203"/>
      <c r="BS955" s="203"/>
      <c r="BT955" s="203"/>
      <c r="BU955" s="126"/>
      <c r="BV955" s="203"/>
      <c r="BW955" s="203"/>
      <c r="BX955" s="126"/>
      <c r="BY955" s="203"/>
      <c r="BZ955" s="203"/>
      <c r="CA955" s="126"/>
      <c r="CB955" s="203"/>
      <c r="CC955" s="203"/>
      <c r="CD955" s="376"/>
      <c r="CE955" s="203"/>
      <c r="CJ955" s="375"/>
      <c r="CK955" s="375"/>
      <c r="CM955" s="375"/>
      <c r="DB955" s="126">
        <v>45931</v>
      </c>
      <c r="DC955" s="203">
        <v>383000</v>
      </c>
    </row>
    <row r="956" spans="5:107" x14ac:dyDescent="0.25">
      <c r="E956" s="211">
        <v>45915</v>
      </c>
      <c r="F956" s="212">
        <v>20000</v>
      </c>
      <c r="G956" s="213" t="s">
        <v>3322</v>
      </c>
      <c r="H956" s="908" t="s">
        <v>903</v>
      </c>
      <c r="T956" s="671">
        <v>45565</v>
      </c>
      <c r="U956" s="557" t="s">
        <v>578</v>
      </c>
      <c r="V956" s="557" t="s">
        <v>4380</v>
      </c>
      <c r="W956" s="558" t="s">
        <v>561</v>
      </c>
      <c r="X956" s="558" t="s">
        <v>427</v>
      </c>
      <c r="Y956" s="673">
        <v>405000</v>
      </c>
      <c r="Z956" s="569"/>
      <c r="AA956" s="569">
        <v>68000</v>
      </c>
      <c r="AB956" s="569"/>
      <c r="AC956" s="569"/>
      <c r="AD956" s="569"/>
      <c r="AE956" s="569">
        <v>68000</v>
      </c>
      <c r="AF956" s="569"/>
      <c r="AG956" s="569"/>
      <c r="AH956" s="569" t="s">
        <v>4549</v>
      </c>
      <c r="AI956" t="s">
        <v>542</v>
      </c>
      <c r="BP956" s="203"/>
      <c r="BQ956" s="203"/>
      <c r="BR956" s="203"/>
      <c r="BS956" s="203"/>
      <c r="BT956" s="203"/>
      <c r="BU956" s="126"/>
      <c r="BV956" s="203"/>
      <c r="BW956" s="203"/>
      <c r="BX956" s="126"/>
      <c r="BY956" s="203"/>
      <c r="BZ956" s="203"/>
      <c r="CA956" s="126"/>
      <c r="CB956" s="203"/>
      <c r="CC956" s="203"/>
      <c r="CD956" s="376"/>
      <c r="CE956" s="203"/>
      <c r="CJ956" s="375"/>
      <c r="CK956" s="375"/>
      <c r="CM956" s="375"/>
      <c r="DB956" s="126">
        <v>45930</v>
      </c>
      <c r="DC956" s="203">
        <v>3000</v>
      </c>
    </row>
    <row r="957" spans="5:107" x14ac:dyDescent="0.25">
      <c r="E957" s="211">
        <v>45915</v>
      </c>
      <c r="F957" s="212">
        <v>70000</v>
      </c>
      <c r="G957" s="213" t="s">
        <v>3324</v>
      </c>
      <c r="H957" s="908" t="s">
        <v>6567</v>
      </c>
      <c r="T957" s="671">
        <v>45564</v>
      </c>
      <c r="U957" s="557" t="s">
        <v>4297</v>
      </c>
      <c r="V957" s="557" t="s">
        <v>4369</v>
      </c>
      <c r="W957" s="558" t="s">
        <v>561</v>
      </c>
      <c r="X957" s="558" t="s">
        <v>571</v>
      </c>
      <c r="Y957" s="673">
        <v>475000</v>
      </c>
      <c r="Z957" s="569"/>
      <c r="AA957" s="569">
        <v>90000</v>
      </c>
      <c r="AB957" s="569"/>
      <c r="AC957" s="569"/>
      <c r="AD957" s="569"/>
      <c r="AE957" s="569">
        <v>90000</v>
      </c>
      <c r="AF957" s="569"/>
      <c r="AG957" s="569"/>
      <c r="AH957" s="569" t="s">
        <v>4372</v>
      </c>
      <c r="AI957" t="s">
        <v>542</v>
      </c>
      <c r="BP957" s="203"/>
      <c r="BQ957" s="203"/>
      <c r="BR957" s="203"/>
      <c r="BS957" s="203"/>
      <c r="BT957" s="203"/>
      <c r="BU957" s="126"/>
      <c r="BV957" s="203"/>
      <c r="BW957" s="203"/>
      <c r="BX957" s="126"/>
      <c r="BY957" s="203"/>
      <c r="BZ957" s="203"/>
      <c r="CA957" s="126"/>
      <c r="CB957" s="203"/>
      <c r="CC957" s="203"/>
      <c r="CD957" s="376"/>
      <c r="CE957" s="203"/>
      <c r="CJ957" s="375"/>
      <c r="CK957" s="375"/>
      <c r="CM957" s="375"/>
      <c r="DB957" s="126">
        <v>45930</v>
      </c>
      <c r="DC957" s="203">
        <v>5000</v>
      </c>
    </row>
    <row r="958" spans="5:107" x14ac:dyDescent="0.25">
      <c r="E958" s="211">
        <v>45915</v>
      </c>
      <c r="F958" s="212">
        <v>3000</v>
      </c>
      <c r="G958" s="213" t="s">
        <v>5440</v>
      </c>
      <c r="H958" s="553" t="s">
        <v>598</v>
      </c>
      <c r="T958" s="671">
        <v>45563</v>
      </c>
      <c r="U958" s="557" t="s">
        <v>4439</v>
      </c>
      <c r="V958" s="557">
        <v>1152699927</v>
      </c>
      <c r="W958" s="558" t="s">
        <v>3213</v>
      </c>
      <c r="X958" s="558" t="s">
        <v>214</v>
      </c>
      <c r="Y958" s="673">
        <v>317000</v>
      </c>
      <c r="Z958" s="569"/>
      <c r="AA958" s="569">
        <v>50000</v>
      </c>
      <c r="AB958" s="569"/>
      <c r="AC958" s="569"/>
      <c r="AD958" s="569"/>
      <c r="AE958" s="569">
        <v>50000</v>
      </c>
      <c r="AF958" s="569"/>
      <c r="AG958" s="569"/>
      <c r="AH958" s="569" t="s">
        <v>4473</v>
      </c>
      <c r="AI958" t="s">
        <v>542</v>
      </c>
      <c r="BP958" s="203"/>
      <c r="BQ958" s="203"/>
      <c r="BR958" s="203"/>
      <c r="BS958" s="203"/>
      <c r="BT958" s="203"/>
      <c r="BU958" s="126"/>
      <c r="BV958" s="203"/>
      <c r="BW958" s="203"/>
      <c r="BX958" s="126"/>
      <c r="BY958" s="203"/>
      <c r="BZ958" s="203"/>
      <c r="CA958" s="126"/>
      <c r="CB958" s="203"/>
      <c r="CC958" s="203"/>
      <c r="CD958" s="376"/>
      <c r="CE958" s="203"/>
      <c r="CJ958" s="375"/>
      <c r="CK958" s="375"/>
      <c r="CM958" s="375"/>
      <c r="DB958" s="126">
        <v>45929</v>
      </c>
      <c r="DC958" s="203">
        <v>3000</v>
      </c>
    </row>
    <row r="959" spans="5:107" x14ac:dyDescent="0.25">
      <c r="E959" s="211">
        <v>45915</v>
      </c>
      <c r="F959" s="212">
        <v>3000</v>
      </c>
      <c r="G959" s="213" t="s">
        <v>3321</v>
      </c>
      <c r="H959" s="908" t="s">
        <v>6294</v>
      </c>
      <c r="T959" s="671">
        <v>45562</v>
      </c>
      <c r="U959" s="557" t="s">
        <v>4299</v>
      </c>
      <c r="V959" s="557">
        <v>1069715158</v>
      </c>
      <c r="W959" s="558" t="s">
        <v>4300</v>
      </c>
      <c r="X959" s="558" t="s">
        <v>214</v>
      </c>
      <c r="Y959" s="673">
        <v>80000</v>
      </c>
      <c r="Z959" s="569"/>
      <c r="AA959" s="569">
        <v>80000</v>
      </c>
      <c r="AB959" s="569"/>
      <c r="AC959" s="569"/>
      <c r="AD959" s="569"/>
      <c r="AE959" s="569">
        <v>80000</v>
      </c>
      <c r="AF959" s="569"/>
      <c r="AG959" s="569"/>
      <c r="AH959" s="569" t="s">
        <v>4335</v>
      </c>
      <c r="AI959" t="s">
        <v>542</v>
      </c>
      <c r="BP959" s="203"/>
      <c r="BQ959" s="203"/>
      <c r="BR959" s="203"/>
      <c r="BS959" s="203"/>
      <c r="BT959" s="203"/>
      <c r="BU959" s="126"/>
      <c r="BV959" s="203"/>
      <c r="BW959" s="203"/>
      <c r="BX959" s="126"/>
      <c r="BY959" s="203"/>
      <c r="BZ959" s="203"/>
      <c r="CA959" s="126"/>
      <c r="CB959" s="203"/>
      <c r="CC959" s="203"/>
      <c r="CD959" s="376"/>
      <c r="CE959" s="203"/>
      <c r="CJ959" s="375"/>
      <c r="CK959" s="375"/>
      <c r="CM959" s="375"/>
      <c r="DB959" s="126">
        <v>45929</v>
      </c>
      <c r="DC959" s="203">
        <v>10000</v>
      </c>
    </row>
    <row r="960" spans="5:107" x14ac:dyDescent="0.25">
      <c r="E960" s="211">
        <v>45915</v>
      </c>
      <c r="F960" s="212">
        <v>10000</v>
      </c>
      <c r="G960" s="213" t="s">
        <v>1281</v>
      </c>
      <c r="H960" s="908" t="s">
        <v>1223</v>
      </c>
      <c r="T960" s="671">
        <v>45561</v>
      </c>
      <c r="U960" s="557" t="s">
        <v>4325</v>
      </c>
      <c r="V960" s="557" t="s">
        <v>4365</v>
      </c>
      <c r="W960" s="558" t="s">
        <v>561</v>
      </c>
      <c r="X960" s="558" t="s">
        <v>214</v>
      </c>
      <c r="Y960" s="673">
        <v>356000</v>
      </c>
      <c r="Z960" s="569"/>
      <c r="AA960" s="569">
        <v>74000</v>
      </c>
      <c r="AB960" s="569"/>
      <c r="AC960" s="569"/>
      <c r="AD960" s="569"/>
      <c r="AE960" s="569">
        <v>74000</v>
      </c>
      <c r="AF960" s="569"/>
      <c r="AG960" s="569"/>
      <c r="AH960" s="569" t="s">
        <v>4457</v>
      </c>
      <c r="AI960" t="s">
        <v>542</v>
      </c>
      <c r="BP960" s="203"/>
      <c r="BQ960" s="203"/>
      <c r="BR960" s="203"/>
      <c r="BS960" s="203"/>
      <c r="BT960" s="203"/>
      <c r="BU960" s="126"/>
      <c r="BV960" s="203"/>
      <c r="BW960" s="203"/>
      <c r="BX960" s="126"/>
      <c r="BY960" s="203"/>
      <c r="BZ960" s="203"/>
      <c r="CA960" s="126"/>
      <c r="CB960" s="203"/>
      <c r="CC960" s="203"/>
      <c r="CD960" s="376"/>
      <c r="CE960" s="203"/>
      <c r="CJ960" s="375"/>
      <c r="CK960" s="375"/>
      <c r="CM960" s="375"/>
      <c r="DB960" s="126">
        <v>45929</v>
      </c>
      <c r="DC960" s="203">
        <v>15000</v>
      </c>
    </row>
    <row r="961" spans="5:107" x14ac:dyDescent="0.25">
      <c r="E961" s="211">
        <v>45913</v>
      </c>
      <c r="F961" s="212">
        <v>40000</v>
      </c>
      <c r="G961" s="213" t="s">
        <v>1365</v>
      </c>
      <c r="H961" s="908" t="s">
        <v>3818</v>
      </c>
      <c r="T961" s="671">
        <v>45560</v>
      </c>
      <c r="U961" s="557" t="s">
        <v>4340</v>
      </c>
      <c r="V961" s="557" t="s">
        <v>4455</v>
      </c>
      <c r="W961" s="558" t="s">
        <v>561</v>
      </c>
      <c r="X961" s="558" t="s">
        <v>238</v>
      </c>
      <c r="Y961" s="673">
        <v>335000</v>
      </c>
      <c r="Z961" s="569"/>
      <c r="AA961" s="569">
        <v>70000</v>
      </c>
      <c r="AB961" s="569"/>
      <c r="AC961" s="569"/>
      <c r="AD961" s="569"/>
      <c r="AE961" s="569">
        <v>70000</v>
      </c>
      <c r="AF961" s="569"/>
      <c r="AG961" s="569"/>
      <c r="AH961" s="569" t="s">
        <v>4454</v>
      </c>
      <c r="AI961" t="s">
        <v>542</v>
      </c>
      <c r="BP961" s="203"/>
      <c r="BQ961" s="203"/>
      <c r="BR961" s="203"/>
      <c r="BS961" s="203"/>
      <c r="BT961" s="203"/>
      <c r="BU961" s="126"/>
      <c r="BV961" s="203"/>
      <c r="BW961" s="203"/>
      <c r="BX961" s="126"/>
      <c r="BY961" s="203"/>
      <c r="BZ961" s="203"/>
      <c r="CA961" s="126"/>
      <c r="CB961" s="203"/>
      <c r="CC961" s="203"/>
      <c r="CD961" s="376"/>
      <c r="CE961" s="203"/>
      <c r="CJ961" s="375"/>
      <c r="CK961" s="375"/>
      <c r="CM961" s="375"/>
      <c r="DB961" s="126">
        <v>45929</v>
      </c>
      <c r="DC961" s="203">
        <v>18000</v>
      </c>
    </row>
    <row r="962" spans="5:107" x14ac:dyDescent="0.25">
      <c r="E962" s="211">
        <v>45912</v>
      </c>
      <c r="F962" s="212">
        <v>5000</v>
      </c>
      <c r="G962" s="213" t="s">
        <v>1281</v>
      </c>
      <c r="H962" s="908" t="s">
        <v>888</v>
      </c>
      <c r="T962" s="671">
        <v>45559</v>
      </c>
      <c r="U962" s="557" t="s">
        <v>4340</v>
      </c>
      <c r="V962" s="557" t="s">
        <v>4397</v>
      </c>
      <c r="W962" s="558" t="s">
        <v>561</v>
      </c>
      <c r="X962" s="558" t="s">
        <v>571</v>
      </c>
      <c r="Y962" s="673"/>
      <c r="Z962" s="569"/>
      <c r="AA962" s="569">
        <v>22000</v>
      </c>
      <c r="AB962" s="569"/>
      <c r="AC962" s="569"/>
      <c r="AD962" s="569"/>
      <c r="AE962" s="569">
        <v>22000</v>
      </c>
      <c r="AF962" s="569"/>
      <c r="AG962" s="569"/>
      <c r="AH962" s="569" t="s">
        <v>4456</v>
      </c>
      <c r="AI962" t="s">
        <v>542</v>
      </c>
      <c r="BP962" s="203"/>
      <c r="BQ962" s="203"/>
      <c r="BR962" s="203"/>
      <c r="BS962" s="203"/>
      <c r="BT962" s="203"/>
      <c r="BU962" s="126"/>
      <c r="BV962" s="203"/>
      <c r="BW962" s="203"/>
      <c r="BX962" s="126"/>
      <c r="BY962" s="203"/>
      <c r="BZ962" s="203"/>
      <c r="CA962" s="126"/>
      <c r="CB962" s="203"/>
      <c r="CC962" s="203"/>
      <c r="CD962" s="376"/>
      <c r="CE962" s="203"/>
      <c r="CJ962" s="375"/>
      <c r="CK962" s="375"/>
      <c r="CM962" s="375"/>
      <c r="DB962" s="126">
        <v>45929</v>
      </c>
      <c r="DC962" s="203">
        <v>18000</v>
      </c>
    </row>
    <row r="963" spans="5:107" x14ac:dyDescent="0.25">
      <c r="E963" s="211">
        <v>45912</v>
      </c>
      <c r="F963" s="212">
        <v>10000</v>
      </c>
      <c r="G963" s="213" t="s">
        <v>1281</v>
      </c>
      <c r="H963" s="908" t="s">
        <v>953</v>
      </c>
      <c r="T963" s="671">
        <v>45558</v>
      </c>
      <c r="U963" s="557" t="s">
        <v>4340</v>
      </c>
      <c r="V963" s="557" t="s">
        <v>4397</v>
      </c>
      <c r="W963" s="558" t="s">
        <v>561</v>
      </c>
      <c r="X963" s="558" t="s">
        <v>571</v>
      </c>
      <c r="Y963" s="673">
        <v>2147000</v>
      </c>
      <c r="Z963" s="569"/>
      <c r="AA963" s="569">
        <v>92000</v>
      </c>
      <c r="AB963" s="569"/>
      <c r="AC963" s="569"/>
      <c r="AD963" s="569"/>
      <c r="AE963" s="569">
        <v>92000</v>
      </c>
      <c r="AF963" s="569"/>
      <c r="AG963" s="569"/>
      <c r="AH963" s="569" t="s">
        <v>4453</v>
      </c>
      <c r="AI963" t="s">
        <v>542</v>
      </c>
      <c r="BP963" s="203"/>
      <c r="BQ963" s="203"/>
      <c r="BR963" s="203"/>
      <c r="BS963" s="203"/>
      <c r="BT963" s="203"/>
      <c r="BU963" s="126"/>
      <c r="BV963" s="203"/>
      <c r="BW963" s="203"/>
      <c r="BX963" s="126"/>
      <c r="BY963" s="203"/>
      <c r="BZ963" s="203"/>
      <c r="CA963" s="126"/>
      <c r="CB963" s="203"/>
      <c r="CC963" s="203"/>
      <c r="CD963" s="376"/>
      <c r="CE963" s="203"/>
      <c r="CJ963" s="375"/>
      <c r="CK963" s="375"/>
      <c r="CM963" s="375"/>
      <c r="DB963" s="126">
        <v>45929</v>
      </c>
      <c r="DC963" s="203">
        <v>18000</v>
      </c>
    </row>
    <row r="964" spans="5:107" x14ac:dyDescent="0.25">
      <c r="E964" s="211">
        <v>45912</v>
      </c>
      <c r="F964" s="212">
        <v>30000</v>
      </c>
      <c r="G964" s="213" t="s">
        <v>911</v>
      </c>
      <c r="H964" s="908" t="s">
        <v>885</v>
      </c>
      <c r="T964" s="671">
        <v>45557</v>
      </c>
      <c r="U964" s="557" t="s">
        <v>578</v>
      </c>
      <c r="V964" s="557" t="s">
        <v>4425</v>
      </c>
      <c r="W964" s="558" t="s">
        <v>561</v>
      </c>
      <c r="X964" s="558" t="s">
        <v>427</v>
      </c>
      <c r="Y964" s="673">
        <v>500000</v>
      </c>
      <c r="Z964" s="569"/>
      <c r="AA964" s="569">
        <v>70000</v>
      </c>
      <c r="AB964" s="569"/>
      <c r="AC964" s="569"/>
      <c r="AD964" s="569"/>
      <c r="AE964" s="569">
        <v>70000</v>
      </c>
      <c r="AF964" s="569"/>
      <c r="AG964" s="569"/>
      <c r="AH964" s="569" t="s">
        <v>4452</v>
      </c>
      <c r="AI964" t="s">
        <v>542</v>
      </c>
      <c r="BP964" s="203"/>
      <c r="BQ964" s="203"/>
      <c r="BR964" s="203"/>
      <c r="BS964" s="203"/>
      <c r="BT964" s="203"/>
      <c r="BU964" s="126"/>
      <c r="BV964" s="203"/>
      <c r="BW964" s="203"/>
      <c r="BX964" s="126"/>
      <c r="BY964" s="203"/>
      <c r="BZ964" s="203"/>
      <c r="CA964" s="126"/>
      <c r="CB964" s="203"/>
      <c r="CC964" s="203"/>
      <c r="CD964" s="376"/>
      <c r="CE964" s="203"/>
      <c r="CJ964" s="375"/>
      <c r="CK964" s="375"/>
      <c r="CM964" s="375"/>
      <c r="DB964" s="126">
        <v>45929</v>
      </c>
      <c r="DC964" s="203">
        <v>5000</v>
      </c>
    </row>
    <row r="965" spans="5:107" x14ac:dyDescent="0.25">
      <c r="E965" s="211">
        <v>45912</v>
      </c>
      <c r="F965" s="212">
        <v>16000</v>
      </c>
      <c r="G965" s="213" t="s">
        <v>911</v>
      </c>
      <c r="H965" s="908" t="s">
        <v>885</v>
      </c>
      <c r="T965" s="671">
        <v>45556</v>
      </c>
      <c r="U965" s="557" t="s">
        <v>4440</v>
      </c>
      <c r="V965" s="557" t="s">
        <v>4441</v>
      </c>
      <c r="W965" s="558" t="s">
        <v>561</v>
      </c>
      <c r="X965" s="558" t="s">
        <v>426</v>
      </c>
      <c r="Y965" s="673">
        <v>894000</v>
      </c>
      <c r="Z965" s="569"/>
      <c r="AA965" s="569">
        <v>73000</v>
      </c>
      <c r="AB965" s="569"/>
      <c r="AC965" s="569"/>
      <c r="AD965" s="569"/>
      <c r="AE965" s="569">
        <v>73000</v>
      </c>
      <c r="AF965" s="569"/>
      <c r="AG965" s="569"/>
      <c r="AH965" s="569" t="s">
        <v>4450</v>
      </c>
      <c r="AI965" t="s">
        <v>542</v>
      </c>
      <c r="BP965" s="203"/>
      <c r="BQ965" s="203"/>
      <c r="BR965" s="203"/>
      <c r="BS965" s="203"/>
      <c r="BT965" s="203"/>
      <c r="BU965" s="126"/>
      <c r="BV965" s="203"/>
      <c r="BW965" s="203"/>
      <c r="BX965" s="126"/>
      <c r="BY965" s="203"/>
      <c r="BZ965" s="203"/>
      <c r="CA965" s="126"/>
      <c r="CB965" s="203"/>
      <c r="CC965" s="203"/>
      <c r="CD965" s="376"/>
      <c r="CE965" s="203"/>
      <c r="CJ965" s="375"/>
      <c r="CK965" s="375"/>
      <c r="CM965" s="375"/>
      <c r="DB965" s="126">
        <v>45929</v>
      </c>
      <c r="DC965" s="203">
        <v>5000</v>
      </c>
    </row>
    <row r="966" spans="5:107" x14ac:dyDescent="0.25">
      <c r="E966" s="211">
        <v>45912</v>
      </c>
      <c r="F966" s="212">
        <v>255000</v>
      </c>
      <c r="G966" s="213" t="s">
        <v>1281</v>
      </c>
      <c r="H966" s="908" t="s">
        <v>3344</v>
      </c>
      <c r="T966" s="671">
        <v>45555</v>
      </c>
      <c r="U966" s="557" t="s">
        <v>4443</v>
      </c>
      <c r="V966" s="557" t="s">
        <v>4444</v>
      </c>
      <c r="W966" s="558" t="s">
        <v>561</v>
      </c>
      <c r="X966" s="558" t="s">
        <v>571</v>
      </c>
      <c r="Y966" s="673">
        <v>573000</v>
      </c>
      <c r="Z966" s="569"/>
      <c r="AA966" s="569">
        <v>91000</v>
      </c>
      <c r="AB966" s="569"/>
      <c r="AC966" s="569"/>
      <c r="AD966" s="569"/>
      <c r="AE966" s="569">
        <v>91000</v>
      </c>
      <c r="AF966" s="569"/>
      <c r="AG966" s="569"/>
      <c r="AH966" s="569" t="s">
        <v>4449</v>
      </c>
      <c r="AI966" t="s">
        <v>542</v>
      </c>
      <c r="BP966" s="203"/>
      <c r="BQ966" s="203"/>
      <c r="BR966" s="203"/>
      <c r="BS966" s="203"/>
      <c r="BT966" s="203"/>
      <c r="BU966" s="126"/>
      <c r="BV966" s="203"/>
      <c r="BW966" s="203"/>
      <c r="BX966" s="126"/>
      <c r="BY966" s="203"/>
      <c r="BZ966" s="203"/>
      <c r="CA966" s="126"/>
      <c r="CB966" s="203"/>
      <c r="CC966" s="203"/>
      <c r="CD966" s="376"/>
      <c r="CE966" s="203"/>
      <c r="CJ966" s="375"/>
      <c r="CK966" s="375"/>
      <c r="CM966" s="375"/>
      <c r="DB966" s="126">
        <v>45929</v>
      </c>
      <c r="DC966" s="203">
        <v>5000</v>
      </c>
    </row>
    <row r="967" spans="5:107" x14ac:dyDescent="0.25">
      <c r="E967" s="211">
        <v>45912</v>
      </c>
      <c r="F967" s="212">
        <v>24000</v>
      </c>
      <c r="G967" s="213"/>
      <c r="H967" s="908" t="s">
        <v>1053</v>
      </c>
      <c r="T967" s="671">
        <v>45554</v>
      </c>
      <c r="U967" s="558" t="s">
        <v>6996</v>
      </c>
      <c r="V967" s="557" t="s">
        <v>4378</v>
      </c>
      <c r="W967" s="558" t="s">
        <v>3611</v>
      </c>
      <c r="X967" s="558" t="s">
        <v>426</v>
      </c>
      <c r="Y967" s="673">
        <v>1050000</v>
      </c>
      <c r="Z967" s="569"/>
      <c r="AA967" s="569">
        <v>70000</v>
      </c>
      <c r="AB967" s="569"/>
      <c r="AC967" s="569"/>
      <c r="AD967" s="569"/>
      <c r="AE967" s="569">
        <v>70000</v>
      </c>
      <c r="AF967" s="569"/>
      <c r="AG967" s="569"/>
      <c r="AH967" s="569" t="s">
        <v>4436</v>
      </c>
      <c r="AI967" t="s">
        <v>542</v>
      </c>
      <c r="BP967" s="203"/>
      <c r="BQ967" s="203"/>
      <c r="BR967" s="203"/>
      <c r="BS967" s="203"/>
      <c r="BT967" s="203"/>
      <c r="BU967" s="126"/>
      <c r="BV967" s="203"/>
      <c r="BW967" s="203"/>
      <c r="BX967" s="126"/>
      <c r="BY967" s="203"/>
      <c r="BZ967" s="203"/>
      <c r="CA967" s="126"/>
      <c r="CB967" s="203"/>
      <c r="CC967" s="203"/>
      <c r="CD967" s="376"/>
      <c r="CE967" s="203"/>
      <c r="CJ967" s="375"/>
      <c r="CK967" s="375"/>
      <c r="CM967" s="375"/>
      <c r="DB967" s="126">
        <v>45929</v>
      </c>
      <c r="DC967" s="203">
        <v>4000</v>
      </c>
    </row>
    <row r="968" spans="5:107" x14ac:dyDescent="0.25">
      <c r="E968" s="211">
        <v>45912</v>
      </c>
      <c r="F968" s="212">
        <v>180000</v>
      </c>
      <c r="G968" s="213" t="s">
        <v>3321</v>
      </c>
      <c r="H968" s="908" t="s">
        <v>6548</v>
      </c>
      <c r="T968" s="671">
        <v>45553</v>
      </c>
      <c r="U968" s="557" t="s">
        <v>596</v>
      </c>
      <c r="V968" s="557" t="s">
        <v>4400</v>
      </c>
      <c r="W968" s="558" t="s">
        <v>561</v>
      </c>
      <c r="X968" s="558" t="s">
        <v>426</v>
      </c>
      <c r="Y968" s="673">
        <v>376000</v>
      </c>
      <c r="Z968" s="569"/>
      <c r="AA968" s="569">
        <v>64000</v>
      </c>
      <c r="AB968" s="569"/>
      <c r="AC968" s="569"/>
      <c r="AD968" s="569"/>
      <c r="AE968" s="569">
        <v>64000</v>
      </c>
      <c r="AF968" s="569"/>
      <c r="AG968" s="569"/>
      <c r="AH968" s="569" t="s">
        <v>4428</v>
      </c>
      <c r="AI968" t="s">
        <v>542</v>
      </c>
      <c r="BP968" s="203"/>
      <c r="BQ968" s="203"/>
      <c r="BR968" s="203"/>
      <c r="BS968" s="203"/>
      <c r="BT968" s="203"/>
      <c r="BU968" s="126"/>
      <c r="BV968" s="203"/>
      <c r="BW968" s="203"/>
      <c r="BX968" s="126"/>
      <c r="BY968" s="203"/>
      <c r="BZ968" s="203"/>
      <c r="CA968" s="126"/>
      <c r="CB968" s="203"/>
      <c r="CC968" s="203"/>
      <c r="CD968" s="376"/>
      <c r="CE968" s="203"/>
      <c r="CJ968" s="375"/>
      <c r="CK968" s="375"/>
      <c r="CM968" s="375"/>
      <c r="DB968" s="126">
        <v>45929</v>
      </c>
      <c r="DC968" s="203">
        <v>30000</v>
      </c>
    </row>
    <row r="969" spans="5:107" x14ac:dyDescent="0.25">
      <c r="E969" s="211">
        <v>45912</v>
      </c>
      <c r="F969" s="212">
        <v>8000</v>
      </c>
      <c r="G969" s="213"/>
      <c r="H969" s="908" t="s">
        <v>1302</v>
      </c>
      <c r="T969" s="671">
        <v>45552</v>
      </c>
      <c r="U969" s="557" t="s">
        <v>4392</v>
      </c>
      <c r="V969" s="557" t="s">
        <v>4389</v>
      </c>
      <c r="W969" s="558" t="s">
        <v>1438</v>
      </c>
      <c r="X969" s="558" t="s">
        <v>426</v>
      </c>
      <c r="Y969" s="673">
        <v>268000</v>
      </c>
      <c r="Z969" s="569"/>
      <c r="AA969" s="569">
        <v>73000</v>
      </c>
      <c r="AB969" s="569"/>
      <c r="AC969" s="569"/>
      <c r="AD969" s="569"/>
      <c r="AE969" s="569">
        <v>73000</v>
      </c>
      <c r="AF969" s="569"/>
      <c r="AG969" s="569"/>
      <c r="AH969" s="569" t="s">
        <v>4430</v>
      </c>
      <c r="AI969" t="s">
        <v>542</v>
      </c>
      <c r="BP969" s="203"/>
      <c r="BQ969" s="203"/>
      <c r="BR969" s="203"/>
      <c r="BS969" s="203"/>
      <c r="BT969" s="203"/>
      <c r="BU969" s="126"/>
      <c r="BV969" s="203"/>
      <c r="BW969" s="203"/>
      <c r="BX969" s="126"/>
      <c r="BY969" s="203"/>
      <c r="BZ969" s="203"/>
      <c r="CA969" s="126"/>
      <c r="CB969" s="203"/>
      <c r="CC969" s="203"/>
      <c r="CD969" s="376"/>
      <c r="CE969" s="203"/>
      <c r="CJ969" s="375"/>
      <c r="CK969" s="375"/>
      <c r="CM969" s="375"/>
      <c r="DB969" s="126">
        <v>45928</v>
      </c>
      <c r="DC969" s="203">
        <v>36000</v>
      </c>
    </row>
    <row r="970" spans="5:107" x14ac:dyDescent="0.25">
      <c r="E970" s="211">
        <v>45912</v>
      </c>
      <c r="F970" s="212">
        <v>5000</v>
      </c>
      <c r="G970" s="213" t="s">
        <v>3323</v>
      </c>
      <c r="H970" s="908" t="s">
        <v>6543</v>
      </c>
      <c r="T970" s="671">
        <v>45551</v>
      </c>
      <c r="U970" s="557" t="s">
        <v>4392</v>
      </c>
      <c r="V970" s="557" t="s">
        <v>4393</v>
      </c>
      <c r="W970" s="558" t="s">
        <v>561</v>
      </c>
      <c r="X970" s="558" t="s">
        <v>214</v>
      </c>
      <c r="Y970" s="673">
        <v>312000</v>
      </c>
      <c r="Z970" s="569"/>
      <c r="AA970" s="569">
        <v>96000</v>
      </c>
      <c r="AB970" s="569"/>
      <c r="AC970" s="569"/>
      <c r="AD970" s="569"/>
      <c r="AE970" s="569">
        <v>96000</v>
      </c>
      <c r="AF970" s="569"/>
      <c r="AG970" s="569"/>
      <c r="AH970" s="569" t="s">
        <v>4429</v>
      </c>
      <c r="AI970" t="s">
        <v>542</v>
      </c>
      <c r="BP970" s="203"/>
      <c r="BQ970" s="203"/>
      <c r="BR970" s="203"/>
      <c r="BS970" s="203"/>
      <c r="BT970" s="203"/>
      <c r="BU970" s="126"/>
      <c r="BV970" s="203"/>
      <c r="BW970" s="203"/>
      <c r="BX970" s="126"/>
      <c r="BY970" s="203"/>
      <c r="BZ970" s="203"/>
      <c r="CA970" s="126"/>
      <c r="CB970" s="203"/>
      <c r="CC970" s="203"/>
      <c r="CD970" s="376"/>
      <c r="CE970" s="203"/>
      <c r="CJ970" s="375"/>
      <c r="CK970" s="375"/>
      <c r="CM970" s="375"/>
      <c r="DB970" s="126">
        <v>45928</v>
      </c>
      <c r="DC970" s="203">
        <v>18000</v>
      </c>
    </row>
    <row r="971" spans="5:107" x14ac:dyDescent="0.25">
      <c r="E971" s="211">
        <v>45911</v>
      </c>
      <c r="F971" s="212">
        <v>2000</v>
      </c>
      <c r="G971" s="213"/>
      <c r="H971" s="908" t="s">
        <v>6536</v>
      </c>
      <c r="T971" s="671">
        <v>45550</v>
      </c>
      <c r="U971" s="557" t="s">
        <v>1641</v>
      </c>
      <c r="V971" s="557" t="s">
        <v>4401</v>
      </c>
      <c r="W971" s="558" t="s">
        <v>561</v>
      </c>
      <c r="X971" s="558" t="s">
        <v>214</v>
      </c>
      <c r="Y971" s="673">
        <v>343000</v>
      </c>
      <c r="Z971" s="569"/>
      <c r="AA971" s="569">
        <v>105000</v>
      </c>
      <c r="AB971" s="569"/>
      <c r="AC971" s="569"/>
      <c r="AD971" s="569"/>
      <c r="AE971" s="569">
        <v>105000</v>
      </c>
      <c r="AF971" s="569"/>
      <c r="AG971" s="569"/>
      <c r="AH971" s="569" t="s">
        <v>4427</v>
      </c>
      <c r="AI971" t="s">
        <v>542</v>
      </c>
      <c r="BP971" s="203"/>
      <c r="BQ971" s="203"/>
      <c r="BR971" s="203"/>
      <c r="BS971" s="203"/>
      <c r="BT971" s="203"/>
      <c r="BU971" s="126"/>
      <c r="BV971" s="203"/>
      <c r="BW971" s="203"/>
      <c r="BX971" s="126"/>
      <c r="BY971" s="203"/>
      <c r="BZ971" s="203"/>
      <c r="CA971" s="126"/>
      <c r="CB971" s="203"/>
      <c r="CC971" s="203"/>
      <c r="CD971" s="376"/>
      <c r="CE971" s="203"/>
      <c r="CJ971" s="375"/>
      <c r="CK971" s="375"/>
      <c r="CM971" s="375"/>
      <c r="DB971" s="126">
        <v>45927</v>
      </c>
      <c r="DC971" s="203">
        <v>22000</v>
      </c>
    </row>
    <row r="972" spans="5:107" x14ac:dyDescent="0.25">
      <c r="E972" s="211">
        <v>45911</v>
      </c>
      <c r="F972" s="212">
        <v>5000</v>
      </c>
      <c r="G972" s="213"/>
      <c r="H972" s="908" t="s">
        <v>6540</v>
      </c>
      <c r="T972" s="671">
        <v>45549</v>
      </c>
      <c r="U972" s="557" t="s">
        <v>2369</v>
      </c>
      <c r="V972" s="557" t="s">
        <v>4402</v>
      </c>
      <c r="W972" s="558" t="s">
        <v>561</v>
      </c>
      <c r="X972" s="558" t="s">
        <v>214</v>
      </c>
      <c r="Y972" s="673">
        <v>402000</v>
      </c>
      <c r="Z972" s="569"/>
      <c r="AA972" s="569">
        <v>104000</v>
      </c>
      <c r="AB972" s="569"/>
      <c r="AC972" s="569"/>
      <c r="AD972" s="569"/>
      <c r="AE972" s="569">
        <v>104000</v>
      </c>
      <c r="AF972" s="569"/>
      <c r="AG972" s="569"/>
      <c r="AH972" s="569" t="s">
        <v>4431</v>
      </c>
      <c r="AI972" t="s">
        <v>542</v>
      </c>
      <c r="BP972" s="203"/>
      <c r="BQ972" s="203"/>
      <c r="BR972" s="203"/>
      <c r="BS972" s="203"/>
      <c r="BT972" s="203"/>
      <c r="BU972" s="126"/>
      <c r="BV972" s="203"/>
      <c r="BW972" s="203"/>
      <c r="BX972" s="126"/>
      <c r="BY972" s="203"/>
      <c r="BZ972" s="203"/>
      <c r="CA972" s="126"/>
      <c r="CB972" s="203"/>
      <c r="CC972" s="203"/>
      <c r="CD972" s="376"/>
      <c r="CE972" s="203"/>
      <c r="CJ972" s="375"/>
      <c r="CK972" s="375"/>
      <c r="CM972" s="375"/>
      <c r="DB972" s="126">
        <v>45926</v>
      </c>
      <c r="DC972" s="203">
        <v>10000</v>
      </c>
    </row>
    <row r="973" spans="5:107" x14ac:dyDescent="0.25">
      <c r="E973" s="211">
        <v>45911</v>
      </c>
      <c r="F973" s="212">
        <v>4000</v>
      </c>
      <c r="G973" s="213" t="s">
        <v>3321</v>
      </c>
      <c r="H973" s="908" t="s">
        <v>5674</v>
      </c>
      <c r="T973" s="671">
        <v>45548</v>
      </c>
      <c r="U973" s="557" t="s">
        <v>4325</v>
      </c>
      <c r="V973" s="557" t="s">
        <v>4326</v>
      </c>
      <c r="W973" s="558" t="s">
        <v>561</v>
      </c>
      <c r="X973" s="558" t="s">
        <v>426</v>
      </c>
      <c r="Y973" s="673" t="s">
        <v>4421</v>
      </c>
      <c r="Z973" s="569"/>
      <c r="AA973" s="569">
        <v>89000</v>
      </c>
      <c r="AB973" s="569"/>
      <c r="AC973" s="569"/>
      <c r="AD973" s="569"/>
      <c r="AE973" s="569">
        <v>89000</v>
      </c>
      <c r="AF973" s="569"/>
      <c r="AG973" s="569"/>
      <c r="AH973" s="569" t="s">
        <v>4324</v>
      </c>
      <c r="AI973" t="s">
        <v>542</v>
      </c>
      <c r="BP973" s="203"/>
      <c r="BQ973" s="203"/>
      <c r="BR973" s="203"/>
      <c r="BS973" s="203"/>
      <c r="BT973" s="203"/>
      <c r="BU973" s="126"/>
      <c r="BV973" s="203"/>
      <c r="BW973" s="203"/>
      <c r="BX973" s="126"/>
      <c r="BY973" s="203"/>
      <c r="BZ973" s="203"/>
      <c r="CA973" s="126"/>
      <c r="CB973" s="203"/>
      <c r="CC973" s="203"/>
      <c r="CD973" s="376"/>
      <c r="CE973" s="203"/>
      <c r="CJ973" s="375"/>
      <c r="CK973" s="375"/>
      <c r="CM973" s="375"/>
      <c r="DB973" s="126">
        <v>45926</v>
      </c>
      <c r="DC973" s="203">
        <v>25000</v>
      </c>
    </row>
    <row r="974" spans="5:107" x14ac:dyDescent="0.25">
      <c r="E974" s="211">
        <v>45911</v>
      </c>
      <c r="F974" s="212">
        <v>7000</v>
      </c>
      <c r="G974" s="213"/>
      <c r="H974" s="908" t="s">
        <v>6541</v>
      </c>
      <c r="T974" s="671">
        <v>45547</v>
      </c>
      <c r="U974" s="557" t="s">
        <v>578</v>
      </c>
      <c r="V974" s="557" t="s">
        <v>3408</v>
      </c>
      <c r="W974" s="558" t="s">
        <v>561</v>
      </c>
      <c r="X974" s="558" t="s">
        <v>427</v>
      </c>
      <c r="Y974" s="673">
        <v>297000</v>
      </c>
      <c r="Z974" s="569"/>
      <c r="AA974" s="569">
        <v>67000</v>
      </c>
      <c r="AB974" s="569"/>
      <c r="AC974" s="569"/>
      <c r="AD974" s="569"/>
      <c r="AE974" s="569">
        <v>67000</v>
      </c>
      <c r="AF974" s="569"/>
      <c r="AG974" s="569"/>
      <c r="AH974" s="569" t="s">
        <v>4394</v>
      </c>
      <c r="AI974" t="s">
        <v>542</v>
      </c>
      <c r="BP974" s="203"/>
      <c r="BQ974" s="203"/>
      <c r="BR974" s="203"/>
      <c r="BS974" s="203"/>
      <c r="BT974" s="203"/>
      <c r="BU974" s="126"/>
      <c r="BV974" s="203"/>
      <c r="BW974" s="203"/>
      <c r="BX974" s="126"/>
      <c r="BY974" s="203"/>
      <c r="BZ974" s="203"/>
      <c r="CA974" s="126"/>
      <c r="CB974" s="203"/>
      <c r="CC974" s="203"/>
      <c r="CD974" s="376"/>
      <c r="CE974" s="203"/>
      <c r="CJ974" s="375"/>
      <c r="CK974" s="375"/>
      <c r="CM974" s="375"/>
      <c r="DB974" s="126">
        <v>45926</v>
      </c>
      <c r="DC974" s="203">
        <v>60000</v>
      </c>
    </row>
    <row r="975" spans="5:107" x14ac:dyDescent="0.25">
      <c r="E975" s="211">
        <v>45911</v>
      </c>
      <c r="F975" s="212">
        <v>3000</v>
      </c>
      <c r="G975" s="213" t="s">
        <v>5440</v>
      </c>
      <c r="H975" s="908" t="s">
        <v>6537</v>
      </c>
      <c r="T975" s="671">
        <v>45546</v>
      </c>
      <c r="U975" s="557" t="s">
        <v>578</v>
      </c>
      <c r="V975" s="557" t="s">
        <v>4370</v>
      </c>
      <c r="W975" s="558" t="s">
        <v>561</v>
      </c>
      <c r="X975" s="558" t="s">
        <v>571</v>
      </c>
      <c r="Y975" s="673">
        <v>590000</v>
      </c>
      <c r="Z975" s="569"/>
      <c r="AA975" s="569">
        <v>90000</v>
      </c>
      <c r="AB975" s="569"/>
      <c r="AC975" s="569"/>
      <c r="AD975" s="569"/>
      <c r="AE975" s="569">
        <v>90000</v>
      </c>
      <c r="AF975" s="569"/>
      <c r="AG975" s="569"/>
      <c r="AH975" s="569" t="s">
        <v>4368</v>
      </c>
      <c r="AI975" t="s">
        <v>542</v>
      </c>
      <c r="BP975" s="203"/>
      <c r="BQ975" s="203"/>
      <c r="BR975" s="203"/>
      <c r="BS975" s="203"/>
      <c r="BT975" s="203"/>
      <c r="BU975" s="126"/>
      <c r="BV975" s="203"/>
      <c r="BW975" s="203"/>
      <c r="BX975" s="126"/>
      <c r="BY975" s="203"/>
      <c r="BZ975" s="203"/>
      <c r="CA975" s="126"/>
      <c r="CB975" s="203"/>
      <c r="CC975" s="203"/>
      <c r="CD975" s="376"/>
      <c r="CE975" s="203"/>
      <c r="CJ975" s="375"/>
      <c r="CK975" s="375"/>
      <c r="CM975" s="375"/>
      <c r="DB975" s="126">
        <v>45926</v>
      </c>
      <c r="DC975" s="203">
        <v>25000</v>
      </c>
    </row>
    <row r="976" spans="5:107" x14ac:dyDescent="0.25">
      <c r="E976" s="211">
        <v>45910</v>
      </c>
      <c r="F976" s="212">
        <v>5000</v>
      </c>
      <c r="G976" s="213"/>
      <c r="H976" s="908" t="s">
        <v>3697</v>
      </c>
      <c r="T976" s="671">
        <v>45545</v>
      </c>
      <c r="U976" s="557" t="s">
        <v>1523</v>
      </c>
      <c r="V976" s="557" t="s">
        <v>4374</v>
      </c>
      <c r="W976" s="558" t="s">
        <v>561</v>
      </c>
      <c r="X976" s="558" t="s">
        <v>426</v>
      </c>
      <c r="Y976" s="673">
        <v>355000</v>
      </c>
      <c r="Z976" s="569"/>
      <c r="AA976" s="569">
        <v>52000</v>
      </c>
      <c r="AB976" s="569"/>
      <c r="AC976" s="569"/>
      <c r="AD976" s="569"/>
      <c r="AE976" s="569">
        <v>52000</v>
      </c>
      <c r="AF976" s="569"/>
      <c r="AG976" s="569"/>
      <c r="AH976" s="569" t="s">
        <v>4376</v>
      </c>
      <c r="AI976" t="s">
        <v>542</v>
      </c>
      <c r="BP976" s="203"/>
      <c r="BQ976" s="203"/>
      <c r="BR976" s="203"/>
      <c r="BS976" s="203"/>
      <c r="BT976" s="203"/>
      <c r="BU976" s="126"/>
      <c r="BV976" s="203"/>
      <c r="BW976" s="203"/>
      <c r="BX976" s="126"/>
      <c r="BY976" s="203"/>
      <c r="BZ976" s="203"/>
      <c r="CA976" s="126"/>
      <c r="CB976" s="203"/>
      <c r="CC976" s="203"/>
      <c r="CD976" s="376"/>
      <c r="CE976" s="203"/>
      <c r="CJ976" s="375"/>
      <c r="CK976" s="375"/>
      <c r="CM976" s="375"/>
      <c r="DB976" s="126">
        <v>45926</v>
      </c>
      <c r="DC976" s="203">
        <v>11000</v>
      </c>
    </row>
    <row r="977" spans="5:107" x14ac:dyDescent="0.25">
      <c r="E977" s="211">
        <v>45910</v>
      </c>
      <c r="F977" s="212">
        <v>20000</v>
      </c>
      <c r="G977" s="213" t="s">
        <v>3321</v>
      </c>
      <c r="H977" s="908" t="s">
        <v>2257</v>
      </c>
      <c r="T977" s="671">
        <v>45544</v>
      </c>
      <c r="U977" s="557" t="s">
        <v>3970</v>
      </c>
      <c r="V977" s="557" t="s">
        <v>4287</v>
      </c>
      <c r="W977" s="558" t="s">
        <v>4105</v>
      </c>
      <c r="X977" s="558" t="s">
        <v>426</v>
      </c>
      <c r="Y977" s="673"/>
      <c r="Z977" s="569"/>
      <c r="AA977" s="569">
        <v>0</v>
      </c>
      <c r="AB977" s="569"/>
      <c r="AC977" s="569"/>
      <c r="AD977" s="569"/>
      <c r="AE977" s="569">
        <v>0</v>
      </c>
      <c r="AF977" s="569"/>
      <c r="AG977" s="569"/>
      <c r="AH977" s="569" t="s">
        <v>4373</v>
      </c>
      <c r="AI977" t="s">
        <v>542</v>
      </c>
      <c r="BP977" s="203"/>
      <c r="BQ977" s="203"/>
      <c r="BR977" s="203"/>
      <c r="BS977" s="203"/>
      <c r="BT977" s="203"/>
      <c r="BU977" s="126"/>
      <c r="BV977" s="203"/>
      <c r="BW977" s="203"/>
      <c r="BX977" s="126"/>
      <c r="BY977" s="203"/>
      <c r="BZ977" s="203"/>
      <c r="CA977" s="126"/>
      <c r="CB977" s="203"/>
      <c r="CC977" s="203"/>
      <c r="CD977" s="376"/>
      <c r="CE977" s="203"/>
      <c r="CJ977" s="375"/>
      <c r="CK977" s="375"/>
      <c r="CM977" s="375"/>
      <c r="DB977" s="126">
        <v>45926</v>
      </c>
      <c r="DC977" s="203">
        <v>37000</v>
      </c>
    </row>
    <row r="978" spans="5:107" x14ac:dyDescent="0.25">
      <c r="E978" s="211">
        <v>45909</v>
      </c>
      <c r="F978" s="212">
        <v>10000</v>
      </c>
      <c r="G978" s="213"/>
      <c r="H978" s="212" t="s">
        <v>6526</v>
      </c>
      <c r="T978" s="671">
        <v>45543</v>
      </c>
      <c r="U978" s="557" t="s">
        <v>1523</v>
      </c>
      <c r="V978" s="557" t="s">
        <v>3813</v>
      </c>
      <c r="W978" s="558" t="s">
        <v>580</v>
      </c>
      <c r="X978" s="558" t="s">
        <v>577</v>
      </c>
      <c r="Y978" s="673">
        <v>574000</v>
      </c>
      <c r="Z978" s="569"/>
      <c r="AA978" s="569">
        <v>14000</v>
      </c>
      <c r="AB978" s="569"/>
      <c r="AC978" s="569"/>
      <c r="AD978" s="569"/>
      <c r="AE978" s="569">
        <v>14000</v>
      </c>
      <c r="AF978" s="569"/>
      <c r="AG978" s="569"/>
      <c r="AH978" s="569" t="s">
        <v>3838</v>
      </c>
      <c r="AI978" t="s">
        <v>542</v>
      </c>
      <c r="BP978" s="203"/>
      <c r="BQ978" s="203"/>
      <c r="BR978" s="203"/>
      <c r="BS978" s="203"/>
      <c r="BT978" s="203"/>
      <c r="BU978" s="126"/>
      <c r="BV978" s="203"/>
      <c r="BW978" s="203"/>
      <c r="BX978" s="126"/>
      <c r="BY978" s="203"/>
      <c r="BZ978" s="203"/>
      <c r="CA978" s="126"/>
      <c r="CB978" s="203"/>
      <c r="CC978" s="203"/>
      <c r="CD978" s="376"/>
      <c r="CE978" s="203"/>
      <c r="CJ978" s="375"/>
      <c r="CK978" s="375"/>
      <c r="CM978" s="375"/>
      <c r="DB978" s="126">
        <v>45925</v>
      </c>
      <c r="DC978" s="203">
        <v>5000</v>
      </c>
    </row>
    <row r="979" spans="5:107" x14ac:dyDescent="0.25">
      <c r="E979" s="211">
        <v>45909</v>
      </c>
      <c r="F979" s="212">
        <v>3000</v>
      </c>
      <c r="G979" s="213" t="s">
        <v>5440</v>
      </c>
      <c r="H979" s="494" t="s">
        <v>3023</v>
      </c>
      <c r="T979" s="671">
        <v>45542</v>
      </c>
      <c r="U979" s="557" t="s">
        <v>4437</v>
      </c>
      <c r="V979" s="557">
        <v>98492032</v>
      </c>
      <c r="W979" s="558" t="s">
        <v>3213</v>
      </c>
      <c r="X979" s="558" t="s">
        <v>214</v>
      </c>
      <c r="Y979" s="673">
        <v>300000</v>
      </c>
      <c r="Z979" s="569"/>
      <c r="AA979" s="569">
        <v>25000</v>
      </c>
      <c r="AB979" s="569"/>
      <c r="AC979" s="569"/>
      <c r="AD979" s="569"/>
      <c r="AE979" s="569">
        <v>25000</v>
      </c>
      <c r="AF979" s="569"/>
      <c r="AG979" s="569"/>
      <c r="AH979" s="569" t="s">
        <v>4438</v>
      </c>
      <c r="AI979" t="s">
        <v>542</v>
      </c>
      <c r="BP979" s="203"/>
      <c r="BQ979" s="203"/>
      <c r="BR979" s="203"/>
      <c r="BS979" s="203"/>
      <c r="BT979" s="203"/>
      <c r="BU979" s="126"/>
      <c r="BV979" s="203"/>
      <c r="BW979" s="203"/>
      <c r="BX979" s="126"/>
      <c r="BY979" s="203"/>
      <c r="BZ979" s="203"/>
      <c r="CA979" s="126"/>
      <c r="CB979" s="203"/>
      <c r="CC979" s="203"/>
      <c r="CD979" s="376"/>
      <c r="CE979" s="203"/>
      <c r="CJ979" s="375"/>
      <c r="CK979" s="375"/>
      <c r="CM979" s="375"/>
      <c r="DB979" s="126">
        <v>45925</v>
      </c>
      <c r="DC979" s="203">
        <v>18000</v>
      </c>
    </row>
    <row r="980" spans="5:107" x14ac:dyDescent="0.25">
      <c r="E980" s="211">
        <v>45909</v>
      </c>
      <c r="F980" s="212">
        <v>2000</v>
      </c>
      <c r="G980" s="213" t="s">
        <v>5440</v>
      </c>
      <c r="H980" s="212" t="s">
        <v>3546</v>
      </c>
      <c r="T980" s="671">
        <v>45538</v>
      </c>
      <c r="U980" s="557" t="s">
        <v>556</v>
      </c>
      <c r="V980" s="557" t="s">
        <v>4355</v>
      </c>
      <c r="W980" s="558" t="s">
        <v>561</v>
      </c>
      <c r="X980" s="558" t="s">
        <v>513</v>
      </c>
      <c r="Y980" s="673">
        <v>760000</v>
      </c>
      <c r="Z980" s="569"/>
      <c r="AA980" s="569">
        <v>116500</v>
      </c>
      <c r="AB980" s="569"/>
      <c r="AC980" s="569"/>
      <c r="AD980" s="569"/>
      <c r="AE980" s="569">
        <v>116500</v>
      </c>
      <c r="AF980" s="569"/>
      <c r="AG980" s="569"/>
      <c r="AH980" s="569" t="s">
        <v>4403</v>
      </c>
      <c r="AI980" t="s">
        <v>542</v>
      </c>
      <c r="BP980" s="203"/>
      <c r="BQ980" s="203"/>
      <c r="BR980" s="203"/>
      <c r="BS980" s="203"/>
      <c r="BT980" s="203"/>
      <c r="BU980" s="126"/>
      <c r="BV980" s="203"/>
      <c r="BW980" s="203"/>
      <c r="BX980" s="126"/>
      <c r="BY980" s="203"/>
      <c r="BZ980" s="203"/>
      <c r="CA980" s="126"/>
      <c r="CB980" s="203"/>
      <c r="CC980" s="203"/>
      <c r="CD980" s="376"/>
      <c r="CE980" s="203"/>
      <c r="CJ980" s="375"/>
      <c r="CK980" s="375"/>
      <c r="CM980" s="375"/>
      <c r="DB980" s="126">
        <v>45925</v>
      </c>
      <c r="DC980" s="203">
        <v>18000</v>
      </c>
    </row>
    <row r="981" spans="5:107" x14ac:dyDescent="0.25">
      <c r="E981" s="211">
        <v>45909</v>
      </c>
      <c r="F981" s="212">
        <v>34000</v>
      </c>
      <c r="G981" s="213"/>
      <c r="H981" s="212" t="s">
        <v>1960</v>
      </c>
      <c r="T981" s="671">
        <v>45537</v>
      </c>
      <c r="U981" s="557" t="s">
        <v>556</v>
      </c>
      <c r="V981" s="557" t="s">
        <v>4375</v>
      </c>
      <c r="W981" s="558" t="s">
        <v>3611</v>
      </c>
      <c r="X981" s="558" t="s">
        <v>426</v>
      </c>
      <c r="Y981" s="673">
        <v>1240000</v>
      </c>
      <c r="Z981" s="569"/>
      <c r="AA981" s="569">
        <v>100500</v>
      </c>
      <c r="AB981" s="569"/>
      <c r="AC981" s="569"/>
      <c r="AD981" s="569"/>
      <c r="AE981" s="569">
        <v>100500</v>
      </c>
      <c r="AF981" s="569"/>
      <c r="AG981" s="569"/>
      <c r="AH981" s="569" t="s">
        <v>4377</v>
      </c>
      <c r="AI981" t="s">
        <v>542</v>
      </c>
      <c r="BP981" s="203"/>
      <c r="BQ981" s="203"/>
      <c r="BR981" s="203"/>
      <c r="BS981" s="203"/>
      <c r="BT981" s="203"/>
      <c r="BU981" s="126"/>
      <c r="BV981" s="203"/>
      <c r="BW981" s="203"/>
      <c r="BX981" s="126"/>
      <c r="BY981" s="203"/>
      <c r="BZ981" s="203"/>
      <c r="CA981" s="126"/>
      <c r="CB981" s="203"/>
      <c r="CC981" s="203"/>
      <c r="CD981" s="376"/>
      <c r="CE981" s="203"/>
      <c r="CJ981" s="375"/>
      <c r="CK981" s="375"/>
      <c r="CM981" s="375"/>
      <c r="DB981" s="126">
        <v>45925</v>
      </c>
      <c r="DC981" s="203">
        <v>0</v>
      </c>
    </row>
    <row r="982" spans="5:107" x14ac:dyDescent="0.25">
      <c r="E982" s="211">
        <v>45907</v>
      </c>
      <c r="F982" s="212">
        <v>25000</v>
      </c>
      <c r="G982" s="213" t="s">
        <v>1365</v>
      </c>
      <c r="H982" s="212" t="s">
        <v>2963</v>
      </c>
      <c r="T982" s="671">
        <v>45536</v>
      </c>
      <c r="U982" s="557" t="s">
        <v>556</v>
      </c>
      <c r="V982" s="557">
        <v>1152684953</v>
      </c>
      <c r="W982" s="558" t="s">
        <v>3135</v>
      </c>
      <c r="X982" s="558" t="s">
        <v>426</v>
      </c>
      <c r="Y982" s="673"/>
      <c r="Z982" s="569"/>
      <c r="AA982" s="569">
        <v>12500</v>
      </c>
      <c r="AB982" s="569"/>
      <c r="AC982" s="569"/>
      <c r="AD982" s="569"/>
      <c r="AE982" s="569">
        <v>12500</v>
      </c>
      <c r="AF982" s="569"/>
      <c r="AG982" s="569"/>
      <c r="AH982" s="569" t="s">
        <v>4395</v>
      </c>
      <c r="AI982" t="s">
        <v>542</v>
      </c>
      <c r="BP982" s="203"/>
      <c r="BQ982" s="203"/>
      <c r="BR982" s="203"/>
      <c r="BS982" s="203"/>
      <c r="BT982" s="203"/>
      <c r="BU982" s="126"/>
      <c r="BV982" s="203"/>
      <c r="BW982" s="203"/>
      <c r="BX982" s="126"/>
      <c r="BY982" s="203"/>
      <c r="BZ982" s="203"/>
      <c r="CA982" s="126"/>
      <c r="CB982" s="203"/>
      <c r="CC982" s="203"/>
      <c r="CD982" s="376"/>
      <c r="CE982" s="203"/>
      <c r="CJ982" s="375"/>
      <c r="CK982" s="375"/>
      <c r="CM982" s="375"/>
      <c r="DB982" s="126">
        <v>45925</v>
      </c>
      <c r="DC982" s="203">
        <v>154000</v>
      </c>
    </row>
    <row r="983" spans="5:107" x14ac:dyDescent="0.25">
      <c r="E983" s="211">
        <v>45906</v>
      </c>
      <c r="F983" s="212">
        <v>8000</v>
      </c>
      <c r="G983" s="213"/>
      <c r="H983" s="212" t="s">
        <v>6456</v>
      </c>
      <c r="T983" s="671">
        <v>45533</v>
      </c>
      <c r="U983" s="557" t="s">
        <v>582</v>
      </c>
      <c r="V983" s="557" t="s">
        <v>3308</v>
      </c>
      <c r="W983" s="558" t="s">
        <v>561</v>
      </c>
      <c r="X983" s="558" t="s">
        <v>427</v>
      </c>
      <c r="Y983" s="673">
        <v>360000</v>
      </c>
      <c r="Z983" s="569"/>
      <c r="AA983" s="569">
        <v>73000</v>
      </c>
      <c r="AB983" s="569"/>
      <c r="AC983" s="569"/>
      <c r="AD983" s="569"/>
      <c r="AE983" s="569">
        <v>73000</v>
      </c>
      <c r="AF983" s="569"/>
      <c r="AG983" s="569"/>
      <c r="AH983" s="569" t="s">
        <v>4367</v>
      </c>
      <c r="AI983" t="s">
        <v>542</v>
      </c>
      <c r="BP983" s="203"/>
      <c r="BQ983" s="203"/>
      <c r="BR983" s="203"/>
      <c r="BS983" s="203"/>
      <c r="BT983" s="203"/>
      <c r="BU983" s="126"/>
      <c r="BV983" s="203"/>
      <c r="BW983" s="203"/>
      <c r="BX983" s="126"/>
      <c r="BY983" s="203"/>
      <c r="BZ983" s="203"/>
      <c r="CA983" s="126"/>
      <c r="CB983" s="203"/>
      <c r="CC983" s="203"/>
      <c r="CD983" s="376"/>
      <c r="CE983" s="203"/>
      <c r="CJ983" s="375"/>
      <c r="CK983" s="375"/>
      <c r="CM983" s="375"/>
      <c r="DB983" s="126">
        <v>45925</v>
      </c>
      <c r="DC983" s="203">
        <v>256000</v>
      </c>
    </row>
    <row r="984" spans="5:107" x14ac:dyDescent="0.25">
      <c r="E984" s="211">
        <v>45906</v>
      </c>
      <c r="F984" s="212">
        <v>120000</v>
      </c>
      <c r="G984" s="213" t="s">
        <v>911</v>
      </c>
      <c r="H984" s="212" t="s">
        <v>1140</v>
      </c>
      <c r="T984" s="671">
        <v>45532</v>
      </c>
      <c r="U984" s="557" t="s">
        <v>4362</v>
      </c>
      <c r="V984" s="557" t="s">
        <v>4363</v>
      </c>
      <c r="W984" s="558" t="s">
        <v>580</v>
      </c>
      <c r="X984" s="558" t="s">
        <v>427</v>
      </c>
      <c r="Y984" s="673">
        <v>427000</v>
      </c>
      <c r="Z984" s="569"/>
      <c r="AA984" s="569">
        <v>75000</v>
      </c>
      <c r="AB984" s="569"/>
      <c r="AC984" s="569"/>
      <c r="AD984" s="569"/>
      <c r="AE984" s="569">
        <v>75000</v>
      </c>
      <c r="AF984" s="569"/>
      <c r="AG984" s="569"/>
      <c r="AH984" s="569" t="s">
        <v>4366</v>
      </c>
      <c r="AI984" t="s">
        <v>542</v>
      </c>
      <c r="BP984" s="203"/>
      <c r="BQ984" s="203"/>
      <c r="BR984" s="203"/>
      <c r="BS984" s="203"/>
      <c r="BT984" s="203"/>
      <c r="BU984" s="126"/>
      <c r="BV984" s="203"/>
      <c r="BW984" s="203"/>
      <c r="BX984" s="126"/>
      <c r="BY984" s="203"/>
      <c r="BZ984" s="203"/>
      <c r="CA984" s="126"/>
      <c r="CB984" s="203"/>
      <c r="CC984" s="203"/>
      <c r="CD984" s="376"/>
      <c r="CE984" s="203"/>
      <c r="CJ984" s="375"/>
      <c r="CK984" s="375"/>
      <c r="CM984" s="375"/>
      <c r="DB984" s="126">
        <v>45925</v>
      </c>
      <c r="DC984" s="203">
        <v>5000</v>
      </c>
    </row>
    <row r="985" spans="5:107" x14ac:dyDescent="0.25">
      <c r="E985" s="211">
        <v>45905</v>
      </c>
      <c r="F985" s="212">
        <v>5000</v>
      </c>
      <c r="G985" s="213" t="s">
        <v>1281</v>
      </c>
      <c r="H985" s="212" t="s">
        <v>984</v>
      </c>
      <c r="T985" s="671">
        <v>45531</v>
      </c>
      <c r="U985" s="557" t="s">
        <v>4345</v>
      </c>
      <c r="V985" s="557"/>
      <c r="W985" s="558"/>
      <c r="X985" s="558"/>
      <c r="Y985" s="673"/>
      <c r="Z985" s="569"/>
      <c r="AA985" s="569">
        <v>27000</v>
      </c>
      <c r="AB985" s="569"/>
      <c r="AC985" s="569"/>
      <c r="AD985" s="569"/>
      <c r="AE985" s="569">
        <v>27000</v>
      </c>
      <c r="AF985" s="569"/>
      <c r="AG985" s="569"/>
      <c r="AH985" s="569" t="s">
        <v>4346</v>
      </c>
      <c r="AI985" t="s">
        <v>542</v>
      </c>
      <c r="BP985" s="203"/>
      <c r="BQ985" s="203"/>
      <c r="BR985" s="203"/>
      <c r="BS985" s="203"/>
      <c r="BT985" s="203"/>
      <c r="BU985" s="126"/>
      <c r="BV985" s="203"/>
      <c r="BW985" s="203"/>
      <c r="BX985" s="126"/>
      <c r="BY985" s="203"/>
      <c r="BZ985" s="203"/>
      <c r="CA985" s="126"/>
      <c r="CB985" s="203"/>
      <c r="CC985" s="203"/>
      <c r="CD985" s="376"/>
      <c r="CE985" s="203"/>
      <c r="CJ985" s="375"/>
      <c r="CK985" s="375"/>
      <c r="CM985" s="375"/>
      <c r="DB985" s="126">
        <v>45925</v>
      </c>
      <c r="DC985" s="203">
        <v>176000</v>
      </c>
    </row>
    <row r="986" spans="5:107" x14ac:dyDescent="0.25">
      <c r="E986" s="211">
        <v>45905</v>
      </c>
      <c r="F986" s="212">
        <v>5000</v>
      </c>
      <c r="G986" s="213" t="s">
        <v>3323</v>
      </c>
      <c r="H986" s="212" t="s">
        <v>6464</v>
      </c>
      <c r="T986" s="671">
        <v>45530</v>
      </c>
      <c r="U986" s="557" t="s">
        <v>578</v>
      </c>
      <c r="V986" s="557" t="s">
        <v>4305</v>
      </c>
      <c r="W986" s="558" t="s">
        <v>561</v>
      </c>
      <c r="X986" s="558" t="s">
        <v>214</v>
      </c>
      <c r="Y986" s="673">
        <v>408000</v>
      </c>
      <c r="Z986" s="569"/>
      <c r="AA986" s="569">
        <v>105000</v>
      </c>
      <c r="AB986" s="569"/>
      <c r="AC986" s="569"/>
      <c r="AD986" s="569"/>
      <c r="AE986" s="569">
        <v>105000</v>
      </c>
      <c r="AF986" s="569"/>
      <c r="AG986" s="569"/>
      <c r="AH986" s="569" t="s">
        <v>4327</v>
      </c>
      <c r="AI986" t="s">
        <v>542</v>
      </c>
      <c r="BP986" s="203"/>
      <c r="BQ986" s="203"/>
      <c r="BR986" s="203"/>
      <c r="BS986" s="203"/>
      <c r="BT986" s="203"/>
      <c r="BU986" s="126"/>
      <c r="BV986" s="203"/>
      <c r="BW986" s="203"/>
      <c r="BX986" s="126"/>
      <c r="BY986" s="203"/>
      <c r="BZ986" s="203"/>
      <c r="CA986" s="126"/>
      <c r="CB986" s="203"/>
      <c r="CC986" s="203"/>
      <c r="CD986" s="376"/>
      <c r="CE986" s="203"/>
      <c r="CJ986" s="375"/>
      <c r="CK986" s="375"/>
      <c r="CM986" s="375"/>
      <c r="DB986" s="126">
        <v>45925</v>
      </c>
      <c r="DC986" s="203">
        <v>5000</v>
      </c>
    </row>
    <row r="987" spans="5:107" x14ac:dyDescent="0.25">
      <c r="E987" s="211">
        <v>45905</v>
      </c>
      <c r="F987" s="212">
        <v>10000</v>
      </c>
      <c r="G987" s="213" t="s">
        <v>1281</v>
      </c>
      <c r="H987" s="212" t="s">
        <v>948</v>
      </c>
      <c r="T987" s="671">
        <v>45529</v>
      </c>
      <c r="U987" s="557" t="s">
        <v>596</v>
      </c>
      <c r="V987" s="557" t="s">
        <v>4341</v>
      </c>
      <c r="W987" s="558" t="s">
        <v>561</v>
      </c>
      <c r="X987" s="558" t="s">
        <v>427</v>
      </c>
      <c r="Y987" s="673">
        <v>70000</v>
      </c>
      <c r="Z987" s="569"/>
      <c r="AA987" s="569">
        <v>72000</v>
      </c>
      <c r="AB987" s="569"/>
      <c r="AC987" s="569"/>
      <c r="AD987" s="569"/>
      <c r="AE987" s="569">
        <v>72000</v>
      </c>
      <c r="AF987" s="569"/>
      <c r="AG987" s="569"/>
      <c r="AH987" s="569" t="s">
        <v>4344</v>
      </c>
      <c r="AI987" t="s">
        <v>542</v>
      </c>
      <c r="BP987" s="203"/>
      <c r="BQ987" s="203"/>
      <c r="BR987" s="203"/>
      <c r="BS987" s="203"/>
      <c r="BT987" s="203"/>
      <c r="BU987" s="126"/>
      <c r="BV987" s="203"/>
      <c r="BW987" s="203"/>
      <c r="BX987" s="126"/>
      <c r="BY987" s="203"/>
      <c r="BZ987" s="203"/>
      <c r="CA987" s="126"/>
      <c r="CB987" s="203"/>
      <c r="CC987" s="203"/>
      <c r="CD987" s="376"/>
      <c r="CE987" s="203"/>
      <c r="CJ987" s="375"/>
      <c r="CK987" s="375"/>
      <c r="CM987" s="375"/>
      <c r="DB987" s="126">
        <v>45925</v>
      </c>
      <c r="DC987" s="203">
        <v>203000</v>
      </c>
    </row>
    <row r="988" spans="5:107" x14ac:dyDescent="0.25">
      <c r="E988" s="211">
        <v>45905</v>
      </c>
      <c r="F988" s="212">
        <v>174000</v>
      </c>
      <c r="G988" s="213" t="s">
        <v>1281</v>
      </c>
      <c r="H988" s="212" t="s">
        <v>3344</v>
      </c>
      <c r="T988" s="671">
        <v>45528</v>
      </c>
      <c r="U988" s="557" t="s">
        <v>3970</v>
      </c>
      <c r="V988" s="557" t="s">
        <v>4287</v>
      </c>
      <c r="W988" s="558" t="s">
        <v>4105</v>
      </c>
      <c r="X988" s="558" t="s">
        <v>426</v>
      </c>
      <c r="Y988" s="673">
        <v>982000</v>
      </c>
      <c r="Z988" s="569"/>
      <c r="AA988" s="569">
        <v>70000</v>
      </c>
      <c r="AB988" s="569"/>
      <c r="AC988" s="569"/>
      <c r="AD988" s="569"/>
      <c r="AE988" s="569">
        <v>70000</v>
      </c>
      <c r="AF988" s="569"/>
      <c r="AG988" s="569"/>
      <c r="AH988" s="569" t="s">
        <v>4337</v>
      </c>
      <c r="AI988" t="s">
        <v>542</v>
      </c>
      <c r="BP988" s="203"/>
      <c r="BQ988" s="203"/>
      <c r="BR988" s="203"/>
      <c r="BS988" s="203"/>
      <c r="BT988" s="203"/>
      <c r="BU988" s="126"/>
      <c r="BV988" s="203"/>
      <c r="BW988" s="203"/>
      <c r="BX988" s="126"/>
      <c r="BY988" s="203"/>
      <c r="BZ988" s="203"/>
      <c r="CA988" s="126"/>
      <c r="CB988" s="203"/>
      <c r="CC988" s="203"/>
      <c r="CD988" s="376"/>
      <c r="CE988" s="203"/>
      <c r="CJ988" s="375"/>
      <c r="CK988" s="375"/>
      <c r="CM988" s="375"/>
      <c r="DB988" s="126">
        <v>45925</v>
      </c>
      <c r="DC988" s="203">
        <v>30000</v>
      </c>
    </row>
    <row r="989" spans="5:107" x14ac:dyDescent="0.25">
      <c r="E989" s="211">
        <v>45904</v>
      </c>
      <c r="F989" s="212">
        <v>2000</v>
      </c>
      <c r="G989" s="213"/>
      <c r="H989" s="212" t="s">
        <v>3920</v>
      </c>
      <c r="T989" s="671">
        <v>45527</v>
      </c>
      <c r="U989" s="557" t="s">
        <v>4297</v>
      </c>
      <c r="V989" s="557" t="s">
        <v>4320</v>
      </c>
      <c r="W989" s="558" t="s">
        <v>561</v>
      </c>
      <c r="X989" s="558" t="s">
        <v>1664</v>
      </c>
      <c r="Y989" s="673">
        <v>492000</v>
      </c>
      <c r="Z989" s="569"/>
      <c r="AA989" s="569">
        <v>99000</v>
      </c>
      <c r="AB989" s="569"/>
      <c r="AC989" s="569"/>
      <c r="AD989" s="569"/>
      <c r="AE989" s="569">
        <v>99000</v>
      </c>
      <c r="AF989" s="569"/>
      <c r="AG989" s="569"/>
      <c r="AH989" s="569" t="s">
        <v>4338</v>
      </c>
      <c r="AI989" t="s">
        <v>542</v>
      </c>
      <c r="BP989" s="203"/>
      <c r="BQ989" s="203"/>
      <c r="BR989" s="203"/>
      <c r="BS989" s="203"/>
      <c r="BT989" s="203"/>
      <c r="BU989" s="126"/>
      <c r="BV989" s="203"/>
      <c r="BW989" s="203"/>
      <c r="BX989" s="126"/>
      <c r="BY989" s="203"/>
      <c r="BZ989" s="203"/>
      <c r="CA989" s="126"/>
      <c r="CB989" s="203"/>
      <c r="CC989" s="203"/>
      <c r="CD989" s="376"/>
      <c r="CE989" s="203"/>
      <c r="CJ989" s="375"/>
      <c r="CK989" s="375"/>
      <c r="CM989" s="375"/>
      <c r="DB989" s="126">
        <v>45925</v>
      </c>
      <c r="DC989" s="203">
        <v>18000</v>
      </c>
    </row>
    <row r="990" spans="5:107" x14ac:dyDescent="0.25">
      <c r="E990" s="211">
        <v>45904</v>
      </c>
      <c r="F990" s="212">
        <v>10000</v>
      </c>
      <c r="G990" s="213" t="s">
        <v>911</v>
      </c>
      <c r="H990" s="212" t="s">
        <v>988</v>
      </c>
      <c r="T990" s="671">
        <v>45526</v>
      </c>
      <c r="U990" s="557" t="s">
        <v>4340</v>
      </c>
      <c r="V990" s="557" t="s">
        <v>4321</v>
      </c>
      <c r="W990" s="558" t="s">
        <v>4334</v>
      </c>
      <c r="X990" s="558" t="s">
        <v>571</v>
      </c>
      <c r="Y990" s="673">
        <v>1336000</v>
      </c>
      <c r="Z990" s="569"/>
      <c r="AA990" s="569">
        <v>93000</v>
      </c>
      <c r="AB990" s="569"/>
      <c r="AC990" s="569"/>
      <c r="AD990" s="569"/>
      <c r="AE990" s="569">
        <v>93000</v>
      </c>
      <c r="AF990" s="569"/>
      <c r="AG990" s="569"/>
      <c r="AH990" s="569" t="s">
        <v>4339</v>
      </c>
      <c r="AI990" t="s">
        <v>542</v>
      </c>
      <c r="BP990" s="203"/>
      <c r="BQ990" s="203"/>
      <c r="BR990" s="203"/>
      <c r="BS990" s="203"/>
      <c r="BT990" s="203"/>
      <c r="BU990" s="126"/>
      <c r="BV990" s="203"/>
      <c r="BW990" s="203"/>
      <c r="BX990" s="126"/>
      <c r="BY990" s="203"/>
      <c r="BZ990" s="203"/>
      <c r="CA990" s="126"/>
      <c r="CB990" s="203"/>
      <c r="CC990" s="203"/>
      <c r="CD990" s="376"/>
      <c r="CE990" s="203"/>
      <c r="CJ990" s="375"/>
      <c r="CK990" s="375"/>
      <c r="CM990" s="375"/>
      <c r="DB990" s="126">
        <v>45925</v>
      </c>
      <c r="DC990" s="203">
        <v>5000</v>
      </c>
    </row>
    <row r="991" spans="5:107" x14ac:dyDescent="0.25">
      <c r="E991" s="211">
        <v>45904</v>
      </c>
      <c r="F991" s="212">
        <v>30000</v>
      </c>
      <c r="G991" s="213" t="s">
        <v>911</v>
      </c>
      <c r="H991" s="212" t="s">
        <v>885</v>
      </c>
      <c r="T991" s="671">
        <v>45525</v>
      </c>
      <c r="U991" s="557" t="s">
        <v>2420</v>
      </c>
      <c r="V991" s="557" t="s">
        <v>3080</v>
      </c>
      <c r="W991" s="558" t="s">
        <v>561</v>
      </c>
      <c r="X991" s="558" t="s">
        <v>426</v>
      </c>
      <c r="Y991" s="673" t="s">
        <v>4035</v>
      </c>
      <c r="Z991" s="569"/>
      <c r="AA991" s="569">
        <v>0</v>
      </c>
      <c r="AB991" s="569"/>
      <c r="AC991" s="569"/>
      <c r="AD991" s="569"/>
      <c r="AE991" s="569">
        <v>0</v>
      </c>
      <c r="AF991" s="569"/>
      <c r="AG991" s="569"/>
      <c r="AH991" s="569" t="s">
        <v>4323</v>
      </c>
      <c r="AI991" t="s">
        <v>542</v>
      </c>
      <c r="BP991" s="203"/>
      <c r="BQ991" s="203"/>
      <c r="BR991" s="203"/>
      <c r="BS991" s="203"/>
      <c r="BT991" s="203"/>
      <c r="BU991" s="126"/>
      <c r="BV991" s="203"/>
      <c r="BW991" s="203"/>
      <c r="BX991" s="126"/>
      <c r="BY991" s="203"/>
      <c r="BZ991" s="203"/>
      <c r="CA991" s="126"/>
      <c r="CB991" s="203"/>
      <c r="CC991" s="203"/>
      <c r="CD991" s="376"/>
      <c r="CE991" s="203"/>
      <c r="CJ991" s="375"/>
      <c r="CK991" s="375"/>
      <c r="CM991" s="375"/>
      <c r="DB991" s="126">
        <v>45925</v>
      </c>
      <c r="DC991" s="203">
        <v>1012000</v>
      </c>
    </row>
    <row r="992" spans="5:107" x14ac:dyDescent="0.25">
      <c r="E992" s="211">
        <v>45903</v>
      </c>
      <c r="F992" s="212">
        <v>16000</v>
      </c>
      <c r="G992" s="213" t="s">
        <v>1365</v>
      </c>
      <c r="H992" s="212" t="s">
        <v>7643</v>
      </c>
      <c r="T992" s="671">
        <v>45524</v>
      </c>
      <c r="U992" s="557" t="s">
        <v>578</v>
      </c>
      <c r="V992" s="557" t="s">
        <v>4302</v>
      </c>
      <c r="W992" s="558" t="s">
        <v>561</v>
      </c>
      <c r="X992" s="558" t="s">
        <v>426</v>
      </c>
      <c r="Y992" s="673">
        <v>308000</v>
      </c>
      <c r="Z992" s="569"/>
      <c r="AA992" s="569">
        <v>75000</v>
      </c>
      <c r="AB992" s="569"/>
      <c r="AC992" s="569"/>
      <c r="AD992" s="569"/>
      <c r="AE992" s="569">
        <v>75000</v>
      </c>
      <c r="AF992" s="569"/>
      <c r="AG992" s="569"/>
      <c r="AH992" s="569" t="s">
        <v>4317</v>
      </c>
      <c r="AI992" t="s">
        <v>542</v>
      </c>
      <c r="BP992" s="203"/>
      <c r="BQ992" s="203"/>
      <c r="BR992" s="203"/>
      <c r="BS992" s="203"/>
      <c r="BT992" s="203"/>
      <c r="BU992" s="126"/>
      <c r="BV992" s="203"/>
      <c r="BW992" s="203"/>
      <c r="BX992" s="126"/>
      <c r="BY992" s="203"/>
      <c r="BZ992" s="203"/>
      <c r="CA992" s="126"/>
      <c r="CB992" s="203"/>
      <c r="CC992" s="203"/>
      <c r="CD992" s="376"/>
      <c r="CE992" s="203"/>
      <c r="CJ992" s="375"/>
      <c r="CK992" s="375"/>
      <c r="CM992" s="375"/>
      <c r="DB992" s="126">
        <v>45925</v>
      </c>
      <c r="DC992" s="203">
        <v>2000</v>
      </c>
    </row>
    <row r="993" spans="5:107" x14ac:dyDescent="0.25">
      <c r="E993" s="211">
        <v>45903</v>
      </c>
      <c r="F993" s="212">
        <v>86000</v>
      </c>
      <c r="G993" s="213" t="s">
        <v>1281</v>
      </c>
      <c r="H993" s="212" t="s">
        <v>6399</v>
      </c>
      <c r="T993" s="671">
        <v>45523</v>
      </c>
      <c r="U993" s="557" t="s">
        <v>578</v>
      </c>
      <c r="V993" s="557" t="s">
        <v>4239</v>
      </c>
      <c r="W993" s="558" t="s">
        <v>561</v>
      </c>
      <c r="X993" s="558" t="s">
        <v>427</v>
      </c>
      <c r="Y993" s="673">
        <v>284000</v>
      </c>
      <c r="Z993" s="569"/>
      <c r="AA993" s="569">
        <v>72000</v>
      </c>
      <c r="AB993" s="569"/>
      <c r="AC993" s="569"/>
      <c r="AD993" s="569"/>
      <c r="AE993" s="569">
        <v>72000</v>
      </c>
      <c r="AF993" s="569"/>
      <c r="AG993" s="569"/>
      <c r="AH993" s="569" t="s">
        <v>4240</v>
      </c>
      <c r="AI993" t="s">
        <v>542</v>
      </c>
      <c r="BP993" s="203"/>
      <c r="BQ993" s="203"/>
      <c r="BR993" s="203"/>
      <c r="BS993" s="203"/>
      <c r="BT993" s="203"/>
      <c r="BU993" s="126"/>
      <c r="BV993" s="203"/>
      <c r="BW993" s="203"/>
      <c r="BX993" s="126"/>
      <c r="BY993" s="203"/>
      <c r="BZ993" s="203"/>
      <c r="CA993" s="126"/>
      <c r="CB993" s="203"/>
      <c r="CC993" s="203"/>
      <c r="CD993" s="376"/>
      <c r="CE993" s="203"/>
      <c r="CJ993" s="375"/>
      <c r="CK993" s="375"/>
      <c r="CM993" s="375"/>
      <c r="DB993" s="126">
        <v>45925</v>
      </c>
      <c r="DC993" s="203">
        <v>10000</v>
      </c>
    </row>
    <row r="994" spans="5:107" x14ac:dyDescent="0.25">
      <c r="E994" s="211">
        <v>45903</v>
      </c>
      <c r="F994" s="212">
        <v>16000</v>
      </c>
      <c r="G994" s="460" t="s">
        <v>1365</v>
      </c>
      <c r="H994" s="405" t="s">
        <v>6455</v>
      </c>
      <c r="T994" s="671">
        <v>45522</v>
      </c>
      <c r="U994" s="557" t="s">
        <v>1469</v>
      </c>
      <c r="V994" s="557">
        <v>1152195495</v>
      </c>
      <c r="W994" s="558" t="s">
        <v>4286</v>
      </c>
      <c r="X994" s="558"/>
      <c r="Y994" s="673" t="s">
        <v>4296</v>
      </c>
      <c r="Z994" s="569"/>
      <c r="AA994" s="569">
        <v>30000</v>
      </c>
      <c r="AB994" s="569"/>
      <c r="AC994" s="569"/>
      <c r="AD994" s="569"/>
      <c r="AE994" s="569">
        <v>30000</v>
      </c>
      <c r="AF994" s="569"/>
      <c r="AG994" s="569"/>
      <c r="AH994" s="569" t="s">
        <v>4301</v>
      </c>
      <c r="AI994" t="s">
        <v>542</v>
      </c>
      <c r="BP994" s="203"/>
      <c r="BQ994" s="203"/>
      <c r="BR994" s="203"/>
      <c r="BS994" s="203"/>
      <c r="BT994" s="203"/>
      <c r="BU994" s="126"/>
      <c r="BV994" s="203"/>
      <c r="BW994" s="203"/>
      <c r="BX994" s="126"/>
      <c r="BY994" s="203"/>
      <c r="BZ994" s="203"/>
      <c r="CA994" s="126"/>
      <c r="CB994" s="203"/>
      <c r="CC994" s="203"/>
      <c r="CD994" s="376"/>
      <c r="CE994" s="203"/>
      <c r="CJ994" s="375"/>
      <c r="CK994" s="375"/>
      <c r="CM994" s="375"/>
      <c r="DB994" s="126">
        <v>45925</v>
      </c>
      <c r="DC994" s="203">
        <v>5000</v>
      </c>
    </row>
    <row r="995" spans="5:107" x14ac:dyDescent="0.25">
      <c r="E995" s="211">
        <v>45901</v>
      </c>
      <c r="F995" s="212">
        <v>12000</v>
      </c>
      <c r="G995" s="213"/>
      <c r="H995" s="212" t="s">
        <v>6391</v>
      </c>
      <c r="T995" s="671">
        <v>45521</v>
      </c>
      <c r="U995" s="557" t="s">
        <v>3858</v>
      </c>
      <c r="V995" s="557" t="s">
        <v>4289</v>
      </c>
      <c r="W995" s="558" t="s">
        <v>561</v>
      </c>
      <c r="X995" s="558" t="s">
        <v>238</v>
      </c>
      <c r="Y995" s="673">
        <v>510000</v>
      </c>
      <c r="Z995" s="569"/>
      <c r="AA995" s="569">
        <v>70000</v>
      </c>
      <c r="AB995" s="569"/>
      <c r="AC995" s="569"/>
      <c r="AD995" s="569"/>
      <c r="AE995" s="569">
        <v>70000</v>
      </c>
      <c r="AF995" s="569"/>
      <c r="AG995" s="569"/>
      <c r="AH995" s="569" t="s">
        <v>4290</v>
      </c>
      <c r="AI995" t="s">
        <v>542</v>
      </c>
      <c r="BP995" s="203"/>
      <c r="BQ995" s="203"/>
      <c r="BR995" s="203"/>
      <c r="BS995" s="203"/>
      <c r="BT995" s="203"/>
      <c r="BU995" s="126"/>
      <c r="BV995" s="203"/>
      <c r="BW995" s="203"/>
      <c r="BX995" s="126"/>
      <c r="BY995" s="203"/>
      <c r="BZ995" s="203"/>
      <c r="CA995" s="126"/>
      <c r="CB995" s="203"/>
      <c r="CC995" s="203"/>
      <c r="CD995" s="376"/>
      <c r="CE995" s="203"/>
      <c r="CJ995" s="375"/>
      <c r="CK995" s="375"/>
      <c r="CM995" s="375"/>
      <c r="DB995" s="126">
        <v>45922</v>
      </c>
      <c r="DC995" s="203">
        <v>6000</v>
      </c>
    </row>
    <row r="996" spans="5:107" x14ac:dyDescent="0.25">
      <c r="E996" s="211">
        <v>45900</v>
      </c>
      <c r="F996" s="212">
        <v>7000</v>
      </c>
      <c r="G996" s="213" t="s">
        <v>3321</v>
      </c>
      <c r="H996" s="212" t="s">
        <v>6458</v>
      </c>
      <c r="T996" s="671">
        <v>45520</v>
      </c>
      <c r="U996" s="557" t="s">
        <v>4362</v>
      </c>
      <c r="V996" s="557" t="s">
        <v>4281</v>
      </c>
      <c r="W996" s="558" t="s">
        <v>561</v>
      </c>
      <c r="X996" s="558" t="s">
        <v>214</v>
      </c>
      <c r="Y996" s="673">
        <v>264000</v>
      </c>
      <c r="Z996" s="569"/>
      <c r="AA996" s="569">
        <v>83000</v>
      </c>
      <c r="AB996" s="569"/>
      <c r="AC996" s="569"/>
      <c r="AD996" s="569"/>
      <c r="AE996" s="569">
        <v>83000</v>
      </c>
      <c r="AF996" s="569"/>
      <c r="AG996" s="569"/>
      <c r="AH996" s="569" t="s">
        <v>4291</v>
      </c>
      <c r="AI996" t="s">
        <v>542</v>
      </c>
      <c r="BP996" s="203"/>
      <c r="BQ996" s="203"/>
      <c r="BR996" s="203"/>
      <c r="BS996" s="203"/>
      <c r="BT996" s="203"/>
      <c r="BU996" s="126"/>
      <c r="BV996" s="203"/>
      <c r="BW996" s="203"/>
      <c r="BX996" s="126"/>
      <c r="BY996" s="203"/>
      <c r="BZ996" s="203"/>
      <c r="CA996" s="126"/>
      <c r="CB996" s="203"/>
      <c r="CC996" s="203"/>
      <c r="CD996" s="376"/>
      <c r="CE996" s="203"/>
      <c r="CJ996" s="375"/>
      <c r="CK996" s="375"/>
      <c r="CM996" s="375"/>
      <c r="DB996" s="126">
        <v>45922</v>
      </c>
      <c r="DC996" s="203">
        <v>300000</v>
      </c>
    </row>
    <row r="997" spans="5:107" x14ac:dyDescent="0.25">
      <c r="E997" s="211">
        <v>45900</v>
      </c>
      <c r="F997" s="212">
        <v>170000</v>
      </c>
      <c r="G997" s="213"/>
      <c r="H997" s="212" t="s">
        <v>3842</v>
      </c>
      <c r="T997" s="671">
        <v>45519</v>
      </c>
      <c r="U997" s="557" t="s">
        <v>596</v>
      </c>
      <c r="V997" s="557"/>
      <c r="W997" s="558" t="s">
        <v>4277</v>
      </c>
      <c r="X997" s="558" t="s">
        <v>426</v>
      </c>
      <c r="Y997" s="673">
        <v>100000</v>
      </c>
      <c r="Z997" s="569"/>
      <c r="AA997" s="569">
        <v>31000</v>
      </c>
      <c r="AB997" s="569"/>
      <c r="AC997" s="569"/>
      <c r="AD997" s="569"/>
      <c r="AE997" s="569">
        <v>31000</v>
      </c>
      <c r="AF997" s="569"/>
      <c r="AG997" s="569"/>
      <c r="AH997" s="569" t="s">
        <v>4278</v>
      </c>
      <c r="AI997" t="s">
        <v>542</v>
      </c>
      <c r="BP997" s="203"/>
      <c r="BQ997" s="203"/>
      <c r="BR997" s="203"/>
      <c r="BS997" s="203"/>
      <c r="BT997" s="203"/>
      <c r="BU997" s="126"/>
      <c r="BV997" s="203"/>
      <c r="BW997" s="203"/>
      <c r="BX997" s="126"/>
      <c r="BY997" s="203"/>
      <c r="BZ997" s="203"/>
      <c r="CA997" s="126"/>
      <c r="CB997" s="203"/>
      <c r="CC997" s="203"/>
      <c r="CD997" s="376"/>
      <c r="CE997" s="203"/>
      <c r="CJ997" s="375"/>
      <c r="CK997" s="375"/>
      <c r="CM997" s="375"/>
      <c r="DB997" s="126">
        <v>45920</v>
      </c>
      <c r="DC997" s="203">
        <v>5000</v>
      </c>
    </row>
    <row r="998" spans="5:107" x14ac:dyDescent="0.25">
      <c r="E998" s="211">
        <v>45900</v>
      </c>
      <c r="F998" s="212">
        <v>20000</v>
      </c>
      <c r="G998" s="213" t="s">
        <v>3321</v>
      </c>
      <c r="H998" s="212" t="s">
        <v>6460</v>
      </c>
      <c r="T998" s="671">
        <v>45518</v>
      </c>
      <c r="U998" s="557" t="s">
        <v>4228</v>
      </c>
      <c r="V998" s="557" t="s">
        <v>4229</v>
      </c>
      <c r="W998" s="558" t="s">
        <v>4230</v>
      </c>
      <c r="X998" s="558" t="s">
        <v>426</v>
      </c>
      <c r="Y998" s="673">
        <v>350000</v>
      </c>
      <c r="Z998" s="569"/>
      <c r="AA998" s="569">
        <v>85000</v>
      </c>
      <c r="AB998" s="569"/>
      <c r="AC998" s="569"/>
      <c r="AD998" s="569"/>
      <c r="AE998" s="569">
        <v>85000</v>
      </c>
      <c r="AF998" s="569"/>
      <c r="AG998" s="569"/>
      <c r="AH998" s="569" t="s">
        <v>4241</v>
      </c>
      <c r="AI998" t="s">
        <v>542</v>
      </c>
      <c r="BP998" s="203"/>
      <c r="BQ998" s="203"/>
      <c r="BR998" s="203"/>
      <c r="BS998" s="203"/>
      <c r="BT998" s="203"/>
      <c r="BU998" s="126"/>
      <c r="BV998" s="203"/>
      <c r="BW998" s="203"/>
      <c r="BX998" s="126"/>
      <c r="BY998" s="203"/>
      <c r="BZ998" s="203"/>
      <c r="CA998" s="126"/>
      <c r="CB998" s="203"/>
      <c r="CC998" s="203"/>
      <c r="CD998" s="376"/>
      <c r="CE998" s="203"/>
      <c r="CJ998" s="375"/>
      <c r="CK998" s="375"/>
      <c r="CM998" s="375"/>
      <c r="DB998" s="126">
        <v>45920</v>
      </c>
      <c r="DC998" s="203">
        <v>12000</v>
      </c>
    </row>
    <row r="999" spans="5:107" x14ac:dyDescent="0.25">
      <c r="E999" s="211">
        <v>45899</v>
      </c>
      <c r="F999" s="212">
        <v>5000</v>
      </c>
      <c r="G999" s="213" t="s">
        <v>1281</v>
      </c>
      <c r="H999" s="212" t="s">
        <v>984</v>
      </c>
      <c r="T999" s="671">
        <v>45517</v>
      </c>
      <c r="U999" s="557" t="s">
        <v>4269</v>
      </c>
      <c r="V999" s="557">
        <v>1001456957</v>
      </c>
      <c r="W999" s="558" t="s">
        <v>3135</v>
      </c>
      <c r="X999" s="558" t="s">
        <v>4270</v>
      </c>
      <c r="Y999" s="673">
        <v>315000</v>
      </c>
      <c r="Z999" s="569"/>
      <c r="AA999" s="569">
        <v>38000</v>
      </c>
      <c r="AB999" s="569"/>
      <c r="AC999" s="569"/>
      <c r="AD999" s="569"/>
      <c r="AE999" s="569">
        <v>38000</v>
      </c>
      <c r="AF999" s="569"/>
      <c r="AG999" s="569"/>
      <c r="AH999" s="569" t="s">
        <v>4271</v>
      </c>
      <c r="AI999" t="s">
        <v>542</v>
      </c>
      <c r="BP999" s="203"/>
      <c r="BQ999" s="203"/>
      <c r="BR999" s="203"/>
      <c r="BS999" s="203"/>
      <c r="BT999" s="203"/>
      <c r="BU999" s="126"/>
      <c r="BV999" s="203"/>
      <c r="BW999" s="203"/>
      <c r="BX999" s="126"/>
      <c r="BY999" s="203"/>
      <c r="BZ999" s="203"/>
      <c r="CA999" s="126"/>
      <c r="CB999" s="203"/>
      <c r="CC999" s="203"/>
      <c r="CD999" s="376"/>
      <c r="CE999" s="203"/>
      <c r="CJ999" s="375"/>
      <c r="CK999" s="375"/>
      <c r="CM999" s="375"/>
      <c r="DB999" s="126">
        <v>45920</v>
      </c>
      <c r="DC999" s="203">
        <v>34000</v>
      </c>
    </row>
    <row r="1000" spans="5:107" x14ac:dyDescent="0.25">
      <c r="E1000" s="211">
        <v>45899</v>
      </c>
      <c r="F1000" s="212">
        <v>10000</v>
      </c>
      <c r="G1000" s="213" t="s">
        <v>3321</v>
      </c>
      <c r="H1000" s="212" t="s">
        <v>6465</v>
      </c>
      <c r="T1000" s="671">
        <v>45516</v>
      </c>
      <c r="U1000" s="557" t="s">
        <v>4283</v>
      </c>
      <c r="V1000" s="557" t="s">
        <v>4256</v>
      </c>
      <c r="W1000" s="558" t="s">
        <v>561</v>
      </c>
      <c r="X1000" s="558" t="s">
        <v>426</v>
      </c>
      <c r="Y1000" s="673" t="s">
        <v>4285</v>
      </c>
      <c r="Z1000" s="569"/>
      <c r="AA1000" s="719">
        <v>87000</v>
      </c>
      <c r="AB1000" s="569"/>
      <c r="AC1000" s="569"/>
      <c r="AD1000" s="569"/>
      <c r="AE1000" s="719">
        <v>87000</v>
      </c>
      <c r="AF1000" s="569"/>
      <c r="AG1000" s="569"/>
      <c r="AH1000" s="569" t="s">
        <v>4288</v>
      </c>
      <c r="AI1000" t="s">
        <v>542</v>
      </c>
      <c r="BP1000" s="203"/>
      <c r="BQ1000" s="203"/>
      <c r="BR1000" s="203"/>
      <c r="BS1000" s="203"/>
      <c r="BT1000" s="203"/>
      <c r="BU1000" s="126"/>
      <c r="BV1000" s="203"/>
      <c r="BW1000" s="203"/>
      <c r="BX1000" s="126"/>
      <c r="BY1000" s="203"/>
      <c r="BZ1000" s="203"/>
      <c r="CA1000" s="126"/>
      <c r="CB1000" s="203"/>
      <c r="CC1000" s="203"/>
      <c r="CD1000" s="376"/>
      <c r="CE1000" s="203"/>
      <c r="CJ1000" s="375"/>
      <c r="CK1000" s="375"/>
      <c r="CM1000" s="375"/>
      <c r="DB1000" s="126">
        <v>45920</v>
      </c>
      <c r="DC1000" s="203">
        <v>5000</v>
      </c>
    </row>
    <row r="1001" spans="5:107" x14ac:dyDescent="0.25">
      <c r="E1001" s="211">
        <v>45899</v>
      </c>
      <c r="F1001" s="212">
        <v>10000</v>
      </c>
      <c r="G1001" s="213" t="s">
        <v>3321</v>
      </c>
      <c r="H1001" s="212" t="s">
        <v>1672</v>
      </c>
      <c r="T1001" s="671">
        <v>45515</v>
      </c>
      <c r="U1001" s="557" t="s">
        <v>3237</v>
      </c>
      <c r="V1001" s="557" t="s">
        <v>4279</v>
      </c>
      <c r="W1001" s="558" t="s">
        <v>4070</v>
      </c>
      <c r="X1001" s="558" t="s">
        <v>4057</v>
      </c>
      <c r="Y1001" s="673">
        <v>50000</v>
      </c>
      <c r="Z1001" s="569"/>
      <c r="AA1001" s="569">
        <v>50000</v>
      </c>
      <c r="AB1001" s="569"/>
      <c r="AC1001" s="569"/>
      <c r="AD1001" s="569"/>
      <c r="AE1001" s="569">
        <v>50000</v>
      </c>
      <c r="AF1001" s="569"/>
      <c r="AG1001" s="569"/>
      <c r="AH1001" s="569" t="s">
        <v>4282</v>
      </c>
      <c r="AI1001" t="s">
        <v>542</v>
      </c>
      <c r="BP1001" s="203"/>
      <c r="BQ1001" s="203"/>
      <c r="BR1001" s="203"/>
      <c r="BS1001" s="203"/>
      <c r="BT1001" s="203"/>
      <c r="BU1001" s="126"/>
      <c r="BV1001" s="203"/>
      <c r="BW1001" s="203"/>
      <c r="BX1001" s="126"/>
      <c r="BY1001" s="203"/>
      <c r="BZ1001" s="203"/>
      <c r="CA1001" s="126"/>
      <c r="CB1001" s="203"/>
      <c r="CC1001" s="203"/>
      <c r="CD1001" s="376"/>
      <c r="CE1001" s="203"/>
      <c r="CJ1001" s="375"/>
      <c r="CK1001" s="375"/>
      <c r="CM1001" s="375"/>
      <c r="DB1001" s="126">
        <v>45920</v>
      </c>
      <c r="DC1001" s="203">
        <v>18000</v>
      </c>
    </row>
    <row r="1002" spans="5:107" x14ac:dyDescent="0.25">
      <c r="E1002" s="211">
        <v>45899</v>
      </c>
      <c r="F1002" s="212">
        <v>70000</v>
      </c>
      <c r="G1002" s="215"/>
      <c r="H1002" s="212" t="s">
        <v>6389</v>
      </c>
      <c r="T1002" s="671">
        <v>45514</v>
      </c>
      <c r="U1002" s="557" t="s">
        <v>3961</v>
      </c>
      <c r="V1002" s="557" t="s">
        <v>4232</v>
      </c>
      <c r="W1002" s="558" t="s">
        <v>4233</v>
      </c>
      <c r="X1002" s="558" t="s">
        <v>214</v>
      </c>
      <c r="Y1002" s="673" t="s">
        <v>4231</v>
      </c>
      <c r="Z1002" s="569"/>
      <c r="AA1002" s="569">
        <v>76000</v>
      </c>
      <c r="AB1002" s="569"/>
      <c r="AC1002" s="569"/>
      <c r="AD1002" s="569"/>
      <c r="AE1002" s="569">
        <v>76000</v>
      </c>
      <c r="AF1002" s="569"/>
      <c r="AG1002" s="569"/>
      <c r="AH1002" s="569" t="s">
        <v>4267</v>
      </c>
      <c r="AI1002" t="s">
        <v>542</v>
      </c>
      <c r="BP1002" s="203"/>
      <c r="BQ1002" s="203"/>
      <c r="BR1002" s="203"/>
      <c r="BS1002" s="203"/>
      <c r="BT1002" s="203"/>
      <c r="BU1002" s="126"/>
      <c r="BV1002" s="203"/>
      <c r="BW1002" s="203"/>
      <c r="BX1002" s="126"/>
      <c r="BY1002" s="203"/>
      <c r="BZ1002" s="203"/>
      <c r="CA1002" s="126"/>
      <c r="CB1002" s="203"/>
      <c r="CC1002" s="203"/>
      <c r="CD1002" s="376"/>
      <c r="CE1002" s="203"/>
      <c r="CJ1002" s="375"/>
      <c r="CK1002" s="375"/>
      <c r="CM1002" s="375"/>
      <c r="DB1002" s="126">
        <v>45919</v>
      </c>
      <c r="DC1002" s="203">
        <v>25000</v>
      </c>
    </row>
    <row r="1003" spans="5:107" x14ac:dyDescent="0.25">
      <c r="E1003" s="211">
        <v>45899</v>
      </c>
      <c r="F1003" s="212">
        <v>222000</v>
      </c>
      <c r="G1003" s="213" t="s">
        <v>1281</v>
      </c>
      <c r="H1003" s="212" t="s">
        <v>3344</v>
      </c>
      <c r="T1003" s="671">
        <v>45513</v>
      </c>
      <c r="U1003" s="557" t="s">
        <v>1697</v>
      </c>
      <c r="V1003" s="557" t="s">
        <v>4248</v>
      </c>
      <c r="W1003" s="558" t="s">
        <v>2409</v>
      </c>
      <c r="X1003" s="558" t="s">
        <v>427</v>
      </c>
      <c r="Y1003" s="673" t="s">
        <v>4250</v>
      </c>
      <c r="Z1003" s="569"/>
      <c r="AA1003" s="569">
        <v>79000</v>
      </c>
      <c r="AB1003" s="569"/>
      <c r="AC1003" s="569"/>
      <c r="AD1003" s="569"/>
      <c r="AE1003" s="569">
        <v>79000</v>
      </c>
      <c r="AF1003" s="569"/>
      <c r="AG1003" s="569"/>
      <c r="AH1003" s="569" t="s">
        <v>4252</v>
      </c>
      <c r="AI1003" t="s">
        <v>542</v>
      </c>
      <c r="BP1003" s="203"/>
      <c r="BQ1003" s="203"/>
      <c r="BR1003" s="203"/>
      <c r="BS1003" s="203"/>
      <c r="BT1003" s="203"/>
      <c r="BU1003" s="126"/>
      <c r="BV1003" s="203"/>
      <c r="BW1003" s="203"/>
      <c r="BX1003" s="126"/>
      <c r="BY1003" s="203"/>
      <c r="BZ1003" s="203"/>
      <c r="CA1003" s="126"/>
      <c r="CB1003" s="203"/>
      <c r="CC1003" s="203"/>
      <c r="CD1003" s="376"/>
      <c r="CE1003" s="203"/>
      <c r="CJ1003" s="375"/>
      <c r="CK1003" s="375"/>
      <c r="CM1003" s="375"/>
      <c r="DB1003" s="126">
        <v>45918</v>
      </c>
      <c r="DC1003" s="203">
        <v>30000</v>
      </c>
    </row>
    <row r="1004" spans="5:107" x14ac:dyDescent="0.25">
      <c r="E1004" s="211">
        <v>45898</v>
      </c>
      <c r="F1004" s="212">
        <v>10000</v>
      </c>
      <c r="G1004" s="213" t="s">
        <v>1281</v>
      </c>
      <c r="H1004" s="212" t="s">
        <v>953</v>
      </c>
      <c r="T1004" s="671">
        <v>45512</v>
      </c>
      <c r="U1004" s="557" t="s">
        <v>1637</v>
      </c>
      <c r="V1004" s="557" t="s">
        <v>4253</v>
      </c>
      <c r="W1004" s="558" t="s">
        <v>561</v>
      </c>
      <c r="X1004" s="558" t="s">
        <v>577</v>
      </c>
      <c r="Y1004" s="673">
        <v>863000</v>
      </c>
      <c r="Z1004" s="569"/>
      <c r="AA1004" s="569">
        <v>70000</v>
      </c>
      <c r="AB1004" s="569"/>
      <c r="AC1004" s="569"/>
      <c r="AD1004" s="569"/>
      <c r="AE1004" s="569">
        <v>70000</v>
      </c>
      <c r="AF1004" s="569"/>
      <c r="AG1004" s="569"/>
      <c r="AH1004" s="569" t="s">
        <v>4251</v>
      </c>
      <c r="AI1004" t="s">
        <v>542</v>
      </c>
      <c r="BP1004" s="203"/>
      <c r="BQ1004" s="203"/>
      <c r="BR1004" s="203"/>
      <c r="BS1004" s="203"/>
      <c r="BT1004" s="203"/>
      <c r="BU1004" s="126"/>
      <c r="BV1004" s="203"/>
      <c r="BW1004" s="203"/>
      <c r="BX1004" s="126"/>
      <c r="BY1004" s="203"/>
      <c r="BZ1004" s="203"/>
      <c r="CA1004" s="126"/>
      <c r="CB1004" s="203"/>
      <c r="CC1004" s="203"/>
      <c r="CD1004" s="376"/>
      <c r="CE1004" s="203"/>
      <c r="CJ1004" s="375"/>
      <c r="CK1004" s="375"/>
      <c r="CM1004" s="375"/>
      <c r="DB1004" s="126">
        <v>45918</v>
      </c>
      <c r="DC1004" s="203">
        <v>12000</v>
      </c>
    </row>
    <row r="1005" spans="5:107" x14ac:dyDescent="0.25">
      <c r="E1005" s="211">
        <v>45898</v>
      </c>
      <c r="F1005" s="212">
        <v>10000</v>
      </c>
      <c r="G1005" s="213" t="s">
        <v>5440</v>
      </c>
      <c r="H1005" s="212" t="s">
        <v>6463</v>
      </c>
      <c r="T1005" s="671">
        <v>45507</v>
      </c>
      <c r="U1005" s="557" t="s">
        <v>556</v>
      </c>
      <c r="V1005" s="557" t="s">
        <v>4272</v>
      </c>
      <c r="W1005" s="558" t="s">
        <v>561</v>
      </c>
      <c r="X1005" s="558" t="s">
        <v>424</v>
      </c>
      <c r="Y1005" s="673">
        <v>500000</v>
      </c>
      <c r="Z1005" s="569"/>
      <c r="AA1005" s="569">
        <v>40000</v>
      </c>
      <c r="AB1005" s="569"/>
      <c r="AC1005" s="569"/>
      <c r="AD1005" s="569"/>
      <c r="AE1005" s="569">
        <v>40000</v>
      </c>
      <c r="AF1005" s="569"/>
      <c r="AG1005" s="569"/>
      <c r="AH1005" s="569" t="s">
        <v>4387</v>
      </c>
      <c r="AI1005" t="s">
        <v>542</v>
      </c>
      <c r="BP1005" s="203"/>
      <c r="BQ1005" s="203"/>
      <c r="BR1005" s="203"/>
      <c r="BS1005" s="203"/>
      <c r="BT1005" s="203"/>
      <c r="BU1005" s="126"/>
      <c r="BV1005" s="203"/>
      <c r="BW1005" s="203"/>
      <c r="BX1005" s="126"/>
      <c r="BY1005" s="203"/>
      <c r="BZ1005" s="203"/>
      <c r="CA1005" s="126"/>
      <c r="CB1005" s="203"/>
      <c r="CC1005" s="203"/>
      <c r="CD1005" s="376"/>
      <c r="CE1005" s="203"/>
      <c r="CJ1005" s="375"/>
      <c r="CK1005" s="375"/>
      <c r="CM1005" s="375"/>
      <c r="DB1005" s="126">
        <v>45918</v>
      </c>
      <c r="DC1005" s="203">
        <v>54000</v>
      </c>
    </row>
    <row r="1006" spans="5:107" x14ac:dyDescent="0.25">
      <c r="E1006" s="211">
        <v>45898</v>
      </c>
      <c r="F1006" s="212">
        <v>12000</v>
      </c>
      <c r="G1006" s="213" t="s">
        <v>911</v>
      </c>
      <c r="H1006" s="212" t="s">
        <v>6457</v>
      </c>
      <c r="T1006" s="671">
        <v>45506</v>
      </c>
      <c r="U1006" s="557" t="s">
        <v>556</v>
      </c>
      <c r="V1006" s="557" t="s">
        <v>4294</v>
      </c>
      <c r="W1006" s="558" t="s">
        <v>561</v>
      </c>
      <c r="X1006" s="558" t="s">
        <v>426</v>
      </c>
      <c r="Y1006" s="673">
        <v>728000</v>
      </c>
      <c r="Z1006" s="569"/>
      <c r="AA1006" s="569">
        <v>40000</v>
      </c>
      <c r="AB1006" s="569"/>
      <c r="AC1006" s="569"/>
      <c r="AD1006" s="569"/>
      <c r="AE1006" s="569">
        <v>40000</v>
      </c>
      <c r="AF1006" s="569"/>
      <c r="AG1006" s="569"/>
      <c r="AH1006" s="569" t="s">
        <v>4386</v>
      </c>
      <c r="AI1006" t="s">
        <v>542</v>
      </c>
      <c r="BP1006" s="203"/>
      <c r="BQ1006" s="203"/>
      <c r="BR1006" s="203"/>
      <c r="BS1006" s="203"/>
      <c r="BT1006" s="203"/>
      <c r="BU1006" s="126"/>
      <c r="BV1006" s="203"/>
      <c r="BW1006" s="203"/>
      <c r="BX1006" s="126"/>
      <c r="BY1006" s="203"/>
      <c r="BZ1006" s="203"/>
      <c r="CA1006" s="126"/>
      <c r="CB1006" s="203"/>
      <c r="CC1006" s="203"/>
      <c r="CD1006" s="376"/>
      <c r="CE1006" s="203"/>
      <c r="CJ1006" s="375"/>
      <c r="CK1006" s="375"/>
      <c r="CM1006" s="375"/>
      <c r="DB1006" s="126">
        <v>45918</v>
      </c>
      <c r="DC1006" s="203">
        <v>18000</v>
      </c>
    </row>
    <row r="1007" spans="5:107" x14ac:dyDescent="0.25">
      <c r="E1007" s="211">
        <v>45898</v>
      </c>
      <c r="F1007" s="212">
        <v>3000</v>
      </c>
      <c r="G1007" s="213" t="s">
        <v>3322</v>
      </c>
      <c r="H1007" s="212" t="s">
        <v>6387</v>
      </c>
      <c r="T1007" s="671">
        <v>45505</v>
      </c>
      <c r="U1007" s="557" t="s">
        <v>556</v>
      </c>
      <c r="V1007" s="557" t="s">
        <v>2638</v>
      </c>
      <c r="W1007" s="558" t="s">
        <v>4293</v>
      </c>
      <c r="X1007" s="558" t="s">
        <v>214</v>
      </c>
      <c r="Y1007" s="673">
        <v>80000</v>
      </c>
      <c r="Z1007" s="569"/>
      <c r="AA1007" s="569">
        <v>40000</v>
      </c>
      <c r="AB1007" s="569"/>
      <c r="AC1007" s="569"/>
      <c r="AD1007" s="569"/>
      <c r="AE1007" s="569">
        <v>40000</v>
      </c>
      <c r="AF1007" s="569"/>
      <c r="AG1007" s="569"/>
      <c r="AH1007" s="569"/>
      <c r="AI1007" t="s">
        <v>542</v>
      </c>
      <c r="BP1007" s="203"/>
      <c r="BQ1007" s="203"/>
      <c r="BR1007" s="203"/>
      <c r="BS1007" s="203"/>
      <c r="BT1007" s="203"/>
      <c r="BU1007" s="126"/>
      <c r="BV1007" s="203"/>
      <c r="BW1007" s="203"/>
      <c r="BX1007" s="126"/>
      <c r="BY1007" s="203"/>
      <c r="BZ1007" s="203"/>
      <c r="CA1007" s="126"/>
      <c r="CB1007" s="203"/>
      <c r="CC1007" s="203"/>
      <c r="CD1007" s="376"/>
      <c r="CE1007" s="203"/>
      <c r="CJ1007" s="375"/>
      <c r="CK1007" s="375"/>
      <c r="CM1007" s="375"/>
      <c r="DB1007" s="126">
        <v>45917</v>
      </c>
      <c r="DC1007" s="203">
        <v>20000</v>
      </c>
    </row>
    <row r="1008" spans="5:107" x14ac:dyDescent="0.25">
      <c r="E1008" s="211">
        <v>45897</v>
      </c>
      <c r="F1008" s="405">
        <v>12000</v>
      </c>
      <c r="G1008" s="460" t="s">
        <v>3321</v>
      </c>
      <c r="H1008" s="405" t="s">
        <v>6466</v>
      </c>
      <c r="T1008" s="671">
        <v>45504</v>
      </c>
      <c r="U1008" s="557" t="s">
        <v>2707</v>
      </c>
      <c r="V1008" s="557"/>
      <c r="W1008" s="558" t="s">
        <v>4098</v>
      </c>
      <c r="X1008" s="558"/>
      <c r="Y1008" s="673">
        <v>86000</v>
      </c>
      <c r="Z1008" s="569"/>
      <c r="AA1008" s="569">
        <v>0</v>
      </c>
      <c r="AB1008" s="569"/>
      <c r="AC1008" s="569"/>
      <c r="AD1008" s="569"/>
      <c r="AE1008" s="569">
        <v>0</v>
      </c>
      <c r="AF1008" s="569"/>
      <c r="AG1008" s="569"/>
      <c r="AH1008" s="569" t="s">
        <v>4140</v>
      </c>
      <c r="AI1008" t="s">
        <v>542</v>
      </c>
      <c r="BP1008" s="203"/>
      <c r="BQ1008" s="203"/>
      <c r="BR1008" s="203"/>
      <c r="BS1008" s="203"/>
      <c r="BT1008" s="203"/>
      <c r="BU1008" s="126"/>
      <c r="BV1008" s="203"/>
      <c r="BW1008" s="203"/>
      <c r="BX1008" s="126"/>
      <c r="BY1008" s="203"/>
      <c r="BZ1008" s="203"/>
      <c r="CA1008" s="126"/>
      <c r="CB1008" s="203"/>
      <c r="CC1008" s="203"/>
      <c r="CD1008" s="376"/>
      <c r="CE1008" s="203"/>
      <c r="CJ1008" s="375"/>
      <c r="CK1008" s="375"/>
      <c r="CM1008" s="375"/>
      <c r="DB1008" s="126">
        <v>45917</v>
      </c>
      <c r="DC1008" s="203">
        <v>18000</v>
      </c>
    </row>
    <row r="1009" spans="5:107" x14ac:dyDescent="0.25">
      <c r="E1009" s="211">
        <v>45897</v>
      </c>
      <c r="F1009" s="212">
        <v>20000</v>
      </c>
      <c r="G1009" s="213" t="s">
        <v>5440</v>
      </c>
      <c r="H1009" s="212" t="s">
        <v>6462</v>
      </c>
      <c r="T1009" s="671">
        <v>45503</v>
      </c>
      <c r="U1009" s="557" t="s">
        <v>6513</v>
      </c>
      <c r="V1009" s="557" t="s">
        <v>4161</v>
      </c>
      <c r="W1009" s="558" t="s">
        <v>4162</v>
      </c>
      <c r="X1009" s="558" t="s">
        <v>559</v>
      </c>
      <c r="Y1009" s="673">
        <v>1547000</v>
      </c>
      <c r="Z1009" s="569"/>
      <c r="AA1009" s="569">
        <v>0</v>
      </c>
      <c r="AB1009" s="569"/>
      <c r="AC1009" s="569"/>
      <c r="AD1009" s="569"/>
      <c r="AE1009" s="569">
        <v>0</v>
      </c>
      <c r="AF1009" s="569"/>
      <c r="AG1009" s="569"/>
      <c r="AH1009" s="569" t="s">
        <v>4163</v>
      </c>
      <c r="AI1009" t="s">
        <v>542</v>
      </c>
      <c r="BP1009" s="203"/>
      <c r="BQ1009" s="203"/>
      <c r="BR1009" s="203"/>
      <c r="BS1009" s="203"/>
      <c r="BT1009" s="203"/>
      <c r="BU1009" s="126"/>
      <c r="BV1009" s="203"/>
      <c r="BW1009" s="203"/>
      <c r="BX1009" s="126"/>
      <c r="BY1009" s="203"/>
      <c r="BZ1009" s="203"/>
      <c r="CA1009" s="126"/>
      <c r="CB1009" s="203"/>
      <c r="CC1009" s="203"/>
      <c r="CD1009" s="376"/>
      <c r="CE1009" s="203"/>
      <c r="CJ1009" s="375"/>
      <c r="CK1009" s="375"/>
      <c r="CM1009" s="375"/>
      <c r="DB1009" s="126">
        <v>45917</v>
      </c>
      <c r="DC1009" s="203">
        <v>430000</v>
      </c>
    </row>
    <row r="1010" spans="5:107" x14ac:dyDescent="0.25">
      <c r="E1010" s="211">
        <v>45897</v>
      </c>
      <c r="F1010" s="212">
        <v>13000</v>
      </c>
      <c r="G1010" s="215" t="s">
        <v>1281</v>
      </c>
      <c r="H1010" s="212" t="s">
        <v>6388</v>
      </c>
      <c r="T1010" s="671">
        <v>45502</v>
      </c>
      <c r="U1010" s="557" t="s">
        <v>3237</v>
      </c>
      <c r="V1010" s="557">
        <v>98613072</v>
      </c>
      <c r="W1010" s="558" t="s">
        <v>4111</v>
      </c>
      <c r="X1010" s="558" t="s">
        <v>4112</v>
      </c>
      <c r="Y1010" s="673">
        <v>50000</v>
      </c>
      <c r="Z1010" s="569"/>
      <c r="AA1010" s="569">
        <v>0</v>
      </c>
      <c r="AB1010" s="569"/>
      <c r="AC1010" s="569"/>
      <c r="AD1010" s="569"/>
      <c r="AE1010" s="569">
        <v>0</v>
      </c>
      <c r="AF1010" s="569"/>
      <c r="AG1010" s="569"/>
      <c r="AH1010" s="569" t="s">
        <v>4225</v>
      </c>
      <c r="AI1010" t="s">
        <v>542</v>
      </c>
      <c r="BP1010" s="203"/>
      <c r="BQ1010" s="203"/>
      <c r="BR1010" s="203"/>
      <c r="BS1010" s="203"/>
      <c r="BT1010" s="203"/>
      <c r="BU1010" s="126"/>
      <c r="BV1010" s="203"/>
      <c r="BW1010" s="203"/>
      <c r="BX1010" s="126"/>
      <c r="BY1010" s="203"/>
      <c r="BZ1010" s="203"/>
      <c r="CA1010" s="126"/>
      <c r="CB1010" s="203"/>
      <c r="CC1010" s="203"/>
      <c r="CD1010" s="376"/>
      <c r="CE1010" s="203"/>
      <c r="CJ1010" s="375"/>
      <c r="CK1010" s="375"/>
      <c r="CM1010" s="375"/>
      <c r="DB1010" s="126">
        <v>45916</v>
      </c>
      <c r="DC1010" s="203">
        <v>8000</v>
      </c>
    </row>
    <row r="1011" spans="5:107" x14ac:dyDescent="0.25">
      <c r="E1011" s="211">
        <v>45896</v>
      </c>
      <c r="F1011" s="212">
        <v>18000</v>
      </c>
      <c r="G1011" s="213" t="s">
        <v>1281</v>
      </c>
      <c r="H1011" s="212" t="s">
        <v>1382</v>
      </c>
      <c r="T1011" s="671">
        <v>45501</v>
      </c>
      <c r="U1011" s="557" t="s">
        <v>3970</v>
      </c>
      <c r="V1011" s="557" t="s">
        <v>4180</v>
      </c>
      <c r="W1011" s="558" t="s">
        <v>562</v>
      </c>
      <c r="X1011" s="558" t="s">
        <v>426</v>
      </c>
      <c r="Y1011" s="673">
        <v>0</v>
      </c>
      <c r="Z1011" s="569"/>
      <c r="AA1011" s="569">
        <v>0</v>
      </c>
      <c r="AB1011" s="569"/>
      <c r="AC1011" s="569"/>
      <c r="AD1011" s="569"/>
      <c r="AE1011" s="569">
        <v>0</v>
      </c>
      <c r="AF1011" s="569"/>
      <c r="AG1011" s="569"/>
      <c r="AH1011" s="569" t="s">
        <v>4227</v>
      </c>
      <c r="AI1011" t="s">
        <v>542</v>
      </c>
      <c r="BP1011" s="203"/>
      <c r="BQ1011" s="203"/>
      <c r="BR1011" s="203"/>
      <c r="BS1011" s="203"/>
      <c r="BT1011" s="203"/>
      <c r="BU1011" s="126"/>
      <c r="BV1011" s="203"/>
      <c r="BW1011" s="203"/>
      <c r="BX1011" s="126"/>
      <c r="BY1011" s="203"/>
      <c r="BZ1011" s="203"/>
      <c r="CA1011" s="126"/>
      <c r="CB1011" s="203"/>
      <c r="CC1011" s="203"/>
      <c r="CD1011" s="376"/>
      <c r="CE1011" s="203"/>
      <c r="CJ1011" s="375"/>
      <c r="CK1011" s="375"/>
      <c r="CM1011" s="375"/>
      <c r="DB1011" s="126">
        <v>45916</v>
      </c>
      <c r="DC1011" s="203">
        <v>18000</v>
      </c>
    </row>
    <row r="1012" spans="5:107" x14ac:dyDescent="0.25">
      <c r="E1012" s="211">
        <v>45896</v>
      </c>
      <c r="F1012" s="212">
        <v>30000</v>
      </c>
      <c r="G1012" s="213" t="s">
        <v>911</v>
      </c>
      <c r="H1012" s="212" t="s">
        <v>885</v>
      </c>
      <c r="T1012" s="671">
        <v>45500</v>
      </c>
      <c r="U1012" s="557" t="s">
        <v>3970</v>
      </c>
      <c r="V1012" s="557" t="s">
        <v>4181</v>
      </c>
      <c r="W1012" s="558" t="s">
        <v>562</v>
      </c>
      <c r="X1012" s="558" t="s">
        <v>426</v>
      </c>
      <c r="Y1012" s="673">
        <v>1006000</v>
      </c>
      <c r="Z1012" s="569"/>
      <c r="AA1012" s="569">
        <v>0</v>
      </c>
      <c r="AB1012" s="569"/>
      <c r="AC1012" s="569"/>
      <c r="AD1012" s="569"/>
      <c r="AE1012" s="569">
        <v>0</v>
      </c>
      <c r="AF1012" s="569"/>
      <c r="AG1012" s="569"/>
      <c r="AH1012" s="569" t="s">
        <v>4226</v>
      </c>
      <c r="AI1012" t="s">
        <v>542</v>
      </c>
      <c r="BP1012" s="203"/>
      <c r="BQ1012" s="203"/>
      <c r="BR1012" s="203"/>
      <c r="BS1012" s="203"/>
      <c r="BT1012" s="203"/>
      <c r="BU1012" s="126"/>
      <c r="BV1012" s="203"/>
      <c r="BW1012" s="203"/>
      <c r="BX1012" s="126"/>
      <c r="BY1012" s="203"/>
      <c r="BZ1012" s="203"/>
      <c r="CA1012" s="126"/>
      <c r="CB1012" s="203"/>
      <c r="CC1012" s="203"/>
      <c r="CD1012" s="376"/>
      <c r="CE1012" s="203"/>
      <c r="CJ1012" s="375"/>
      <c r="CK1012" s="375"/>
      <c r="CM1012" s="375"/>
      <c r="DB1012" s="126">
        <v>45916</v>
      </c>
      <c r="DC1012" s="203">
        <v>18000</v>
      </c>
    </row>
    <row r="1013" spans="5:107" x14ac:dyDescent="0.25">
      <c r="E1013" s="211">
        <v>45896</v>
      </c>
      <c r="F1013" s="405">
        <v>20000</v>
      </c>
      <c r="G1013" s="460" t="s">
        <v>3321</v>
      </c>
      <c r="H1013" s="405" t="s">
        <v>6461</v>
      </c>
      <c r="T1013" s="671">
        <v>45499</v>
      </c>
      <c r="U1013" s="557" t="s">
        <v>1697</v>
      </c>
      <c r="V1013" s="557" t="s">
        <v>4246</v>
      </c>
      <c r="W1013" s="558" t="s">
        <v>561</v>
      </c>
      <c r="X1013" s="558" t="s">
        <v>238</v>
      </c>
      <c r="Y1013" s="673">
        <v>640000</v>
      </c>
      <c r="Z1013" s="569"/>
      <c r="AA1013" s="569">
        <v>70000</v>
      </c>
      <c r="AB1013" s="569"/>
      <c r="AC1013" s="569"/>
      <c r="AD1013" s="569"/>
      <c r="AE1013" s="569">
        <v>70000</v>
      </c>
      <c r="AF1013" s="569"/>
      <c r="AG1013" s="569"/>
      <c r="AH1013" s="569" t="s">
        <v>4249</v>
      </c>
      <c r="AI1013" t="s">
        <v>542</v>
      </c>
      <c r="BP1013" s="203"/>
      <c r="BQ1013" s="203"/>
      <c r="BR1013" s="203"/>
      <c r="BS1013" s="203"/>
      <c r="BT1013" s="203"/>
      <c r="BU1013" s="126"/>
      <c r="BV1013" s="203"/>
      <c r="BW1013" s="203"/>
      <c r="BX1013" s="126"/>
      <c r="BY1013" s="203"/>
      <c r="BZ1013" s="203"/>
      <c r="CA1013" s="126"/>
      <c r="CB1013" s="203"/>
      <c r="CC1013" s="203"/>
      <c r="CD1013" s="376"/>
      <c r="CE1013" s="203"/>
      <c r="CJ1013" s="375"/>
      <c r="CK1013" s="375"/>
      <c r="CM1013" s="375"/>
      <c r="DB1013" s="126">
        <v>45916</v>
      </c>
      <c r="DC1013" s="203">
        <v>2000</v>
      </c>
    </row>
    <row r="1014" spans="5:107" x14ac:dyDescent="0.25">
      <c r="E1014" s="211">
        <v>45896</v>
      </c>
      <c r="F1014" s="212">
        <v>10000</v>
      </c>
      <c r="G1014" s="215" t="s">
        <v>1281</v>
      </c>
      <c r="H1014" s="212" t="s">
        <v>6365</v>
      </c>
      <c r="T1014" s="671">
        <v>45498</v>
      </c>
      <c r="U1014" s="557" t="s">
        <v>6513</v>
      </c>
      <c r="V1014" s="557" t="s">
        <v>4237</v>
      </c>
      <c r="W1014" s="558" t="s">
        <v>561</v>
      </c>
      <c r="X1014" s="558" t="s">
        <v>214</v>
      </c>
      <c r="Y1014" s="673">
        <v>295000</v>
      </c>
      <c r="Z1014" s="569"/>
      <c r="AA1014" s="569">
        <v>92000</v>
      </c>
      <c r="AB1014" s="569"/>
      <c r="AC1014" s="569"/>
      <c r="AD1014" s="569"/>
      <c r="AE1014" s="569">
        <v>92000</v>
      </c>
      <c r="AF1014" s="569"/>
      <c r="AG1014" s="569"/>
      <c r="AH1014" s="569" t="s">
        <v>4238</v>
      </c>
      <c r="AI1014" t="s">
        <v>542</v>
      </c>
      <c r="BP1014" s="203"/>
      <c r="BQ1014" s="203"/>
      <c r="BR1014" s="203"/>
      <c r="BS1014" s="203"/>
      <c r="BT1014" s="203"/>
      <c r="BU1014" s="126"/>
      <c r="BV1014" s="203"/>
      <c r="BW1014" s="203"/>
      <c r="BX1014" s="126"/>
      <c r="BY1014" s="203"/>
      <c r="BZ1014" s="203"/>
      <c r="CA1014" s="126"/>
      <c r="CB1014" s="203"/>
      <c r="CC1014" s="203"/>
      <c r="CD1014" s="376"/>
      <c r="CE1014" s="203"/>
      <c r="CJ1014" s="375"/>
      <c r="CK1014" s="375"/>
      <c r="CM1014" s="375"/>
      <c r="DB1014" s="126">
        <v>45916</v>
      </c>
      <c r="DC1014" s="203">
        <v>18000</v>
      </c>
    </row>
    <row r="1015" spans="5:107" x14ac:dyDescent="0.25">
      <c r="E1015" s="211">
        <v>45896</v>
      </c>
      <c r="F1015" s="212">
        <v>3000</v>
      </c>
      <c r="G1015" s="213" t="s">
        <v>1281</v>
      </c>
      <c r="H1015" s="212" t="s">
        <v>2657</v>
      </c>
      <c r="T1015" s="671">
        <v>45497</v>
      </c>
      <c r="U1015" s="557" t="s">
        <v>1697</v>
      </c>
      <c r="V1015" s="557" t="s">
        <v>4234</v>
      </c>
      <c r="W1015" s="558" t="s">
        <v>561</v>
      </c>
      <c r="X1015" s="558" t="s">
        <v>427</v>
      </c>
      <c r="Y1015" s="673">
        <v>424000</v>
      </c>
      <c r="Z1015" s="569"/>
      <c r="AA1015" s="569">
        <v>70000</v>
      </c>
      <c r="AB1015" s="569"/>
      <c r="AC1015" s="569"/>
      <c r="AD1015" s="569"/>
      <c r="AE1015" s="569">
        <v>70000</v>
      </c>
      <c r="AF1015" s="569"/>
      <c r="AG1015" s="569"/>
      <c r="AH1015" s="569" t="s">
        <v>4235</v>
      </c>
      <c r="AI1015" t="s">
        <v>542</v>
      </c>
      <c r="BP1015" s="203"/>
      <c r="BQ1015" s="203"/>
      <c r="BR1015" s="203"/>
      <c r="BS1015" s="203"/>
      <c r="BT1015" s="203"/>
      <c r="BU1015" s="126"/>
      <c r="BV1015" s="203"/>
      <c r="BW1015" s="203"/>
      <c r="BX1015" s="126"/>
      <c r="BY1015" s="203"/>
      <c r="BZ1015" s="203"/>
      <c r="CA1015" s="126"/>
      <c r="CB1015" s="203"/>
      <c r="CC1015" s="203"/>
      <c r="CD1015" s="376"/>
      <c r="CE1015" s="203"/>
      <c r="CJ1015" s="375"/>
      <c r="CK1015" s="375"/>
      <c r="CM1015" s="375"/>
      <c r="DB1015" s="126">
        <v>45915</v>
      </c>
      <c r="DC1015" s="203">
        <v>3000</v>
      </c>
    </row>
    <row r="1016" spans="5:107" x14ac:dyDescent="0.25">
      <c r="E1016" s="211">
        <v>45895</v>
      </c>
      <c r="F1016" s="212">
        <v>5000</v>
      </c>
      <c r="G1016" s="213" t="s">
        <v>1281</v>
      </c>
      <c r="H1016" s="212" t="s">
        <v>1180</v>
      </c>
      <c r="T1016" s="671">
        <v>45496</v>
      </c>
      <c r="U1016" s="557" t="s">
        <v>2071</v>
      </c>
      <c r="V1016" s="557" t="s">
        <v>4183</v>
      </c>
      <c r="W1016" s="558" t="s">
        <v>562</v>
      </c>
      <c r="X1016" s="558" t="s">
        <v>426</v>
      </c>
      <c r="Y1016" s="673"/>
      <c r="Z1016" s="569"/>
      <c r="AA1016" s="569">
        <v>71000</v>
      </c>
      <c r="AB1016" s="569"/>
      <c r="AC1016" s="569"/>
      <c r="AD1016" s="569"/>
      <c r="AE1016" s="569">
        <v>71000</v>
      </c>
      <c r="AF1016" s="569"/>
      <c r="AG1016" s="569"/>
      <c r="AH1016" s="569" t="s">
        <v>4223</v>
      </c>
      <c r="AI1016" t="s">
        <v>542</v>
      </c>
      <c r="BP1016" s="203"/>
      <c r="BQ1016" s="203"/>
      <c r="BR1016" s="203"/>
      <c r="BS1016" s="203"/>
      <c r="BT1016" s="203"/>
      <c r="BU1016" s="126"/>
      <c r="BV1016" s="203"/>
      <c r="BW1016" s="203"/>
      <c r="BX1016" s="126"/>
      <c r="BY1016" s="203"/>
      <c r="BZ1016" s="203"/>
      <c r="CA1016" s="126"/>
      <c r="CB1016" s="203"/>
      <c r="CC1016" s="203"/>
      <c r="CD1016" s="376"/>
      <c r="CE1016" s="203"/>
      <c r="CJ1016" s="375"/>
      <c r="CK1016" s="375"/>
      <c r="CM1016" s="375"/>
      <c r="DB1016" s="126">
        <v>45915</v>
      </c>
      <c r="DC1016" s="203">
        <v>5000</v>
      </c>
    </row>
    <row r="1017" spans="5:107" x14ac:dyDescent="0.25">
      <c r="E1017" s="211">
        <v>45892</v>
      </c>
      <c r="F1017" s="212">
        <v>20000</v>
      </c>
      <c r="G1017" s="213" t="s">
        <v>3321</v>
      </c>
      <c r="H1017" s="212" t="s">
        <v>6459</v>
      </c>
      <c r="T1017" s="671">
        <v>45495</v>
      </c>
      <c r="U1017" s="557" t="s">
        <v>3961</v>
      </c>
      <c r="V1017" s="557" t="s">
        <v>4182</v>
      </c>
      <c r="W1017" s="558" t="s">
        <v>562</v>
      </c>
      <c r="X1017" s="558" t="s">
        <v>426</v>
      </c>
      <c r="Y1017" s="673">
        <v>531000</v>
      </c>
      <c r="Z1017" s="569"/>
      <c r="AA1017" s="569">
        <v>52000</v>
      </c>
      <c r="AB1017" s="569"/>
      <c r="AC1017" s="569"/>
      <c r="AD1017" s="569"/>
      <c r="AE1017" s="569">
        <v>52000</v>
      </c>
      <c r="AF1017" s="569"/>
      <c r="AG1017" s="569"/>
      <c r="AH1017" s="569" t="s">
        <v>4224</v>
      </c>
      <c r="AI1017" t="s">
        <v>542</v>
      </c>
      <c r="BP1017" s="203"/>
      <c r="BQ1017" s="203"/>
      <c r="BR1017" s="203"/>
      <c r="BS1017" s="203"/>
      <c r="BT1017" s="203"/>
      <c r="BU1017" s="126"/>
      <c r="BV1017" s="203"/>
      <c r="BW1017" s="203"/>
      <c r="BX1017" s="126"/>
      <c r="BY1017" s="203"/>
      <c r="BZ1017" s="203"/>
      <c r="CA1017" s="126"/>
      <c r="CB1017" s="203"/>
      <c r="CC1017" s="203"/>
      <c r="CD1017" s="376"/>
      <c r="CE1017" s="203"/>
      <c r="CJ1017" s="375"/>
      <c r="CK1017" s="375"/>
      <c r="CM1017" s="375"/>
      <c r="DB1017" s="126">
        <v>45915</v>
      </c>
      <c r="DC1017" s="203">
        <v>124000</v>
      </c>
    </row>
    <row r="1018" spans="5:107" x14ac:dyDescent="0.25">
      <c r="E1018" s="211">
        <v>45892</v>
      </c>
      <c r="F1018" s="212">
        <v>30000</v>
      </c>
      <c r="G1018" s="213" t="s">
        <v>1365</v>
      </c>
      <c r="H1018" s="212" t="s">
        <v>992</v>
      </c>
      <c r="T1018" s="671">
        <v>45494</v>
      </c>
      <c r="U1018" s="557" t="s">
        <v>4152</v>
      </c>
      <c r="V1018" s="557" t="s">
        <v>4153</v>
      </c>
      <c r="W1018" s="558" t="s">
        <v>4154</v>
      </c>
      <c r="X1018" s="558" t="s">
        <v>571</v>
      </c>
      <c r="Y1018" s="673">
        <v>677000</v>
      </c>
      <c r="Z1018" s="569"/>
      <c r="AA1018" s="569">
        <v>93000</v>
      </c>
      <c r="AB1018" s="569"/>
      <c r="AC1018" s="569"/>
      <c r="AD1018" s="569"/>
      <c r="AE1018" s="569">
        <v>93000</v>
      </c>
      <c r="AF1018" s="569"/>
      <c r="AG1018" s="569"/>
      <c r="AH1018" s="569" t="s">
        <v>4155</v>
      </c>
      <c r="AI1018" t="s">
        <v>542</v>
      </c>
      <c r="BP1018" s="203"/>
      <c r="BQ1018" s="203"/>
      <c r="BR1018" s="203"/>
      <c r="BS1018" s="203"/>
      <c r="BT1018" s="203"/>
      <c r="BU1018" s="126"/>
      <c r="BV1018" s="203"/>
      <c r="BW1018" s="203"/>
      <c r="BX1018" s="126"/>
      <c r="BY1018" s="203"/>
      <c r="BZ1018" s="203"/>
      <c r="CA1018" s="126"/>
      <c r="CB1018" s="203"/>
      <c r="CC1018" s="203"/>
      <c r="CD1018" s="376"/>
      <c r="CE1018" s="203"/>
      <c r="CJ1018" s="375"/>
      <c r="CK1018" s="375"/>
      <c r="CM1018" s="375"/>
      <c r="DB1018" s="126">
        <v>45915</v>
      </c>
      <c r="DC1018" s="203">
        <v>5000</v>
      </c>
    </row>
    <row r="1019" spans="5:107" x14ac:dyDescent="0.25">
      <c r="E1019" s="211">
        <v>45891</v>
      </c>
      <c r="F1019" s="212">
        <v>25000</v>
      </c>
      <c r="G1019" s="213" t="s">
        <v>3323</v>
      </c>
      <c r="H1019" s="212" t="s">
        <v>6338</v>
      </c>
      <c r="T1019" s="671">
        <v>45493</v>
      </c>
      <c r="U1019" s="557" t="s">
        <v>1727</v>
      </c>
      <c r="V1019" s="557" t="s">
        <v>1730</v>
      </c>
      <c r="W1019" s="558" t="s">
        <v>561</v>
      </c>
      <c r="X1019" s="558" t="s">
        <v>571</v>
      </c>
      <c r="Y1019" s="673">
        <v>403000</v>
      </c>
      <c r="Z1019" s="569"/>
      <c r="AA1019" s="569">
        <v>105000</v>
      </c>
      <c r="AB1019" s="569"/>
      <c r="AC1019" s="569"/>
      <c r="AD1019" s="569"/>
      <c r="AE1019" s="569">
        <v>105000</v>
      </c>
      <c r="AF1019" s="569"/>
      <c r="AG1019" s="569"/>
      <c r="AH1019" s="569" t="s">
        <v>4156</v>
      </c>
      <c r="AI1019" t="s">
        <v>542</v>
      </c>
      <c r="BP1019" s="203"/>
      <c r="BQ1019" s="203"/>
      <c r="BR1019" s="203"/>
      <c r="BS1019" s="203"/>
      <c r="BT1019" s="203"/>
      <c r="BU1019" s="126"/>
      <c r="BV1019" s="203"/>
      <c r="BW1019" s="203"/>
      <c r="BX1019" s="126"/>
      <c r="BY1019" s="203"/>
      <c r="BZ1019" s="203"/>
      <c r="CA1019" s="126"/>
      <c r="CB1019" s="203"/>
      <c r="CC1019" s="203"/>
      <c r="CD1019" s="376"/>
      <c r="CE1019" s="203"/>
      <c r="CJ1019" s="375"/>
      <c r="CK1019" s="375"/>
      <c r="CM1019" s="375"/>
      <c r="DB1019" s="126">
        <v>45915</v>
      </c>
      <c r="DC1019" s="203">
        <v>212000</v>
      </c>
    </row>
    <row r="1020" spans="5:107" x14ac:dyDescent="0.25">
      <c r="E1020" s="211">
        <v>45891</v>
      </c>
      <c r="F1020" s="212">
        <v>5000</v>
      </c>
      <c r="G1020" s="213" t="s">
        <v>1281</v>
      </c>
      <c r="H1020" s="212" t="s">
        <v>883</v>
      </c>
      <c r="T1020" s="671">
        <v>45492</v>
      </c>
      <c r="U1020" s="557" t="s">
        <v>4157</v>
      </c>
      <c r="V1020" s="557" t="s">
        <v>4084</v>
      </c>
      <c r="W1020" s="558" t="s">
        <v>2869</v>
      </c>
      <c r="X1020" s="558" t="s">
        <v>214</v>
      </c>
      <c r="Y1020" s="673">
        <v>350000</v>
      </c>
      <c r="Z1020" s="569"/>
      <c r="AA1020" s="569">
        <v>129000</v>
      </c>
      <c r="AB1020" s="569"/>
      <c r="AC1020" s="569"/>
      <c r="AD1020" s="569"/>
      <c r="AE1020" s="569">
        <v>129000</v>
      </c>
      <c r="AF1020" s="569"/>
      <c r="AG1020" s="569"/>
      <c r="AH1020" s="569" t="s">
        <v>4158</v>
      </c>
      <c r="AI1020" t="s">
        <v>542</v>
      </c>
      <c r="BP1020" s="203"/>
      <c r="BQ1020" s="203"/>
      <c r="BR1020" s="203"/>
      <c r="BS1020" s="203"/>
      <c r="BT1020" s="203"/>
      <c r="BU1020" s="126"/>
      <c r="BV1020" s="203"/>
      <c r="BW1020" s="203"/>
      <c r="BX1020" s="126"/>
      <c r="BY1020" s="203"/>
      <c r="BZ1020" s="203"/>
      <c r="CA1020" s="126"/>
      <c r="CB1020" s="203"/>
      <c r="CC1020" s="203"/>
      <c r="CD1020" s="376"/>
      <c r="CE1020" s="203"/>
      <c r="CJ1020" s="375"/>
      <c r="CK1020" s="375"/>
      <c r="CM1020" s="375"/>
      <c r="DB1020" s="126">
        <v>45913</v>
      </c>
      <c r="DC1020" s="203">
        <v>18000</v>
      </c>
    </row>
    <row r="1021" spans="5:107" x14ac:dyDescent="0.25">
      <c r="E1021" s="211">
        <v>45891</v>
      </c>
      <c r="F1021" s="212">
        <v>16000</v>
      </c>
      <c r="G1021" s="213" t="s">
        <v>1281</v>
      </c>
      <c r="H1021" s="212" t="s">
        <v>6334</v>
      </c>
      <c r="T1021" s="671">
        <v>45491</v>
      </c>
      <c r="U1021" s="557" t="s">
        <v>4159</v>
      </c>
      <c r="V1021" s="557" t="s">
        <v>4160</v>
      </c>
      <c r="W1021" s="558" t="s">
        <v>3490</v>
      </c>
      <c r="X1021" s="558" t="s">
        <v>426</v>
      </c>
      <c r="Y1021" s="673">
        <v>100000</v>
      </c>
      <c r="Z1021" s="569"/>
      <c r="AA1021" s="569">
        <v>28000</v>
      </c>
      <c r="AB1021" s="569"/>
      <c r="AC1021" s="569"/>
      <c r="AD1021" s="569"/>
      <c r="AE1021" s="569">
        <v>28000</v>
      </c>
      <c r="AF1021" s="569"/>
      <c r="AG1021" s="569"/>
      <c r="AH1021" s="569" t="s">
        <v>4173</v>
      </c>
      <c r="AI1021" t="s">
        <v>542</v>
      </c>
      <c r="BP1021" s="203"/>
      <c r="BQ1021" s="203"/>
      <c r="BR1021" s="203"/>
      <c r="BS1021" s="203"/>
      <c r="BT1021" s="203"/>
      <c r="BU1021" s="126"/>
      <c r="BV1021" s="203"/>
      <c r="BW1021" s="203"/>
      <c r="BX1021" s="126"/>
      <c r="BY1021" s="203"/>
      <c r="BZ1021" s="203"/>
      <c r="CA1021" s="126"/>
      <c r="CB1021" s="203"/>
      <c r="CC1021" s="203"/>
      <c r="CD1021" s="376"/>
      <c r="CE1021" s="203"/>
      <c r="CJ1021" s="375"/>
      <c r="CK1021" s="375"/>
      <c r="CM1021" s="375"/>
      <c r="DB1021" s="126">
        <v>45913</v>
      </c>
      <c r="DC1021" s="203">
        <v>18000</v>
      </c>
    </row>
    <row r="1022" spans="5:107" x14ac:dyDescent="0.25">
      <c r="E1022" s="211">
        <v>45891</v>
      </c>
      <c r="F1022" s="212">
        <v>33000</v>
      </c>
      <c r="G1022" s="213" t="s">
        <v>1281</v>
      </c>
      <c r="H1022" s="212" t="s">
        <v>6335</v>
      </c>
      <c r="T1022" s="671">
        <v>45490</v>
      </c>
      <c r="U1022" s="557" t="s">
        <v>3858</v>
      </c>
      <c r="V1022" s="557" t="s">
        <v>4145</v>
      </c>
      <c r="W1022" s="558" t="s">
        <v>562</v>
      </c>
      <c r="X1022" s="558" t="s">
        <v>214</v>
      </c>
      <c r="Y1022" s="673">
        <v>565000</v>
      </c>
      <c r="Z1022" s="569"/>
      <c r="AA1022" s="569">
        <v>157000</v>
      </c>
      <c r="AB1022" s="569"/>
      <c r="AC1022" s="569"/>
      <c r="AD1022" s="569"/>
      <c r="AE1022" s="569">
        <v>157000</v>
      </c>
      <c r="AF1022" s="569"/>
      <c r="AG1022" s="569"/>
      <c r="AH1022" s="569" t="s">
        <v>4151</v>
      </c>
      <c r="AI1022" t="s">
        <v>542</v>
      </c>
      <c r="BP1022" s="203"/>
      <c r="BQ1022" s="203"/>
      <c r="BR1022" s="203"/>
      <c r="BS1022" s="203"/>
      <c r="BT1022" s="203"/>
      <c r="BU1022" s="126"/>
      <c r="BV1022" s="203"/>
      <c r="BW1022" s="203"/>
      <c r="BX1022" s="126"/>
      <c r="BY1022" s="203"/>
      <c r="BZ1022" s="203"/>
      <c r="CA1022" s="126"/>
      <c r="CB1022" s="203"/>
      <c r="CC1022" s="203"/>
      <c r="CD1022" s="376"/>
      <c r="CE1022" s="203"/>
      <c r="CJ1022" s="375"/>
      <c r="CK1022" s="375"/>
      <c r="CM1022" s="375"/>
      <c r="DB1022" s="126">
        <v>45913</v>
      </c>
      <c r="DC1022" s="203">
        <v>40000</v>
      </c>
    </row>
    <row r="1023" spans="5:107" x14ac:dyDescent="0.25">
      <c r="E1023" s="211">
        <v>45891</v>
      </c>
      <c r="F1023" s="212">
        <v>14000</v>
      </c>
      <c r="G1023" s="213" t="s">
        <v>1281</v>
      </c>
      <c r="H1023" s="212" t="s">
        <v>1223</v>
      </c>
      <c r="T1023" s="671">
        <v>45489</v>
      </c>
      <c r="U1023" s="557" t="s">
        <v>4143</v>
      </c>
      <c r="V1023" s="557" t="s">
        <v>4144</v>
      </c>
      <c r="W1023" s="558" t="s">
        <v>562</v>
      </c>
      <c r="X1023" s="558" t="s">
        <v>214</v>
      </c>
      <c r="Y1023" s="673">
        <v>957000</v>
      </c>
      <c r="Z1023" s="569"/>
      <c r="AA1023" s="569">
        <v>52000</v>
      </c>
      <c r="AB1023" s="569"/>
      <c r="AC1023" s="569"/>
      <c r="AD1023" s="569"/>
      <c r="AE1023" s="569">
        <v>52000</v>
      </c>
      <c r="AF1023" s="569"/>
      <c r="AG1023" s="569"/>
      <c r="AH1023" s="569" t="s">
        <v>4176</v>
      </c>
      <c r="AI1023" t="s">
        <v>542</v>
      </c>
      <c r="BP1023" s="203"/>
      <c r="BQ1023" s="203"/>
      <c r="BR1023" s="203"/>
      <c r="BS1023" s="203"/>
      <c r="BT1023" s="203"/>
      <c r="BU1023" s="126"/>
      <c r="BV1023" s="203"/>
      <c r="BW1023" s="203"/>
      <c r="BX1023" s="126"/>
      <c r="BY1023" s="203"/>
      <c r="BZ1023" s="203"/>
      <c r="CA1023" s="126"/>
      <c r="CB1023" s="203"/>
      <c r="CC1023" s="203"/>
      <c r="CD1023" s="376"/>
      <c r="CE1023" s="203"/>
      <c r="CJ1023" s="375"/>
      <c r="CK1023" s="375"/>
      <c r="CM1023" s="375"/>
      <c r="DB1023" s="126">
        <v>45912</v>
      </c>
      <c r="DC1023" s="203">
        <v>18000</v>
      </c>
    </row>
    <row r="1024" spans="5:107" x14ac:dyDescent="0.25">
      <c r="E1024" s="211">
        <v>45890</v>
      </c>
      <c r="F1024" s="212">
        <v>3000</v>
      </c>
      <c r="G1024" s="213" t="s">
        <v>5440</v>
      </c>
      <c r="H1024" s="212" t="s">
        <v>5594</v>
      </c>
      <c r="T1024" s="671">
        <v>45488</v>
      </c>
      <c r="U1024" s="557" t="s">
        <v>6506</v>
      </c>
      <c r="V1024" s="557" t="s">
        <v>4115</v>
      </c>
      <c r="W1024" s="558" t="s">
        <v>561</v>
      </c>
      <c r="X1024" s="558" t="s">
        <v>4136</v>
      </c>
      <c r="Y1024" s="673">
        <v>377000</v>
      </c>
      <c r="Z1024" s="569"/>
      <c r="AA1024" s="569">
        <v>68000</v>
      </c>
      <c r="AB1024" s="569"/>
      <c r="AC1024" s="569"/>
      <c r="AD1024" s="569"/>
      <c r="AE1024" s="569">
        <v>68000</v>
      </c>
      <c r="AF1024" s="569"/>
      <c r="AG1024" s="569"/>
      <c r="AH1024" s="569" t="s">
        <v>4142</v>
      </c>
      <c r="AI1024" t="s">
        <v>542</v>
      </c>
      <c r="BP1024" s="203"/>
      <c r="BQ1024" s="203"/>
      <c r="BR1024" s="203"/>
      <c r="BS1024" s="203"/>
      <c r="BT1024" s="203"/>
      <c r="BU1024" s="126"/>
      <c r="BV1024" s="203"/>
      <c r="BW1024" s="203"/>
      <c r="BX1024" s="126"/>
      <c r="BY1024" s="203"/>
      <c r="BZ1024" s="203"/>
      <c r="CA1024" s="126"/>
      <c r="CB1024" s="203"/>
      <c r="CC1024" s="203"/>
      <c r="CD1024" s="376"/>
      <c r="CE1024" s="203"/>
      <c r="CJ1024" s="375"/>
      <c r="CK1024" s="375"/>
      <c r="CM1024" s="375"/>
      <c r="DB1024" s="126">
        <v>45912</v>
      </c>
      <c r="DC1024" s="203">
        <v>18000</v>
      </c>
    </row>
    <row r="1025" spans="5:107" x14ac:dyDescent="0.25">
      <c r="E1025" s="211">
        <v>45890</v>
      </c>
      <c r="F1025" s="212">
        <v>6000</v>
      </c>
      <c r="G1025" s="213" t="s">
        <v>3321</v>
      </c>
      <c r="H1025" s="212" t="s">
        <v>6333</v>
      </c>
      <c r="T1025" s="671">
        <v>45487</v>
      </c>
      <c r="U1025" s="557" t="s">
        <v>3130</v>
      </c>
      <c r="V1025" s="557" t="s">
        <v>3534</v>
      </c>
      <c r="W1025" s="558" t="s">
        <v>4042</v>
      </c>
      <c r="X1025" s="558" t="s">
        <v>214</v>
      </c>
      <c r="Y1025" s="673" t="s">
        <v>4135</v>
      </c>
      <c r="Z1025" s="569"/>
      <c r="AA1025" s="569">
        <v>249000</v>
      </c>
      <c r="AB1025" s="569"/>
      <c r="AC1025" s="569"/>
      <c r="AD1025" s="569"/>
      <c r="AE1025" s="569">
        <v>249000</v>
      </c>
      <c r="AF1025" s="569"/>
      <c r="AG1025" s="569"/>
      <c r="AH1025" s="569" t="s">
        <v>4138</v>
      </c>
      <c r="AI1025" t="s">
        <v>542</v>
      </c>
      <c r="BP1025" s="203"/>
      <c r="BQ1025" s="203"/>
      <c r="BR1025" s="203"/>
      <c r="BS1025" s="203"/>
      <c r="BT1025" s="203"/>
      <c r="BU1025" s="126"/>
      <c r="BV1025" s="203"/>
      <c r="BW1025" s="203"/>
      <c r="BX1025" s="126"/>
      <c r="BY1025" s="203"/>
      <c r="BZ1025" s="203"/>
      <c r="CA1025" s="126"/>
      <c r="CB1025" s="203"/>
      <c r="CC1025" s="203"/>
      <c r="CD1025" s="376"/>
      <c r="CE1025" s="203"/>
      <c r="CJ1025" s="375"/>
      <c r="CK1025" s="375"/>
      <c r="CM1025" s="375"/>
      <c r="DB1025" s="126">
        <v>45912</v>
      </c>
      <c r="DC1025" s="203">
        <v>5000</v>
      </c>
    </row>
    <row r="1026" spans="5:107" x14ac:dyDescent="0.25">
      <c r="E1026" s="211">
        <v>45889</v>
      </c>
      <c r="F1026" s="212">
        <v>3000</v>
      </c>
      <c r="G1026" s="213" t="s">
        <v>5440</v>
      </c>
      <c r="H1026" s="212" t="s">
        <v>5594</v>
      </c>
      <c r="T1026" s="671">
        <v>45486</v>
      </c>
      <c r="U1026" s="557" t="s">
        <v>3967</v>
      </c>
      <c r="V1026" s="557" t="s">
        <v>3968</v>
      </c>
      <c r="W1026" s="558" t="s">
        <v>562</v>
      </c>
      <c r="X1026" s="558" t="s">
        <v>214</v>
      </c>
      <c r="Y1026" s="673">
        <v>655000</v>
      </c>
      <c r="Z1026" s="569"/>
      <c r="AA1026" s="569">
        <v>134000</v>
      </c>
      <c r="AB1026" s="569"/>
      <c r="AC1026" s="569"/>
      <c r="AD1026" s="569"/>
      <c r="AE1026" s="569">
        <v>134000</v>
      </c>
      <c r="AF1026" s="569"/>
      <c r="AG1026" s="569"/>
      <c r="AH1026" s="569" t="s">
        <v>4141</v>
      </c>
      <c r="AI1026" t="s">
        <v>542</v>
      </c>
      <c r="BP1026" s="203"/>
      <c r="BQ1026" s="203"/>
      <c r="BR1026" s="203"/>
      <c r="BS1026" s="203"/>
      <c r="BT1026" s="203"/>
      <c r="BU1026" s="126"/>
      <c r="BV1026" s="203"/>
      <c r="BW1026" s="203"/>
      <c r="BX1026" s="126"/>
      <c r="BY1026" s="203"/>
      <c r="BZ1026" s="203"/>
      <c r="CA1026" s="126"/>
      <c r="CB1026" s="203"/>
      <c r="CC1026" s="203"/>
      <c r="CD1026" s="376"/>
      <c r="CE1026" s="203"/>
      <c r="CJ1026" s="375"/>
      <c r="CK1026" s="375"/>
      <c r="CM1026" s="375"/>
      <c r="DB1026" s="126">
        <v>45912</v>
      </c>
      <c r="DC1026" s="203">
        <v>8000</v>
      </c>
    </row>
    <row r="1027" spans="5:107" x14ac:dyDescent="0.25">
      <c r="E1027" s="211">
        <v>45889</v>
      </c>
      <c r="F1027" s="212">
        <v>5000</v>
      </c>
      <c r="G1027" s="213" t="s">
        <v>1281</v>
      </c>
      <c r="H1027" s="212" t="s">
        <v>888</v>
      </c>
      <c r="T1027" s="671">
        <v>45485</v>
      </c>
      <c r="U1027" s="557" t="s">
        <v>578</v>
      </c>
      <c r="V1027" s="557" t="s">
        <v>3523</v>
      </c>
      <c r="W1027" s="558" t="s">
        <v>561</v>
      </c>
      <c r="X1027" s="558" t="s">
        <v>577</v>
      </c>
      <c r="Y1027" s="673">
        <v>338000</v>
      </c>
      <c r="Z1027" s="569"/>
      <c r="AA1027" s="569">
        <v>70000</v>
      </c>
      <c r="AB1027" s="569"/>
      <c r="AC1027" s="569"/>
      <c r="AD1027" s="569"/>
      <c r="AE1027" s="569">
        <v>70000</v>
      </c>
      <c r="AF1027" s="569"/>
      <c r="AG1027" s="569"/>
      <c r="AH1027" s="569" t="s">
        <v>4079</v>
      </c>
      <c r="AI1027" t="s">
        <v>542</v>
      </c>
      <c r="BP1027" s="203"/>
      <c r="BQ1027" s="203"/>
      <c r="BR1027" s="203"/>
      <c r="BS1027" s="203"/>
      <c r="BT1027" s="203"/>
      <c r="BU1027" s="126"/>
      <c r="BV1027" s="203"/>
      <c r="BW1027" s="203"/>
      <c r="BX1027" s="126"/>
      <c r="BY1027" s="203"/>
      <c r="BZ1027" s="203"/>
      <c r="CA1027" s="126"/>
      <c r="CB1027" s="203"/>
      <c r="CC1027" s="203"/>
      <c r="CD1027" s="376"/>
      <c r="CE1027" s="203"/>
      <c r="CJ1027" s="375"/>
      <c r="CK1027" s="375"/>
      <c r="CM1027" s="375"/>
      <c r="DB1027" s="126">
        <v>45912</v>
      </c>
      <c r="DC1027" s="203">
        <v>30000</v>
      </c>
    </row>
    <row r="1028" spans="5:107" x14ac:dyDescent="0.25">
      <c r="E1028" s="211">
        <v>45889</v>
      </c>
      <c r="F1028" s="212">
        <v>10000</v>
      </c>
      <c r="G1028" s="213" t="s">
        <v>1281</v>
      </c>
      <c r="H1028" s="212" t="s">
        <v>953</v>
      </c>
      <c r="T1028" s="671">
        <v>45484</v>
      </c>
      <c r="U1028" s="557" t="s">
        <v>6513</v>
      </c>
      <c r="V1028" s="557"/>
      <c r="W1028" s="558" t="s">
        <v>4105</v>
      </c>
      <c r="X1028" s="558" t="s">
        <v>426</v>
      </c>
      <c r="Y1028" s="673">
        <v>502000</v>
      </c>
      <c r="Z1028" s="569"/>
      <c r="AA1028" s="569">
        <v>72000</v>
      </c>
      <c r="AB1028" s="569"/>
      <c r="AC1028" s="569"/>
      <c r="AD1028" s="569"/>
      <c r="AE1028" s="569">
        <v>72000</v>
      </c>
      <c r="AF1028" s="569"/>
      <c r="AG1028" s="569"/>
      <c r="AH1028" s="569" t="s">
        <v>4118</v>
      </c>
      <c r="AI1028" t="s">
        <v>542</v>
      </c>
      <c r="BP1028" s="203"/>
      <c r="BQ1028" s="203"/>
      <c r="BR1028" s="203"/>
      <c r="BS1028" s="203"/>
      <c r="BT1028" s="203"/>
      <c r="BU1028" s="126"/>
      <c r="BV1028" s="203"/>
      <c r="BW1028" s="203"/>
      <c r="BX1028" s="126"/>
      <c r="BY1028" s="203"/>
      <c r="BZ1028" s="203"/>
      <c r="CA1028" s="126"/>
      <c r="CB1028" s="203"/>
      <c r="CC1028" s="203"/>
      <c r="CD1028" s="376"/>
      <c r="CE1028" s="203"/>
      <c r="CJ1028" s="375"/>
      <c r="CK1028" s="375"/>
      <c r="CM1028" s="375"/>
      <c r="DB1028" s="126">
        <v>45912</v>
      </c>
      <c r="DC1028" s="203">
        <v>10000</v>
      </c>
    </row>
    <row r="1029" spans="5:107" x14ac:dyDescent="0.25">
      <c r="E1029" s="211">
        <v>45889</v>
      </c>
      <c r="F1029" s="405">
        <v>30000</v>
      </c>
      <c r="G1029" s="460" t="s">
        <v>911</v>
      </c>
      <c r="H1029" s="405" t="s">
        <v>912</v>
      </c>
      <c r="T1029" s="671">
        <v>45483</v>
      </c>
      <c r="U1029" s="557" t="s">
        <v>6513</v>
      </c>
      <c r="V1029" s="557" t="s">
        <v>4117</v>
      </c>
      <c r="W1029" s="558" t="s">
        <v>561</v>
      </c>
      <c r="X1029" s="558" t="s">
        <v>426</v>
      </c>
      <c r="Y1029" s="673">
        <v>393000</v>
      </c>
      <c r="Z1029" s="569"/>
      <c r="AA1029" s="569">
        <v>75000</v>
      </c>
      <c r="AB1029" s="569"/>
      <c r="AC1029" s="569"/>
      <c r="AD1029" s="569"/>
      <c r="AE1029" s="569">
        <v>75000</v>
      </c>
      <c r="AF1029" s="569"/>
      <c r="AG1029" s="569"/>
      <c r="AH1029" s="569" t="s">
        <v>4116</v>
      </c>
      <c r="AI1029" t="s">
        <v>542</v>
      </c>
      <c r="BP1029" s="203"/>
      <c r="BQ1029" s="203"/>
      <c r="BR1029" s="203"/>
      <c r="BS1029" s="203"/>
      <c r="BT1029" s="203"/>
      <c r="BU1029" s="126"/>
      <c r="BV1029" s="203"/>
      <c r="BW1029" s="203"/>
      <c r="BX1029" s="126"/>
      <c r="BY1029" s="203"/>
      <c r="BZ1029" s="203"/>
      <c r="CA1029" s="126"/>
      <c r="CB1029" s="203"/>
      <c r="CC1029" s="203"/>
      <c r="CD1029" s="376"/>
      <c r="CE1029" s="203"/>
      <c r="CJ1029" s="375"/>
      <c r="CK1029" s="375"/>
      <c r="CM1029" s="375"/>
      <c r="DB1029" s="126">
        <v>45912</v>
      </c>
      <c r="DC1029" s="203">
        <v>10000</v>
      </c>
    </row>
    <row r="1030" spans="5:107" x14ac:dyDescent="0.25">
      <c r="E1030" s="211">
        <v>45889</v>
      </c>
      <c r="F1030" s="212">
        <v>3000</v>
      </c>
      <c r="G1030" s="213" t="s">
        <v>5440</v>
      </c>
      <c r="H1030" s="212" t="s">
        <v>598</v>
      </c>
      <c r="T1030" s="671">
        <v>45482</v>
      </c>
      <c r="U1030" s="557" t="s">
        <v>3601</v>
      </c>
      <c r="V1030" s="557" t="s">
        <v>4096</v>
      </c>
      <c r="W1030" s="558" t="s">
        <v>561</v>
      </c>
      <c r="X1030" s="558" t="s">
        <v>426</v>
      </c>
      <c r="Y1030" s="673">
        <v>485000</v>
      </c>
      <c r="Z1030" s="569"/>
      <c r="AA1030" s="569">
        <v>134000</v>
      </c>
      <c r="AB1030" s="569"/>
      <c r="AC1030" s="569"/>
      <c r="AD1030" s="569"/>
      <c r="AE1030" s="569">
        <v>134000</v>
      </c>
      <c r="AF1030" s="569"/>
      <c r="AG1030" s="569"/>
      <c r="AH1030" s="569" t="s">
        <v>4107</v>
      </c>
      <c r="AI1030" t="s">
        <v>542</v>
      </c>
      <c r="BP1030" s="203"/>
      <c r="BQ1030" s="203"/>
      <c r="BR1030" s="203"/>
      <c r="BS1030" s="203"/>
      <c r="BT1030" s="203"/>
      <c r="BU1030" s="126"/>
      <c r="BV1030" s="203"/>
      <c r="BW1030" s="203"/>
      <c r="BX1030" s="126"/>
      <c r="BY1030" s="203"/>
      <c r="BZ1030" s="203"/>
      <c r="CA1030" s="126"/>
      <c r="CB1030" s="203"/>
      <c r="CC1030" s="203"/>
      <c r="CD1030" s="376"/>
      <c r="CE1030" s="203"/>
      <c r="CJ1030" s="375"/>
      <c r="CK1030" s="375"/>
      <c r="CM1030" s="375"/>
      <c r="DB1030" s="126">
        <v>45912</v>
      </c>
      <c r="DC1030" s="203">
        <v>5000</v>
      </c>
    </row>
    <row r="1031" spans="5:107" x14ac:dyDescent="0.25">
      <c r="E1031" s="211">
        <v>45889</v>
      </c>
      <c r="F1031" s="212">
        <v>205000</v>
      </c>
      <c r="G1031" s="213" t="s">
        <v>1281</v>
      </c>
      <c r="H1031" s="212" t="s">
        <v>3344</v>
      </c>
      <c r="T1031" s="671">
        <v>45481</v>
      </c>
      <c r="U1031" s="557" t="s">
        <v>3237</v>
      </c>
      <c r="V1031" s="557"/>
      <c r="W1031" s="558" t="s">
        <v>4102</v>
      </c>
      <c r="X1031" s="558" t="s">
        <v>427</v>
      </c>
      <c r="Y1031" s="673">
        <v>322000</v>
      </c>
      <c r="Z1031" s="569"/>
      <c r="AA1031" s="569">
        <v>45000</v>
      </c>
      <c r="AB1031" s="569"/>
      <c r="AC1031" s="569"/>
      <c r="AD1031" s="569"/>
      <c r="AE1031" s="569">
        <v>45000</v>
      </c>
      <c r="AF1031" s="569"/>
      <c r="AG1031" s="569"/>
      <c r="AH1031" s="569" t="s">
        <v>4110</v>
      </c>
      <c r="AI1031" t="s">
        <v>542</v>
      </c>
      <c r="BP1031" s="203"/>
      <c r="BQ1031" s="203"/>
      <c r="BR1031" s="203"/>
      <c r="BS1031" s="203"/>
      <c r="BT1031" s="203"/>
      <c r="BU1031" s="126"/>
      <c r="BV1031" s="203"/>
      <c r="BW1031" s="203"/>
      <c r="BX1031" s="126"/>
      <c r="BY1031" s="203"/>
      <c r="BZ1031" s="203"/>
      <c r="CA1031" s="126"/>
      <c r="CB1031" s="203"/>
      <c r="CC1031" s="203"/>
      <c r="CD1031" s="376"/>
      <c r="CE1031" s="203"/>
      <c r="CJ1031" s="375"/>
      <c r="CK1031" s="375"/>
      <c r="CM1031" s="375"/>
      <c r="DB1031" s="126">
        <v>45912</v>
      </c>
      <c r="DC1031" s="203">
        <v>10000</v>
      </c>
    </row>
    <row r="1032" spans="5:107" ht="15.75" thickBot="1" x14ac:dyDescent="0.3">
      <c r="E1032" s="211">
        <v>45889</v>
      </c>
      <c r="F1032" s="212">
        <v>40000</v>
      </c>
      <c r="G1032" s="213" t="s">
        <v>3321</v>
      </c>
      <c r="H1032" s="212" t="s">
        <v>6319</v>
      </c>
      <c r="T1032" s="671">
        <v>45477</v>
      </c>
      <c r="U1032" s="717" t="s">
        <v>556</v>
      </c>
      <c r="V1032" s="717">
        <v>1015216510</v>
      </c>
      <c r="W1032" s="558" t="s">
        <v>1441</v>
      </c>
      <c r="X1032" s="558" t="s">
        <v>214</v>
      </c>
      <c r="Y1032" s="673">
        <v>200000</v>
      </c>
      <c r="Z1032" s="569"/>
      <c r="AA1032" s="569">
        <v>100000</v>
      </c>
      <c r="AB1032" s="569"/>
      <c r="AC1032" s="569"/>
      <c r="AD1032" s="569"/>
      <c r="AE1032" s="569">
        <v>100000</v>
      </c>
      <c r="AF1032" s="569"/>
      <c r="AG1032" s="569"/>
      <c r="AH1032" s="569"/>
      <c r="AI1032" t="s">
        <v>542</v>
      </c>
      <c r="BP1032" s="203"/>
      <c r="BQ1032" s="203"/>
      <c r="BR1032" s="203"/>
      <c r="BS1032" s="203"/>
      <c r="BT1032" s="203"/>
      <c r="BU1032" s="126"/>
      <c r="BV1032" s="203"/>
      <c r="BW1032" s="203"/>
      <c r="BX1032" s="126"/>
      <c r="BY1032" s="203"/>
      <c r="BZ1032" s="203"/>
      <c r="CA1032" s="126"/>
      <c r="CB1032" s="203"/>
      <c r="CC1032" s="203"/>
      <c r="CD1032" s="376"/>
      <c r="CE1032" s="203"/>
      <c r="CJ1032" s="375"/>
      <c r="CK1032" s="41"/>
      <c r="CM1032" s="375"/>
      <c r="DB1032" s="126">
        <v>45912</v>
      </c>
      <c r="DC1032" s="203">
        <v>5000</v>
      </c>
    </row>
    <row r="1033" spans="5:107" x14ac:dyDescent="0.25">
      <c r="E1033" s="211">
        <v>45889</v>
      </c>
      <c r="F1033" s="212">
        <v>20000</v>
      </c>
      <c r="G1033" s="213" t="s">
        <v>1365</v>
      </c>
      <c r="H1033" s="212" t="s">
        <v>6331</v>
      </c>
      <c r="T1033" s="671">
        <v>45476</v>
      </c>
      <c r="U1033" s="557" t="s">
        <v>556</v>
      </c>
      <c r="V1033" s="557" t="s">
        <v>4216</v>
      </c>
      <c r="W1033" s="558" t="s">
        <v>562</v>
      </c>
      <c r="X1033" s="558" t="s">
        <v>238</v>
      </c>
      <c r="Y1033" s="673">
        <v>587000</v>
      </c>
      <c r="Z1033" s="569"/>
      <c r="AA1033" s="569">
        <v>54500</v>
      </c>
      <c r="AB1033" s="569"/>
      <c r="AC1033" s="569"/>
      <c r="AD1033" s="569"/>
      <c r="AE1033" s="569">
        <v>54500</v>
      </c>
      <c r="AF1033" s="569"/>
      <c r="AG1033" s="569"/>
      <c r="AH1033" s="569" t="s">
        <v>4217</v>
      </c>
      <c r="AI1033" t="s">
        <v>542</v>
      </c>
      <c r="BP1033" s="203"/>
      <c r="BQ1033" s="203"/>
      <c r="BR1033" s="203"/>
      <c r="BS1033" s="203"/>
      <c r="BT1033" s="203"/>
      <c r="BU1033" s="126"/>
      <c r="BV1033" s="203"/>
      <c r="BW1033" s="203"/>
      <c r="BX1033" s="126"/>
      <c r="BY1033" s="203"/>
      <c r="BZ1033" s="203"/>
      <c r="CA1033" s="126"/>
      <c r="CB1033" s="203"/>
      <c r="CC1033" s="203"/>
      <c r="CD1033" s="376"/>
      <c r="CE1033" s="203"/>
      <c r="CJ1033" s="375"/>
      <c r="CM1033" s="375"/>
      <c r="DB1033" s="126">
        <v>45912</v>
      </c>
      <c r="DC1033" s="203">
        <v>24000</v>
      </c>
    </row>
    <row r="1034" spans="5:107" x14ac:dyDescent="0.25">
      <c r="E1034" s="211">
        <v>45888</v>
      </c>
      <c r="F1034" s="212">
        <v>211000</v>
      </c>
      <c r="G1034" s="215" t="s">
        <v>1365</v>
      </c>
      <c r="H1034" s="212" t="s">
        <v>6392</v>
      </c>
      <c r="T1034" s="671">
        <v>45475</v>
      </c>
      <c r="U1034" s="557" t="s">
        <v>556</v>
      </c>
      <c r="V1034" s="557" t="s">
        <v>3042</v>
      </c>
      <c r="W1034" s="558" t="s">
        <v>561</v>
      </c>
      <c r="X1034" s="558" t="s">
        <v>4178</v>
      </c>
      <c r="Y1034" s="673">
        <v>387000</v>
      </c>
      <c r="Z1034" s="569"/>
      <c r="AA1034" s="569">
        <v>57500</v>
      </c>
      <c r="AB1034" s="569"/>
      <c r="AC1034" s="569"/>
      <c r="AD1034" s="569"/>
      <c r="AE1034" s="569">
        <v>57500</v>
      </c>
      <c r="AF1034" s="569"/>
      <c r="AG1034" s="569"/>
      <c r="AH1034" s="569" t="s">
        <v>4179</v>
      </c>
      <c r="AI1034" t="s">
        <v>542</v>
      </c>
      <c r="BP1034" s="203"/>
      <c r="BQ1034" s="203"/>
      <c r="BR1034" s="203"/>
      <c r="BS1034" s="203"/>
      <c r="BT1034" s="203"/>
      <c r="BU1034" s="126"/>
      <c r="BV1034" s="203"/>
      <c r="BW1034" s="203"/>
      <c r="BX1034" s="126"/>
      <c r="BY1034" s="203"/>
      <c r="BZ1034" s="203"/>
      <c r="CA1034" s="126"/>
      <c r="CB1034" s="203"/>
      <c r="CC1034" s="203"/>
      <c r="CD1034" s="376"/>
      <c r="CE1034" s="203"/>
      <c r="CJ1034" s="375"/>
      <c r="CM1034" s="375"/>
      <c r="DB1034" s="126">
        <v>45912</v>
      </c>
      <c r="DC1034" s="203">
        <v>16000</v>
      </c>
    </row>
    <row r="1035" spans="5:107" ht="15.75" thickBot="1" x14ac:dyDescent="0.3">
      <c r="E1035" s="211">
        <v>45885</v>
      </c>
      <c r="F1035" s="212">
        <v>411000</v>
      </c>
      <c r="G1035" s="213" t="s">
        <v>3321</v>
      </c>
      <c r="H1035" s="212" t="s">
        <v>6318</v>
      </c>
      <c r="T1035" s="671">
        <v>45474</v>
      </c>
      <c r="U1035" s="557" t="s">
        <v>556</v>
      </c>
      <c r="V1035" s="557" t="s">
        <v>4097</v>
      </c>
      <c r="W1035" s="558" t="s">
        <v>561</v>
      </c>
      <c r="X1035" s="558" t="s">
        <v>513</v>
      </c>
      <c r="Y1035" s="673">
        <v>484000</v>
      </c>
      <c r="Z1035" s="569"/>
      <c r="AA1035" s="569">
        <v>66000</v>
      </c>
      <c r="AB1035" s="569"/>
      <c r="AC1035" s="569"/>
      <c r="AD1035" s="569"/>
      <c r="AE1035" s="569">
        <v>66000</v>
      </c>
      <c r="AF1035" s="569"/>
      <c r="AG1035" s="569"/>
      <c r="AH1035" s="569" t="s">
        <v>4139</v>
      </c>
      <c r="AI1035" t="s">
        <v>542</v>
      </c>
      <c r="BP1035" s="203"/>
      <c r="BQ1035" s="203"/>
      <c r="BR1035" s="203"/>
      <c r="BS1035" s="203"/>
      <c r="BT1035" s="203"/>
      <c r="BU1035" s="126"/>
      <c r="BV1035" s="203"/>
      <c r="BW1035" s="203"/>
      <c r="BX1035" s="126"/>
      <c r="BY1035" s="203"/>
      <c r="BZ1035" s="203"/>
      <c r="CA1035" s="126"/>
      <c r="CB1035" s="203"/>
      <c r="CC1035" s="203"/>
      <c r="CD1035" s="376"/>
      <c r="CE1035" s="203"/>
      <c r="CJ1035" s="41"/>
      <c r="CM1035" s="375"/>
      <c r="DB1035" s="126">
        <v>45911</v>
      </c>
      <c r="DC1035" s="203">
        <v>4000</v>
      </c>
    </row>
    <row r="1036" spans="5:107" x14ac:dyDescent="0.25">
      <c r="E1036" s="211">
        <v>45884</v>
      </c>
      <c r="F1036" s="212">
        <v>3000</v>
      </c>
      <c r="G1036" s="213"/>
      <c r="H1036" s="212" t="s">
        <v>6295</v>
      </c>
      <c r="T1036" s="671">
        <v>45467</v>
      </c>
      <c r="U1036" s="557" t="s">
        <v>4081</v>
      </c>
      <c r="V1036" s="557" t="s">
        <v>4082</v>
      </c>
      <c r="W1036" s="558" t="s">
        <v>2417</v>
      </c>
      <c r="X1036" s="558" t="s">
        <v>426</v>
      </c>
      <c r="Y1036" s="673">
        <v>100000</v>
      </c>
      <c r="Z1036" s="569"/>
      <c r="AA1036" s="569">
        <v>15000</v>
      </c>
      <c r="AB1036" s="569"/>
      <c r="AC1036" s="569"/>
      <c r="AD1036" s="569"/>
      <c r="AE1036" s="569">
        <v>15000</v>
      </c>
      <c r="AF1036" s="569"/>
      <c r="AG1036" s="569"/>
      <c r="AH1036" s="569" t="s">
        <v>4083</v>
      </c>
      <c r="AI1036" t="s">
        <v>542</v>
      </c>
      <c r="BP1036" s="203"/>
      <c r="BQ1036" s="203"/>
      <c r="BR1036" s="203"/>
      <c r="BS1036" s="203"/>
      <c r="BT1036" s="203"/>
      <c r="BU1036" s="126"/>
      <c r="BV1036" s="203"/>
      <c r="BW1036" s="203"/>
      <c r="BX1036" s="126"/>
      <c r="BY1036" s="203"/>
      <c r="BZ1036" s="203"/>
      <c r="CA1036" s="126"/>
      <c r="CB1036" s="203"/>
      <c r="CC1036" s="203"/>
      <c r="CD1036" s="376"/>
      <c r="CE1036" s="203"/>
      <c r="CM1036" s="375"/>
      <c r="DB1036" s="126">
        <v>45911</v>
      </c>
      <c r="DC1036" s="203">
        <v>7000</v>
      </c>
    </row>
    <row r="1037" spans="5:107" x14ac:dyDescent="0.25">
      <c r="E1037" s="211">
        <v>45884</v>
      </c>
      <c r="F1037" s="212">
        <v>17000</v>
      </c>
      <c r="G1037" s="213" t="s">
        <v>1365</v>
      </c>
      <c r="H1037" s="212" t="s">
        <v>4486</v>
      </c>
      <c r="T1037" s="671">
        <v>45466</v>
      </c>
      <c r="U1037" s="557" t="s">
        <v>3961</v>
      </c>
      <c r="V1037" s="557" t="s">
        <v>4049</v>
      </c>
      <c r="W1037" s="558" t="s">
        <v>580</v>
      </c>
      <c r="X1037" s="558" t="s">
        <v>214</v>
      </c>
      <c r="Y1037" s="673">
        <v>389000</v>
      </c>
      <c r="Z1037" s="569"/>
      <c r="AA1037" s="569">
        <v>73000</v>
      </c>
      <c r="AB1037" s="569"/>
      <c r="AC1037" s="569"/>
      <c r="AD1037" s="569"/>
      <c r="AE1037" s="569">
        <v>73000</v>
      </c>
      <c r="AF1037" s="569"/>
      <c r="AG1037" s="569"/>
      <c r="AH1037" s="569" t="s">
        <v>4080</v>
      </c>
      <c r="AI1037" t="s">
        <v>542</v>
      </c>
      <c r="BP1037" s="203"/>
      <c r="BQ1037" s="203"/>
      <c r="BR1037" s="203"/>
      <c r="BS1037" s="203"/>
      <c r="BT1037" s="203"/>
      <c r="BU1037" s="126"/>
      <c r="BV1037" s="203"/>
      <c r="BW1037" s="203"/>
      <c r="BX1037" s="126"/>
      <c r="BY1037" s="203"/>
      <c r="BZ1037" s="203"/>
      <c r="CA1037" s="126"/>
      <c r="CB1037" s="203"/>
      <c r="CC1037" s="203"/>
      <c r="CD1037" s="376"/>
      <c r="CE1037" s="203"/>
      <c r="CM1037" s="375"/>
      <c r="DB1037" s="126">
        <v>45911</v>
      </c>
      <c r="DC1037" s="203">
        <v>5000</v>
      </c>
    </row>
    <row r="1038" spans="5:107" x14ac:dyDescent="0.25">
      <c r="E1038" s="211">
        <v>45883</v>
      </c>
      <c r="F1038" s="212">
        <v>3000</v>
      </c>
      <c r="G1038" s="213" t="s">
        <v>5440</v>
      </c>
      <c r="H1038" s="212" t="s">
        <v>5594</v>
      </c>
      <c r="T1038" s="671">
        <v>45465</v>
      </c>
      <c r="U1038" s="557" t="s">
        <v>4004</v>
      </c>
      <c r="V1038" s="557">
        <v>1082657315</v>
      </c>
      <c r="W1038" s="558" t="s">
        <v>4005</v>
      </c>
      <c r="X1038" s="558" t="s">
        <v>214</v>
      </c>
      <c r="Y1038" s="673" t="s">
        <v>4063</v>
      </c>
      <c r="Z1038" s="569"/>
      <c r="AA1038" s="569">
        <v>31000</v>
      </c>
      <c r="AB1038" s="569"/>
      <c r="AC1038" s="569"/>
      <c r="AD1038" s="569"/>
      <c r="AE1038" s="569">
        <v>31000</v>
      </c>
      <c r="AF1038" s="569"/>
      <c r="AG1038" s="569"/>
      <c r="AH1038" s="569" t="s">
        <v>4064</v>
      </c>
      <c r="AI1038" t="s">
        <v>542</v>
      </c>
      <c r="BP1038" s="203"/>
      <c r="BQ1038" s="203"/>
      <c r="BR1038" s="203"/>
      <c r="BS1038" s="203"/>
      <c r="BT1038" s="203"/>
      <c r="BU1038" s="126"/>
      <c r="BV1038" s="203"/>
      <c r="BW1038" s="203"/>
      <c r="BX1038" s="126"/>
      <c r="BY1038" s="203"/>
      <c r="BZ1038" s="203"/>
      <c r="CA1038" s="126"/>
      <c r="CB1038" s="203"/>
      <c r="CC1038" s="203"/>
      <c r="CD1038" s="376"/>
      <c r="CE1038" s="203"/>
      <c r="CM1038" s="375"/>
      <c r="DB1038" s="126">
        <v>45911</v>
      </c>
      <c r="DC1038" s="203">
        <v>15000</v>
      </c>
    </row>
    <row r="1039" spans="5:107" x14ac:dyDescent="0.25">
      <c r="E1039" s="211">
        <v>45883</v>
      </c>
      <c r="F1039" s="212">
        <v>20000</v>
      </c>
      <c r="G1039" s="213" t="s">
        <v>3322</v>
      </c>
      <c r="H1039" s="212" t="s">
        <v>1178</v>
      </c>
      <c r="T1039" s="671">
        <v>45464</v>
      </c>
      <c r="U1039" s="557" t="s">
        <v>1697</v>
      </c>
      <c r="V1039" s="557" t="s">
        <v>3220</v>
      </c>
      <c r="W1039" s="558" t="s">
        <v>561</v>
      </c>
      <c r="X1039" s="558" t="s">
        <v>571</v>
      </c>
      <c r="Y1039" s="673" t="s">
        <v>4006</v>
      </c>
      <c r="Z1039" s="569"/>
      <c r="AA1039" s="569">
        <v>90000</v>
      </c>
      <c r="AB1039" s="569"/>
      <c r="AC1039" s="569"/>
      <c r="AD1039" s="569"/>
      <c r="AE1039" s="569">
        <v>90000</v>
      </c>
      <c r="AF1039" s="569"/>
      <c r="AG1039" s="569"/>
      <c r="AH1039" s="569" t="s">
        <v>4058</v>
      </c>
      <c r="AI1039" t="s">
        <v>542</v>
      </c>
      <c r="BP1039" s="203"/>
      <c r="BQ1039" s="203"/>
      <c r="BR1039" s="203"/>
      <c r="BS1039" s="203"/>
      <c r="BT1039" s="203"/>
      <c r="BU1039" s="126"/>
      <c r="BV1039" s="203"/>
      <c r="BW1039" s="203"/>
      <c r="BX1039" s="126"/>
      <c r="BY1039" s="203"/>
      <c r="BZ1039" s="203"/>
      <c r="CA1039" s="126"/>
      <c r="CB1039" s="203"/>
      <c r="CC1039" s="203"/>
      <c r="CD1039" s="376"/>
      <c r="CE1039" s="203"/>
      <c r="CM1039" s="375"/>
      <c r="DB1039" s="126">
        <v>45911</v>
      </c>
      <c r="DC1039" s="203">
        <v>5000</v>
      </c>
    </row>
    <row r="1040" spans="5:107" x14ac:dyDescent="0.25">
      <c r="E1040" s="211">
        <v>45883</v>
      </c>
      <c r="F1040" s="212">
        <v>3000</v>
      </c>
      <c r="G1040" s="213" t="s">
        <v>3321</v>
      </c>
      <c r="H1040" s="212" t="s">
        <v>6294</v>
      </c>
      <c r="T1040" s="671">
        <v>45463</v>
      </c>
      <c r="U1040" s="557" t="s">
        <v>1637</v>
      </c>
      <c r="V1040" s="557" t="s">
        <v>4054</v>
      </c>
      <c r="W1040" s="558" t="s">
        <v>562</v>
      </c>
      <c r="X1040" s="558" t="s">
        <v>455</v>
      </c>
      <c r="Y1040" s="673">
        <v>275000</v>
      </c>
      <c r="Z1040" s="569"/>
      <c r="AA1040" s="569">
        <v>78000</v>
      </c>
      <c r="AB1040" s="569"/>
      <c r="AC1040" s="569"/>
      <c r="AD1040" s="569"/>
      <c r="AE1040" s="569">
        <v>78000</v>
      </c>
      <c r="AF1040" s="569"/>
      <c r="AG1040" s="569"/>
      <c r="AH1040" s="569" t="s">
        <v>4060</v>
      </c>
      <c r="AI1040" t="s">
        <v>542</v>
      </c>
      <c r="BP1040" s="203"/>
      <c r="BQ1040" s="203"/>
      <c r="BR1040" s="203"/>
      <c r="BS1040" s="203"/>
      <c r="BT1040" s="203"/>
      <c r="BU1040" s="126"/>
      <c r="BV1040" s="203"/>
      <c r="BW1040" s="203"/>
      <c r="BX1040" s="126"/>
      <c r="BY1040" s="203"/>
      <c r="BZ1040" s="203"/>
      <c r="CA1040" s="126"/>
      <c r="CB1040" s="203"/>
      <c r="CC1040" s="203"/>
      <c r="CD1040" s="376"/>
      <c r="CE1040" s="203"/>
      <c r="CM1040" s="375"/>
      <c r="DB1040" s="126">
        <v>45911</v>
      </c>
      <c r="DC1040" s="203">
        <v>12000</v>
      </c>
    </row>
    <row r="1041" spans="5:107" x14ac:dyDescent="0.25">
      <c r="E1041" s="211">
        <v>45883</v>
      </c>
      <c r="F1041" s="212">
        <v>25000</v>
      </c>
      <c r="G1041" s="213" t="s">
        <v>3324</v>
      </c>
      <c r="H1041" s="212" t="s">
        <v>6292</v>
      </c>
      <c r="T1041" s="671">
        <v>45462</v>
      </c>
      <c r="U1041" s="557" t="s">
        <v>1697</v>
      </c>
      <c r="V1041" s="557" t="s">
        <v>4056</v>
      </c>
      <c r="W1041" s="558" t="s">
        <v>561</v>
      </c>
      <c r="X1041" s="558" t="s">
        <v>426</v>
      </c>
      <c r="Y1041" s="673">
        <v>640000</v>
      </c>
      <c r="Z1041" s="569"/>
      <c r="AA1041" s="569">
        <v>75000</v>
      </c>
      <c r="AB1041" s="569"/>
      <c r="AC1041" s="569"/>
      <c r="AD1041" s="569"/>
      <c r="AE1041" s="569">
        <v>75000</v>
      </c>
      <c r="AF1041" s="569"/>
      <c r="AG1041" s="569"/>
      <c r="AH1041" s="569" t="s">
        <v>4059</v>
      </c>
      <c r="AI1041" t="s">
        <v>542</v>
      </c>
      <c r="BP1041" s="203"/>
      <c r="BQ1041" s="203"/>
      <c r="BR1041" s="203"/>
      <c r="BS1041" s="203"/>
      <c r="BT1041" s="203"/>
      <c r="BU1041" s="126"/>
      <c r="BV1041" s="203"/>
      <c r="BW1041" s="203"/>
      <c r="BX1041" s="126"/>
      <c r="BY1041" s="203"/>
      <c r="BZ1041" s="203"/>
      <c r="CA1041" s="126"/>
      <c r="CB1041" s="203"/>
      <c r="CC1041" s="203"/>
      <c r="CD1041" s="376"/>
      <c r="CE1041" s="203"/>
      <c r="CM1041" s="375"/>
      <c r="DB1041" s="126">
        <v>45911</v>
      </c>
      <c r="DC1041" s="203">
        <v>5000</v>
      </c>
    </row>
    <row r="1042" spans="5:107" x14ac:dyDescent="0.25">
      <c r="E1042" s="211">
        <v>45882</v>
      </c>
      <c r="F1042" s="212">
        <v>3000</v>
      </c>
      <c r="G1042" s="213" t="s">
        <v>5440</v>
      </c>
      <c r="H1042" s="212" t="s">
        <v>5594</v>
      </c>
      <c r="T1042" s="720">
        <v>45461</v>
      </c>
      <c r="U1042" s="674" t="s">
        <v>3956</v>
      </c>
      <c r="V1042" s="674" t="s">
        <v>3955</v>
      </c>
      <c r="W1042" s="675" t="s">
        <v>561</v>
      </c>
      <c r="X1042" s="675" t="s">
        <v>426</v>
      </c>
      <c r="Y1042" s="676">
        <v>351000</v>
      </c>
      <c r="Z1042" s="677"/>
      <c r="AA1042" s="677">
        <v>72000</v>
      </c>
      <c r="AB1042" s="569"/>
      <c r="AC1042" s="569"/>
      <c r="AD1042" s="677"/>
      <c r="AE1042" s="677">
        <v>72000</v>
      </c>
      <c r="AF1042" s="569"/>
      <c r="AG1042" s="569"/>
      <c r="AH1042" s="569" t="s">
        <v>4044</v>
      </c>
      <c r="AI1042" t="s">
        <v>542</v>
      </c>
      <c r="BP1042" s="203"/>
      <c r="BQ1042" s="203"/>
      <c r="BR1042" s="203"/>
      <c r="BS1042" s="203"/>
      <c r="BT1042" s="203"/>
      <c r="BU1042" s="126"/>
      <c r="BV1042" s="203"/>
      <c r="BW1042" s="203"/>
      <c r="BX1042" s="126"/>
      <c r="BY1042" s="203"/>
      <c r="BZ1042" s="203"/>
      <c r="CA1042" s="126"/>
      <c r="CB1042" s="203"/>
      <c r="CC1042" s="203"/>
      <c r="CD1042" s="376"/>
      <c r="CE1042" s="203"/>
      <c r="CM1042" s="375"/>
      <c r="DB1042" s="126">
        <v>45911</v>
      </c>
      <c r="DC1042" s="203">
        <v>0</v>
      </c>
    </row>
    <row r="1043" spans="5:107" x14ac:dyDescent="0.25">
      <c r="E1043" s="211">
        <v>45882</v>
      </c>
      <c r="F1043" s="212">
        <v>30000</v>
      </c>
      <c r="G1043" s="213" t="s">
        <v>911</v>
      </c>
      <c r="H1043" s="212" t="s">
        <v>885</v>
      </c>
      <c r="T1043" s="671">
        <v>45460</v>
      </c>
      <c r="U1043" s="557" t="s">
        <v>4039</v>
      </c>
      <c r="V1043" s="557" t="s">
        <v>4043</v>
      </c>
      <c r="W1043" s="558" t="s">
        <v>561</v>
      </c>
      <c r="X1043" s="558" t="s">
        <v>426</v>
      </c>
      <c r="Y1043" s="673">
        <v>353000</v>
      </c>
      <c r="Z1043" s="569"/>
      <c r="AA1043" s="569">
        <v>72000</v>
      </c>
      <c r="AB1043" s="569"/>
      <c r="AC1043" s="569"/>
      <c r="AD1043" s="569"/>
      <c r="AE1043" s="569">
        <v>72000</v>
      </c>
      <c r="AF1043" s="569"/>
      <c r="AG1043" s="569"/>
      <c r="AH1043" s="569" t="s">
        <v>4045</v>
      </c>
      <c r="AI1043" t="s">
        <v>542</v>
      </c>
      <c r="BP1043" s="203"/>
      <c r="BQ1043" s="203"/>
      <c r="BR1043" s="203"/>
      <c r="BS1043" s="203"/>
      <c r="BT1043" s="203"/>
      <c r="BU1043" s="126"/>
      <c r="BV1043" s="203"/>
      <c r="BW1043" s="203"/>
      <c r="BX1043" s="126"/>
      <c r="BY1043" s="203"/>
      <c r="BZ1043" s="203"/>
      <c r="CA1043" s="126"/>
      <c r="CB1043" s="203"/>
      <c r="CC1043" s="203"/>
      <c r="CD1043" s="376"/>
      <c r="CE1043" s="203"/>
      <c r="CM1043" s="375"/>
      <c r="DB1043" s="126">
        <v>45911</v>
      </c>
      <c r="DC1043" s="203">
        <v>535000</v>
      </c>
    </row>
    <row r="1044" spans="5:107" x14ac:dyDescent="0.25">
      <c r="E1044" s="211">
        <v>45882</v>
      </c>
      <c r="F1044" s="212">
        <v>10000</v>
      </c>
      <c r="G1044" s="213" t="s">
        <v>3321</v>
      </c>
      <c r="H1044" s="212" t="s">
        <v>6215</v>
      </c>
      <c r="T1044" s="671">
        <v>45459</v>
      </c>
      <c r="U1044" s="557" t="s">
        <v>4040</v>
      </c>
      <c r="V1044" s="557" t="s">
        <v>326</v>
      </c>
      <c r="W1044" s="558" t="s">
        <v>561</v>
      </c>
      <c r="X1044" s="558" t="s">
        <v>427</v>
      </c>
      <c r="Y1044" s="673">
        <v>316000</v>
      </c>
      <c r="Z1044" s="569"/>
      <c r="AA1044" s="569">
        <v>94000</v>
      </c>
      <c r="AB1044" s="569"/>
      <c r="AC1044" s="569"/>
      <c r="AD1044" s="569"/>
      <c r="AE1044" s="569">
        <v>94000</v>
      </c>
      <c r="AF1044" s="569"/>
      <c r="AG1044" s="569"/>
      <c r="AH1044" s="569" t="s">
        <v>4041</v>
      </c>
      <c r="AI1044" t="s">
        <v>542</v>
      </c>
      <c r="BP1044" s="203"/>
      <c r="BQ1044" s="203"/>
      <c r="BR1044" s="203"/>
      <c r="BS1044" s="203"/>
      <c r="BT1044" s="203"/>
      <c r="BU1044" s="126"/>
      <c r="BV1044" s="203"/>
      <c r="BW1044" s="203"/>
      <c r="BX1044" s="126"/>
      <c r="BY1044" s="203"/>
      <c r="BZ1044" s="203"/>
      <c r="CA1044" s="126"/>
      <c r="CB1044" s="203"/>
      <c r="CC1044" s="203"/>
      <c r="CD1044" s="376"/>
      <c r="CE1044" s="203"/>
      <c r="CM1044" s="375"/>
      <c r="DB1044" s="126">
        <v>45911</v>
      </c>
      <c r="DC1044" s="203">
        <v>342000</v>
      </c>
    </row>
    <row r="1045" spans="5:107" x14ac:dyDescent="0.25">
      <c r="E1045" s="211">
        <v>45882</v>
      </c>
      <c r="F1045" s="212">
        <v>10000</v>
      </c>
      <c r="G1045" s="213" t="s">
        <v>3321</v>
      </c>
      <c r="H1045" s="212" t="s">
        <v>6203</v>
      </c>
      <c r="T1045" s="671">
        <v>45458</v>
      </c>
      <c r="U1045" s="557" t="s">
        <v>3237</v>
      </c>
      <c r="V1045" s="557" t="s">
        <v>4046</v>
      </c>
      <c r="W1045" s="558" t="s">
        <v>4047</v>
      </c>
      <c r="X1045" s="558" t="s">
        <v>426</v>
      </c>
      <c r="Y1045" s="673">
        <v>394000</v>
      </c>
      <c r="Z1045" s="569"/>
      <c r="AA1045" s="569">
        <v>0</v>
      </c>
      <c r="AB1045" s="569"/>
      <c r="AC1045" s="569"/>
      <c r="AD1045" s="569"/>
      <c r="AE1045" s="569">
        <v>0</v>
      </c>
      <c r="AF1045" s="569"/>
      <c r="AG1045" s="569"/>
      <c r="AH1045" s="569" t="s">
        <v>4048</v>
      </c>
      <c r="AI1045" t="s">
        <v>542</v>
      </c>
      <c r="BP1045" s="203"/>
      <c r="BQ1045" s="203"/>
      <c r="BR1045" s="203"/>
      <c r="BS1045" s="203"/>
      <c r="BT1045" s="203"/>
      <c r="BU1045" s="126"/>
      <c r="BV1045" s="203"/>
      <c r="BW1045" s="203"/>
      <c r="BX1045" s="126"/>
      <c r="BY1045" s="203"/>
      <c r="BZ1045" s="203"/>
      <c r="CA1045" s="126"/>
      <c r="CB1045" s="203"/>
      <c r="CC1045" s="203"/>
      <c r="CD1045" s="376"/>
      <c r="CE1045" s="203"/>
      <c r="CM1045" s="375"/>
      <c r="DB1045" s="126">
        <v>45911</v>
      </c>
      <c r="DC1045" s="203">
        <v>5000</v>
      </c>
    </row>
    <row r="1046" spans="5:107" x14ac:dyDescent="0.25">
      <c r="E1046" s="211">
        <v>45882</v>
      </c>
      <c r="F1046" s="212">
        <v>5000</v>
      </c>
      <c r="G1046" s="213" t="s">
        <v>1365</v>
      </c>
      <c r="H1046" s="212" t="s">
        <v>6293</v>
      </c>
      <c r="T1046" s="671">
        <v>45457</v>
      </c>
      <c r="U1046" s="557" t="s">
        <v>578</v>
      </c>
      <c r="V1046" s="557" t="s">
        <v>4017</v>
      </c>
      <c r="W1046" s="558" t="s">
        <v>562</v>
      </c>
      <c r="X1046" s="558" t="s">
        <v>427</v>
      </c>
      <c r="Y1046" s="673">
        <v>529000</v>
      </c>
      <c r="Z1046" s="569"/>
      <c r="AA1046" s="569">
        <v>70000</v>
      </c>
      <c r="AB1046" s="569"/>
      <c r="AC1046" s="569"/>
      <c r="AD1046" s="569"/>
      <c r="AE1046" s="569">
        <v>70000</v>
      </c>
      <c r="AF1046" s="569"/>
      <c r="AG1046" s="569"/>
      <c r="AH1046" s="569" t="s">
        <v>4028</v>
      </c>
      <c r="AI1046" t="s">
        <v>542</v>
      </c>
      <c r="BP1046" s="203"/>
      <c r="BQ1046" s="203"/>
      <c r="BR1046" s="203"/>
      <c r="BS1046" s="203"/>
      <c r="BT1046" s="203"/>
      <c r="BU1046" s="126"/>
      <c r="BV1046" s="203"/>
      <c r="BW1046" s="203"/>
      <c r="BX1046" s="126"/>
      <c r="BY1046" s="203"/>
      <c r="BZ1046" s="203"/>
      <c r="CA1046" s="126"/>
      <c r="CB1046" s="203"/>
      <c r="CC1046" s="203"/>
      <c r="CD1046" s="376"/>
      <c r="CE1046" s="203"/>
      <c r="CM1046" s="375"/>
      <c r="DB1046" s="126">
        <v>45910</v>
      </c>
      <c r="DC1046" s="203">
        <v>5000</v>
      </c>
    </row>
    <row r="1047" spans="5:107" x14ac:dyDescent="0.25">
      <c r="E1047" s="211">
        <v>45881</v>
      </c>
      <c r="F1047" s="212">
        <v>3000</v>
      </c>
      <c r="G1047" s="213" t="s">
        <v>5440</v>
      </c>
      <c r="H1047" s="212" t="s">
        <v>5594</v>
      </c>
      <c r="T1047" s="671">
        <v>45456</v>
      </c>
      <c r="U1047" s="557" t="s">
        <v>2420</v>
      </c>
      <c r="V1047" s="557" t="s">
        <v>3080</v>
      </c>
      <c r="W1047" s="558" t="s">
        <v>4034</v>
      </c>
      <c r="X1047" s="558" t="s">
        <v>426</v>
      </c>
      <c r="Y1047" s="673">
        <v>120000</v>
      </c>
      <c r="Z1047" s="569"/>
      <c r="AA1047" s="569">
        <v>49000</v>
      </c>
      <c r="AB1047" s="569"/>
      <c r="AC1047" s="569"/>
      <c r="AD1047" s="569"/>
      <c r="AE1047" s="569">
        <v>49000</v>
      </c>
      <c r="AF1047" s="569"/>
      <c r="AG1047" s="569"/>
      <c r="AH1047" s="569" t="s">
        <v>4036</v>
      </c>
      <c r="AI1047" t="s">
        <v>542</v>
      </c>
      <c r="BP1047" s="203"/>
      <c r="BQ1047" s="203"/>
      <c r="BR1047" s="203"/>
      <c r="BS1047" s="203"/>
      <c r="BT1047" s="203"/>
      <c r="BU1047" s="126"/>
      <c r="BV1047" s="203"/>
      <c r="BW1047" s="203"/>
      <c r="BX1047" s="126"/>
      <c r="BY1047" s="203"/>
      <c r="BZ1047" s="203"/>
      <c r="CA1047" s="126"/>
      <c r="CB1047" s="203"/>
      <c r="CC1047" s="203"/>
      <c r="CD1047" s="376"/>
      <c r="CE1047" s="203"/>
      <c r="CM1047" s="375"/>
      <c r="DB1047" s="126">
        <v>45910</v>
      </c>
      <c r="DC1047" s="203">
        <v>20000</v>
      </c>
    </row>
    <row r="1048" spans="5:107" x14ac:dyDescent="0.25">
      <c r="E1048" s="211">
        <v>45881</v>
      </c>
      <c r="F1048" s="212">
        <v>30000</v>
      </c>
      <c r="G1048" s="213" t="s">
        <v>911</v>
      </c>
      <c r="H1048" s="212" t="s">
        <v>885</v>
      </c>
      <c r="T1048" s="671">
        <v>45455</v>
      </c>
      <c r="U1048" s="557" t="s">
        <v>3961</v>
      </c>
      <c r="V1048" s="557" t="s">
        <v>3962</v>
      </c>
      <c r="W1048" s="558" t="s">
        <v>561</v>
      </c>
      <c r="X1048" s="558" t="s">
        <v>427</v>
      </c>
      <c r="Y1048" s="673" t="s">
        <v>4018</v>
      </c>
      <c r="Z1048" s="569"/>
      <c r="AA1048" s="569">
        <v>68000</v>
      </c>
      <c r="AB1048" s="569"/>
      <c r="AC1048" s="569"/>
      <c r="AD1048" s="569"/>
      <c r="AE1048" s="569">
        <v>68000</v>
      </c>
      <c r="AF1048" s="569"/>
      <c r="AG1048" s="569"/>
      <c r="AH1048" s="569" t="s">
        <v>4029</v>
      </c>
      <c r="AI1048" t="s">
        <v>542</v>
      </c>
      <c r="BP1048" s="203"/>
      <c r="BQ1048" s="203"/>
      <c r="BR1048" s="203"/>
      <c r="BS1048" s="203"/>
      <c r="BT1048" s="203"/>
      <c r="BU1048" s="126"/>
      <c r="BV1048" s="203"/>
      <c r="BW1048" s="203"/>
      <c r="BX1048" s="126"/>
      <c r="BY1048" s="203"/>
      <c r="BZ1048" s="203"/>
      <c r="CA1048" s="126"/>
      <c r="CB1048" s="203"/>
      <c r="CC1048" s="203"/>
      <c r="CD1048" s="376"/>
      <c r="CE1048" s="203"/>
      <c r="CM1048" s="375"/>
      <c r="DB1048" s="376">
        <v>45907</v>
      </c>
      <c r="DC1048" s="374">
        <v>25000</v>
      </c>
    </row>
    <row r="1049" spans="5:107" x14ac:dyDescent="0.25">
      <c r="E1049" s="211">
        <v>45880</v>
      </c>
      <c r="F1049" s="212">
        <v>5000</v>
      </c>
      <c r="G1049" s="213"/>
      <c r="H1049" s="212" t="s">
        <v>3697</v>
      </c>
      <c r="T1049" s="671">
        <v>45454</v>
      </c>
      <c r="U1049" s="557" t="s">
        <v>3986</v>
      </c>
      <c r="V1049" s="557" t="s">
        <v>3289</v>
      </c>
      <c r="W1049" s="558" t="s">
        <v>2409</v>
      </c>
      <c r="X1049" s="558" t="s">
        <v>426</v>
      </c>
      <c r="Y1049" s="673">
        <v>300000</v>
      </c>
      <c r="Z1049" s="569"/>
      <c r="AA1049" s="569">
        <v>115000</v>
      </c>
      <c r="AB1049" s="569"/>
      <c r="AC1049" s="569"/>
      <c r="AD1049" s="569"/>
      <c r="AE1049" s="569">
        <v>115000</v>
      </c>
      <c r="AF1049" s="569"/>
      <c r="AG1049" s="569"/>
      <c r="AH1049" s="569" t="s">
        <v>4023</v>
      </c>
      <c r="AI1049" t="s">
        <v>542</v>
      </c>
      <c r="BP1049" s="203"/>
      <c r="BQ1049" s="203"/>
      <c r="BR1049" s="203"/>
      <c r="BS1049" s="203"/>
      <c r="BT1049" s="203"/>
      <c r="BU1049" s="126"/>
      <c r="BV1049" s="203"/>
      <c r="BW1049" s="203"/>
      <c r="BX1049" s="126"/>
      <c r="BY1049" s="203"/>
      <c r="BZ1049" s="203"/>
      <c r="CA1049" s="126"/>
      <c r="CB1049" s="203"/>
      <c r="CC1049" s="203"/>
      <c r="CD1049" s="376"/>
      <c r="CE1049" s="203"/>
      <c r="CM1049" s="375"/>
      <c r="DB1049" s="376">
        <v>45904</v>
      </c>
      <c r="DC1049" s="374">
        <v>18000</v>
      </c>
    </row>
    <row r="1050" spans="5:107" x14ac:dyDescent="0.25">
      <c r="E1050" s="211">
        <v>45880</v>
      </c>
      <c r="F1050" s="212">
        <v>6000</v>
      </c>
      <c r="G1050" s="213" t="s">
        <v>3324</v>
      </c>
      <c r="H1050" s="212" t="s">
        <v>2649</v>
      </c>
      <c r="T1050" s="671">
        <v>45453</v>
      </c>
      <c r="U1050" s="557" t="s">
        <v>1697</v>
      </c>
      <c r="V1050" s="557" t="s">
        <v>3985</v>
      </c>
      <c r="W1050" s="558" t="s">
        <v>561</v>
      </c>
      <c r="X1050" s="558" t="s">
        <v>426</v>
      </c>
      <c r="Y1050" s="673">
        <v>540000</v>
      </c>
      <c r="Z1050" s="569"/>
      <c r="AA1050" s="569">
        <v>71000</v>
      </c>
      <c r="AB1050" s="569"/>
      <c r="AC1050" s="569"/>
      <c r="AD1050" s="569"/>
      <c r="AE1050" s="569">
        <v>71000</v>
      </c>
      <c r="AF1050" s="569"/>
      <c r="AG1050" s="569"/>
      <c r="AH1050" s="569" t="s">
        <v>4002</v>
      </c>
      <c r="AI1050" t="s">
        <v>542</v>
      </c>
      <c r="BP1050" s="203"/>
      <c r="BQ1050" s="203"/>
      <c r="BR1050" s="203"/>
      <c r="BS1050" s="203"/>
      <c r="BT1050" s="203"/>
      <c r="BU1050" s="126"/>
      <c r="BV1050" s="203"/>
      <c r="BW1050" s="203"/>
      <c r="BX1050" s="126"/>
      <c r="BY1050" s="203"/>
      <c r="BZ1050" s="203"/>
      <c r="CA1050" s="126"/>
      <c r="CB1050" s="203"/>
      <c r="CC1050" s="203"/>
      <c r="CD1050" s="376"/>
      <c r="CE1050" s="203"/>
      <c r="CM1050" s="375"/>
      <c r="DB1050" s="376">
        <v>45904</v>
      </c>
      <c r="DC1050" s="374">
        <v>5000</v>
      </c>
    </row>
    <row r="1051" spans="5:107" x14ac:dyDescent="0.25">
      <c r="E1051" s="211">
        <v>45880</v>
      </c>
      <c r="F1051" s="212">
        <v>4000</v>
      </c>
      <c r="G1051" s="213" t="s">
        <v>3322</v>
      </c>
      <c r="H1051" s="212" t="s">
        <v>605</v>
      </c>
      <c r="T1051" s="671">
        <v>45452</v>
      </c>
      <c r="U1051" s="558" t="s">
        <v>6996</v>
      </c>
      <c r="V1051" s="557" t="s">
        <v>4010</v>
      </c>
      <c r="W1051" s="558" t="s">
        <v>561</v>
      </c>
      <c r="X1051" s="558" t="s">
        <v>214</v>
      </c>
      <c r="Y1051" s="673">
        <v>517000</v>
      </c>
      <c r="Z1051" s="569"/>
      <c r="AA1051" s="569">
        <v>195000</v>
      </c>
      <c r="AB1051" s="569"/>
      <c r="AC1051" s="569"/>
      <c r="AD1051" s="569"/>
      <c r="AE1051" s="569">
        <v>195000</v>
      </c>
      <c r="AF1051" s="569"/>
      <c r="AG1051" s="569"/>
      <c r="AH1051" s="569" t="s">
        <v>4026</v>
      </c>
      <c r="AI1051" t="s">
        <v>542</v>
      </c>
      <c r="BP1051" s="203"/>
      <c r="BQ1051" s="203"/>
      <c r="BR1051" s="203"/>
      <c r="BS1051" s="203"/>
      <c r="BT1051" s="203"/>
      <c r="BU1051" s="126"/>
      <c r="BV1051" s="203"/>
      <c r="BW1051" s="203"/>
      <c r="BX1051" s="126"/>
      <c r="BY1051" s="203"/>
      <c r="BZ1051" s="203"/>
      <c r="CA1051" s="126"/>
      <c r="CB1051" s="203"/>
      <c r="CC1051" s="203"/>
      <c r="CD1051" s="376"/>
      <c r="CE1051" s="203"/>
      <c r="CM1051" s="375"/>
      <c r="DB1051" s="376">
        <v>45903</v>
      </c>
      <c r="DC1051" s="374">
        <v>18000</v>
      </c>
    </row>
    <row r="1052" spans="5:107" x14ac:dyDescent="0.25">
      <c r="E1052" s="211">
        <v>45880</v>
      </c>
      <c r="F1052" s="212">
        <v>20000</v>
      </c>
      <c r="G1052" s="213" t="s">
        <v>3324</v>
      </c>
      <c r="H1052" s="212" t="s">
        <v>6261</v>
      </c>
      <c r="T1052" s="671">
        <v>45451</v>
      </c>
      <c r="U1052" s="558" t="s">
        <v>6996</v>
      </c>
      <c r="V1052" s="557" t="s">
        <v>4016</v>
      </c>
      <c r="W1052" s="558" t="s">
        <v>580</v>
      </c>
      <c r="X1052" s="558" t="s">
        <v>427</v>
      </c>
      <c r="Y1052" s="673">
        <v>511000</v>
      </c>
      <c r="Z1052" s="569"/>
      <c r="AA1052" s="569">
        <v>72000</v>
      </c>
      <c r="AB1052" s="569"/>
      <c r="AC1052" s="569"/>
      <c r="AD1052" s="569"/>
      <c r="AE1052" s="569">
        <v>72000</v>
      </c>
      <c r="AF1052" s="569"/>
      <c r="AG1052" s="569"/>
      <c r="AH1052" s="569" t="s">
        <v>4025</v>
      </c>
      <c r="AI1052" t="s">
        <v>542</v>
      </c>
      <c r="BP1052" s="203"/>
      <c r="BQ1052" s="203"/>
      <c r="BR1052" s="203"/>
      <c r="BS1052" s="203"/>
      <c r="BT1052" s="203"/>
      <c r="BU1052" s="126"/>
      <c r="BV1052" s="203"/>
      <c r="BW1052" s="203"/>
      <c r="BX1052" s="126"/>
      <c r="BY1052" s="203"/>
      <c r="BZ1052" s="203"/>
      <c r="CA1052" s="126"/>
      <c r="CB1052" s="203"/>
      <c r="CC1052" s="203"/>
      <c r="CD1052" s="376"/>
      <c r="CE1052" s="203"/>
      <c r="CM1052" s="375"/>
      <c r="DB1052" s="376">
        <v>45903</v>
      </c>
      <c r="DC1052" s="374">
        <v>16000</v>
      </c>
    </row>
    <row r="1053" spans="5:107" x14ac:dyDescent="0.25">
      <c r="E1053" s="211">
        <v>45880</v>
      </c>
      <c r="F1053" s="212">
        <v>3000</v>
      </c>
      <c r="G1053" s="213"/>
      <c r="H1053" s="212" t="s">
        <v>6264</v>
      </c>
      <c r="T1053" s="671">
        <v>45450</v>
      </c>
      <c r="U1053" s="557" t="s">
        <v>2369</v>
      </c>
      <c r="V1053" s="557" t="s">
        <v>3052</v>
      </c>
      <c r="W1053" s="558" t="s">
        <v>561</v>
      </c>
      <c r="X1053" s="558" t="s">
        <v>426</v>
      </c>
      <c r="Y1053" s="673" t="s">
        <v>4019</v>
      </c>
      <c r="Z1053" s="569"/>
      <c r="AA1053" s="569">
        <v>133000</v>
      </c>
      <c r="AB1053" s="569"/>
      <c r="AC1053" s="569"/>
      <c r="AD1053" s="569"/>
      <c r="AE1053" s="569">
        <v>133000</v>
      </c>
      <c r="AF1053" s="569"/>
      <c r="AG1053" s="569"/>
      <c r="AH1053" s="569" t="s">
        <v>4027</v>
      </c>
      <c r="AI1053" t="s">
        <v>542</v>
      </c>
      <c r="BP1053" s="203"/>
      <c r="BQ1053" s="203"/>
      <c r="BR1053" s="203"/>
      <c r="BS1053" s="203"/>
      <c r="BT1053" s="203"/>
      <c r="BU1053" s="126"/>
      <c r="BV1053" s="203"/>
      <c r="BW1053" s="203"/>
      <c r="BX1053" s="126"/>
      <c r="BY1053" s="203"/>
      <c r="BZ1053" s="203"/>
      <c r="CA1053" s="126"/>
      <c r="CB1053" s="203"/>
      <c r="CC1053" s="203"/>
      <c r="CD1053" s="376"/>
      <c r="CE1053" s="203"/>
      <c r="CM1053" s="375"/>
      <c r="DB1053" s="376">
        <v>45903</v>
      </c>
      <c r="DC1053" s="374">
        <v>86000</v>
      </c>
    </row>
    <row r="1054" spans="5:107" x14ac:dyDescent="0.25">
      <c r="E1054" s="211">
        <v>45880</v>
      </c>
      <c r="F1054" s="212">
        <v>15000</v>
      </c>
      <c r="G1054" s="213" t="s">
        <v>3322</v>
      </c>
      <c r="H1054" s="212" t="s">
        <v>6257</v>
      </c>
      <c r="T1054" s="671">
        <v>45446</v>
      </c>
      <c r="U1054" s="557" t="s">
        <v>556</v>
      </c>
      <c r="V1054" s="557" t="s">
        <v>3984</v>
      </c>
      <c r="W1054" s="558" t="s">
        <v>561</v>
      </c>
      <c r="X1054" s="558" t="s">
        <v>4038</v>
      </c>
      <c r="Y1054" s="673">
        <v>354000</v>
      </c>
      <c r="Z1054" s="569"/>
      <c r="AA1054" s="569">
        <v>30000</v>
      </c>
      <c r="AB1054" s="569"/>
      <c r="AC1054" s="569"/>
      <c r="AD1054" s="569"/>
      <c r="AE1054" s="569">
        <v>30000</v>
      </c>
      <c r="AF1054" s="569"/>
      <c r="AG1054" s="569"/>
      <c r="AH1054" s="569" t="s">
        <v>4050</v>
      </c>
      <c r="AI1054" t="s">
        <v>542</v>
      </c>
      <c r="BP1054" s="203"/>
      <c r="BQ1054" s="203"/>
      <c r="BR1054" s="203"/>
      <c r="BS1054" s="203"/>
      <c r="BT1054" s="203"/>
      <c r="BU1054" s="126"/>
      <c r="BV1054" s="203"/>
      <c r="BW1054" s="203"/>
      <c r="BX1054" s="126"/>
      <c r="BY1054" s="203"/>
      <c r="BZ1054" s="203"/>
      <c r="CA1054" s="126"/>
      <c r="CB1054" s="203"/>
      <c r="CC1054" s="203"/>
      <c r="CD1054" s="376"/>
      <c r="CE1054" s="203"/>
      <c r="CM1054" s="375"/>
      <c r="DB1054" s="376">
        <v>45902</v>
      </c>
      <c r="DC1054" s="374">
        <v>23000</v>
      </c>
    </row>
    <row r="1055" spans="5:107" x14ac:dyDescent="0.25">
      <c r="E1055" s="211">
        <v>45879</v>
      </c>
      <c r="F1055" s="212">
        <v>15000</v>
      </c>
      <c r="G1055" s="213" t="s">
        <v>3321</v>
      </c>
      <c r="H1055" s="212" t="s">
        <v>6256</v>
      </c>
      <c r="T1055" s="671">
        <v>45445</v>
      </c>
      <c r="U1055" s="557" t="s">
        <v>556</v>
      </c>
      <c r="V1055" s="557" t="s">
        <v>4009</v>
      </c>
      <c r="W1055" s="558" t="s">
        <v>561</v>
      </c>
      <c r="X1055" s="558" t="s">
        <v>426</v>
      </c>
      <c r="Y1055" s="673" t="s">
        <v>4008</v>
      </c>
      <c r="Z1055" s="569"/>
      <c r="AA1055" s="569">
        <v>59000</v>
      </c>
      <c r="AB1055" s="569"/>
      <c r="AC1055" s="569"/>
      <c r="AD1055" s="569"/>
      <c r="AE1055" s="569">
        <v>59000</v>
      </c>
      <c r="AF1055" s="569"/>
      <c r="AG1055" s="569"/>
      <c r="AH1055" s="569" t="s">
        <v>4030</v>
      </c>
      <c r="AI1055" t="s">
        <v>542</v>
      </c>
      <c r="BP1055" s="203"/>
      <c r="BQ1055" s="203"/>
      <c r="BR1055" s="203"/>
      <c r="BS1055" s="203"/>
      <c r="BT1055" s="203"/>
      <c r="BU1055" s="126"/>
      <c r="BV1055" s="203"/>
      <c r="BW1055" s="203"/>
      <c r="BX1055" s="126"/>
      <c r="BY1055" s="203"/>
      <c r="BZ1055" s="203"/>
      <c r="CA1055" s="126"/>
      <c r="CB1055" s="203"/>
      <c r="CC1055" s="203"/>
      <c r="CD1055" s="376"/>
      <c r="CE1055" s="203"/>
      <c r="CM1055" s="375"/>
      <c r="DB1055" s="376">
        <v>45902</v>
      </c>
      <c r="DC1055" s="374">
        <v>374000</v>
      </c>
    </row>
    <row r="1056" spans="5:107" x14ac:dyDescent="0.25">
      <c r="E1056" s="211">
        <v>45879</v>
      </c>
      <c r="F1056" s="405">
        <v>8000</v>
      </c>
      <c r="G1056" s="460" t="s">
        <v>1365</v>
      </c>
      <c r="H1056" s="405" t="s">
        <v>4490</v>
      </c>
      <c r="T1056" s="671">
        <v>45444</v>
      </c>
      <c r="U1056" s="557" t="s">
        <v>556</v>
      </c>
      <c r="V1056" s="557" t="s">
        <v>3996</v>
      </c>
      <c r="W1056" s="558" t="s">
        <v>562</v>
      </c>
      <c r="X1056" s="558" t="s">
        <v>214</v>
      </c>
      <c r="Y1056" s="673">
        <v>280000</v>
      </c>
      <c r="Z1056" s="569"/>
      <c r="AA1056" s="569">
        <v>65000</v>
      </c>
      <c r="AB1056" s="569"/>
      <c r="AC1056" s="569"/>
      <c r="AD1056" s="569"/>
      <c r="AE1056" s="569">
        <v>65000</v>
      </c>
      <c r="AF1056" s="569"/>
      <c r="AG1056" s="569"/>
      <c r="AH1056" s="569" t="s">
        <v>3997</v>
      </c>
      <c r="AI1056" t="s">
        <v>542</v>
      </c>
      <c r="BP1056" s="203"/>
      <c r="BQ1056" s="203"/>
      <c r="BR1056" s="203"/>
      <c r="BS1056" s="203"/>
      <c r="BT1056" s="203"/>
      <c r="BU1056" s="126"/>
      <c r="BV1056" s="203"/>
      <c r="BW1056" s="203"/>
      <c r="BX1056" s="126"/>
      <c r="BY1056" s="203"/>
      <c r="BZ1056" s="203"/>
      <c r="CA1056" s="126"/>
      <c r="CB1056" s="203"/>
      <c r="CC1056" s="203"/>
      <c r="CD1056" s="376"/>
      <c r="CE1056" s="203"/>
      <c r="CM1056" s="375"/>
      <c r="DB1056" s="376">
        <v>45902</v>
      </c>
      <c r="DC1056" s="374">
        <v>5000</v>
      </c>
    </row>
    <row r="1057" spans="5:107" x14ac:dyDescent="0.25">
      <c r="E1057" s="211">
        <v>45878</v>
      </c>
      <c r="F1057" s="212">
        <v>5000</v>
      </c>
      <c r="G1057" s="215" t="s">
        <v>1281</v>
      </c>
      <c r="H1057" s="212" t="s">
        <v>1455</v>
      </c>
      <c r="T1057" s="671">
        <v>45442</v>
      </c>
      <c r="U1057" s="557" t="s">
        <v>3834</v>
      </c>
      <c r="V1057" s="557"/>
      <c r="W1057" s="558" t="s">
        <v>1446</v>
      </c>
      <c r="X1057" s="558" t="s">
        <v>426</v>
      </c>
      <c r="Y1057" s="673">
        <v>100000</v>
      </c>
      <c r="Z1057" s="569"/>
      <c r="AA1057" s="569">
        <v>100000</v>
      </c>
      <c r="AB1057" s="569"/>
      <c r="AC1057" s="569"/>
      <c r="AD1057" s="569"/>
      <c r="AE1057" s="569">
        <v>100000</v>
      </c>
      <c r="AF1057" s="569"/>
      <c r="AG1057" s="569"/>
      <c r="AH1057" s="569"/>
      <c r="AI1057" t="s">
        <v>542</v>
      </c>
      <c r="BP1057" s="203"/>
      <c r="BQ1057" s="203"/>
      <c r="BR1057" s="203"/>
      <c r="BS1057" s="203"/>
      <c r="BT1057" s="203"/>
      <c r="BU1057" s="126"/>
      <c r="BV1057" s="203"/>
      <c r="BW1057" s="203"/>
      <c r="BX1057" s="126"/>
      <c r="BY1057" s="203"/>
      <c r="BZ1057" s="203"/>
      <c r="CA1057" s="126"/>
      <c r="CB1057" s="203"/>
      <c r="CC1057" s="203"/>
      <c r="CD1057" s="376"/>
      <c r="CE1057" s="203"/>
      <c r="CM1057" s="375"/>
      <c r="DB1057" s="376">
        <v>45902</v>
      </c>
      <c r="DC1057" s="374">
        <v>5000</v>
      </c>
    </row>
    <row r="1058" spans="5:107" x14ac:dyDescent="0.25">
      <c r="E1058" s="211">
        <v>45878</v>
      </c>
      <c r="F1058" s="212">
        <v>21000</v>
      </c>
      <c r="G1058" s="213" t="s">
        <v>3322</v>
      </c>
      <c r="H1058" s="212" t="s">
        <v>6228</v>
      </c>
      <c r="T1058" s="671">
        <v>45441</v>
      </c>
      <c r="U1058" s="557" t="s">
        <v>2369</v>
      </c>
      <c r="V1058" s="557" t="s">
        <v>3914</v>
      </c>
      <c r="W1058" s="558" t="s">
        <v>561</v>
      </c>
      <c r="X1058" s="558" t="s">
        <v>214</v>
      </c>
      <c r="Y1058" s="673">
        <v>332000</v>
      </c>
      <c r="Z1058" s="569"/>
      <c r="AA1058" s="569">
        <v>86000</v>
      </c>
      <c r="AB1058" s="569"/>
      <c r="AC1058" s="569"/>
      <c r="AD1058" s="569"/>
      <c r="AE1058" s="569">
        <v>86000</v>
      </c>
      <c r="AF1058" s="569"/>
      <c r="AG1058" s="569"/>
      <c r="AH1058" s="569" t="s">
        <v>3981</v>
      </c>
      <c r="AI1058" t="s">
        <v>542</v>
      </c>
      <c r="BP1058" s="203"/>
      <c r="BQ1058" s="203"/>
      <c r="BR1058" s="203"/>
      <c r="BS1058" s="203"/>
      <c r="BT1058" s="203"/>
      <c r="BU1058" s="126"/>
      <c r="BV1058" s="203"/>
      <c r="BW1058" s="203"/>
      <c r="BX1058" s="126"/>
      <c r="BY1058" s="203"/>
      <c r="BZ1058" s="203"/>
      <c r="CA1058" s="126"/>
      <c r="CB1058" s="203"/>
      <c r="CC1058" s="203"/>
      <c r="CD1058" s="376"/>
      <c r="CE1058" s="203"/>
      <c r="CM1058" s="375"/>
      <c r="DB1058" s="376">
        <v>45902</v>
      </c>
      <c r="DC1058" s="374">
        <v>18000</v>
      </c>
    </row>
    <row r="1059" spans="5:107" x14ac:dyDescent="0.25">
      <c r="E1059" s="211">
        <v>45878</v>
      </c>
      <c r="F1059" s="212">
        <v>170000</v>
      </c>
      <c r="G1059" s="213" t="s">
        <v>3321</v>
      </c>
      <c r="H1059" s="212" t="s">
        <v>6255</v>
      </c>
      <c r="T1059" s="671">
        <v>45440</v>
      </c>
      <c r="U1059" s="557" t="s">
        <v>3787</v>
      </c>
      <c r="V1059" s="557" t="s">
        <v>3804</v>
      </c>
      <c r="W1059" s="558" t="s">
        <v>3795</v>
      </c>
      <c r="X1059" s="558" t="s">
        <v>427</v>
      </c>
      <c r="Y1059" s="673">
        <v>287000</v>
      </c>
      <c r="Z1059" s="569"/>
      <c r="AA1059" s="569">
        <v>72000</v>
      </c>
      <c r="AB1059" s="569"/>
      <c r="AC1059" s="569"/>
      <c r="AD1059" s="569"/>
      <c r="AE1059" s="569">
        <v>72000</v>
      </c>
      <c r="AF1059" s="569"/>
      <c r="AG1059" s="569"/>
      <c r="AH1059" s="569" t="s">
        <v>3960</v>
      </c>
      <c r="AI1059" t="s">
        <v>542</v>
      </c>
      <c r="BP1059" s="203"/>
      <c r="BQ1059" s="203"/>
      <c r="BR1059" s="203"/>
      <c r="BS1059" s="203"/>
      <c r="BT1059" s="203"/>
      <c r="BU1059" s="126"/>
      <c r="BV1059" s="203"/>
      <c r="BW1059" s="203"/>
      <c r="BX1059" s="126"/>
      <c r="BY1059" s="203"/>
      <c r="BZ1059" s="203"/>
      <c r="CA1059" s="126"/>
      <c r="CB1059" s="203"/>
      <c r="CC1059" s="203"/>
      <c r="CD1059" s="376"/>
      <c r="CE1059" s="203"/>
      <c r="CM1059" s="375"/>
      <c r="DB1059" s="376">
        <v>45902</v>
      </c>
      <c r="DC1059" s="374">
        <v>5000</v>
      </c>
    </row>
    <row r="1060" spans="5:107" x14ac:dyDescent="0.25">
      <c r="E1060" s="211">
        <v>45878</v>
      </c>
      <c r="F1060" s="212">
        <v>128000</v>
      </c>
      <c r="G1060" s="213" t="s">
        <v>1281</v>
      </c>
      <c r="H1060" s="212" t="s">
        <v>3344</v>
      </c>
      <c r="T1060" s="671">
        <v>45439</v>
      </c>
      <c r="U1060" s="557" t="s">
        <v>3964</v>
      </c>
      <c r="V1060" s="557" t="s">
        <v>3971</v>
      </c>
      <c r="W1060" s="558" t="s">
        <v>3972</v>
      </c>
      <c r="X1060" s="558" t="s">
        <v>577</v>
      </c>
      <c r="Y1060" s="673">
        <v>90000</v>
      </c>
      <c r="Z1060" s="569"/>
      <c r="AA1060" s="569">
        <v>30000</v>
      </c>
      <c r="AB1060" s="569"/>
      <c r="AC1060" s="569"/>
      <c r="AD1060" s="569"/>
      <c r="AE1060" s="569">
        <v>30000</v>
      </c>
      <c r="AF1060" s="569"/>
      <c r="AG1060" s="569"/>
      <c r="AH1060" s="569" t="s">
        <v>3965</v>
      </c>
      <c r="AI1060" t="s">
        <v>542</v>
      </c>
      <c r="BP1060" s="203"/>
      <c r="BQ1060" s="203"/>
      <c r="BR1060" s="203"/>
      <c r="BS1060" s="203"/>
      <c r="BT1060" s="203"/>
      <c r="BU1060" s="126"/>
      <c r="BV1060" s="203"/>
      <c r="BW1060" s="203"/>
      <c r="BX1060" s="126"/>
      <c r="BY1060" s="203"/>
      <c r="BZ1060" s="203"/>
      <c r="CA1060" s="126"/>
      <c r="CB1060" s="203"/>
      <c r="CC1060" s="203"/>
      <c r="CD1060" s="376"/>
      <c r="CE1060" s="203"/>
      <c r="CM1060" s="375"/>
      <c r="DB1060" s="376">
        <v>45902</v>
      </c>
      <c r="DC1060" s="374">
        <v>18000</v>
      </c>
    </row>
    <row r="1061" spans="5:107" x14ac:dyDescent="0.25">
      <c r="E1061" s="211">
        <v>45878</v>
      </c>
      <c r="F1061" s="212">
        <v>22000</v>
      </c>
      <c r="G1061" s="213" t="s">
        <v>3322</v>
      </c>
      <c r="H1061" s="212" t="s">
        <v>3413</v>
      </c>
      <c r="T1061" s="671">
        <v>45438</v>
      </c>
      <c r="U1061" s="557" t="s">
        <v>3970</v>
      </c>
      <c r="V1061" s="557" t="s">
        <v>3969</v>
      </c>
      <c r="W1061" s="558" t="s">
        <v>562</v>
      </c>
      <c r="X1061" s="558" t="s">
        <v>424</v>
      </c>
      <c r="Y1061" s="673">
        <v>242000</v>
      </c>
      <c r="Z1061" s="569"/>
      <c r="AA1061" s="569">
        <v>62000</v>
      </c>
      <c r="AB1061" s="569"/>
      <c r="AC1061" s="569"/>
      <c r="AD1061" s="569"/>
      <c r="AE1061" s="569">
        <v>62000</v>
      </c>
      <c r="AF1061" s="569"/>
      <c r="AG1061" s="569"/>
      <c r="AH1061" s="569" t="s">
        <v>3966</v>
      </c>
      <c r="AI1061" t="s">
        <v>542</v>
      </c>
      <c r="BP1061" s="203"/>
      <c r="BQ1061" s="203"/>
      <c r="BR1061" s="203"/>
      <c r="BS1061" s="203"/>
      <c r="BT1061" s="203"/>
      <c r="BU1061" s="126"/>
      <c r="BV1061" s="203"/>
      <c r="BW1061" s="203"/>
      <c r="BX1061" s="126"/>
      <c r="BY1061" s="203"/>
      <c r="BZ1061" s="203"/>
      <c r="CA1061" s="126"/>
      <c r="CB1061" s="203"/>
      <c r="CC1061" s="203"/>
      <c r="CD1061" s="376"/>
      <c r="CE1061" s="203"/>
      <c r="CM1061" s="375"/>
      <c r="DB1061" s="376">
        <v>45902</v>
      </c>
      <c r="DC1061" s="374">
        <v>347000</v>
      </c>
    </row>
    <row r="1062" spans="5:107" x14ac:dyDescent="0.25">
      <c r="E1062" s="211">
        <v>45877</v>
      </c>
      <c r="F1062" s="212">
        <v>5000</v>
      </c>
      <c r="G1062" s="213"/>
      <c r="H1062" s="212" t="s">
        <v>3697</v>
      </c>
      <c r="T1062" s="671">
        <v>45437</v>
      </c>
      <c r="U1062" s="557" t="s">
        <v>1974</v>
      </c>
      <c r="V1062" s="557" t="s">
        <v>3830</v>
      </c>
      <c r="W1062" s="558" t="s">
        <v>580</v>
      </c>
      <c r="X1062" s="558" t="s">
        <v>427</v>
      </c>
      <c r="Y1062" s="673">
        <v>1010000</v>
      </c>
      <c r="Z1062" s="569"/>
      <c r="AA1062" s="569">
        <v>51000</v>
      </c>
      <c r="AB1062" s="569"/>
      <c r="AC1062" s="569"/>
      <c r="AD1062" s="569"/>
      <c r="AE1062" s="569">
        <v>51000</v>
      </c>
      <c r="AF1062" s="569"/>
      <c r="AG1062" s="569"/>
      <c r="AH1062" s="569" t="s">
        <v>3954</v>
      </c>
      <c r="AI1062" t="s">
        <v>542</v>
      </c>
      <c r="BP1062" s="203"/>
      <c r="BQ1062" s="203"/>
      <c r="BR1062" s="203"/>
      <c r="BS1062" s="203"/>
      <c r="BT1062" s="203"/>
      <c r="BU1062" s="126"/>
      <c r="BV1062" s="203"/>
      <c r="BW1062" s="203"/>
      <c r="BX1062" s="126"/>
      <c r="BY1062" s="203"/>
      <c r="BZ1062" s="203"/>
      <c r="CA1062" s="126"/>
      <c r="CB1062" s="203"/>
      <c r="CC1062" s="203"/>
      <c r="CD1062" s="376"/>
      <c r="CE1062" s="203"/>
      <c r="CM1062" s="375"/>
      <c r="DB1062" s="376">
        <v>45902</v>
      </c>
      <c r="DC1062" s="374">
        <v>17000</v>
      </c>
    </row>
    <row r="1063" spans="5:107" x14ac:dyDescent="0.25">
      <c r="E1063" s="211">
        <v>45877</v>
      </c>
      <c r="F1063" s="212">
        <v>5000</v>
      </c>
      <c r="G1063" s="213" t="s">
        <v>1281</v>
      </c>
      <c r="H1063" s="212" t="s">
        <v>1180</v>
      </c>
      <c r="T1063" s="671">
        <v>45436</v>
      </c>
      <c r="U1063" s="557" t="s">
        <v>1974</v>
      </c>
      <c r="V1063" s="557" t="s">
        <v>3941</v>
      </c>
      <c r="W1063" s="558" t="s">
        <v>561</v>
      </c>
      <c r="X1063" s="558" t="s">
        <v>426</v>
      </c>
      <c r="Y1063" s="673">
        <v>571000</v>
      </c>
      <c r="Z1063" s="569"/>
      <c r="AA1063" s="569">
        <v>93000</v>
      </c>
      <c r="AB1063" s="569"/>
      <c r="AC1063" s="569"/>
      <c r="AD1063" s="569"/>
      <c r="AE1063" s="569">
        <v>93000</v>
      </c>
      <c r="AF1063" s="569"/>
      <c r="AG1063" s="569"/>
      <c r="AH1063" s="569" t="s">
        <v>3953</v>
      </c>
      <c r="AI1063" t="s">
        <v>542</v>
      </c>
      <c r="BP1063" s="203"/>
      <c r="BQ1063" s="203"/>
      <c r="BR1063" s="203"/>
      <c r="BS1063" s="203"/>
      <c r="BT1063" s="203"/>
      <c r="BU1063" s="126"/>
      <c r="BV1063" s="203"/>
      <c r="BW1063" s="203"/>
      <c r="BX1063" s="126"/>
      <c r="BY1063" s="203"/>
      <c r="BZ1063" s="203"/>
      <c r="CA1063" s="126"/>
      <c r="CB1063" s="203"/>
      <c r="CC1063" s="203"/>
      <c r="CD1063" s="376"/>
      <c r="CE1063" s="203"/>
      <c r="CM1063" s="375"/>
      <c r="DB1063" s="376">
        <v>45902</v>
      </c>
      <c r="DC1063" s="374">
        <v>5000</v>
      </c>
    </row>
    <row r="1064" spans="5:107" x14ac:dyDescent="0.25">
      <c r="E1064" s="211">
        <v>45877</v>
      </c>
      <c r="F1064" s="212">
        <v>15000</v>
      </c>
      <c r="G1064" s="213" t="s">
        <v>3321</v>
      </c>
      <c r="H1064" s="212" t="s">
        <v>6252</v>
      </c>
      <c r="T1064" s="671">
        <v>45435</v>
      </c>
      <c r="U1064" s="557" t="s">
        <v>3770</v>
      </c>
      <c r="V1064" s="557" t="s">
        <v>3913</v>
      </c>
      <c r="W1064" s="558" t="s">
        <v>561</v>
      </c>
      <c r="X1064" s="558" t="s">
        <v>426</v>
      </c>
      <c r="Y1064" s="673">
        <v>384000</v>
      </c>
      <c r="Z1064" s="569"/>
      <c r="AA1064" s="569">
        <v>70000</v>
      </c>
      <c r="AB1064" s="569"/>
      <c r="AC1064" s="569"/>
      <c r="AD1064" s="569"/>
      <c r="AE1064" s="569">
        <v>70000</v>
      </c>
      <c r="AF1064" s="569"/>
      <c r="AG1064" s="569"/>
      <c r="AH1064" s="569" t="s">
        <v>3940</v>
      </c>
      <c r="AI1064" t="s">
        <v>542</v>
      </c>
      <c r="BP1064" s="203"/>
      <c r="BQ1064" s="203"/>
      <c r="BR1064" s="203"/>
      <c r="BS1064" s="203"/>
      <c r="BT1064" s="203"/>
      <c r="BU1064" s="126"/>
      <c r="BV1064" s="203"/>
      <c r="BW1064" s="203"/>
      <c r="BX1064" s="126"/>
      <c r="BY1064" s="203"/>
      <c r="BZ1064" s="203"/>
      <c r="CA1064" s="126"/>
      <c r="CB1064" s="203"/>
      <c r="CC1064" s="203"/>
      <c r="CD1064" s="376"/>
      <c r="CE1064" s="203"/>
      <c r="CM1064" s="375"/>
      <c r="DB1064" s="376">
        <v>45902</v>
      </c>
      <c r="DC1064" s="374">
        <v>185000</v>
      </c>
    </row>
    <row r="1065" spans="5:107" x14ac:dyDescent="0.25">
      <c r="E1065" s="211">
        <v>45877</v>
      </c>
      <c r="F1065" s="212">
        <v>5000</v>
      </c>
      <c r="G1065" s="213" t="s">
        <v>1281</v>
      </c>
      <c r="H1065" s="212" t="s">
        <v>883</v>
      </c>
      <c r="T1065" s="671">
        <v>45434</v>
      </c>
      <c r="U1065" s="557" t="s">
        <v>596</v>
      </c>
      <c r="V1065" s="557" t="s">
        <v>3918</v>
      </c>
      <c r="W1065" s="558" t="s">
        <v>561</v>
      </c>
      <c r="X1065" s="558" t="s">
        <v>426</v>
      </c>
      <c r="Y1065" s="673">
        <v>136000</v>
      </c>
      <c r="Z1065" s="569"/>
      <c r="AA1065" s="569">
        <v>95000</v>
      </c>
      <c r="AB1065" s="569"/>
      <c r="AC1065" s="569"/>
      <c r="AD1065" s="569"/>
      <c r="AE1065" s="569">
        <v>95000</v>
      </c>
      <c r="AF1065" s="569"/>
      <c r="AG1065" s="569"/>
      <c r="AH1065" s="569" t="s">
        <v>3939</v>
      </c>
      <c r="AI1065" t="s">
        <v>542</v>
      </c>
      <c r="BP1065" s="203"/>
      <c r="BQ1065" s="203"/>
      <c r="BR1065" s="203"/>
      <c r="BS1065" s="203"/>
      <c r="BT1065" s="203"/>
      <c r="BU1065" s="126"/>
      <c r="BV1065" s="203"/>
      <c r="BW1065" s="203"/>
      <c r="BX1065" s="126"/>
      <c r="BY1065" s="203"/>
      <c r="BZ1065" s="203"/>
      <c r="CA1065" s="126"/>
      <c r="CB1065" s="203"/>
      <c r="CC1065" s="203"/>
      <c r="CD1065" s="376"/>
      <c r="CE1065" s="203"/>
      <c r="CM1065" s="375"/>
      <c r="DB1065" s="376">
        <v>45901</v>
      </c>
      <c r="DC1065" s="374">
        <v>12000</v>
      </c>
    </row>
    <row r="1066" spans="5:107" x14ac:dyDescent="0.25">
      <c r="E1066" s="211">
        <v>45877</v>
      </c>
      <c r="F1066" s="212">
        <v>30000</v>
      </c>
      <c r="G1066" s="213" t="s">
        <v>3323</v>
      </c>
      <c r="H1066" s="212" t="s">
        <v>6253</v>
      </c>
      <c r="T1066" s="671">
        <v>45433</v>
      </c>
      <c r="U1066" s="557" t="s">
        <v>596</v>
      </c>
      <c r="V1066" s="557" t="s">
        <v>3885</v>
      </c>
      <c r="W1066" s="558" t="s">
        <v>561</v>
      </c>
      <c r="X1066" s="558" t="s">
        <v>426</v>
      </c>
      <c r="Y1066" s="673">
        <v>853000</v>
      </c>
      <c r="Z1066" s="569"/>
      <c r="AA1066" s="569">
        <v>0</v>
      </c>
      <c r="AB1066" s="569"/>
      <c r="AC1066" s="569"/>
      <c r="AD1066" s="569"/>
      <c r="AE1066" s="569">
        <v>0</v>
      </c>
      <c r="AF1066" s="569"/>
      <c r="AG1066" s="569"/>
      <c r="AH1066" s="569" t="s">
        <v>3928</v>
      </c>
      <c r="AI1066" t="s">
        <v>542</v>
      </c>
      <c r="BP1066" s="203"/>
      <c r="BQ1066" s="203"/>
      <c r="BR1066" s="203"/>
      <c r="BS1066" s="203"/>
      <c r="BT1066" s="203"/>
      <c r="BU1066" s="126"/>
      <c r="BV1066" s="203"/>
      <c r="BW1066" s="203"/>
      <c r="BX1066" s="126"/>
      <c r="BY1066" s="203"/>
      <c r="BZ1066" s="203"/>
      <c r="CA1066" s="126"/>
      <c r="CB1066" s="203"/>
      <c r="CC1066" s="203"/>
      <c r="CD1066" s="376"/>
      <c r="CE1066" s="203"/>
      <c r="CM1066" s="375"/>
      <c r="DB1066" s="376">
        <v>45900</v>
      </c>
      <c r="DC1066" s="374">
        <v>586000</v>
      </c>
    </row>
    <row r="1067" spans="5:107" x14ac:dyDescent="0.25">
      <c r="E1067" s="211">
        <v>45877</v>
      </c>
      <c r="F1067" s="212">
        <v>17000</v>
      </c>
      <c r="G1067" s="213" t="s">
        <v>3321</v>
      </c>
      <c r="H1067" s="212" t="s">
        <v>3246</v>
      </c>
      <c r="T1067" s="671">
        <v>45432</v>
      </c>
      <c r="U1067" s="557" t="s">
        <v>596</v>
      </c>
      <c r="V1067" s="557" t="s">
        <v>3917</v>
      </c>
      <c r="W1067" s="558" t="s">
        <v>561</v>
      </c>
      <c r="X1067" s="558" t="s">
        <v>426</v>
      </c>
      <c r="Y1067" s="673">
        <v>582000</v>
      </c>
      <c r="Z1067" s="569"/>
      <c r="AA1067" s="569">
        <v>50000</v>
      </c>
      <c r="AB1067" s="569"/>
      <c r="AC1067" s="569"/>
      <c r="AD1067" s="569"/>
      <c r="AE1067" s="569">
        <v>50000</v>
      </c>
      <c r="AF1067" s="569"/>
      <c r="AG1067" s="569"/>
      <c r="AH1067" s="569" t="s">
        <v>3926</v>
      </c>
      <c r="AI1067" t="s">
        <v>542</v>
      </c>
      <c r="BP1067" s="203"/>
      <c r="BQ1067" s="203"/>
      <c r="BR1067" s="203"/>
      <c r="BS1067" s="203"/>
      <c r="BT1067" s="203"/>
      <c r="BU1067" s="126"/>
      <c r="BV1067" s="203"/>
      <c r="BW1067" s="203"/>
      <c r="BX1067" s="126"/>
      <c r="BY1067" s="203"/>
      <c r="BZ1067" s="203"/>
      <c r="CA1067" s="126"/>
      <c r="CB1067" s="203"/>
      <c r="CC1067" s="203"/>
      <c r="CD1067" s="376"/>
      <c r="CE1067" s="203"/>
      <c r="CM1067" s="375"/>
      <c r="DB1067" s="376">
        <v>45898</v>
      </c>
      <c r="DC1067" s="374">
        <v>5000</v>
      </c>
    </row>
    <row r="1068" spans="5:107" x14ac:dyDescent="0.25">
      <c r="E1068" s="211">
        <v>45877</v>
      </c>
      <c r="F1068" s="212">
        <v>15000</v>
      </c>
      <c r="G1068" s="213" t="s">
        <v>3321</v>
      </c>
      <c r="H1068" s="212" t="s">
        <v>6254</v>
      </c>
      <c r="T1068" s="671">
        <v>45431</v>
      </c>
      <c r="U1068" s="557" t="s">
        <v>6513</v>
      </c>
      <c r="V1068" s="557" t="s">
        <v>3803</v>
      </c>
      <c r="W1068" s="558" t="s">
        <v>3799</v>
      </c>
      <c r="X1068" s="558" t="s">
        <v>426</v>
      </c>
      <c r="Y1068" s="673">
        <v>420000</v>
      </c>
      <c r="Z1068" s="569"/>
      <c r="AA1068" s="569">
        <v>104000</v>
      </c>
      <c r="AB1068" s="569"/>
      <c r="AC1068" s="569"/>
      <c r="AD1068" s="569"/>
      <c r="AE1068" s="569">
        <v>104000</v>
      </c>
      <c r="AF1068" s="569"/>
      <c r="AG1068" s="569"/>
      <c r="AH1068" s="569" t="s">
        <v>3925</v>
      </c>
      <c r="AI1068" t="s">
        <v>542</v>
      </c>
      <c r="BP1068" s="203"/>
      <c r="BQ1068" s="203"/>
      <c r="BR1068" s="203"/>
      <c r="BS1068" s="203"/>
      <c r="BT1068" s="203"/>
      <c r="BU1068" s="126"/>
      <c r="BV1068" s="203"/>
      <c r="BW1068" s="203"/>
      <c r="BX1068" s="126"/>
      <c r="BY1068" s="203"/>
      <c r="BZ1068" s="203"/>
      <c r="CA1068" s="126"/>
      <c r="CB1068" s="203"/>
      <c r="CC1068" s="203"/>
      <c r="CD1068" s="376"/>
      <c r="CE1068" s="203"/>
      <c r="CM1068" s="375"/>
      <c r="DB1068" s="376">
        <v>45898</v>
      </c>
      <c r="DC1068" s="374">
        <v>516000</v>
      </c>
    </row>
    <row r="1069" spans="5:107" x14ac:dyDescent="0.25">
      <c r="E1069" s="211">
        <v>45877</v>
      </c>
      <c r="F1069" s="212">
        <v>10000</v>
      </c>
      <c r="G1069" s="213" t="s">
        <v>3320</v>
      </c>
      <c r="H1069" s="212" t="s">
        <v>1275</v>
      </c>
      <c r="T1069" s="671">
        <v>45430</v>
      </c>
      <c r="U1069" s="557" t="s">
        <v>1439</v>
      </c>
      <c r="V1069" s="557"/>
      <c r="W1069" s="558"/>
      <c r="X1069" s="558"/>
      <c r="Y1069" s="673"/>
      <c r="Z1069" s="569"/>
      <c r="AA1069" s="569">
        <v>31000</v>
      </c>
      <c r="AB1069" s="569"/>
      <c r="AC1069" s="569"/>
      <c r="AD1069" s="569"/>
      <c r="AE1069" s="569">
        <v>31000</v>
      </c>
      <c r="AF1069" s="569"/>
      <c r="AG1069" s="569"/>
      <c r="AH1069" s="569" t="s">
        <v>3916</v>
      </c>
      <c r="AI1069" t="s">
        <v>542</v>
      </c>
      <c r="BP1069" s="203"/>
      <c r="BQ1069" s="203"/>
      <c r="BR1069" s="203"/>
      <c r="BS1069" s="203"/>
      <c r="BT1069" s="203"/>
      <c r="BU1069" s="126"/>
      <c r="BV1069" s="203"/>
      <c r="BW1069" s="203"/>
      <c r="BX1069" s="126"/>
      <c r="BY1069" s="203"/>
      <c r="BZ1069" s="203"/>
      <c r="CA1069" s="126"/>
      <c r="CB1069" s="203"/>
      <c r="CC1069" s="203"/>
      <c r="CD1069" s="376"/>
      <c r="CE1069" s="203"/>
      <c r="CM1069" s="375"/>
      <c r="DB1069" s="376">
        <v>45898</v>
      </c>
      <c r="DC1069" s="374">
        <v>590000</v>
      </c>
    </row>
    <row r="1070" spans="5:107" x14ac:dyDescent="0.25">
      <c r="E1070" s="211">
        <v>45877</v>
      </c>
      <c r="F1070" s="212">
        <v>68000</v>
      </c>
      <c r="G1070" s="213" t="s">
        <v>3321</v>
      </c>
      <c r="H1070" s="212" t="s">
        <v>6251</v>
      </c>
      <c r="T1070" s="671">
        <v>45429</v>
      </c>
      <c r="U1070" s="557" t="s">
        <v>2707</v>
      </c>
      <c r="V1070" s="557"/>
      <c r="W1070" s="558"/>
      <c r="X1070" s="558"/>
      <c r="Y1070" s="673"/>
      <c r="Z1070" s="569"/>
      <c r="AA1070" s="569">
        <v>5000</v>
      </c>
      <c r="AB1070" s="569"/>
      <c r="AC1070" s="569"/>
      <c r="AD1070" s="569"/>
      <c r="AE1070" s="569">
        <v>5000</v>
      </c>
      <c r="AF1070" s="569"/>
      <c r="AG1070" s="569"/>
      <c r="AH1070" s="569"/>
      <c r="AI1070" t="s">
        <v>542</v>
      </c>
      <c r="BP1070" s="203"/>
      <c r="BQ1070" s="203"/>
      <c r="BR1070" s="203"/>
      <c r="BS1070" s="203"/>
      <c r="BT1070" s="203"/>
      <c r="BU1070" s="126"/>
      <c r="BV1070" s="203"/>
      <c r="BW1070" s="203"/>
      <c r="BX1070" s="126"/>
      <c r="BY1070" s="203"/>
      <c r="BZ1070" s="203"/>
      <c r="CA1070" s="126"/>
      <c r="CB1070" s="203"/>
      <c r="CC1070" s="203"/>
      <c r="CD1070" s="376"/>
      <c r="CE1070" s="203"/>
      <c r="CM1070" s="375"/>
      <c r="DB1070" s="376">
        <v>45897</v>
      </c>
      <c r="DC1070" s="374">
        <v>23000</v>
      </c>
    </row>
    <row r="1071" spans="5:107" x14ac:dyDescent="0.25">
      <c r="E1071" s="211">
        <v>45876</v>
      </c>
      <c r="F1071" s="212">
        <v>60000</v>
      </c>
      <c r="G1071" s="213"/>
      <c r="H1071" s="212" t="s">
        <v>6240</v>
      </c>
      <c r="T1071" s="671">
        <v>45428</v>
      </c>
      <c r="U1071" s="557" t="s">
        <v>3874</v>
      </c>
      <c r="V1071" s="557" t="s">
        <v>3884</v>
      </c>
      <c r="W1071" s="558" t="s">
        <v>3875</v>
      </c>
      <c r="X1071" s="558" t="s">
        <v>559</v>
      </c>
      <c r="Y1071" s="673">
        <v>63000</v>
      </c>
      <c r="Z1071" s="569"/>
      <c r="AA1071" s="569">
        <v>20000</v>
      </c>
      <c r="AB1071" s="569"/>
      <c r="AC1071" s="569"/>
      <c r="AD1071" s="569"/>
      <c r="AE1071" s="569">
        <v>20000</v>
      </c>
      <c r="AF1071" s="569"/>
      <c r="AG1071" s="569"/>
      <c r="AH1071" s="569" t="s">
        <v>3883</v>
      </c>
      <c r="AI1071" t="s">
        <v>542</v>
      </c>
      <c r="BP1071" s="203"/>
      <c r="BQ1071" s="203"/>
      <c r="BR1071" s="203"/>
      <c r="BS1071" s="203"/>
      <c r="BT1071" s="203"/>
      <c r="BU1071" s="126"/>
      <c r="BV1071" s="203"/>
      <c r="BW1071" s="203"/>
      <c r="BX1071" s="126"/>
      <c r="BY1071" s="203"/>
      <c r="BZ1071" s="203"/>
      <c r="CA1071" s="126"/>
      <c r="CB1071" s="203"/>
      <c r="CC1071" s="203"/>
      <c r="CD1071" s="376"/>
      <c r="CE1071" s="203"/>
      <c r="CM1071" s="375"/>
      <c r="DB1071" s="376">
        <v>45897</v>
      </c>
      <c r="DC1071" s="374">
        <v>212000</v>
      </c>
    </row>
    <row r="1072" spans="5:107" x14ac:dyDescent="0.25">
      <c r="E1072" s="211">
        <v>45875</v>
      </c>
      <c r="F1072" s="212">
        <v>10000</v>
      </c>
      <c r="G1072" s="213"/>
      <c r="H1072" s="212" t="s">
        <v>6216</v>
      </c>
      <c r="T1072" s="671">
        <v>45427</v>
      </c>
      <c r="U1072" s="557" t="s">
        <v>3878</v>
      </c>
      <c r="V1072" s="557" t="s">
        <v>3882</v>
      </c>
      <c r="W1072" s="558" t="s">
        <v>3881</v>
      </c>
      <c r="X1072" s="558" t="s">
        <v>455</v>
      </c>
      <c r="Y1072" s="673" t="s">
        <v>3880</v>
      </c>
      <c r="Z1072" s="569"/>
      <c r="AA1072" s="569">
        <v>40000</v>
      </c>
      <c r="AB1072" s="569"/>
      <c r="AC1072" s="569"/>
      <c r="AD1072" s="569"/>
      <c r="AE1072" s="569">
        <v>40000</v>
      </c>
      <c r="AF1072" s="569"/>
      <c r="AG1072" s="569"/>
      <c r="AH1072" s="569" t="s">
        <v>3879</v>
      </c>
      <c r="AI1072" t="s">
        <v>542</v>
      </c>
      <c r="BP1072" s="203"/>
      <c r="BQ1072" s="203"/>
      <c r="BR1072" s="203"/>
      <c r="BS1072" s="203"/>
      <c r="BT1072" s="203"/>
      <c r="BU1072" s="126"/>
      <c r="BV1072" s="203"/>
      <c r="BW1072" s="203"/>
      <c r="BX1072" s="126"/>
      <c r="BY1072" s="203"/>
      <c r="BZ1072" s="203"/>
      <c r="CA1072" s="126"/>
      <c r="CB1072" s="203"/>
      <c r="CC1072" s="203"/>
      <c r="CD1072" s="376"/>
      <c r="CE1072" s="203"/>
      <c r="CM1072" s="375"/>
      <c r="DB1072" s="376">
        <v>45897</v>
      </c>
      <c r="DC1072" s="374">
        <v>174000</v>
      </c>
    </row>
    <row r="1073" spans="5:107" x14ac:dyDescent="0.25">
      <c r="E1073" s="211">
        <v>45875</v>
      </c>
      <c r="F1073" s="212">
        <v>90000</v>
      </c>
      <c r="G1073" s="213" t="s">
        <v>3324</v>
      </c>
      <c r="H1073" s="212" t="s">
        <v>6217</v>
      </c>
      <c r="T1073" s="671">
        <v>45426</v>
      </c>
      <c r="U1073" s="557" t="s">
        <v>3858</v>
      </c>
      <c r="V1073" s="557" t="s">
        <v>3859</v>
      </c>
      <c r="W1073" s="558" t="s">
        <v>580</v>
      </c>
      <c r="X1073" s="558" t="s">
        <v>283</v>
      </c>
      <c r="Y1073" s="673">
        <v>515000</v>
      </c>
      <c r="Z1073" s="569"/>
      <c r="AA1073" s="569">
        <v>60000</v>
      </c>
      <c r="AB1073" s="569"/>
      <c r="AC1073" s="569"/>
      <c r="AD1073" s="569"/>
      <c r="AE1073" s="569">
        <v>60000</v>
      </c>
      <c r="AF1073" s="569"/>
      <c r="AG1073" s="569"/>
      <c r="AH1073" s="569" t="s">
        <v>3873</v>
      </c>
      <c r="AI1073" t="s">
        <v>542</v>
      </c>
      <c r="BP1073" s="203"/>
      <c r="BQ1073" s="203"/>
      <c r="BR1073" s="203"/>
      <c r="BS1073" s="203"/>
      <c r="BT1073" s="203"/>
      <c r="BU1073" s="126"/>
      <c r="BV1073" s="203"/>
      <c r="BW1073" s="203"/>
      <c r="BX1073" s="126"/>
      <c r="BY1073" s="203"/>
      <c r="BZ1073" s="203"/>
      <c r="CA1073" s="126"/>
      <c r="CB1073" s="203"/>
      <c r="CC1073" s="203"/>
      <c r="CD1073" s="376"/>
      <c r="CE1073" s="203"/>
      <c r="CM1073" s="375"/>
      <c r="DB1073" s="376">
        <v>45897</v>
      </c>
      <c r="DC1073" s="374">
        <v>5000</v>
      </c>
    </row>
    <row r="1074" spans="5:107" x14ac:dyDescent="0.25">
      <c r="E1074" s="211">
        <v>45875</v>
      </c>
      <c r="F1074" s="212">
        <v>2000</v>
      </c>
      <c r="G1074" s="213"/>
      <c r="H1074" s="212" t="s">
        <v>6279</v>
      </c>
      <c r="T1074" s="671">
        <v>45425</v>
      </c>
      <c r="U1074" s="557" t="s">
        <v>1523</v>
      </c>
      <c r="V1074" s="557" t="s">
        <v>3886</v>
      </c>
      <c r="W1074" s="558" t="s">
        <v>561</v>
      </c>
      <c r="X1074" s="558" t="s">
        <v>427</v>
      </c>
      <c r="Y1074" s="673">
        <v>323000</v>
      </c>
      <c r="Z1074" s="569"/>
      <c r="AA1074" s="569">
        <v>69000</v>
      </c>
      <c r="AB1074" s="569"/>
      <c r="AC1074" s="569"/>
      <c r="AD1074" s="569"/>
      <c r="AE1074" s="569">
        <v>69000</v>
      </c>
      <c r="AF1074" s="569"/>
      <c r="AG1074" s="569"/>
      <c r="AH1074" s="569" t="s">
        <v>3852</v>
      </c>
      <c r="AI1074" t="s">
        <v>542</v>
      </c>
      <c r="BP1074" s="203"/>
      <c r="BQ1074" s="203"/>
      <c r="BR1074" s="203"/>
      <c r="BS1074" s="203"/>
      <c r="BT1074" s="203"/>
      <c r="BU1074" s="126"/>
      <c r="BV1074" s="203"/>
      <c r="BW1074" s="203"/>
      <c r="BX1074" s="126"/>
      <c r="BY1074" s="203"/>
      <c r="BZ1074" s="203"/>
      <c r="CA1074" s="126"/>
      <c r="CB1074" s="203"/>
      <c r="CC1074" s="203"/>
      <c r="CD1074" s="376"/>
      <c r="CE1074" s="203"/>
      <c r="CM1074" s="375"/>
      <c r="DB1074" s="376">
        <v>45897</v>
      </c>
      <c r="DC1074" s="374">
        <v>13000</v>
      </c>
    </row>
    <row r="1075" spans="5:107" x14ac:dyDescent="0.25">
      <c r="E1075" s="211">
        <v>45875</v>
      </c>
      <c r="F1075" s="212">
        <v>10000</v>
      </c>
      <c r="G1075" s="213"/>
      <c r="H1075" s="212" t="s">
        <v>6215</v>
      </c>
      <c r="T1075" s="671">
        <v>45424</v>
      </c>
      <c r="U1075" s="557" t="s">
        <v>3130</v>
      </c>
      <c r="V1075" s="557" t="s">
        <v>3831</v>
      </c>
      <c r="W1075" s="558" t="s">
        <v>561</v>
      </c>
      <c r="X1075" s="558" t="s">
        <v>426</v>
      </c>
      <c r="Y1075" s="673">
        <v>490000</v>
      </c>
      <c r="Z1075" s="569"/>
      <c r="AA1075" s="569">
        <v>70000</v>
      </c>
      <c r="AB1075" s="569"/>
      <c r="AC1075" s="569"/>
      <c r="AD1075" s="569"/>
      <c r="AE1075" s="569">
        <v>70000</v>
      </c>
      <c r="AF1075" s="569"/>
      <c r="AG1075" s="569"/>
      <c r="AH1075" s="569" t="s">
        <v>3846</v>
      </c>
      <c r="AI1075" t="s">
        <v>542</v>
      </c>
      <c r="BP1075" s="203"/>
      <c r="BQ1075" s="203"/>
      <c r="BR1075" s="203"/>
      <c r="BS1075" s="203"/>
      <c r="BT1075" s="203"/>
      <c r="BU1075" s="126"/>
      <c r="BV1075" s="203"/>
      <c r="BW1075" s="203"/>
      <c r="BX1075" s="126"/>
      <c r="BY1075" s="203"/>
      <c r="BZ1075" s="203"/>
      <c r="CA1075" s="126"/>
      <c r="CB1075" s="203"/>
      <c r="CC1075" s="203"/>
      <c r="CD1075" s="376"/>
      <c r="CE1075" s="203"/>
      <c r="CM1075" s="375"/>
      <c r="DB1075" s="376">
        <v>45897</v>
      </c>
      <c r="DC1075" s="374">
        <v>401000</v>
      </c>
    </row>
    <row r="1076" spans="5:107" x14ac:dyDescent="0.25">
      <c r="E1076" s="211">
        <v>45875</v>
      </c>
      <c r="F1076" s="405">
        <v>38000</v>
      </c>
      <c r="G1076" s="460" t="s">
        <v>911</v>
      </c>
      <c r="H1076" s="405" t="s">
        <v>6280</v>
      </c>
      <c r="T1076" s="671">
        <v>45423</v>
      </c>
      <c r="U1076" s="557" t="s">
        <v>1615</v>
      </c>
      <c r="V1076" s="557" t="s">
        <v>2258</v>
      </c>
      <c r="W1076" s="558" t="s">
        <v>561</v>
      </c>
      <c r="X1076" s="558" t="s">
        <v>214</v>
      </c>
      <c r="Y1076" s="673">
        <v>381000</v>
      </c>
      <c r="Z1076" s="569"/>
      <c r="AA1076" s="569">
        <v>105000</v>
      </c>
      <c r="AB1076" s="569"/>
      <c r="AC1076" s="569"/>
      <c r="AD1076" s="569"/>
      <c r="AE1076" s="569">
        <v>105000</v>
      </c>
      <c r="AF1076" s="569"/>
      <c r="AG1076" s="569"/>
      <c r="AH1076" s="569" t="s">
        <v>3845</v>
      </c>
      <c r="AI1076" t="s">
        <v>542</v>
      </c>
      <c r="BP1076" s="203"/>
      <c r="BQ1076" s="203"/>
      <c r="BR1076" s="203"/>
      <c r="BS1076" s="203"/>
      <c r="BT1076" s="203"/>
      <c r="BU1076" s="126"/>
      <c r="BV1076" s="203"/>
      <c r="BW1076" s="203"/>
      <c r="BX1076" s="126"/>
      <c r="BY1076" s="203"/>
      <c r="BZ1076" s="203"/>
      <c r="CA1076" s="126"/>
      <c r="CB1076" s="203"/>
      <c r="CC1076" s="203"/>
      <c r="CD1076" s="376"/>
      <c r="CE1076" s="203"/>
      <c r="CM1076" s="375"/>
      <c r="DB1076" s="376">
        <v>45897</v>
      </c>
      <c r="DC1076" s="374">
        <v>18000</v>
      </c>
    </row>
    <row r="1077" spans="5:107" x14ac:dyDescent="0.25">
      <c r="E1077" s="211">
        <v>45875</v>
      </c>
      <c r="F1077" s="405">
        <v>8000</v>
      </c>
      <c r="G1077" s="407" t="s">
        <v>1281</v>
      </c>
      <c r="H1077" s="405" t="s">
        <v>5542</v>
      </c>
      <c r="T1077" s="671">
        <v>45418</v>
      </c>
      <c r="U1077" s="557" t="s">
        <v>556</v>
      </c>
      <c r="V1077" s="557" t="s">
        <v>3943</v>
      </c>
      <c r="W1077" s="558" t="s">
        <v>3611</v>
      </c>
      <c r="X1077" s="558" t="s">
        <v>513</v>
      </c>
      <c r="Y1077" s="673"/>
      <c r="Z1077" s="569"/>
      <c r="AA1077" s="569">
        <v>84500</v>
      </c>
      <c r="AB1077" s="569"/>
      <c r="AC1077" s="569"/>
      <c r="AD1077" s="569"/>
      <c r="AE1077" s="569">
        <v>84500</v>
      </c>
      <c r="AF1077" s="569"/>
      <c r="AG1077" s="569"/>
      <c r="AH1077" s="569" t="s">
        <v>3963</v>
      </c>
      <c r="AI1077" t="s">
        <v>542</v>
      </c>
      <c r="BP1077" s="203"/>
      <c r="BQ1077" s="203"/>
      <c r="BR1077" s="203"/>
      <c r="BS1077" s="203"/>
      <c r="BT1077" s="203"/>
      <c r="BU1077" s="126"/>
      <c r="BV1077" s="203"/>
      <c r="BW1077" s="203"/>
      <c r="BX1077" s="126"/>
      <c r="BY1077" s="203"/>
      <c r="BZ1077" s="203"/>
      <c r="CA1077" s="126"/>
      <c r="CB1077" s="203"/>
      <c r="CC1077" s="203"/>
      <c r="CD1077" s="376"/>
      <c r="CE1077" s="203"/>
      <c r="CM1077" s="375"/>
      <c r="DB1077" s="376">
        <v>45897</v>
      </c>
      <c r="DC1077" s="374">
        <v>5000</v>
      </c>
    </row>
    <row r="1078" spans="5:107" x14ac:dyDescent="0.25">
      <c r="E1078" s="211">
        <v>45874</v>
      </c>
      <c r="F1078" s="212">
        <v>30000</v>
      </c>
      <c r="G1078" s="215" t="s">
        <v>911</v>
      </c>
      <c r="H1078" s="212" t="s">
        <v>885</v>
      </c>
      <c r="T1078" s="671">
        <v>45417</v>
      </c>
      <c r="U1078" s="557" t="s">
        <v>556</v>
      </c>
      <c r="V1078" s="557" t="s">
        <v>3957</v>
      </c>
      <c r="W1078" s="558" t="s">
        <v>562</v>
      </c>
      <c r="X1078" s="558" t="s">
        <v>214</v>
      </c>
      <c r="Y1078" s="673">
        <v>613000</v>
      </c>
      <c r="Z1078" s="569"/>
      <c r="AA1078" s="569">
        <v>62000</v>
      </c>
      <c r="AB1078" s="569"/>
      <c r="AC1078" s="569"/>
      <c r="AD1078" s="569"/>
      <c r="AE1078" s="569">
        <v>62000</v>
      </c>
      <c r="AF1078" s="569"/>
      <c r="AG1078" s="569"/>
      <c r="AH1078" s="569" t="s">
        <v>3982</v>
      </c>
      <c r="AI1078" t="s">
        <v>542</v>
      </c>
      <c r="BP1078" s="203"/>
      <c r="BQ1078" s="203"/>
      <c r="BR1078" s="203"/>
      <c r="BS1078" s="203"/>
      <c r="BT1078" s="203"/>
      <c r="BU1078" s="126"/>
      <c r="BV1078" s="203"/>
      <c r="BW1078" s="203"/>
      <c r="BX1078" s="126"/>
      <c r="BY1078" s="203"/>
      <c r="BZ1078" s="203"/>
      <c r="CA1078" s="126"/>
      <c r="CB1078" s="203"/>
      <c r="CC1078" s="203"/>
      <c r="CD1078" s="376"/>
      <c r="CE1078" s="203"/>
      <c r="CM1078" s="375"/>
      <c r="DB1078" s="376">
        <v>45896</v>
      </c>
      <c r="DC1078" s="374">
        <v>5000</v>
      </c>
    </row>
    <row r="1079" spans="5:107" x14ac:dyDescent="0.25">
      <c r="E1079" s="211">
        <v>45872</v>
      </c>
      <c r="F1079" s="212">
        <v>5000</v>
      </c>
      <c r="G1079" s="213" t="s">
        <v>3324</v>
      </c>
      <c r="H1079" s="212" t="s">
        <v>6196</v>
      </c>
      <c r="T1079" s="671">
        <v>45416</v>
      </c>
      <c r="U1079" s="557" t="s">
        <v>556</v>
      </c>
      <c r="V1079" s="557" t="s">
        <v>3958</v>
      </c>
      <c r="W1079" s="558" t="s">
        <v>561</v>
      </c>
      <c r="X1079" s="558" t="s">
        <v>427</v>
      </c>
      <c r="Y1079" s="673">
        <v>1029000</v>
      </c>
      <c r="Z1079" s="569"/>
      <c r="AA1079" s="569">
        <v>40000</v>
      </c>
      <c r="AB1079" s="569"/>
      <c r="AC1079" s="569"/>
      <c r="AD1079" s="569"/>
      <c r="AE1079" s="569">
        <v>40000</v>
      </c>
      <c r="AF1079" s="569"/>
      <c r="AG1079" s="569"/>
      <c r="AH1079" s="569" t="s">
        <v>4013</v>
      </c>
      <c r="AI1079" t="s">
        <v>542</v>
      </c>
      <c r="BP1079" s="203"/>
      <c r="BQ1079" s="203"/>
      <c r="BR1079" s="203"/>
      <c r="BS1079" s="203"/>
      <c r="BT1079" s="203"/>
      <c r="BU1079" s="126"/>
      <c r="BV1079" s="203"/>
      <c r="BW1079" s="203"/>
      <c r="BX1079" s="126"/>
      <c r="BY1079" s="203"/>
      <c r="BZ1079" s="203"/>
      <c r="CA1079" s="126"/>
      <c r="CB1079" s="203"/>
      <c r="CC1079" s="203"/>
      <c r="CD1079" s="376"/>
      <c r="CE1079" s="203"/>
      <c r="CM1079" s="375"/>
      <c r="DB1079" s="376">
        <v>45896</v>
      </c>
      <c r="DC1079" s="374">
        <v>5000</v>
      </c>
    </row>
    <row r="1080" spans="5:107" x14ac:dyDescent="0.25">
      <c r="E1080" s="211">
        <v>45872</v>
      </c>
      <c r="F1080" s="212">
        <v>25000</v>
      </c>
      <c r="G1080" s="213" t="s">
        <v>3321</v>
      </c>
      <c r="H1080" s="212" t="s">
        <v>6197</v>
      </c>
      <c r="T1080" s="671">
        <v>45415</v>
      </c>
      <c r="U1080" s="557" t="s">
        <v>556</v>
      </c>
      <c r="V1080" s="557" t="s">
        <v>3877</v>
      </c>
      <c r="W1080" s="558" t="s">
        <v>561</v>
      </c>
      <c r="X1080" s="558" t="s">
        <v>426</v>
      </c>
      <c r="Y1080" s="673" t="s">
        <v>3851</v>
      </c>
      <c r="Z1080" s="569"/>
      <c r="AA1080" s="569">
        <v>40000</v>
      </c>
      <c r="AB1080" s="569"/>
      <c r="AC1080" s="569"/>
      <c r="AD1080" s="569"/>
      <c r="AE1080" s="569">
        <v>40000</v>
      </c>
      <c r="AF1080" s="569"/>
      <c r="AG1080" s="569"/>
      <c r="AH1080" s="569" t="s">
        <v>4014</v>
      </c>
      <c r="AI1080" t="s">
        <v>542</v>
      </c>
      <c r="BP1080" s="203"/>
      <c r="BQ1080" s="203"/>
      <c r="BR1080" s="203"/>
      <c r="BS1080" s="203"/>
      <c r="BT1080" s="203"/>
      <c r="BU1080" s="126"/>
      <c r="BV1080" s="203"/>
      <c r="BW1080" s="203"/>
      <c r="BX1080" s="126"/>
      <c r="BY1080" s="203"/>
      <c r="BZ1080" s="203"/>
      <c r="CA1080" s="126"/>
      <c r="CB1080" s="203"/>
      <c r="CC1080" s="203"/>
      <c r="CD1080" s="376"/>
      <c r="CE1080" s="203"/>
      <c r="CM1080" s="375"/>
      <c r="DB1080" s="376">
        <v>45896</v>
      </c>
      <c r="DC1080" s="374">
        <v>10000</v>
      </c>
    </row>
    <row r="1081" spans="5:107" x14ac:dyDescent="0.25">
      <c r="E1081" s="211">
        <v>45871</v>
      </c>
      <c r="F1081" s="212">
        <v>12000</v>
      </c>
      <c r="G1081" s="213" t="s">
        <v>3324</v>
      </c>
      <c r="H1081" s="212" t="s">
        <v>6193</v>
      </c>
      <c r="T1081" s="671">
        <v>45414</v>
      </c>
      <c r="U1081" s="557" t="s">
        <v>556</v>
      </c>
      <c r="V1081" s="557" t="s">
        <v>3715</v>
      </c>
      <c r="W1081" s="558" t="s">
        <v>561</v>
      </c>
      <c r="X1081" s="558" t="s">
        <v>427</v>
      </c>
      <c r="Y1081" s="673">
        <v>780000</v>
      </c>
      <c r="Z1081" s="569"/>
      <c r="AA1081" s="569">
        <v>43500</v>
      </c>
      <c r="AB1081" s="569"/>
      <c r="AC1081" s="569"/>
      <c r="AD1081" s="569"/>
      <c r="AE1081" s="569">
        <v>43500</v>
      </c>
      <c r="AF1081" s="569"/>
      <c r="AG1081" s="569"/>
      <c r="AH1081" s="569" t="s">
        <v>3849</v>
      </c>
      <c r="AI1081" t="s">
        <v>542</v>
      </c>
      <c r="BP1081" s="203"/>
      <c r="BQ1081" s="203"/>
      <c r="BR1081" s="203"/>
      <c r="BS1081" s="203"/>
      <c r="BT1081" s="203"/>
      <c r="BU1081" s="126"/>
      <c r="BV1081" s="203"/>
      <c r="BW1081" s="203"/>
      <c r="BX1081" s="126"/>
      <c r="BY1081" s="203"/>
      <c r="BZ1081" s="203"/>
      <c r="CA1081" s="126"/>
      <c r="CB1081" s="203"/>
      <c r="CC1081" s="203"/>
      <c r="CD1081" s="376"/>
      <c r="CE1081" s="203"/>
      <c r="CM1081" s="375"/>
      <c r="DB1081" s="376">
        <v>45896</v>
      </c>
      <c r="DC1081" s="374">
        <v>18000</v>
      </c>
    </row>
    <row r="1082" spans="5:107" x14ac:dyDescent="0.25">
      <c r="E1082" s="211">
        <v>45871</v>
      </c>
      <c r="F1082" s="212">
        <v>4000</v>
      </c>
      <c r="G1082" s="213" t="s">
        <v>1281</v>
      </c>
      <c r="H1082" s="212" t="s">
        <v>5581</v>
      </c>
      <c r="T1082" s="671">
        <v>45413</v>
      </c>
      <c r="U1082" s="557" t="s">
        <v>556</v>
      </c>
      <c r="V1082" s="557" t="s">
        <v>557</v>
      </c>
      <c r="W1082" s="558" t="s">
        <v>3698</v>
      </c>
      <c r="X1082" s="558" t="s">
        <v>577</v>
      </c>
      <c r="Y1082" s="673">
        <v>515000</v>
      </c>
      <c r="Z1082" s="569"/>
      <c r="AA1082" s="569">
        <v>40000</v>
      </c>
      <c r="AB1082" s="569"/>
      <c r="AC1082" s="569"/>
      <c r="AD1082" s="569"/>
      <c r="AE1082" s="569">
        <v>40000</v>
      </c>
      <c r="AF1082" s="569"/>
      <c r="AG1082" s="569"/>
      <c r="AH1082" s="569" t="s">
        <v>4015</v>
      </c>
      <c r="AI1082" t="s">
        <v>542</v>
      </c>
      <c r="BP1082" s="203"/>
      <c r="BQ1082" s="203"/>
      <c r="BR1082" s="203"/>
      <c r="BS1082" s="203"/>
      <c r="BT1082" s="203"/>
      <c r="BU1082" s="126"/>
      <c r="BV1082" s="203"/>
      <c r="BW1082" s="203"/>
      <c r="BX1082" s="126"/>
      <c r="BY1082" s="203"/>
      <c r="BZ1082" s="203"/>
      <c r="CA1082" s="126"/>
      <c r="CB1082" s="203"/>
      <c r="CC1082" s="203"/>
      <c r="CD1082" s="376"/>
      <c r="CE1082" s="203"/>
      <c r="CM1082" s="375"/>
      <c r="DB1082" s="376">
        <v>45896</v>
      </c>
      <c r="DC1082" s="374">
        <v>30000</v>
      </c>
    </row>
    <row r="1083" spans="5:107" x14ac:dyDescent="0.25">
      <c r="E1083" s="211">
        <v>45869</v>
      </c>
      <c r="F1083" s="212">
        <v>5000</v>
      </c>
      <c r="G1083" s="213"/>
      <c r="H1083" s="212" t="s">
        <v>3697</v>
      </c>
      <c r="T1083" s="671">
        <v>45411</v>
      </c>
      <c r="U1083" s="557" t="s">
        <v>1462</v>
      </c>
      <c r="V1083" s="557" t="s">
        <v>3785</v>
      </c>
      <c r="W1083" s="558" t="s">
        <v>561</v>
      </c>
      <c r="X1083" s="558" t="s">
        <v>426</v>
      </c>
      <c r="Y1083" s="673">
        <v>432000</v>
      </c>
      <c r="Z1083" s="569"/>
      <c r="AA1083" s="569">
        <v>69000</v>
      </c>
      <c r="AB1083" s="569"/>
      <c r="AC1083" s="569"/>
      <c r="AD1083" s="569"/>
      <c r="AE1083" s="569">
        <v>69000</v>
      </c>
      <c r="AF1083" s="569"/>
      <c r="AG1083" s="569"/>
      <c r="AH1083" s="569" t="s">
        <v>3811</v>
      </c>
      <c r="AI1083" t="s">
        <v>542</v>
      </c>
      <c r="BP1083" s="203"/>
      <c r="BQ1083" s="203"/>
      <c r="BR1083" s="203"/>
      <c r="BS1083" s="203"/>
      <c r="BT1083" s="203"/>
      <c r="BU1083" s="126"/>
      <c r="BV1083" s="203"/>
      <c r="BW1083" s="203"/>
      <c r="BX1083" s="126"/>
      <c r="BY1083" s="203"/>
      <c r="BZ1083" s="203"/>
      <c r="CA1083" s="126"/>
      <c r="CB1083" s="203"/>
      <c r="CC1083" s="203"/>
      <c r="CD1083" s="376"/>
      <c r="CE1083" s="203"/>
      <c r="CM1083" s="375"/>
      <c r="DB1083" s="376">
        <v>45895</v>
      </c>
      <c r="DC1083" s="374">
        <v>18000</v>
      </c>
    </row>
    <row r="1084" spans="5:107" x14ac:dyDescent="0.25">
      <c r="E1084" s="211">
        <v>45869</v>
      </c>
      <c r="F1084" s="212">
        <v>30000</v>
      </c>
      <c r="G1084" s="213" t="s">
        <v>911</v>
      </c>
      <c r="H1084" s="212" t="s">
        <v>885</v>
      </c>
      <c r="T1084" s="671">
        <v>45411</v>
      </c>
      <c r="U1084" s="674" t="s">
        <v>3130</v>
      </c>
      <c r="V1084" s="674" t="s">
        <v>3534</v>
      </c>
      <c r="W1084" s="675" t="s">
        <v>3802</v>
      </c>
      <c r="X1084" s="675" t="s">
        <v>214</v>
      </c>
      <c r="Y1084" s="676">
        <v>70000</v>
      </c>
      <c r="Z1084" s="677"/>
      <c r="AA1084" s="677">
        <v>68000</v>
      </c>
      <c r="AB1084" s="569"/>
      <c r="AC1084" s="569"/>
      <c r="AD1084" s="677"/>
      <c r="AE1084" s="677">
        <v>68000</v>
      </c>
      <c r="AF1084" s="569"/>
      <c r="AG1084" s="569"/>
      <c r="AH1084" s="569" t="s">
        <v>3817</v>
      </c>
      <c r="AI1084" t="s">
        <v>542</v>
      </c>
      <c r="BP1084" s="203"/>
      <c r="BQ1084" s="203"/>
      <c r="BR1084" s="203"/>
      <c r="BS1084" s="203"/>
      <c r="BT1084" s="203"/>
      <c r="BU1084" s="126"/>
      <c r="BV1084" s="203"/>
      <c r="BW1084" s="203"/>
      <c r="BX1084" s="126"/>
      <c r="BY1084" s="203"/>
      <c r="BZ1084" s="203"/>
      <c r="CA1084" s="126"/>
      <c r="CB1084" s="203"/>
      <c r="CC1084" s="203"/>
      <c r="CD1084" s="376"/>
      <c r="CE1084" s="203"/>
      <c r="CM1084" s="375"/>
      <c r="DB1084" s="376">
        <v>45895</v>
      </c>
      <c r="DC1084" s="374">
        <v>23000</v>
      </c>
    </row>
    <row r="1085" spans="5:107" x14ac:dyDescent="0.25">
      <c r="E1085" s="211">
        <v>45869</v>
      </c>
      <c r="F1085" s="212">
        <v>168000</v>
      </c>
      <c r="G1085" s="213" t="s">
        <v>1281</v>
      </c>
      <c r="H1085" s="212" t="s">
        <v>3344</v>
      </c>
      <c r="T1085" s="671">
        <v>45411</v>
      </c>
      <c r="U1085" s="557" t="s">
        <v>1445</v>
      </c>
      <c r="V1085" s="557" t="s">
        <v>3815</v>
      </c>
      <c r="W1085" s="558" t="s">
        <v>561</v>
      </c>
      <c r="X1085" s="558" t="s">
        <v>426</v>
      </c>
      <c r="Y1085" s="673">
        <v>528000</v>
      </c>
      <c r="Z1085" s="569"/>
      <c r="AA1085" s="569">
        <v>58000</v>
      </c>
      <c r="AB1085" s="569"/>
      <c r="AC1085" s="569"/>
      <c r="AD1085" s="569"/>
      <c r="AE1085" s="569">
        <v>58000</v>
      </c>
      <c r="AF1085" s="569"/>
      <c r="AG1085" s="569"/>
      <c r="AH1085" s="569" t="s">
        <v>3816</v>
      </c>
      <c r="AI1085" t="s">
        <v>542</v>
      </c>
      <c r="BP1085" s="203"/>
      <c r="BQ1085" s="203"/>
      <c r="BR1085" s="203"/>
      <c r="BS1085" s="203"/>
      <c r="BT1085" s="203"/>
      <c r="BU1085" s="126"/>
      <c r="BV1085" s="203"/>
      <c r="BW1085" s="203"/>
      <c r="BX1085" s="126"/>
      <c r="BY1085" s="203"/>
      <c r="BZ1085" s="203"/>
      <c r="CA1085" s="126"/>
      <c r="CB1085" s="203"/>
      <c r="CC1085" s="203"/>
      <c r="CD1085" s="376"/>
      <c r="CE1085" s="203"/>
      <c r="CM1085" s="375"/>
      <c r="DB1085" s="376">
        <v>45895</v>
      </c>
      <c r="DC1085" s="374">
        <v>18000</v>
      </c>
    </row>
    <row r="1086" spans="5:107" x14ac:dyDescent="0.25">
      <c r="E1086" s="211">
        <v>45869</v>
      </c>
      <c r="F1086" s="212">
        <v>10000</v>
      </c>
      <c r="G1086" s="213" t="s">
        <v>1365</v>
      </c>
      <c r="H1086" s="212" t="s">
        <v>914</v>
      </c>
      <c r="T1086" s="671">
        <v>45411</v>
      </c>
      <c r="U1086" s="557" t="s">
        <v>1523</v>
      </c>
      <c r="V1086" s="557" t="s">
        <v>3704</v>
      </c>
      <c r="W1086" s="558"/>
      <c r="X1086" s="558"/>
      <c r="Y1086" s="673"/>
      <c r="Z1086" s="569"/>
      <c r="AA1086" s="569">
        <v>0</v>
      </c>
      <c r="AB1086" s="569"/>
      <c r="AC1086" s="569"/>
      <c r="AD1086" s="569"/>
      <c r="AE1086" s="569">
        <v>0</v>
      </c>
      <c r="AF1086" s="569"/>
      <c r="AG1086" s="569"/>
      <c r="AH1086" s="569" t="s">
        <v>3778</v>
      </c>
      <c r="AI1086" t="s">
        <v>542</v>
      </c>
      <c r="BP1086" s="203"/>
      <c r="BQ1086" s="203"/>
      <c r="BR1086" s="203"/>
      <c r="BS1086" s="203"/>
      <c r="BT1086" s="203"/>
      <c r="BU1086" s="126"/>
      <c r="BV1086" s="203"/>
      <c r="BW1086" s="203"/>
      <c r="BX1086" s="126"/>
      <c r="BY1086" s="203"/>
      <c r="BZ1086" s="203"/>
      <c r="CA1086" s="126"/>
      <c r="CB1086" s="203"/>
      <c r="CC1086" s="203"/>
      <c r="CD1086" s="376"/>
      <c r="CE1086" s="203"/>
      <c r="CM1086" s="375"/>
      <c r="DB1086" s="376">
        <v>45895</v>
      </c>
      <c r="DC1086" s="374">
        <v>5000</v>
      </c>
    </row>
    <row r="1087" spans="5:107" x14ac:dyDescent="0.25">
      <c r="E1087" s="211">
        <v>45869</v>
      </c>
      <c r="F1087" s="212">
        <v>20000</v>
      </c>
      <c r="G1087" s="213" t="s">
        <v>3322</v>
      </c>
      <c r="H1087" s="212" t="s">
        <v>6173</v>
      </c>
      <c r="T1087" s="671">
        <v>45411</v>
      </c>
      <c r="U1087" s="557" t="s">
        <v>3237</v>
      </c>
      <c r="V1087" s="557" t="s">
        <v>3812</v>
      </c>
      <c r="W1087" s="558" t="s">
        <v>561</v>
      </c>
      <c r="X1087" s="558" t="s">
        <v>426</v>
      </c>
      <c r="Y1087" s="673">
        <v>495000</v>
      </c>
      <c r="Z1087" s="569"/>
      <c r="AA1087" s="569">
        <v>13000</v>
      </c>
      <c r="AB1087" s="569"/>
      <c r="AC1087" s="569"/>
      <c r="AD1087" s="569"/>
      <c r="AE1087" s="569">
        <v>13000</v>
      </c>
      <c r="AF1087" s="569"/>
      <c r="AG1087" s="569"/>
      <c r="AH1087" s="569" t="s">
        <v>3839</v>
      </c>
      <c r="AI1087" t="s">
        <v>542</v>
      </c>
      <c r="BP1087" s="203"/>
      <c r="BQ1087" s="203"/>
      <c r="BR1087" s="203"/>
      <c r="BS1087" s="203"/>
      <c r="BT1087" s="203"/>
      <c r="BU1087" s="126"/>
      <c r="BV1087" s="203"/>
      <c r="BW1087" s="203"/>
      <c r="BX1087" s="126"/>
      <c r="BY1087" s="203"/>
      <c r="BZ1087" s="203"/>
      <c r="CA1087" s="126"/>
      <c r="CB1087" s="203"/>
      <c r="CC1087" s="203"/>
      <c r="CD1087" s="376"/>
      <c r="CE1087" s="203"/>
      <c r="CM1087" s="375"/>
      <c r="DB1087" s="376">
        <v>45895</v>
      </c>
      <c r="DC1087" s="374">
        <v>23000</v>
      </c>
    </row>
    <row r="1088" spans="5:107" x14ac:dyDescent="0.25">
      <c r="E1088" s="211">
        <v>45868</v>
      </c>
      <c r="F1088" s="212">
        <v>70000</v>
      </c>
      <c r="G1088" s="213" t="s">
        <v>3324</v>
      </c>
      <c r="H1088" s="212" t="s">
        <v>6156</v>
      </c>
      <c r="T1088" s="671">
        <v>45411</v>
      </c>
      <c r="U1088" s="557" t="s">
        <v>1697</v>
      </c>
      <c r="V1088" s="557" t="s">
        <v>3832</v>
      </c>
      <c r="W1088" s="558" t="s">
        <v>561</v>
      </c>
      <c r="X1088" s="558" t="s">
        <v>426</v>
      </c>
      <c r="Y1088" s="673">
        <v>461000</v>
      </c>
      <c r="Z1088" s="569"/>
      <c r="AA1088" s="569">
        <v>70000</v>
      </c>
      <c r="AB1088" s="569"/>
      <c r="AC1088" s="569"/>
      <c r="AD1088" s="569"/>
      <c r="AE1088" s="569">
        <v>70000</v>
      </c>
      <c r="AF1088" s="569"/>
      <c r="AG1088" s="569"/>
      <c r="AH1088" s="569" t="s">
        <v>3833</v>
      </c>
      <c r="AI1088" t="s">
        <v>542</v>
      </c>
      <c r="BP1088" s="203"/>
      <c r="BQ1088" s="203"/>
      <c r="BR1088" s="203"/>
      <c r="BS1088" s="203"/>
      <c r="BT1088" s="203"/>
      <c r="BU1088" s="126"/>
      <c r="BV1088" s="203"/>
      <c r="BW1088" s="203"/>
      <c r="BX1088" s="126"/>
      <c r="BY1088" s="203"/>
      <c r="BZ1088" s="203"/>
      <c r="CA1088" s="126"/>
      <c r="CB1088" s="203"/>
      <c r="CC1088" s="203"/>
      <c r="CD1088" s="376"/>
      <c r="CE1088" s="203"/>
      <c r="CM1088" s="375"/>
      <c r="DB1088" s="376">
        <v>45895</v>
      </c>
      <c r="DC1088" s="374">
        <v>120000</v>
      </c>
    </row>
    <row r="1089" spans="5:107" x14ac:dyDescent="0.25">
      <c r="E1089" s="211">
        <v>45868</v>
      </c>
      <c r="F1089" s="212">
        <v>44000</v>
      </c>
      <c r="G1089" s="213"/>
      <c r="H1089" s="212" t="s">
        <v>6202</v>
      </c>
      <c r="T1089" s="671">
        <v>45411</v>
      </c>
      <c r="U1089" s="557" t="s">
        <v>1523</v>
      </c>
      <c r="V1089" s="557" t="s">
        <v>3813</v>
      </c>
      <c r="W1089" s="558" t="s">
        <v>580</v>
      </c>
      <c r="X1089" s="558" t="s">
        <v>577</v>
      </c>
      <c r="Y1089" s="673">
        <v>574000</v>
      </c>
      <c r="Z1089" s="569"/>
      <c r="AA1089" s="569">
        <v>70000</v>
      </c>
      <c r="AB1089" s="569"/>
      <c r="AC1089" s="569"/>
      <c r="AD1089" s="569"/>
      <c r="AE1089" s="569">
        <v>70000</v>
      </c>
      <c r="AF1089" s="569"/>
      <c r="AG1089" s="569"/>
      <c r="AH1089" s="569" t="s">
        <v>3837</v>
      </c>
      <c r="AI1089" t="s">
        <v>542</v>
      </c>
      <c r="BP1089" s="203"/>
      <c r="BQ1089" s="203"/>
      <c r="BR1089" s="203"/>
      <c r="BS1089" s="203"/>
      <c r="BT1089" s="203"/>
      <c r="BU1089" s="126"/>
      <c r="BV1089" s="203"/>
      <c r="BW1089" s="203"/>
      <c r="BX1089" s="126"/>
      <c r="BY1089" s="203"/>
      <c r="BZ1089" s="203"/>
      <c r="CA1089" s="126"/>
      <c r="CB1089" s="203"/>
      <c r="CC1089" s="203"/>
      <c r="CD1089" s="376"/>
      <c r="CE1089" s="203"/>
      <c r="CM1089" s="375"/>
      <c r="DB1089" s="376">
        <v>45895</v>
      </c>
      <c r="DC1089" s="374">
        <v>5000</v>
      </c>
    </row>
    <row r="1090" spans="5:107" x14ac:dyDescent="0.25">
      <c r="E1090" s="211">
        <v>45868</v>
      </c>
      <c r="F1090" s="212">
        <v>10000</v>
      </c>
      <c r="G1090" s="213"/>
      <c r="H1090" s="212" t="s">
        <v>6203</v>
      </c>
      <c r="T1090" s="671">
        <v>45410</v>
      </c>
      <c r="U1090" s="557" t="s">
        <v>1439</v>
      </c>
      <c r="V1090" s="557" t="s">
        <v>3806</v>
      </c>
      <c r="W1090" s="557" t="s">
        <v>3798</v>
      </c>
      <c r="X1090" s="558" t="s">
        <v>571</v>
      </c>
      <c r="Y1090" s="673">
        <v>100000</v>
      </c>
      <c r="Z1090" s="569"/>
      <c r="AA1090" s="569">
        <v>5000</v>
      </c>
      <c r="AB1090" s="569"/>
      <c r="AC1090" s="569"/>
      <c r="AD1090" s="569"/>
      <c r="AE1090" s="569">
        <v>5000</v>
      </c>
      <c r="AF1090" s="569"/>
      <c r="AG1090" s="569"/>
      <c r="AH1090" s="569" t="s">
        <v>3797</v>
      </c>
      <c r="AI1090" t="s">
        <v>542</v>
      </c>
      <c r="BP1090" s="203"/>
      <c r="BQ1090" s="203"/>
      <c r="BR1090" s="203"/>
      <c r="BS1090" s="203"/>
      <c r="BT1090" s="203"/>
      <c r="BU1090" s="126"/>
      <c r="BV1090" s="203"/>
      <c r="BW1090" s="203"/>
      <c r="BX1090" s="126"/>
      <c r="BY1090" s="203"/>
      <c r="BZ1090" s="203"/>
      <c r="CA1090" s="126"/>
      <c r="CB1090" s="203"/>
      <c r="CC1090" s="203"/>
      <c r="CD1090" s="376"/>
      <c r="CE1090" s="203"/>
      <c r="CM1090" s="375"/>
      <c r="DB1090" s="376">
        <v>45892</v>
      </c>
      <c r="DC1090" s="374">
        <v>18000</v>
      </c>
    </row>
    <row r="1091" spans="5:107" x14ac:dyDescent="0.25">
      <c r="E1091" s="211">
        <v>45865</v>
      </c>
      <c r="F1091" s="212">
        <v>50000</v>
      </c>
      <c r="G1091" s="213" t="s">
        <v>1365</v>
      </c>
      <c r="H1091" s="212" t="s">
        <v>6152</v>
      </c>
      <c r="T1091" s="671">
        <v>45409</v>
      </c>
      <c r="U1091" s="557" t="s">
        <v>2357</v>
      </c>
      <c r="V1091" s="557" t="s">
        <v>3805</v>
      </c>
      <c r="W1091" s="558" t="s">
        <v>580</v>
      </c>
      <c r="X1091" s="558" t="s">
        <v>424</v>
      </c>
      <c r="Y1091" s="673">
        <v>481000</v>
      </c>
      <c r="Z1091" s="569"/>
      <c r="AA1091" s="569">
        <v>70000</v>
      </c>
      <c r="AB1091" s="569"/>
      <c r="AC1091" s="569"/>
      <c r="AD1091" s="569"/>
      <c r="AE1091" s="569">
        <v>70000</v>
      </c>
      <c r="AF1091" s="569"/>
      <c r="AG1091" s="569"/>
      <c r="AH1091" s="569" t="s">
        <v>3810</v>
      </c>
      <c r="AI1091" t="s">
        <v>542</v>
      </c>
      <c r="BP1091" s="203"/>
      <c r="BQ1091" s="203"/>
      <c r="BR1091" s="203"/>
      <c r="BS1091" s="203"/>
      <c r="BT1091" s="203"/>
      <c r="BU1091" s="126"/>
      <c r="BV1091" s="203"/>
      <c r="BW1091" s="203"/>
      <c r="BX1091" s="126"/>
      <c r="BY1091" s="203"/>
      <c r="BZ1091" s="203"/>
      <c r="CA1091" s="126"/>
      <c r="CB1091" s="203"/>
      <c r="CC1091" s="203"/>
      <c r="CD1091" s="376"/>
      <c r="CE1091" s="203"/>
      <c r="CM1091" s="375"/>
      <c r="DB1091" s="376">
        <v>45891</v>
      </c>
      <c r="DC1091" s="374">
        <v>36000</v>
      </c>
    </row>
    <row r="1092" spans="5:107" x14ac:dyDescent="0.25">
      <c r="E1092" s="211">
        <v>45863</v>
      </c>
      <c r="F1092" s="212">
        <v>5000</v>
      </c>
      <c r="G1092" s="213"/>
      <c r="H1092" s="212" t="s">
        <v>3697</v>
      </c>
      <c r="T1092" s="671">
        <v>45408</v>
      </c>
      <c r="U1092" s="557" t="s">
        <v>3789</v>
      </c>
      <c r="V1092" s="557"/>
      <c r="W1092" s="558"/>
      <c r="X1092" s="558"/>
      <c r="Y1092" s="673"/>
      <c r="Z1092" s="569"/>
      <c r="AA1092" s="569">
        <v>60000</v>
      </c>
      <c r="AB1092" s="569"/>
      <c r="AC1092" s="569"/>
      <c r="AD1092" s="569"/>
      <c r="AE1092" s="569">
        <v>60000</v>
      </c>
      <c r="AF1092" s="569"/>
      <c r="AG1092" s="569"/>
      <c r="AH1092" s="569"/>
      <c r="AI1092" t="s">
        <v>542</v>
      </c>
      <c r="BP1092" s="203"/>
      <c r="BQ1092" s="203"/>
      <c r="BR1092" s="203"/>
      <c r="BS1092" s="203"/>
      <c r="BT1092" s="203"/>
      <c r="BU1092" s="126"/>
      <c r="BV1092" s="203"/>
      <c r="BW1092" s="203"/>
      <c r="BX1092" s="126"/>
      <c r="BY1092" s="203"/>
      <c r="BZ1092" s="203"/>
      <c r="CA1092" s="126"/>
      <c r="CB1092" s="203"/>
      <c r="CC1092" s="203"/>
      <c r="CD1092" s="376"/>
      <c r="CE1092" s="203"/>
      <c r="CM1092" s="375"/>
      <c r="DB1092" s="376">
        <v>45891</v>
      </c>
      <c r="DC1092" s="374">
        <v>25000</v>
      </c>
    </row>
    <row r="1093" spans="5:107" x14ac:dyDescent="0.25">
      <c r="E1093" s="211">
        <v>45862</v>
      </c>
      <c r="F1093" s="212">
        <v>5000</v>
      </c>
      <c r="G1093" s="213" t="s">
        <v>1281</v>
      </c>
      <c r="H1093" s="212" t="s">
        <v>1455</v>
      </c>
      <c r="T1093" s="671">
        <v>45407</v>
      </c>
      <c r="U1093" s="557" t="s">
        <v>3788</v>
      </c>
      <c r="V1093" s="557"/>
      <c r="W1093" s="558"/>
      <c r="X1093" s="558"/>
      <c r="Y1093" s="673"/>
      <c r="Z1093" s="569"/>
      <c r="AA1093" s="569">
        <v>60000</v>
      </c>
      <c r="AB1093" s="569"/>
      <c r="AC1093" s="569"/>
      <c r="AD1093" s="569"/>
      <c r="AE1093" s="569">
        <v>60000</v>
      </c>
      <c r="AF1093" s="569"/>
      <c r="AG1093" s="569"/>
      <c r="AH1093" s="569"/>
      <c r="AI1093" t="s">
        <v>542</v>
      </c>
      <c r="BP1093" s="203"/>
      <c r="BQ1093" s="203"/>
      <c r="BR1093" s="203"/>
      <c r="BS1093" s="203"/>
      <c r="BT1093" s="203"/>
      <c r="BU1093" s="126"/>
      <c r="BV1093" s="203"/>
      <c r="BW1093" s="203"/>
      <c r="BX1093" s="126"/>
      <c r="BY1093" s="203"/>
      <c r="BZ1093" s="203"/>
      <c r="CA1093" s="126"/>
      <c r="CB1093" s="203"/>
      <c r="CC1093" s="203"/>
      <c r="CD1093" s="376"/>
      <c r="CE1093" s="203"/>
      <c r="CM1093" s="375"/>
      <c r="DB1093" s="376">
        <v>45891</v>
      </c>
      <c r="DC1093" s="374">
        <v>5000</v>
      </c>
    </row>
    <row r="1094" spans="5:107" x14ac:dyDescent="0.25">
      <c r="E1094" s="211">
        <v>45862</v>
      </c>
      <c r="F1094" s="212">
        <v>5000</v>
      </c>
      <c r="G1094" s="213" t="s">
        <v>1281</v>
      </c>
      <c r="H1094" s="212" t="s">
        <v>1455</v>
      </c>
      <c r="T1094" s="671">
        <v>45406</v>
      </c>
      <c r="U1094" s="557" t="s">
        <v>3790</v>
      </c>
      <c r="V1094" s="557" t="s">
        <v>3791</v>
      </c>
      <c r="W1094" s="558" t="s">
        <v>561</v>
      </c>
      <c r="X1094" s="558" t="s">
        <v>426</v>
      </c>
      <c r="Y1094" s="673">
        <v>1005000</v>
      </c>
      <c r="Z1094" s="569"/>
      <c r="AA1094" s="569">
        <v>70000</v>
      </c>
      <c r="AB1094" s="569"/>
      <c r="AC1094" s="569"/>
      <c r="AD1094" s="569"/>
      <c r="AE1094" s="569">
        <v>70000</v>
      </c>
      <c r="AF1094" s="569"/>
      <c r="AG1094" s="569"/>
      <c r="AH1094" s="569" t="s">
        <v>3809</v>
      </c>
      <c r="AI1094" t="s">
        <v>542</v>
      </c>
      <c r="BP1094" s="203"/>
      <c r="BQ1094" s="203"/>
      <c r="BR1094" s="203"/>
      <c r="BS1094" s="203"/>
      <c r="BT1094" s="203"/>
      <c r="BU1094" s="126"/>
      <c r="BV1094" s="203"/>
      <c r="BW1094" s="203"/>
      <c r="BX1094" s="126"/>
      <c r="BY1094" s="203"/>
      <c r="BZ1094" s="203"/>
      <c r="CA1094" s="126"/>
      <c r="CB1094" s="203"/>
      <c r="CC1094" s="203"/>
      <c r="CD1094" s="376"/>
      <c r="CE1094" s="203"/>
      <c r="CM1094" s="375"/>
      <c r="DB1094" s="376">
        <v>45890</v>
      </c>
      <c r="DC1094" s="374">
        <v>6000</v>
      </c>
    </row>
    <row r="1095" spans="5:107" x14ac:dyDescent="0.25">
      <c r="E1095" s="211">
        <v>45862</v>
      </c>
      <c r="F1095" s="212">
        <v>30000</v>
      </c>
      <c r="G1095" s="213" t="s">
        <v>911</v>
      </c>
      <c r="H1095" s="212" t="s">
        <v>885</v>
      </c>
      <c r="T1095" s="671">
        <v>45405</v>
      </c>
      <c r="U1095" s="557" t="s">
        <v>3790</v>
      </c>
      <c r="V1095" s="557" t="s">
        <v>3792</v>
      </c>
      <c r="W1095" s="558" t="s">
        <v>561</v>
      </c>
      <c r="X1095" s="558" t="s">
        <v>3793</v>
      </c>
      <c r="Y1095" s="673">
        <v>0</v>
      </c>
      <c r="Z1095" s="569"/>
      <c r="AA1095" s="569">
        <v>71000</v>
      </c>
      <c r="AB1095" s="569"/>
      <c r="AC1095" s="569"/>
      <c r="AD1095" s="569"/>
      <c r="AE1095" s="569">
        <v>71000</v>
      </c>
      <c r="AF1095" s="569"/>
      <c r="AG1095" s="569"/>
      <c r="AH1095" s="569" t="s">
        <v>3808</v>
      </c>
      <c r="AI1095" t="s">
        <v>542</v>
      </c>
      <c r="BP1095" s="203"/>
      <c r="BQ1095" s="203"/>
      <c r="BR1095" s="203"/>
      <c r="BS1095" s="203"/>
      <c r="BT1095" s="203"/>
      <c r="BU1095" s="126"/>
      <c r="BV1095" s="203"/>
      <c r="BW1095" s="203"/>
      <c r="BX1095" s="126"/>
      <c r="BY1095" s="203"/>
      <c r="BZ1095" s="203"/>
      <c r="CA1095" s="126"/>
      <c r="CB1095" s="203"/>
      <c r="CC1095" s="203"/>
      <c r="CD1095" s="376"/>
      <c r="CE1095" s="203"/>
      <c r="CM1095" s="375"/>
      <c r="DB1095" s="376">
        <v>45890</v>
      </c>
      <c r="DC1095" s="374">
        <v>3000</v>
      </c>
    </row>
    <row r="1096" spans="5:107" x14ac:dyDescent="0.25">
      <c r="E1096" s="211">
        <v>45862</v>
      </c>
      <c r="F1096" s="212">
        <v>217000</v>
      </c>
      <c r="G1096" s="213" t="s">
        <v>1281</v>
      </c>
      <c r="H1096" s="212" t="s">
        <v>3344</v>
      </c>
      <c r="T1096" s="671">
        <v>45404</v>
      </c>
      <c r="U1096" s="557" t="s">
        <v>3788</v>
      </c>
      <c r="V1096" s="557" t="s">
        <v>3742</v>
      </c>
      <c r="W1096" s="558" t="s">
        <v>561</v>
      </c>
      <c r="X1096" s="558" t="s">
        <v>426</v>
      </c>
      <c r="Y1096" s="673" t="s">
        <v>3800</v>
      </c>
      <c r="Z1096" s="569"/>
      <c r="AA1096" s="569">
        <v>184000</v>
      </c>
      <c r="AB1096" s="569"/>
      <c r="AC1096" s="569"/>
      <c r="AD1096" s="569"/>
      <c r="AE1096" s="569">
        <v>184000</v>
      </c>
      <c r="AF1096" s="569"/>
      <c r="AG1096" s="569"/>
      <c r="AH1096" s="569" t="s">
        <v>3794</v>
      </c>
      <c r="AI1096" t="s">
        <v>542</v>
      </c>
      <c r="AQ1096"/>
      <c r="AR1096"/>
      <c r="AS1096"/>
      <c r="AT1096"/>
      <c r="AU1096"/>
      <c r="AV1096"/>
      <c r="AW1096"/>
      <c r="AX1096"/>
      <c r="AY1096"/>
      <c r="AZ1096"/>
      <c r="BA1096"/>
      <c r="BB1096"/>
      <c r="BC1096"/>
      <c r="BD1096"/>
      <c r="BE1096"/>
      <c r="BF1096"/>
      <c r="BG1096"/>
      <c r="BH1096"/>
      <c r="BI1096"/>
      <c r="BJ1096"/>
      <c r="BK1096"/>
      <c r="BL1096"/>
      <c r="BM1096"/>
      <c r="BN1096"/>
      <c r="BO1096"/>
      <c r="BU1096" s="126"/>
      <c r="BV1096" s="203"/>
      <c r="BX1096" s="126"/>
      <c r="BY1096" s="203"/>
      <c r="CA1096" s="126"/>
      <c r="CB1096" s="203"/>
      <c r="CD1096" s="376"/>
      <c r="CE1096" s="203"/>
      <c r="CM1096" s="375"/>
      <c r="DB1096" s="376">
        <v>45889</v>
      </c>
      <c r="DC1096" s="374">
        <v>5000</v>
      </c>
    </row>
    <row r="1097" spans="5:107" x14ac:dyDescent="0.25">
      <c r="E1097" s="211">
        <v>45862</v>
      </c>
      <c r="F1097" s="212">
        <v>10000</v>
      </c>
      <c r="G1097" s="213" t="s">
        <v>1365</v>
      </c>
      <c r="H1097" s="212" t="s">
        <v>914</v>
      </c>
      <c r="T1097" s="671">
        <v>45403</v>
      </c>
      <c r="U1097" s="557" t="s">
        <v>582</v>
      </c>
      <c r="V1097" s="557" t="s">
        <v>3796</v>
      </c>
      <c r="W1097" s="558"/>
      <c r="X1097" s="558"/>
      <c r="Y1097" s="673">
        <v>494000</v>
      </c>
      <c r="Z1097" s="569"/>
      <c r="AA1097" s="569">
        <v>68000</v>
      </c>
      <c r="AB1097" s="569"/>
      <c r="AC1097" s="569"/>
      <c r="AD1097" s="569"/>
      <c r="AE1097" s="569">
        <v>68000</v>
      </c>
      <c r="AF1097" s="569"/>
      <c r="AG1097" s="569"/>
      <c r="AH1097" s="569" t="s">
        <v>3807</v>
      </c>
      <c r="AI1097" t="s">
        <v>542</v>
      </c>
      <c r="AQ1097"/>
      <c r="AR1097"/>
      <c r="AS1097"/>
      <c r="AT1097"/>
      <c r="AU1097"/>
      <c r="AV1097"/>
      <c r="AW1097"/>
      <c r="AX1097"/>
      <c r="AY1097"/>
      <c r="AZ1097"/>
      <c r="BA1097"/>
      <c r="BB1097"/>
      <c r="BC1097"/>
      <c r="BD1097"/>
      <c r="BE1097"/>
      <c r="BF1097"/>
      <c r="BG1097"/>
      <c r="BH1097"/>
      <c r="BI1097"/>
      <c r="BJ1097"/>
      <c r="BK1097"/>
      <c r="BL1097"/>
      <c r="BM1097"/>
      <c r="BN1097"/>
      <c r="BO1097"/>
      <c r="BU1097" s="126"/>
      <c r="BV1097" s="203"/>
      <c r="BX1097" s="126"/>
      <c r="BY1097" s="203"/>
      <c r="CA1097" s="126"/>
      <c r="CB1097" s="203"/>
      <c r="CD1097" s="376"/>
      <c r="CE1097" s="203"/>
      <c r="CM1097" s="375"/>
      <c r="DB1097" s="376">
        <v>45889</v>
      </c>
      <c r="DC1097" s="374">
        <v>174000</v>
      </c>
    </row>
    <row r="1098" spans="5:107" x14ac:dyDescent="0.25">
      <c r="E1098" s="211">
        <v>45861</v>
      </c>
      <c r="F1098" s="405">
        <v>10000</v>
      </c>
      <c r="G1098" s="460" t="s">
        <v>3321</v>
      </c>
      <c r="H1098" s="405" t="s">
        <v>6046</v>
      </c>
      <c r="T1098" s="671">
        <v>45402</v>
      </c>
      <c r="U1098" s="557" t="s">
        <v>3130</v>
      </c>
      <c r="V1098" s="557" t="s">
        <v>3372</v>
      </c>
      <c r="W1098" s="558" t="s">
        <v>3795</v>
      </c>
      <c r="X1098" s="558" t="s">
        <v>427</v>
      </c>
      <c r="Y1098" s="673">
        <v>226000</v>
      </c>
      <c r="Z1098" s="569"/>
      <c r="AA1098" s="569">
        <v>67000</v>
      </c>
      <c r="AB1098" s="569"/>
      <c r="AC1098" s="569"/>
      <c r="AD1098" s="569"/>
      <c r="AE1098" s="569">
        <v>67000</v>
      </c>
      <c r="AF1098" s="569"/>
      <c r="AG1098" s="569"/>
      <c r="AH1098" s="569" t="s">
        <v>3801</v>
      </c>
      <c r="AI1098" t="s">
        <v>542</v>
      </c>
      <c r="AQ1098"/>
      <c r="AR1098"/>
      <c r="AS1098"/>
      <c r="AT1098"/>
      <c r="AU1098"/>
      <c r="AV1098"/>
      <c r="AW1098"/>
      <c r="AX1098"/>
      <c r="AY1098"/>
      <c r="AZ1098"/>
      <c r="BA1098"/>
      <c r="BB1098"/>
      <c r="BC1098"/>
      <c r="BD1098"/>
      <c r="BE1098"/>
      <c r="BF1098"/>
      <c r="BG1098"/>
      <c r="BH1098"/>
      <c r="BI1098"/>
      <c r="BJ1098"/>
      <c r="BK1098"/>
      <c r="BL1098"/>
      <c r="BM1098"/>
      <c r="BN1098"/>
      <c r="BO1098"/>
      <c r="BU1098" s="126"/>
      <c r="BV1098" s="203"/>
      <c r="BX1098" s="126"/>
      <c r="BY1098" s="203"/>
      <c r="CA1098" s="126"/>
      <c r="CB1098" s="203"/>
      <c r="CD1098" s="376"/>
      <c r="CE1098" s="203"/>
      <c r="CM1098" s="375"/>
      <c r="DB1098" s="376">
        <v>45889</v>
      </c>
      <c r="DC1098" s="374">
        <v>5000</v>
      </c>
    </row>
    <row r="1099" spans="5:107" x14ac:dyDescent="0.25">
      <c r="E1099" s="211">
        <v>45860</v>
      </c>
      <c r="F1099" s="212">
        <v>249000</v>
      </c>
      <c r="G1099" s="213" t="s">
        <v>3322</v>
      </c>
      <c r="H1099" s="212" t="s">
        <v>6135</v>
      </c>
      <c r="T1099" s="671">
        <v>45401</v>
      </c>
      <c r="U1099" s="557" t="s">
        <v>3770</v>
      </c>
      <c r="V1099" s="557" t="s">
        <v>3768</v>
      </c>
      <c r="W1099" s="558" t="s">
        <v>561</v>
      </c>
      <c r="X1099" s="558" t="s">
        <v>214</v>
      </c>
      <c r="Y1099" s="673">
        <v>583000</v>
      </c>
      <c r="Z1099" s="569"/>
      <c r="AA1099" s="569">
        <v>144000</v>
      </c>
      <c r="AB1099" s="569"/>
      <c r="AC1099" s="569"/>
      <c r="AD1099" s="569"/>
      <c r="AE1099" s="569">
        <v>144000</v>
      </c>
      <c r="AF1099" s="569"/>
      <c r="AG1099" s="569"/>
      <c r="AH1099" s="569" t="s">
        <v>3783</v>
      </c>
      <c r="AI1099" t="s">
        <v>542</v>
      </c>
      <c r="AQ1099"/>
      <c r="AR1099"/>
      <c r="AS1099"/>
      <c r="AT1099"/>
      <c r="AU1099"/>
      <c r="AV1099"/>
      <c r="AW1099"/>
      <c r="AX1099"/>
      <c r="AY1099"/>
      <c r="AZ1099"/>
      <c r="BA1099"/>
      <c r="BB1099"/>
      <c r="BC1099"/>
      <c r="BD1099"/>
      <c r="BE1099"/>
      <c r="BF1099"/>
      <c r="BG1099"/>
      <c r="BH1099"/>
      <c r="BI1099"/>
      <c r="BJ1099"/>
      <c r="BK1099"/>
      <c r="BL1099"/>
      <c r="BM1099"/>
      <c r="BN1099"/>
      <c r="BO1099"/>
      <c r="BU1099" s="126"/>
      <c r="BV1099" s="203"/>
      <c r="BX1099" s="126"/>
      <c r="BY1099" s="203"/>
      <c r="CA1099" s="126"/>
      <c r="CB1099" s="203"/>
      <c r="CD1099" s="376"/>
      <c r="CE1099" s="203"/>
      <c r="CM1099" s="375"/>
      <c r="DB1099" s="376">
        <v>45889</v>
      </c>
      <c r="DC1099" s="374">
        <v>179000</v>
      </c>
    </row>
    <row r="1100" spans="5:107" x14ac:dyDescent="0.25">
      <c r="E1100" s="211">
        <v>45860</v>
      </c>
      <c r="F1100" s="212">
        <v>2000</v>
      </c>
      <c r="G1100" s="215"/>
      <c r="H1100" s="212" t="s">
        <v>890</v>
      </c>
      <c r="T1100" s="671">
        <v>45400</v>
      </c>
      <c r="U1100" s="557" t="s">
        <v>2894</v>
      </c>
      <c r="V1100" s="557" t="s">
        <v>2614</v>
      </c>
      <c r="W1100" s="558" t="s">
        <v>561</v>
      </c>
      <c r="X1100" s="558" t="s">
        <v>214</v>
      </c>
      <c r="Y1100" s="673">
        <v>300000</v>
      </c>
      <c r="Z1100" s="569"/>
      <c r="AA1100" s="569">
        <v>130000</v>
      </c>
      <c r="AB1100" s="569"/>
      <c r="AC1100" s="569"/>
      <c r="AD1100" s="569"/>
      <c r="AE1100" s="569">
        <v>130000</v>
      </c>
      <c r="AF1100" s="569"/>
      <c r="AG1100" s="569"/>
      <c r="AH1100" s="569" t="s">
        <v>3784</v>
      </c>
      <c r="AI1100" t="s">
        <v>542</v>
      </c>
      <c r="AQ1100"/>
      <c r="AR1100"/>
      <c r="AS1100"/>
      <c r="AT1100"/>
      <c r="AU1100"/>
      <c r="AV1100"/>
      <c r="AW1100"/>
      <c r="AX1100"/>
      <c r="AY1100"/>
      <c r="AZ1100"/>
      <c r="BA1100"/>
      <c r="BB1100"/>
      <c r="BC1100"/>
      <c r="BD1100"/>
      <c r="BE1100"/>
      <c r="BF1100"/>
      <c r="BG1100"/>
      <c r="BH1100"/>
      <c r="BI1100"/>
      <c r="BJ1100"/>
      <c r="BK1100"/>
      <c r="BL1100"/>
      <c r="BM1100"/>
      <c r="BN1100"/>
      <c r="BO1100"/>
      <c r="BU1100" s="126"/>
      <c r="BV1100" s="203"/>
      <c r="BX1100" s="126"/>
      <c r="BY1100" s="203"/>
      <c r="CA1100" s="126"/>
      <c r="CB1100" s="203"/>
      <c r="CD1100" s="376"/>
      <c r="CE1100" s="203"/>
      <c r="CM1100" s="375"/>
      <c r="DB1100" s="376">
        <v>45889</v>
      </c>
      <c r="DC1100" s="374">
        <v>3000</v>
      </c>
    </row>
    <row r="1101" spans="5:107" x14ac:dyDescent="0.25">
      <c r="E1101" s="211">
        <v>45860</v>
      </c>
      <c r="F1101" s="212">
        <v>95000</v>
      </c>
      <c r="G1101" s="213"/>
      <c r="H1101" s="212"/>
      <c r="T1101" s="671">
        <v>45399</v>
      </c>
      <c r="U1101" s="557" t="s">
        <v>1523</v>
      </c>
      <c r="V1101" s="557" t="s">
        <v>3704</v>
      </c>
      <c r="W1101" s="558" t="s">
        <v>561</v>
      </c>
      <c r="X1101" s="558" t="s">
        <v>427</v>
      </c>
      <c r="Y1101" s="673">
        <v>347000</v>
      </c>
      <c r="Z1101" s="569"/>
      <c r="AA1101" s="569">
        <v>70000</v>
      </c>
      <c r="AB1101" s="569"/>
      <c r="AC1101" s="569"/>
      <c r="AD1101" s="569"/>
      <c r="AE1101" s="569">
        <v>70000</v>
      </c>
      <c r="AF1101" s="569"/>
      <c r="AG1101" s="569"/>
      <c r="AH1101" s="569" t="s">
        <v>3777</v>
      </c>
      <c r="AI1101" t="s">
        <v>542</v>
      </c>
      <c r="AQ1101"/>
      <c r="AR1101"/>
      <c r="AS1101"/>
      <c r="AT1101"/>
      <c r="AU1101"/>
      <c r="AV1101"/>
      <c r="AW1101"/>
      <c r="AX1101"/>
      <c r="AY1101"/>
      <c r="AZ1101"/>
      <c r="BA1101"/>
      <c r="BB1101"/>
      <c r="BC1101"/>
      <c r="BD1101"/>
      <c r="BE1101"/>
      <c r="BF1101"/>
      <c r="BG1101"/>
      <c r="BH1101"/>
      <c r="BI1101"/>
      <c r="BJ1101"/>
      <c r="BK1101"/>
      <c r="BL1101"/>
      <c r="BM1101"/>
      <c r="BN1101"/>
      <c r="BO1101"/>
      <c r="BU1101" s="126"/>
      <c r="BV1101" s="203"/>
      <c r="BX1101" s="126"/>
      <c r="BY1101" s="203"/>
      <c r="CA1101" s="126"/>
      <c r="CB1101" s="203"/>
      <c r="CD1101" s="376"/>
      <c r="CE1101" s="203"/>
      <c r="CM1101" s="375"/>
      <c r="DB1101" s="376">
        <v>45889</v>
      </c>
      <c r="DC1101" s="374">
        <v>3000</v>
      </c>
    </row>
    <row r="1102" spans="5:107" x14ac:dyDescent="0.25">
      <c r="E1102" s="211">
        <v>45858</v>
      </c>
      <c r="F1102" s="212">
        <v>150000</v>
      </c>
      <c r="G1102" s="213" t="s">
        <v>3321</v>
      </c>
      <c r="H1102" s="212" t="s">
        <v>6087</v>
      </c>
      <c r="T1102" s="671">
        <v>45398</v>
      </c>
      <c r="U1102" s="557" t="s">
        <v>3130</v>
      </c>
      <c r="V1102" s="557"/>
      <c r="W1102" s="558" t="s">
        <v>3490</v>
      </c>
      <c r="X1102" s="558" t="s">
        <v>214</v>
      </c>
      <c r="Y1102" s="673" t="s">
        <v>3776</v>
      </c>
      <c r="Z1102" s="569"/>
      <c r="AA1102" s="569">
        <v>37000</v>
      </c>
      <c r="AB1102" s="569"/>
      <c r="AC1102" s="569"/>
      <c r="AD1102" s="569"/>
      <c r="AE1102" s="569">
        <v>37000</v>
      </c>
      <c r="AF1102" s="569"/>
      <c r="AG1102" s="569"/>
      <c r="AH1102" s="569" t="s">
        <v>3313</v>
      </c>
      <c r="AI1102" t="s">
        <v>542</v>
      </c>
      <c r="AQ1102"/>
      <c r="AR1102"/>
      <c r="AS1102"/>
      <c r="AT1102"/>
      <c r="AU1102"/>
      <c r="AV1102"/>
      <c r="AW1102"/>
      <c r="AX1102"/>
      <c r="AY1102"/>
      <c r="AZ1102"/>
      <c r="BA1102"/>
      <c r="BB1102"/>
      <c r="BC1102"/>
      <c r="BD1102"/>
      <c r="BE1102"/>
      <c r="BF1102"/>
      <c r="BG1102"/>
      <c r="BH1102"/>
      <c r="BI1102"/>
      <c r="BJ1102"/>
      <c r="BK1102"/>
      <c r="BL1102"/>
      <c r="BM1102"/>
      <c r="BN1102"/>
      <c r="BO1102"/>
      <c r="BU1102" s="126"/>
      <c r="BV1102" s="203"/>
      <c r="BX1102" s="126"/>
      <c r="BY1102" s="203"/>
      <c r="CA1102" s="126"/>
      <c r="CB1102" s="203"/>
      <c r="CD1102" s="376"/>
      <c r="CE1102" s="203"/>
      <c r="CM1102" s="375"/>
      <c r="DB1102" s="376">
        <v>45889</v>
      </c>
      <c r="DC1102" s="374">
        <v>20000</v>
      </c>
    </row>
    <row r="1103" spans="5:107" x14ac:dyDescent="0.25">
      <c r="E1103" s="211">
        <v>45857</v>
      </c>
      <c r="F1103" s="212">
        <v>5000</v>
      </c>
      <c r="G1103" s="213" t="s">
        <v>1281</v>
      </c>
      <c r="H1103" s="212" t="s">
        <v>2870</v>
      </c>
      <c r="T1103" s="671">
        <v>45397</v>
      </c>
      <c r="U1103" s="557" t="s">
        <v>3755</v>
      </c>
      <c r="V1103" s="557" t="s">
        <v>3765</v>
      </c>
      <c r="W1103" s="558" t="s">
        <v>3763</v>
      </c>
      <c r="X1103" s="558" t="s">
        <v>238</v>
      </c>
      <c r="Y1103" s="673" t="s">
        <v>3775</v>
      </c>
      <c r="Z1103" s="569"/>
      <c r="AA1103" s="569">
        <v>30000</v>
      </c>
      <c r="AB1103" s="569"/>
      <c r="AC1103" s="569"/>
      <c r="AD1103" s="569"/>
      <c r="AE1103" s="569">
        <v>30000</v>
      </c>
      <c r="AF1103" s="569"/>
      <c r="AG1103" s="569"/>
      <c r="AH1103" s="569" t="s">
        <v>3774</v>
      </c>
      <c r="AI1103" t="s">
        <v>542</v>
      </c>
      <c r="AQ1103"/>
      <c r="AR1103"/>
      <c r="AS1103"/>
      <c r="AT1103"/>
      <c r="AU1103"/>
      <c r="AV1103"/>
      <c r="AW1103"/>
      <c r="AX1103"/>
      <c r="AY1103"/>
      <c r="AZ1103"/>
      <c r="BA1103"/>
      <c r="BB1103"/>
      <c r="BC1103"/>
      <c r="BD1103"/>
      <c r="BE1103"/>
      <c r="BF1103"/>
      <c r="BG1103"/>
      <c r="BH1103"/>
      <c r="BI1103"/>
      <c r="BJ1103"/>
      <c r="BK1103"/>
      <c r="BL1103"/>
      <c r="BM1103"/>
      <c r="BN1103"/>
      <c r="BO1103"/>
      <c r="BU1103" s="126"/>
      <c r="BV1103" s="203"/>
      <c r="BX1103" s="126"/>
      <c r="BY1103" s="203"/>
      <c r="CA1103" s="126"/>
      <c r="CB1103" s="203"/>
      <c r="CD1103" s="376"/>
      <c r="CE1103" s="203"/>
      <c r="CM1103" s="375"/>
      <c r="DB1103" s="376">
        <v>45889</v>
      </c>
      <c r="DC1103" s="374">
        <v>10000</v>
      </c>
    </row>
    <row r="1104" spans="5:107" x14ac:dyDescent="0.25">
      <c r="E1104" s="211">
        <v>45856</v>
      </c>
      <c r="F1104" s="212">
        <v>9000</v>
      </c>
      <c r="G1104" s="213" t="s">
        <v>1281</v>
      </c>
      <c r="H1104" s="212" t="s">
        <v>6082</v>
      </c>
      <c r="T1104" s="671">
        <v>45396</v>
      </c>
      <c r="U1104" s="557" t="s">
        <v>3755</v>
      </c>
      <c r="V1104" s="557" t="s">
        <v>3756</v>
      </c>
      <c r="W1104" s="558" t="s">
        <v>561</v>
      </c>
      <c r="X1104" s="558" t="s">
        <v>571</v>
      </c>
      <c r="Y1104" s="673">
        <v>762000</v>
      </c>
      <c r="Z1104" s="569"/>
      <c r="AA1104" s="569">
        <v>91000</v>
      </c>
      <c r="AB1104" s="569"/>
      <c r="AC1104" s="569"/>
      <c r="AD1104" s="569"/>
      <c r="AE1104" s="569">
        <v>91000</v>
      </c>
      <c r="AF1104" s="569"/>
      <c r="AG1104" s="569"/>
      <c r="AH1104" s="569" t="s">
        <v>3764</v>
      </c>
      <c r="AI1104" t="s">
        <v>542</v>
      </c>
      <c r="AQ1104"/>
      <c r="AR1104"/>
      <c r="AS1104"/>
      <c r="AT1104"/>
      <c r="AU1104"/>
      <c r="AV1104"/>
      <c r="AW1104"/>
      <c r="AX1104"/>
      <c r="AY1104"/>
      <c r="AZ1104"/>
      <c r="BA1104"/>
      <c r="BB1104"/>
      <c r="BC1104"/>
      <c r="BD1104"/>
      <c r="BE1104"/>
      <c r="BF1104"/>
      <c r="BG1104"/>
      <c r="BH1104"/>
      <c r="BI1104"/>
      <c r="BJ1104"/>
      <c r="BK1104"/>
      <c r="BL1104"/>
      <c r="BM1104"/>
      <c r="BN1104"/>
      <c r="BO1104"/>
      <c r="BU1104" s="126"/>
      <c r="BV1104" s="203"/>
      <c r="BX1104" s="126"/>
      <c r="BY1104" s="203"/>
      <c r="CA1104" s="126"/>
      <c r="CB1104" s="203"/>
      <c r="CD1104" s="376"/>
      <c r="CE1104" s="203"/>
      <c r="CM1104" s="375"/>
      <c r="DB1104" s="376">
        <v>45889</v>
      </c>
      <c r="DC1104" s="374">
        <v>5000</v>
      </c>
    </row>
    <row r="1105" spans="5:107" x14ac:dyDescent="0.25">
      <c r="E1105" s="211">
        <v>45856</v>
      </c>
      <c r="F1105" s="212">
        <v>152000</v>
      </c>
      <c r="G1105" s="213" t="s">
        <v>1281</v>
      </c>
      <c r="H1105" s="212" t="s">
        <v>4486</v>
      </c>
      <c r="T1105" s="671">
        <v>45395</v>
      </c>
      <c r="U1105" s="557" t="s">
        <v>587</v>
      </c>
      <c r="V1105" s="557" t="s">
        <v>3136</v>
      </c>
      <c r="W1105" s="558" t="s">
        <v>561</v>
      </c>
      <c r="X1105" s="558" t="s">
        <v>426</v>
      </c>
      <c r="Y1105" s="673" t="s">
        <v>3762</v>
      </c>
      <c r="Z1105" s="569"/>
      <c r="AA1105" s="569">
        <v>70000</v>
      </c>
      <c r="AB1105" s="569"/>
      <c r="AC1105" s="569"/>
      <c r="AD1105" s="569"/>
      <c r="AE1105" s="569">
        <v>70000</v>
      </c>
      <c r="AF1105" s="569"/>
      <c r="AG1105" s="569"/>
      <c r="AH1105" s="569" t="s">
        <v>3712</v>
      </c>
      <c r="AI1105" t="s">
        <v>542</v>
      </c>
      <c r="AQ1105"/>
      <c r="AR1105"/>
      <c r="AS1105"/>
      <c r="AT1105"/>
      <c r="AU1105"/>
      <c r="AV1105"/>
      <c r="AW1105"/>
      <c r="AX1105"/>
      <c r="AY1105"/>
      <c r="AZ1105"/>
      <c r="BA1105"/>
      <c r="BB1105"/>
      <c r="BC1105"/>
      <c r="BD1105"/>
      <c r="BE1105"/>
      <c r="BF1105"/>
      <c r="BG1105"/>
      <c r="BH1105"/>
      <c r="BI1105"/>
      <c r="BJ1105"/>
      <c r="BK1105"/>
      <c r="BL1105"/>
      <c r="BM1105"/>
      <c r="BN1105"/>
      <c r="BO1105"/>
      <c r="BU1105" s="126"/>
      <c r="BV1105" s="203"/>
      <c r="BX1105" s="126"/>
      <c r="BY1105" s="203"/>
      <c r="CA1105" s="126"/>
      <c r="CB1105" s="203"/>
      <c r="CD1105" s="376"/>
      <c r="CE1105" s="203"/>
      <c r="CM1105" s="375"/>
      <c r="DB1105" s="376">
        <v>45889</v>
      </c>
      <c r="DC1105" s="374">
        <v>40000</v>
      </c>
    </row>
    <row r="1106" spans="5:107" x14ac:dyDescent="0.25">
      <c r="E1106" s="211">
        <v>45855</v>
      </c>
      <c r="F1106" s="212">
        <v>5000</v>
      </c>
      <c r="G1106" s="213" t="s">
        <v>1281</v>
      </c>
      <c r="H1106" s="212" t="s">
        <v>1455</v>
      </c>
      <c r="T1106" s="671">
        <v>45394</v>
      </c>
      <c r="U1106" s="557" t="s">
        <v>2101</v>
      </c>
      <c r="V1106" s="557" t="s">
        <v>3701</v>
      </c>
      <c r="W1106" s="558" t="s">
        <v>3680</v>
      </c>
      <c r="X1106" s="558" t="s">
        <v>214</v>
      </c>
      <c r="Y1106" s="673">
        <v>395000</v>
      </c>
      <c r="Z1106" s="569"/>
      <c r="AA1106" s="569">
        <v>130000</v>
      </c>
      <c r="AB1106" s="569"/>
      <c r="AC1106" s="569"/>
      <c r="AD1106" s="569"/>
      <c r="AE1106" s="569">
        <v>130000</v>
      </c>
      <c r="AF1106" s="569"/>
      <c r="AG1106" s="569"/>
      <c r="AH1106" s="569" t="s">
        <v>3711</v>
      </c>
      <c r="AI1106" t="s">
        <v>542</v>
      </c>
      <c r="AQ1106"/>
      <c r="AR1106"/>
      <c r="AS1106"/>
      <c r="AT1106"/>
      <c r="AU1106"/>
      <c r="AV1106"/>
      <c r="AW1106"/>
      <c r="AX1106"/>
      <c r="AY1106"/>
      <c r="AZ1106"/>
      <c r="BA1106"/>
      <c r="BB1106"/>
      <c r="BC1106"/>
      <c r="BD1106"/>
      <c r="BE1106"/>
      <c r="BF1106"/>
      <c r="BG1106"/>
      <c r="BH1106"/>
      <c r="BI1106"/>
      <c r="BJ1106"/>
      <c r="BK1106"/>
      <c r="BL1106"/>
      <c r="BM1106"/>
      <c r="BN1106"/>
      <c r="BO1106"/>
      <c r="BU1106" s="126"/>
      <c r="BV1106" s="203"/>
      <c r="BX1106" s="126"/>
      <c r="BY1106" s="203"/>
      <c r="CA1106" s="126"/>
      <c r="CB1106" s="203"/>
      <c r="CD1106" s="376"/>
      <c r="CE1106" s="203"/>
      <c r="CM1106" s="375"/>
      <c r="DB1106" s="376">
        <v>45888</v>
      </c>
      <c r="DC1106" s="374">
        <v>18000</v>
      </c>
    </row>
    <row r="1107" spans="5:107" x14ac:dyDescent="0.25">
      <c r="E1107" s="211">
        <v>45855</v>
      </c>
      <c r="F1107" s="212">
        <v>144000</v>
      </c>
      <c r="G1107" s="213" t="s">
        <v>1281</v>
      </c>
      <c r="H1107" s="212" t="s">
        <v>3344</v>
      </c>
      <c r="T1107" s="671">
        <v>45393</v>
      </c>
      <c r="U1107" s="557" t="s">
        <v>3303</v>
      </c>
      <c r="V1107" s="557" t="s">
        <v>3572</v>
      </c>
      <c r="W1107" s="558" t="s">
        <v>3611</v>
      </c>
      <c r="X1107" s="558" t="s">
        <v>513</v>
      </c>
      <c r="Y1107" s="673">
        <v>772000</v>
      </c>
      <c r="Z1107" s="569"/>
      <c r="AA1107" s="569">
        <v>96000</v>
      </c>
      <c r="AB1107" s="569"/>
      <c r="AC1107" s="569"/>
      <c r="AD1107" s="569"/>
      <c r="AE1107" s="569">
        <v>96000</v>
      </c>
      <c r="AF1107" s="569"/>
      <c r="AG1107" s="569"/>
      <c r="AH1107" s="569" t="s">
        <v>3707</v>
      </c>
      <c r="AI1107" t="s">
        <v>542</v>
      </c>
      <c r="AQ1107"/>
      <c r="AR1107"/>
      <c r="AS1107"/>
      <c r="AT1107"/>
      <c r="AU1107"/>
      <c r="AV1107"/>
      <c r="AW1107"/>
      <c r="AX1107"/>
      <c r="AY1107"/>
      <c r="AZ1107"/>
      <c r="BA1107"/>
      <c r="BB1107"/>
      <c r="BC1107"/>
      <c r="BD1107"/>
      <c r="BE1107"/>
      <c r="BF1107"/>
      <c r="BG1107"/>
      <c r="BH1107"/>
      <c r="BI1107"/>
      <c r="BJ1107"/>
      <c r="BK1107"/>
      <c r="BL1107"/>
      <c r="BM1107"/>
      <c r="BN1107"/>
      <c r="BO1107"/>
      <c r="BU1107" s="126"/>
      <c r="BV1107" s="203"/>
      <c r="BX1107" s="126"/>
      <c r="BY1107" s="203"/>
      <c r="CA1107" s="126"/>
      <c r="CB1107" s="203"/>
      <c r="CD1107" s="376"/>
      <c r="CE1107" s="203"/>
      <c r="CM1107" s="375"/>
      <c r="DB1107" s="376">
        <v>45888</v>
      </c>
      <c r="DC1107" s="374">
        <v>13000</v>
      </c>
    </row>
    <row r="1108" spans="5:107" x14ac:dyDescent="0.25">
      <c r="E1108" s="211">
        <v>45854</v>
      </c>
      <c r="F1108" s="212">
        <v>10000</v>
      </c>
      <c r="G1108" s="213"/>
      <c r="H1108" s="212" t="s">
        <v>6046</v>
      </c>
      <c r="T1108" s="671">
        <v>45392</v>
      </c>
      <c r="U1108" s="557" t="s">
        <v>3708</v>
      </c>
      <c r="V1108" s="557" t="s">
        <v>3709</v>
      </c>
      <c r="W1108" s="558" t="s">
        <v>561</v>
      </c>
      <c r="X1108" s="558" t="s">
        <v>426</v>
      </c>
      <c r="Y1108" s="673">
        <v>567000</v>
      </c>
      <c r="Z1108" s="569"/>
      <c r="AA1108" s="569">
        <v>80000</v>
      </c>
      <c r="AB1108" s="569"/>
      <c r="AC1108" s="569"/>
      <c r="AD1108" s="569"/>
      <c r="AE1108" s="569">
        <v>80000</v>
      </c>
      <c r="AF1108" s="569"/>
      <c r="AG1108" s="569"/>
      <c r="AH1108" s="569" t="s">
        <v>3713</v>
      </c>
      <c r="AI1108" t="s">
        <v>542</v>
      </c>
      <c r="AQ1108"/>
      <c r="AR1108"/>
      <c r="AS1108"/>
      <c r="AT1108"/>
      <c r="AU1108"/>
      <c r="AV1108"/>
      <c r="AW1108"/>
      <c r="AX1108"/>
      <c r="AY1108"/>
      <c r="AZ1108"/>
      <c r="BA1108"/>
      <c r="BB1108"/>
      <c r="BC1108"/>
      <c r="BD1108"/>
      <c r="BE1108"/>
      <c r="BF1108"/>
      <c r="BG1108"/>
      <c r="BH1108"/>
      <c r="BI1108"/>
      <c r="BJ1108"/>
      <c r="BK1108"/>
      <c r="BL1108"/>
      <c r="BM1108"/>
      <c r="BN1108"/>
      <c r="BO1108"/>
      <c r="BU1108" s="126"/>
      <c r="BV1108" s="203"/>
      <c r="BX1108" s="126"/>
      <c r="BY1108" s="203"/>
      <c r="CA1108" s="126"/>
      <c r="CB1108" s="203"/>
      <c r="CD1108" s="376"/>
      <c r="CE1108" s="203"/>
      <c r="CM1108" s="375"/>
      <c r="DB1108" s="376">
        <v>45888</v>
      </c>
      <c r="DC1108" s="374">
        <v>5000</v>
      </c>
    </row>
    <row r="1109" spans="5:107" x14ac:dyDescent="0.25">
      <c r="E1109" s="211">
        <v>45854</v>
      </c>
      <c r="F1109" s="212">
        <v>81000</v>
      </c>
      <c r="G1109" s="213" t="s">
        <v>1281</v>
      </c>
      <c r="H1109" s="212" t="s">
        <v>6044</v>
      </c>
      <c r="T1109" s="671">
        <v>45391</v>
      </c>
      <c r="U1109" s="557" t="s">
        <v>596</v>
      </c>
      <c r="V1109" s="557" t="s">
        <v>3710</v>
      </c>
      <c r="W1109" s="558" t="s">
        <v>561</v>
      </c>
      <c r="X1109" s="558" t="s">
        <v>426</v>
      </c>
      <c r="Y1109" s="673">
        <v>365000</v>
      </c>
      <c r="Z1109" s="569"/>
      <c r="AA1109" s="569">
        <v>70000</v>
      </c>
      <c r="AB1109" s="569"/>
      <c r="AC1109" s="569"/>
      <c r="AD1109" s="569"/>
      <c r="AE1109" s="569">
        <v>70000</v>
      </c>
      <c r="AF1109" s="569"/>
      <c r="AG1109" s="569"/>
      <c r="AH1109" s="569" t="s">
        <v>3714</v>
      </c>
      <c r="AI1109" t="s">
        <v>542</v>
      </c>
      <c r="AQ1109"/>
      <c r="AR1109"/>
      <c r="AS1109"/>
      <c r="AT1109"/>
      <c r="AU1109"/>
      <c r="AV1109"/>
      <c r="AW1109"/>
      <c r="AX1109"/>
      <c r="AY1109"/>
      <c r="AZ1109"/>
      <c r="BA1109"/>
      <c r="BB1109"/>
      <c r="BC1109"/>
      <c r="BD1109"/>
      <c r="BE1109"/>
      <c r="BF1109"/>
      <c r="BG1109"/>
      <c r="BH1109"/>
      <c r="BI1109"/>
      <c r="BJ1109"/>
      <c r="BK1109"/>
      <c r="BL1109"/>
      <c r="BM1109"/>
      <c r="BN1109"/>
      <c r="BO1109"/>
      <c r="BU1109" s="126"/>
      <c r="BV1109" s="203"/>
      <c r="BX1109" s="126"/>
      <c r="BY1109" s="203"/>
      <c r="CA1109" s="126"/>
      <c r="CB1109" s="203"/>
      <c r="CD1109" s="376"/>
      <c r="CE1109" s="203"/>
      <c r="CM1109" s="375"/>
      <c r="DB1109" s="376">
        <v>45888</v>
      </c>
      <c r="DC1109" s="374">
        <v>10000</v>
      </c>
    </row>
    <row r="1110" spans="5:107" x14ac:dyDescent="0.25">
      <c r="E1110" s="211">
        <v>45853</v>
      </c>
      <c r="F1110" s="212">
        <v>5000</v>
      </c>
      <c r="G1110" s="213"/>
      <c r="H1110" s="212" t="s">
        <v>3697</v>
      </c>
      <c r="T1110" s="671">
        <v>45390</v>
      </c>
      <c r="U1110" s="557" t="s">
        <v>3130</v>
      </c>
      <c r="V1110" s="557" t="s">
        <v>3669</v>
      </c>
      <c r="W1110" s="558" t="s">
        <v>3670</v>
      </c>
      <c r="X1110" s="558" t="s">
        <v>238</v>
      </c>
      <c r="Y1110" s="673">
        <v>411000</v>
      </c>
      <c r="Z1110" s="569"/>
      <c r="AA1110" s="569">
        <v>70000</v>
      </c>
      <c r="AB1110" s="569"/>
      <c r="AC1110" s="569"/>
      <c r="AD1110" s="569"/>
      <c r="AE1110" s="569">
        <v>70000</v>
      </c>
      <c r="AF1110" s="569"/>
      <c r="AG1110" s="569"/>
      <c r="AH1110" s="569" t="s">
        <v>3705</v>
      </c>
      <c r="AI1110" t="s">
        <v>542</v>
      </c>
      <c r="AQ1110"/>
      <c r="AR1110"/>
      <c r="AS1110"/>
      <c r="AT1110"/>
      <c r="AU1110"/>
      <c r="AV1110"/>
      <c r="AW1110"/>
      <c r="AX1110"/>
      <c r="AY1110"/>
      <c r="AZ1110"/>
      <c r="BA1110"/>
      <c r="BB1110"/>
      <c r="BC1110"/>
      <c r="BD1110"/>
      <c r="BE1110"/>
      <c r="BF1110"/>
      <c r="BG1110"/>
      <c r="BH1110"/>
      <c r="BI1110"/>
      <c r="BJ1110"/>
      <c r="BK1110"/>
      <c r="BL1110"/>
      <c r="BM1110"/>
      <c r="BN1110"/>
      <c r="BO1110"/>
      <c r="BU1110" s="126"/>
      <c r="BV1110" s="203"/>
      <c r="BX1110" s="126"/>
      <c r="BY1110" s="203"/>
      <c r="CA1110" s="126"/>
      <c r="CB1110" s="203"/>
      <c r="CD1110" s="376"/>
      <c r="CE1110" s="203"/>
      <c r="CM1110" s="375"/>
      <c r="DB1110" s="376">
        <v>45888</v>
      </c>
      <c r="DC1110" s="374">
        <v>18000</v>
      </c>
    </row>
    <row r="1111" spans="5:107" x14ac:dyDescent="0.25">
      <c r="E1111" s="211">
        <v>45853</v>
      </c>
      <c r="F1111" s="212">
        <v>13000</v>
      </c>
      <c r="G1111" s="213"/>
      <c r="H1111" s="212" t="s">
        <v>6033</v>
      </c>
      <c r="T1111" s="671">
        <v>45389</v>
      </c>
      <c r="U1111" s="557" t="s">
        <v>1464</v>
      </c>
      <c r="V1111" s="557" t="s">
        <v>3636</v>
      </c>
      <c r="W1111" s="558" t="s">
        <v>1442</v>
      </c>
      <c r="X1111" s="558" t="s">
        <v>426</v>
      </c>
      <c r="Y1111" s="673">
        <v>590000</v>
      </c>
      <c r="Z1111" s="569"/>
      <c r="AA1111" s="569">
        <v>72000</v>
      </c>
      <c r="AB1111" s="569"/>
      <c r="AC1111" s="569"/>
      <c r="AD1111" s="569"/>
      <c r="AE1111" s="569">
        <v>72000</v>
      </c>
      <c r="AF1111" s="569"/>
      <c r="AG1111" s="569"/>
      <c r="AH1111" s="569" t="s">
        <v>3696</v>
      </c>
      <c r="AI1111" t="s">
        <v>542</v>
      </c>
      <c r="AQ1111"/>
      <c r="AR1111"/>
      <c r="AS1111"/>
      <c r="AT1111"/>
      <c r="AU1111"/>
      <c r="AV1111"/>
      <c r="AW1111"/>
      <c r="AX1111"/>
      <c r="AY1111"/>
      <c r="AZ1111"/>
      <c r="BA1111"/>
      <c r="BB1111"/>
      <c r="BC1111"/>
      <c r="BD1111"/>
      <c r="BE1111"/>
      <c r="BF1111"/>
      <c r="BG1111"/>
      <c r="BH1111"/>
      <c r="BI1111"/>
      <c r="BJ1111"/>
      <c r="BK1111"/>
      <c r="BL1111"/>
      <c r="BM1111"/>
      <c r="BN1111"/>
      <c r="BO1111"/>
      <c r="BU1111" s="126"/>
      <c r="BV1111" s="203"/>
      <c r="BX1111" s="126"/>
      <c r="BY1111" s="203"/>
      <c r="CA1111" s="126"/>
      <c r="CB1111" s="203"/>
      <c r="CD1111" s="376"/>
      <c r="CE1111" s="203"/>
      <c r="CM1111" s="375"/>
      <c r="DB1111" s="376">
        <v>45888</v>
      </c>
      <c r="DC1111" s="374">
        <v>18000</v>
      </c>
    </row>
    <row r="1112" spans="5:107" x14ac:dyDescent="0.25">
      <c r="E1112" s="211">
        <v>45853</v>
      </c>
      <c r="F1112" s="212">
        <v>5000</v>
      </c>
      <c r="G1112" s="213"/>
      <c r="H1112" s="212" t="s">
        <v>6034</v>
      </c>
      <c r="T1112" s="671">
        <v>45384</v>
      </c>
      <c r="U1112" s="557" t="s">
        <v>556</v>
      </c>
      <c r="V1112" s="557" t="s">
        <v>3771</v>
      </c>
      <c r="W1112" s="558" t="s">
        <v>561</v>
      </c>
      <c r="X1112" s="558" t="s">
        <v>577</v>
      </c>
      <c r="Y1112" s="673">
        <v>435000</v>
      </c>
      <c r="Z1112" s="569"/>
      <c r="AA1112" s="569">
        <v>40000</v>
      </c>
      <c r="AB1112" s="569"/>
      <c r="AC1112" s="569"/>
      <c r="AD1112" s="569"/>
      <c r="AE1112" s="569">
        <v>40000</v>
      </c>
      <c r="AF1112" s="569"/>
      <c r="AG1112" s="569"/>
      <c r="AH1112" s="569" t="s">
        <v>3844</v>
      </c>
      <c r="AI1112" t="s">
        <v>542</v>
      </c>
      <c r="AQ1112"/>
      <c r="AR1112"/>
      <c r="AS1112"/>
      <c r="AT1112"/>
      <c r="AU1112"/>
      <c r="AV1112"/>
      <c r="AW1112"/>
      <c r="AX1112"/>
      <c r="AY1112"/>
      <c r="AZ1112"/>
      <c r="BA1112"/>
      <c r="BB1112"/>
      <c r="BC1112"/>
      <c r="BD1112"/>
      <c r="BE1112"/>
      <c r="BF1112"/>
      <c r="BG1112"/>
      <c r="BH1112"/>
      <c r="BI1112"/>
      <c r="BJ1112"/>
      <c r="BK1112"/>
      <c r="BL1112"/>
      <c r="BM1112"/>
      <c r="BN1112"/>
      <c r="BO1112"/>
      <c r="BU1112" s="126"/>
      <c r="BV1112" s="203"/>
      <c r="BX1112" s="126"/>
      <c r="BY1112" s="203"/>
      <c r="CA1112" s="126"/>
      <c r="CB1112" s="203"/>
      <c r="CD1112" s="376"/>
      <c r="CE1112" s="203"/>
      <c r="CM1112" s="375"/>
      <c r="DB1112" s="376">
        <v>45888</v>
      </c>
      <c r="DC1112" s="374">
        <v>18000</v>
      </c>
    </row>
    <row r="1113" spans="5:107" x14ac:dyDescent="0.25">
      <c r="E1113" s="211">
        <v>45853</v>
      </c>
      <c r="F1113" s="212">
        <v>37000</v>
      </c>
      <c r="G1113" s="213" t="s">
        <v>1281</v>
      </c>
      <c r="H1113" s="212" t="s">
        <v>6020</v>
      </c>
      <c r="T1113" s="671">
        <v>45383</v>
      </c>
      <c r="U1113" s="557" t="s">
        <v>556</v>
      </c>
      <c r="V1113" s="557" t="s">
        <v>3772</v>
      </c>
      <c r="W1113" s="558" t="s">
        <v>561</v>
      </c>
      <c r="X1113" s="558" t="s">
        <v>427</v>
      </c>
      <c r="Y1113" s="673">
        <v>400000</v>
      </c>
      <c r="Z1113" s="569"/>
      <c r="AA1113" s="569">
        <v>40000</v>
      </c>
      <c r="AB1113" s="569"/>
      <c r="AC1113" s="569"/>
      <c r="AD1113" s="569"/>
      <c r="AE1113" s="569">
        <v>40000</v>
      </c>
      <c r="AF1113" s="569"/>
      <c r="AG1113" s="569"/>
      <c r="AH1113" s="569" t="s">
        <v>3843</v>
      </c>
      <c r="AI1113" t="s">
        <v>542</v>
      </c>
      <c r="AQ1113"/>
      <c r="AR1113"/>
      <c r="AS1113"/>
      <c r="AT1113"/>
      <c r="AU1113"/>
      <c r="AV1113"/>
      <c r="AW1113"/>
      <c r="AX1113"/>
      <c r="AY1113"/>
      <c r="AZ1113"/>
      <c r="BA1113"/>
      <c r="BB1113"/>
      <c r="BC1113"/>
      <c r="BD1113"/>
      <c r="BE1113"/>
      <c r="BF1113"/>
      <c r="BG1113"/>
      <c r="BH1113"/>
      <c r="BI1113"/>
      <c r="BJ1113"/>
      <c r="BK1113"/>
      <c r="BL1113"/>
      <c r="BM1113"/>
      <c r="BN1113"/>
      <c r="BO1113"/>
      <c r="BU1113" s="126"/>
      <c r="BV1113" s="203"/>
      <c r="BX1113" s="126"/>
      <c r="BY1113" s="203"/>
      <c r="CA1113" s="126"/>
      <c r="CB1113" s="203"/>
      <c r="CD1113" s="376"/>
      <c r="CE1113" s="203"/>
      <c r="CM1113" s="375"/>
      <c r="DB1113" s="376">
        <v>45888</v>
      </c>
      <c r="DC1113" s="374">
        <v>18000</v>
      </c>
    </row>
    <row r="1114" spans="5:107" x14ac:dyDescent="0.25">
      <c r="E1114" s="211">
        <v>45853</v>
      </c>
      <c r="F1114" s="212">
        <v>2000</v>
      </c>
      <c r="G1114" s="213"/>
      <c r="H1114" s="212" t="s">
        <v>6035</v>
      </c>
      <c r="T1114" s="671">
        <v>45382</v>
      </c>
      <c r="U1114" s="557" t="s">
        <v>2357</v>
      </c>
      <c r="V1114" s="557" t="s">
        <v>3540</v>
      </c>
      <c r="W1114" s="558" t="s">
        <v>561</v>
      </c>
      <c r="X1114" s="558" t="s">
        <v>426</v>
      </c>
      <c r="Y1114" s="673">
        <v>413000</v>
      </c>
      <c r="Z1114" s="569"/>
      <c r="AA1114" s="569">
        <v>69000</v>
      </c>
      <c r="AB1114" s="569"/>
      <c r="AC1114" s="569"/>
      <c r="AD1114" s="569"/>
      <c r="AE1114" s="569">
        <v>69000</v>
      </c>
      <c r="AF1114" s="569"/>
      <c r="AG1114" s="569"/>
      <c r="AH1114" s="569" t="s">
        <v>3657</v>
      </c>
      <c r="AI1114" t="s">
        <v>542</v>
      </c>
      <c r="AQ1114"/>
      <c r="AR1114"/>
      <c r="AS1114"/>
      <c r="AT1114"/>
      <c r="AU1114"/>
      <c r="AV1114"/>
      <c r="AW1114"/>
      <c r="AX1114"/>
      <c r="AY1114"/>
      <c r="AZ1114"/>
      <c r="BA1114"/>
      <c r="BB1114"/>
      <c r="BC1114"/>
      <c r="BD1114"/>
      <c r="BE1114"/>
      <c r="BF1114"/>
      <c r="BG1114"/>
      <c r="BH1114"/>
      <c r="BI1114"/>
      <c r="BJ1114"/>
      <c r="BK1114"/>
      <c r="BL1114"/>
      <c r="BM1114"/>
      <c r="BN1114"/>
      <c r="BO1114"/>
      <c r="BU1114" s="126"/>
      <c r="BV1114" s="203"/>
      <c r="BX1114" s="126"/>
      <c r="BY1114" s="203"/>
      <c r="CA1114" s="126"/>
      <c r="CB1114" s="203"/>
      <c r="CD1114" s="376"/>
      <c r="CE1114" s="203"/>
      <c r="CM1114" s="375"/>
      <c r="DB1114" s="376">
        <v>45888</v>
      </c>
      <c r="DC1114" s="374">
        <v>5000</v>
      </c>
    </row>
    <row r="1115" spans="5:107" x14ac:dyDescent="0.25">
      <c r="E1115" s="211">
        <v>45852</v>
      </c>
      <c r="F1115" s="212">
        <v>245000</v>
      </c>
      <c r="G1115" s="213" t="s">
        <v>911</v>
      </c>
      <c r="H1115" s="212" t="s">
        <v>6032</v>
      </c>
      <c r="T1115" s="671">
        <v>45382</v>
      </c>
      <c r="U1115" s="557" t="s">
        <v>1439</v>
      </c>
      <c r="V1115" s="557" t="s">
        <v>3650</v>
      </c>
      <c r="W1115" s="558" t="s">
        <v>3579</v>
      </c>
      <c r="X1115" s="558" t="s">
        <v>214</v>
      </c>
      <c r="Y1115" s="673">
        <v>100000</v>
      </c>
      <c r="Z1115" s="569"/>
      <c r="AA1115" s="569">
        <v>0</v>
      </c>
      <c r="AB1115" s="569"/>
      <c r="AC1115" s="569"/>
      <c r="AD1115" s="569"/>
      <c r="AE1115" s="569">
        <v>0</v>
      </c>
      <c r="AF1115" s="569"/>
      <c r="AG1115" s="569"/>
      <c r="AH1115" s="569" t="s">
        <v>3651</v>
      </c>
      <c r="AI1115" t="s">
        <v>542</v>
      </c>
      <c r="AQ1115"/>
      <c r="AR1115"/>
      <c r="AS1115"/>
      <c r="AT1115"/>
      <c r="AU1115"/>
      <c r="AV1115"/>
      <c r="AW1115"/>
      <c r="AX1115"/>
      <c r="AY1115"/>
      <c r="AZ1115"/>
      <c r="BA1115"/>
      <c r="BB1115"/>
      <c r="BC1115"/>
      <c r="BD1115"/>
      <c r="BE1115"/>
      <c r="BF1115"/>
      <c r="BG1115"/>
      <c r="BH1115"/>
      <c r="BI1115"/>
      <c r="BJ1115"/>
      <c r="BK1115"/>
      <c r="BL1115"/>
      <c r="BM1115"/>
      <c r="BN1115"/>
      <c r="BO1115"/>
      <c r="BU1115" s="126"/>
      <c r="BV1115" s="203"/>
      <c r="BX1115" s="126"/>
      <c r="BY1115" s="203"/>
      <c r="CA1115" s="126"/>
      <c r="CB1115" s="203"/>
      <c r="CD1115" s="376"/>
      <c r="CE1115" s="203"/>
      <c r="CM1115" s="375"/>
      <c r="DB1115" s="376">
        <v>45885</v>
      </c>
      <c r="DC1115" s="374">
        <v>200000</v>
      </c>
    </row>
    <row r="1116" spans="5:107" x14ac:dyDescent="0.25">
      <c r="E1116" s="211">
        <v>45852</v>
      </c>
      <c r="F1116" s="212">
        <v>333000</v>
      </c>
      <c r="G1116" s="213" t="s">
        <v>911</v>
      </c>
      <c r="H1116" s="212" t="s">
        <v>3480</v>
      </c>
      <c r="T1116" s="671">
        <v>45382</v>
      </c>
      <c r="U1116" s="557" t="s">
        <v>587</v>
      </c>
      <c r="V1116" s="557" t="s">
        <v>3533</v>
      </c>
      <c r="W1116" s="558" t="s">
        <v>561</v>
      </c>
      <c r="X1116" s="558" t="s">
        <v>426</v>
      </c>
      <c r="Y1116" s="673">
        <v>512000</v>
      </c>
      <c r="Z1116" s="569"/>
      <c r="AA1116" s="569">
        <v>0</v>
      </c>
      <c r="AB1116" s="569"/>
      <c r="AC1116" s="569"/>
      <c r="AD1116" s="569"/>
      <c r="AE1116" s="569">
        <v>0</v>
      </c>
      <c r="AF1116" s="569"/>
      <c r="AG1116" s="569"/>
      <c r="AH1116" s="569" t="s">
        <v>3609</v>
      </c>
      <c r="AI1116" t="s">
        <v>542</v>
      </c>
      <c r="AQ1116"/>
      <c r="AR1116"/>
      <c r="AS1116"/>
      <c r="AT1116"/>
      <c r="AU1116"/>
      <c r="AV1116"/>
      <c r="AW1116"/>
      <c r="AX1116"/>
      <c r="AY1116"/>
      <c r="AZ1116"/>
      <c r="BA1116"/>
      <c r="BB1116"/>
      <c r="BC1116"/>
      <c r="BD1116"/>
      <c r="BE1116"/>
      <c r="BF1116"/>
      <c r="BG1116"/>
      <c r="BH1116"/>
      <c r="BI1116"/>
      <c r="BJ1116"/>
      <c r="BK1116"/>
      <c r="BL1116"/>
      <c r="BM1116"/>
      <c r="BN1116"/>
      <c r="BO1116"/>
      <c r="BU1116" s="126"/>
      <c r="BV1116" s="203"/>
      <c r="BX1116" s="126"/>
      <c r="BY1116" s="203"/>
      <c r="CA1116" s="126"/>
      <c r="CB1116" s="203"/>
      <c r="CD1116" s="376"/>
      <c r="CE1116" s="203"/>
      <c r="CM1116" s="375"/>
      <c r="DB1116" s="376">
        <v>45884</v>
      </c>
      <c r="DC1116" s="374">
        <v>17000</v>
      </c>
    </row>
    <row r="1117" spans="5:107" x14ac:dyDescent="0.25">
      <c r="E1117" s="211">
        <v>45852</v>
      </c>
      <c r="F1117" s="212">
        <v>19000</v>
      </c>
      <c r="G1117" s="213" t="s">
        <v>3322</v>
      </c>
      <c r="H1117" s="212" t="s">
        <v>903</v>
      </c>
      <c r="T1117" s="671">
        <v>45381</v>
      </c>
      <c r="U1117" s="557" t="s">
        <v>6513</v>
      </c>
      <c r="V1117" s="557" t="s">
        <v>3630</v>
      </c>
      <c r="W1117" s="558" t="s">
        <v>561</v>
      </c>
      <c r="X1117" s="558" t="s">
        <v>426</v>
      </c>
      <c r="Y1117" s="673" t="s">
        <v>3632</v>
      </c>
      <c r="Z1117" s="569"/>
      <c r="AA1117" s="569">
        <v>76000</v>
      </c>
      <c r="AB1117" s="569"/>
      <c r="AC1117" s="569"/>
      <c r="AD1117" s="569"/>
      <c r="AE1117" s="569">
        <v>76000</v>
      </c>
      <c r="AF1117" s="569"/>
      <c r="AG1117" s="569"/>
      <c r="AH1117" s="569" t="s">
        <v>3631</v>
      </c>
      <c r="AI1117" t="s">
        <v>542</v>
      </c>
      <c r="AQ1117"/>
      <c r="AR1117"/>
      <c r="AS1117"/>
      <c r="AT1117"/>
      <c r="AU1117"/>
      <c r="AV1117"/>
      <c r="AW1117"/>
      <c r="AX1117"/>
      <c r="AY1117"/>
      <c r="AZ1117"/>
      <c r="BA1117"/>
      <c r="BB1117"/>
      <c r="BC1117"/>
      <c r="BD1117"/>
      <c r="BE1117"/>
      <c r="BF1117"/>
      <c r="BG1117"/>
      <c r="BH1117"/>
      <c r="BI1117"/>
      <c r="BJ1117"/>
      <c r="BK1117"/>
      <c r="BL1117"/>
      <c r="BM1117"/>
      <c r="BN1117"/>
      <c r="BO1117"/>
      <c r="BU1117" s="126"/>
      <c r="BV1117" s="203"/>
      <c r="BX1117" s="126"/>
      <c r="BY1117" s="203"/>
      <c r="CA1117" s="126"/>
      <c r="CB1117" s="203"/>
      <c r="CD1117" s="376"/>
      <c r="CE1117" s="203"/>
      <c r="CM1117" s="375"/>
      <c r="DB1117" s="376">
        <v>45884</v>
      </c>
      <c r="DC1117" s="374">
        <v>3000</v>
      </c>
    </row>
    <row r="1118" spans="5:107" x14ac:dyDescent="0.25">
      <c r="E1118" s="211">
        <v>45852</v>
      </c>
      <c r="F1118" s="212">
        <v>25000</v>
      </c>
      <c r="G1118" s="213" t="s">
        <v>911</v>
      </c>
      <c r="H1118" s="212" t="s">
        <v>947</v>
      </c>
      <c r="T1118" s="671">
        <v>45380</v>
      </c>
      <c r="U1118" s="557" t="s">
        <v>3628</v>
      </c>
      <c r="V1118" s="557" t="s">
        <v>3627</v>
      </c>
      <c r="W1118" s="558" t="s">
        <v>2417</v>
      </c>
      <c r="X1118" s="558" t="s">
        <v>427</v>
      </c>
      <c r="Y1118" s="673">
        <v>125000</v>
      </c>
      <c r="Z1118" s="569"/>
      <c r="AA1118" s="569">
        <v>37000</v>
      </c>
      <c r="AB1118" s="569"/>
      <c r="AC1118" s="569"/>
      <c r="AD1118" s="569"/>
      <c r="AE1118" s="569">
        <v>37000</v>
      </c>
      <c r="AF1118" s="569"/>
      <c r="AG1118" s="569"/>
      <c r="AH1118" s="569" t="s">
        <v>3629</v>
      </c>
      <c r="AI1118" t="s">
        <v>542</v>
      </c>
      <c r="AQ1118"/>
      <c r="AR1118"/>
      <c r="AS1118"/>
      <c r="AT1118"/>
      <c r="AU1118"/>
      <c r="AV1118"/>
      <c r="AW1118"/>
      <c r="AX1118"/>
      <c r="AY1118"/>
      <c r="AZ1118"/>
      <c r="BA1118"/>
      <c r="BB1118"/>
      <c r="BC1118"/>
      <c r="BD1118"/>
      <c r="BE1118"/>
      <c r="BF1118"/>
      <c r="BG1118"/>
      <c r="BH1118"/>
      <c r="BI1118"/>
      <c r="BJ1118"/>
      <c r="BK1118"/>
      <c r="BL1118"/>
      <c r="BM1118"/>
      <c r="BN1118"/>
      <c r="BO1118"/>
      <c r="BU1118" s="126"/>
      <c r="BV1118" s="203"/>
      <c r="BX1118" s="126"/>
      <c r="BY1118" s="203"/>
      <c r="CA1118" s="126"/>
      <c r="CB1118" s="203"/>
      <c r="CD1118" s="376"/>
      <c r="CE1118" s="203"/>
      <c r="CM1118" s="375"/>
      <c r="DB1118" s="376">
        <v>45883</v>
      </c>
      <c r="DC1118" s="374">
        <v>3000</v>
      </c>
    </row>
    <row r="1119" spans="5:107" x14ac:dyDescent="0.25">
      <c r="E1119" s="211">
        <v>45851</v>
      </c>
      <c r="F1119" s="212">
        <v>75000</v>
      </c>
      <c r="G1119" s="213" t="s">
        <v>3321</v>
      </c>
      <c r="H1119" s="212" t="s">
        <v>6014</v>
      </c>
      <c r="T1119" s="671">
        <v>45379</v>
      </c>
      <c r="U1119" s="557" t="s">
        <v>1439</v>
      </c>
      <c r="V1119" s="557" t="s">
        <v>3640</v>
      </c>
      <c r="W1119" s="558" t="s">
        <v>3579</v>
      </c>
      <c r="X1119" s="558" t="s">
        <v>214</v>
      </c>
      <c r="Y1119" s="673">
        <v>239000</v>
      </c>
      <c r="Z1119" s="569"/>
      <c r="AA1119" s="569">
        <v>70000</v>
      </c>
      <c r="AB1119" s="569"/>
      <c r="AC1119" s="569"/>
      <c r="AD1119" s="569"/>
      <c r="AE1119" s="569">
        <v>70000</v>
      </c>
      <c r="AF1119" s="569"/>
      <c r="AG1119" s="569"/>
      <c r="AH1119" s="569" t="s">
        <v>3656</v>
      </c>
      <c r="AI1119" t="s">
        <v>542</v>
      </c>
      <c r="AQ1119"/>
      <c r="AR1119"/>
      <c r="AS1119"/>
      <c r="AT1119"/>
      <c r="AU1119"/>
      <c r="AV1119"/>
      <c r="AW1119"/>
      <c r="AX1119"/>
      <c r="AY1119"/>
      <c r="AZ1119"/>
      <c r="BA1119"/>
      <c r="BB1119"/>
      <c r="BC1119"/>
      <c r="BD1119"/>
      <c r="BE1119"/>
      <c r="BF1119"/>
      <c r="BG1119"/>
      <c r="BH1119"/>
      <c r="BI1119"/>
      <c r="BJ1119"/>
      <c r="BK1119"/>
      <c r="BL1119"/>
      <c r="BM1119"/>
      <c r="BN1119"/>
      <c r="BO1119"/>
      <c r="BU1119" s="126"/>
      <c r="BV1119" s="203"/>
      <c r="BX1119" s="126"/>
      <c r="BY1119" s="203"/>
      <c r="CA1119" s="126"/>
      <c r="CB1119" s="203"/>
      <c r="CD1119" s="376"/>
      <c r="CE1119" s="203"/>
      <c r="CM1119" s="375"/>
      <c r="DB1119" s="376">
        <v>45883</v>
      </c>
      <c r="DC1119" s="374">
        <v>3000</v>
      </c>
    </row>
    <row r="1120" spans="5:107" x14ac:dyDescent="0.25">
      <c r="E1120" s="211">
        <v>45851</v>
      </c>
      <c r="F1120" s="212">
        <v>100000</v>
      </c>
      <c r="G1120" s="213" t="s">
        <v>1365</v>
      </c>
      <c r="H1120" s="212" t="s">
        <v>6038</v>
      </c>
      <c r="T1120" s="671">
        <v>45378</v>
      </c>
      <c r="U1120" s="557" t="s">
        <v>1439</v>
      </c>
      <c r="V1120" s="557" t="s">
        <v>3608</v>
      </c>
      <c r="W1120" s="558" t="s">
        <v>3579</v>
      </c>
      <c r="X1120" s="558" t="s">
        <v>427</v>
      </c>
      <c r="Y1120" s="673" t="s">
        <v>3594</v>
      </c>
      <c r="Z1120" s="569"/>
      <c r="AA1120" s="569">
        <v>88000</v>
      </c>
      <c r="AB1120" s="569"/>
      <c r="AC1120" s="569"/>
      <c r="AD1120" s="569"/>
      <c r="AE1120" s="569">
        <v>88000</v>
      </c>
      <c r="AF1120" s="569"/>
      <c r="AG1120" s="569"/>
      <c r="AH1120" s="569" t="s">
        <v>3655</v>
      </c>
      <c r="AI1120" t="s">
        <v>542</v>
      </c>
      <c r="AQ1120"/>
      <c r="AR1120"/>
      <c r="AS1120"/>
      <c r="AT1120"/>
      <c r="AU1120"/>
      <c r="AV1120"/>
      <c r="AW1120"/>
      <c r="AX1120"/>
      <c r="AY1120"/>
      <c r="AZ1120"/>
      <c r="BA1120"/>
      <c r="BB1120"/>
      <c r="BC1120"/>
      <c r="BD1120"/>
      <c r="BE1120"/>
      <c r="BF1120"/>
      <c r="BG1120"/>
      <c r="BH1120"/>
      <c r="BI1120"/>
      <c r="BJ1120"/>
      <c r="BK1120"/>
      <c r="BL1120"/>
      <c r="BM1120"/>
      <c r="BN1120"/>
      <c r="BO1120"/>
      <c r="BU1120" s="126"/>
      <c r="BV1120" s="203"/>
      <c r="BX1120" s="126"/>
      <c r="BY1120" s="203"/>
      <c r="CA1120" s="126"/>
      <c r="CB1120" s="203"/>
      <c r="CD1120" s="376"/>
      <c r="CE1120" s="203"/>
      <c r="CM1120" s="375"/>
      <c r="DB1120" s="376">
        <v>45883</v>
      </c>
      <c r="DC1120" s="374">
        <v>25000</v>
      </c>
    </row>
    <row r="1121" spans="5:107" x14ac:dyDescent="0.25">
      <c r="E1121" s="211">
        <v>45851</v>
      </c>
      <c r="F1121" s="212">
        <v>30000</v>
      </c>
      <c r="G1121" s="213" t="s">
        <v>911</v>
      </c>
      <c r="H1121" s="212" t="s">
        <v>885</v>
      </c>
      <c r="T1121" s="671">
        <v>45377</v>
      </c>
      <c r="U1121" s="557" t="s">
        <v>1641</v>
      </c>
      <c r="V1121" s="557" t="s">
        <v>3638</v>
      </c>
      <c r="W1121" s="558" t="s">
        <v>3611</v>
      </c>
      <c r="X1121" s="558" t="s">
        <v>214</v>
      </c>
      <c r="Y1121" s="673">
        <v>452000</v>
      </c>
      <c r="Z1121" s="569"/>
      <c r="AA1121" s="569">
        <v>107000</v>
      </c>
      <c r="AB1121" s="569"/>
      <c r="AC1121" s="569"/>
      <c r="AD1121" s="569"/>
      <c r="AE1121" s="569">
        <v>107000</v>
      </c>
      <c r="AF1121" s="569"/>
      <c r="AG1121" s="569"/>
      <c r="AH1121" s="569" t="s">
        <v>3654</v>
      </c>
      <c r="AI1121" t="s">
        <v>542</v>
      </c>
      <c r="AQ1121"/>
      <c r="AR1121"/>
      <c r="AS1121"/>
      <c r="AT1121"/>
      <c r="AU1121"/>
      <c r="AV1121"/>
      <c r="AW1121"/>
      <c r="AX1121"/>
      <c r="AY1121"/>
      <c r="AZ1121"/>
      <c r="BA1121"/>
      <c r="BB1121"/>
      <c r="BC1121"/>
      <c r="BD1121"/>
      <c r="BE1121"/>
      <c r="BF1121"/>
      <c r="BG1121"/>
      <c r="BH1121"/>
      <c r="BI1121"/>
      <c r="BJ1121"/>
      <c r="BK1121"/>
      <c r="BL1121"/>
      <c r="BM1121"/>
      <c r="BN1121"/>
      <c r="BO1121"/>
      <c r="BU1121" s="126"/>
      <c r="BV1121" s="203"/>
      <c r="BX1121" s="126"/>
      <c r="BY1121" s="203"/>
      <c r="CA1121" s="126"/>
      <c r="CB1121" s="203"/>
      <c r="CD1121" s="376"/>
      <c r="CE1121" s="203"/>
      <c r="CM1121" s="375"/>
      <c r="DB1121" s="376">
        <v>45883</v>
      </c>
      <c r="DC1121" s="374">
        <v>18000</v>
      </c>
    </row>
    <row r="1122" spans="5:107" x14ac:dyDescent="0.25">
      <c r="E1122" s="211">
        <v>45851</v>
      </c>
      <c r="F1122" s="212">
        <v>45000</v>
      </c>
      <c r="G1122" s="213" t="s">
        <v>3321</v>
      </c>
      <c r="H1122" s="212" t="s">
        <v>6039</v>
      </c>
      <c r="T1122" s="671">
        <v>45376</v>
      </c>
      <c r="U1122" s="557" t="s">
        <v>3653</v>
      </c>
      <c r="V1122" s="557" t="s">
        <v>3639</v>
      </c>
      <c r="W1122" s="558" t="s">
        <v>2417</v>
      </c>
      <c r="X1122" s="558" t="s">
        <v>214</v>
      </c>
      <c r="Y1122" s="673">
        <v>100000</v>
      </c>
      <c r="Z1122" s="569"/>
      <c r="AA1122" s="569">
        <v>37000</v>
      </c>
      <c r="AB1122" s="569"/>
      <c r="AC1122" s="569"/>
      <c r="AD1122" s="569"/>
      <c r="AE1122" s="569">
        <v>37000</v>
      </c>
      <c r="AF1122" s="569"/>
      <c r="AG1122" s="569"/>
      <c r="AH1122" s="569" t="s">
        <v>3652</v>
      </c>
      <c r="AI1122" t="s">
        <v>542</v>
      </c>
      <c r="AQ1122"/>
      <c r="AR1122"/>
      <c r="AS1122"/>
      <c r="AT1122"/>
      <c r="AU1122"/>
      <c r="AV1122"/>
      <c r="AW1122"/>
      <c r="AX1122"/>
      <c r="AY1122"/>
      <c r="AZ1122"/>
      <c r="BA1122"/>
      <c r="BB1122"/>
      <c r="BC1122"/>
      <c r="BD1122"/>
      <c r="BE1122"/>
      <c r="BF1122"/>
      <c r="BG1122"/>
      <c r="BH1122"/>
      <c r="BI1122"/>
      <c r="BJ1122"/>
      <c r="BK1122"/>
      <c r="BL1122"/>
      <c r="BM1122"/>
      <c r="BN1122"/>
      <c r="BO1122"/>
      <c r="BU1122" s="126"/>
      <c r="BV1122" s="203"/>
      <c r="BX1122" s="126"/>
      <c r="BY1122" s="203"/>
      <c r="CA1122" s="126"/>
      <c r="CB1122" s="203"/>
      <c r="CD1122" s="376"/>
      <c r="CE1122" s="203"/>
      <c r="CM1122" s="375"/>
      <c r="DB1122" s="376">
        <v>45883</v>
      </c>
      <c r="DC1122" s="374">
        <v>18000</v>
      </c>
    </row>
    <row r="1123" spans="5:107" x14ac:dyDescent="0.25">
      <c r="E1123" s="211">
        <v>45851</v>
      </c>
      <c r="F1123" s="212">
        <v>20000</v>
      </c>
      <c r="G1123" s="213" t="s">
        <v>1365</v>
      </c>
      <c r="H1123" s="212" t="s">
        <v>6040</v>
      </c>
      <c r="T1123" s="671">
        <v>45375</v>
      </c>
      <c r="U1123" s="557" t="s">
        <v>2101</v>
      </c>
      <c r="V1123" s="557" t="s">
        <v>3582</v>
      </c>
      <c r="W1123" s="558" t="s">
        <v>561</v>
      </c>
      <c r="X1123" s="558" t="s">
        <v>571</v>
      </c>
      <c r="Y1123" s="673">
        <v>614000</v>
      </c>
      <c r="Z1123" s="569"/>
      <c r="AA1123" s="569">
        <v>91000</v>
      </c>
      <c r="AB1123" s="569"/>
      <c r="AC1123" s="569"/>
      <c r="AD1123" s="569"/>
      <c r="AE1123" s="569">
        <v>91000</v>
      </c>
      <c r="AF1123" s="569"/>
      <c r="AG1123" s="569"/>
      <c r="AH1123" s="569" t="s">
        <v>3619</v>
      </c>
      <c r="AI1123" t="s">
        <v>542</v>
      </c>
      <c r="AQ1123"/>
      <c r="AR1123"/>
      <c r="AS1123"/>
      <c r="AT1123"/>
      <c r="AU1123"/>
      <c r="AV1123"/>
      <c r="AW1123"/>
      <c r="AX1123"/>
      <c r="AY1123"/>
      <c r="AZ1123"/>
      <c r="BA1123"/>
      <c r="BB1123"/>
      <c r="BC1123"/>
      <c r="BD1123"/>
      <c r="BE1123"/>
      <c r="BF1123"/>
      <c r="BG1123"/>
      <c r="BH1123"/>
      <c r="BI1123"/>
      <c r="BJ1123"/>
      <c r="BK1123"/>
      <c r="BL1123"/>
      <c r="BM1123"/>
      <c r="BN1123"/>
      <c r="BO1123"/>
      <c r="BU1123" s="126"/>
      <c r="BV1123" s="203"/>
      <c r="BX1123" s="126"/>
      <c r="BY1123" s="203"/>
      <c r="CA1123" s="126"/>
      <c r="CB1123" s="203"/>
      <c r="CD1123" s="376"/>
      <c r="CE1123" s="203"/>
      <c r="CM1123" s="375"/>
      <c r="DB1123" s="376">
        <v>45883</v>
      </c>
      <c r="DC1123" s="374">
        <v>18000</v>
      </c>
    </row>
    <row r="1124" spans="5:107" x14ac:dyDescent="0.25">
      <c r="E1124" s="211">
        <v>45849</v>
      </c>
      <c r="F1124" s="212">
        <v>30000</v>
      </c>
      <c r="G1124" s="213" t="s">
        <v>3324</v>
      </c>
      <c r="H1124" s="212" t="s">
        <v>2425</v>
      </c>
      <c r="T1124" s="671">
        <v>45374</v>
      </c>
      <c r="U1124" s="557" t="s">
        <v>6513</v>
      </c>
      <c r="V1124" s="557" t="s">
        <v>3578</v>
      </c>
      <c r="W1124" s="558" t="s">
        <v>3579</v>
      </c>
      <c r="X1124" s="558" t="s">
        <v>426</v>
      </c>
      <c r="Y1124" s="673">
        <v>416000</v>
      </c>
      <c r="Z1124" s="569"/>
      <c r="AA1124" s="569">
        <v>71000</v>
      </c>
      <c r="AB1124" s="569"/>
      <c r="AC1124" s="569"/>
      <c r="AD1124" s="569"/>
      <c r="AE1124" s="569">
        <v>71000</v>
      </c>
      <c r="AF1124" s="569"/>
      <c r="AG1124" s="569"/>
      <c r="AH1124" s="569" t="s">
        <v>3616</v>
      </c>
      <c r="AI1124" t="s">
        <v>542</v>
      </c>
      <c r="AQ1124"/>
      <c r="AR1124"/>
      <c r="AS1124"/>
      <c r="AT1124"/>
      <c r="AU1124"/>
      <c r="AV1124"/>
      <c r="AW1124"/>
      <c r="AX1124"/>
      <c r="AY1124"/>
      <c r="AZ1124"/>
      <c r="BA1124"/>
      <c r="BB1124"/>
      <c r="BC1124"/>
      <c r="BD1124"/>
      <c r="BE1124"/>
      <c r="BF1124"/>
      <c r="BG1124"/>
      <c r="BH1124"/>
      <c r="BI1124"/>
      <c r="BJ1124"/>
      <c r="BK1124"/>
      <c r="BL1124"/>
      <c r="BM1124"/>
      <c r="BN1124"/>
      <c r="BO1124"/>
      <c r="BU1124" s="126"/>
      <c r="BV1124" s="203"/>
      <c r="BX1124" s="126"/>
      <c r="BY1124" s="203"/>
      <c r="CA1124" s="126"/>
      <c r="CB1124" s="203"/>
      <c r="CD1124" s="376"/>
      <c r="CE1124" s="203"/>
      <c r="CM1124" s="375"/>
      <c r="DB1124" s="376">
        <v>45882</v>
      </c>
      <c r="DC1124" s="374">
        <v>10000</v>
      </c>
    </row>
    <row r="1125" spans="5:107" x14ac:dyDescent="0.25">
      <c r="E1125" s="211">
        <v>45849</v>
      </c>
      <c r="F1125" s="212">
        <v>20000</v>
      </c>
      <c r="G1125" s="213" t="s">
        <v>3324</v>
      </c>
      <c r="H1125" s="212" t="s">
        <v>6043</v>
      </c>
      <c r="T1125" s="671">
        <v>45373</v>
      </c>
      <c r="U1125" s="674" t="s">
        <v>6177</v>
      </c>
      <c r="V1125" s="674" t="s">
        <v>3545</v>
      </c>
      <c r="W1125" s="675" t="s">
        <v>561</v>
      </c>
      <c r="X1125" s="675" t="s">
        <v>426</v>
      </c>
      <c r="Y1125" s="676">
        <v>476000</v>
      </c>
      <c r="Z1125" s="677"/>
      <c r="AA1125" s="677">
        <v>69000</v>
      </c>
      <c r="AB1125" s="677"/>
      <c r="AC1125" s="677"/>
      <c r="AD1125" s="677"/>
      <c r="AE1125" s="677">
        <v>69000</v>
      </c>
      <c r="AF1125" s="569"/>
      <c r="AG1125" s="569"/>
      <c r="AH1125" s="569" t="s">
        <v>3595</v>
      </c>
      <c r="AI1125" t="s">
        <v>542</v>
      </c>
      <c r="AQ1125"/>
      <c r="AR1125"/>
      <c r="AS1125"/>
      <c r="AT1125"/>
      <c r="AU1125"/>
      <c r="AV1125"/>
      <c r="AW1125"/>
      <c r="AX1125"/>
      <c r="AY1125"/>
      <c r="AZ1125"/>
      <c r="BA1125"/>
      <c r="BB1125"/>
      <c r="BC1125"/>
      <c r="BD1125"/>
      <c r="BE1125"/>
      <c r="BF1125"/>
      <c r="BG1125"/>
      <c r="BH1125"/>
      <c r="BI1125"/>
      <c r="BJ1125"/>
      <c r="BK1125"/>
      <c r="BL1125"/>
      <c r="BM1125"/>
      <c r="BN1125"/>
      <c r="BO1125"/>
      <c r="BU1125" s="126"/>
      <c r="BV1125" s="203"/>
      <c r="BX1125" s="126"/>
      <c r="BY1125" s="203"/>
      <c r="CA1125" s="126"/>
      <c r="CB1125" s="203"/>
      <c r="CD1125" s="376"/>
      <c r="CE1125" s="203"/>
      <c r="CM1125" s="375"/>
      <c r="DB1125" s="376">
        <v>45882</v>
      </c>
      <c r="DC1125" s="374">
        <v>10000</v>
      </c>
    </row>
    <row r="1126" spans="5:107" x14ac:dyDescent="0.25">
      <c r="E1126" s="211">
        <v>45848</v>
      </c>
      <c r="F1126" s="212">
        <v>3000</v>
      </c>
      <c r="G1126" s="213" t="s">
        <v>5440</v>
      </c>
      <c r="H1126" s="212" t="s">
        <v>598</v>
      </c>
      <c r="T1126" s="671">
        <v>45372</v>
      </c>
      <c r="U1126" s="557" t="s">
        <v>1641</v>
      </c>
      <c r="V1126" s="557" t="s">
        <v>3551</v>
      </c>
      <c r="W1126" s="558" t="s">
        <v>3069</v>
      </c>
      <c r="X1126" s="558" t="s">
        <v>214</v>
      </c>
      <c r="Y1126" s="673">
        <v>417000</v>
      </c>
      <c r="Z1126" s="569"/>
      <c r="AA1126" s="569">
        <v>70000</v>
      </c>
      <c r="AB1126" s="569"/>
      <c r="AC1126" s="569"/>
      <c r="AD1126" s="569"/>
      <c r="AE1126" s="569">
        <v>70000</v>
      </c>
      <c r="AF1126" s="569"/>
      <c r="AG1126" s="569"/>
      <c r="AH1126" s="569" t="s">
        <v>3615</v>
      </c>
      <c r="AI1126" t="s">
        <v>542</v>
      </c>
      <c r="AQ1126"/>
      <c r="AR1126"/>
      <c r="AS1126"/>
      <c r="AT1126"/>
      <c r="AU1126"/>
      <c r="AV1126"/>
      <c r="AW1126"/>
      <c r="AX1126"/>
      <c r="AY1126"/>
      <c r="AZ1126"/>
      <c r="BA1126"/>
      <c r="BB1126"/>
      <c r="BC1126"/>
      <c r="BD1126"/>
      <c r="BE1126"/>
      <c r="BF1126"/>
      <c r="BG1126"/>
      <c r="BH1126"/>
      <c r="BI1126"/>
      <c r="BJ1126"/>
      <c r="BK1126"/>
      <c r="BL1126"/>
      <c r="BM1126"/>
      <c r="BN1126"/>
      <c r="BO1126"/>
      <c r="BU1126" s="126"/>
      <c r="BV1126" s="203"/>
      <c r="BX1126" s="126"/>
      <c r="BY1126" s="203"/>
      <c r="CA1126" s="126"/>
      <c r="CB1126" s="203"/>
      <c r="CD1126" s="376"/>
      <c r="CE1126" s="203"/>
      <c r="CM1126" s="375"/>
      <c r="DB1126" s="376">
        <v>45882</v>
      </c>
      <c r="DC1126" s="374">
        <v>3000</v>
      </c>
    </row>
    <row r="1127" spans="5:107" x14ac:dyDescent="0.25">
      <c r="E1127" s="211">
        <v>45848</v>
      </c>
      <c r="F1127" s="212">
        <v>210000</v>
      </c>
      <c r="G1127" s="213" t="s">
        <v>1281</v>
      </c>
      <c r="H1127" s="212" t="s">
        <v>3344</v>
      </c>
      <c r="T1127" s="671">
        <v>45371</v>
      </c>
      <c r="U1127" s="558" t="s">
        <v>6996</v>
      </c>
      <c r="V1127" s="557" t="s">
        <v>3580</v>
      </c>
      <c r="W1127" s="558" t="s">
        <v>561</v>
      </c>
      <c r="X1127" s="558" t="s">
        <v>426</v>
      </c>
      <c r="Y1127" s="673">
        <v>664000</v>
      </c>
      <c r="Z1127" s="569"/>
      <c r="AA1127" s="569">
        <v>69000</v>
      </c>
      <c r="AB1127" s="569"/>
      <c r="AC1127" s="569"/>
      <c r="AD1127" s="569"/>
      <c r="AE1127" s="569">
        <v>69000</v>
      </c>
      <c r="AF1127" s="569"/>
      <c r="AG1127" s="569"/>
      <c r="AH1127" s="569" t="s">
        <v>3592</v>
      </c>
      <c r="AI1127" t="s">
        <v>542</v>
      </c>
      <c r="AQ1127"/>
      <c r="AR1127"/>
      <c r="AS1127"/>
      <c r="AT1127"/>
      <c r="AU1127"/>
      <c r="AV1127"/>
      <c r="AW1127"/>
      <c r="AX1127"/>
      <c r="AY1127"/>
      <c r="AZ1127"/>
      <c r="BA1127"/>
      <c r="BB1127"/>
      <c r="BC1127"/>
      <c r="BD1127"/>
      <c r="BE1127"/>
      <c r="BF1127"/>
      <c r="BG1127"/>
      <c r="BH1127"/>
      <c r="BI1127"/>
      <c r="BJ1127"/>
      <c r="BK1127"/>
      <c r="BL1127"/>
      <c r="BM1127"/>
      <c r="BN1127"/>
      <c r="BO1127"/>
      <c r="BU1127" s="126"/>
      <c r="BV1127" s="203"/>
      <c r="BX1127" s="126"/>
      <c r="BY1127" s="203"/>
      <c r="CA1127" s="126"/>
      <c r="CB1127" s="203"/>
      <c r="CD1127" s="376"/>
      <c r="CE1127" s="203"/>
      <c r="CM1127" s="375"/>
      <c r="DB1127" s="376">
        <v>45882</v>
      </c>
      <c r="DC1127" s="374">
        <v>30000</v>
      </c>
    </row>
    <row r="1128" spans="5:107" x14ac:dyDescent="0.25">
      <c r="E1128" s="211">
        <v>45848</v>
      </c>
      <c r="F1128" s="212">
        <v>20000</v>
      </c>
      <c r="G1128" s="213"/>
      <c r="H1128" s="212" t="s">
        <v>6036</v>
      </c>
      <c r="T1128" s="671">
        <v>45370</v>
      </c>
      <c r="U1128" s="557" t="s">
        <v>3515</v>
      </c>
      <c r="V1128" s="557" t="s">
        <v>3493</v>
      </c>
      <c r="W1128" s="558" t="s">
        <v>561</v>
      </c>
      <c r="X1128" s="558" t="s">
        <v>571</v>
      </c>
      <c r="Y1128" s="673">
        <v>840000</v>
      </c>
      <c r="Z1128" s="569"/>
      <c r="AA1128" s="569">
        <v>100000</v>
      </c>
      <c r="AB1128" s="569"/>
      <c r="AC1128" s="569"/>
      <c r="AD1128" s="569"/>
      <c r="AE1128" s="569">
        <v>100000</v>
      </c>
      <c r="AF1128" s="569"/>
      <c r="AG1128" s="569"/>
      <c r="AH1128" s="569" t="s">
        <v>3618</v>
      </c>
      <c r="AI1128" t="s">
        <v>542</v>
      </c>
      <c r="AQ1128"/>
      <c r="AR1128"/>
      <c r="AS1128"/>
      <c r="AT1128"/>
      <c r="AU1128"/>
      <c r="AV1128"/>
      <c r="AW1128"/>
      <c r="AX1128"/>
      <c r="AY1128"/>
      <c r="AZ1128"/>
      <c r="BA1128"/>
      <c r="BB1128"/>
      <c r="BC1128"/>
      <c r="BD1128"/>
      <c r="BE1128"/>
      <c r="BF1128"/>
      <c r="BG1128"/>
      <c r="BH1128"/>
      <c r="BI1128"/>
      <c r="BJ1128"/>
      <c r="BK1128"/>
      <c r="BL1128"/>
      <c r="BM1128"/>
      <c r="BN1128"/>
      <c r="BO1128"/>
      <c r="BU1128" s="126"/>
      <c r="BV1128" s="203"/>
      <c r="BX1128" s="126"/>
      <c r="BY1128" s="203"/>
      <c r="CA1128" s="126"/>
      <c r="CB1128" s="203"/>
      <c r="CD1128" s="376"/>
      <c r="CE1128" s="203"/>
      <c r="CM1128" s="375"/>
      <c r="DB1128" s="376">
        <v>45882</v>
      </c>
      <c r="DC1128" s="374">
        <v>5000</v>
      </c>
    </row>
    <row r="1129" spans="5:107" x14ac:dyDescent="0.25">
      <c r="E1129" s="211">
        <v>45848</v>
      </c>
      <c r="F1129" s="212">
        <v>5000</v>
      </c>
      <c r="G1129" s="213" t="s">
        <v>1281</v>
      </c>
      <c r="H1129" s="212">
        <v>5000</v>
      </c>
      <c r="T1129" s="671">
        <v>45369</v>
      </c>
      <c r="U1129" s="557" t="s">
        <v>1867</v>
      </c>
      <c r="V1129" s="557"/>
      <c r="W1129" s="558" t="s">
        <v>3529</v>
      </c>
      <c r="X1129" s="558"/>
      <c r="Y1129" s="673">
        <v>30000</v>
      </c>
      <c r="Z1129" s="569"/>
      <c r="AA1129" s="569">
        <v>30000</v>
      </c>
      <c r="AB1129" s="569"/>
      <c r="AC1129" s="569"/>
      <c r="AD1129" s="569"/>
      <c r="AE1129" s="569">
        <v>30000</v>
      </c>
      <c r="AF1129" s="569"/>
      <c r="AG1129" s="569"/>
      <c r="AH1129" s="569"/>
      <c r="AI1129" t="s">
        <v>542</v>
      </c>
      <c r="AQ1129"/>
      <c r="AR1129"/>
      <c r="AS1129"/>
      <c r="AT1129"/>
      <c r="AU1129"/>
      <c r="AV1129"/>
      <c r="AW1129"/>
      <c r="AX1129"/>
      <c r="AY1129"/>
      <c r="AZ1129"/>
      <c r="BA1129"/>
      <c r="BB1129"/>
      <c r="BC1129"/>
      <c r="BD1129"/>
      <c r="BE1129"/>
      <c r="BF1129"/>
      <c r="BG1129"/>
      <c r="BH1129"/>
      <c r="BI1129"/>
      <c r="BJ1129"/>
      <c r="BK1129"/>
      <c r="BL1129"/>
      <c r="BM1129"/>
      <c r="BN1129"/>
      <c r="BO1129"/>
      <c r="BU1129" s="126"/>
      <c r="BV1129" s="203"/>
      <c r="BX1129" s="126"/>
      <c r="BY1129" s="203"/>
      <c r="CA1129" s="126"/>
      <c r="CB1129" s="203"/>
      <c r="CD1129" s="376"/>
      <c r="CE1129" s="203"/>
      <c r="CM1129" s="375"/>
      <c r="DB1129" s="376">
        <v>45881</v>
      </c>
      <c r="DC1129" s="374">
        <v>3000</v>
      </c>
    </row>
    <row r="1130" spans="5:107" x14ac:dyDescent="0.25">
      <c r="E1130" s="211">
        <v>45847</v>
      </c>
      <c r="F1130" s="212">
        <v>15000</v>
      </c>
      <c r="G1130" s="213"/>
      <c r="H1130" s="212" t="s">
        <v>1960</v>
      </c>
      <c r="T1130" s="671">
        <v>45368</v>
      </c>
      <c r="U1130" s="557" t="s">
        <v>3601</v>
      </c>
      <c r="V1130" s="557" t="s">
        <v>3606</v>
      </c>
      <c r="W1130" s="558" t="s">
        <v>561</v>
      </c>
      <c r="X1130" s="558" t="s">
        <v>426</v>
      </c>
      <c r="Y1130" s="673">
        <v>510000</v>
      </c>
      <c r="Z1130" s="569"/>
      <c r="AA1130" s="569">
        <v>115000</v>
      </c>
      <c r="AB1130" s="569"/>
      <c r="AC1130" s="569"/>
      <c r="AD1130" s="569"/>
      <c r="AE1130" s="569">
        <v>115000</v>
      </c>
      <c r="AF1130" s="569"/>
      <c r="AG1130" s="569"/>
      <c r="AH1130" s="569" t="s">
        <v>3614</v>
      </c>
      <c r="AI1130" t="s">
        <v>542</v>
      </c>
      <c r="AQ1130"/>
      <c r="AR1130"/>
      <c r="AS1130"/>
      <c r="AT1130"/>
      <c r="AU1130"/>
      <c r="AV1130"/>
      <c r="AW1130"/>
      <c r="AX1130"/>
      <c r="AY1130"/>
      <c r="AZ1130"/>
      <c r="BA1130"/>
      <c r="BB1130"/>
      <c r="BC1130"/>
      <c r="BD1130"/>
      <c r="BE1130"/>
      <c r="BF1130"/>
      <c r="BG1130"/>
      <c r="BH1130"/>
      <c r="BI1130"/>
      <c r="BJ1130"/>
      <c r="BK1130"/>
      <c r="BL1130"/>
      <c r="BM1130"/>
      <c r="BN1130"/>
      <c r="BO1130"/>
      <c r="BU1130" s="126"/>
      <c r="BV1130" s="203"/>
      <c r="BX1130" s="126"/>
      <c r="BY1130" s="203"/>
      <c r="CA1130" s="126"/>
      <c r="CB1130" s="203"/>
      <c r="CD1130" s="376"/>
      <c r="CE1130" s="203"/>
      <c r="CM1130" s="375"/>
      <c r="DB1130" s="376">
        <v>45881</v>
      </c>
      <c r="DC1130" s="374">
        <v>30000</v>
      </c>
    </row>
    <row r="1131" spans="5:107" x14ac:dyDescent="0.25">
      <c r="E1131" s="211">
        <v>45847</v>
      </c>
      <c r="F1131" s="212">
        <v>50000</v>
      </c>
      <c r="G1131" s="213"/>
      <c r="H1131" s="212" t="s">
        <v>6010</v>
      </c>
      <c r="T1131" s="671">
        <v>45367</v>
      </c>
      <c r="U1131" s="557" t="s">
        <v>3130</v>
      </c>
      <c r="V1131" s="557" t="s">
        <v>3605</v>
      </c>
      <c r="W1131" s="558" t="s">
        <v>561</v>
      </c>
      <c r="X1131" s="558" t="s">
        <v>427</v>
      </c>
      <c r="Y1131" s="673">
        <v>310000</v>
      </c>
      <c r="Z1131" s="569"/>
      <c r="AA1131" s="569">
        <v>60000</v>
      </c>
      <c r="AB1131" s="569"/>
      <c r="AC1131" s="569"/>
      <c r="AD1131" s="569"/>
      <c r="AE1131" s="569">
        <v>60000</v>
      </c>
      <c r="AF1131" s="569"/>
      <c r="AG1131" s="569"/>
      <c r="AH1131" s="569" t="s">
        <v>3612</v>
      </c>
      <c r="AI1131" t="s">
        <v>542</v>
      </c>
      <c r="AQ1131"/>
      <c r="AR1131"/>
      <c r="AS1131"/>
      <c r="AT1131"/>
      <c r="AU1131"/>
      <c r="AV1131"/>
      <c r="AW1131"/>
      <c r="AX1131"/>
      <c r="AY1131"/>
      <c r="AZ1131"/>
      <c r="BA1131"/>
      <c r="BB1131"/>
      <c r="BC1131"/>
      <c r="BD1131"/>
      <c r="BE1131"/>
      <c r="BF1131"/>
      <c r="BG1131"/>
      <c r="BH1131"/>
      <c r="BI1131"/>
      <c r="BJ1131"/>
      <c r="BK1131"/>
      <c r="BL1131"/>
      <c r="BM1131"/>
      <c r="BN1131"/>
      <c r="BO1131"/>
      <c r="BU1131" s="126"/>
      <c r="BV1131" s="203"/>
      <c r="BX1131" s="126"/>
      <c r="BY1131" s="203"/>
      <c r="CA1131" s="126"/>
      <c r="CB1131" s="203"/>
      <c r="CD1131" s="376"/>
      <c r="CE1131" s="203"/>
      <c r="CM1131" s="375"/>
      <c r="DB1131" s="376">
        <v>45880</v>
      </c>
      <c r="DC1131" s="374">
        <v>8000</v>
      </c>
    </row>
    <row r="1132" spans="5:107" x14ac:dyDescent="0.25">
      <c r="E1132" s="211">
        <v>45847</v>
      </c>
      <c r="F1132" s="212">
        <v>70000</v>
      </c>
      <c r="G1132" s="213" t="s">
        <v>911</v>
      </c>
      <c r="H1132" s="212" t="s">
        <v>6011</v>
      </c>
      <c r="T1132" s="671">
        <v>45366</v>
      </c>
      <c r="U1132" s="557" t="s">
        <v>3593</v>
      </c>
      <c r="V1132" s="557" t="s">
        <v>3598</v>
      </c>
      <c r="W1132" s="558" t="s">
        <v>3599</v>
      </c>
      <c r="X1132" s="558" t="s">
        <v>559</v>
      </c>
      <c r="Y1132" s="673" t="s">
        <v>3633</v>
      </c>
      <c r="Z1132" s="569"/>
      <c r="AA1132" s="569">
        <v>35000</v>
      </c>
      <c r="AB1132" s="569"/>
      <c r="AC1132" s="569"/>
      <c r="AD1132" s="569"/>
      <c r="AE1132" s="569">
        <v>35000</v>
      </c>
      <c r="AF1132" s="569"/>
      <c r="AG1132" s="569"/>
      <c r="AH1132" s="569" t="s">
        <v>3634</v>
      </c>
      <c r="AI1132" t="s">
        <v>542</v>
      </c>
      <c r="AQ1132"/>
      <c r="AR1132"/>
      <c r="AS1132"/>
      <c r="AT1132"/>
      <c r="AU1132"/>
      <c r="AV1132"/>
      <c r="AW1132"/>
      <c r="AX1132"/>
      <c r="AY1132"/>
      <c r="AZ1132"/>
      <c r="BA1132"/>
      <c r="BB1132"/>
      <c r="BC1132"/>
      <c r="BD1132"/>
      <c r="BE1132"/>
      <c r="BF1132"/>
      <c r="BG1132"/>
      <c r="BH1132"/>
      <c r="BI1132"/>
      <c r="BJ1132"/>
      <c r="BK1132"/>
      <c r="BL1132"/>
      <c r="BM1132"/>
      <c r="BN1132"/>
      <c r="BO1132"/>
      <c r="BU1132" s="126"/>
      <c r="BV1132" s="203"/>
      <c r="BX1132" s="126"/>
      <c r="BY1132" s="203"/>
      <c r="CA1132" s="126"/>
      <c r="CB1132" s="203"/>
      <c r="CD1132" s="376"/>
      <c r="CE1132" s="203"/>
      <c r="CM1132" s="375"/>
      <c r="DB1132" s="376">
        <v>45880</v>
      </c>
      <c r="DC1132" s="374">
        <v>6000</v>
      </c>
    </row>
    <row r="1133" spans="5:107" x14ac:dyDescent="0.25">
      <c r="E1133" s="211">
        <v>45847</v>
      </c>
      <c r="F1133" s="212">
        <v>17000</v>
      </c>
      <c r="G1133" s="213"/>
      <c r="H1133" s="212" t="s">
        <v>6012</v>
      </c>
      <c r="T1133" s="671">
        <v>45365</v>
      </c>
      <c r="U1133" s="557" t="s">
        <v>578</v>
      </c>
      <c r="V1133" s="557" t="s">
        <v>3523</v>
      </c>
      <c r="W1133" s="558" t="s">
        <v>562</v>
      </c>
      <c r="X1133" s="558" t="s">
        <v>577</v>
      </c>
      <c r="Y1133" s="673">
        <v>446000</v>
      </c>
      <c r="Z1133" s="569"/>
      <c r="AA1133" s="569">
        <v>93000</v>
      </c>
      <c r="AB1133" s="569"/>
      <c r="AC1133" s="569"/>
      <c r="AD1133" s="569"/>
      <c r="AE1133" s="569">
        <v>93000</v>
      </c>
      <c r="AF1133" s="569"/>
      <c r="AG1133" s="569"/>
      <c r="AH1133" s="569" t="s">
        <v>3581</v>
      </c>
      <c r="AI1133" t="s">
        <v>542</v>
      </c>
      <c r="AQ1133"/>
      <c r="AR1133"/>
      <c r="AS1133"/>
      <c r="AT1133"/>
      <c r="AU1133"/>
      <c r="AV1133"/>
      <c r="AW1133"/>
      <c r="AX1133"/>
      <c r="AY1133"/>
      <c r="AZ1133"/>
      <c r="BA1133"/>
      <c r="BB1133"/>
      <c r="BC1133"/>
      <c r="BD1133"/>
      <c r="BE1133"/>
      <c r="BF1133"/>
      <c r="BG1133"/>
      <c r="BH1133"/>
      <c r="BI1133"/>
      <c r="BJ1133"/>
      <c r="BK1133"/>
      <c r="BL1133"/>
      <c r="BM1133"/>
      <c r="BN1133"/>
      <c r="BO1133"/>
      <c r="BU1133" s="126"/>
      <c r="BV1133" s="203"/>
      <c r="BX1133" s="126"/>
      <c r="BY1133" s="203"/>
      <c r="CA1133" s="126"/>
      <c r="CB1133" s="203"/>
      <c r="CD1133" s="376"/>
      <c r="CE1133" s="203"/>
      <c r="CM1133" s="375"/>
      <c r="DB1133" s="376">
        <v>45880</v>
      </c>
      <c r="DC1133" s="374">
        <v>80000</v>
      </c>
    </row>
    <row r="1134" spans="5:107" x14ac:dyDescent="0.25">
      <c r="E1134" s="211">
        <v>45846</v>
      </c>
      <c r="F1134" s="212">
        <v>5000</v>
      </c>
      <c r="G1134" s="213"/>
      <c r="H1134" s="212" t="s">
        <v>3697</v>
      </c>
      <c r="T1134" s="671">
        <v>45364</v>
      </c>
      <c r="U1134" s="557" t="s">
        <v>578</v>
      </c>
      <c r="V1134" s="557" t="s">
        <v>3450</v>
      </c>
      <c r="W1134" s="558" t="s">
        <v>562</v>
      </c>
      <c r="X1134" s="558" t="s">
        <v>577</v>
      </c>
      <c r="Y1134" s="673">
        <v>298000</v>
      </c>
      <c r="Z1134" s="569"/>
      <c r="AA1134" s="569">
        <v>77000</v>
      </c>
      <c r="AB1134" s="569"/>
      <c r="AC1134" s="569"/>
      <c r="AD1134" s="569"/>
      <c r="AE1134" s="569">
        <v>77000</v>
      </c>
      <c r="AF1134" s="569"/>
      <c r="AG1134" s="569"/>
      <c r="AH1134" s="569" t="s">
        <v>3442</v>
      </c>
      <c r="AI1134" t="s">
        <v>542</v>
      </c>
      <c r="AQ1134"/>
      <c r="AR1134"/>
      <c r="AS1134"/>
      <c r="AT1134"/>
      <c r="AU1134"/>
      <c r="AV1134"/>
      <c r="AW1134"/>
      <c r="AX1134"/>
      <c r="AY1134"/>
      <c r="AZ1134"/>
      <c r="BA1134"/>
      <c r="BB1134"/>
      <c r="BC1134"/>
      <c r="BD1134"/>
      <c r="BE1134"/>
      <c r="BF1134"/>
      <c r="BG1134"/>
      <c r="BH1134"/>
      <c r="BI1134"/>
      <c r="BJ1134"/>
      <c r="BK1134"/>
      <c r="BL1134"/>
      <c r="BM1134"/>
      <c r="BN1134"/>
      <c r="BO1134"/>
      <c r="BU1134" s="126"/>
      <c r="BV1134" s="203"/>
      <c r="BX1134" s="126"/>
      <c r="BY1134" s="203"/>
      <c r="CA1134" s="126"/>
      <c r="CB1134" s="203"/>
      <c r="CD1134" s="376"/>
      <c r="CE1134" s="203"/>
      <c r="CM1134" s="375"/>
      <c r="DB1134" s="376">
        <v>45880</v>
      </c>
      <c r="DC1134" s="374">
        <v>244000</v>
      </c>
    </row>
    <row r="1135" spans="5:107" x14ac:dyDescent="0.25">
      <c r="E1135" s="211">
        <v>45846</v>
      </c>
      <c r="F1135" s="212">
        <v>17000</v>
      </c>
      <c r="G1135" s="213"/>
      <c r="H1135" s="212"/>
      <c r="T1135" s="671">
        <v>45363</v>
      </c>
      <c r="U1135" s="557" t="s">
        <v>3547</v>
      </c>
      <c r="V1135" s="557" t="s">
        <v>3555</v>
      </c>
      <c r="W1135" s="558" t="s">
        <v>561</v>
      </c>
      <c r="X1135" s="558" t="s">
        <v>427</v>
      </c>
      <c r="Y1135" s="673">
        <v>273000</v>
      </c>
      <c r="Z1135" s="569"/>
      <c r="AA1135" s="569">
        <v>81000</v>
      </c>
      <c r="AB1135" s="569"/>
      <c r="AC1135" s="569"/>
      <c r="AD1135" s="569"/>
      <c r="AE1135" s="569">
        <v>81000</v>
      </c>
      <c r="AF1135" s="569"/>
      <c r="AG1135" s="569"/>
      <c r="AH1135" s="569" t="s">
        <v>3556</v>
      </c>
      <c r="AI1135" t="s">
        <v>542</v>
      </c>
      <c r="AQ1135"/>
      <c r="AR1135"/>
      <c r="AS1135"/>
      <c r="AT1135"/>
      <c r="AU1135"/>
      <c r="AV1135"/>
      <c r="AW1135"/>
      <c r="AX1135"/>
      <c r="AY1135"/>
      <c r="AZ1135"/>
      <c r="BA1135"/>
      <c r="BB1135"/>
      <c r="BC1135"/>
      <c r="BD1135"/>
      <c r="BE1135"/>
      <c r="BF1135"/>
      <c r="BG1135"/>
      <c r="BH1135"/>
      <c r="BI1135"/>
      <c r="BJ1135"/>
      <c r="BK1135"/>
      <c r="BL1135"/>
      <c r="BM1135"/>
      <c r="BN1135"/>
      <c r="BO1135"/>
      <c r="BU1135" s="126"/>
      <c r="BV1135" s="203"/>
      <c r="BX1135" s="126"/>
      <c r="BY1135" s="203"/>
      <c r="CA1135" s="126"/>
      <c r="CB1135" s="203"/>
      <c r="CD1135" s="376"/>
      <c r="CE1135" s="203"/>
      <c r="CM1135" s="375"/>
      <c r="DB1135" s="376">
        <v>45880</v>
      </c>
      <c r="DC1135" s="374">
        <v>357000</v>
      </c>
    </row>
    <row r="1136" spans="5:107" x14ac:dyDescent="0.25">
      <c r="E1136" s="211">
        <v>45845</v>
      </c>
      <c r="F1136" s="212">
        <v>5000</v>
      </c>
      <c r="G1136" s="213" t="s">
        <v>1281</v>
      </c>
      <c r="H1136" s="212" t="s">
        <v>883</v>
      </c>
      <c r="T1136" s="671">
        <v>45362</v>
      </c>
      <c r="U1136" s="557" t="s">
        <v>3130</v>
      </c>
      <c r="V1136" s="557" t="s">
        <v>3534</v>
      </c>
      <c r="W1136" s="558" t="s">
        <v>3490</v>
      </c>
      <c r="X1136" s="558" t="s">
        <v>214</v>
      </c>
      <c r="Y1136" s="673">
        <v>100000</v>
      </c>
      <c r="Z1136" s="569"/>
      <c r="AA1136" s="569">
        <v>37000</v>
      </c>
      <c r="AB1136" s="569"/>
      <c r="AC1136" s="569"/>
      <c r="AD1136" s="569"/>
      <c r="AE1136" s="569">
        <v>37000</v>
      </c>
      <c r="AF1136" s="569"/>
      <c r="AG1136" s="569"/>
      <c r="AH1136" s="569" t="s">
        <v>3553</v>
      </c>
      <c r="AI1136" t="s">
        <v>542</v>
      </c>
      <c r="AQ1136"/>
      <c r="AR1136"/>
      <c r="AS1136"/>
      <c r="AT1136"/>
      <c r="AU1136"/>
      <c r="AV1136"/>
      <c r="AW1136"/>
      <c r="AX1136"/>
      <c r="AY1136"/>
      <c r="AZ1136"/>
      <c r="BA1136"/>
      <c r="BB1136"/>
      <c r="BC1136"/>
      <c r="BD1136"/>
      <c r="BE1136"/>
      <c r="BF1136"/>
      <c r="BG1136"/>
      <c r="BH1136"/>
      <c r="BI1136"/>
      <c r="BJ1136"/>
      <c r="BK1136"/>
      <c r="BL1136"/>
      <c r="BM1136"/>
      <c r="BN1136"/>
      <c r="BO1136"/>
      <c r="BU1136" s="126"/>
      <c r="BV1136" s="203"/>
      <c r="BX1136" s="126"/>
      <c r="BY1136" s="203"/>
      <c r="CA1136" s="126"/>
      <c r="CB1136" s="203"/>
      <c r="CD1136" s="376"/>
      <c r="CE1136" s="203"/>
      <c r="CM1136" s="375"/>
      <c r="DB1136" s="376">
        <v>45880</v>
      </c>
      <c r="DC1136" s="374">
        <v>19000</v>
      </c>
    </row>
    <row r="1137" spans="5:107" x14ac:dyDescent="0.25">
      <c r="E1137" s="211">
        <v>45845</v>
      </c>
      <c r="F1137" s="212">
        <v>30000</v>
      </c>
      <c r="G1137" s="213" t="s">
        <v>911</v>
      </c>
      <c r="H1137" s="212" t="s">
        <v>21</v>
      </c>
      <c r="T1137" s="671">
        <v>45357</v>
      </c>
      <c r="U1137" s="557" t="s">
        <v>556</v>
      </c>
      <c r="V1137" s="557" t="s">
        <v>3543</v>
      </c>
      <c r="W1137" s="558" t="s">
        <v>561</v>
      </c>
      <c r="X1137" s="558" t="s">
        <v>427</v>
      </c>
      <c r="Y1137" s="673">
        <v>300000</v>
      </c>
      <c r="Z1137" s="569"/>
      <c r="AA1137" s="569">
        <v>40000</v>
      </c>
      <c r="AB1137" s="569"/>
      <c r="AC1137" s="569"/>
      <c r="AD1137" s="569"/>
      <c r="AE1137" s="569">
        <v>40000</v>
      </c>
      <c r="AF1137" s="569"/>
      <c r="AG1137" s="569"/>
      <c r="AH1137" s="569" t="s">
        <v>3676</v>
      </c>
      <c r="AI1137" t="s">
        <v>542</v>
      </c>
      <c r="AQ1137"/>
      <c r="AR1137"/>
      <c r="AS1137"/>
      <c r="AT1137"/>
      <c r="AU1137"/>
      <c r="AV1137"/>
      <c r="AW1137"/>
      <c r="AX1137"/>
      <c r="AY1137"/>
      <c r="AZ1137"/>
      <c r="BA1137"/>
      <c r="BB1137"/>
      <c r="BC1137"/>
      <c r="BD1137"/>
      <c r="BE1137"/>
      <c r="BF1137"/>
      <c r="BG1137"/>
      <c r="BH1137"/>
      <c r="BI1137"/>
      <c r="BJ1137"/>
      <c r="BK1137"/>
      <c r="BL1137"/>
      <c r="BM1137"/>
      <c r="BN1137"/>
      <c r="BO1137"/>
      <c r="BU1137" s="126"/>
      <c r="BV1137" s="203"/>
      <c r="BX1137" s="126"/>
      <c r="BY1137" s="203"/>
      <c r="CD1137" s="376"/>
      <c r="CE1137" s="203"/>
      <c r="CM1137" s="375"/>
      <c r="DB1137" s="376">
        <v>45879</v>
      </c>
      <c r="DC1137" s="374">
        <v>15000</v>
      </c>
    </row>
    <row r="1138" spans="5:107" x14ac:dyDescent="0.25">
      <c r="E1138" s="211">
        <v>45845</v>
      </c>
      <c r="F1138" s="212">
        <v>2000</v>
      </c>
      <c r="G1138" s="213" t="s">
        <v>5440</v>
      </c>
      <c r="H1138" s="212" t="s">
        <v>598</v>
      </c>
      <c r="T1138" s="671">
        <v>45356</v>
      </c>
      <c r="U1138" s="557" t="s">
        <v>556</v>
      </c>
      <c r="V1138" s="557" t="s">
        <v>3610</v>
      </c>
      <c r="W1138" s="558" t="s">
        <v>561</v>
      </c>
      <c r="X1138" s="558" t="s">
        <v>427</v>
      </c>
      <c r="Y1138" s="673">
        <v>623000</v>
      </c>
      <c r="Z1138" s="569"/>
      <c r="AA1138" s="569">
        <v>40000</v>
      </c>
      <c r="AB1138" s="569"/>
      <c r="AC1138" s="569"/>
      <c r="AD1138" s="569"/>
      <c r="AE1138" s="569">
        <v>40000</v>
      </c>
      <c r="AF1138" s="569"/>
      <c r="AG1138" s="569"/>
      <c r="AH1138" s="569" t="s">
        <v>3675</v>
      </c>
      <c r="AI1138" t="s">
        <v>542</v>
      </c>
      <c r="AQ1138"/>
      <c r="AR1138"/>
      <c r="AS1138"/>
      <c r="AT1138"/>
      <c r="AU1138"/>
      <c r="AV1138"/>
      <c r="AW1138"/>
      <c r="AX1138"/>
      <c r="AY1138"/>
      <c r="AZ1138"/>
      <c r="BA1138"/>
      <c r="BB1138"/>
      <c r="BC1138"/>
      <c r="BD1138"/>
      <c r="BE1138"/>
      <c r="BF1138"/>
      <c r="BG1138"/>
      <c r="BH1138"/>
      <c r="BI1138"/>
      <c r="BJ1138"/>
      <c r="BK1138"/>
      <c r="BL1138"/>
      <c r="BM1138"/>
      <c r="BN1138"/>
      <c r="BO1138"/>
      <c r="BU1138" s="126"/>
      <c r="BV1138" s="203"/>
      <c r="BX1138" s="126"/>
      <c r="BY1138" s="203"/>
      <c r="CD1138" s="376"/>
      <c r="CE1138" s="203"/>
      <c r="CM1138" s="375"/>
      <c r="DB1138" s="376">
        <v>45878</v>
      </c>
      <c r="DC1138" s="374">
        <v>170000</v>
      </c>
    </row>
    <row r="1139" spans="5:107" x14ac:dyDescent="0.25">
      <c r="E1139" s="211">
        <v>45844</v>
      </c>
      <c r="F1139" s="212">
        <v>18000</v>
      </c>
      <c r="G1139" s="213" t="s">
        <v>1281</v>
      </c>
      <c r="H1139" s="212" t="s">
        <v>2787</v>
      </c>
      <c r="T1139" s="671">
        <v>45355</v>
      </c>
      <c r="U1139" s="557" t="s">
        <v>556</v>
      </c>
      <c r="V1139" s="557" t="s">
        <v>3635</v>
      </c>
      <c r="W1139" s="558" t="s">
        <v>561</v>
      </c>
      <c r="X1139" s="558" t="s">
        <v>426</v>
      </c>
      <c r="Y1139" s="673">
        <v>350000</v>
      </c>
      <c r="Z1139" s="569"/>
      <c r="AA1139" s="569">
        <v>40000</v>
      </c>
      <c r="AB1139" s="569"/>
      <c r="AC1139" s="569"/>
      <c r="AD1139" s="569"/>
      <c r="AE1139" s="569">
        <v>40000</v>
      </c>
      <c r="AF1139" s="569"/>
      <c r="AG1139" s="569"/>
      <c r="AH1139" s="569" t="s">
        <v>3674</v>
      </c>
      <c r="AI1139" t="s">
        <v>542</v>
      </c>
      <c r="AQ1139"/>
      <c r="AR1139"/>
      <c r="AS1139"/>
      <c r="AT1139"/>
      <c r="AU1139"/>
      <c r="AV1139"/>
      <c r="AW1139"/>
      <c r="AX1139"/>
      <c r="AY1139"/>
      <c r="AZ1139"/>
      <c r="BA1139"/>
      <c r="BB1139"/>
      <c r="BC1139"/>
      <c r="BD1139"/>
      <c r="BE1139"/>
      <c r="BF1139"/>
      <c r="BG1139"/>
      <c r="BH1139"/>
      <c r="BI1139"/>
      <c r="BJ1139"/>
      <c r="BK1139"/>
      <c r="BL1139"/>
      <c r="BM1139"/>
      <c r="BN1139"/>
      <c r="BO1139"/>
      <c r="BU1139" s="126"/>
      <c r="BV1139" s="203"/>
      <c r="BX1139" s="126"/>
      <c r="BY1139" s="203"/>
      <c r="CD1139" s="376"/>
      <c r="CE1139" s="203"/>
      <c r="CM1139" s="375"/>
      <c r="DB1139" s="376">
        <v>45878</v>
      </c>
      <c r="DC1139" s="374">
        <v>5000</v>
      </c>
    </row>
    <row r="1140" spans="5:107" x14ac:dyDescent="0.25">
      <c r="E1140" s="211">
        <v>45844</v>
      </c>
      <c r="F1140" s="212">
        <v>4000</v>
      </c>
      <c r="G1140" s="213" t="s">
        <v>3324</v>
      </c>
      <c r="H1140" s="212" t="s">
        <v>5997</v>
      </c>
      <c r="T1140" s="671">
        <v>45354</v>
      </c>
      <c r="U1140" s="557" t="s">
        <v>556</v>
      </c>
      <c r="V1140" s="557" t="s">
        <v>3492</v>
      </c>
      <c r="W1140" s="558" t="s">
        <v>1442</v>
      </c>
      <c r="X1140" s="558" t="s">
        <v>577</v>
      </c>
      <c r="Y1140" s="673">
        <v>510000</v>
      </c>
      <c r="Z1140" s="569"/>
      <c r="AA1140" s="569">
        <v>37000</v>
      </c>
      <c r="AB1140" s="569"/>
      <c r="AC1140" s="569"/>
      <c r="AD1140" s="569"/>
      <c r="AE1140" s="569">
        <v>37000</v>
      </c>
      <c r="AF1140" s="569"/>
      <c r="AG1140" s="569"/>
      <c r="AH1140" s="569" t="s">
        <v>3552</v>
      </c>
      <c r="AI1140" t="s">
        <v>542</v>
      </c>
      <c r="AQ1140"/>
      <c r="AR1140"/>
      <c r="AS1140"/>
      <c r="AT1140"/>
      <c r="AU1140"/>
      <c r="AV1140"/>
      <c r="AW1140"/>
      <c r="AX1140"/>
      <c r="AY1140"/>
      <c r="AZ1140"/>
      <c r="BA1140"/>
      <c r="BB1140"/>
      <c r="BC1140"/>
      <c r="BD1140"/>
      <c r="BE1140"/>
      <c r="BF1140"/>
      <c r="BG1140"/>
      <c r="BH1140"/>
      <c r="BI1140"/>
      <c r="BJ1140"/>
      <c r="BK1140"/>
      <c r="BL1140"/>
      <c r="BM1140"/>
      <c r="BN1140"/>
      <c r="BO1140"/>
      <c r="BU1140" s="126"/>
      <c r="BV1140" s="203"/>
      <c r="BX1140" s="126"/>
      <c r="BY1140" s="203"/>
      <c r="CD1140" s="376"/>
      <c r="CE1140" s="203"/>
      <c r="CM1140" s="375"/>
      <c r="DB1140" s="376">
        <v>45878</v>
      </c>
      <c r="DC1140" s="374">
        <v>43000</v>
      </c>
    </row>
    <row r="1141" spans="5:107" x14ac:dyDescent="0.25">
      <c r="E1141" s="211">
        <v>45844</v>
      </c>
      <c r="F1141" s="212">
        <v>54000</v>
      </c>
      <c r="G1141" s="213" t="s">
        <v>1281</v>
      </c>
      <c r="H1141" s="212" t="s">
        <v>5996</v>
      </c>
      <c r="T1141" s="671">
        <v>45353</v>
      </c>
      <c r="U1141" s="557" t="s">
        <v>556</v>
      </c>
      <c r="V1141" s="557" t="s">
        <v>3549</v>
      </c>
      <c r="W1141" s="558" t="s">
        <v>561</v>
      </c>
      <c r="X1141" s="558" t="s">
        <v>214</v>
      </c>
      <c r="Y1141" s="673">
        <v>468000</v>
      </c>
      <c r="Z1141" s="569"/>
      <c r="AA1141" s="569">
        <v>57000</v>
      </c>
      <c r="AB1141" s="569"/>
      <c r="AC1141" s="569"/>
      <c r="AD1141" s="569"/>
      <c r="AE1141" s="569">
        <v>57000</v>
      </c>
      <c r="AF1141" s="569"/>
      <c r="AG1141" s="569"/>
      <c r="AH1141" s="569" t="s">
        <v>3554</v>
      </c>
      <c r="AI1141" t="s">
        <v>542</v>
      </c>
      <c r="AQ1141"/>
      <c r="AR1141"/>
      <c r="AS1141"/>
      <c r="AT1141"/>
      <c r="AU1141"/>
      <c r="AV1141"/>
      <c r="AW1141"/>
      <c r="AX1141"/>
      <c r="AY1141"/>
      <c r="AZ1141"/>
      <c r="BA1141"/>
      <c r="BB1141"/>
      <c r="BC1141"/>
      <c r="BD1141"/>
      <c r="BE1141"/>
      <c r="BF1141"/>
      <c r="BG1141"/>
      <c r="BH1141"/>
      <c r="BI1141"/>
      <c r="BJ1141"/>
      <c r="BK1141"/>
      <c r="BL1141"/>
      <c r="BM1141"/>
      <c r="BN1141"/>
      <c r="BO1141"/>
      <c r="BU1141" s="126"/>
      <c r="BV1141" s="203"/>
      <c r="BX1141" s="126"/>
      <c r="BY1141" s="203"/>
      <c r="CD1141" s="376"/>
      <c r="CE1141" s="203"/>
      <c r="CM1141" s="375"/>
      <c r="DB1141" s="376">
        <v>45877</v>
      </c>
      <c r="DC1141" s="374">
        <v>72000</v>
      </c>
    </row>
    <row r="1142" spans="5:107" x14ac:dyDescent="0.25">
      <c r="E1142" s="211">
        <v>45844</v>
      </c>
      <c r="F1142" s="212">
        <v>5000</v>
      </c>
      <c r="G1142" s="213" t="s">
        <v>1281</v>
      </c>
      <c r="H1142" s="212" t="s">
        <v>5995</v>
      </c>
      <c r="T1142" s="671">
        <v>45352</v>
      </c>
      <c r="U1142" s="557" t="s">
        <v>556</v>
      </c>
      <c r="V1142" s="557" t="s">
        <v>3603</v>
      </c>
      <c r="W1142" s="558" t="s">
        <v>561</v>
      </c>
      <c r="X1142" s="558" t="s">
        <v>214</v>
      </c>
      <c r="Y1142" s="673">
        <v>490000</v>
      </c>
      <c r="Z1142" s="569"/>
      <c r="AA1142" s="569">
        <v>75000</v>
      </c>
      <c r="AB1142" s="569"/>
      <c r="AC1142" s="569"/>
      <c r="AD1142" s="569"/>
      <c r="AE1142" s="569">
        <v>75000</v>
      </c>
      <c r="AF1142" s="569"/>
      <c r="AG1142" s="569"/>
      <c r="AH1142" s="569" t="s">
        <v>3617</v>
      </c>
      <c r="AI1142" t="s">
        <v>542</v>
      </c>
      <c r="AQ1142"/>
      <c r="AR1142"/>
      <c r="AS1142"/>
      <c r="AT1142"/>
      <c r="AU1142"/>
      <c r="AV1142"/>
      <c r="AW1142"/>
      <c r="AX1142"/>
      <c r="AY1142"/>
      <c r="AZ1142"/>
      <c r="BA1142"/>
      <c r="BB1142"/>
      <c r="BC1142"/>
      <c r="BD1142"/>
      <c r="BE1142"/>
      <c r="BF1142"/>
      <c r="BG1142"/>
      <c r="BH1142"/>
      <c r="BI1142"/>
      <c r="BJ1142"/>
      <c r="BK1142"/>
      <c r="BL1142"/>
      <c r="BM1142"/>
      <c r="BN1142"/>
      <c r="BO1142"/>
      <c r="BU1142" s="126"/>
      <c r="BV1142" s="203"/>
      <c r="BX1142" s="126"/>
      <c r="BY1142" s="203"/>
      <c r="CD1142" s="376"/>
      <c r="CE1142" s="203"/>
      <c r="CM1142" s="375"/>
      <c r="DB1142" s="376">
        <v>45877</v>
      </c>
      <c r="DC1142" s="374">
        <v>54000</v>
      </c>
    </row>
    <row r="1143" spans="5:107" x14ac:dyDescent="0.25">
      <c r="E1143" s="211">
        <v>45843</v>
      </c>
      <c r="F1143" s="212">
        <v>2000</v>
      </c>
      <c r="G1143" s="213"/>
      <c r="H1143" s="212" t="s">
        <v>5993</v>
      </c>
      <c r="T1143" s="671">
        <v>45351</v>
      </c>
      <c r="U1143" s="557" t="s">
        <v>566</v>
      </c>
      <c r="V1143" s="557" t="s">
        <v>3522</v>
      </c>
      <c r="W1143" s="558" t="s">
        <v>561</v>
      </c>
      <c r="X1143" s="558" t="s">
        <v>577</v>
      </c>
      <c r="Y1143" s="673">
        <v>378000</v>
      </c>
      <c r="Z1143" s="569"/>
      <c r="AA1143" s="569">
        <v>75000</v>
      </c>
      <c r="AB1143" s="569"/>
      <c r="AC1143" s="569"/>
      <c r="AD1143" s="569"/>
      <c r="AE1143" s="569">
        <v>75000</v>
      </c>
      <c r="AF1143" s="569"/>
      <c r="AG1143" s="569"/>
      <c r="AH1143" s="569" t="s">
        <v>3530</v>
      </c>
      <c r="AI1143" t="s">
        <v>542</v>
      </c>
      <c r="AQ1143"/>
      <c r="AR1143"/>
      <c r="AS1143"/>
      <c r="AT1143"/>
      <c r="AU1143"/>
      <c r="AV1143"/>
      <c r="AW1143"/>
      <c r="AX1143"/>
      <c r="AY1143"/>
      <c r="AZ1143"/>
      <c r="BA1143"/>
      <c r="BB1143"/>
      <c r="BC1143"/>
      <c r="BD1143"/>
      <c r="BE1143"/>
      <c r="BF1143"/>
      <c r="BG1143"/>
      <c r="BH1143"/>
      <c r="BI1143"/>
      <c r="BJ1143"/>
      <c r="BK1143"/>
      <c r="BL1143"/>
      <c r="BM1143"/>
      <c r="BN1143"/>
      <c r="BO1143"/>
      <c r="BU1143" s="126"/>
      <c r="BV1143" s="203"/>
      <c r="BX1143" s="126"/>
      <c r="BY1143" s="203"/>
      <c r="CD1143" s="376"/>
      <c r="CE1143" s="203"/>
      <c r="CM1143" s="375"/>
      <c r="DB1143" s="376">
        <v>45877</v>
      </c>
      <c r="DC1143" s="374">
        <v>18000</v>
      </c>
    </row>
    <row r="1144" spans="5:107" x14ac:dyDescent="0.25">
      <c r="E1144" s="211">
        <v>45843</v>
      </c>
      <c r="F1144" s="212">
        <v>140000</v>
      </c>
      <c r="G1144" s="213" t="s">
        <v>3321</v>
      </c>
      <c r="H1144" s="212" t="s">
        <v>5994</v>
      </c>
      <c r="T1144" s="671">
        <v>45351</v>
      </c>
      <c r="U1144" s="557" t="s">
        <v>1448</v>
      </c>
      <c r="V1144" s="557" t="s">
        <v>3483</v>
      </c>
      <c r="W1144" s="558" t="s">
        <v>561</v>
      </c>
      <c r="X1144" s="558" t="s">
        <v>427</v>
      </c>
      <c r="Y1144" s="673">
        <v>290000</v>
      </c>
      <c r="Z1144" s="569"/>
      <c r="AA1144" s="569">
        <v>68000</v>
      </c>
      <c r="AB1144" s="569"/>
      <c r="AC1144" s="569"/>
      <c r="AD1144" s="569"/>
      <c r="AE1144" s="569">
        <v>68000</v>
      </c>
      <c r="AF1144" s="569"/>
      <c r="AG1144" s="569"/>
      <c r="AH1144" s="569" t="s">
        <v>3521</v>
      </c>
      <c r="AI1144" t="s">
        <v>542</v>
      </c>
      <c r="AQ1144"/>
      <c r="AR1144"/>
      <c r="AS1144"/>
      <c r="AT1144"/>
      <c r="AU1144"/>
      <c r="AV1144"/>
      <c r="AW1144"/>
      <c r="AX1144"/>
      <c r="AY1144"/>
      <c r="AZ1144"/>
      <c r="BA1144"/>
      <c r="BB1144"/>
      <c r="BC1144"/>
      <c r="BD1144"/>
      <c r="BE1144"/>
      <c r="BF1144"/>
      <c r="BG1144"/>
      <c r="BH1144"/>
      <c r="BI1144"/>
      <c r="BJ1144"/>
      <c r="BK1144"/>
      <c r="BL1144"/>
      <c r="BM1144"/>
      <c r="BN1144"/>
      <c r="BO1144"/>
      <c r="BU1144" s="126"/>
      <c r="BV1144" s="203"/>
      <c r="BX1144" s="126"/>
      <c r="BY1144" s="203"/>
      <c r="CM1144" s="375"/>
      <c r="DB1144" s="376">
        <v>45875</v>
      </c>
      <c r="DC1144" s="374">
        <v>2000</v>
      </c>
    </row>
    <row r="1145" spans="5:107" x14ac:dyDescent="0.25">
      <c r="E1145" s="211">
        <v>45841</v>
      </c>
      <c r="F1145" s="212">
        <v>5000</v>
      </c>
      <c r="G1145" s="213" t="s">
        <v>1281</v>
      </c>
      <c r="H1145" s="212" t="s">
        <v>888</v>
      </c>
      <c r="T1145" s="671">
        <v>45351</v>
      </c>
      <c r="U1145" s="557" t="s">
        <v>2943</v>
      </c>
      <c r="V1145" s="557" t="s">
        <v>2944</v>
      </c>
      <c r="W1145" s="558" t="s">
        <v>561</v>
      </c>
      <c r="X1145" s="558" t="s">
        <v>571</v>
      </c>
      <c r="Y1145" s="673">
        <v>573000</v>
      </c>
      <c r="Z1145" s="569"/>
      <c r="AA1145" s="569">
        <v>100000</v>
      </c>
      <c r="AB1145" s="569"/>
      <c r="AC1145" s="569"/>
      <c r="AD1145" s="569"/>
      <c r="AE1145" s="569">
        <v>100000</v>
      </c>
      <c r="AF1145" s="569"/>
      <c r="AG1145" s="569"/>
      <c r="AH1145" s="569" t="s">
        <v>3518</v>
      </c>
      <c r="AI1145" t="s">
        <v>542</v>
      </c>
      <c r="AQ1145"/>
      <c r="AR1145"/>
      <c r="AS1145"/>
      <c r="AT1145"/>
      <c r="AU1145"/>
      <c r="AV1145"/>
      <c r="AW1145"/>
      <c r="AX1145"/>
      <c r="AY1145"/>
      <c r="AZ1145"/>
      <c r="BA1145"/>
      <c r="BB1145"/>
      <c r="BC1145"/>
      <c r="BD1145"/>
      <c r="BE1145"/>
      <c r="BF1145"/>
      <c r="BG1145"/>
      <c r="BH1145"/>
      <c r="BI1145"/>
      <c r="BJ1145"/>
      <c r="BK1145"/>
      <c r="BL1145"/>
      <c r="BM1145"/>
      <c r="BN1145"/>
      <c r="BO1145"/>
      <c r="BU1145" s="126"/>
      <c r="BV1145" s="203"/>
      <c r="BX1145" s="126"/>
      <c r="BY1145" s="203"/>
      <c r="CM1145" s="375"/>
      <c r="DB1145" s="376">
        <v>45875</v>
      </c>
      <c r="DC1145" s="374">
        <v>20000</v>
      </c>
    </row>
    <row r="1146" spans="5:107" x14ac:dyDescent="0.25">
      <c r="E1146" s="211">
        <v>45841</v>
      </c>
      <c r="F1146" s="212">
        <v>2000</v>
      </c>
      <c r="G1146" s="213" t="s">
        <v>5440</v>
      </c>
      <c r="H1146" s="212" t="s">
        <v>5517</v>
      </c>
      <c r="T1146" s="671">
        <v>45351</v>
      </c>
      <c r="U1146" s="557" t="s">
        <v>2492</v>
      </c>
      <c r="V1146" s="557" t="s">
        <v>2876</v>
      </c>
      <c r="W1146" s="558" t="s">
        <v>561</v>
      </c>
      <c r="X1146" s="558" t="s">
        <v>214</v>
      </c>
      <c r="Y1146" s="673">
        <v>450000</v>
      </c>
      <c r="Z1146" s="569"/>
      <c r="AA1146" s="569">
        <v>95000</v>
      </c>
      <c r="AB1146" s="569"/>
      <c r="AC1146" s="569"/>
      <c r="AD1146" s="569"/>
      <c r="AE1146" s="569">
        <v>95000</v>
      </c>
      <c r="AF1146" s="569"/>
      <c r="AG1146" s="569"/>
      <c r="AH1146" s="569" t="s">
        <v>3524</v>
      </c>
      <c r="AI1146" t="s">
        <v>542</v>
      </c>
      <c r="AQ1146"/>
      <c r="AR1146"/>
      <c r="AS1146"/>
      <c r="AT1146"/>
      <c r="AU1146"/>
      <c r="AV1146"/>
      <c r="AW1146"/>
      <c r="AX1146"/>
      <c r="AY1146"/>
      <c r="AZ1146"/>
      <c r="BA1146"/>
      <c r="BB1146"/>
      <c r="BC1146"/>
      <c r="BD1146"/>
      <c r="BE1146"/>
      <c r="BF1146"/>
      <c r="BG1146"/>
      <c r="BH1146"/>
      <c r="BI1146"/>
      <c r="BJ1146"/>
      <c r="BK1146"/>
      <c r="BL1146"/>
      <c r="BM1146"/>
      <c r="BN1146"/>
      <c r="BO1146"/>
      <c r="BU1146" s="126"/>
      <c r="BV1146" s="203"/>
      <c r="BX1146" s="126"/>
      <c r="BY1146" s="203"/>
      <c r="CM1146" s="375"/>
      <c r="DB1146" s="376">
        <v>45874</v>
      </c>
      <c r="DC1146" s="374">
        <v>285000</v>
      </c>
    </row>
    <row r="1147" spans="5:107" x14ac:dyDescent="0.25">
      <c r="E1147" s="211">
        <v>45841</v>
      </c>
      <c r="F1147" s="212">
        <v>140000</v>
      </c>
      <c r="G1147" s="213" t="s">
        <v>1281</v>
      </c>
      <c r="H1147" s="212" t="s">
        <v>3344</v>
      </c>
      <c r="T1147" s="671">
        <v>45351</v>
      </c>
      <c r="U1147" s="557" t="s">
        <v>6513</v>
      </c>
      <c r="V1147" s="557" t="s">
        <v>3544</v>
      </c>
      <c r="W1147" s="558" t="s">
        <v>561</v>
      </c>
      <c r="X1147" s="558" t="s">
        <v>426</v>
      </c>
      <c r="Y1147" s="673">
        <v>283000</v>
      </c>
      <c r="Z1147" s="569"/>
      <c r="AA1147" s="569">
        <v>73000</v>
      </c>
      <c r="AB1147" s="569"/>
      <c r="AC1147" s="569"/>
      <c r="AD1147" s="569"/>
      <c r="AE1147" s="569">
        <v>73000</v>
      </c>
      <c r="AF1147" s="569"/>
      <c r="AG1147" s="569"/>
      <c r="AH1147" s="569" t="s">
        <v>3548</v>
      </c>
      <c r="AI1147" t="s">
        <v>542</v>
      </c>
      <c r="AQ1147"/>
      <c r="AR1147"/>
      <c r="AS1147"/>
      <c r="AT1147"/>
      <c r="AU1147"/>
      <c r="AV1147"/>
      <c r="AW1147"/>
      <c r="AX1147"/>
      <c r="AY1147"/>
      <c r="AZ1147"/>
      <c r="BA1147"/>
      <c r="BB1147"/>
      <c r="BC1147"/>
      <c r="BD1147"/>
      <c r="BE1147"/>
      <c r="BF1147"/>
      <c r="BG1147"/>
      <c r="BH1147"/>
      <c r="BI1147"/>
      <c r="BJ1147"/>
      <c r="BK1147"/>
      <c r="BL1147"/>
      <c r="BM1147"/>
      <c r="BN1147"/>
      <c r="BO1147"/>
      <c r="BU1147" s="126"/>
      <c r="BV1147" s="203"/>
      <c r="BX1147" s="126"/>
      <c r="BY1147" s="203"/>
      <c r="CM1147" s="375"/>
      <c r="DB1147" s="376">
        <v>45874</v>
      </c>
      <c r="DC1147" s="374">
        <v>181000</v>
      </c>
    </row>
    <row r="1148" spans="5:107" x14ac:dyDescent="0.25">
      <c r="E1148" s="211">
        <v>45841</v>
      </c>
      <c r="F1148" s="212">
        <v>6000</v>
      </c>
      <c r="G1148" s="213"/>
      <c r="H1148" s="212" t="s">
        <v>5674</v>
      </c>
      <c r="T1148" s="671">
        <v>45351</v>
      </c>
      <c r="U1148" s="557" t="s">
        <v>596</v>
      </c>
      <c r="V1148" s="557" t="s">
        <v>3557</v>
      </c>
      <c r="W1148" s="558" t="s">
        <v>561</v>
      </c>
      <c r="X1148" s="558" t="s">
        <v>427</v>
      </c>
      <c r="Y1148" s="673">
        <v>584000</v>
      </c>
      <c r="Z1148" s="569"/>
      <c r="AA1148" s="569">
        <v>67000</v>
      </c>
      <c r="AB1148" s="569"/>
      <c r="AC1148" s="569"/>
      <c r="AD1148" s="569"/>
      <c r="AE1148" s="569">
        <v>67000</v>
      </c>
      <c r="AF1148" s="569"/>
      <c r="AG1148" s="569"/>
      <c r="AH1148" s="569" t="s">
        <v>3558</v>
      </c>
      <c r="AI1148" t="s">
        <v>542</v>
      </c>
      <c r="AQ1148"/>
      <c r="AR1148"/>
      <c r="AS1148"/>
      <c r="AT1148"/>
      <c r="AU1148"/>
      <c r="AV1148"/>
      <c r="AW1148"/>
      <c r="AX1148"/>
      <c r="AY1148"/>
      <c r="AZ1148"/>
      <c r="BA1148"/>
      <c r="BB1148"/>
      <c r="BC1148"/>
      <c r="BD1148"/>
      <c r="BE1148"/>
      <c r="BF1148"/>
      <c r="BG1148"/>
      <c r="BH1148"/>
      <c r="BI1148"/>
      <c r="BJ1148"/>
      <c r="BK1148"/>
      <c r="BL1148"/>
      <c r="BM1148"/>
      <c r="BN1148"/>
      <c r="BO1148"/>
      <c r="BU1148" s="126"/>
      <c r="BV1148" s="203"/>
      <c r="BX1148" s="126"/>
      <c r="BY1148" s="203"/>
      <c r="CM1148" s="375"/>
      <c r="DB1148" s="376">
        <v>45874</v>
      </c>
      <c r="DC1148" s="374">
        <v>300000</v>
      </c>
    </row>
    <row r="1149" spans="5:107" x14ac:dyDescent="0.25">
      <c r="E1149" s="211">
        <v>45840</v>
      </c>
      <c r="F1149" s="212">
        <v>20000</v>
      </c>
      <c r="G1149" s="213" t="s">
        <v>3324</v>
      </c>
      <c r="H1149" s="212" t="s">
        <v>5979</v>
      </c>
      <c r="T1149" s="671">
        <v>45351</v>
      </c>
      <c r="U1149" s="557" t="s">
        <v>596</v>
      </c>
      <c r="V1149" s="557" t="s">
        <v>3389</v>
      </c>
      <c r="W1149" s="558"/>
      <c r="X1149" s="558"/>
      <c r="Y1149" s="673"/>
      <c r="Z1149" s="569"/>
      <c r="AA1149" s="569">
        <v>15000</v>
      </c>
      <c r="AB1149" s="569"/>
      <c r="AC1149" s="569"/>
      <c r="AD1149" s="569"/>
      <c r="AE1149" s="569">
        <v>15000</v>
      </c>
      <c r="AF1149" s="569"/>
      <c r="AG1149" s="569"/>
      <c r="AH1149" s="569" t="s">
        <v>3396</v>
      </c>
      <c r="AI1149" t="s">
        <v>542</v>
      </c>
      <c r="AQ1149"/>
      <c r="AR1149"/>
      <c r="AS1149"/>
      <c r="AT1149"/>
      <c r="AU1149"/>
      <c r="AV1149"/>
      <c r="AW1149"/>
      <c r="AX1149"/>
      <c r="AY1149"/>
      <c r="AZ1149"/>
      <c r="BA1149"/>
      <c r="BB1149"/>
      <c r="BC1149"/>
      <c r="BD1149"/>
      <c r="BE1149"/>
      <c r="BF1149"/>
      <c r="BG1149"/>
      <c r="BH1149"/>
      <c r="BI1149"/>
      <c r="BJ1149"/>
      <c r="BK1149"/>
      <c r="BL1149"/>
      <c r="BM1149"/>
      <c r="BN1149"/>
      <c r="BO1149"/>
      <c r="BU1149" s="126"/>
      <c r="BV1149" s="203"/>
      <c r="BX1149" s="126"/>
      <c r="BY1149" s="203"/>
      <c r="CM1149" s="375"/>
      <c r="DB1149" s="376">
        <v>45874</v>
      </c>
      <c r="DC1149" s="374">
        <v>2000</v>
      </c>
    </row>
    <row r="1150" spans="5:107" x14ac:dyDescent="0.25">
      <c r="E1150" s="211">
        <v>45840</v>
      </c>
      <c r="F1150" s="212">
        <v>6000</v>
      </c>
      <c r="G1150" s="213"/>
      <c r="H1150" s="212" t="s">
        <v>5674</v>
      </c>
      <c r="T1150" s="671">
        <v>45350</v>
      </c>
      <c r="U1150" s="557" t="s">
        <v>3130</v>
      </c>
      <c r="V1150" s="557" t="s">
        <v>3534</v>
      </c>
      <c r="W1150" s="558" t="s">
        <v>3535</v>
      </c>
      <c r="X1150" s="558" t="s">
        <v>214</v>
      </c>
      <c r="Y1150" s="673">
        <v>20000</v>
      </c>
      <c r="Z1150" s="569"/>
      <c r="AA1150" s="569">
        <v>20000</v>
      </c>
      <c r="AB1150" s="569"/>
      <c r="AC1150" s="569"/>
      <c r="AD1150" s="569"/>
      <c r="AE1150" s="569">
        <v>20000</v>
      </c>
      <c r="AF1150" s="569"/>
      <c r="AG1150" s="569"/>
      <c r="AH1150" s="569"/>
      <c r="AI1150" t="s">
        <v>542</v>
      </c>
      <c r="AQ1150"/>
      <c r="AR1150"/>
      <c r="AS1150"/>
      <c r="AT1150"/>
      <c r="AU1150"/>
      <c r="AV1150"/>
      <c r="AW1150"/>
      <c r="AX1150"/>
      <c r="AY1150"/>
      <c r="AZ1150"/>
      <c r="BA1150"/>
      <c r="BB1150"/>
      <c r="BC1150"/>
      <c r="BD1150"/>
      <c r="BE1150"/>
      <c r="BF1150"/>
      <c r="BG1150"/>
      <c r="BH1150"/>
      <c r="BI1150"/>
      <c r="BJ1150"/>
      <c r="BK1150"/>
      <c r="BL1150"/>
      <c r="BM1150"/>
      <c r="BN1150"/>
      <c r="BO1150"/>
      <c r="BU1150" s="126"/>
      <c r="BV1150" s="203"/>
      <c r="BX1150" s="126"/>
      <c r="BY1150" s="203"/>
      <c r="CM1150" s="375"/>
      <c r="DB1150" s="376">
        <v>45874</v>
      </c>
      <c r="DC1150" s="374">
        <v>40000</v>
      </c>
    </row>
    <row r="1151" spans="5:107" x14ac:dyDescent="0.25">
      <c r="E1151" s="211">
        <v>45840</v>
      </c>
      <c r="F1151" s="212">
        <v>32000</v>
      </c>
      <c r="G1151" s="213"/>
      <c r="H1151" s="212"/>
      <c r="T1151" s="671">
        <v>45349</v>
      </c>
      <c r="U1151" s="557" t="s">
        <v>573</v>
      </c>
      <c r="V1151" s="557" t="s">
        <v>3531</v>
      </c>
      <c r="W1151" s="558" t="s">
        <v>2467</v>
      </c>
      <c r="X1151" s="558" t="s">
        <v>427</v>
      </c>
      <c r="Y1151" s="673">
        <v>1060000</v>
      </c>
      <c r="Z1151" s="569"/>
      <c r="AA1151" s="569">
        <v>65000</v>
      </c>
      <c r="AB1151" s="569"/>
      <c r="AC1151" s="569"/>
      <c r="AD1151" s="569"/>
      <c r="AE1151" s="569">
        <v>65000</v>
      </c>
      <c r="AF1151" s="569"/>
      <c r="AG1151" s="569"/>
      <c r="AH1151" s="569" t="s">
        <v>3536</v>
      </c>
      <c r="AI1151" t="s">
        <v>542</v>
      </c>
      <c r="AQ1151"/>
      <c r="AR1151"/>
      <c r="AS1151"/>
      <c r="AT1151"/>
      <c r="AU1151"/>
      <c r="AV1151"/>
      <c r="AW1151"/>
      <c r="AX1151"/>
      <c r="AY1151"/>
      <c r="AZ1151"/>
      <c r="BA1151"/>
      <c r="BB1151"/>
      <c r="BC1151"/>
      <c r="BD1151"/>
      <c r="BE1151"/>
      <c r="BF1151"/>
      <c r="BG1151"/>
      <c r="BH1151"/>
      <c r="BI1151"/>
      <c r="BJ1151"/>
      <c r="BK1151"/>
      <c r="BL1151"/>
      <c r="BM1151"/>
      <c r="BN1151"/>
      <c r="BO1151"/>
      <c r="BU1151" s="126"/>
      <c r="BV1151" s="203"/>
      <c r="BX1151" s="126"/>
      <c r="BY1151" s="203"/>
      <c r="CM1151" s="375"/>
      <c r="DB1151" s="442"/>
      <c r="DC1151" s="441"/>
    </row>
    <row r="1152" spans="5:107" x14ac:dyDescent="0.25">
      <c r="E1152" s="211">
        <v>45839</v>
      </c>
      <c r="F1152" s="212">
        <v>97000</v>
      </c>
      <c r="G1152" s="213" t="s">
        <v>1365</v>
      </c>
      <c r="H1152" s="212" t="s">
        <v>4558</v>
      </c>
      <c r="T1152" s="671">
        <v>45348</v>
      </c>
      <c r="U1152" s="557" t="s">
        <v>2071</v>
      </c>
      <c r="V1152" s="557" t="s">
        <v>3528</v>
      </c>
      <c r="W1152" s="558" t="s">
        <v>580</v>
      </c>
      <c r="X1152" s="558" t="s">
        <v>426</v>
      </c>
      <c r="Y1152" s="673">
        <v>710000</v>
      </c>
      <c r="Z1152" s="569"/>
      <c r="AA1152" s="569">
        <v>55000</v>
      </c>
      <c r="AB1152" s="569"/>
      <c r="AC1152" s="569"/>
      <c r="AD1152" s="569"/>
      <c r="AE1152" s="569">
        <v>55000</v>
      </c>
      <c r="AF1152" s="569"/>
      <c r="AG1152" s="569"/>
      <c r="AH1152" s="569" t="s">
        <v>3537</v>
      </c>
      <c r="AI1152" t="s">
        <v>542</v>
      </c>
      <c r="AQ1152"/>
      <c r="AR1152"/>
      <c r="AS1152"/>
      <c r="AT1152"/>
      <c r="AU1152"/>
      <c r="AV1152"/>
      <c r="AW1152"/>
      <c r="AX1152"/>
      <c r="AY1152"/>
      <c r="AZ1152"/>
      <c r="BA1152"/>
      <c r="BB1152"/>
      <c r="BC1152"/>
      <c r="BD1152"/>
      <c r="BE1152"/>
      <c r="BF1152"/>
      <c r="BG1152"/>
      <c r="BH1152"/>
      <c r="BI1152"/>
      <c r="BJ1152"/>
      <c r="BK1152"/>
      <c r="BL1152"/>
      <c r="BM1152"/>
      <c r="BN1152"/>
      <c r="BO1152"/>
      <c r="BU1152" s="126"/>
      <c r="BV1152" s="203"/>
      <c r="BX1152" s="126"/>
      <c r="BY1152" s="203"/>
      <c r="CM1152" s="375"/>
      <c r="DB1152" s="376"/>
      <c r="DC1152" s="374"/>
    </row>
    <row r="1153" spans="5:107" x14ac:dyDescent="0.25">
      <c r="E1153" s="211">
        <v>45839</v>
      </c>
      <c r="F1153" s="212">
        <v>38000</v>
      </c>
      <c r="G1153" s="213" t="s">
        <v>1281</v>
      </c>
      <c r="H1153" s="212" t="s">
        <v>5970</v>
      </c>
      <c r="T1153" s="671">
        <v>45347</v>
      </c>
      <c r="U1153" s="557" t="s">
        <v>1867</v>
      </c>
      <c r="V1153" s="557" t="s">
        <v>3451</v>
      </c>
      <c r="W1153" s="558" t="s">
        <v>562</v>
      </c>
      <c r="X1153" s="558" t="s">
        <v>426</v>
      </c>
      <c r="Y1153" s="673">
        <v>255000</v>
      </c>
      <c r="Z1153" s="569"/>
      <c r="AA1153" s="569">
        <v>44000</v>
      </c>
      <c r="AB1153" s="569"/>
      <c r="AC1153" s="569"/>
      <c r="AD1153" s="569"/>
      <c r="AE1153" s="569">
        <v>44000</v>
      </c>
      <c r="AF1153" s="569"/>
      <c r="AG1153" s="569"/>
      <c r="AH1153" s="569" t="s">
        <v>3513</v>
      </c>
      <c r="AI1153" t="s">
        <v>542</v>
      </c>
      <c r="AQ1153"/>
      <c r="AR1153"/>
      <c r="AS1153"/>
      <c r="AT1153"/>
      <c r="AU1153"/>
      <c r="AV1153"/>
      <c r="AW1153"/>
      <c r="AX1153"/>
      <c r="AY1153"/>
      <c r="AZ1153"/>
      <c r="BA1153"/>
      <c r="BB1153"/>
      <c r="BC1153"/>
      <c r="BD1153"/>
      <c r="BE1153"/>
      <c r="BF1153"/>
      <c r="BG1153"/>
      <c r="BH1153"/>
      <c r="BI1153"/>
      <c r="BJ1153"/>
      <c r="BK1153"/>
      <c r="BL1153"/>
      <c r="BM1153"/>
      <c r="BN1153"/>
      <c r="BO1153"/>
      <c r="BU1153" s="126"/>
      <c r="BV1153" s="203"/>
      <c r="BX1153" s="126"/>
      <c r="BY1153" s="203"/>
      <c r="CM1153" s="375"/>
      <c r="DB1153" s="376"/>
      <c r="DC1153" s="374"/>
    </row>
    <row r="1154" spans="5:107" x14ac:dyDescent="0.25">
      <c r="E1154" s="211">
        <v>45839</v>
      </c>
      <c r="F1154" s="212">
        <v>30000</v>
      </c>
      <c r="G1154" s="213" t="s">
        <v>911</v>
      </c>
      <c r="H1154" s="212" t="s">
        <v>885</v>
      </c>
      <c r="T1154" s="671">
        <v>45346</v>
      </c>
      <c r="U1154" s="557" t="s">
        <v>1641</v>
      </c>
      <c r="V1154" s="557" t="s">
        <v>3471</v>
      </c>
      <c r="W1154" s="558" t="s">
        <v>561</v>
      </c>
      <c r="X1154" s="558" t="s">
        <v>426</v>
      </c>
      <c r="Y1154" s="673"/>
      <c r="Z1154" s="569"/>
      <c r="AA1154" s="569">
        <v>124000</v>
      </c>
      <c r="AB1154" s="569"/>
      <c r="AC1154" s="569"/>
      <c r="AD1154" s="569"/>
      <c r="AE1154" s="569">
        <v>124000</v>
      </c>
      <c r="AF1154" s="569"/>
      <c r="AG1154" s="569"/>
      <c r="AH1154" s="569" t="s">
        <v>3489</v>
      </c>
      <c r="AI1154" t="s">
        <v>542</v>
      </c>
      <c r="AQ1154"/>
      <c r="AR1154"/>
      <c r="AS1154"/>
      <c r="AT1154"/>
      <c r="AU1154"/>
      <c r="AV1154"/>
      <c r="AW1154"/>
      <c r="AX1154"/>
      <c r="AY1154"/>
      <c r="AZ1154"/>
      <c r="BA1154"/>
      <c r="BB1154"/>
      <c r="BC1154"/>
      <c r="BD1154"/>
      <c r="BE1154"/>
      <c r="BF1154"/>
      <c r="BG1154"/>
      <c r="BH1154"/>
      <c r="BI1154"/>
      <c r="BJ1154"/>
      <c r="BK1154"/>
      <c r="BL1154"/>
      <c r="BM1154"/>
      <c r="BN1154"/>
      <c r="BO1154"/>
      <c r="BU1154" s="126"/>
      <c r="BV1154" s="203"/>
      <c r="BX1154" s="126"/>
      <c r="BY1154" s="203"/>
      <c r="CM1154" s="375"/>
      <c r="DB1154" s="376"/>
      <c r="DC1154" s="374"/>
    </row>
    <row r="1155" spans="5:107" x14ac:dyDescent="0.25">
      <c r="E1155" s="211">
        <v>45839</v>
      </c>
      <c r="F1155" s="212">
        <v>55000</v>
      </c>
      <c r="G1155" s="213" t="s">
        <v>1281</v>
      </c>
      <c r="H1155" s="212" t="s">
        <v>3344</v>
      </c>
      <c r="T1155" s="671">
        <v>45345</v>
      </c>
      <c r="U1155" s="557" t="s">
        <v>3467</v>
      </c>
      <c r="V1155" s="557" t="s">
        <v>3468</v>
      </c>
      <c r="W1155" s="558" t="s">
        <v>561</v>
      </c>
      <c r="X1155" s="558" t="s">
        <v>577</v>
      </c>
      <c r="Y1155" s="673">
        <v>522000</v>
      </c>
      <c r="Z1155" s="569"/>
      <c r="AA1155" s="569">
        <v>95000</v>
      </c>
      <c r="AB1155" s="569"/>
      <c r="AC1155" s="569"/>
      <c r="AD1155" s="569"/>
      <c r="AE1155" s="569">
        <v>95000</v>
      </c>
      <c r="AF1155" s="569"/>
      <c r="AG1155" s="569"/>
      <c r="AH1155" s="569" t="s">
        <v>3510</v>
      </c>
      <c r="AI1155" t="s">
        <v>542</v>
      </c>
      <c r="AQ1155"/>
      <c r="AR1155"/>
      <c r="AS1155"/>
      <c r="AT1155"/>
      <c r="AU1155"/>
      <c r="AV1155"/>
      <c r="AW1155"/>
      <c r="AX1155"/>
      <c r="AY1155"/>
      <c r="AZ1155"/>
      <c r="BA1155"/>
      <c r="BB1155"/>
      <c r="BC1155"/>
      <c r="BD1155"/>
      <c r="BE1155"/>
      <c r="BF1155"/>
      <c r="BG1155"/>
      <c r="BH1155"/>
      <c r="BI1155"/>
      <c r="BJ1155"/>
      <c r="BK1155"/>
      <c r="BL1155"/>
      <c r="BM1155"/>
      <c r="BN1155"/>
      <c r="BO1155"/>
      <c r="BU1155" s="126"/>
      <c r="BV1155" s="203"/>
      <c r="BX1155" s="126"/>
      <c r="BY1155" s="203"/>
      <c r="CM1155" s="375"/>
      <c r="DB1155" s="376"/>
      <c r="DC1155" s="374"/>
    </row>
    <row r="1156" spans="5:107" x14ac:dyDescent="0.25">
      <c r="E1156" s="211">
        <v>45838</v>
      </c>
      <c r="F1156" s="212">
        <v>32000</v>
      </c>
      <c r="G1156" s="213"/>
      <c r="H1156" s="212" t="s">
        <v>5964</v>
      </c>
      <c r="T1156" s="671">
        <v>45344</v>
      </c>
      <c r="U1156" s="557" t="s">
        <v>1697</v>
      </c>
      <c r="V1156" s="557" t="s">
        <v>3491</v>
      </c>
      <c r="W1156" s="558" t="s">
        <v>3490</v>
      </c>
      <c r="X1156" s="558" t="s">
        <v>426</v>
      </c>
      <c r="Y1156" s="673">
        <v>100000</v>
      </c>
      <c r="Z1156" s="569"/>
      <c r="AA1156" s="569">
        <v>31000</v>
      </c>
      <c r="AB1156" s="569"/>
      <c r="AC1156" s="569"/>
      <c r="AD1156" s="569"/>
      <c r="AE1156" s="569">
        <v>31000</v>
      </c>
      <c r="AF1156" s="569"/>
      <c r="AG1156" s="569"/>
      <c r="AH1156" s="569" t="s">
        <v>3505</v>
      </c>
      <c r="AI1156" t="s">
        <v>542</v>
      </c>
      <c r="AQ1156"/>
      <c r="AR1156"/>
      <c r="AS1156"/>
      <c r="AT1156"/>
      <c r="AU1156"/>
      <c r="AV1156"/>
      <c r="AW1156"/>
      <c r="AX1156"/>
      <c r="AY1156"/>
      <c r="AZ1156"/>
      <c r="BA1156"/>
      <c r="BB1156"/>
      <c r="BC1156"/>
      <c r="BD1156"/>
      <c r="BE1156"/>
      <c r="BF1156"/>
      <c r="BG1156"/>
      <c r="BH1156"/>
      <c r="BI1156"/>
      <c r="BJ1156"/>
      <c r="BK1156"/>
      <c r="BL1156"/>
      <c r="BM1156"/>
      <c r="BN1156"/>
      <c r="BO1156"/>
      <c r="BU1156" s="126"/>
      <c r="BV1156" s="203"/>
      <c r="BX1156" s="126"/>
      <c r="BY1156" s="203"/>
      <c r="CM1156" s="375"/>
      <c r="DB1156" s="376"/>
      <c r="DC1156" s="374"/>
    </row>
    <row r="1157" spans="5:107" x14ac:dyDescent="0.25">
      <c r="E1157" s="211">
        <v>45837</v>
      </c>
      <c r="F1157" s="212">
        <v>50000</v>
      </c>
      <c r="G1157" s="213" t="s">
        <v>3321</v>
      </c>
      <c r="H1157" s="212" t="s">
        <v>5963</v>
      </c>
      <c r="T1157" s="671">
        <v>45343</v>
      </c>
      <c r="U1157" s="557" t="s">
        <v>6513</v>
      </c>
      <c r="V1157" s="557" t="s">
        <v>3506</v>
      </c>
      <c r="W1157" s="558" t="s">
        <v>561</v>
      </c>
      <c r="X1157" s="558" t="s">
        <v>426</v>
      </c>
      <c r="Y1157" s="673">
        <v>393000</v>
      </c>
      <c r="Z1157" s="569"/>
      <c r="AA1157" s="569">
        <v>73000</v>
      </c>
      <c r="AB1157" s="569"/>
      <c r="AC1157" s="569"/>
      <c r="AD1157" s="569"/>
      <c r="AE1157" s="569">
        <v>73000</v>
      </c>
      <c r="AF1157" s="569"/>
      <c r="AG1157" s="569"/>
      <c r="AH1157" s="569" t="s">
        <v>3507</v>
      </c>
      <c r="AI1157" t="s">
        <v>542</v>
      </c>
      <c r="AQ1157"/>
      <c r="AR1157"/>
      <c r="AS1157"/>
      <c r="AT1157"/>
      <c r="AU1157"/>
      <c r="AV1157"/>
      <c r="AW1157"/>
      <c r="AX1157"/>
      <c r="AY1157"/>
      <c r="AZ1157"/>
      <c r="BA1157"/>
      <c r="BB1157"/>
      <c r="BC1157"/>
      <c r="BD1157"/>
      <c r="BE1157"/>
      <c r="BF1157"/>
      <c r="BG1157"/>
      <c r="BH1157"/>
      <c r="BI1157"/>
      <c r="BJ1157"/>
      <c r="BK1157"/>
      <c r="BL1157"/>
      <c r="BM1157"/>
      <c r="BN1157"/>
      <c r="BO1157"/>
      <c r="BU1157" s="126"/>
      <c r="BV1157" s="203"/>
      <c r="BX1157" s="126"/>
      <c r="BY1157" s="203"/>
      <c r="CM1157" s="375"/>
      <c r="DB1157" s="376"/>
      <c r="DC1157" s="374"/>
    </row>
    <row r="1158" spans="5:107" x14ac:dyDescent="0.25">
      <c r="E1158" s="211">
        <v>45835</v>
      </c>
      <c r="F1158" s="212">
        <v>105000</v>
      </c>
      <c r="G1158" s="213" t="s">
        <v>3321</v>
      </c>
      <c r="H1158" s="212" t="s">
        <v>5962</v>
      </c>
      <c r="T1158" s="671">
        <v>45342</v>
      </c>
      <c r="U1158" s="557" t="s">
        <v>3303</v>
      </c>
      <c r="V1158" s="557" t="s">
        <v>3253</v>
      </c>
      <c r="W1158" s="558" t="s">
        <v>561</v>
      </c>
      <c r="X1158" s="558" t="s">
        <v>3304</v>
      </c>
      <c r="Y1158" s="673"/>
      <c r="Z1158" s="569"/>
      <c r="AA1158" s="569">
        <v>74000</v>
      </c>
      <c r="AB1158" s="569"/>
      <c r="AC1158" s="569"/>
      <c r="AD1158" s="569"/>
      <c r="AE1158" s="569">
        <v>74000</v>
      </c>
      <c r="AF1158" s="569"/>
      <c r="AG1158" s="569"/>
      <c r="AH1158" s="569" t="s">
        <v>3338</v>
      </c>
      <c r="AI1158" t="s">
        <v>542</v>
      </c>
      <c r="AQ1158"/>
      <c r="AR1158"/>
      <c r="AS1158"/>
      <c r="AT1158"/>
      <c r="AU1158"/>
      <c r="AV1158"/>
      <c r="AW1158"/>
      <c r="AX1158"/>
      <c r="AY1158"/>
      <c r="AZ1158"/>
      <c r="BA1158"/>
      <c r="BB1158"/>
      <c r="BC1158"/>
      <c r="BD1158"/>
      <c r="BE1158"/>
      <c r="BF1158"/>
      <c r="BG1158"/>
      <c r="BH1158"/>
      <c r="BI1158"/>
      <c r="BJ1158"/>
      <c r="BK1158"/>
      <c r="BL1158"/>
      <c r="BM1158"/>
      <c r="BN1158"/>
      <c r="BO1158"/>
      <c r="BU1158" s="126"/>
      <c r="BV1158" s="203"/>
      <c r="BX1158" s="126"/>
      <c r="BY1158" s="203"/>
      <c r="CM1158" s="375"/>
      <c r="DB1158" s="376"/>
      <c r="DC1158" s="374"/>
    </row>
    <row r="1159" spans="5:107" x14ac:dyDescent="0.25">
      <c r="E1159" s="211">
        <v>45835</v>
      </c>
      <c r="F1159" s="212">
        <v>5000</v>
      </c>
      <c r="G1159" s="213"/>
      <c r="H1159" s="212" t="s">
        <v>883</v>
      </c>
      <c r="T1159" s="671">
        <v>45341</v>
      </c>
      <c r="U1159" s="557" t="s">
        <v>3478</v>
      </c>
      <c r="V1159" s="557" t="s">
        <v>3479</v>
      </c>
      <c r="W1159" s="558" t="s">
        <v>3480</v>
      </c>
      <c r="X1159" s="558" t="s">
        <v>424</v>
      </c>
      <c r="Y1159" s="673">
        <v>378000</v>
      </c>
      <c r="Z1159" s="569"/>
      <c r="AA1159" s="569">
        <v>34000</v>
      </c>
      <c r="AB1159" s="569"/>
      <c r="AC1159" s="569"/>
      <c r="AD1159" s="569"/>
      <c r="AE1159" s="569">
        <v>34000</v>
      </c>
      <c r="AF1159" s="569"/>
      <c r="AG1159" s="569"/>
      <c r="AH1159" s="569" t="s">
        <v>3484</v>
      </c>
      <c r="AI1159" t="s">
        <v>542</v>
      </c>
      <c r="AQ1159"/>
      <c r="AR1159"/>
      <c r="AS1159"/>
      <c r="AT1159"/>
      <c r="AU1159"/>
      <c r="AV1159"/>
      <c r="AW1159"/>
      <c r="AX1159"/>
      <c r="AY1159"/>
      <c r="AZ1159"/>
      <c r="BA1159"/>
      <c r="BB1159"/>
      <c r="BC1159"/>
      <c r="BD1159"/>
      <c r="BE1159"/>
      <c r="BF1159"/>
      <c r="BG1159"/>
      <c r="BH1159"/>
      <c r="BI1159"/>
      <c r="BJ1159"/>
      <c r="BK1159"/>
      <c r="BL1159"/>
      <c r="BM1159"/>
      <c r="BN1159"/>
      <c r="BO1159"/>
      <c r="BU1159" s="126"/>
      <c r="BV1159" s="203"/>
      <c r="BX1159" s="126"/>
      <c r="BY1159" s="203"/>
      <c r="CM1159" s="375"/>
      <c r="DB1159" s="376"/>
      <c r="DC1159" s="374"/>
    </row>
    <row r="1160" spans="5:107" x14ac:dyDescent="0.25">
      <c r="E1160" s="211">
        <v>45834</v>
      </c>
      <c r="F1160" s="385">
        <v>15000</v>
      </c>
      <c r="G1160" s="420"/>
      <c r="H1160" s="388" t="s">
        <v>5956</v>
      </c>
      <c r="T1160" s="671">
        <v>45340</v>
      </c>
      <c r="U1160" s="557" t="s">
        <v>3454</v>
      </c>
      <c r="V1160" s="557" t="s">
        <v>3455</v>
      </c>
      <c r="W1160" s="558" t="s">
        <v>1871</v>
      </c>
      <c r="X1160" s="558" t="s">
        <v>214</v>
      </c>
      <c r="Y1160" s="673">
        <v>100000</v>
      </c>
      <c r="Z1160" s="569"/>
      <c r="AA1160" s="569">
        <v>37000</v>
      </c>
      <c r="AB1160" s="569"/>
      <c r="AC1160" s="569"/>
      <c r="AD1160" s="569"/>
      <c r="AE1160" s="569">
        <v>37000</v>
      </c>
      <c r="AF1160" s="569"/>
      <c r="AG1160" s="569"/>
      <c r="AH1160" s="569" t="s">
        <v>3313</v>
      </c>
      <c r="AI1160" t="s">
        <v>542</v>
      </c>
      <c r="AQ1160"/>
      <c r="AR1160"/>
      <c r="AS1160"/>
      <c r="AT1160"/>
      <c r="AU1160"/>
      <c r="AV1160"/>
      <c r="AW1160"/>
      <c r="AX1160"/>
      <c r="AY1160"/>
      <c r="AZ1160"/>
      <c r="BA1160"/>
      <c r="BB1160"/>
      <c r="BC1160"/>
      <c r="BD1160"/>
      <c r="BE1160"/>
      <c r="BF1160"/>
      <c r="BG1160"/>
      <c r="BH1160"/>
      <c r="BI1160"/>
      <c r="BJ1160"/>
      <c r="BK1160"/>
      <c r="BL1160"/>
      <c r="BM1160"/>
      <c r="BN1160"/>
      <c r="BO1160"/>
      <c r="BU1160" s="126"/>
      <c r="BV1160" s="203"/>
      <c r="BX1160" s="126"/>
      <c r="BY1160" s="203"/>
      <c r="CM1160" s="375"/>
      <c r="DB1160" s="376"/>
      <c r="DC1160" s="374"/>
    </row>
    <row r="1161" spans="5:107" x14ac:dyDescent="0.25">
      <c r="E1161" s="211">
        <v>45834</v>
      </c>
      <c r="F1161" s="212">
        <v>5000</v>
      </c>
      <c r="G1161" s="213" t="s">
        <v>1281</v>
      </c>
      <c r="H1161" s="212" t="s">
        <v>1455</v>
      </c>
      <c r="T1161" s="671">
        <v>45339</v>
      </c>
      <c r="U1161" s="557" t="s">
        <v>1464</v>
      </c>
      <c r="V1161" s="557" t="s">
        <v>3441</v>
      </c>
      <c r="W1161" s="558" t="s">
        <v>562</v>
      </c>
      <c r="X1161" s="558" t="s">
        <v>427</v>
      </c>
      <c r="Y1161" s="673" t="s">
        <v>3453</v>
      </c>
      <c r="Z1161" s="569"/>
      <c r="AA1161" s="569">
        <v>58000</v>
      </c>
      <c r="AB1161" s="569"/>
      <c r="AC1161" s="569"/>
      <c r="AD1161" s="569"/>
      <c r="AE1161" s="569">
        <v>58000</v>
      </c>
      <c r="AF1161" s="569"/>
      <c r="AG1161" s="569"/>
      <c r="AH1161" s="569" t="s">
        <v>3469</v>
      </c>
      <c r="AI1161" t="s">
        <v>542</v>
      </c>
      <c r="AQ1161"/>
      <c r="AR1161"/>
      <c r="AS1161"/>
      <c r="AT1161"/>
      <c r="AU1161"/>
      <c r="AV1161"/>
      <c r="AW1161"/>
      <c r="AX1161"/>
      <c r="AY1161"/>
      <c r="AZ1161"/>
      <c r="BA1161"/>
      <c r="BB1161"/>
      <c r="BC1161"/>
      <c r="BD1161"/>
      <c r="BE1161"/>
      <c r="BF1161"/>
      <c r="BG1161"/>
      <c r="BH1161"/>
      <c r="BI1161"/>
      <c r="BJ1161"/>
      <c r="BK1161"/>
      <c r="BL1161"/>
      <c r="BM1161"/>
      <c r="BN1161"/>
      <c r="BO1161"/>
      <c r="BU1161" s="126"/>
      <c r="BV1161" s="203"/>
      <c r="BX1161" s="126"/>
      <c r="BY1161" s="203"/>
      <c r="CM1161" s="375"/>
      <c r="DB1161" s="376"/>
      <c r="DC1161" s="374"/>
    </row>
    <row r="1162" spans="5:107" x14ac:dyDescent="0.25">
      <c r="E1162" s="211">
        <v>45834</v>
      </c>
      <c r="F1162" s="385">
        <v>70000</v>
      </c>
      <c r="G1162" s="388"/>
      <c r="H1162" s="388" t="s">
        <v>1074</v>
      </c>
      <c r="T1162" s="671">
        <v>45338</v>
      </c>
      <c r="U1162" s="557" t="s">
        <v>1919</v>
      </c>
      <c r="V1162" s="557" t="s">
        <v>3347</v>
      </c>
      <c r="W1162" s="558" t="s">
        <v>562</v>
      </c>
      <c r="X1162" s="558" t="s">
        <v>426</v>
      </c>
      <c r="Y1162" s="673">
        <v>466000</v>
      </c>
      <c r="Z1162" s="569"/>
      <c r="AA1162" s="569">
        <v>69000</v>
      </c>
      <c r="AB1162" s="569"/>
      <c r="AC1162" s="569"/>
      <c r="AD1162" s="569"/>
      <c r="AE1162" s="569">
        <v>69000</v>
      </c>
      <c r="AF1162" s="569"/>
      <c r="AG1162" s="569"/>
      <c r="AH1162" s="569" t="s">
        <v>3449</v>
      </c>
      <c r="AI1162" t="s">
        <v>542</v>
      </c>
      <c r="AQ1162"/>
      <c r="AR1162"/>
      <c r="AS1162"/>
      <c r="AT1162"/>
      <c r="AU1162"/>
      <c r="AV1162"/>
      <c r="AW1162"/>
      <c r="AX1162"/>
      <c r="AY1162"/>
      <c r="AZ1162"/>
      <c r="BA1162"/>
      <c r="BB1162"/>
      <c r="BC1162"/>
      <c r="BD1162"/>
      <c r="BE1162"/>
      <c r="BF1162"/>
      <c r="BG1162"/>
      <c r="BH1162"/>
      <c r="BI1162"/>
      <c r="BJ1162"/>
      <c r="BK1162"/>
      <c r="BL1162"/>
      <c r="BM1162"/>
      <c r="BN1162"/>
      <c r="BO1162"/>
      <c r="BU1162" s="126"/>
      <c r="BV1162" s="203"/>
      <c r="BX1162" s="126"/>
      <c r="BY1162" s="203"/>
      <c r="CM1162" s="375"/>
      <c r="DB1162" s="376"/>
      <c r="DC1162" s="374"/>
    </row>
    <row r="1163" spans="5:107" x14ac:dyDescent="0.25">
      <c r="E1163" s="211">
        <v>45834</v>
      </c>
      <c r="F1163" s="212">
        <v>153000</v>
      </c>
      <c r="G1163" s="215" t="s">
        <v>1281</v>
      </c>
      <c r="H1163" s="212" t="s">
        <v>889</v>
      </c>
      <c r="T1163" s="671">
        <v>45337</v>
      </c>
      <c r="U1163" s="557" t="s">
        <v>1445</v>
      </c>
      <c r="V1163" s="557" t="s">
        <v>3440</v>
      </c>
      <c r="W1163" s="558" t="s">
        <v>562</v>
      </c>
      <c r="X1163" s="558" t="s">
        <v>426</v>
      </c>
      <c r="Y1163" s="673">
        <v>716000</v>
      </c>
      <c r="Z1163" s="569"/>
      <c r="AA1163" s="569">
        <v>70000</v>
      </c>
      <c r="AB1163" s="569"/>
      <c r="AC1163" s="569"/>
      <c r="AD1163" s="569"/>
      <c r="AE1163" s="569">
        <v>70000</v>
      </c>
      <c r="AF1163" s="569"/>
      <c r="AG1163" s="569"/>
      <c r="AH1163" s="569" t="s">
        <v>3448</v>
      </c>
      <c r="AI1163" t="s">
        <v>542</v>
      </c>
      <c r="AQ1163"/>
      <c r="AR1163"/>
      <c r="AS1163"/>
      <c r="AT1163"/>
      <c r="AU1163"/>
      <c r="AV1163"/>
      <c r="AW1163"/>
      <c r="AX1163"/>
      <c r="AY1163"/>
      <c r="AZ1163"/>
      <c r="BA1163"/>
      <c r="BB1163"/>
      <c r="BC1163"/>
      <c r="BD1163"/>
      <c r="BE1163"/>
      <c r="BF1163"/>
      <c r="BG1163"/>
      <c r="BH1163"/>
      <c r="BI1163"/>
      <c r="BJ1163"/>
      <c r="BK1163"/>
      <c r="BL1163"/>
      <c r="BM1163"/>
      <c r="BN1163"/>
      <c r="BO1163"/>
      <c r="BU1163" s="126"/>
      <c r="BV1163" s="203"/>
      <c r="BX1163" s="126"/>
      <c r="BY1163" s="203"/>
      <c r="CM1163" s="375"/>
      <c r="DB1163" s="376"/>
      <c r="DC1163" s="374"/>
    </row>
    <row r="1164" spans="5:107" x14ac:dyDescent="0.25">
      <c r="E1164" s="211">
        <v>45834</v>
      </c>
      <c r="F1164" s="385">
        <v>12000</v>
      </c>
      <c r="G1164" s="388"/>
      <c r="H1164" s="388" t="s">
        <v>5958</v>
      </c>
      <c r="T1164" s="671">
        <v>45336</v>
      </c>
      <c r="U1164" s="557" t="s">
        <v>6513</v>
      </c>
      <c r="V1164" s="557" t="s">
        <v>3351</v>
      </c>
      <c r="W1164" s="558" t="s">
        <v>561</v>
      </c>
      <c r="X1164" s="558" t="s">
        <v>426</v>
      </c>
      <c r="Y1164" s="673">
        <v>320000</v>
      </c>
      <c r="Z1164" s="569"/>
      <c r="AA1164" s="569">
        <v>68000</v>
      </c>
      <c r="AB1164" s="569"/>
      <c r="AC1164" s="569"/>
      <c r="AD1164" s="569"/>
      <c r="AE1164" s="569">
        <v>68000</v>
      </c>
      <c r="AF1164" s="569"/>
      <c r="AG1164" s="569"/>
      <c r="AH1164" s="569" t="s">
        <v>3415</v>
      </c>
      <c r="AI1164" t="s">
        <v>542</v>
      </c>
      <c r="AQ1164"/>
      <c r="AR1164"/>
      <c r="AS1164"/>
      <c r="AT1164"/>
      <c r="AU1164"/>
      <c r="AV1164"/>
      <c r="AW1164"/>
      <c r="AX1164"/>
      <c r="AY1164"/>
      <c r="AZ1164"/>
      <c r="BA1164"/>
      <c r="BB1164"/>
      <c r="BC1164"/>
      <c r="BD1164"/>
      <c r="BE1164"/>
      <c r="BF1164"/>
      <c r="BG1164"/>
      <c r="BH1164"/>
      <c r="BI1164"/>
      <c r="BJ1164"/>
      <c r="BK1164"/>
      <c r="BL1164"/>
      <c r="BM1164"/>
      <c r="BN1164"/>
      <c r="BO1164"/>
      <c r="BU1164" s="126"/>
      <c r="BV1164" s="203"/>
      <c r="BX1164" s="126"/>
      <c r="BY1164" s="203"/>
      <c r="CM1164" s="375"/>
      <c r="DB1164" s="376"/>
      <c r="DC1164" s="374"/>
    </row>
    <row r="1165" spans="5:107" x14ac:dyDescent="0.25">
      <c r="E1165" s="211">
        <v>45834</v>
      </c>
      <c r="F1165" s="385">
        <v>8000</v>
      </c>
      <c r="G1165" s="388"/>
      <c r="H1165" s="388" t="s">
        <v>5959</v>
      </c>
      <c r="T1165" s="671">
        <v>45335</v>
      </c>
      <c r="U1165" s="557" t="s">
        <v>1439</v>
      </c>
      <c r="V1165" s="557" t="s">
        <v>3412</v>
      </c>
      <c r="W1165" s="558" t="s">
        <v>561</v>
      </c>
      <c r="X1165" s="558" t="s">
        <v>427</v>
      </c>
      <c r="Y1165" s="673">
        <v>805000</v>
      </c>
      <c r="Z1165" s="569"/>
      <c r="AA1165" s="569">
        <v>70000</v>
      </c>
      <c r="AB1165" s="569"/>
      <c r="AC1165" s="569"/>
      <c r="AD1165" s="569"/>
      <c r="AE1165" s="569">
        <v>70000</v>
      </c>
      <c r="AF1165" s="569"/>
      <c r="AG1165" s="569"/>
      <c r="AH1165" s="569" t="s">
        <v>3443</v>
      </c>
      <c r="AI1165" t="s">
        <v>542</v>
      </c>
      <c r="AQ1165"/>
      <c r="AR1165"/>
      <c r="AS1165"/>
      <c r="AT1165"/>
      <c r="AU1165"/>
      <c r="AV1165"/>
      <c r="AW1165"/>
      <c r="AX1165"/>
      <c r="AY1165"/>
      <c r="AZ1165"/>
      <c r="BA1165"/>
      <c r="BB1165"/>
      <c r="BC1165"/>
      <c r="BD1165"/>
      <c r="BE1165"/>
      <c r="BF1165"/>
      <c r="BG1165"/>
      <c r="BH1165"/>
      <c r="BI1165"/>
      <c r="BJ1165"/>
      <c r="BK1165"/>
      <c r="BL1165"/>
      <c r="BM1165"/>
      <c r="BN1165"/>
      <c r="BO1165"/>
      <c r="BU1165" s="126"/>
      <c r="BV1165" s="203"/>
      <c r="BX1165" s="126"/>
      <c r="BY1165" s="203"/>
      <c r="CM1165" s="375"/>
      <c r="DB1165" s="376"/>
      <c r="DC1165" s="374"/>
    </row>
    <row r="1166" spans="5:107" x14ac:dyDescent="0.25">
      <c r="E1166" s="211">
        <v>45834</v>
      </c>
      <c r="F1166" s="385">
        <v>10000</v>
      </c>
      <c r="G1166" s="388"/>
      <c r="H1166" s="385" t="s">
        <v>5957</v>
      </c>
      <c r="T1166" s="671">
        <v>45334</v>
      </c>
      <c r="U1166" s="557" t="s">
        <v>578</v>
      </c>
      <c r="V1166" s="557" t="s">
        <v>3408</v>
      </c>
      <c r="W1166" s="558" t="s">
        <v>561</v>
      </c>
      <c r="X1166" s="558" t="s">
        <v>427</v>
      </c>
      <c r="Y1166" s="673">
        <v>295000</v>
      </c>
      <c r="Z1166" s="569"/>
      <c r="AA1166" s="569">
        <v>67000</v>
      </c>
      <c r="AB1166" s="569"/>
      <c r="AC1166" s="569"/>
      <c r="AD1166" s="569"/>
      <c r="AE1166" s="569">
        <v>67000</v>
      </c>
      <c r="AF1166" s="569"/>
      <c r="AG1166" s="569"/>
      <c r="AH1166" s="569" t="s">
        <v>3420</v>
      </c>
      <c r="AI1166" t="s">
        <v>542</v>
      </c>
      <c r="AQ1166"/>
      <c r="AR1166"/>
      <c r="AS1166"/>
      <c r="AT1166"/>
      <c r="AU1166"/>
      <c r="AV1166"/>
      <c r="AW1166"/>
      <c r="AX1166"/>
      <c r="AY1166"/>
      <c r="AZ1166"/>
      <c r="BA1166"/>
      <c r="BB1166"/>
      <c r="BC1166"/>
      <c r="BD1166"/>
      <c r="BE1166"/>
      <c r="BF1166"/>
      <c r="BG1166"/>
      <c r="BH1166"/>
      <c r="BI1166"/>
      <c r="BJ1166"/>
      <c r="BK1166"/>
      <c r="BL1166"/>
      <c r="BM1166"/>
      <c r="BN1166"/>
      <c r="BO1166"/>
      <c r="BU1166" s="126"/>
      <c r="BV1166" s="203"/>
      <c r="BX1166" s="126"/>
      <c r="BY1166" s="203"/>
      <c r="CM1166" s="375"/>
    </row>
    <row r="1167" spans="5:107" x14ac:dyDescent="0.25">
      <c r="E1167" s="211">
        <v>45833</v>
      </c>
      <c r="F1167" s="212">
        <v>30000</v>
      </c>
      <c r="G1167" s="213" t="s">
        <v>911</v>
      </c>
      <c r="H1167" s="212" t="s">
        <v>885</v>
      </c>
      <c r="T1167" s="671">
        <v>45333</v>
      </c>
      <c r="U1167" s="557" t="s">
        <v>3235</v>
      </c>
      <c r="V1167" s="557"/>
      <c r="W1167" s="558" t="s">
        <v>3409</v>
      </c>
      <c r="X1167" s="558" t="s">
        <v>426</v>
      </c>
      <c r="Y1167" s="673">
        <v>160000</v>
      </c>
      <c r="Z1167" s="569"/>
      <c r="AA1167" s="569">
        <v>20000</v>
      </c>
      <c r="AB1167" s="569"/>
      <c r="AC1167" s="569"/>
      <c r="AD1167" s="569"/>
      <c r="AE1167" s="569">
        <v>20000</v>
      </c>
      <c r="AF1167" s="569"/>
      <c r="AG1167" s="569"/>
      <c r="AH1167" s="569" t="s">
        <v>3410</v>
      </c>
      <c r="AI1167" t="s">
        <v>542</v>
      </c>
      <c r="AQ1167"/>
      <c r="AR1167"/>
      <c r="AS1167"/>
      <c r="AT1167"/>
      <c r="AU1167"/>
      <c r="AV1167"/>
      <c r="AW1167"/>
      <c r="AX1167"/>
      <c r="AY1167"/>
      <c r="AZ1167"/>
      <c r="BA1167"/>
      <c r="BB1167"/>
      <c r="BC1167"/>
      <c r="BD1167"/>
      <c r="BE1167"/>
      <c r="BF1167"/>
      <c r="BG1167"/>
      <c r="BH1167"/>
      <c r="BI1167"/>
      <c r="BJ1167"/>
      <c r="BK1167"/>
      <c r="BL1167"/>
      <c r="BM1167"/>
      <c r="BN1167"/>
      <c r="BO1167"/>
      <c r="BU1167" s="126"/>
      <c r="BV1167" s="203"/>
      <c r="BX1167" s="126"/>
      <c r="BY1167" s="203"/>
      <c r="CM1167" s="375"/>
    </row>
    <row r="1168" spans="5:107" x14ac:dyDescent="0.25">
      <c r="E1168" s="211">
        <v>45833</v>
      </c>
      <c r="F1168" s="385">
        <v>40000</v>
      </c>
      <c r="G1168" s="388"/>
      <c r="H1168" s="388" t="s">
        <v>5955</v>
      </c>
      <c r="T1168" s="671">
        <v>45332</v>
      </c>
      <c r="U1168" s="557" t="s">
        <v>6177</v>
      </c>
      <c r="V1168" s="557" t="s">
        <v>1680</v>
      </c>
      <c r="W1168" s="558" t="s">
        <v>2409</v>
      </c>
      <c r="X1168" s="558" t="s">
        <v>2410</v>
      </c>
      <c r="Y1168" s="718" t="s">
        <v>3349</v>
      </c>
      <c r="Z1168" s="569"/>
      <c r="AA1168" s="569">
        <v>232000</v>
      </c>
      <c r="AB1168" s="569"/>
      <c r="AC1168" s="569"/>
      <c r="AD1168" s="569"/>
      <c r="AE1168" s="569">
        <v>232000</v>
      </c>
      <c r="AF1168" s="569"/>
      <c r="AG1168" s="569"/>
      <c r="AH1168" s="569" t="s">
        <v>3407</v>
      </c>
      <c r="AI1168" t="s">
        <v>542</v>
      </c>
      <c r="AQ1168"/>
      <c r="AR1168"/>
      <c r="AS1168"/>
      <c r="AT1168"/>
      <c r="AU1168"/>
      <c r="AV1168"/>
      <c r="AW1168"/>
      <c r="AX1168"/>
      <c r="AY1168"/>
      <c r="AZ1168"/>
      <c r="BA1168"/>
      <c r="BB1168"/>
      <c r="BC1168"/>
      <c r="BD1168"/>
      <c r="BE1168"/>
      <c r="BF1168"/>
      <c r="BG1168"/>
      <c r="BH1168"/>
      <c r="BI1168"/>
      <c r="BJ1168"/>
      <c r="BK1168"/>
      <c r="BL1168"/>
      <c r="BM1168"/>
      <c r="BN1168"/>
      <c r="BO1168"/>
      <c r="BU1168" s="126"/>
      <c r="BV1168" s="203"/>
      <c r="BX1168" s="126"/>
      <c r="BY1168" s="203"/>
      <c r="CM1168" s="375"/>
    </row>
    <row r="1169" spans="5:91" x14ac:dyDescent="0.25">
      <c r="E1169" s="211">
        <v>45832</v>
      </c>
      <c r="F1169" s="212">
        <v>30000</v>
      </c>
      <c r="G1169" s="213" t="s">
        <v>911</v>
      </c>
      <c r="H1169" s="212" t="s">
        <v>885</v>
      </c>
      <c r="T1169" s="671">
        <v>45331</v>
      </c>
      <c r="U1169" s="557" t="s">
        <v>1439</v>
      </c>
      <c r="V1169" s="557" t="s">
        <v>3401</v>
      </c>
      <c r="W1169" s="558" t="s">
        <v>561</v>
      </c>
      <c r="X1169" s="558" t="s">
        <v>3400</v>
      </c>
      <c r="Y1169" s="673">
        <v>0</v>
      </c>
      <c r="Z1169" s="569"/>
      <c r="AA1169" s="569">
        <v>90000</v>
      </c>
      <c r="AB1169" s="569"/>
      <c r="AC1169" s="569"/>
      <c r="AD1169" s="569"/>
      <c r="AE1169" s="569">
        <v>90000</v>
      </c>
      <c r="AF1169" s="569"/>
      <c r="AG1169" s="569"/>
      <c r="AH1169" s="569" t="s">
        <v>3444</v>
      </c>
      <c r="AI1169" t="s">
        <v>542</v>
      </c>
      <c r="AQ1169"/>
      <c r="AR1169"/>
      <c r="AS1169"/>
      <c r="AT1169"/>
      <c r="AU1169"/>
      <c r="AV1169"/>
      <c r="AW1169"/>
      <c r="AX1169"/>
      <c r="AY1169"/>
      <c r="AZ1169"/>
      <c r="BA1169"/>
      <c r="BB1169"/>
      <c r="BC1169"/>
      <c r="BD1169"/>
      <c r="BE1169"/>
      <c r="BF1169"/>
      <c r="BG1169"/>
      <c r="BH1169"/>
      <c r="BI1169"/>
      <c r="BJ1169"/>
      <c r="BK1169"/>
      <c r="BL1169"/>
      <c r="BM1169"/>
      <c r="BN1169"/>
      <c r="BO1169"/>
      <c r="BU1169" s="126"/>
      <c r="BV1169" s="203"/>
      <c r="BX1169" s="126"/>
      <c r="BY1169" s="203"/>
      <c r="CM1169" s="375"/>
    </row>
    <row r="1170" spans="5:91" x14ac:dyDescent="0.25">
      <c r="E1170" s="211">
        <v>45831</v>
      </c>
      <c r="F1170" s="212">
        <v>10000</v>
      </c>
      <c r="G1170" s="213" t="s">
        <v>3324</v>
      </c>
      <c r="H1170" s="212" t="s">
        <v>5961</v>
      </c>
      <c r="T1170" s="671">
        <v>45327</v>
      </c>
      <c r="U1170" s="557" t="s">
        <v>556</v>
      </c>
      <c r="V1170" s="557" t="s">
        <v>3348</v>
      </c>
      <c r="W1170" s="558" t="s">
        <v>564</v>
      </c>
      <c r="X1170" s="717" t="s">
        <v>424</v>
      </c>
      <c r="Y1170" s="673" t="s">
        <v>3562</v>
      </c>
      <c r="Z1170" s="718"/>
      <c r="AA1170" s="569">
        <v>50000</v>
      </c>
      <c r="AB1170" s="569"/>
      <c r="AC1170" s="569"/>
      <c r="AD1170" s="718"/>
      <c r="AE1170" s="569">
        <v>50000</v>
      </c>
      <c r="AF1170" s="569"/>
      <c r="AG1170" s="569"/>
      <c r="AH1170" s="569" t="s">
        <v>3566</v>
      </c>
      <c r="AI1170" t="s">
        <v>542</v>
      </c>
      <c r="AQ1170"/>
      <c r="AR1170"/>
      <c r="AS1170"/>
      <c r="AT1170"/>
      <c r="AU1170"/>
      <c r="AV1170"/>
      <c r="AW1170"/>
      <c r="AX1170"/>
      <c r="AY1170"/>
      <c r="AZ1170"/>
      <c r="BA1170"/>
      <c r="BB1170"/>
      <c r="BC1170"/>
      <c r="BD1170"/>
      <c r="BE1170"/>
      <c r="BF1170"/>
      <c r="BG1170"/>
      <c r="BH1170"/>
      <c r="BI1170"/>
      <c r="BJ1170"/>
      <c r="BK1170"/>
      <c r="BL1170"/>
      <c r="BM1170"/>
      <c r="BN1170"/>
      <c r="BO1170"/>
      <c r="BU1170" s="126"/>
      <c r="BV1170" s="203"/>
      <c r="BX1170" s="126"/>
      <c r="BY1170" s="203"/>
      <c r="CM1170" s="375"/>
    </row>
    <row r="1171" spans="5:91" x14ac:dyDescent="0.25">
      <c r="E1171" s="211">
        <v>45831</v>
      </c>
      <c r="F1171" s="212">
        <v>86000</v>
      </c>
      <c r="G1171" s="213" t="s">
        <v>1281</v>
      </c>
      <c r="H1171" s="212" t="s">
        <v>3344</v>
      </c>
      <c r="T1171" s="671">
        <v>45326</v>
      </c>
      <c r="U1171" s="557" t="s">
        <v>556</v>
      </c>
      <c r="V1171" s="557" t="s">
        <v>3361</v>
      </c>
      <c r="W1171" s="558" t="s">
        <v>561</v>
      </c>
      <c r="X1171" s="717" t="s">
        <v>455</v>
      </c>
      <c r="Y1171" s="673">
        <v>379000</v>
      </c>
      <c r="Z1171" s="569"/>
      <c r="AA1171" s="569">
        <v>51500</v>
      </c>
      <c r="AB1171" s="569"/>
      <c r="AC1171" s="569"/>
      <c r="AD1171" s="569"/>
      <c r="AE1171" s="569">
        <v>51500</v>
      </c>
      <c r="AF1171" s="569"/>
      <c r="AG1171" s="569"/>
      <c r="AH1171" s="569" t="s">
        <v>3563</v>
      </c>
      <c r="AI1171" t="s">
        <v>542</v>
      </c>
      <c r="AQ1171"/>
      <c r="AR1171"/>
      <c r="AS1171"/>
      <c r="AT1171"/>
      <c r="AU1171"/>
      <c r="AV1171"/>
      <c r="AW1171"/>
      <c r="AX1171"/>
      <c r="AY1171"/>
      <c r="AZ1171"/>
      <c r="BA1171"/>
      <c r="BB1171"/>
      <c r="BC1171"/>
      <c r="BD1171"/>
      <c r="BE1171"/>
      <c r="BF1171"/>
      <c r="BG1171"/>
      <c r="BH1171"/>
      <c r="BI1171"/>
      <c r="BJ1171"/>
      <c r="BK1171"/>
      <c r="BL1171"/>
      <c r="BM1171"/>
      <c r="BN1171"/>
      <c r="BO1171"/>
      <c r="BU1171" s="126"/>
      <c r="BV1171" s="203"/>
      <c r="BX1171" s="126"/>
      <c r="BY1171" s="203"/>
      <c r="CM1171" s="375"/>
    </row>
    <row r="1172" spans="5:91" x14ac:dyDescent="0.25">
      <c r="E1172" s="211">
        <v>45830</v>
      </c>
      <c r="F1172" s="212">
        <v>15000</v>
      </c>
      <c r="G1172" s="213"/>
      <c r="H1172" s="212" t="s">
        <v>1389</v>
      </c>
      <c r="T1172" s="671">
        <v>45325</v>
      </c>
      <c r="U1172" s="557" t="s">
        <v>556</v>
      </c>
      <c r="V1172" s="557" t="s">
        <v>3525</v>
      </c>
      <c r="W1172" s="558" t="s">
        <v>561</v>
      </c>
      <c r="X1172" s="717" t="s">
        <v>427</v>
      </c>
      <c r="Y1172" s="673">
        <v>355000</v>
      </c>
      <c r="Z1172" s="569"/>
      <c r="AA1172" s="569">
        <v>40000</v>
      </c>
      <c r="AB1172" s="569"/>
      <c r="AC1172" s="569"/>
      <c r="AD1172" s="569"/>
      <c r="AE1172" s="569">
        <v>40000</v>
      </c>
      <c r="AF1172" s="569"/>
      <c r="AG1172" s="569"/>
      <c r="AH1172" s="569" t="s">
        <v>3565</v>
      </c>
      <c r="AI1172" t="s">
        <v>542</v>
      </c>
      <c r="AQ1172"/>
      <c r="AR1172"/>
      <c r="AS1172"/>
      <c r="AT1172"/>
      <c r="AU1172"/>
      <c r="AV1172"/>
      <c r="AW1172"/>
      <c r="AX1172"/>
      <c r="AY1172"/>
      <c r="AZ1172"/>
      <c r="BA1172"/>
      <c r="BB1172"/>
      <c r="BC1172"/>
      <c r="BD1172"/>
      <c r="BE1172"/>
      <c r="BF1172"/>
      <c r="BG1172"/>
      <c r="BH1172"/>
      <c r="BI1172"/>
      <c r="BJ1172"/>
      <c r="BK1172"/>
      <c r="BL1172"/>
      <c r="BM1172"/>
      <c r="BN1172"/>
      <c r="BO1172"/>
      <c r="BU1172" s="126"/>
      <c r="BV1172" s="203"/>
      <c r="BX1172" s="126"/>
      <c r="BY1172" s="203"/>
      <c r="CM1172" s="375"/>
    </row>
    <row r="1173" spans="5:91" x14ac:dyDescent="0.25">
      <c r="E1173" s="211">
        <v>45829</v>
      </c>
      <c r="F1173" s="212">
        <v>5000</v>
      </c>
      <c r="G1173" s="213" t="s">
        <v>1281</v>
      </c>
      <c r="H1173" s="212" t="s">
        <v>883</v>
      </c>
      <c r="T1173" s="671">
        <v>45324</v>
      </c>
      <c r="U1173" s="557" t="s">
        <v>556</v>
      </c>
      <c r="V1173" s="557" t="s">
        <v>3439</v>
      </c>
      <c r="W1173" s="558" t="s">
        <v>562</v>
      </c>
      <c r="X1173" s="717" t="s">
        <v>426</v>
      </c>
      <c r="Y1173" s="673">
        <v>834000</v>
      </c>
      <c r="Z1173" s="569"/>
      <c r="AA1173" s="569">
        <v>40000</v>
      </c>
      <c r="AB1173" s="569"/>
      <c r="AC1173" s="569"/>
      <c r="AD1173" s="569"/>
      <c r="AE1173" s="569">
        <v>40000</v>
      </c>
      <c r="AF1173" s="569"/>
      <c r="AG1173" s="569"/>
      <c r="AH1173" s="569" t="s">
        <v>3452</v>
      </c>
      <c r="AI1173" t="s">
        <v>542</v>
      </c>
      <c r="AQ1173"/>
      <c r="AR1173"/>
      <c r="AS1173"/>
      <c r="AT1173"/>
      <c r="AU1173"/>
      <c r="AV1173"/>
      <c r="AW1173"/>
      <c r="AX1173"/>
      <c r="AY1173"/>
      <c r="AZ1173"/>
      <c r="BA1173"/>
      <c r="BB1173"/>
      <c r="BC1173"/>
      <c r="BD1173"/>
      <c r="BE1173"/>
      <c r="BF1173"/>
      <c r="BG1173"/>
      <c r="BH1173"/>
      <c r="BI1173"/>
      <c r="BJ1173"/>
      <c r="BK1173"/>
      <c r="BL1173"/>
      <c r="BM1173"/>
      <c r="BN1173"/>
      <c r="BO1173"/>
      <c r="BU1173" s="126"/>
      <c r="BV1173" s="203"/>
      <c r="BX1173" s="126"/>
      <c r="BY1173" s="203"/>
      <c r="CM1173" s="375"/>
    </row>
    <row r="1174" spans="5:91" x14ac:dyDescent="0.25">
      <c r="E1174" s="282">
        <v>45828</v>
      </c>
      <c r="F1174" s="212">
        <v>58000</v>
      </c>
      <c r="G1174" s="215" t="s">
        <v>1281</v>
      </c>
      <c r="H1174" s="212" t="s">
        <v>3344</v>
      </c>
      <c r="T1174" s="671">
        <v>45323</v>
      </c>
      <c r="U1174" s="557" t="s">
        <v>556</v>
      </c>
      <c r="V1174" s="557"/>
      <c r="W1174" s="558"/>
      <c r="X1174" s="558"/>
      <c r="Y1174" s="673"/>
      <c r="Z1174" s="569"/>
      <c r="AA1174" s="569">
        <v>25000</v>
      </c>
      <c r="AB1174" s="569"/>
      <c r="AC1174" s="569"/>
      <c r="AD1174" s="569"/>
      <c r="AE1174" s="569">
        <v>25000</v>
      </c>
      <c r="AF1174" s="569"/>
      <c r="AG1174" s="569"/>
      <c r="AH1174" s="569" t="s">
        <v>3564</v>
      </c>
      <c r="AI1174" t="s">
        <v>542</v>
      </c>
      <c r="AQ1174"/>
      <c r="AR1174"/>
      <c r="AS1174"/>
      <c r="AT1174"/>
      <c r="AU1174"/>
      <c r="AV1174"/>
      <c r="AW1174"/>
      <c r="AX1174"/>
      <c r="AY1174"/>
      <c r="AZ1174"/>
      <c r="BA1174"/>
      <c r="BB1174"/>
      <c r="BC1174"/>
      <c r="BD1174"/>
      <c r="BE1174"/>
      <c r="BF1174"/>
      <c r="BG1174"/>
      <c r="BH1174"/>
      <c r="BI1174"/>
      <c r="BJ1174"/>
      <c r="BK1174"/>
      <c r="BL1174"/>
      <c r="BM1174"/>
      <c r="BN1174"/>
      <c r="BO1174"/>
      <c r="BU1174" s="126"/>
      <c r="BV1174" s="203"/>
      <c r="BX1174" s="126"/>
      <c r="BY1174" s="203"/>
      <c r="CM1174" s="375"/>
    </row>
    <row r="1175" spans="5:91" x14ac:dyDescent="0.25">
      <c r="E1175" s="282">
        <v>45827</v>
      </c>
      <c r="F1175" s="212">
        <v>60000</v>
      </c>
      <c r="G1175" s="215" t="s">
        <v>1281</v>
      </c>
      <c r="H1175" s="212" t="s">
        <v>5889</v>
      </c>
      <c r="T1175" s="671">
        <v>45313</v>
      </c>
      <c r="U1175" s="557" t="s">
        <v>3130</v>
      </c>
      <c r="V1175" s="557" t="s">
        <v>3131</v>
      </c>
      <c r="W1175" s="558" t="s">
        <v>1446</v>
      </c>
      <c r="X1175" s="558" t="s">
        <v>214</v>
      </c>
      <c r="Y1175" s="673">
        <v>40000</v>
      </c>
      <c r="Z1175" s="569"/>
      <c r="AA1175" s="569">
        <v>40000</v>
      </c>
      <c r="AB1175" s="569"/>
      <c r="AC1175" s="569"/>
      <c r="AD1175" s="569"/>
      <c r="AE1175" s="569">
        <v>40000</v>
      </c>
      <c r="AF1175" s="569"/>
      <c r="AG1175" s="569"/>
      <c r="AH1175" s="569" t="s">
        <v>3132</v>
      </c>
      <c r="AI1175" t="s">
        <v>542</v>
      </c>
      <c r="AQ1175"/>
      <c r="AR1175"/>
      <c r="AS1175"/>
      <c r="AT1175"/>
      <c r="AU1175"/>
      <c r="AV1175"/>
      <c r="AW1175"/>
      <c r="AX1175"/>
      <c r="AY1175"/>
      <c r="AZ1175"/>
      <c r="BA1175"/>
      <c r="BB1175"/>
      <c r="BC1175"/>
      <c r="BD1175"/>
      <c r="BE1175"/>
      <c r="BF1175"/>
      <c r="BG1175"/>
      <c r="BH1175"/>
      <c r="BI1175"/>
      <c r="BJ1175"/>
      <c r="BK1175"/>
      <c r="BL1175"/>
      <c r="BM1175"/>
      <c r="BN1175"/>
      <c r="BO1175"/>
      <c r="BU1175" s="126"/>
      <c r="BV1175" s="203"/>
      <c r="BX1175" s="126"/>
      <c r="BY1175" s="203"/>
      <c r="CM1175" s="375"/>
    </row>
    <row r="1176" spans="5:91" x14ac:dyDescent="0.25">
      <c r="E1176" s="282">
        <v>45827</v>
      </c>
      <c r="F1176" s="212">
        <v>6000</v>
      </c>
      <c r="G1176" s="215" t="s">
        <v>5440</v>
      </c>
      <c r="H1176" s="212" t="s">
        <v>598</v>
      </c>
      <c r="T1176" s="671">
        <v>45312</v>
      </c>
      <c r="U1176" s="674" t="s">
        <v>6513</v>
      </c>
      <c r="V1176" s="674" t="s">
        <v>3345</v>
      </c>
      <c r="W1176" s="675" t="s">
        <v>561</v>
      </c>
      <c r="X1176" s="675" t="s">
        <v>214</v>
      </c>
      <c r="Y1176" s="676">
        <v>290000</v>
      </c>
      <c r="Z1176" s="677"/>
      <c r="AA1176" s="677">
        <v>90000</v>
      </c>
      <c r="AB1176" s="677"/>
      <c r="AC1176" s="677"/>
      <c r="AD1176" s="677"/>
      <c r="AE1176" s="677">
        <v>90000</v>
      </c>
      <c r="AF1176" s="569"/>
      <c r="AG1176" s="569"/>
      <c r="AH1176" s="569" t="s">
        <v>3363</v>
      </c>
      <c r="AI1176" t="s">
        <v>542</v>
      </c>
      <c r="AQ1176"/>
      <c r="AR1176"/>
      <c r="AS1176"/>
      <c r="AT1176"/>
      <c r="AU1176"/>
      <c r="AV1176"/>
      <c r="AW1176"/>
      <c r="AX1176"/>
      <c r="AY1176"/>
      <c r="AZ1176"/>
      <c r="BA1176"/>
      <c r="BB1176"/>
      <c r="BC1176"/>
      <c r="BD1176"/>
      <c r="BE1176"/>
      <c r="BF1176"/>
      <c r="BG1176"/>
      <c r="BH1176"/>
      <c r="BI1176"/>
      <c r="BJ1176"/>
      <c r="BK1176"/>
      <c r="BL1176"/>
      <c r="BM1176"/>
      <c r="BN1176"/>
      <c r="BO1176"/>
      <c r="BU1176" s="126"/>
      <c r="BV1176" s="203"/>
      <c r="BX1176" s="126"/>
      <c r="BY1176" s="203"/>
      <c r="CM1176" s="375"/>
    </row>
    <row r="1177" spans="5:91" x14ac:dyDescent="0.25">
      <c r="E1177" s="282">
        <v>45826</v>
      </c>
      <c r="F1177" s="212">
        <v>5000</v>
      </c>
      <c r="G1177" s="215"/>
      <c r="H1177" s="212" t="s">
        <v>3697</v>
      </c>
      <c r="T1177" s="671">
        <v>45311</v>
      </c>
      <c r="U1177" s="557" t="s">
        <v>596</v>
      </c>
      <c r="V1177" s="557" t="s">
        <v>3389</v>
      </c>
      <c r="W1177" s="558" t="s">
        <v>564</v>
      </c>
      <c r="X1177" s="558" t="s">
        <v>426</v>
      </c>
      <c r="Y1177" s="673">
        <v>400000</v>
      </c>
      <c r="Z1177" s="569"/>
      <c r="AA1177" s="569">
        <v>73000</v>
      </c>
      <c r="AB1177" s="569"/>
      <c r="AC1177" s="569"/>
      <c r="AD1177" s="569"/>
      <c r="AE1177" s="569">
        <v>73000</v>
      </c>
      <c r="AF1177" s="569"/>
      <c r="AG1177" s="569"/>
      <c r="AH1177" s="569" t="s">
        <v>3395</v>
      </c>
      <c r="AI1177" t="s">
        <v>542</v>
      </c>
      <c r="AQ1177"/>
      <c r="AR1177"/>
      <c r="AS1177"/>
      <c r="AT1177"/>
      <c r="AU1177"/>
      <c r="AV1177"/>
      <c r="AW1177"/>
      <c r="AX1177"/>
      <c r="AY1177"/>
      <c r="AZ1177"/>
      <c r="BA1177"/>
      <c r="BB1177"/>
      <c r="BC1177"/>
      <c r="BD1177"/>
      <c r="BE1177"/>
      <c r="BF1177"/>
      <c r="BG1177"/>
      <c r="BH1177"/>
      <c r="BI1177"/>
      <c r="BJ1177"/>
      <c r="BK1177"/>
      <c r="BL1177"/>
      <c r="BM1177"/>
      <c r="BN1177"/>
      <c r="BO1177"/>
      <c r="BU1177" s="126"/>
      <c r="BV1177" s="203"/>
      <c r="BX1177" s="126"/>
      <c r="BY1177" s="203"/>
      <c r="CM1177" s="375"/>
    </row>
    <row r="1178" spans="5:91" x14ac:dyDescent="0.25">
      <c r="E1178" s="282">
        <v>45826</v>
      </c>
      <c r="F1178" s="212">
        <v>860000</v>
      </c>
      <c r="G1178" s="215"/>
      <c r="H1178" s="212" t="s">
        <v>5869</v>
      </c>
      <c r="T1178" s="671">
        <v>45310</v>
      </c>
      <c r="U1178" s="558" t="s">
        <v>6996</v>
      </c>
      <c r="V1178" s="557" t="s">
        <v>3346</v>
      </c>
      <c r="W1178" s="558" t="s">
        <v>580</v>
      </c>
      <c r="X1178" s="558" t="s">
        <v>424</v>
      </c>
      <c r="Y1178" s="673">
        <v>642000</v>
      </c>
      <c r="Z1178" s="569"/>
      <c r="AA1178" s="569">
        <v>38000</v>
      </c>
      <c r="AB1178" s="569"/>
      <c r="AC1178" s="569"/>
      <c r="AD1178" s="569"/>
      <c r="AE1178" s="569">
        <v>38000</v>
      </c>
      <c r="AF1178" s="569"/>
      <c r="AG1178" s="569"/>
      <c r="AH1178" s="569" t="s">
        <v>3393</v>
      </c>
      <c r="AI1178" t="s">
        <v>542</v>
      </c>
      <c r="AQ1178"/>
      <c r="AR1178"/>
      <c r="AS1178"/>
      <c r="AT1178"/>
      <c r="AU1178"/>
      <c r="AV1178"/>
      <c r="AW1178"/>
      <c r="AX1178"/>
      <c r="AY1178"/>
      <c r="AZ1178"/>
      <c r="BA1178"/>
      <c r="BB1178"/>
      <c r="BC1178"/>
      <c r="BD1178"/>
      <c r="BE1178"/>
      <c r="BF1178"/>
      <c r="BG1178"/>
      <c r="BH1178"/>
      <c r="BI1178"/>
      <c r="BJ1178"/>
      <c r="BK1178"/>
      <c r="BL1178"/>
      <c r="BM1178"/>
      <c r="BN1178"/>
      <c r="BO1178"/>
      <c r="BU1178" s="126"/>
      <c r="BV1178" s="203"/>
      <c r="BX1178" s="126"/>
      <c r="BY1178" s="203"/>
      <c r="CM1178" s="375"/>
    </row>
    <row r="1179" spans="5:91" x14ac:dyDescent="0.25">
      <c r="E1179" s="282">
        <v>45826</v>
      </c>
      <c r="F1179" s="212">
        <v>30000</v>
      </c>
      <c r="G1179" s="215"/>
      <c r="H1179" s="212" t="s">
        <v>5859</v>
      </c>
      <c r="T1179" s="671">
        <v>45309</v>
      </c>
      <c r="U1179" s="558" t="s">
        <v>6996</v>
      </c>
      <c r="V1179" s="557" t="s">
        <v>3388</v>
      </c>
      <c r="W1179" s="558" t="s">
        <v>561</v>
      </c>
      <c r="X1179" s="558" t="s">
        <v>426</v>
      </c>
      <c r="Y1179" s="673">
        <v>520000</v>
      </c>
      <c r="Z1179" s="569"/>
      <c r="AA1179" s="569">
        <v>70000</v>
      </c>
      <c r="AB1179" s="569"/>
      <c r="AC1179" s="569"/>
      <c r="AD1179" s="569"/>
      <c r="AE1179" s="569">
        <v>70000</v>
      </c>
      <c r="AF1179" s="569"/>
      <c r="AG1179" s="569"/>
      <c r="AH1179" s="569" t="s">
        <v>3399</v>
      </c>
      <c r="AI1179" t="s">
        <v>542</v>
      </c>
      <c r="AQ1179"/>
      <c r="AR1179"/>
      <c r="AS1179"/>
      <c r="AT1179"/>
      <c r="AU1179"/>
      <c r="AV1179"/>
      <c r="AW1179"/>
      <c r="AX1179"/>
      <c r="AY1179"/>
      <c r="AZ1179"/>
      <c r="BA1179"/>
      <c r="BB1179"/>
      <c r="BC1179"/>
      <c r="BD1179"/>
      <c r="BE1179"/>
      <c r="BF1179"/>
      <c r="BG1179"/>
      <c r="BH1179"/>
      <c r="BI1179"/>
      <c r="BJ1179"/>
      <c r="BK1179"/>
      <c r="BL1179"/>
      <c r="BM1179"/>
      <c r="BN1179"/>
      <c r="BO1179"/>
      <c r="BU1179" s="126"/>
      <c r="BV1179" s="203"/>
      <c r="BX1179" s="126"/>
      <c r="BY1179" s="203"/>
      <c r="CM1179" s="375"/>
    </row>
    <row r="1180" spans="5:91" x14ac:dyDescent="0.25">
      <c r="E1180" s="282">
        <v>45825</v>
      </c>
      <c r="F1180" s="212">
        <v>8000</v>
      </c>
      <c r="G1180" s="215"/>
      <c r="H1180" s="212" t="s">
        <v>5860</v>
      </c>
      <c r="T1180" s="671">
        <v>45308</v>
      </c>
      <c r="U1180" s="557" t="s">
        <v>3130</v>
      </c>
      <c r="V1180" s="557" t="s">
        <v>3372</v>
      </c>
      <c r="W1180" s="558" t="s">
        <v>561</v>
      </c>
      <c r="X1180" s="558" t="s">
        <v>427</v>
      </c>
      <c r="Y1180" s="673">
        <v>389000</v>
      </c>
      <c r="Z1180" s="569"/>
      <c r="AA1180" s="569">
        <v>75000</v>
      </c>
      <c r="AB1180" s="569"/>
      <c r="AC1180" s="569"/>
      <c r="AD1180" s="569"/>
      <c r="AE1180" s="569">
        <v>75000</v>
      </c>
      <c r="AF1180" s="569"/>
      <c r="AG1180" s="569"/>
      <c r="AH1180" s="569" t="s">
        <v>3398</v>
      </c>
      <c r="AI1180" t="s">
        <v>542</v>
      </c>
      <c r="AQ1180"/>
      <c r="AR1180"/>
      <c r="AS1180"/>
      <c r="AT1180"/>
      <c r="AU1180"/>
      <c r="AV1180"/>
      <c r="AW1180"/>
      <c r="AX1180"/>
      <c r="AY1180"/>
      <c r="AZ1180"/>
      <c r="BA1180"/>
      <c r="BB1180"/>
      <c r="BC1180"/>
      <c r="BD1180"/>
      <c r="BE1180"/>
      <c r="BF1180"/>
      <c r="BG1180"/>
      <c r="BH1180"/>
      <c r="BI1180"/>
      <c r="BJ1180"/>
      <c r="BK1180"/>
      <c r="BL1180"/>
      <c r="BM1180"/>
      <c r="BN1180"/>
      <c r="BO1180"/>
      <c r="BU1180" s="126"/>
      <c r="BV1180" s="203"/>
      <c r="BX1180" s="126"/>
      <c r="BY1180" s="203"/>
      <c r="CM1180" s="375"/>
    </row>
    <row r="1181" spans="5:91" x14ac:dyDescent="0.25">
      <c r="E1181" s="282">
        <v>45823</v>
      </c>
      <c r="F1181" s="212">
        <v>4000</v>
      </c>
      <c r="G1181" s="215"/>
      <c r="H1181" s="212" t="s">
        <v>5861</v>
      </c>
      <c r="T1181" s="671">
        <v>45307</v>
      </c>
      <c r="U1181" s="557" t="s">
        <v>2357</v>
      </c>
      <c r="V1181" s="557" t="s">
        <v>3373</v>
      </c>
      <c r="W1181" s="558" t="s">
        <v>561</v>
      </c>
      <c r="X1181" s="558" t="s">
        <v>214</v>
      </c>
      <c r="Y1181" s="673">
        <v>302000</v>
      </c>
      <c r="Z1181" s="569"/>
      <c r="AA1181" s="569">
        <v>94000</v>
      </c>
      <c r="AB1181" s="569"/>
      <c r="AC1181" s="569"/>
      <c r="AD1181" s="569"/>
      <c r="AE1181" s="569">
        <v>94000</v>
      </c>
      <c r="AF1181" s="569"/>
      <c r="AG1181" s="569"/>
      <c r="AH1181" s="569" t="s">
        <v>3392</v>
      </c>
      <c r="AI1181" t="s">
        <v>542</v>
      </c>
      <c r="AQ1181"/>
      <c r="AR1181"/>
      <c r="AS1181"/>
      <c r="AT1181"/>
      <c r="AU1181"/>
      <c r="AV1181"/>
      <c r="AW1181"/>
      <c r="AX1181"/>
      <c r="AY1181"/>
      <c r="AZ1181"/>
      <c r="BA1181"/>
      <c r="BB1181"/>
      <c r="BC1181"/>
      <c r="BD1181"/>
      <c r="BE1181"/>
      <c r="BF1181"/>
      <c r="BG1181"/>
      <c r="BH1181"/>
      <c r="BI1181"/>
      <c r="BJ1181"/>
      <c r="BK1181"/>
      <c r="BL1181"/>
      <c r="BM1181"/>
      <c r="BN1181"/>
      <c r="BO1181"/>
      <c r="BU1181" s="126"/>
      <c r="BV1181" s="203"/>
      <c r="BX1181" s="126"/>
      <c r="BY1181" s="203"/>
      <c r="CM1181" s="375"/>
    </row>
    <row r="1182" spans="5:91" x14ac:dyDescent="0.25">
      <c r="E1182" s="282">
        <v>45822</v>
      </c>
      <c r="F1182" s="212">
        <v>80000</v>
      </c>
      <c r="G1182" s="215"/>
      <c r="H1182" s="212" t="s">
        <v>5862</v>
      </c>
      <c r="T1182" s="671">
        <v>45306</v>
      </c>
      <c r="U1182" s="557" t="s">
        <v>2357</v>
      </c>
      <c r="V1182" s="557" t="s">
        <v>2974</v>
      </c>
      <c r="W1182" s="558" t="s">
        <v>561</v>
      </c>
      <c r="X1182" s="558" t="s">
        <v>427</v>
      </c>
      <c r="Y1182" s="673" t="s">
        <v>3391</v>
      </c>
      <c r="Z1182" s="569"/>
      <c r="AA1182" s="569">
        <v>68000</v>
      </c>
      <c r="AB1182" s="569"/>
      <c r="AC1182" s="569"/>
      <c r="AD1182" s="569"/>
      <c r="AE1182" s="569">
        <v>68000</v>
      </c>
      <c r="AF1182" s="569"/>
      <c r="AG1182" s="569"/>
      <c r="AH1182" s="569" t="s">
        <v>3397</v>
      </c>
      <c r="AI1182" t="s">
        <v>542</v>
      </c>
      <c r="AQ1182"/>
      <c r="AR1182"/>
      <c r="AS1182"/>
      <c r="AT1182"/>
      <c r="AU1182"/>
      <c r="AV1182"/>
      <c r="AW1182"/>
      <c r="AX1182"/>
      <c r="AY1182"/>
      <c r="AZ1182"/>
      <c r="BA1182"/>
      <c r="BB1182"/>
      <c r="BC1182"/>
      <c r="BD1182"/>
      <c r="BE1182"/>
      <c r="BF1182"/>
      <c r="BG1182"/>
      <c r="BH1182"/>
      <c r="BI1182"/>
      <c r="BJ1182"/>
      <c r="BK1182"/>
      <c r="BL1182"/>
      <c r="BM1182"/>
      <c r="BN1182"/>
      <c r="BO1182"/>
      <c r="BU1182" s="126"/>
      <c r="BV1182" s="203"/>
      <c r="BX1182" s="126"/>
      <c r="BY1182" s="203"/>
      <c r="CM1182" s="375"/>
    </row>
    <row r="1183" spans="5:91" x14ac:dyDescent="0.25">
      <c r="E1183" s="282">
        <v>45822</v>
      </c>
      <c r="F1183" s="212">
        <v>40000</v>
      </c>
      <c r="G1183" s="215"/>
      <c r="H1183" s="212" t="s">
        <v>5862</v>
      </c>
      <c r="T1183" s="671">
        <v>45305</v>
      </c>
      <c r="U1183" s="557" t="s">
        <v>3235</v>
      </c>
      <c r="V1183" s="557"/>
      <c r="W1183" s="558"/>
      <c r="X1183" s="558"/>
      <c r="Y1183" s="673"/>
      <c r="Z1183" s="569"/>
      <c r="AA1183" s="569">
        <v>24000</v>
      </c>
      <c r="AB1183" s="569"/>
      <c r="AC1183" s="569"/>
      <c r="AD1183" s="569"/>
      <c r="AE1183" s="569">
        <v>24000</v>
      </c>
      <c r="AF1183" s="569"/>
      <c r="AG1183" s="569"/>
      <c r="AH1183" s="569" t="s">
        <v>3240</v>
      </c>
      <c r="AI1183" t="s">
        <v>542</v>
      </c>
      <c r="AQ1183"/>
      <c r="AR1183"/>
      <c r="AS1183"/>
      <c r="AT1183"/>
      <c r="AU1183"/>
      <c r="AV1183"/>
      <c r="AW1183"/>
      <c r="AX1183"/>
      <c r="AY1183"/>
      <c r="AZ1183"/>
      <c r="BA1183"/>
      <c r="BB1183"/>
      <c r="BC1183"/>
      <c r="BD1183"/>
      <c r="BE1183"/>
      <c r="BF1183"/>
      <c r="BG1183"/>
      <c r="BH1183"/>
      <c r="BI1183"/>
      <c r="BJ1183"/>
      <c r="BK1183"/>
      <c r="BL1183"/>
      <c r="BM1183"/>
      <c r="BN1183"/>
      <c r="BO1183"/>
      <c r="BU1183" s="126"/>
      <c r="BV1183" s="203"/>
      <c r="BX1183" s="126"/>
      <c r="BY1183" s="203"/>
      <c r="CM1183" s="375"/>
    </row>
    <row r="1184" spans="5:91" x14ac:dyDescent="0.25">
      <c r="E1184" s="282">
        <v>45822</v>
      </c>
      <c r="F1184" s="212">
        <v>19000</v>
      </c>
      <c r="G1184" s="215"/>
      <c r="H1184" s="212" t="s">
        <v>903</v>
      </c>
      <c r="T1184" s="671">
        <v>45304</v>
      </c>
      <c r="U1184" s="557" t="s">
        <v>3237</v>
      </c>
      <c r="V1184" s="557">
        <v>1040732277</v>
      </c>
      <c r="W1184" s="558" t="s">
        <v>3238</v>
      </c>
      <c r="X1184" s="558" t="s">
        <v>426</v>
      </c>
      <c r="Y1184" s="673">
        <v>400000</v>
      </c>
      <c r="Z1184" s="569"/>
      <c r="AA1184" s="569">
        <v>133000</v>
      </c>
      <c r="AB1184" s="569"/>
      <c r="AC1184" s="569"/>
      <c r="AD1184" s="569"/>
      <c r="AE1184" s="569">
        <v>133000</v>
      </c>
      <c r="AF1184" s="569"/>
      <c r="AG1184" s="569"/>
      <c r="AH1184" s="569" t="s">
        <v>3387</v>
      </c>
      <c r="AI1184" t="s">
        <v>542</v>
      </c>
      <c r="AQ1184"/>
      <c r="AR1184"/>
      <c r="AS1184"/>
      <c r="AT1184"/>
      <c r="AU1184"/>
      <c r="AV1184"/>
      <c r="AW1184"/>
      <c r="AX1184"/>
      <c r="AY1184"/>
      <c r="AZ1184"/>
      <c r="BA1184"/>
      <c r="BB1184"/>
      <c r="BC1184"/>
      <c r="BD1184"/>
      <c r="BE1184"/>
      <c r="BF1184"/>
      <c r="BG1184"/>
      <c r="BH1184"/>
      <c r="BI1184"/>
      <c r="BJ1184"/>
      <c r="BK1184"/>
      <c r="BL1184"/>
      <c r="BM1184"/>
      <c r="BN1184"/>
      <c r="BO1184"/>
      <c r="BU1184" s="126"/>
      <c r="BV1184" s="203"/>
      <c r="BX1184" s="126"/>
      <c r="BY1184" s="203"/>
      <c r="CM1184" s="375"/>
    </row>
    <row r="1185" spans="5:91" x14ac:dyDescent="0.25">
      <c r="E1185" s="282">
        <v>45822</v>
      </c>
      <c r="F1185" s="212">
        <v>34000</v>
      </c>
      <c r="G1185" s="215"/>
      <c r="H1185" s="212" t="s">
        <v>5888</v>
      </c>
      <c r="T1185" s="671">
        <v>45303</v>
      </c>
      <c r="U1185" s="557" t="s">
        <v>3336</v>
      </c>
      <c r="V1185" s="557" t="s">
        <v>3339</v>
      </c>
      <c r="W1185" s="558" t="s">
        <v>3337</v>
      </c>
      <c r="X1185" s="558" t="s">
        <v>427</v>
      </c>
      <c r="Y1185" s="673">
        <v>35000</v>
      </c>
      <c r="Z1185" s="569"/>
      <c r="AA1185" s="569">
        <v>35000</v>
      </c>
      <c r="AB1185" s="569"/>
      <c r="AC1185" s="569"/>
      <c r="AD1185" s="569"/>
      <c r="AE1185" s="569">
        <v>35000</v>
      </c>
      <c r="AF1185" s="569"/>
      <c r="AG1185" s="569"/>
      <c r="AH1185" s="569"/>
      <c r="AI1185" t="s">
        <v>542</v>
      </c>
      <c r="AQ1185"/>
      <c r="AR1185"/>
      <c r="AS1185"/>
      <c r="AT1185"/>
      <c r="AU1185"/>
      <c r="AV1185"/>
      <c r="AW1185"/>
      <c r="AX1185"/>
      <c r="AY1185"/>
      <c r="AZ1185"/>
      <c r="BA1185"/>
      <c r="BB1185"/>
      <c r="BC1185"/>
      <c r="BD1185"/>
      <c r="BE1185"/>
      <c r="BF1185"/>
      <c r="BG1185"/>
      <c r="BH1185"/>
      <c r="BI1185"/>
      <c r="BJ1185"/>
      <c r="BK1185"/>
      <c r="BL1185"/>
      <c r="BM1185"/>
      <c r="BN1185"/>
      <c r="BO1185"/>
      <c r="BU1185" s="126"/>
      <c r="BV1185" s="203"/>
      <c r="BX1185" s="126"/>
      <c r="BY1185" s="203"/>
      <c r="CM1185" s="375"/>
    </row>
    <row r="1186" spans="5:91" x14ac:dyDescent="0.25">
      <c r="E1186" s="282">
        <v>45822</v>
      </c>
      <c r="F1186" s="212">
        <v>22000</v>
      </c>
      <c r="G1186" s="215"/>
      <c r="H1186" s="212" t="s">
        <v>5834</v>
      </c>
      <c r="T1186" s="671">
        <v>45302</v>
      </c>
      <c r="U1186" s="557" t="s">
        <v>3235</v>
      </c>
      <c r="V1186" s="557" t="s">
        <v>3314</v>
      </c>
      <c r="W1186" s="558" t="s">
        <v>2417</v>
      </c>
      <c r="X1186" s="558" t="s">
        <v>214</v>
      </c>
      <c r="Y1186" s="673">
        <v>88000</v>
      </c>
      <c r="Z1186" s="569"/>
      <c r="AA1186" s="569">
        <v>25000</v>
      </c>
      <c r="AB1186" s="569"/>
      <c r="AC1186" s="569"/>
      <c r="AD1186" s="569"/>
      <c r="AE1186" s="569">
        <v>25000</v>
      </c>
      <c r="AF1186" s="569"/>
      <c r="AG1186" s="569"/>
      <c r="AH1186" s="569" t="s">
        <v>3313</v>
      </c>
      <c r="AI1186" t="s">
        <v>542</v>
      </c>
      <c r="AQ1186"/>
      <c r="AR1186"/>
      <c r="AS1186"/>
      <c r="AT1186"/>
      <c r="AU1186"/>
      <c r="AV1186"/>
      <c r="AW1186"/>
      <c r="AX1186"/>
      <c r="AY1186"/>
      <c r="AZ1186"/>
      <c r="BA1186"/>
      <c r="BB1186"/>
      <c r="BC1186"/>
      <c r="BD1186"/>
      <c r="BE1186"/>
      <c r="BF1186"/>
      <c r="BG1186"/>
      <c r="BH1186"/>
      <c r="BI1186"/>
      <c r="BJ1186"/>
      <c r="BK1186"/>
      <c r="BL1186"/>
      <c r="BM1186"/>
      <c r="BN1186"/>
      <c r="BO1186"/>
      <c r="BU1186" s="126"/>
      <c r="BV1186" s="203"/>
      <c r="BX1186" s="126"/>
      <c r="BY1186" s="203"/>
      <c r="CM1186" s="375"/>
    </row>
    <row r="1187" spans="5:91" x14ac:dyDescent="0.25">
      <c r="E1187" s="282">
        <v>45821</v>
      </c>
      <c r="F1187" s="212">
        <v>245000</v>
      </c>
      <c r="G1187" s="215" t="s">
        <v>3323</v>
      </c>
      <c r="H1187" s="212" t="s">
        <v>5875</v>
      </c>
      <c r="T1187" s="671">
        <v>45301</v>
      </c>
      <c r="U1187" s="557" t="s">
        <v>3305</v>
      </c>
      <c r="V1187" s="557" t="s">
        <v>3306</v>
      </c>
      <c r="W1187" s="558" t="s">
        <v>3307</v>
      </c>
      <c r="X1187" s="558" t="s">
        <v>214</v>
      </c>
      <c r="Y1187" s="673">
        <v>2422000</v>
      </c>
      <c r="Z1187" s="569"/>
      <c r="AA1187" s="569">
        <v>243000</v>
      </c>
      <c r="AB1187" s="569"/>
      <c r="AC1187" s="569"/>
      <c r="AD1187" s="569"/>
      <c r="AE1187" s="569">
        <v>243000</v>
      </c>
      <c r="AF1187" s="569"/>
      <c r="AG1187" s="569"/>
      <c r="AH1187" s="569" t="s">
        <v>3312</v>
      </c>
      <c r="AI1187" t="s">
        <v>542</v>
      </c>
      <c r="AQ1187"/>
      <c r="AR1187"/>
      <c r="AS1187"/>
      <c r="AT1187"/>
      <c r="AU1187"/>
      <c r="AV1187"/>
      <c r="AW1187"/>
      <c r="AX1187"/>
      <c r="AY1187"/>
      <c r="AZ1187"/>
      <c r="BA1187"/>
      <c r="BB1187"/>
      <c r="BC1187"/>
      <c r="BD1187"/>
      <c r="BE1187"/>
      <c r="BF1187"/>
      <c r="BG1187"/>
      <c r="BH1187"/>
      <c r="BI1187"/>
      <c r="BJ1187"/>
      <c r="BK1187"/>
      <c r="BL1187"/>
      <c r="BM1187"/>
      <c r="BN1187"/>
      <c r="BO1187"/>
      <c r="BU1187" s="126"/>
      <c r="BV1187" s="203"/>
      <c r="BX1187" s="126"/>
      <c r="BY1187" s="203"/>
      <c r="CM1187" s="375"/>
    </row>
    <row r="1188" spans="5:91" x14ac:dyDescent="0.25">
      <c r="E1188" s="282">
        <v>45821</v>
      </c>
      <c r="F1188" s="212">
        <v>30000</v>
      </c>
      <c r="G1188" s="215" t="s">
        <v>911</v>
      </c>
      <c r="H1188" s="212" t="s">
        <v>21</v>
      </c>
      <c r="T1188" s="671">
        <v>45300</v>
      </c>
      <c r="U1188" s="557" t="s">
        <v>582</v>
      </c>
      <c r="V1188" s="557" t="s">
        <v>3308</v>
      </c>
      <c r="W1188" s="558" t="s">
        <v>561</v>
      </c>
      <c r="X1188" s="558" t="s">
        <v>427</v>
      </c>
      <c r="Y1188" s="673">
        <v>621000</v>
      </c>
      <c r="Z1188" s="569"/>
      <c r="AA1188" s="569">
        <v>72000</v>
      </c>
      <c r="AB1188" s="569"/>
      <c r="AC1188" s="569"/>
      <c r="AD1188" s="569"/>
      <c r="AE1188" s="569">
        <v>72000</v>
      </c>
      <c r="AF1188" s="569"/>
      <c r="AG1188" s="569"/>
      <c r="AH1188" s="569" t="s">
        <v>3317</v>
      </c>
      <c r="AI1188" t="s">
        <v>542</v>
      </c>
      <c r="AQ1188"/>
      <c r="AR1188"/>
      <c r="AS1188"/>
      <c r="AT1188"/>
      <c r="AU1188"/>
      <c r="AV1188"/>
      <c r="AW1188"/>
      <c r="AX1188"/>
      <c r="AY1188"/>
      <c r="AZ1188"/>
      <c r="BA1188"/>
      <c r="BB1188"/>
      <c r="BC1188"/>
      <c r="BD1188"/>
      <c r="BE1188"/>
      <c r="BF1188"/>
      <c r="BG1188"/>
      <c r="BH1188"/>
      <c r="BI1188"/>
      <c r="BJ1188"/>
      <c r="BK1188"/>
      <c r="BL1188"/>
      <c r="BM1188"/>
      <c r="BN1188"/>
      <c r="BO1188"/>
      <c r="BU1188" s="126"/>
      <c r="BV1188" s="203"/>
      <c r="BX1188" s="126"/>
      <c r="BY1188" s="203"/>
      <c r="CM1188" s="375"/>
    </row>
    <row r="1189" spans="5:91" x14ac:dyDescent="0.25">
      <c r="E1189" s="282">
        <v>45821</v>
      </c>
      <c r="F1189" s="212">
        <v>5000</v>
      </c>
      <c r="G1189" s="215" t="s">
        <v>5440</v>
      </c>
      <c r="H1189" s="212" t="s">
        <v>1487</v>
      </c>
      <c r="T1189" s="671">
        <v>45299</v>
      </c>
      <c r="U1189" s="557" t="s">
        <v>3288</v>
      </c>
      <c r="V1189" s="557" t="s">
        <v>3231</v>
      </c>
      <c r="W1189" s="558" t="s">
        <v>561</v>
      </c>
      <c r="X1189" s="558" t="s">
        <v>427</v>
      </c>
      <c r="Y1189" s="673">
        <v>560000</v>
      </c>
      <c r="Z1189" s="569"/>
      <c r="AA1189" s="569">
        <v>60000</v>
      </c>
      <c r="AB1189" s="569"/>
      <c r="AC1189" s="569"/>
      <c r="AD1189" s="569"/>
      <c r="AE1189" s="569">
        <v>60000</v>
      </c>
      <c r="AF1189" s="569"/>
      <c r="AG1189" s="569"/>
      <c r="AH1189" s="569" t="s">
        <v>3316</v>
      </c>
      <c r="AI1189" t="s">
        <v>542</v>
      </c>
      <c r="AQ1189"/>
      <c r="AR1189"/>
      <c r="AS1189"/>
      <c r="AT1189"/>
      <c r="AU1189"/>
      <c r="AV1189"/>
      <c r="AW1189"/>
      <c r="AX1189"/>
      <c r="AY1189"/>
      <c r="AZ1189"/>
      <c r="BA1189"/>
      <c r="BB1189"/>
      <c r="BC1189"/>
      <c r="BD1189"/>
      <c r="BE1189"/>
      <c r="BF1189"/>
      <c r="BG1189"/>
      <c r="BH1189"/>
      <c r="BI1189"/>
      <c r="BJ1189"/>
      <c r="BK1189"/>
      <c r="BL1189"/>
      <c r="BM1189"/>
      <c r="BN1189"/>
      <c r="BO1189"/>
      <c r="BU1189" s="126"/>
      <c r="BV1189" s="203"/>
      <c r="BX1189" s="126"/>
      <c r="BY1189" s="203"/>
      <c r="CM1189" s="375"/>
    </row>
    <row r="1190" spans="5:91" x14ac:dyDescent="0.25">
      <c r="E1190" s="282">
        <v>45821</v>
      </c>
      <c r="F1190" s="212">
        <v>2000</v>
      </c>
      <c r="G1190" s="215"/>
      <c r="H1190" s="212" t="s">
        <v>5836</v>
      </c>
      <c r="T1190" s="671">
        <v>45298</v>
      </c>
      <c r="U1190" s="557" t="s">
        <v>556</v>
      </c>
      <c r="V1190" s="557"/>
      <c r="W1190" s="558" t="s">
        <v>3213</v>
      </c>
      <c r="X1190" s="558" t="s">
        <v>238</v>
      </c>
      <c r="Y1190" s="673">
        <v>175000</v>
      </c>
      <c r="Z1190" s="569"/>
      <c r="AA1190" s="569">
        <v>16000</v>
      </c>
      <c r="AB1190" s="569"/>
      <c r="AC1190" s="569"/>
      <c r="AD1190" s="569"/>
      <c r="AE1190" s="569">
        <v>16000</v>
      </c>
      <c r="AF1190" s="569"/>
      <c r="AG1190" s="569"/>
      <c r="AH1190" s="569"/>
      <c r="AI1190" t="s">
        <v>542</v>
      </c>
      <c r="AQ1190"/>
      <c r="AR1190"/>
      <c r="AS1190"/>
      <c r="AT1190"/>
      <c r="AU1190"/>
      <c r="AV1190"/>
      <c r="AW1190"/>
      <c r="AX1190"/>
      <c r="AY1190"/>
      <c r="AZ1190"/>
      <c r="BA1190"/>
      <c r="BB1190"/>
      <c r="BC1190"/>
      <c r="BD1190"/>
      <c r="BE1190"/>
      <c r="BF1190"/>
      <c r="BG1190"/>
      <c r="BH1190"/>
      <c r="BI1190"/>
      <c r="BJ1190"/>
      <c r="BK1190"/>
      <c r="BL1190"/>
      <c r="BM1190"/>
      <c r="BN1190"/>
      <c r="BO1190"/>
      <c r="BU1190" s="126"/>
      <c r="BV1190" s="203"/>
      <c r="BX1190" s="126"/>
      <c r="BY1190" s="203"/>
      <c r="CM1190" s="375"/>
    </row>
    <row r="1191" spans="5:91" x14ac:dyDescent="0.25">
      <c r="E1191" s="282">
        <v>45821</v>
      </c>
      <c r="F1191" s="212">
        <v>3000</v>
      </c>
      <c r="G1191" s="215" t="s">
        <v>5440</v>
      </c>
      <c r="H1191" s="212" t="s">
        <v>5835</v>
      </c>
      <c r="T1191" s="671">
        <v>45294</v>
      </c>
      <c r="U1191" s="557" t="s">
        <v>556</v>
      </c>
      <c r="V1191" s="557" t="s">
        <v>3386</v>
      </c>
      <c r="W1191" s="558" t="s">
        <v>561</v>
      </c>
      <c r="X1191" s="558" t="s">
        <v>426</v>
      </c>
      <c r="Y1191" s="673">
        <v>350000</v>
      </c>
      <c r="Z1191" s="569"/>
      <c r="AA1191" s="569">
        <v>22000</v>
      </c>
      <c r="AB1191" s="569"/>
      <c r="AC1191" s="569"/>
      <c r="AD1191" s="569"/>
      <c r="AE1191" s="569">
        <v>22000</v>
      </c>
      <c r="AF1191" s="569"/>
      <c r="AG1191" s="569"/>
      <c r="AH1191" s="569" t="s">
        <v>3394</v>
      </c>
      <c r="AI1191" t="s">
        <v>542</v>
      </c>
      <c r="AQ1191"/>
      <c r="AR1191"/>
      <c r="AS1191"/>
      <c r="AT1191"/>
      <c r="AU1191"/>
      <c r="AV1191"/>
      <c r="AW1191"/>
      <c r="AX1191"/>
      <c r="AY1191"/>
      <c r="AZ1191"/>
      <c r="BA1191"/>
      <c r="BB1191"/>
      <c r="BC1191"/>
      <c r="BD1191"/>
      <c r="BE1191"/>
      <c r="BF1191"/>
      <c r="BG1191"/>
      <c r="BH1191"/>
      <c r="BI1191"/>
      <c r="BJ1191"/>
      <c r="BK1191"/>
      <c r="BL1191"/>
      <c r="BM1191"/>
      <c r="BN1191"/>
      <c r="BO1191"/>
      <c r="BU1191" s="126"/>
      <c r="BV1191" s="203"/>
      <c r="BX1191" s="126"/>
      <c r="BY1191" s="203"/>
      <c r="CM1191" s="375"/>
    </row>
    <row r="1192" spans="5:91" x14ac:dyDescent="0.25">
      <c r="E1192" s="282">
        <v>45820</v>
      </c>
      <c r="F1192" s="212">
        <v>5000</v>
      </c>
      <c r="G1192" s="215" t="s">
        <v>1281</v>
      </c>
      <c r="H1192" s="212" t="s">
        <v>1455</v>
      </c>
      <c r="T1192" s="671">
        <v>45293</v>
      </c>
      <c r="U1192" s="557" t="s">
        <v>556</v>
      </c>
      <c r="V1192" s="557" t="s">
        <v>1745</v>
      </c>
      <c r="W1192" s="558" t="s">
        <v>561</v>
      </c>
      <c r="X1192" s="558" t="s">
        <v>427</v>
      </c>
      <c r="Y1192" s="673">
        <v>372000</v>
      </c>
      <c r="Z1192" s="569"/>
      <c r="AA1192" s="569">
        <v>68500</v>
      </c>
      <c r="AB1192" s="569"/>
      <c r="AC1192" s="569"/>
      <c r="AD1192" s="569"/>
      <c r="AE1192" s="569">
        <v>68500</v>
      </c>
      <c r="AF1192" s="569"/>
      <c r="AG1192" s="569"/>
      <c r="AH1192" s="569" t="s">
        <v>3341</v>
      </c>
      <c r="AI1192" t="s">
        <v>542</v>
      </c>
      <c r="AQ1192"/>
      <c r="AR1192"/>
      <c r="AS1192"/>
      <c r="AT1192"/>
      <c r="AU1192"/>
      <c r="AV1192"/>
      <c r="AW1192"/>
      <c r="AX1192"/>
      <c r="AY1192"/>
      <c r="AZ1192"/>
      <c r="BA1192"/>
      <c r="BB1192"/>
      <c r="BC1192"/>
      <c r="BD1192"/>
      <c r="BE1192"/>
      <c r="BF1192"/>
      <c r="BG1192"/>
      <c r="BH1192"/>
      <c r="BI1192"/>
      <c r="BJ1192"/>
      <c r="BK1192"/>
      <c r="BL1192"/>
      <c r="BM1192"/>
      <c r="BN1192"/>
      <c r="BO1192"/>
      <c r="BU1192" s="126"/>
      <c r="BV1192" s="203"/>
      <c r="BX1192" s="126"/>
      <c r="BY1192" s="203"/>
      <c r="CM1192" s="375"/>
    </row>
    <row r="1193" spans="5:91" x14ac:dyDescent="0.25">
      <c r="E1193" s="282">
        <v>45820</v>
      </c>
      <c r="F1193" s="212">
        <v>18000</v>
      </c>
      <c r="G1193" s="215"/>
      <c r="H1193" s="212" t="s">
        <v>3538</v>
      </c>
      <c r="T1193" s="671">
        <v>45292</v>
      </c>
      <c r="U1193" s="557" t="s">
        <v>556</v>
      </c>
      <c r="V1193" s="557" t="s">
        <v>3233</v>
      </c>
      <c r="W1193" s="558" t="s">
        <v>561</v>
      </c>
      <c r="X1193" s="558" t="s">
        <v>214</v>
      </c>
      <c r="Y1193" s="673" t="s">
        <v>3301</v>
      </c>
      <c r="Z1193" s="569"/>
      <c r="AA1193" s="569">
        <v>64500</v>
      </c>
      <c r="AB1193" s="569"/>
      <c r="AC1193" s="569"/>
      <c r="AD1193" s="569"/>
      <c r="AE1193" s="569">
        <v>64500</v>
      </c>
      <c r="AF1193" s="569"/>
      <c r="AG1193" s="569"/>
      <c r="AH1193" s="569" t="s">
        <v>3302</v>
      </c>
      <c r="AI1193" t="s">
        <v>542</v>
      </c>
      <c r="AQ1193"/>
      <c r="AR1193"/>
      <c r="AS1193"/>
      <c r="AT1193"/>
      <c r="AU1193"/>
      <c r="AV1193"/>
      <c r="AW1193"/>
      <c r="AX1193"/>
      <c r="AY1193"/>
      <c r="AZ1193"/>
      <c r="BA1193"/>
      <c r="BB1193"/>
      <c r="BC1193"/>
      <c r="BD1193"/>
      <c r="BE1193"/>
      <c r="BF1193"/>
      <c r="BG1193"/>
      <c r="BH1193"/>
      <c r="BI1193"/>
      <c r="BJ1193"/>
      <c r="BK1193"/>
      <c r="BL1193"/>
      <c r="BM1193"/>
      <c r="BN1193"/>
      <c r="BO1193"/>
      <c r="BU1193" s="126"/>
      <c r="BV1193" s="203"/>
      <c r="BX1193" s="126"/>
      <c r="BY1193" s="203"/>
      <c r="CM1193" s="375"/>
    </row>
    <row r="1194" spans="5:91" x14ac:dyDescent="0.25">
      <c r="E1194" s="282">
        <v>45820</v>
      </c>
      <c r="F1194" s="212">
        <v>2000</v>
      </c>
      <c r="G1194" s="215" t="s">
        <v>5440</v>
      </c>
      <c r="H1194" s="212" t="s">
        <v>598</v>
      </c>
      <c r="T1194" s="671">
        <v>45287</v>
      </c>
      <c r="U1194" s="557" t="s">
        <v>1448</v>
      </c>
      <c r="V1194" s="557" t="s">
        <v>2644</v>
      </c>
      <c r="W1194" s="558" t="s">
        <v>561</v>
      </c>
      <c r="X1194" s="558" t="s">
        <v>426</v>
      </c>
      <c r="Y1194" s="673">
        <v>313000</v>
      </c>
      <c r="Z1194" s="569"/>
      <c r="AA1194" s="569">
        <v>70000</v>
      </c>
      <c r="AB1194" s="569"/>
      <c r="AC1194" s="569"/>
      <c r="AD1194" s="569"/>
      <c r="AE1194" s="569">
        <v>70000</v>
      </c>
      <c r="AF1194" s="569"/>
      <c r="AG1194" s="569"/>
      <c r="AH1194" s="569" t="s">
        <v>3054</v>
      </c>
      <c r="AI1194" t="s">
        <v>542</v>
      </c>
      <c r="AQ1194"/>
      <c r="AR1194"/>
      <c r="AS1194"/>
      <c r="AT1194"/>
      <c r="AU1194"/>
      <c r="AV1194"/>
      <c r="AW1194"/>
      <c r="AX1194"/>
      <c r="AY1194"/>
      <c r="AZ1194"/>
      <c r="BA1194"/>
      <c r="BB1194"/>
      <c r="BC1194"/>
      <c r="BD1194"/>
      <c r="BE1194"/>
      <c r="BF1194"/>
      <c r="BG1194"/>
      <c r="BH1194"/>
      <c r="BI1194"/>
      <c r="BJ1194"/>
      <c r="BK1194"/>
      <c r="BL1194"/>
      <c r="BM1194"/>
      <c r="BN1194"/>
      <c r="BO1194"/>
      <c r="BU1194" s="126"/>
      <c r="BV1194" s="203"/>
      <c r="BX1194" s="126"/>
      <c r="BY1194" s="203"/>
      <c r="CM1194" s="375"/>
    </row>
    <row r="1195" spans="5:91" x14ac:dyDescent="0.25">
      <c r="E1195" s="282">
        <v>45820</v>
      </c>
      <c r="F1195" s="212">
        <v>12000</v>
      </c>
      <c r="G1195" s="215" t="s">
        <v>1365</v>
      </c>
      <c r="H1195" s="212" t="s">
        <v>5832</v>
      </c>
      <c r="T1195" s="671">
        <v>45287</v>
      </c>
      <c r="U1195" s="557" t="s">
        <v>1523</v>
      </c>
      <c r="V1195" s="557" t="s">
        <v>3016</v>
      </c>
      <c r="W1195" s="558" t="s">
        <v>561</v>
      </c>
      <c r="X1195" s="558" t="s">
        <v>214</v>
      </c>
      <c r="Y1195" s="673">
        <v>367000</v>
      </c>
      <c r="Z1195" s="569"/>
      <c r="AA1195" s="569">
        <v>111000</v>
      </c>
      <c r="AB1195" s="569"/>
      <c r="AC1195" s="569"/>
      <c r="AD1195" s="569"/>
      <c r="AE1195" s="569">
        <v>111000</v>
      </c>
      <c r="AF1195" s="569"/>
      <c r="AG1195" s="569"/>
      <c r="AH1195" s="569" t="s">
        <v>3055</v>
      </c>
      <c r="AI1195" t="s">
        <v>542</v>
      </c>
      <c r="AQ1195"/>
      <c r="AR1195"/>
      <c r="AS1195"/>
      <c r="AT1195"/>
      <c r="AU1195"/>
      <c r="AV1195"/>
      <c r="AW1195"/>
      <c r="AX1195"/>
      <c r="AY1195"/>
      <c r="AZ1195"/>
      <c r="BA1195"/>
      <c r="BB1195"/>
      <c r="BC1195"/>
      <c r="BD1195"/>
      <c r="BE1195"/>
      <c r="BF1195"/>
      <c r="BG1195"/>
      <c r="BH1195"/>
      <c r="BI1195"/>
      <c r="BJ1195"/>
      <c r="BK1195"/>
      <c r="BL1195"/>
      <c r="BM1195"/>
      <c r="BN1195"/>
      <c r="BO1195"/>
      <c r="BU1195" s="126"/>
      <c r="BV1195" s="203"/>
      <c r="BX1195" s="126"/>
      <c r="BY1195" s="203"/>
      <c r="CM1195" s="375"/>
    </row>
    <row r="1196" spans="5:91" x14ac:dyDescent="0.25">
      <c r="E1196" s="282">
        <v>45820</v>
      </c>
      <c r="F1196" s="212">
        <v>148000</v>
      </c>
      <c r="G1196" s="215" t="s">
        <v>1281</v>
      </c>
      <c r="H1196" s="212" t="s">
        <v>3344</v>
      </c>
      <c r="T1196" s="671">
        <v>45287</v>
      </c>
      <c r="U1196" s="557" t="s">
        <v>2981</v>
      </c>
      <c r="V1196" s="557" t="s">
        <v>2982</v>
      </c>
      <c r="W1196" s="558" t="s">
        <v>561</v>
      </c>
      <c r="X1196" s="558" t="s">
        <v>426</v>
      </c>
      <c r="Y1196" s="673">
        <v>835000</v>
      </c>
      <c r="Z1196" s="569"/>
      <c r="AA1196" s="569">
        <v>114000</v>
      </c>
      <c r="AB1196" s="569"/>
      <c r="AC1196" s="569"/>
      <c r="AD1196" s="569"/>
      <c r="AE1196" s="569">
        <v>114000</v>
      </c>
      <c r="AF1196" s="569"/>
      <c r="AG1196" s="569"/>
      <c r="AH1196" s="569" t="s">
        <v>3056</v>
      </c>
      <c r="AI1196" t="s">
        <v>542</v>
      </c>
      <c r="AQ1196"/>
      <c r="AR1196"/>
      <c r="AS1196"/>
      <c r="AT1196"/>
      <c r="AU1196"/>
      <c r="AV1196"/>
      <c r="AW1196"/>
      <c r="AX1196"/>
      <c r="AY1196"/>
      <c r="AZ1196"/>
      <c r="BA1196"/>
      <c r="BB1196"/>
      <c r="BC1196"/>
      <c r="BD1196"/>
      <c r="BE1196"/>
      <c r="BF1196"/>
      <c r="BG1196"/>
      <c r="BH1196"/>
      <c r="BI1196"/>
      <c r="BJ1196"/>
      <c r="BK1196"/>
      <c r="BL1196"/>
      <c r="BM1196"/>
      <c r="BN1196"/>
      <c r="BO1196"/>
      <c r="BU1196" s="126"/>
      <c r="BV1196" s="203"/>
      <c r="BX1196" s="126"/>
      <c r="BY1196" s="203"/>
      <c r="CM1196" s="375"/>
    </row>
    <row r="1197" spans="5:91" x14ac:dyDescent="0.25">
      <c r="E1197" s="282">
        <v>45819</v>
      </c>
      <c r="F1197" s="212">
        <v>11000</v>
      </c>
      <c r="G1197" s="215"/>
      <c r="H1197" s="212" t="s">
        <v>5813</v>
      </c>
      <c r="T1197" s="671">
        <v>45287</v>
      </c>
      <c r="U1197" s="557" t="s">
        <v>1697</v>
      </c>
      <c r="V1197" s="557" t="s">
        <v>3066</v>
      </c>
      <c r="W1197" s="558" t="s">
        <v>2409</v>
      </c>
      <c r="X1197" s="558" t="s">
        <v>426</v>
      </c>
      <c r="Y1197" s="673" t="s">
        <v>3065</v>
      </c>
      <c r="Z1197" s="569"/>
      <c r="AA1197" s="569">
        <v>71000</v>
      </c>
      <c r="AB1197" s="569"/>
      <c r="AC1197" s="569"/>
      <c r="AD1197" s="569"/>
      <c r="AE1197" s="569">
        <v>71000</v>
      </c>
      <c r="AF1197" s="569"/>
      <c r="AG1197" s="569"/>
      <c r="AH1197" s="569" t="s">
        <v>3067</v>
      </c>
      <c r="AI1197" t="s">
        <v>542</v>
      </c>
      <c r="AQ1197"/>
      <c r="AR1197"/>
      <c r="AS1197"/>
      <c r="AT1197"/>
      <c r="AU1197"/>
      <c r="AV1197"/>
      <c r="AW1197"/>
      <c r="AX1197"/>
      <c r="AY1197"/>
      <c r="AZ1197"/>
      <c r="BA1197"/>
      <c r="BB1197"/>
      <c r="BC1197"/>
      <c r="BD1197"/>
      <c r="BE1197"/>
      <c r="BF1197"/>
      <c r="BG1197"/>
      <c r="BH1197"/>
      <c r="BI1197"/>
      <c r="BJ1197"/>
      <c r="BK1197"/>
      <c r="BL1197"/>
      <c r="BM1197"/>
      <c r="BN1197"/>
      <c r="BO1197"/>
      <c r="BU1197" s="126"/>
      <c r="BV1197" s="203"/>
      <c r="BX1197" s="126"/>
      <c r="BY1197" s="203"/>
      <c r="CM1197" s="375"/>
    </row>
    <row r="1198" spans="5:91" x14ac:dyDescent="0.25">
      <c r="E1198" s="282">
        <v>45818</v>
      </c>
      <c r="F1198" s="212">
        <v>2000</v>
      </c>
      <c r="G1198" s="215" t="s">
        <v>5440</v>
      </c>
      <c r="H1198" s="212" t="s">
        <v>5517</v>
      </c>
      <c r="T1198" s="671">
        <v>45287</v>
      </c>
      <c r="U1198" s="557" t="s">
        <v>578</v>
      </c>
      <c r="V1198" s="557" t="s">
        <v>3061</v>
      </c>
      <c r="W1198" s="558" t="s">
        <v>561</v>
      </c>
      <c r="X1198" s="558" t="s">
        <v>214</v>
      </c>
      <c r="Y1198" s="673">
        <v>1320000</v>
      </c>
      <c r="Z1198" s="569"/>
      <c r="AA1198" s="569">
        <v>350000</v>
      </c>
      <c r="AB1198" s="569"/>
      <c r="AC1198" s="569"/>
      <c r="AD1198" s="569"/>
      <c r="AE1198" s="569">
        <v>350000</v>
      </c>
      <c r="AF1198" s="569"/>
      <c r="AG1198" s="569"/>
      <c r="AH1198" s="569" t="s">
        <v>3064</v>
      </c>
      <c r="AI1198" t="s">
        <v>542</v>
      </c>
      <c r="AQ1198"/>
      <c r="AR1198"/>
      <c r="AS1198"/>
      <c r="AT1198"/>
      <c r="AU1198"/>
      <c r="AV1198"/>
      <c r="AW1198"/>
      <c r="AX1198"/>
      <c r="AY1198"/>
      <c r="AZ1198"/>
      <c r="BA1198"/>
      <c r="BB1198"/>
      <c r="BC1198"/>
      <c r="BD1198"/>
      <c r="BE1198"/>
      <c r="BF1198"/>
      <c r="BG1198"/>
      <c r="BH1198"/>
      <c r="BI1198"/>
      <c r="BJ1198"/>
      <c r="BK1198"/>
      <c r="BL1198"/>
      <c r="BM1198"/>
      <c r="BN1198"/>
      <c r="BO1198"/>
      <c r="BU1198" s="126"/>
      <c r="BV1198" s="203"/>
      <c r="BX1198" s="126"/>
      <c r="BY1198" s="203"/>
      <c r="CM1198" s="375"/>
    </row>
    <row r="1199" spans="5:91" x14ac:dyDescent="0.25">
      <c r="E1199" s="282">
        <v>45818</v>
      </c>
      <c r="F1199" s="212">
        <v>5000</v>
      </c>
      <c r="G1199" s="215" t="s">
        <v>1281</v>
      </c>
      <c r="H1199" s="212" t="s">
        <v>1180</v>
      </c>
      <c r="T1199" s="671">
        <v>45287</v>
      </c>
      <c r="U1199" s="557" t="s">
        <v>556</v>
      </c>
      <c r="V1199" s="557">
        <v>98643173</v>
      </c>
      <c r="W1199" s="558" t="s">
        <v>3213</v>
      </c>
      <c r="X1199" s="558" t="s">
        <v>238</v>
      </c>
      <c r="Y1199" s="673">
        <v>430000</v>
      </c>
      <c r="Z1199" s="569"/>
      <c r="AA1199" s="569">
        <v>31000</v>
      </c>
      <c r="AB1199" s="569"/>
      <c r="AC1199" s="569"/>
      <c r="AD1199" s="569"/>
      <c r="AE1199" s="569">
        <v>31000</v>
      </c>
      <c r="AF1199" s="569"/>
      <c r="AG1199" s="569"/>
      <c r="AH1199" s="569" t="s">
        <v>3242</v>
      </c>
      <c r="AI1199" t="s">
        <v>542</v>
      </c>
      <c r="AQ1199"/>
      <c r="AR1199"/>
      <c r="AS1199"/>
      <c r="AT1199"/>
      <c r="AU1199"/>
      <c r="AV1199"/>
      <c r="AW1199"/>
      <c r="AX1199"/>
      <c r="AY1199"/>
      <c r="AZ1199"/>
      <c r="BA1199"/>
      <c r="BB1199"/>
      <c r="BC1199"/>
      <c r="BD1199"/>
      <c r="BE1199"/>
      <c r="BF1199"/>
      <c r="BG1199"/>
      <c r="BH1199"/>
      <c r="BI1199"/>
      <c r="BJ1199"/>
      <c r="BK1199"/>
      <c r="BL1199"/>
      <c r="BM1199"/>
      <c r="BN1199"/>
      <c r="BO1199"/>
      <c r="BU1199" s="126"/>
      <c r="BV1199" s="203"/>
      <c r="BX1199" s="126"/>
      <c r="BY1199" s="203"/>
      <c r="CM1199" s="375"/>
    </row>
    <row r="1200" spans="5:91" x14ac:dyDescent="0.25">
      <c r="E1200" s="282">
        <v>45818</v>
      </c>
      <c r="F1200" s="212">
        <v>6000</v>
      </c>
      <c r="G1200" s="215" t="s">
        <v>1281</v>
      </c>
      <c r="H1200" s="212" t="s">
        <v>883</v>
      </c>
      <c r="T1200" s="671">
        <v>45287</v>
      </c>
      <c r="U1200" s="557" t="s">
        <v>556</v>
      </c>
      <c r="V1200" s="557">
        <v>1152197303</v>
      </c>
      <c r="W1200" s="558" t="s">
        <v>3135</v>
      </c>
      <c r="X1200" s="558" t="s">
        <v>214</v>
      </c>
      <c r="Y1200" s="673">
        <v>300000</v>
      </c>
      <c r="Z1200" s="569"/>
      <c r="AA1200" s="569">
        <v>26000</v>
      </c>
      <c r="AB1200" s="569"/>
      <c r="AC1200" s="569"/>
      <c r="AD1200" s="569"/>
      <c r="AE1200" s="569">
        <v>26000</v>
      </c>
      <c r="AF1200" s="569"/>
      <c r="AG1200" s="569"/>
      <c r="AH1200" s="569" t="s">
        <v>3086</v>
      </c>
      <c r="AI1200" t="s">
        <v>542</v>
      </c>
      <c r="AQ1200"/>
      <c r="AR1200"/>
      <c r="AS1200"/>
      <c r="AT1200"/>
      <c r="AU1200"/>
      <c r="AV1200"/>
      <c r="AW1200"/>
      <c r="AX1200"/>
      <c r="AY1200"/>
      <c r="AZ1200"/>
      <c r="BA1200"/>
      <c r="BB1200"/>
      <c r="BC1200"/>
      <c r="BD1200"/>
      <c r="BE1200"/>
      <c r="BF1200"/>
      <c r="BG1200"/>
      <c r="BH1200"/>
      <c r="BI1200"/>
      <c r="BJ1200"/>
      <c r="BK1200"/>
      <c r="BL1200"/>
      <c r="BM1200"/>
      <c r="BN1200"/>
      <c r="BO1200"/>
      <c r="BU1200" s="126"/>
      <c r="BV1200" s="203"/>
      <c r="BX1200" s="126"/>
      <c r="BY1200" s="203"/>
      <c r="CM1200" s="375"/>
    </row>
    <row r="1201" spans="5:91" x14ac:dyDescent="0.25">
      <c r="E1201" s="282">
        <v>45817</v>
      </c>
      <c r="F1201" s="212">
        <v>15000</v>
      </c>
      <c r="G1201" s="215"/>
      <c r="H1201" s="212" t="s">
        <v>5286</v>
      </c>
      <c r="T1201" s="671">
        <v>45287</v>
      </c>
      <c r="U1201" s="557" t="s">
        <v>556</v>
      </c>
      <c r="V1201" s="557">
        <v>43812769</v>
      </c>
      <c r="W1201" s="558" t="s">
        <v>3135</v>
      </c>
      <c r="X1201" s="558" t="s">
        <v>2794</v>
      </c>
      <c r="Y1201" s="673">
        <v>1670000</v>
      </c>
      <c r="Z1201" s="569"/>
      <c r="AA1201" s="569">
        <v>31000</v>
      </c>
      <c r="AB1201" s="569"/>
      <c r="AC1201" s="569"/>
      <c r="AD1201" s="569"/>
      <c r="AE1201" s="569">
        <v>31000</v>
      </c>
      <c r="AF1201" s="569"/>
      <c r="AG1201" s="569"/>
      <c r="AH1201" s="569" t="s">
        <v>3121</v>
      </c>
      <c r="AI1201" t="s">
        <v>542</v>
      </c>
      <c r="AQ1201"/>
      <c r="AR1201"/>
      <c r="AS1201"/>
      <c r="AT1201"/>
      <c r="AU1201"/>
      <c r="AV1201"/>
      <c r="AW1201"/>
      <c r="AX1201"/>
      <c r="AY1201"/>
      <c r="AZ1201"/>
      <c r="BA1201"/>
      <c r="BB1201"/>
      <c r="BC1201"/>
      <c r="BD1201"/>
      <c r="BE1201"/>
      <c r="BF1201"/>
      <c r="BG1201"/>
      <c r="BH1201"/>
      <c r="BI1201"/>
      <c r="BJ1201"/>
      <c r="BK1201"/>
      <c r="BL1201"/>
      <c r="BM1201"/>
      <c r="BN1201"/>
      <c r="BO1201"/>
      <c r="BU1201" s="126"/>
      <c r="BV1201" s="203"/>
      <c r="BX1201" s="126"/>
      <c r="BY1201" s="203"/>
      <c r="CM1201" s="375"/>
    </row>
    <row r="1202" spans="5:91" x14ac:dyDescent="0.25">
      <c r="E1202" s="282">
        <v>45817</v>
      </c>
      <c r="F1202" s="212">
        <v>87000</v>
      </c>
      <c r="G1202" s="215"/>
      <c r="H1202" s="212"/>
      <c r="T1202" s="671">
        <v>45287</v>
      </c>
      <c r="U1202" s="557" t="s">
        <v>556</v>
      </c>
      <c r="V1202" s="557">
        <v>98587156</v>
      </c>
      <c r="W1202" s="558" t="s">
        <v>3135</v>
      </c>
      <c r="X1202" s="558" t="s">
        <v>238</v>
      </c>
      <c r="Y1202" s="673">
        <v>300000</v>
      </c>
      <c r="Z1202" s="569"/>
      <c r="AA1202" s="569">
        <v>26000</v>
      </c>
      <c r="AB1202" s="569"/>
      <c r="AC1202" s="569"/>
      <c r="AD1202" s="569"/>
      <c r="AE1202" s="569">
        <v>26000</v>
      </c>
      <c r="AF1202" s="569"/>
      <c r="AG1202" s="569"/>
      <c r="AH1202" s="569" t="s">
        <v>3134</v>
      </c>
      <c r="AI1202" t="s">
        <v>542</v>
      </c>
      <c r="AQ1202"/>
      <c r="AR1202"/>
      <c r="AS1202"/>
      <c r="AT1202"/>
      <c r="AU1202"/>
      <c r="AV1202"/>
      <c r="AW1202"/>
      <c r="AX1202"/>
      <c r="AY1202"/>
      <c r="AZ1202"/>
      <c r="BA1202"/>
      <c r="BB1202"/>
      <c r="BC1202"/>
      <c r="BD1202"/>
      <c r="BE1202"/>
      <c r="BF1202"/>
      <c r="BG1202"/>
      <c r="BH1202"/>
      <c r="BI1202"/>
      <c r="BJ1202"/>
      <c r="BK1202"/>
      <c r="BL1202"/>
      <c r="BM1202"/>
      <c r="BN1202"/>
      <c r="BO1202"/>
      <c r="BU1202" s="126"/>
      <c r="BV1202" s="203"/>
      <c r="BX1202" s="126"/>
      <c r="BY1202" s="203"/>
      <c r="CM1202" s="375"/>
    </row>
    <row r="1203" spans="5:91" x14ac:dyDescent="0.25">
      <c r="E1203" s="282">
        <v>45816</v>
      </c>
      <c r="F1203" s="212">
        <v>5000</v>
      </c>
      <c r="G1203" s="215"/>
      <c r="H1203" s="212" t="s">
        <v>5802</v>
      </c>
      <c r="T1203" s="671">
        <v>45287</v>
      </c>
      <c r="U1203" s="557" t="s">
        <v>556</v>
      </c>
      <c r="V1203" s="557">
        <v>1152197303</v>
      </c>
      <c r="W1203" s="558" t="s">
        <v>3213</v>
      </c>
      <c r="X1203" s="558" t="s">
        <v>424</v>
      </c>
      <c r="Y1203" s="673">
        <v>300000</v>
      </c>
      <c r="Z1203" s="569"/>
      <c r="AA1203" s="569">
        <v>26000</v>
      </c>
      <c r="AB1203" s="569"/>
      <c r="AC1203" s="569"/>
      <c r="AD1203" s="569"/>
      <c r="AE1203" s="569">
        <v>26000</v>
      </c>
      <c r="AF1203" s="569"/>
      <c r="AG1203" s="569"/>
      <c r="AH1203" s="569" t="s">
        <v>3086</v>
      </c>
      <c r="AI1203" t="s">
        <v>542</v>
      </c>
      <c r="AQ1203"/>
      <c r="AR1203"/>
      <c r="AS1203"/>
      <c r="AT1203"/>
      <c r="AU1203"/>
      <c r="AV1203"/>
      <c r="AW1203"/>
      <c r="AX1203"/>
      <c r="AY1203"/>
      <c r="AZ1203"/>
      <c r="BA1203"/>
      <c r="BB1203"/>
      <c r="BC1203"/>
      <c r="BD1203"/>
      <c r="BE1203"/>
      <c r="BF1203"/>
      <c r="BG1203"/>
      <c r="BH1203"/>
      <c r="BI1203"/>
      <c r="BJ1203"/>
      <c r="BK1203"/>
      <c r="BL1203"/>
      <c r="BM1203"/>
      <c r="BN1203"/>
      <c r="BO1203"/>
      <c r="BU1203" s="126"/>
      <c r="BV1203" s="203"/>
      <c r="BX1203" s="126"/>
      <c r="BY1203" s="203"/>
      <c r="CM1203" s="375"/>
    </row>
    <row r="1204" spans="5:91" x14ac:dyDescent="0.25">
      <c r="E1204" s="282">
        <v>45816</v>
      </c>
      <c r="F1204" s="212">
        <v>8000</v>
      </c>
      <c r="G1204" s="215"/>
      <c r="H1204" s="212" t="s">
        <v>4968</v>
      </c>
      <c r="T1204" s="671">
        <v>45286</v>
      </c>
      <c r="U1204" s="557" t="s">
        <v>1641</v>
      </c>
      <c r="V1204" s="557" t="s">
        <v>3068</v>
      </c>
      <c r="W1204" s="558" t="s">
        <v>3069</v>
      </c>
      <c r="X1204" s="558" t="s">
        <v>214</v>
      </c>
      <c r="Y1204" s="673">
        <v>340000</v>
      </c>
      <c r="Z1204" s="569"/>
      <c r="AA1204" s="569">
        <v>78000</v>
      </c>
      <c r="AB1204" s="569"/>
      <c r="AC1204" s="569"/>
      <c r="AD1204" s="569"/>
      <c r="AE1204" s="569">
        <v>78000</v>
      </c>
      <c r="AF1204" s="569"/>
      <c r="AG1204" s="569"/>
      <c r="AH1204" s="569" t="s">
        <v>3058</v>
      </c>
      <c r="AI1204" t="s">
        <v>542</v>
      </c>
      <c r="AQ1204"/>
      <c r="AR1204"/>
      <c r="AS1204"/>
      <c r="AT1204"/>
      <c r="AU1204"/>
      <c r="AV1204"/>
      <c r="AW1204"/>
      <c r="AX1204"/>
      <c r="AY1204"/>
      <c r="AZ1204"/>
      <c r="BA1204"/>
      <c r="BB1204"/>
      <c r="BC1204"/>
      <c r="BD1204"/>
      <c r="BE1204"/>
      <c r="BF1204"/>
      <c r="BG1204"/>
      <c r="BH1204"/>
      <c r="BI1204"/>
      <c r="BJ1204"/>
      <c r="BK1204"/>
      <c r="BL1204"/>
      <c r="BM1204"/>
      <c r="BN1204"/>
      <c r="BO1204"/>
      <c r="BU1204" s="126"/>
      <c r="BV1204" s="203"/>
      <c r="BX1204" s="126"/>
      <c r="BY1204" s="203"/>
      <c r="CM1204" s="375"/>
    </row>
    <row r="1205" spans="5:91" x14ac:dyDescent="0.25">
      <c r="E1205" s="282">
        <v>45816</v>
      </c>
      <c r="F1205" s="212">
        <v>22000</v>
      </c>
      <c r="G1205" s="215"/>
      <c r="H1205" s="212" t="s">
        <v>5801</v>
      </c>
      <c r="T1205" s="671">
        <v>45285</v>
      </c>
      <c r="U1205" s="557" t="s">
        <v>1523</v>
      </c>
      <c r="V1205" s="557" t="s">
        <v>429</v>
      </c>
      <c r="W1205" s="558" t="s">
        <v>562</v>
      </c>
      <c r="X1205" s="558" t="s">
        <v>214</v>
      </c>
      <c r="Y1205" s="673">
        <v>379000</v>
      </c>
      <c r="Z1205" s="569"/>
      <c r="AA1205" s="569">
        <v>121000</v>
      </c>
      <c r="AB1205" s="569"/>
      <c r="AC1205" s="569"/>
      <c r="AD1205" s="569"/>
      <c r="AE1205" s="569">
        <v>121000</v>
      </c>
      <c r="AF1205" s="569"/>
      <c r="AG1205" s="569"/>
      <c r="AH1205" s="569" t="s">
        <v>3224</v>
      </c>
      <c r="AI1205" t="s">
        <v>542</v>
      </c>
      <c r="AQ1205"/>
      <c r="AR1205"/>
      <c r="AS1205"/>
      <c r="AT1205"/>
      <c r="AU1205"/>
      <c r="AV1205"/>
      <c r="AW1205"/>
      <c r="AX1205"/>
      <c r="AY1205"/>
      <c r="AZ1205"/>
      <c r="BA1205"/>
      <c r="BB1205"/>
      <c r="BC1205"/>
      <c r="BD1205"/>
      <c r="BE1205"/>
      <c r="BF1205"/>
      <c r="BG1205"/>
      <c r="BH1205"/>
      <c r="BI1205"/>
      <c r="BJ1205"/>
      <c r="BK1205"/>
      <c r="BL1205"/>
      <c r="BM1205"/>
      <c r="BN1205"/>
      <c r="BO1205"/>
      <c r="BU1205" s="126"/>
      <c r="BV1205" s="203"/>
      <c r="BX1205" s="126"/>
      <c r="BY1205" s="203"/>
      <c r="CM1205" s="375"/>
    </row>
    <row r="1206" spans="5:91" x14ac:dyDescent="0.25">
      <c r="E1206" s="282">
        <v>45815</v>
      </c>
      <c r="F1206" s="212">
        <v>3000</v>
      </c>
      <c r="G1206" s="215" t="s">
        <v>5440</v>
      </c>
      <c r="H1206" s="212" t="s">
        <v>5594</v>
      </c>
      <c r="T1206" s="671">
        <v>45284</v>
      </c>
      <c r="U1206" s="557" t="s">
        <v>3216</v>
      </c>
      <c r="V1206" s="557" t="s">
        <v>3114</v>
      </c>
      <c r="W1206" s="558" t="s">
        <v>562</v>
      </c>
      <c r="X1206" s="558" t="s">
        <v>214</v>
      </c>
      <c r="Y1206" s="673" t="s">
        <v>3236</v>
      </c>
      <c r="Z1206" s="569"/>
      <c r="AA1206" s="569">
        <v>95000</v>
      </c>
      <c r="AB1206" s="569"/>
      <c r="AC1206" s="569"/>
      <c r="AD1206" s="569"/>
      <c r="AE1206" s="569">
        <v>95000</v>
      </c>
      <c r="AF1206" s="569"/>
      <c r="AG1206" s="569"/>
      <c r="AH1206" s="569" t="s">
        <v>3225</v>
      </c>
      <c r="AI1206" t="s">
        <v>542</v>
      </c>
      <c r="AQ1206"/>
      <c r="AR1206"/>
      <c r="AS1206"/>
      <c r="AT1206"/>
      <c r="AU1206"/>
      <c r="AV1206"/>
      <c r="AW1206"/>
      <c r="AX1206"/>
      <c r="AY1206"/>
      <c r="AZ1206"/>
      <c r="BA1206"/>
      <c r="BB1206"/>
      <c r="BC1206"/>
      <c r="BD1206"/>
      <c r="BE1206"/>
      <c r="BF1206"/>
      <c r="BG1206"/>
      <c r="BH1206"/>
      <c r="BI1206"/>
      <c r="BJ1206"/>
      <c r="BK1206"/>
      <c r="BL1206"/>
      <c r="BM1206"/>
      <c r="BN1206"/>
      <c r="BO1206"/>
      <c r="BU1206" s="126"/>
      <c r="BV1206" s="203"/>
      <c r="BX1206" s="126"/>
      <c r="BY1206" s="203"/>
    </row>
    <row r="1207" spans="5:91" x14ac:dyDescent="0.25">
      <c r="E1207" s="282">
        <v>45814</v>
      </c>
      <c r="F1207" s="212">
        <v>5000</v>
      </c>
      <c r="G1207" s="215" t="s">
        <v>1281</v>
      </c>
      <c r="H1207" s="212" t="s">
        <v>883</v>
      </c>
      <c r="T1207" s="671">
        <v>45283</v>
      </c>
      <c r="U1207" s="558" t="s">
        <v>6996</v>
      </c>
      <c r="V1207" s="557" t="s">
        <v>3220</v>
      </c>
      <c r="W1207" s="558" t="s">
        <v>562</v>
      </c>
      <c r="X1207" s="558" t="s">
        <v>571</v>
      </c>
      <c r="Y1207" s="673">
        <v>482000</v>
      </c>
      <c r="Z1207" s="569"/>
      <c r="AA1207" s="569">
        <v>91000</v>
      </c>
      <c r="AB1207" s="569"/>
      <c r="AC1207" s="569"/>
      <c r="AD1207" s="569"/>
      <c r="AE1207" s="569">
        <v>91000</v>
      </c>
      <c r="AF1207" s="569"/>
      <c r="AG1207" s="569"/>
      <c r="AH1207" s="569" t="s">
        <v>3223</v>
      </c>
      <c r="AI1207" t="s">
        <v>542</v>
      </c>
      <c r="AQ1207"/>
      <c r="AR1207"/>
      <c r="AS1207"/>
      <c r="AT1207"/>
      <c r="AU1207"/>
      <c r="AV1207"/>
      <c r="AW1207"/>
      <c r="AX1207"/>
      <c r="AY1207"/>
      <c r="AZ1207"/>
      <c r="BA1207"/>
      <c r="BB1207"/>
      <c r="BC1207"/>
      <c r="BD1207"/>
      <c r="BE1207"/>
      <c r="BF1207"/>
      <c r="BG1207"/>
      <c r="BH1207"/>
      <c r="BI1207"/>
      <c r="BJ1207"/>
      <c r="BK1207"/>
      <c r="BL1207"/>
      <c r="BM1207"/>
      <c r="BN1207"/>
      <c r="BO1207"/>
      <c r="BU1207" s="126"/>
      <c r="BV1207" s="203"/>
      <c r="BX1207" s="126"/>
      <c r="BY1207" s="203"/>
    </row>
    <row r="1208" spans="5:91" x14ac:dyDescent="0.25">
      <c r="E1208" s="282">
        <v>45814</v>
      </c>
      <c r="F1208" s="212">
        <v>582000</v>
      </c>
      <c r="G1208" s="215"/>
      <c r="H1208" s="212" t="s">
        <v>4164</v>
      </c>
      <c r="T1208" s="671">
        <v>45282</v>
      </c>
      <c r="U1208" s="557" t="s">
        <v>6513</v>
      </c>
      <c r="V1208" s="557" t="s">
        <v>3219</v>
      </c>
      <c r="W1208" s="558" t="s">
        <v>5044</v>
      </c>
      <c r="X1208" s="558" t="s">
        <v>426</v>
      </c>
      <c r="Y1208" s="673">
        <v>296000</v>
      </c>
      <c r="Z1208" s="569"/>
      <c r="AA1208" s="569">
        <v>73000</v>
      </c>
      <c r="AB1208" s="569"/>
      <c r="AC1208" s="569"/>
      <c r="AD1208" s="569"/>
      <c r="AE1208" s="569">
        <v>73000</v>
      </c>
      <c r="AF1208" s="569"/>
      <c r="AG1208" s="569"/>
      <c r="AH1208" s="569" t="s">
        <v>3221</v>
      </c>
      <c r="AI1208" t="s">
        <v>542</v>
      </c>
      <c r="AQ1208"/>
      <c r="AR1208"/>
      <c r="AS1208"/>
      <c r="AT1208"/>
      <c r="AU1208"/>
      <c r="AV1208"/>
      <c r="AW1208"/>
      <c r="AX1208"/>
      <c r="AY1208"/>
      <c r="AZ1208"/>
      <c r="BA1208"/>
      <c r="BB1208"/>
      <c r="BC1208"/>
      <c r="BD1208"/>
      <c r="BE1208"/>
      <c r="BF1208"/>
      <c r="BG1208"/>
      <c r="BH1208"/>
      <c r="BI1208"/>
      <c r="BJ1208"/>
      <c r="BK1208"/>
      <c r="BL1208"/>
      <c r="BM1208"/>
      <c r="BN1208"/>
      <c r="BO1208"/>
      <c r="BU1208" s="126"/>
      <c r="BV1208" s="203"/>
      <c r="BX1208" s="126"/>
      <c r="BY1208" s="203"/>
    </row>
    <row r="1209" spans="5:91" x14ac:dyDescent="0.25">
      <c r="E1209" s="282">
        <v>45813</v>
      </c>
      <c r="F1209" s="212">
        <v>5000</v>
      </c>
      <c r="G1209" s="215" t="s">
        <v>1281</v>
      </c>
      <c r="H1209" s="212" t="s">
        <v>888</v>
      </c>
      <c r="T1209" s="671">
        <v>45281</v>
      </c>
      <c r="U1209" s="557" t="s">
        <v>3228</v>
      </c>
      <c r="V1209" s="557" t="s">
        <v>3231</v>
      </c>
      <c r="W1209" s="558" t="s">
        <v>3229</v>
      </c>
      <c r="X1209" s="558" t="s">
        <v>3230</v>
      </c>
      <c r="Y1209" s="673">
        <v>40000</v>
      </c>
      <c r="Z1209" s="569"/>
      <c r="AA1209" s="569">
        <v>40000</v>
      </c>
      <c r="AB1209" s="569"/>
      <c r="AC1209" s="569"/>
      <c r="AD1209" s="569"/>
      <c r="AE1209" s="569">
        <v>40000</v>
      </c>
      <c r="AF1209" s="569"/>
      <c r="AG1209" s="569"/>
      <c r="AH1209" s="569"/>
      <c r="AI1209" t="s">
        <v>542</v>
      </c>
      <c r="AQ1209"/>
      <c r="AR1209"/>
      <c r="AS1209"/>
      <c r="AT1209"/>
      <c r="AU1209"/>
      <c r="AV1209"/>
      <c r="AW1209"/>
      <c r="AX1209"/>
      <c r="AY1209"/>
      <c r="AZ1209"/>
      <c r="BA1209"/>
      <c r="BB1209"/>
      <c r="BC1209"/>
      <c r="BD1209"/>
      <c r="BE1209"/>
      <c r="BF1209"/>
      <c r="BG1209"/>
      <c r="BH1209"/>
      <c r="BI1209"/>
      <c r="BJ1209"/>
      <c r="BK1209"/>
      <c r="BL1209"/>
      <c r="BM1209"/>
      <c r="BN1209"/>
      <c r="BO1209"/>
      <c r="BU1209" s="126"/>
      <c r="BV1209" s="203"/>
      <c r="BX1209" s="126"/>
      <c r="BY1209" s="203"/>
    </row>
    <row r="1210" spans="5:91" x14ac:dyDescent="0.25">
      <c r="E1210" s="282">
        <v>45813</v>
      </c>
      <c r="F1210" s="212">
        <v>30000</v>
      </c>
      <c r="G1210" s="215" t="s">
        <v>911</v>
      </c>
      <c r="H1210" s="212" t="s">
        <v>885</v>
      </c>
      <c r="T1210" s="671">
        <v>45280</v>
      </c>
      <c r="U1210" s="557" t="s">
        <v>1439</v>
      </c>
      <c r="V1210" s="557" t="s">
        <v>3006</v>
      </c>
      <c r="W1210" s="558" t="s">
        <v>561</v>
      </c>
      <c r="X1210" s="558" t="s">
        <v>571</v>
      </c>
      <c r="Y1210" s="673">
        <v>952000</v>
      </c>
      <c r="Z1210" s="569"/>
      <c r="AA1210" s="569">
        <v>100000</v>
      </c>
      <c r="AB1210" s="569"/>
      <c r="AC1210" s="569"/>
      <c r="AD1210" s="569"/>
      <c r="AE1210" s="569">
        <v>100000</v>
      </c>
      <c r="AF1210" s="569"/>
      <c r="AG1210" s="569"/>
      <c r="AH1210" s="569" t="s">
        <v>3214</v>
      </c>
      <c r="AI1210" t="s">
        <v>542</v>
      </c>
      <c r="AQ1210"/>
      <c r="AR1210"/>
      <c r="AS1210"/>
      <c r="AT1210"/>
      <c r="AU1210"/>
      <c r="AV1210"/>
      <c r="AW1210"/>
      <c r="AX1210"/>
      <c r="AY1210"/>
      <c r="AZ1210"/>
      <c r="BA1210"/>
      <c r="BB1210"/>
      <c r="BC1210"/>
      <c r="BD1210"/>
      <c r="BE1210"/>
      <c r="BF1210"/>
      <c r="BG1210"/>
      <c r="BH1210"/>
      <c r="BI1210"/>
      <c r="BJ1210"/>
      <c r="BK1210"/>
      <c r="BL1210"/>
      <c r="BM1210"/>
      <c r="BN1210"/>
      <c r="BO1210"/>
      <c r="BU1210" s="126"/>
      <c r="BV1210" s="203"/>
      <c r="BX1210" s="126"/>
      <c r="BY1210" s="203"/>
    </row>
    <row r="1211" spans="5:91" x14ac:dyDescent="0.25">
      <c r="E1211" s="282">
        <v>45813</v>
      </c>
      <c r="F1211" s="212">
        <v>105000</v>
      </c>
      <c r="G1211" s="215" t="s">
        <v>1281</v>
      </c>
      <c r="H1211" s="212" t="s">
        <v>3344</v>
      </c>
      <c r="T1211" s="671">
        <v>45279</v>
      </c>
      <c r="U1211" s="557" t="s">
        <v>1697</v>
      </c>
      <c r="V1211" s="557" t="s">
        <v>3206</v>
      </c>
      <c r="W1211" s="558" t="s">
        <v>2409</v>
      </c>
      <c r="X1211" s="558" t="s">
        <v>426</v>
      </c>
      <c r="Y1211" s="673">
        <v>362000</v>
      </c>
      <c r="Z1211" s="569"/>
      <c r="AA1211" s="569">
        <v>70000</v>
      </c>
      <c r="AB1211" s="569"/>
      <c r="AC1211" s="569"/>
      <c r="AD1211" s="569"/>
      <c r="AE1211" s="569">
        <v>70000</v>
      </c>
      <c r="AF1211" s="569"/>
      <c r="AG1211" s="569"/>
      <c r="AH1211" s="569" t="s">
        <v>3208</v>
      </c>
      <c r="AI1211" t="s">
        <v>542</v>
      </c>
      <c r="AQ1211"/>
      <c r="AR1211"/>
      <c r="AS1211"/>
      <c r="AT1211"/>
      <c r="AU1211"/>
      <c r="AV1211"/>
      <c r="AW1211"/>
      <c r="AX1211"/>
      <c r="AY1211"/>
      <c r="AZ1211"/>
      <c r="BA1211"/>
      <c r="BB1211"/>
      <c r="BC1211"/>
      <c r="BD1211"/>
      <c r="BE1211"/>
      <c r="BF1211"/>
      <c r="BG1211"/>
      <c r="BH1211"/>
      <c r="BI1211"/>
      <c r="BJ1211"/>
      <c r="BK1211"/>
      <c r="BL1211"/>
      <c r="BM1211"/>
      <c r="BN1211"/>
      <c r="BO1211"/>
      <c r="BU1211" s="126"/>
      <c r="BV1211" s="203"/>
      <c r="BX1211" s="126"/>
      <c r="BY1211" s="203"/>
    </row>
    <row r="1212" spans="5:91" x14ac:dyDescent="0.25">
      <c r="E1212" s="282">
        <v>45812</v>
      </c>
      <c r="F1212" s="212">
        <v>3000</v>
      </c>
      <c r="G1212" s="215" t="s">
        <v>5440</v>
      </c>
      <c r="H1212" s="212" t="s">
        <v>5594</v>
      </c>
      <c r="T1212" s="671">
        <v>45278</v>
      </c>
      <c r="U1212" s="557" t="s">
        <v>6513</v>
      </c>
      <c r="V1212" s="557" t="s">
        <v>3200</v>
      </c>
      <c r="W1212" s="558" t="s">
        <v>561</v>
      </c>
      <c r="X1212" s="558" t="s">
        <v>1790</v>
      </c>
      <c r="Y1212" s="673">
        <v>348000</v>
      </c>
      <c r="Z1212" s="569"/>
      <c r="AA1212" s="569">
        <v>90000</v>
      </c>
      <c r="AB1212" s="569"/>
      <c r="AC1212" s="569"/>
      <c r="AD1212" s="569"/>
      <c r="AE1212" s="569">
        <v>90000</v>
      </c>
      <c r="AF1212" s="569"/>
      <c r="AG1212" s="569"/>
      <c r="AH1212" s="569" t="s">
        <v>3201</v>
      </c>
      <c r="AI1212" t="s">
        <v>542</v>
      </c>
      <c r="AQ1212"/>
      <c r="AR1212"/>
      <c r="AS1212"/>
      <c r="AT1212"/>
      <c r="AU1212"/>
      <c r="AV1212"/>
      <c r="AW1212"/>
      <c r="AX1212"/>
      <c r="AY1212"/>
      <c r="AZ1212"/>
      <c r="BA1212"/>
      <c r="BB1212"/>
      <c r="BC1212"/>
      <c r="BD1212"/>
      <c r="BE1212"/>
      <c r="BF1212"/>
      <c r="BG1212"/>
      <c r="BH1212"/>
      <c r="BI1212"/>
      <c r="BJ1212"/>
      <c r="BK1212"/>
      <c r="BL1212"/>
      <c r="BM1212"/>
      <c r="BN1212"/>
      <c r="BO1212"/>
      <c r="BU1212" s="126"/>
      <c r="BV1212" s="203"/>
      <c r="BX1212" s="126"/>
      <c r="BY1212" s="203"/>
    </row>
    <row r="1213" spans="5:91" x14ac:dyDescent="0.25">
      <c r="E1213" s="282">
        <v>45812</v>
      </c>
      <c r="F1213" s="212">
        <v>130000</v>
      </c>
      <c r="G1213" s="215"/>
      <c r="H1213" s="212" t="s">
        <v>5758</v>
      </c>
      <c r="T1213" s="671">
        <v>45277</v>
      </c>
      <c r="U1213" s="557" t="s">
        <v>6513</v>
      </c>
      <c r="V1213" s="557" t="s">
        <v>3187</v>
      </c>
      <c r="W1213" s="558" t="s">
        <v>561</v>
      </c>
      <c r="X1213" s="558" t="s">
        <v>214</v>
      </c>
      <c r="Y1213" s="673">
        <v>240000</v>
      </c>
      <c r="Z1213" s="569"/>
      <c r="AA1213" s="569">
        <v>80000</v>
      </c>
      <c r="AB1213" s="569"/>
      <c r="AC1213" s="569"/>
      <c r="AD1213" s="569"/>
      <c r="AE1213" s="569">
        <v>80000</v>
      </c>
      <c r="AF1213" s="569"/>
      <c r="AG1213" s="569"/>
      <c r="AH1213" s="569" t="s">
        <v>3204</v>
      </c>
      <c r="AI1213" t="s">
        <v>542</v>
      </c>
      <c r="AQ1213"/>
      <c r="AR1213"/>
      <c r="AS1213"/>
      <c r="AT1213"/>
      <c r="AU1213"/>
      <c r="AV1213"/>
      <c r="AW1213"/>
      <c r="AX1213"/>
      <c r="AY1213"/>
      <c r="AZ1213"/>
      <c r="BA1213"/>
      <c r="BB1213"/>
      <c r="BC1213"/>
      <c r="BD1213"/>
      <c r="BE1213"/>
      <c r="BF1213"/>
      <c r="BG1213"/>
      <c r="BH1213"/>
      <c r="BI1213"/>
      <c r="BJ1213"/>
      <c r="BK1213"/>
      <c r="BL1213"/>
      <c r="BM1213"/>
      <c r="BN1213"/>
      <c r="BO1213"/>
      <c r="BU1213" s="126"/>
      <c r="BV1213" s="203"/>
      <c r="BX1213" s="126"/>
      <c r="BY1213" s="203"/>
    </row>
    <row r="1214" spans="5:91" x14ac:dyDescent="0.25">
      <c r="E1214" s="282">
        <v>45811</v>
      </c>
      <c r="F1214" s="212">
        <v>7000</v>
      </c>
      <c r="G1214" s="215" t="s">
        <v>911</v>
      </c>
      <c r="H1214" s="2" t="s">
        <v>5746</v>
      </c>
      <c r="T1214" s="671">
        <v>45276</v>
      </c>
      <c r="U1214" s="557" t="s">
        <v>3248</v>
      </c>
      <c r="V1214" s="557" t="s">
        <v>3177</v>
      </c>
      <c r="W1214" s="558" t="s">
        <v>561</v>
      </c>
      <c r="X1214" s="558" t="s">
        <v>427</v>
      </c>
      <c r="Y1214" s="673">
        <v>384000</v>
      </c>
      <c r="Z1214" s="569"/>
      <c r="AA1214" s="569">
        <v>105000</v>
      </c>
      <c r="AB1214" s="569"/>
      <c r="AC1214" s="569"/>
      <c r="AD1214" s="569"/>
      <c r="AE1214" s="569">
        <v>105000</v>
      </c>
      <c r="AF1214" s="569"/>
      <c r="AG1214" s="569"/>
      <c r="AH1214" s="569" t="s">
        <v>3198</v>
      </c>
      <c r="AI1214" t="s">
        <v>542</v>
      </c>
      <c r="AQ1214"/>
      <c r="AR1214"/>
      <c r="AS1214"/>
      <c r="AT1214"/>
      <c r="AU1214"/>
      <c r="AV1214"/>
      <c r="AW1214"/>
      <c r="AX1214"/>
      <c r="AY1214"/>
      <c r="AZ1214"/>
      <c r="BA1214"/>
      <c r="BB1214"/>
      <c r="BC1214"/>
      <c r="BD1214"/>
      <c r="BE1214"/>
      <c r="BF1214"/>
      <c r="BG1214"/>
      <c r="BH1214"/>
      <c r="BI1214"/>
      <c r="BJ1214"/>
      <c r="BK1214"/>
      <c r="BL1214"/>
      <c r="BM1214"/>
      <c r="BN1214"/>
      <c r="BO1214"/>
      <c r="BU1214" s="126"/>
      <c r="BV1214" s="203"/>
      <c r="BX1214" s="126"/>
      <c r="BY1214" s="203"/>
    </row>
    <row r="1215" spans="5:91" x14ac:dyDescent="0.25">
      <c r="E1215" s="282">
        <v>45811</v>
      </c>
      <c r="F1215" s="212">
        <v>2000</v>
      </c>
      <c r="G1215" s="2"/>
      <c r="H1215" s="2" t="s">
        <v>5747</v>
      </c>
      <c r="T1215" s="671">
        <v>45275</v>
      </c>
      <c r="U1215" s="557" t="s">
        <v>1523</v>
      </c>
      <c r="V1215" s="557" t="s">
        <v>3138</v>
      </c>
      <c r="W1215" s="558" t="s">
        <v>561</v>
      </c>
      <c r="X1215" s="558" t="s">
        <v>214</v>
      </c>
      <c r="Y1215" s="673">
        <v>239000</v>
      </c>
      <c r="Z1215" s="569"/>
      <c r="AA1215" s="569">
        <v>80000</v>
      </c>
      <c r="AB1215" s="569"/>
      <c r="AC1215" s="569"/>
      <c r="AD1215" s="569"/>
      <c r="AE1215" s="569">
        <v>80000</v>
      </c>
      <c r="AF1215" s="569"/>
      <c r="AG1215" s="569"/>
      <c r="AH1215" s="569" t="s">
        <v>3174</v>
      </c>
      <c r="AI1215" t="s">
        <v>542</v>
      </c>
      <c r="AQ1215"/>
      <c r="AR1215"/>
      <c r="AS1215"/>
      <c r="AT1215"/>
      <c r="AU1215"/>
      <c r="AV1215"/>
      <c r="AW1215"/>
      <c r="AX1215"/>
      <c r="AY1215"/>
      <c r="AZ1215"/>
      <c r="BA1215"/>
      <c r="BB1215"/>
      <c r="BC1215"/>
      <c r="BD1215"/>
      <c r="BE1215"/>
      <c r="BF1215"/>
      <c r="BG1215"/>
      <c r="BH1215"/>
      <c r="BI1215"/>
      <c r="BJ1215"/>
      <c r="BK1215"/>
      <c r="BL1215"/>
      <c r="BM1215"/>
      <c r="BN1215"/>
      <c r="BO1215"/>
      <c r="BU1215" s="126"/>
      <c r="BV1215" s="203"/>
      <c r="BX1215" s="126"/>
      <c r="BY1215" s="203"/>
    </row>
    <row r="1216" spans="5:91" x14ac:dyDescent="0.25">
      <c r="E1216" s="282">
        <v>45811</v>
      </c>
      <c r="F1216" s="212">
        <v>3000</v>
      </c>
      <c r="G1216" s="2"/>
      <c r="H1216" s="2" t="s">
        <v>5745</v>
      </c>
      <c r="T1216" s="671">
        <v>45274</v>
      </c>
      <c r="U1216" s="557" t="s">
        <v>1524</v>
      </c>
      <c r="V1216" s="557" t="s">
        <v>3071</v>
      </c>
      <c r="W1216" s="558" t="s">
        <v>561</v>
      </c>
      <c r="X1216" s="558" t="s">
        <v>426</v>
      </c>
      <c r="Y1216" s="673">
        <v>361000</v>
      </c>
      <c r="Z1216" s="569"/>
      <c r="AA1216" s="569">
        <v>70000</v>
      </c>
      <c r="AB1216" s="569"/>
      <c r="AC1216" s="569"/>
      <c r="AD1216" s="569"/>
      <c r="AE1216" s="569">
        <v>70000</v>
      </c>
      <c r="AF1216" s="569"/>
      <c r="AG1216" s="569"/>
      <c r="AH1216" s="569" t="s">
        <v>3126</v>
      </c>
      <c r="AI1216" t="s">
        <v>542</v>
      </c>
      <c r="AQ1216"/>
      <c r="AR1216"/>
      <c r="AS1216"/>
      <c r="AT1216"/>
      <c r="AU1216"/>
      <c r="AV1216"/>
      <c r="AW1216"/>
      <c r="AX1216"/>
      <c r="AY1216"/>
      <c r="AZ1216"/>
      <c r="BA1216"/>
      <c r="BB1216"/>
      <c r="BC1216"/>
      <c r="BD1216"/>
      <c r="BE1216"/>
      <c r="BF1216"/>
      <c r="BG1216"/>
      <c r="BH1216"/>
      <c r="BI1216"/>
      <c r="BJ1216"/>
      <c r="BK1216"/>
      <c r="BL1216"/>
      <c r="BM1216"/>
      <c r="BN1216"/>
      <c r="BO1216"/>
      <c r="BU1216" s="126"/>
      <c r="BV1216" s="203"/>
      <c r="BX1216" s="126"/>
      <c r="BY1216" s="203"/>
    </row>
    <row r="1217" spans="5:77" x14ac:dyDescent="0.25">
      <c r="E1217" s="282">
        <v>45811</v>
      </c>
      <c r="F1217" s="212">
        <v>3000</v>
      </c>
      <c r="G1217" s="2"/>
      <c r="H1217" s="2" t="s">
        <v>5744</v>
      </c>
      <c r="T1217" s="671">
        <v>45273</v>
      </c>
      <c r="U1217" s="557" t="s">
        <v>582</v>
      </c>
      <c r="V1217" s="557" t="s">
        <v>3050</v>
      </c>
      <c r="W1217" s="558" t="s">
        <v>561</v>
      </c>
      <c r="X1217" s="558" t="s">
        <v>214</v>
      </c>
      <c r="Y1217" s="673">
        <v>304000</v>
      </c>
      <c r="Z1217" s="569"/>
      <c r="AA1217" s="569">
        <v>98000</v>
      </c>
      <c r="AB1217" s="569"/>
      <c r="AC1217" s="569"/>
      <c r="AD1217" s="569"/>
      <c r="AE1217" s="569">
        <v>98000</v>
      </c>
      <c r="AF1217" s="569"/>
      <c r="AG1217" s="569"/>
      <c r="AH1217" s="569" t="s">
        <v>3125</v>
      </c>
      <c r="AI1217" t="s">
        <v>542</v>
      </c>
      <c r="AQ1217"/>
      <c r="AR1217"/>
      <c r="AS1217"/>
      <c r="AT1217"/>
      <c r="AU1217"/>
      <c r="AV1217"/>
      <c r="AW1217"/>
      <c r="AX1217"/>
      <c r="AY1217"/>
      <c r="AZ1217"/>
      <c r="BA1217"/>
      <c r="BB1217"/>
      <c r="BC1217"/>
      <c r="BD1217"/>
      <c r="BE1217"/>
      <c r="BF1217"/>
      <c r="BG1217"/>
      <c r="BH1217"/>
      <c r="BI1217"/>
      <c r="BJ1217"/>
      <c r="BK1217"/>
      <c r="BL1217"/>
      <c r="BM1217"/>
      <c r="BN1217"/>
      <c r="BO1217"/>
      <c r="BU1217" s="126"/>
      <c r="BV1217" s="203"/>
      <c r="BX1217" s="126"/>
      <c r="BY1217" s="203"/>
    </row>
    <row r="1218" spans="5:77" x14ac:dyDescent="0.25">
      <c r="E1218" s="282">
        <v>45811</v>
      </c>
      <c r="F1218" s="212">
        <v>4000</v>
      </c>
      <c r="G1218" s="215" t="s">
        <v>911</v>
      </c>
      <c r="H1218" s="2" t="s">
        <v>3211</v>
      </c>
      <c r="T1218" s="671">
        <v>45272</v>
      </c>
      <c r="U1218" s="557" t="s">
        <v>2369</v>
      </c>
      <c r="V1218" s="557" t="s">
        <v>3087</v>
      </c>
      <c r="W1218" s="558" t="s">
        <v>1442</v>
      </c>
      <c r="X1218" s="558" t="s">
        <v>214</v>
      </c>
      <c r="Y1218" s="673">
        <v>110000</v>
      </c>
      <c r="Z1218" s="569"/>
      <c r="AA1218" s="569">
        <v>70000</v>
      </c>
      <c r="AB1218" s="569"/>
      <c r="AC1218" s="569"/>
      <c r="AD1218" s="569"/>
      <c r="AE1218" s="569">
        <v>70000</v>
      </c>
      <c r="AF1218" s="569"/>
      <c r="AG1218" s="569"/>
      <c r="AH1218" s="569" t="s">
        <v>3124</v>
      </c>
      <c r="AI1218" t="s">
        <v>542</v>
      </c>
      <c r="AQ1218"/>
      <c r="AR1218"/>
      <c r="AS1218"/>
      <c r="AT1218"/>
      <c r="AU1218"/>
      <c r="AV1218"/>
      <c r="AW1218"/>
      <c r="AX1218"/>
      <c r="AY1218"/>
      <c r="AZ1218"/>
      <c r="BA1218"/>
      <c r="BB1218"/>
      <c r="BC1218"/>
      <c r="BD1218"/>
      <c r="BE1218"/>
      <c r="BF1218"/>
      <c r="BG1218"/>
      <c r="BH1218"/>
      <c r="BI1218"/>
      <c r="BJ1218"/>
      <c r="BK1218"/>
      <c r="BL1218"/>
      <c r="BM1218"/>
      <c r="BN1218"/>
      <c r="BO1218"/>
      <c r="BU1218" s="126"/>
      <c r="BV1218" s="203"/>
      <c r="BX1218" s="126"/>
      <c r="BY1218" s="203"/>
    </row>
    <row r="1219" spans="5:77" x14ac:dyDescent="0.25">
      <c r="E1219" s="282">
        <v>45811</v>
      </c>
      <c r="F1219" s="212">
        <v>7000</v>
      </c>
      <c r="G1219" s="2"/>
      <c r="H1219" s="2" t="s">
        <v>1102</v>
      </c>
      <c r="T1219" s="671">
        <v>45271</v>
      </c>
      <c r="U1219" s="557" t="s">
        <v>2357</v>
      </c>
      <c r="V1219" s="557" t="s">
        <v>3122</v>
      </c>
      <c r="W1219" s="558" t="s">
        <v>562</v>
      </c>
      <c r="X1219" s="558" t="s">
        <v>426</v>
      </c>
      <c r="Y1219" s="673">
        <v>350000</v>
      </c>
      <c r="Z1219" s="569"/>
      <c r="AA1219" s="569">
        <v>73000</v>
      </c>
      <c r="AB1219" s="569"/>
      <c r="AC1219" s="569"/>
      <c r="AD1219" s="569"/>
      <c r="AE1219" s="569">
        <v>73000</v>
      </c>
      <c r="AF1219" s="569"/>
      <c r="AG1219" s="569"/>
      <c r="AH1219" s="569" t="s">
        <v>3123</v>
      </c>
      <c r="AI1219" t="s">
        <v>542</v>
      </c>
      <c r="AQ1219"/>
      <c r="AR1219"/>
      <c r="AS1219"/>
      <c r="AT1219"/>
      <c r="AU1219"/>
      <c r="AV1219"/>
      <c r="AW1219"/>
      <c r="AX1219"/>
      <c r="AY1219"/>
      <c r="AZ1219"/>
      <c r="BA1219"/>
      <c r="BB1219"/>
      <c r="BC1219"/>
      <c r="BD1219"/>
      <c r="BE1219"/>
      <c r="BF1219"/>
      <c r="BG1219"/>
      <c r="BH1219"/>
      <c r="BI1219"/>
      <c r="BJ1219"/>
      <c r="BK1219"/>
      <c r="BL1219"/>
      <c r="BM1219"/>
      <c r="BN1219"/>
      <c r="BO1219"/>
      <c r="BU1219" s="126"/>
      <c r="BV1219" s="203"/>
      <c r="BX1219" s="126"/>
      <c r="BY1219" s="203"/>
    </row>
    <row r="1220" spans="5:77" x14ac:dyDescent="0.25">
      <c r="E1220" s="282">
        <v>45810</v>
      </c>
      <c r="F1220" s="212">
        <v>5000</v>
      </c>
      <c r="G1220" s="2"/>
      <c r="H1220" s="2" t="s">
        <v>3697</v>
      </c>
      <c r="T1220" s="671">
        <v>45270</v>
      </c>
      <c r="U1220" s="557" t="s">
        <v>3248</v>
      </c>
      <c r="V1220" s="557" t="s">
        <v>3089</v>
      </c>
      <c r="W1220" s="558" t="s">
        <v>561</v>
      </c>
      <c r="X1220" s="558" t="s">
        <v>427</v>
      </c>
      <c r="Y1220" s="673">
        <v>400000</v>
      </c>
      <c r="Z1220" s="569"/>
      <c r="AA1220" s="569">
        <v>103000</v>
      </c>
      <c r="AB1220" s="569"/>
      <c r="AC1220" s="569"/>
      <c r="AD1220" s="569"/>
      <c r="AE1220" s="569">
        <v>103000</v>
      </c>
      <c r="AF1220" s="569"/>
      <c r="AG1220" s="569"/>
      <c r="AH1220" s="569" t="s">
        <v>3101</v>
      </c>
      <c r="AI1220" t="s">
        <v>542</v>
      </c>
      <c r="AQ1220"/>
      <c r="AR1220"/>
      <c r="AS1220"/>
      <c r="AT1220"/>
      <c r="AU1220"/>
      <c r="AV1220"/>
      <c r="AW1220"/>
      <c r="AX1220"/>
      <c r="AY1220"/>
      <c r="AZ1220"/>
      <c r="BA1220"/>
      <c r="BB1220"/>
      <c r="BC1220"/>
      <c r="BD1220"/>
      <c r="BE1220"/>
      <c r="BF1220"/>
      <c r="BG1220"/>
      <c r="BH1220"/>
      <c r="BI1220"/>
      <c r="BJ1220"/>
      <c r="BK1220"/>
      <c r="BL1220"/>
      <c r="BM1220"/>
      <c r="BN1220"/>
      <c r="BO1220"/>
      <c r="BU1220" s="126"/>
      <c r="BV1220" s="203"/>
      <c r="BX1220" s="126"/>
      <c r="BY1220" s="203"/>
    </row>
    <row r="1221" spans="5:77" x14ac:dyDescent="0.25">
      <c r="E1221" s="282">
        <v>45810</v>
      </c>
      <c r="F1221" s="212">
        <v>14000</v>
      </c>
      <c r="G1221" s="2"/>
      <c r="H1221" s="2" t="s">
        <v>5743</v>
      </c>
      <c r="T1221" s="671">
        <v>45266</v>
      </c>
      <c r="U1221" s="557" t="s">
        <v>556</v>
      </c>
      <c r="V1221" s="557" t="s">
        <v>3012</v>
      </c>
      <c r="W1221" s="558" t="s">
        <v>561</v>
      </c>
      <c r="X1221" s="558" t="s">
        <v>214</v>
      </c>
      <c r="Y1221" s="673" t="s">
        <v>3085</v>
      </c>
      <c r="Z1221" s="569"/>
      <c r="AA1221" s="569">
        <v>51500</v>
      </c>
      <c r="AB1221" s="569"/>
      <c r="AC1221" s="569"/>
      <c r="AD1221" s="569"/>
      <c r="AE1221" s="569">
        <v>51500</v>
      </c>
      <c r="AF1221" s="569"/>
      <c r="AG1221" s="569"/>
      <c r="AH1221" s="569" t="s">
        <v>3063</v>
      </c>
      <c r="AI1221" t="s">
        <v>542</v>
      </c>
      <c r="AQ1221"/>
      <c r="AR1221"/>
      <c r="AS1221"/>
      <c r="AT1221"/>
      <c r="AU1221"/>
      <c r="AV1221"/>
      <c r="AW1221"/>
      <c r="AX1221"/>
      <c r="AY1221"/>
      <c r="AZ1221"/>
      <c r="BA1221"/>
      <c r="BB1221"/>
      <c r="BC1221"/>
      <c r="BD1221"/>
      <c r="BE1221"/>
      <c r="BF1221"/>
      <c r="BG1221"/>
      <c r="BH1221"/>
      <c r="BI1221"/>
      <c r="BJ1221"/>
      <c r="BK1221"/>
      <c r="BL1221"/>
      <c r="BM1221"/>
      <c r="BN1221"/>
      <c r="BO1221"/>
      <c r="BU1221" s="126"/>
      <c r="BV1221" s="203"/>
      <c r="BX1221" s="126"/>
      <c r="BY1221" s="203"/>
    </row>
    <row r="1222" spans="5:77" x14ac:dyDescent="0.25">
      <c r="E1222" s="282">
        <v>45810</v>
      </c>
      <c r="F1222" s="212">
        <v>12000</v>
      </c>
      <c r="G1222" s="2"/>
      <c r="H1222" s="2" t="s">
        <v>5742</v>
      </c>
      <c r="T1222" s="671">
        <v>45265</v>
      </c>
      <c r="U1222" s="557" t="s">
        <v>556</v>
      </c>
      <c r="V1222" s="557" t="s">
        <v>3037</v>
      </c>
      <c r="W1222" s="558" t="s">
        <v>561</v>
      </c>
      <c r="X1222" s="558" t="s">
        <v>214</v>
      </c>
      <c r="Y1222" s="673">
        <v>630000</v>
      </c>
      <c r="Z1222" s="569"/>
      <c r="AA1222" s="569">
        <v>98000</v>
      </c>
      <c r="AB1222" s="569"/>
      <c r="AC1222" s="569"/>
      <c r="AD1222" s="569"/>
      <c r="AE1222" s="569">
        <v>98000</v>
      </c>
      <c r="AF1222" s="569"/>
      <c r="AG1222" s="569"/>
      <c r="AH1222" s="569" t="s">
        <v>3062</v>
      </c>
      <c r="AI1222" t="s">
        <v>542</v>
      </c>
      <c r="AQ1222"/>
      <c r="AR1222"/>
      <c r="AS1222"/>
      <c r="AT1222"/>
      <c r="AU1222"/>
      <c r="AV1222"/>
      <c r="AW1222"/>
      <c r="AX1222"/>
      <c r="AY1222"/>
      <c r="AZ1222"/>
      <c r="BA1222"/>
      <c r="BB1222"/>
      <c r="BC1222"/>
      <c r="BD1222"/>
      <c r="BE1222"/>
      <c r="BF1222"/>
      <c r="BG1222"/>
      <c r="BH1222"/>
      <c r="BI1222"/>
      <c r="BJ1222"/>
      <c r="BK1222"/>
      <c r="BL1222"/>
      <c r="BM1222"/>
      <c r="BN1222"/>
      <c r="BO1222"/>
      <c r="BU1222" s="126"/>
      <c r="BV1222" s="203"/>
      <c r="BX1222" s="126"/>
      <c r="BY1222" s="203"/>
    </row>
    <row r="1223" spans="5:77" x14ac:dyDescent="0.25">
      <c r="E1223" s="282">
        <v>45809</v>
      </c>
      <c r="F1223" s="212">
        <v>30000</v>
      </c>
      <c r="G1223" s="215" t="s">
        <v>911</v>
      </c>
      <c r="H1223" s="212" t="s">
        <v>885</v>
      </c>
      <c r="T1223" s="671">
        <v>45264</v>
      </c>
      <c r="U1223" s="557" t="s">
        <v>556</v>
      </c>
      <c r="V1223" s="557" t="s">
        <v>230</v>
      </c>
      <c r="W1223" s="558" t="s">
        <v>2779</v>
      </c>
      <c r="X1223" s="558" t="s">
        <v>283</v>
      </c>
      <c r="Y1223" s="673">
        <v>295000</v>
      </c>
      <c r="Z1223" s="569"/>
      <c r="AA1223" s="569">
        <v>71500</v>
      </c>
      <c r="AB1223" s="569"/>
      <c r="AC1223" s="569"/>
      <c r="AD1223" s="569"/>
      <c r="AE1223" s="569">
        <v>71500</v>
      </c>
      <c r="AF1223" s="569"/>
      <c r="AG1223" s="569"/>
      <c r="AH1223" s="569" t="s">
        <v>2967</v>
      </c>
      <c r="AI1223" t="s">
        <v>542</v>
      </c>
      <c r="AQ1223"/>
      <c r="AR1223"/>
      <c r="AS1223"/>
      <c r="AT1223"/>
      <c r="AU1223"/>
      <c r="AV1223"/>
      <c r="AW1223"/>
      <c r="AX1223"/>
      <c r="AY1223"/>
      <c r="AZ1223"/>
      <c r="BA1223"/>
      <c r="BB1223"/>
      <c r="BC1223"/>
      <c r="BD1223"/>
      <c r="BE1223"/>
      <c r="BF1223"/>
      <c r="BG1223"/>
      <c r="BH1223"/>
      <c r="BI1223"/>
      <c r="BJ1223"/>
      <c r="BK1223"/>
      <c r="BL1223"/>
      <c r="BM1223"/>
      <c r="BN1223"/>
      <c r="BO1223"/>
      <c r="BU1223" s="126"/>
      <c r="BV1223" s="203"/>
      <c r="BX1223" s="126"/>
      <c r="BY1223" s="203"/>
    </row>
    <row r="1224" spans="5:77" x14ac:dyDescent="0.25">
      <c r="E1224" s="282">
        <v>45809</v>
      </c>
      <c r="F1224" s="212">
        <v>35000</v>
      </c>
      <c r="G1224" s="215" t="s">
        <v>911</v>
      </c>
      <c r="H1224" s="212" t="s">
        <v>3597</v>
      </c>
      <c r="T1224" s="671">
        <v>45263</v>
      </c>
      <c r="U1224" s="557" t="s">
        <v>556</v>
      </c>
      <c r="V1224" s="557" t="s">
        <v>3088</v>
      </c>
      <c r="W1224" s="558" t="s">
        <v>561</v>
      </c>
      <c r="X1224" s="558" t="s">
        <v>3053</v>
      </c>
      <c r="Y1224" s="673" t="s">
        <v>3239</v>
      </c>
      <c r="Z1224" s="569"/>
      <c r="AA1224" s="569">
        <v>60000</v>
      </c>
      <c r="AB1224" s="569"/>
      <c r="AC1224" s="569"/>
      <c r="AD1224" s="569"/>
      <c r="AE1224" s="569">
        <v>60000</v>
      </c>
      <c r="AF1224" s="569"/>
      <c r="AG1224" s="569"/>
      <c r="AH1224" s="569" t="s">
        <v>3207</v>
      </c>
      <c r="AI1224" t="s">
        <v>542</v>
      </c>
      <c r="AQ1224"/>
      <c r="AR1224"/>
      <c r="AS1224"/>
      <c r="AT1224"/>
      <c r="AU1224"/>
      <c r="AV1224"/>
      <c r="AW1224"/>
      <c r="AX1224"/>
      <c r="AY1224"/>
      <c r="AZ1224"/>
      <c r="BA1224"/>
      <c r="BB1224"/>
      <c r="BC1224"/>
      <c r="BD1224"/>
      <c r="BE1224"/>
      <c r="BF1224"/>
      <c r="BG1224"/>
      <c r="BH1224"/>
      <c r="BI1224"/>
      <c r="BJ1224"/>
      <c r="BK1224"/>
      <c r="BL1224"/>
      <c r="BM1224"/>
      <c r="BN1224"/>
      <c r="BO1224"/>
      <c r="BU1224" s="126"/>
      <c r="BV1224" s="203"/>
      <c r="BX1224" s="126"/>
      <c r="BY1224" s="203"/>
    </row>
    <row r="1225" spans="5:77" x14ac:dyDescent="0.25">
      <c r="E1225" s="282">
        <v>45809</v>
      </c>
      <c r="F1225" s="212">
        <v>50000</v>
      </c>
      <c r="G1225" s="2"/>
      <c r="H1225" s="212"/>
      <c r="T1225" s="671">
        <v>45262</v>
      </c>
      <c r="U1225" s="557" t="s">
        <v>556</v>
      </c>
      <c r="V1225" s="557" t="s">
        <v>3215</v>
      </c>
      <c r="W1225" s="558" t="s">
        <v>561</v>
      </c>
      <c r="X1225" s="558" t="s">
        <v>577</v>
      </c>
      <c r="Y1225" s="673" t="s">
        <v>3222</v>
      </c>
      <c r="Z1225" s="569"/>
      <c r="AA1225" s="569">
        <v>40000</v>
      </c>
      <c r="AB1225" s="569"/>
      <c r="AC1225" s="569"/>
      <c r="AD1225" s="569"/>
      <c r="AE1225" s="569">
        <v>40000</v>
      </c>
      <c r="AF1225" s="569"/>
      <c r="AG1225" s="569"/>
      <c r="AH1225" s="569" t="s">
        <v>3250</v>
      </c>
      <c r="AI1225" t="s">
        <v>542</v>
      </c>
      <c r="AQ1225"/>
      <c r="AR1225"/>
      <c r="AS1225"/>
      <c r="AT1225"/>
      <c r="AU1225"/>
      <c r="AV1225"/>
      <c r="AW1225"/>
      <c r="AX1225"/>
      <c r="AY1225"/>
      <c r="AZ1225"/>
      <c r="BA1225"/>
      <c r="BB1225"/>
      <c r="BC1225"/>
      <c r="BD1225"/>
      <c r="BE1225"/>
      <c r="BF1225"/>
      <c r="BG1225"/>
      <c r="BH1225"/>
      <c r="BI1225"/>
      <c r="BJ1225"/>
      <c r="BK1225"/>
      <c r="BL1225"/>
      <c r="BM1225"/>
      <c r="BN1225"/>
      <c r="BO1225"/>
      <c r="BU1225" s="126"/>
      <c r="BV1225" s="203"/>
      <c r="BX1225" s="126"/>
      <c r="BY1225" s="203"/>
    </row>
    <row r="1226" spans="5:77" x14ac:dyDescent="0.25">
      <c r="E1226" s="282">
        <v>45807</v>
      </c>
      <c r="F1226" s="212">
        <v>5000</v>
      </c>
      <c r="G1226" s="215" t="s">
        <v>1281</v>
      </c>
      <c r="H1226" s="212" t="s">
        <v>888</v>
      </c>
      <c r="T1226" s="671">
        <v>45261</v>
      </c>
      <c r="U1226" s="557" t="s">
        <v>556</v>
      </c>
      <c r="V1226" s="557" t="s">
        <v>3148</v>
      </c>
      <c r="W1226" s="558" t="s">
        <v>2409</v>
      </c>
      <c r="X1226" s="558" t="s">
        <v>427</v>
      </c>
      <c r="Y1226" s="673">
        <v>500000</v>
      </c>
      <c r="Z1226" s="569"/>
      <c r="AA1226" s="569">
        <v>40000</v>
      </c>
      <c r="AB1226" s="569"/>
      <c r="AC1226" s="569"/>
      <c r="AD1226" s="569"/>
      <c r="AE1226" s="569">
        <v>40000</v>
      </c>
      <c r="AF1226" s="569"/>
      <c r="AG1226" s="569"/>
      <c r="AH1226" s="569" t="s">
        <v>3249</v>
      </c>
      <c r="AI1226" t="s">
        <v>542</v>
      </c>
      <c r="AQ1226"/>
      <c r="AR1226"/>
      <c r="AS1226"/>
      <c r="AT1226"/>
      <c r="AU1226"/>
      <c r="AV1226"/>
      <c r="AW1226"/>
      <c r="AX1226"/>
      <c r="AY1226"/>
      <c r="AZ1226"/>
      <c r="BA1226"/>
      <c r="BB1226"/>
      <c r="BC1226"/>
      <c r="BD1226"/>
      <c r="BE1226"/>
      <c r="BF1226"/>
      <c r="BG1226"/>
      <c r="BH1226"/>
      <c r="BI1226"/>
      <c r="BJ1226"/>
      <c r="BK1226"/>
      <c r="BL1226"/>
      <c r="BM1226"/>
      <c r="BN1226"/>
      <c r="BO1226"/>
      <c r="BU1226" s="126"/>
      <c r="BV1226" s="203"/>
      <c r="BX1226" s="126"/>
      <c r="BY1226" s="203"/>
    </row>
    <row r="1227" spans="5:77" x14ac:dyDescent="0.25">
      <c r="E1227" s="282">
        <v>45807</v>
      </c>
      <c r="F1227" s="212">
        <v>18000</v>
      </c>
      <c r="G1227" s="215" t="s">
        <v>1281</v>
      </c>
      <c r="H1227" s="212" t="s">
        <v>1795</v>
      </c>
      <c r="T1227" s="671">
        <v>45260</v>
      </c>
      <c r="U1227" s="557" t="s">
        <v>1523</v>
      </c>
      <c r="V1227" s="557" t="s">
        <v>2984</v>
      </c>
      <c r="W1227" s="558" t="s">
        <v>561</v>
      </c>
      <c r="X1227" s="558" t="s">
        <v>214</v>
      </c>
      <c r="Y1227" s="673">
        <v>281000</v>
      </c>
      <c r="Z1227" s="569"/>
      <c r="AA1227" s="569">
        <v>91000</v>
      </c>
      <c r="AB1227" s="569"/>
      <c r="AC1227" s="569"/>
      <c r="AD1227" s="569"/>
      <c r="AE1227" s="569">
        <v>91000</v>
      </c>
      <c r="AF1227" s="569"/>
      <c r="AG1227" s="569"/>
      <c r="AH1227" s="569" t="s">
        <v>3021</v>
      </c>
      <c r="AI1227" t="s">
        <v>542</v>
      </c>
      <c r="AQ1227"/>
      <c r="AR1227"/>
      <c r="AS1227"/>
      <c r="AT1227"/>
      <c r="AU1227"/>
      <c r="AV1227"/>
      <c r="AW1227"/>
      <c r="AX1227"/>
      <c r="AY1227"/>
      <c r="AZ1227"/>
      <c r="BA1227"/>
      <c r="BB1227"/>
      <c r="BC1227"/>
      <c r="BD1227"/>
      <c r="BE1227"/>
      <c r="BF1227"/>
      <c r="BG1227"/>
      <c r="BH1227"/>
      <c r="BI1227"/>
      <c r="BJ1227"/>
      <c r="BK1227"/>
      <c r="BL1227"/>
      <c r="BM1227"/>
      <c r="BN1227"/>
      <c r="BO1227"/>
      <c r="BU1227" s="126"/>
      <c r="BV1227" s="203"/>
      <c r="BX1227" s="126"/>
      <c r="BY1227" s="203"/>
    </row>
    <row r="1228" spans="5:77" x14ac:dyDescent="0.25">
      <c r="E1228" s="282">
        <v>45807</v>
      </c>
      <c r="F1228" s="212">
        <v>8000</v>
      </c>
      <c r="G1228" s="215" t="s">
        <v>1281</v>
      </c>
      <c r="H1228" s="212" t="s">
        <v>4968</v>
      </c>
      <c r="T1228" s="671">
        <v>45259</v>
      </c>
      <c r="U1228" s="557" t="s">
        <v>1469</v>
      </c>
      <c r="V1228" s="557" t="s">
        <v>3007</v>
      </c>
      <c r="W1228" s="558" t="s">
        <v>580</v>
      </c>
      <c r="X1228" s="558" t="s">
        <v>426</v>
      </c>
      <c r="Y1228" s="673" t="s">
        <v>3019</v>
      </c>
      <c r="Z1228" s="569"/>
      <c r="AA1228" s="569">
        <v>75000</v>
      </c>
      <c r="AB1228" s="569"/>
      <c r="AC1228" s="569"/>
      <c r="AD1228" s="569"/>
      <c r="AE1228" s="569">
        <v>75000</v>
      </c>
      <c r="AF1228" s="569"/>
      <c r="AG1228" s="569"/>
      <c r="AH1228" s="569" t="s">
        <v>3020</v>
      </c>
      <c r="AI1228" t="s">
        <v>542</v>
      </c>
      <c r="AQ1228"/>
      <c r="AR1228"/>
      <c r="AS1228"/>
      <c r="AT1228"/>
      <c r="AU1228"/>
      <c r="AV1228"/>
      <c r="AW1228"/>
      <c r="AX1228"/>
      <c r="AY1228"/>
      <c r="AZ1228"/>
      <c r="BA1228"/>
      <c r="BB1228"/>
      <c r="BC1228"/>
      <c r="BD1228"/>
      <c r="BE1228"/>
      <c r="BF1228"/>
      <c r="BG1228"/>
      <c r="BH1228"/>
      <c r="BI1228"/>
      <c r="BJ1228"/>
      <c r="BK1228"/>
      <c r="BL1228"/>
      <c r="BM1228"/>
      <c r="BN1228"/>
      <c r="BO1228"/>
      <c r="BU1228" s="126"/>
      <c r="BV1228" s="203"/>
      <c r="BX1228" s="126"/>
      <c r="BY1228" s="203"/>
    </row>
    <row r="1229" spans="5:77" x14ac:dyDescent="0.25">
      <c r="E1229" s="282">
        <v>45807</v>
      </c>
      <c r="F1229" s="212">
        <v>216000</v>
      </c>
      <c r="G1229" s="215" t="s">
        <v>1281</v>
      </c>
      <c r="H1229" s="212" t="s">
        <v>3344</v>
      </c>
      <c r="T1229" s="671">
        <v>45258</v>
      </c>
      <c r="U1229" s="557" t="s">
        <v>596</v>
      </c>
      <c r="V1229" s="557" t="s">
        <v>2083</v>
      </c>
      <c r="W1229" s="558" t="s">
        <v>561</v>
      </c>
      <c r="X1229" s="558" t="s">
        <v>426</v>
      </c>
      <c r="Y1229" s="673">
        <v>460000</v>
      </c>
      <c r="Z1229" s="569"/>
      <c r="AA1229" s="569">
        <v>70000</v>
      </c>
      <c r="AB1229" s="569"/>
      <c r="AC1229" s="569"/>
      <c r="AD1229" s="569"/>
      <c r="AE1229" s="569">
        <v>70000</v>
      </c>
      <c r="AF1229" s="569"/>
      <c r="AG1229" s="569"/>
      <c r="AH1229" s="569" t="s">
        <v>3022</v>
      </c>
      <c r="AI1229" t="s">
        <v>542</v>
      </c>
      <c r="AQ1229"/>
      <c r="AR1229"/>
      <c r="AS1229"/>
      <c r="AT1229"/>
      <c r="AU1229"/>
      <c r="AV1229"/>
      <c r="AW1229"/>
      <c r="AX1229"/>
      <c r="AY1229"/>
      <c r="AZ1229"/>
      <c r="BA1229"/>
      <c r="BB1229"/>
      <c r="BC1229"/>
      <c r="BD1229"/>
      <c r="BE1229"/>
      <c r="BF1229"/>
      <c r="BG1229"/>
      <c r="BH1229"/>
      <c r="BI1229"/>
      <c r="BJ1229"/>
      <c r="BK1229"/>
      <c r="BL1229"/>
      <c r="BM1229"/>
      <c r="BN1229"/>
      <c r="BO1229"/>
      <c r="BU1229" s="126"/>
      <c r="BV1229" s="203"/>
      <c r="BX1229" s="126"/>
      <c r="BY1229" s="203"/>
    </row>
    <row r="1230" spans="5:77" x14ac:dyDescent="0.25">
      <c r="E1230" s="282">
        <v>45807</v>
      </c>
      <c r="F1230" s="212">
        <v>70000</v>
      </c>
      <c r="G1230" s="215" t="s">
        <v>1281</v>
      </c>
      <c r="H1230" s="212" t="s">
        <v>5739</v>
      </c>
      <c r="T1230" s="671">
        <v>45257</v>
      </c>
      <c r="U1230" s="557" t="s">
        <v>2980</v>
      </c>
      <c r="V1230" s="557" t="s">
        <v>3070</v>
      </c>
      <c r="W1230" s="558" t="s">
        <v>2417</v>
      </c>
      <c r="X1230" s="558" t="s">
        <v>214</v>
      </c>
      <c r="Y1230" s="673">
        <v>95000</v>
      </c>
      <c r="Z1230" s="569"/>
      <c r="AA1230" s="569">
        <v>37000</v>
      </c>
      <c r="AB1230" s="569"/>
      <c r="AC1230" s="569"/>
      <c r="AD1230" s="569"/>
      <c r="AE1230" s="569">
        <v>37000</v>
      </c>
      <c r="AF1230" s="569"/>
      <c r="AG1230" s="569"/>
      <c r="AH1230" s="569" t="s">
        <v>2990</v>
      </c>
      <c r="AI1230" t="s">
        <v>542</v>
      </c>
      <c r="AQ1230"/>
      <c r="AR1230"/>
      <c r="AS1230"/>
      <c r="AT1230"/>
      <c r="AU1230"/>
      <c r="AV1230"/>
      <c r="AW1230"/>
      <c r="AX1230"/>
      <c r="AY1230"/>
      <c r="AZ1230"/>
      <c r="BA1230"/>
      <c r="BB1230"/>
      <c r="BC1230"/>
      <c r="BD1230"/>
      <c r="BE1230"/>
      <c r="BF1230"/>
      <c r="BG1230"/>
      <c r="BH1230"/>
      <c r="BI1230"/>
      <c r="BJ1230"/>
      <c r="BK1230"/>
      <c r="BL1230"/>
      <c r="BM1230"/>
      <c r="BN1230"/>
      <c r="BO1230"/>
      <c r="BU1230" s="126"/>
      <c r="BV1230" s="203"/>
      <c r="BX1230" s="126"/>
      <c r="BY1230" s="203"/>
    </row>
    <row r="1231" spans="5:77" x14ac:dyDescent="0.25">
      <c r="E1231" s="282">
        <v>45807</v>
      </c>
      <c r="F1231" s="212">
        <v>12000</v>
      </c>
      <c r="G1231" s="215"/>
      <c r="H1231" s="212" t="s">
        <v>5741</v>
      </c>
      <c r="T1231" s="671">
        <v>45256</v>
      </c>
      <c r="U1231" s="558" t="s">
        <v>6996</v>
      </c>
      <c r="V1231" s="557" t="s">
        <v>2964</v>
      </c>
      <c r="W1231" s="558" t="s">
        <v>561</v>
      </c>
      <c r="X1231" s="558" t="s">
        <v>424</v>
      </c>
      <c r="Y1231" s="673">
        <v>300000</v>
      </c>
      <c r="Z1231" s="569"/>
      <c r="AA1231" s="569">
        <v>75000</v>
      </c>
      <c r="AB1231" s="569"/>
      <c r="AC1231" s="569"/>
      <c r="AD1231" s="569"/>
      <c r="AE1231" s="569">
        <v>75000</v>
      </c>
      <c r="AF1231" s="569"/>
      <c r="AG1231" s="569"/>
      <c r="AH1231" s="569" t="s">
        <v>2979</v>
      </c>
      <c r="AI1231" t="s">
        <v>542</v>
      </c>
      <c r="AQ1231"/>
      <c r="AR1231"/>
      <c r="AS1231"/>
      <c r="AT1231"/>
      <c r="AU1231"/>
      <c r="AV1231"/>
      <c r="AW1231"/>
      <c r="AX1231"/>
      <c r="AY1231"/>
      <c r="AZ1231"/>
      <c r="BA1231"/>
      <c r="BB1231"/>
      <c r="BC1231"/>
      <c r="BD1231"/>
      <c r="BE1231"/>
      <c r="BF1231"/>
      <c r="BG1231"/>
      <c r="BH1231"/>
      <c r="BI1231"/>
      <c r="BJ1231"/>
      <c r="BK1231"/>
      <c r="BL1231"/>
      <c r="BM1231"/>
      <c r="BN1231"/>
      <c r="BO1231"/>
      <c r="BU1231" s="126"/>
      <c r="BV1231" s="203"/>
      <c r="BX1231" s="126"/>
      <c r="BY1231" s="203"/>
    </row>
    <row r="1232" spans="5:77" x14ac:dyDescent="0.25">
      <c r="E1232" s="282">
        <v>45807</v>
      </c>
      <c r="F1232" s="212">
        <v>12000</v>
      </c>
      <c r="G1232" s="215"/>
      <c r="H1232" s="212" t="s">
        <v>5740</v>
      </c>
      <c r="T1232" s="671">
        <v>45255</v>
      </c>
      <c r="U1232" s="557" t="s">
        <v>1697</v>
      </c>
      <c r="V1232" s="557" t="s">
        <v>2970</v>
      </c>
      <c r="W1232" s="558" t="s">
        <v>2971</v>
      </c>
      <c r="X1232" s="558" t="s">
        <v>426</v>
      </c>
      <c r="Y1232" s="673">
        <v>238000</v>
      </c>
      <c r="Z1232" s="569"/>
      <c r="AA1232" s="569">
        <v>70000</v>
      </c>
      <c r="AB1232" s="569"/>
      <c r="AC1232" s="569"/>
      <c r="AD1232" s="569"/>
      <c r="AE1232" s="569">
        <v>70000</v>
      </c>
      <c r="AF1232" s="569"/>
      <c r="AG1232" s="569"/>
      <c r="AH1232" s="569" t="s">
        <v>2978</v>
      </c>
      <c r="AI1232" t="s">
        <v>542</v>
      </c>
      <c r="AQ1232"/>
      <c r="AR1232"/>
      <c r="AS1232"/>
      <c r="AT1232"/>
      <c r="AU1232"/>
      <c r="AV1232"/>
      <c r="AW1232"/>
      <c r="AX1232"/>
      <c r="AY1232"/>
      <c r="AZ1232"/>
      <c r="BA1232"/>
      <c r="BB1232"/>
      <c r="BC1232"/>
      <c r="BD1232"/>
      <c r="BE1232"/>
      <c r="BF1232"/>
      <c r="BG1232"/>
      <c r="BH1232"/>
      <c r="BI1232"/>
      <c r="BJ1232"/>
      <c r="BK1232"/>
      <c r="BL1232"/>
      <c r="BM1232"/>
      <c r="BN1232"/>
      <c r="BO1232"/>
      <c r="BU1232" s="126"/>
      <c r="BV1232" s="203"/>
      <c r="BX1232" s="126"/>
      <c r="BY1232" s="203"/>
    </row>
    <row r="1233" spans="5:81" x14ac:dyDescent="0.25">
      <c r="E1233" s="282">
        <v>45806</v>
      </c>
      <c r="F1233" s="212">
        <v>10000</v>
      </c>
      <c r="G1233" s="215" t="s">
        <v>1365</v>
      </c>
      <c r="H1233" s="212" t="s">
        <v>2847</v>
      </c>
      <c r="T1233" s="671">
        <v>45254</v>
      </c>
      <c r="U1233" s="557" t="s">
        <v>582</v>
      </c>
      <c r="V1233" s="557" t="s">
        <v>1543</v>
      </c>
      <c r="W1233" s="558" t="s">
        <v>561</v>
      </c>
      <c r="X1233" s="558" t="s">
        <v>214</v>
      </c>
      <c r="Y1233" s="673">
        <v>225000</v>
      </c>
      <c r="Z1233" s="569"/>
      <c r="AA1233" s="569">
        <v>77000</v>
      </c>
      <c r="AB1233" s="569"/>
      <c r="AC1233" s="569"/>
      <c r="AD1233" s="569"/>
      <c r="AE1233" s="569">
        <v>77000</v>
      </c>
      <c r="AF1233" s="569"/>
      <c r="AG1233" s="569"/>
      <c r="AH1233" s="569" t="s">
        <v>2976</v>
      </c>
      <c r="AI1233" t="s">
        <v>542</v>
      </c>
      <c r="AQ1233"/>
      <c r="AR1233"/>
      <c r="AS1233"/>
      <c r="AT1233"/>
      <c r="AU1233"/>
      <c r="AV1233"/>
      <c r="AW1233"/>
      <c r="AX1233"/>
      <c r="AY1233"/>
      <c r="AZ1233"/>
      <c r="BA1233"/>
      <c r="BB1233"/>
      <c r="BC1233"/>
      <c r="BD1233"/>
      <c r="BE1233"/>
      <c r="BF1233"/>
      <c r="BG1233"/>
      <c r="BH1233"/>
      <c r="BI1233"/>
      <c r="BJ1233"/>
      <c r="BK1233"/>
      <c r="BL1233"/>
      <c r="BM1233"/>
      <c r="BN1233"/>
      <c r="BO1233"/>
      <c r="BU1233" s="126"/>
      <c r="BV1233" s="203"/>
      <c r="BX1233" s="126"/>
      <c r="BY1233" s="203"/>
    </row>
    <row r="1234" spans="5:81" x14ac:dyDescent="0.25">
      <c r="E1234" s="282">
        <v>45805</v>
      </c>
      <c r="F1234" s="212">
        <v>1000</v>
      </c>
      <c r="G1234" s="215"/>
      <c r="H1234" s="212" t="s">
        <v>5728</v>
      </c>
      <c r="T1234" s="671">
        <v>45253</v>
      </c>
      <c r="U1234" s="557" t="s">
        <v>2357</v>
      </c>
      <c r="V1234" s="557" t="s">
        <v>2973</v>
      </c>
      <c r="W1234" s="558" t="s">
        <v>580</v>
      </c>
      <c r="X1234" s="558" t="s">
        <v>238</v>
      </c>
      <c r="Y1234" s="673">
        <v>475000</v>
      </c>
      <c r="Z1234" s="569"/>
      <c r="AA1234" s="569">
        <v>74000</v>
      </c>
      <c r="AB1234" s="569"/>
      <c r="AC1234" s="569"/>
      <c r="AD1234" s="569"/>
      <c r="AE1234" s="569">
        <v>74000</v>
      </c>
      <c r="AF1234" s="569"/>
      <c r="AG1234" s="569"/>
      <c r="AH1234" s="569" t="s">
        <v>2975</v>
      </c>
      <c r="AI1234" t="s">
        <v>542</v>
      </c>
      <c r="AQ1234"/>
      <c r="AR1234"/>
      <c r="AS1234"/>
      <c r="AT1234"/>
      <c r="AU1234"/>
      <c r="AV1234"/>
      <c r="AW1234"/>
      <c r="AX1234"/>
      <c r="AY1234"/>
      <c r="AZ1234"/>
      <c r="BA1234"/>
      <c r="BB1234"/>
      <c r="BC1234"/>
      <c r="BD1234"/>
      <c r="BE1234"/>
      <c r="BF1234"/>
      <c r="BG1234"/>
      <c r="BH1234"/>
      <c r="BI1234"/>
      <c r="BJ1234"/>
      <c r="BK1234"/>
      <c r="BL1234"/>
      <c r="BM1234"/>
      <c r="BN1234"/>
      <c r="BO1234"/>
      <c r="BU1234" s="126"/>
      <c r="BV1234" s="203"/>
      <c r="BX1234" s="126"/>
      <c r="BY1234" s="203"/>
    </row>
    <row r="1235" spans="5:81" x14ac:dyDescent="0.25">
      <c r="E1235" s="282">
        <v>45805</v>
      </c>
      <c r="F1235" s="212">
        <v>3000</v>
      </c>
      <c r="G1235" s="215" t="s">
        <v>5440</v>
      </c>
      <c r="H1235" s="212" t="s">
        <v>598</v>
      </c>
      <c r="T1235" s="671">
        <v>45252</v>
      </c>
      <c r="U1235" s="557" t="s">
        <v>1792</v>
      </c>
      <c r="V1235" s="557" t="s">
        <v>1793</v>
      </c>
      <c r="W1235" s="558" t="s">
        <v>561</v>
      </c>
      <c r="X1235" s="558" t="s">
        <v>2576</v>
      </c>
      <c r="Y1235" s="673" t="s">
        <v>2549</v>
      </c>
      <c r="Z1235" s="569"/>
      <c r="AA1235" s="569">
        <v>100000</v>
      </c>
      <c r="AB1235" s="569"/>
      <c r="AC1235" s="569"/>
      <c r="AD1235" s="569"/>
      <c r="AE1235" s="569">
        <v>100000</v>
      </c>
      <c r="AF1235" s="569"/>
      <c r="AG1235" s="569"/>
      <c r="AH1235" s="569" t="s">
        <v>2972</v>
      </c>
      <c r="AI1235" t="s">
        <v>542</v>
      </c>
      <c r="AQ1235"/>
      <c r="AR1235"/>
      <c r="AS1235"/>
      <c r="AT1235"/>
      <c r="AU1235"/>
      <c r="AV1235"/>
      <c r="AW1235"/>
      <c r="AX1235"/>
      <c r="AY1235"/>
      <c r="AZ1235"/>
      <c r="BA1235"/>
      <c r="BB1235"/>
      <c r="BC1235"/>
      <c r="BD1235"/>
      <c r="BE1235"/>
      <c r="BF1235"/>
      <c r="BG1235"/>
      <c r="BH1235"/>
      <c r="BI1235"/>
      <c r="BJ1235"/>
      <c r="BK1235"/>
      <c r="BL1235"/>
      <c r="BM1235"/>
      <c r="BN1235"/>
      <c r="BO1235"/>
      <c r="BU1235" s="126"/>
      <c r="BV1235" s="203"/>
      <c r="BX1235" s="126"/>
      <c r="BY1235" s="203"/>
    </row>
    <row r="1236" spans="5:81" x14ac:dyDescent="0.25">
      <c r="E1236" s="282">
        <v>45804</v>
      </c>
      <c r="F1236" s="212">
        <v>3000</v>
      </c>
      <c r="G1236" s="215" t="s">
        <v>5440</v>
      </c>
      <c r="H1236" s="212" t="s">
        <v>5594</v>
      </c>
      <c r="T1236" s="671">
        <v>45251</v>
      </c>
      <c r="U1236" s="557" t="s">
        <v>2958</v>
      </c>
      <c r="V1236" s="557" t="s">
        <v>2960</v>
      </c>
      <c r="W1236" s="558" t="s">
        <v>580</v>
      </c>
      <c r="X1236" s="558" t="s">
        <v>426</v>
      </c>
      <c r="Y1236" s="673">
        <v>508000</v>
      </c>
      <c r="Z1236" s="569"/>
      <c r="AA1236" s="569">
        <v>73000</v>
      </c>
      <c r="AB1236" s="569"/>
      <c r="AC1236" s="569"/>
      <c r="AD1236" s="569"/>
      <c r="AE1236" s="569">
        <v>73000</v>
      </c>
      <c r="AF1236" s="569"/>
      <c r="AG1236" s="569"/>
      <c r="AH1236" s="569" t="s">
        <v>2962</v>
      </c>
      <c r="AI1236" t="s">
        <v>542</v>
      </c>
      <c r="AQ1236"/>
      <c r="AR1236"/>
      <c r="AS1236"/>
      <c r="AT1236"/>
      <c r="AU1236"/>
      <c r="AV1236"/>
      <c r="AW1236"/>
      <c r="AX1236"/>
      <c r="AY1236"/>
      <c r="AZ1236"/>
      <c r="BA1236"/>
      <c r="BB1236"/>
      <c r="BC1236"/>
      <c r="BD1236"/>
      <c r="BE1236"/>
      <c r="BF1236"/>
      <c r="BG1236"/>
      <c r="BH1236"/>
      <c r="BI1236"/>
      <c r="BJ1236"/>
      <c r="BK1236"/>
      <c r="BL1236"/>
      <c r="BM1236"/>
      <c r="BN1236"/>
      <c r="BO1236"/>
      <c r="BU1236" s="126"/>
      <c r="BV1236" s="203"/>
      <c r="BX1236" s="126"/>
      <c r="BY1236" s="203"/>
    </row>
    <row r="1237" spans="5:81" x14ac:dyDescent="0.25">
      <c r="E1237" s="282">
        <v>45804</v>
      </c>
      <c r="F1237" s="212">
        <v>2000</v>
      </c>
      <c r="G1237" s="215" t="s">
        <v>5440</v>
      </c>
      <c r="H1237" s="212" t="s">
        <v>5517</v>
      </c>
      <c r="T1237" s="671">
        <v>45250</v>
      </c>
      <c r="U1237" s="557" t="s">
        <v>2958</v>
      </c>
      <c r="V1237" s="557" t="s">
        <v>2959</v>
      </c>
      <c r="W1237" s="558" t="s">
        <v>1442</v>
      </c>
      <c r="X1237" s="558" t="s">
        <v>426</v>
      </c>
      <c r="Y1237" s="673">
        <v>298000</v>
      </c>
      <c r="Z1237" s="569"/>
      <c r="AA1237" s="569">
        <v>72000</v>
      </c>
      <c r="AB1237" s="569"/>
      <c r="AC1237" s="569"/>
      <c r="AD1237" s="569"/>
      <c r="AE1237" s="569">
        <v>72000</v>
      </c>
      <c r="AF1237" s="569"/>
      <c r="AG1237" s="569"/>
      <c r="AH1237" s="569" t="s">
        <v>2961</v>
      </c>
      <c r="AI1237" t="s">
        <v>542</v>
      </c>
      <c r="AQ1237"/>
      <c r="AR1237"/>
      <c r="AS1237"/>
      <c r="AT1237"/>
      <c r="AU1237"/>
      <c r="AV1237"/>
      <c r="AW1237"/>
      <c r="AX1237"/>
      <c r="AY1237"/>
      <c r="AZ1237"/>
      <c r="BA1237"/>
      <c r="BB1237"/>
      <c r="BC1237"/>
      <c r="BD1237"/>
      <c r="BE1237"/>
      <c r="BF1237"/>
      <c r="BG1237"/>
      <c r="BH1237"/>
      <c r="BI1237"/>
      <c r="BJ1237"/>
      <c r="BK1237"/>
      <c r="BL1237"/>
      <c r="BM1237"/>
      <c r="BN1237"/>
      <c r="BO1237"/>
      <c r="BU1237" s="126"/>
      <c r="BV1237" s="203"/>
      <c r="BX1237" s="126"/>
      <c r="BY1237" s="203"/>
    </row>
    <row r="1238" spans="5:81" x14ac:dyDescent="0.25">
      <c r="E1238" s="282">
        <v>45804</v>
      </c>
      <c r="F1238" s="212">
        <v>2000</v>
      </c>
      <c r="G1238" s="215" t="s">
        <v>5440</v>
      </c>
      <c r="H1238" s="212" t="s">
        <v>5724</v>
      </c>
      <c r="T1238" s="671">
        <v>45249</v>
      </c>
      <c r="U1238" s="557" t="s">
        <v>1523</v>
      </c>
      <c r="V1238" s="557" t="s">
        <v>2900</v>
      </c>
      <c r="W1238" s="558" t="s">
        <v>580</v>
      </c>
      <c r="X1238" s="558" t="s">
        <v>1664</v>
      </c>
      <c r="Y1238" s="673" t="s">
        <v>2948</v>
      </c>
      <c r="Z1238" s="569"/>
      <c r="AA1238" s="569">
        <v>90000</v>
      </c>
      <c r="AB1238" s="569"/>
      <c r="AC1238" s="569"/>
      <c r="AD1238" s="569"/>
      <c r="AE1238" s="569">
        <v>90000</v>
      </c>
      <c r="AF1238" s="569"/>
      <c r="AG1238" s="569"/>
      <c r="AH1238" s="569" t="s">
        <v>2957</v>
      </c>
      <c r="AI1238" t="s">
        <v>542</v>
      </c>
      <c r="AQ1238"/>
      <c r="AR1238"/>
      <c r="AS1238"/>
      <c r="AT1238"/>
      <c r="AU1238"/>
      <c r="AV1238"/>
      <c r="AW1238"/>
      <c r="AX1238"/>
      <c r="AY1238"/>
      <c r="AZ1238"/>
      <c r="BA1238"/>
      <c r="BB1238"/>
      <c r="BC1238"/>
      <c r="BD1238"/>
      <c r="BE1238"/>
      <c r="BF1238"/>
      <c r="BG1238"/>
      <c r="BH1238"/>
      <c r="BI1238"/>
      <c r="BJ1238"/>
      <c r="BK1238"/>
      <c r="BL1238"/>
      <c r="BM1238"/>
      <c r="BN1238"/>
      <c r="BO1238"/>
      <c r="BU1238" s="126"/>
      <c r="BV1238" s="203"/>
      <c r="BX1238" s="126"/>
      <c r="BY1238" s="203"/>
    </row>
    <row r="1239" spans="5:81" x14ac:dyDescent="0.25">
      <c r="E1239" s="282">
        <v>45804</v>
      </c>
      <c r="F1239" s="212">
        <v>5000</v>
      </c>
      <c r="G1239" s="215" t="s">
        <v>1281</v>
      </c>
      <c r="H1239" s="212" t="s">
        <v>1102</v>
      </c>
      <c r="T1239" s="671">
        <v>45248</v>
      </c>
      <c r="U1239" s="557" t="s">
        <v>2943</v>
      </c>
      <c r="V1239" s="557" t="s">
        <v>2944</v>
      </c>
      <c r="W1239" s="558" t="s">
        <v>561</v>
      </c>
      <c r="X1239" s="558" t="s">
        <v>571</v>
      </c>
      <c r="Y1239" s="673">
        <v>518000</v>
      </c>
      <c r="Z1239" s="569"/>
      <c r="AA1239" s="569">
        <v>90000</v>
      </c>
      <c r="AB1239" s="569"/>
      <c r="AC1239" s="569"/>
      <c r="AD1239" s="569"/>
      <c r="AE1239" s="569">
        <v>90000</v>
      </c>
      <c r="AF1239" s="569"/>
      <c r="AG1239" s="569"/>
      <c r="AH1239" s="569" t="s">
        <v>2956</v>
      </c>
      <c r="AI1239" t="s">
        <v>542</v>
      </c>
      <c r="AQ1239"/>
      <c r="AR1239"/>
      <c r="AS1239"/>
      <c r="AT1239"/>
      <c r="AU1239"/>
      <c r="AV1239"/>
      <c r="AW1239"/>
      <c r="AX1239"/>
      <c r="AY1239"/>
      <c r="AZ1239"/>
      <c r="BA1239"/>
      <c r="BB1239"/>
      <c r="BC1239"/>
      <c r="BD1239"/>
      <c r="BE1239"/>
      <c r="BF1239"/>
      <c r="BG1239"/>
      <c r="BH1239"/>
      <c r="BI1239"/>
      <c r="BJ1239"/>
      <c r="BK1239"/>
      <c r="BL1239"/>
      <c r="BM1239"/>
      <c r="BN1239"/>
      <c r="BO1239"/>
      <c r="BU1239" s="126"/>
      <c r="BV1239" s="203"/>
      <c r="BX1239" s="126"/>
      <c r="BY1239" s="203"/>
    </row>
    <row r="1240" spans="5:81" x14ac:dyDescent="0.25">
      <c r="E1240" s="282">
        <v>45803</v>
      </c>
      <c r="F1240" s="212">
        <v>100000</v>
      </c>
      <c r="G1240" s="215" t="s">
        <v>1365</v>
      </c>
      <c r="H1240" s="212" t="s">
        <v>2847</v>
      </c>
      <c r="T1240" s="671">
        <v>45247</v>
      </c>
      <c r="U1240" s="557" t="s">
        <v>1919</v>
      </c>
      <c r="V1240" s="557" t="s">
        <v>2952</v>
      </c>
      <c r="W1240" s="558" t="s">
        <v>561</v>
      </c>
      <c r="X1240" s="558" t="s">
        <v>427</v>
      </c>
      <c r="Y1240" s="673" t="s">
        <v>2953</v>
      </c>
      <c r="Z1240" s="569"/>
      <c r="AA1240" s="569">
        <v>77000</v>
      </c>
      <c r="AB1240" s="569"/>
      <c r="AC1240" s="569"/>
      <c r="AD1240" s="569"/>
      <c r="AE1240" s="569">
        <v>77000</v>
      </c>
      <c r="AF1240" s="569"/>
      <c r="AG1240" s="569"/>
      <c r="AH1240" s="569" t="s">
        <v>2954</v>
      </c>
      <c r="AI1240" t="s">
        <v>542</v>
      </c>
      <c r="BP1240" s="203"/>
      <c r="BQ1240" s="203"/>
      <c r="BR1240" s="203"/>
      <c r="BS1240" s="203"/>
      <c r="BT1240" s="203"/>
      <c r="BU1240" s="126"/>
      <c r="BV1240" s="203"/>
      <c r="BW1240" s="203"/>
      <c r="BX1240" s="126"/>
      <c r="BY1240" s="203"/>
      <c r="BZ1240" s="203"/>
      <c r="CC1240" s="203"/>
    </row>
    <row r="1241" spans="5:81" x14ac:dyDescent="0.25">
      <c r="E1241" s="282">
        <v>45803</v>
      </c>
      <c r="F1241" s="212">
        <v>4000</v>
      </c>
      <c r="G1241" s="215" t="s">
        <v>1281</v>
      </c>
      <c r="H1241" s="212" t="s">
        <v>5719</v>
      </c>
      <c r="T1241" s="671">
        <v>45246</v>
      </c>
      <c r="U1241" s="557" t="s">
        <v>2868</v>
      </c>
      <c r="V1241" s="557" t="s">
        <v>1686</v>
      </c>
      <c r="W1241" s="558" t="s">
        <v>2869</v>
      </c>
      <c r="X1241" s="558" t="s">
        <v>214</v>
      </c>
      <c r="Y1241" s="673">
        <v>320000</v>
      </c>
      <c r="Z1241" s="569"/>
      <c r="AA1241" s="569">
        <v>113000</v>
      </c>
      <c r="AB1241" s="569"/>
      <c r="AC1241" s="569"/>
      <c r="AD1241" s="569"/>
      <c r="AE1241" s="569">
        <v>113000</v>
      </c>
      <c r="AF1241" s="569"/>
      <c r="AG1241" s="569"/>
      <c r="AH1241" s="569" t="s">
        <v>2951</v>
      </c>
      <c r="AI1241" t="s">
        <v>542</v>
      </c>
      <c r="BP1241" s="203"/>
      <c r="BQ1241" s="203"/>
      <c r="BR1241" s="203"/>
      <c r="BS1241" s="203"/>
      <c r="BT1241" s="203"/>
      <c r="BU1241" s="126"/>
      <c r="BV1241" s="203"/>
      <c r="BW1241" s="203"/>
      <c r="BX1241" s="126"/>
      <c r="BY1241" s="203"/>
      <c r="BZ1241" s="203"/>
      <c r="CC1241" s="203"/>
    </row>
    <row r="1242" spans="5:81" x14ac:dyDescent="0.25">
      <c r="E1242" s="282">
        <v>45803</v>
      </c>
      <c r="F1242" s="212">
        <v>30000</v>
      </c>
      <c r="G1242" s="215" t="s">
        <v>911</v>
      </c>
      <c r="H1242" s="212" t="s">
        <v>885</v>
      </c>
      <c r="T1242" s="671">
        <v>45245</v>
      </c>
      <c r="U1242" s="557" t="s">
        <v>2492</v>
      </c>
      <c r="V1242" s="557" t="s">
        <v>2614</v>
      </c>
      <c r="W1242" s="558" t="s">
        <v>561</v>
      </c>
      <c r="X1242" s="558" t="s">
        <v>214</v>
      </c>
      <c r="Y1242" s="673">
        <v>230000</v>
      </c>
      <c r="Z1242" s="569"/>
      <c r="AA1242" s="569">
        <v>90000</v>
      </c>
      <c r="AB1242" s="569"/>
      <c r="AC1242" s="569"/>
      <c r="AD1242" s="569"/>
      <c r="AE1242" s="569">
        <v>90000</v>
      </c>
      <c r="AF1242" s="569"/>
      <c r="AG1242" s="569"/>
      <c r="AH1242" s="569" t="s">
        <v>2950</v>
      </c>
      <c r="AI1242" t="s">
        <v>542</v>
      </c>
      <c r="BP1242" s="203"/>
      <c r="BQ1242" s="203"/>
      <c r="BR1242" s="203"/>
      <c r="BS1242" s="203"/>
      <c r="BT1242" s="203"/>
      <c r="BU1242" s="126"/>
      <c r="BV1242" s="203"/>
      <c r="BW1242" s="203"/>
      <c r="BZ1242" s="203"/>
      <c r="CC1242" s="203"/>
    </row>
    <row r="1243" spans="5:81" x14ac:dyDescent="0.25">
      <c r="E1243" s="282">
        <v>45802</v>
      </c>
      <c r="F1243" s="212">
        <v>10000</v>
      </c>
      <c r="G1243" s="215" t="s">
        <v>3324</v>
      </c>
      <c r="H1243" s="212" t="s">
        <v>5717</v>
      </c>
      <c r="T1243" s="671">
        <v>45244</v>
      </c>
      <c r="U1243" s="557" t="s">
        <v>2071</v>
      </c>
      <c r="V1243" s="557" t="s">
        <v>2913</v>
      </c>
      <c r="W1243" s="558" t="s">
        <v>580</v>
      </c>
      <c r="X1243" s="558" t="s">
        <v>214</v>
      </c>
      <c r="Y1243" s="673">
        <v>427000</v>
      </c>
      <c r="Z1243" s="569"/>
      <c r="AA1243" s="569">
        <v>119000</v>
      </c>
      <c r="AB1243" s="569"/>
      <c r="AC1243" s="569"/>
      <c r="AD1243" s="569"/>
      <c r="AE1243" s="569">
        <v>119000</v>
      </c>
      <c r="AF1243" s="569"/>
      <c r="AG1243" s="569"/>
      <c r="AH1243" s="569" t="s">
        <v>2949</v>
      </c>
      <c r="AI1243" t="s">
        <v>542</v>
      </c>
      <c r="BP1243" s="203"/>
      <c r="BQ1243" s="203"/>
      <c r="BR1243" s="203"/>
      <c r="BS1243" s="203"/>
      <c r="BT1243" s="203"/>
      <c r="BU1243" s="126"/>
      <c r="BV1243" s="203"/>
      <c r="BW1243" s="203"/>
      <c r="BZ1243" s="203"/>
      <c r="CC1243" s="203"/>
    </row>
    <row r="1244" spans="5:81" x14ac:dyDescent="0.25">
      <c r="E1244" s="282">
        <v>45802</v>
      </c>
      <c r="F1244" s="212">
        <v>6000</v>
      </c>
      <c r="G1244" s="215"/>
      <c r="H1244" s="212" t="s">
        <v>5718</v>
      </c>
      <c r="T1244" s="671">
        <v>45243</v>
      </c>
      <c r="U1244" s="557" t="s">
        <v>578</v>
      </c>
      <c r="V1244" s="557" t="s">
        <v>2903</v>
      </c>
      <c r="W1244" s="558" t="s">
        <v>561</v>
      </c>
      <c r="X1244" s="558" t="s">
        <v>214</v>
      </c>
      <c r="Y1244" s="673">
        <v>272000</v>
      </c>
      <c r="Z1244" s="569"/>
      <c r="AA1244" s="569">
        <v>89000</v>
      </c>
      <c r="AB1244" s="569"/>
      <c r="AC1244" s="569"/>
      <c r="AD1244" s="569"/>
      <c r="AE1244" s="569">
        <v>89000</v>
      </c>
      <c r="AF1244" s="569"/>
      <c r="AG1244" s="569"/>
      <c r="AH1244" s="569" t="s">
        <v>2912</v>
      </c>
      <c r="AI1244" t="s">
        <v>542</v>
      </c>
      <c r="BP1244" s="203"/>
      <c r="BQ1244" s="203"/>
      <c r="BR1244" s="203"/>
      <c r="BS1244" s="203"/>
      <c r="BT1244" s="203"/>
      <c r="BU1244" s="126"/>
      <c r="BV1244" s="203"/>
      <c r="BW1244" s="203"/>
      <c r="BZ1244" s="203"/>
      <c r="CC1244" s="203"/>
    </row>
    <row r="1245" spans="5:81" x14ac:dyDescent="0.25">
      <c r="E1245" s="282">
        <v>45802</v>
      </c>
      <c r="F1245" s="212">
        <v>5000</v>
      </c>
      <c r="G1245" s="215" t="s">
        <v>1281</v>
      </c>
      <c r="H1245" s="212" t="s">
        <v>883</v>
      </c>
      <c r="T1245" s="671">
        <v>45242</v>
      </c>
      <c r="U1245" s="557" t="s">
        <v>596</v>
      </c>
      <c r="V1245" s="557" t="s">
        <v>2899</v>
      </c>
      <c r="W1245" s="558" t="s">
        <v>561</v>
      </c>
      <c r="X1245" s="558" t="s">
        <v>426</v>
      </c>
      <c r="Y1245" s="673">
        <v>922000</v>
      </c>
      <c r="Z1245" s="569"/>
      <c r="AA1245" s="569">
        <v>69000</v>
      </c>
      <c r="AB1245" s="569"/>
      <c r="AC1245" s="569"/>
      <c r="AD1245" s="569"/>
      <c r="AE1245" s="569">
        <v>69000</v>
      </c>
      <c r="AF1245" s="569"/>
      <c r="AG1245" s="569"/>
      <c r="AH1245" s="569" t="s">
        <v>2904</v>
      </c>
      <c r="AI1245" t="s">
        <v>542</v>
      </c>
      <c r="BP1245" s="203"/>
      <c r="BQ1245" s="203"/>
      <c r="BR1245" s="203"/>
      <c r="BS1245" s="203"/>
      <c r="BT1245" s="203"/>
      <c r="BU1245" s="126"/>
      <c r="BV1245" s="203"/>
      <c r="BW1245" s="203"/>
      <c r="BZ1245" s="203"/>
      <c r="CC1245" s="203"/>
    </row>
    <row r="1246" spans="5:81" x14ac:dyDescent="0.25">
      <c r="E1246" s="282">
        <v>45801</v>
      </c>
      <c r="F1246" s="212">
        <v>3000</v>
      </c>
      <c r="G1246" s="215" t="s">
        <v>5440</v>
      </c>
      <c r="H1246" s="212" t="s">
        <v>122</v>
      </c>
      <c r="T1246" s="671">
        <v>45241</v>
      </c>
      <c r="U1246" s="674" t="s">
        <v>2894</v>
      </c>
      <c r="V1246" s="674" t="s">
        <v>2876</v>
      </c>
      <c r="W1246" s="675" t="s">
        <v>561</v>
      </c>
      <c r="X1246" s="675" t="s">
        <v>214</v>
      </c>
      <c r="Y1246" s="676">
        <v>310000</v>
      </c>
      <c r="Z1246" s="677"/>
      <c r="AA1246" s="677">
        <v>125000</v>
      </c>
      <c r="AB1246" s="677"/>
      <c r="AC1246" s="677"/>
      <c r="AD1246" s="677"/>
      <c r="AE1246" s="677">
        <v>125000</v>
      </c>
      <c r="AF1246" s="569"/>
      <c r="AG1246" s="569"/>
      <c r="AH1246" s="569" t="s">
        <v>2911</v>
      </c>
      <c r="AI1246" t="s">
        <v>542</v>
      </c>
      <c r="BP1246" s="203"/>
      <c r="BQ1246" s="203"/>
      <c r="BR1246" s="203"/>
      <c r="BS1246" s="203"/>
      <c r="BT1246" s="203"/>
      <c r="BU1246" s="126"/>
      <c r="BV1246" s="203"/>
      <c r="BW1246" s="203"/>
      <c r="BZ1246" s="203"/>
      <c r="CC1246" s="203"/>
    </row>
    <row r="1247" spans="5:81" x14ac:dyDescent="0.25">
      <c r="E1247" s="282">
        <v>45801</v>
      </c>
      <c r="F1247" s="212">
        <v>30000</v>
      </c>
      <c r="G1247" s="215" t="s">
        <v>3324</v>
      </c>
      <c r="H1247" s="212" t="s">
        <v>5716</v>
      </c>
      <c r="T1247" s="671">
        <v>45240</v>
      </c>
      <c r="U1247" s="557" t="s">
        <v>2906</v>
      </c>
      <c r="V1247" s="557" t="s">
        <v>2907</v>
      </c>
      <c r="W1247" s="558" t="s">
        <v>561</v>
      </c>
      <c r="X1247" s="558" t="s">
        <v>577</v>
      </c>
      <c r="Y1247" s="673">
        <v>503000</v>
      </c>
      <c r="Z1247" s="569"/>
      <c r="AA1247" s="569">
        <v>71000</v>
      </c>
      <c r="AB1247" s="569"/>
      <c r="AC1247" s="569"/>
      <c r="AD1247" s="569"/>
      <c r="AE1247" s="569">
        <v>71000</v>
      </c>
      <c r="AF1247" s="569"/>
      <c r="AG1247" s="569"/>
      <c r="AH1247" s="569" t="s">
        <v>2908</v>
      </c>
      <c r="AI1247" t="s">
        <v>542</v>
      </c>
      <c r="BP1247" s="203"/>
      <c r="BQ1247" s="203"/>
      <c r="BR1247" s="203"/>
      <c r="BS1247" s="203"/>
      <c r="BT1247" s="203"/>
      <c r="BU1247" s="126"/>
      <c r="BV1247" s="203"/>
      <c r="BW1247" s="203"/>
      <c r="BZ1247" s="203"/>
      <c r="CC1247" s="203"/>
    </row>
    <row r="1248" spans="5:81" x14ac:dyDescent="0.25">
      <c r="E1248" s="282">
        <v>45800</v>
      </c>
      <c r="F1248" s="212">
        <v>5000</v>
      </c>
      <c r="G1248" s="215" t="s">
        <v>1281</v>
      </c>
      <c r="H1248" s="212" t="s">
        <v>888</v>
      </c>
      <c r="T1248" s="671">
        <v>45236</v>
      </c>
      <c r="U1248" s="557" t="s">
        <v>556</v>
      </c>
      <c r="V1248" s="557" t="s">
        <v>2955</v>
      </c>
      <c r="W1248" s="558" t="s">
        <v>561</v>
      </c>
      <c r="X1248" s="558" t="s">
        <v>427</v>
      </c>
      <c r="Y1248" s="673">
        <v>380000</v>
      </c>
      <c r="Z1248" s="569"/>
      <c r="AA1248" s="569">
        <v>40000</v>
      </c>
      <c r="AB1248" s="569"/>
      <c r="AC1248" s="569"/>
      <c r="AD1248" s="569"/>
      <c r="AE1248" s="569">
        <v>40000</v>
      </c>
      <c r="AF1248" s="569"/>
      <c r="AG1248" s="569"/>
      <c r="AH1248" s="569" t="s">
        <v>3084</v>
      </c>
      <c r="AI1248" t="s">
        <v>542</v>
      </c>
      <c r="BP1248" s="203"/>
      <c r="BQ1248" s="203"/>
      <c r="BR1248" s="203"/>
      <c r="BS1248" s="203"/>
      <c r="BT1248" s="203"/>
      <c r="BU1248" s="126"/>
      <c r="BV1248" s="203"/>
      <c r="BW1248" s="203"/>
      <c r="BZ1248" s="203"/>
      <c r="CC1248" s="203"/>
    </row>
    <row r="1249" spans="5:81" x14ac:dyDescent="0.25">
      <c r="E1249" s="282">
        <v>45800</v>
      </c>
      <c r="F1249" s="212">
        <v>30000</v>
      </c>
      <c r="G1249" s="215"/>
      <c r="H1249" s="212" t="s">
        <v>5714</v>
      </c>
      <c r="T1249" s="671">
        <v>45235</v>
      </c>
      <c r="U1249" s="557" t="s">
        <v>556</v>
      </c>
      <c r="V1249" s="557" t="s">
        <v>2895</v>
      </c>
      <c r="W1249" s="558" t="s">
        <v>561</v>
      </c>
      <c r="X1249" s="558" t="s">
        <v>214</v>
      </c>
      <c r="Y1249" s="673">
        <v>270000</v>
      </c>
      <c r="Z1249" s="569"/>
      <c r="AA1249" s="569">
        <v>50000</v>
      </c>
      <c r="AB1249" s="569"/>
      <c r="AC1249" s="569"/>
      <c r="AD1249" s="569"/>
      <c r="AE1249" s="569">
        <v>50000</v>
      </c>
      <c r="AF1249" s="569"/>
      <c r="AG1249" s="569"/>
      <c r="AH1249" s="569" t="s">
        <v>2910</v>
      </c>
      <c r="AI1249" t="s">
        <v>542</v>
      </c>
      <c r="BP1249" s="203"/>
      <c r="BQ1249" s="203"/>
      <c r="BR1249" s="203"/>
      <c r="BS1249" s="203"/>
      <c r="BT1249" s="203"/>
      <c r="BU1249" s="126"/>
      <c r="BV1249" s="203"/>
      <c r="BW1249" s="203"/>
      <c r="BZ1249" s="203"/>
      <c r="CC1249" s="203"/>
    </row>
    <row r="1250" spans="5:81" x14ac:dyDescent="0.25">
      <c r="E1250" s="282">
        <v>45800</v>
      </c>
      <c r="F1250" s="212">
        <v>253000</v>
      </c>
      <c r="G1250" s="215" t="s">
        <v>1281</v>
      </c>
      <c r="H1250" s="212" t="s">
        <v>3344</v>
      </c>
      <c r="T1250" s="671">
        <v>45234</v>
      </c>
      <c r="U1250" s="557" t="s">
        <v>556</v>
      </c>
      <c r="V1250" s="557" t="s">
        <v>1989</v>
      </c>
      <c r="W1250" s="558" t="s">
        <v>1446</v>
      </c>
      <c r="X1250" s="558" t="s">
        <v>214</v>
      </c>
      <c r="Y1250" s="673"/>
      <c r="Z1250" s="569"/>
      <c r="AA1250" s="569">
        <v>37500</v>
      </c>
      <c r="AB1250" s="569"/>
      <c r="AC1250" s="569"/>
      <c r="AD1250" s="569"/>
      <c r="AE1250" s="569">
        <v>37500</v>
      </c>
      <c r="AF1250" s="569"/>
      <c r="AG1250" s="569"/>
      <c r="AH1250" s="569" t="s">
        <v>3049</v>
      </c>
      <c r="AI1250" t="s">
        <v>542</v>
      </c>
      <c r="BP1250" s="203"/>
      <c r="BQ1250" s="203"/>
      <c r="BR1250" s="203"/>
      <c r="BS1250" s="203"/>
      <c r="BT1250" s="203"/>
      <c r="BU1250" s="126"/>
      <c r="BV1250" s="203"/>
      <c r="BW1250" s="203"/>
      <c r="BZ1250" s="203"/>
      <c r="CC1250" s="203"/>
    </row>
    <row r="1251" spans="5:81" x14ac:dyDescent="0.25">
      <c r="E1251" s="282">
        <v>45800</v>
      </c>
      <c r="F1251" s="212">
        <v>500000</v>
      </c>
      <c r="G1251" s="215"/>
      <c r="H1251" s="212"/>
      <c r="T1251" s="671">
        <v>45233</v>
      </c>
      <c r="U1251" s="557" t="s">
        <v>556</v>
      </c>
      <c r="V1251" s="557" t="s">
        <v>1989</v>
      </c>
      <c r="W1251" s="558" t="s">
        <v>561</v>
      </c>
      <c r="X1251" s="558" t="s">
        <v>214</v>
      </c>
      <c r="Y1251" s="673" t="s">
        <v>2133</v>
      </c>
      <c r="Z1251" s="569"/>
      <c r="AA1251" s="569">
        <v>59000</v>
      </c>
      <c r="AB1251" s="569"/>
      <c r="AC1251" s="569"/>
      <c r="AD1251" s="569"/>
      <c r="AE1251" s="569">
        <v>59000</v>
      </c>
      <c r="AF1251" s="569"/>
      <c r="AG1251" s="569"/>
      <c r="AH1251" s="569" t="s">
        <v>3083</v>
      </c>
      <c r="AI1251" t="s">
        <v>542</v>
      </c>
      <c r="BP1251" s="203"/>
      <c r="BQ1251" s="203"/>
      <c r="BR1251" s="203"/>
      <c r="BS1251" s="203"/>
      <c r="BT1251" s="203"/>
      <c r="BU1251" s="126"/>
      <c r="BV1251" s="203"/>
      <c r="BW1251" s="203"/>
      <c r="BZ1251" s="203"/>
      <c r="CC1251" s="203"/>
    </row>
    <row r="1252" spans="5:81" x14ac:dyDescent="0.25">
      <c r="E1252" s="282">
        <v>45799</v>
      </c>
      <c r="F1252" s="212">
        <v>20000</v>
      </c>
      <c r="G1252" s="215" t="s">
        <v>3324</v>
      </c>
      <c r="H1252" s="212" t="s">
        <v>5712</v>
      </c>
      <c r="T1252" s="671">
        <v>45232</v>
      </c>
      <c r="U1252" s="557" t="s">
        <v>556</v>
      </c>
      <c r="V1252" s="557" t="s">
        <v>2565</v>
      </c>
      <c r="W1252" s="558" t="s">
        <v>561</v>
      </c>
      <c r="X1252" s="558" t="s">
        <v>426</v>
      </c>
      <c r="Y1252" s="673">
        <v>940000</v>
      </c>
      <c r="Z1252" s="569"/>
      <c r="AA1252" s="569">
        <v>40000</v>
      </c>
      <c r="AB1252" s="569"/>
      <c r="AC1252" s="569"/>
      <c r="AD1252" s="569"/>
      <c r="AE1252" s="569">
        <v>40000</v>
      </c>
      <c r="AF1252" s="569"/>
      <c r="AG1252" s="569"/>
      <c r="AH1252" s="569" t="s">
        <v>3082</v>
      </c>
      <c r="AI1252" t="s">
        <v>542</v>
      </c>
      <c r="BP1252" s="203"/>
      <c r="BQ1252" s="203"/>
      <c r="BR1252" s="203"/>
      <c r="BS1252" s="203"/>
      <c r="BT1252" s="203"/>
      <c r="BU1252" s="126"/>
      <c r="BV1252" s="203"/>
      <c r="BW1252" s="203"/>
      <c r="BZ1252" s="203"/>
      <c r="CC1252" s="203"/>
    </row>
    <row r="1253" spans="5:81" x14ac:dyDescent="0.25">
      <c r="E1253" s="282">
        <v>45799</v>
      </c>
      <c r="F1253" s="212">
        <v>30000</v>
      </c>
      <c r="G1253" s="215" t="s">
        <v>1365</v>
      </c>
      <c r="H1253" s="212" t="s">
        <v>3818</v>
      </c>
      <c r="T1253" s="671">
        <v>45231</v>
      </c>
      <c r="U1253" s="557" t="s">
        <v>556</v>
      </c>
      <c r="V1253" s="557" t="s">
        <v>2829</v>
      </c>
      <c r="W1253" s="558" t="s">
        <v>561</v>
      </c>
      <c r="X1253" s="558" t="s">
        <v>426</v>
      </c>
      <c r="Y1253" s="673">
        <v>476000</v>
      </c>
      <c r="Z1253" s="569"/>
      <c r="AA1253" s="569">
        <v>40000</v>
      </c>
      <c r="AB1253" s="569"/>
      <c r="AC1253" s="569"/>
      <c r="AD1253" s="569"/>
      <c r="AE1253" s="569">
        <v>40000</v>
      </c>
      <c r="AF1253" s="569"/>
      <c r="AG1253" s="569"/>
      <c r="AH1253" s="569" t="s">
        <v>3081</v>
      </c>
      <c r="AI1253" t="s">
        <v>542</v>
      </c>
      <c r="BP1253" s="203"/>
      <c r="BQ1253" s="203"/>
      <c r="BR1253" s="203"/>
      <c r="BS1253" s="203"/>
      <c r="BT1253" s="203"/>
      <c r="BU1253" s="126"/>
      <c r="BV1253" s="203"/>
      <c r="BW1253" s="203"/>
      <c r="BZ1253" s="203"/>
      <c r="CC1253" s="203"/>
    </row>
    <row r="1254" spans="5:81" x14ac:dyDescent="0.25">
      <c r="E1254" s="282">
        <v>45799</v>
      </c>
      <c r="F1254" s="212">
        <v>2000</v>
      </c>
      <c r="G1254" s="215" t="s">
        <v>3324</v>
      </c>
      <c r="H1254" s="212" t="s">
        <v>5715</v>
      </c>
      <c r="T1254" s="671">
        <v>45221</v>
      </c>
      <c r="U1254" s="557" t="s">
        <v>1451</v>
      </c>
      <c r="V1254" s="557"/>
      <c r="W1254" s="558" t="s">
        <v>561</v>
      </c>
      <c r="X1254" s="558" t="s">
        <v>427</v>
      </c>
      <c r="Y1254" s="673">
        <v>360000</v>
      </c>
      <c r="Z1254" s="569"/>
      <c r="AA1254" s="569">
        <v>73000</v>
      </c>
      <c r="AB1254" s="569"/>
      <c r="AC1254" s="569"/>
      <c r="AD1254" s="569"/>
      <c r="AE1254" s="569">
        <v>73000</v>
      </c>
      <c r="AF1254" s="569"/>
      <c r="AG1254" s="569"/>
      <c r="AH1254" s="569" t="s">
        <v>2893</v>
      </c>
      <c r="AI1254" t="s">
        <v>542</v>
      </c>
      <c r="BP1254" s="203"/>
      <c r="BQ1254" s="203"/>
      <c r="BR1254" s="203"/>
      <c r="BS1254" s="203"/>
      <c r="BT1254" s="203"/>
      <c r="BU1254" s="126"/>
      <c r="BV1254" s="203"/>
      <c r="BW1254" s="203"/>
      <c r="BZ1254" s="203"/>
      <c r="CC1254" s="203"/>
    </row>
    <row r="1255" spans="5:81" x14ac:dyDescent="0.25">
      <c r="E1255" s="282">
        <v>45798</v>
      </c>
      <c r="F1255" s="212">
        <v>5000</v>
      </c>
      <c r="G1255" s="215" t="s">
        <v>5440</v>
      </c>
      <c r="H1255" s="212" t="s">
        <v>5709</v>
      </c>
      <c r="T1255" s="671">
        <v>45220</v>
      </c>
      <c r="U1255" s="557" t="s">
        <v>2872</v>
      </c>
      <c r="V1255" s="557" t="s">
        <v>2699</v>
      </c>
      <c r="W1255" s="558" t="s">
        <v>2873</v>
      </c>
      <c r="X1255" s="558" t="s">
        <v>214</v>
      </c>
      <c r="Y1255" s="673">
        <v>30000</v>
      </c>
      <c r="Z1255" s="569"/>
      <c r="AA1255" s="569">
        <v>30000</v>
      </c>
      <c r="AB1255" s="569"/>
      <c r="AC1255" s="569"/>
      <c r="AD1255" s="569"/>
      <c r="AE1255" s="569">
        <v>30000</v>
      </c>
      <c r="AF1255" s="569"/>
      <c r="AG1255" s="569"/>
      <c r="AH1255" s="569" t="s">
        <v>2874</v>
      </c>
      <c r="AI1255" t="s">
        <v>542</v>
      </c>
      <c r="BP1255" s="203"/>
      <c r="BQ1255" s="203"/>
      <c r="BR1255" s="203"/>
      <c r="BS1255" s="203"/>
      <c r="BT1255" s="203"/>
      <c r="BV1255"/>
      <c r="BW1255" s="203"/>
      <c r="BZ1255" s="203"/>
      <c r="CC1255" s="203"/>
    </row>
    <row r="1256" spans="5:81" x14ac:dyDescent="0.25">
      <c r="E1256" s="282">
        <v>45798</v>
      </c>
      <c r="F1256" s="212">
        <v>2000</v>
      </c>
      <c r="G1256" s="215" t="s">
        <v>3322</v>
      </c>
      <c r="H1256" s="212" t="s">
        <v>5710</v>
      </c>
      <c r="T1256" s="671">
        <v>45219</v>
      </c>
      <c r="U1256" s="557" t="s">
        <v>596</v>
      </c>
      <c r="V1256" s="557" t="s">
        <v>2875</v>
      </c>
      <c r="W1256" s="558" t="s">
        <v>561</v>
      </c>
      <c r="X1256" s="558" t="s">
        <v>427</v>
      </c>
      <c r="Y1256" s="673">
        <v>300000</v>
      </c>
      <c r="Z1256" s="569"/>
      <c r="AA1256" s="569">
        <v>68000</v>
      </c>
      <c r="AB1256" s="569"/>
      <c r="AC1256" s="569"/>
      <c r="AD1256" s="569"/>
      <c r="AE1256" s="569">
        <v>68000</v>
      </c>
      <c r="AF1256" s="569"/>
      <c r="AG1256" s="569"/>
      <c r="AH1256" s="569" t="s">
        <v>2892</v>
      </c>
      <c r="AI1256" t="s">
        <v>542</v>
      </c>
      <c r="BP1256" s="203"/>
      <c r="BQ1256" s="203"/>
      <c r="BR1256" s="203"/>
      <c r="BS1256" s="203"/>
      <c r="BT1256" s="203"/>
      <c r="BV1256"/>
      <c r="BW1256" s="203"/>
      <c r="BZ1256" s="203"/>
      <c r="CC1256" s="203"/>
    </row>
    <row r="1257" spans="5:81" x14ac:dyDescent="0.25">
      <c r="E1257" s="282">
        <v>45798</v>
      </c>
      <c r="F1257" s="212">
        <v>2000</v>
      </c>
      <c r="G1257" s="215" t="s">
        <v>5440</v>
      </c>
      <c r="H1257" s="212" t="s">
        <v>5711</v>
      </c>
      <c r="T1257" s="671">
        <v>45218</v>
      </c>
      <c r="U1257" s="557" t="s">
        <v>1525</v>
      </c>
      <c r="V1257" s="557" t="s">
        <v>2227</v>
      </c>
      <c r="W1257" s="558" t="s">
        <v>561</v>
      </c>
      <c r="X1257" s="558" t="s">
        <v>426</v>
      </c>
      <c r="Y1257" s="673" t="s">
        <v>2857</v>
      </c>
      <c r="Z1257" s="569"/>
      <c r="AA1257" s="569">
        <v>139000</v>
      </c>
      <c r="AB1257" s="569"/>
      <c r="AC1257" s="569"/>
      <c r="AD1257" s="569"/>
      <c r="AE1257" s="569">
        <v>139000</v>
      </c>
      <c r="AF1257" s="569"/>
      <c r="AG1257" s="569"/>
      <c r="AH1257" s="569" t="s">
        <v>2862</v>
      </c>
      <c r="AI1257" t="s">
        <v>542</v>
      </c>
      <c r="BP1257" s="203"/>
      <c r="BQ1257" s="203"/>
      <c r="BR1257" s="203"/>
      <c r="BS1257" s="203"/>
      <c r="BT1257" s="203"/>
      <c r="BV1257"/>
      <c r="BW1257" s="203"/>
      <c r="BZ1257" s="203"/>
      <c r="CC1257" s="203"/>
    </row>
    <row r="1258" spans="5:81" x14ac:dyDescent="0.25">
      <c r="E1258" s="282">
        <v>45797</v>
      </c>
      <c r="F1258" s="212">
        <v>4000</v>
      </c>
      <c r="G1258" s="215" t="s">
        <v>5440</v>
      </c>
      <c r="H1258" s="212" t="s">
        <v>5594</v>
      </c>
      <c r="T1258" s="671">
        <v>45217</v>
      </c>
      <c r="U1258" s="557" t="s">
        <v>1974</v>
      </c>
      <c r="V1258" s="557" t="s">
        <v>2138</v>
      </c>
      <c r="W1258" s="558" t="s">
        <v>561</v>
      </c>
      <c r="X1258" s="558" t="s">
        <v>238</v>
      </c>
      <c r="Y1258" s="673">
        <v>1270000</v>
      </c>
      <c r="Z1258" s="569"/>
      <c r="AA1258" s="569">
        <v>70000</v>
      </c>
      <c r="AB1258" s="569"/>
      <c r="AC1258" s="569"/>
      <c r="AD1258" s="569"/>
      <c r="AE1258" s="569">
        <v>70000</v>
      </c>
      <c r="AF1258" s="569"/>
      <c r="AG1258" s="569"/>
      <c r="AH1258" s="569" t="s">
        <v>2855</v>
      </c>
      <c r="AI1258" t="s">
        <v>542</v>
      </c>
      <c r="BP1258" s="203"/>
      <c r="BQ1258" s="203"/>
      <c r="BR1258" s="203"/>
      <c r="BS1258" s="203"/>
      <c r="BT1258" s="203"/>
      <c r="BV1258"/>
      <c r="BW1258" s="203"/>
      <c r="BZ1258" s="203"/>
      <c r="CC1258" s="203"/>
    </row>
    <row r="1259" spans="5:81" x14ac:dyDescent="0.25">
      <c r="E1259" s="282">
        <v>45797</v>
      </c>
      <c r="F1259" s="212">
        <v>70000</v>
      </c>
      <c r="G1259" s="215" t="s">
        <v>3322</v>
      </c>
      <c r="H1259" s="212" t="s">
        <v>5686</v>
      </c>
      <c r="T1259" s="671">
        <v>45216</v>
      </c>
      <c r="U1259" s="557" t="s">
        <v>6177</v>
      </c>
      <c r="V1259" s="557" t="s">
        <v>2849</v>
      </c>
      <c r="W1259" s="558" t="s">
        <v>2837</v>
      </c>
      <c r="X1259" s="558" t="s">
        <v>426</v>
      </c>
      <c r="Y1259" s="673">
        <v>95000</v>
      </c>
      <c r="Z1259" s="569"/>
      <c r="AA1259" s="569">
        <v>33000</v>
      </c>
      <c r="AB1259" s="569"/>
      <c r="AC1259" s="569"/>
      <c r="AD1259" s="569"/>
      <c r="AE1259" s="569">
        <v>33000</v>
      </c>
      <c r="AF1259" s="569"/>
      <c r="AG1259" s="569"/>
      <c r="AH1259" s="569" t="s">
        <v>2848</v>
      </c>
      <c r="AI1259" t="s">
        <v>542</v>
      </c>
      <c r="BP1259" s="203"/>
      <c r="BQ1259" s="203"/>
      <c r="BR1259" s="203"/>
      <c r="BS1259" s="203"/>
      <c r="BT1259" s="203"/>
      <c r="BV1259"/>
      <c r="BW1259" s="203"/>
      <c r="BZ1259" s="203"/>
      <c r="CC1259" s="203"/>
    </row>
    <row r="1260" spans="5:81" x14ac:dyDescent="0.25">
      <c r="E1260" s="282">
        <v>45797</v>
      </c>
      <c r="F1260" s="212">
        <v>4000</v>
      </c>
      <c r="G1260" s="215"/>
      <c r="H1260" s="212" t="s">
        <v>5688</v>
      </c>
      <c r="T1260" s="671">
        <v>45215</v>
      </c>
      <c r="U1260" s="557" t="s">
        <v>566</v>
      </c>
      <c r="V1260" s="557" t="s">
        <v>2823</v>
      </c>
      <c r="W1260" s="558" t="s">
        <v>561</v>
      </c>
      <c r="X1260" s="558" t="s">
        <v>427</v>
      </c>
      <c r="Y1260" s="673">
        <v>853000</v>
      </c>
      <c r="Z1260" s="569"/>
      <c r="AA1260" s="569">
        <v>72000</v>
      </c>
      <c r="AB1260" s="569"/>
      <c r="AC1260" s="569"/>
      <c r="AD1260" s="569"/>
      <c r="AE1260" s="569">
        <v>72000</v>
      </c>
      <c r="AF1260" s="569"/>
      <c r="AG1260" s="569"/>
      <c r="AH1260" s="569" t="s">
        <v>2824</v>
      </c>
      <c r="AI1260" t="s">
        <v>542</v>
      </c>
      <c r="BP1260" s="203"/>
      <c r="BQ1260" s="203"/>
      <c r="BR1260" s="203"/>
      <c r="BS1260" s="203"/>
      <c r="BT1260" s="203"/>
      <c r="BV1260"/>
      <c r="BW1260" s="203"/>
      <c r="BZ1260" s="203"/>
      <c r="CC1260" s="203"/>
    </row>
    <row r="1261" spans="5:81" x14ac:dyDescent="0.25">
      <c r="E1261" s="282">
        <v>45796</v>
      </c>
      <c r="F1261" s="212">
        <v>30000</v>
      </c>
      <c r="G1261" s="215" t="s">
        <v>911</v>
      </c>
      <c r="H1261" s="212" t="s">
        <v>885</v>
      </c>
      <c r="T1261" s="671">
        <v>45214</v>
      </c>
      <c r="U1261" s="557" t="s">
        <v>596</v>
      </c>
      <c r="V1261" s="557" t="s">
        <v>2429</v>
      </c>
      <c r="W1261" s="558" t="s">
        <v>561</v>
      </c>
      <c r="X1261" s="558" t="s">
        <v>426</v>
      </c>
      <c r="Y1261" s="673">
        <v>346000</v>
      </c>
      <c r="Z1261" s="569"/>
      <c r="AA1261" s="569">
        <v>71000</v>
      </c>
      <c r="AB1261" s="569"/>
      <c r="AC1261" s="569"/>
      <c r="AD1261" s="569"/>
      <c r="AE1261" s="569">
        <v>71000</v>
      </c>
      <c r="AF1261" s="569"/>
      <c r="AG1261" s="569"/>
      <c r="AH1261" s="569" t="s">
        <v>2819</v>
      </c>
      <c r="AI1261" t="s">
        <v>542</v>
      </c>
      <c r="BP1261" s="203"/>
      <c r="BQ1261" s="203"/>
      <c r="BR1261" s="203"/>
      <c r="BS1261" s="203"/>
      <c r="BT1261" s="203"/>
      <c r="BV1261"/>
      <c r="BW1261" s="203"/>
      <c r="BZ1261" s="203"/>
      <c r="CC1261" s="203"/>
    </row>
    <row r="1262" spans="5:81" x14ac:dyDescent="0.25">
      <c r="E1262" s="282">
        <v>45796</v>
      </c>
      <c r="F1262" s="212">
        <v>2000</v>
      </c>
      <c r="G1262" s="215"/>
      <c r="H1262" s="212" t="s">
        <v>5685</v>
      </c>
      <c r="T1262" s="671">
        <v>45213</v>
      </c>
      <c r="U1262" s="557" t="s">
        <v>2801</v>
      </c>
      <c r="V1262" s="557" t="s">
        <v>2800</v>
      </c>
      <c r="W1262" s="558" t="s">
        <v>562</v>
      </c>
      <c r="X1262" s="558" t="s">
        <v>426</v>
      </c>
      <c r="Y1262" s="673">
        <v>265000</v>
      </c>
      <c r="Z1262" s="569"/>
      <c r="AA1262" s="569">
        <v>75000</v>
      </c>
      <c r="AB1262" s="569"/>
      <c r="AC1262" s="569"/>
      <c r="AD1262" s="569"/>
      <c r="AE1262" s="569">
        <v>75000</v>
      </c>
      <c r="AF1262" s="569"/>
      <c r="AG1262" s="569"/>
      <c r="AH1262" s="569" t="s">
        <v>2818</v>
      </c>
      <c r="AI1262" t="s">
        <v>542</v>
      </c>
      <c r="BP1262" s="203"/>
      <c r="BQ1262" s="203"/>
      <c r="BR1262" s="203"/>
      <c r="BS1262" s="203"/>
      <c r="BT1262" s="203"/>
      <c r="BV1262"/>
      <c r="BW1262" s="203"/>
      <c r="BZ1262" s="203"/>
      <c r="CC1262" s="203"/>
    </row>
    <row r="1263" spans="5:81" x14ac:dyDescent="0.25">
      <c r="E1263" s="282">
        <v>45795</v>
      </c>
      <c r="F1263" s="212">
        <v>5000</v>
      </c>
      <c r="G1263" s="215"/>
      <c r="H1263" s="212" t="s">
        <v>3860</v>
      </c>
      <c r="T1263" s="671">
        <v>45212</v>
      </c>
      <c r="U1263" s="557" t="s">
        <v>2713</v>
      </c>
      <c r="V1263" s="557" t="s">
        <v>2715</v>
      </c>
      <c r="W1263" s="558" t="s">
        <v>561</v>
      </c>
      <c r="X1263" s="558" t="s">
        <v>427</v>
      </c>
      <c r="Y1263" s="673">
        <v>272000</v>
      </c>
      <c r="Z1263" s="569"/>
      <c r="AA1263" s="569">
        <v>78000</v>
      </c>
      <c r="AB1263" s="569"/>
      <c r="AC1263" s="569"/>
      <c r="AD1263" s="569"/>
      <c r="AE1263" s="569">
        <v>78000</v>
      </c>
      <c r="AF1263" s="569"/>
      <c r="AG1263" s="569"/>
      <c r="AH1263" s="569" t="s">
        <v>2720</v>
      </c>
      <c r="AI1263" t="s">
        <v>542</v>
      </c>
      <c r="BP1263" s="203"/>
      <c r="BQ1263" s="203"/>
      <c r="BR1263" s="203"/>
      <c r="BS1263" s="203"/>
      <c r="BT1263" s="203"/>
      <c r="BV1263"/>
      <c r="BW1263" s="203"/>
      <c r="BZ1263" s="203"/>
      <c r="CC1263" s="203"/>
    </row>
    <row r="1264" spans="5:81" x14ac:dyDescent="0.25">
      <c r="E1264" s="282">
        <v>45795</v>
      </c>
      <c r="F1264" s="212">
        <v>20000</v>
      </c>
      <c r="G1264" s="215"/>
      <c r="H1264" s="212" t="s">
        <v>5683</v>
      </c>
      <c r="T1264" s="671">
        <v>45211</v>
      </c>
      <c r="U1264" s="557" t="s">
        <v>2357</v>
      </c>
      <c r="V1264" s="557" t="s">
        <v>2674</v>
      </c>
      <c r="W1264" s="558" t="s">
        <v>561</v>
      </c>
      <c r="X1264" s="558" t="s">
        <v>2410</v>
      </c>
      <c r="Y1264" s="673">
        <v>378000</v>
      </c>
      <c r="Z1264" s="569"/>
      <c r="AA1264" s="569">
        <v>70000</v>
      </c>
      <c r="AB1264" s="569"/>
      <c r="AC1264" s="569"/>
      <c r="AD1264" s="569"/>
      <c r="AE1264" s="569">
        <v>70000</v>
      </c>
      <c r="AF1264" s="569"/>
      <c r="AG1264" s="569"/>
      <c r="AH1264" s="569" t="s">
        <v>2811</v>
      </c>
      <c r="AI1264" t="s">
        <v>542</v>
      </c>
      <c r="BP1264" s="203"/>
      <c r="BQ1264" s="203"/>
      <c r="BR1264" s="203"/>
      <c r="BS1264" s="203"/>
      <c r="BT1264" s="203"/>
      <c r="BV1264"/>
      <c r="BW1264" s="203"/>
      <c r="BZ1264" s="203"/>
      <c r="CC1264" s="203"/>
    </row>
    <row r="1265" spans="5:81" x14ac:dyDescent="0.25">
      <c r="E1265" s="282">
        <v>45794</v>
      </c>
      <c r="F1265" s="212">
        <v>85000</v>
      </c>
      <c r="G1265" s="215" t="s">
        <v>911</v>
      </c>
      <c r="H1265" s="212" t="s">
        <v>5675</v>
      </c>
      <c r="T1265" s="671">
        <v>45210</v>
      </c>
      <c r="U1265" s="557" t="s">
        <v>556</v>
      </c>
      <c r="V1265" s="557">
        <v>1042767051</v>
      </c>
      <c r="W1265" s="558" t="s">
        <v>1441</v>
      </c>
      <c r="X1265" s="558" t="s">
        <v>214</v>
      </c>
      <c r="Y1265" s="673"/>
      <c r="Z1265" s="569"/>
      <c r="AA1265" s="569">
        <v>18000</v>
      </c>
      <c r="AB1265" s="569"/>
      <c r="AC1265" s="569"/>
      <c r="AD1265" s="569"/>
      <c r="AE1265" s="569">
        <v>18000</v>
      </c>
      <c r="AF1265" s="569"/>
      <c r="AG1265" s="569"/>
      <c r="AH1265" s="569" t="s">
        <v>2902</v>
      </c>
      <c r="AI1265" t="s">
        <v>542</v>
      </c>
      <c r="BP1265" s="203"/>
      <c r="BQ1265" s="203"/>
      <c r="BR1265" s="203"/>
      <c r="BS1265" s="203"/>
      <c r="BT1265" s="203"/>
      <c r="BV1265"/>
      <c r="BW1265" s="203"/>
      <c r="BZ1265" s="203"/>
      <c r="CC1265" s="203"/>
    </row>
    <row r="1266" spans="5:81" x14ac:dyDescent="0.25">
      <c r="E1266" s="282">
        <v>45794</v>
      </c>
      <c r="F1266" s="212">
        <v>32000</v>
      </c>
      <c r="G1266" s="215"/>
      <c r="H1266" s="212" t="s">
        <v>5682</v>
      </c>
      <c r="T1266" s="671">
        <v>45209</v>
      </c>
      <c r="U1266" s="557" t="s">
        <v>556</v>
      </c>
      <c r="V1266" s="557">
        <v>32494349</v>
      </c>
      <c r="W1266" s="558" t="s">
        <v>1441</v>
      </c>
      <c r="X1266" s="558" t="s">
        <v>214</v>
      </c>
      <c r="Y1266" s="673">
        <v>554000</v>
      </c>
      <c r="Z1266" s="569"/>
      <c r="AA1266" s="569">
        <v>26000</v>
      </c>
      <c r="AB1266" s="569"/>
      <c r="AC1266" s="569"/>
      <c r="AD1266" s="569"/>
      <c r="AE1266" s="569">
        <v>26000</v>
      </c>
      <c r="AF1266" s="569"/>
      <c r="AG1266" s="569"/>
      <c r="AH1266" s="569" t="s">
        <v>2901</v>
      </c>
      <c r="AI1266" t="s">
        <v>542</v>
      </c>
      <c r="BP1266" s="203"/>
      <c r="BQ1266" s="203"/>
      <c r="BR1266" s="203"/>
      <c r="BS1266" s="203"/>
      <c r="BT1266" s="203"/>
      <c r="BV1266"/>
      <c r="BW1266" s="203"/>
      <c r="BZ1266" s="203"/>
      <c r="CC1266" s="203"/>
    </row>
    <row r="1267" spans="5:81" x14ac:dyDescent="0.25">
      <c r="E1267" s="282">
        <v>45793</v>
      </c>
      <c r="F1267" s="385">
        <v>25000</v>
      </c>
      <c r="G1267" s="215"/>
      <c r="H1267" s="212" t="s">
        <v>5672</v>
      </c>
      <c r="T1267" s="671">
        <v>45205</v>
      </c>
      <c r="U1267" s="557" t="s">
        <v>556</v>
      </c>
      <c r="V1267" s="557" t="s">
        <v>2856</v>
      </c>
      <c r="W1267" s="558" t="s">
        <v>562</v>
      </c>
      <c r="X1267" s="558" t="s">
        <v>427</v>
      </c>
      <c r="Y1267" s="673">
        <v>480000</v>
      </c>
      <c r="Z1267" s="569"/>
      <c r="AA1267" s="569">
        <v>47000</v>
      </c>
      <c r="AB1267" s="569"/>
      <c r="AC1267" s="569"/>
      <c r="AD1267" s="569"/>
      <c r="AE1267" s="569">
        <v>47000</v>
      </c>
      <c r="AF1267" s="569"/>
      <c r="AG1267" s="569"/>
      <c r="AH1267" s="569" t="s">
        <v>2853</v>
      </c>
      <c r="AI1267" t="s">
        <v>542</v>
      </c>
      <c r="BP1267" s="203"/>
      <c r="BQ1267" s="203"/>
      <c r="BR1267" s="203"/>
      <c r="BS1267" s="203"/>
      <c r="BT1267" s="203"/>
      <c r="BV1267"/>
      <c r="BW1267" s="203"/>
      <c r="BZ1267" s="203"/>
      <c r="CC1267" s="203"/>
    </row>
    <row r="1268" spans="5:81" x14ac:dyDescent="0.25">
      <c r="E1268" s="282">
        <v>45793</v>
      </c>
      <c r="F1268" s="385">
        <v>50000</v>
      </c>
      <c r="G1268" s="215"/>
      <c r="H1268" s="212" t="s">
        <v>5674</v>
      </c>
      <c r="T1268" s="671">
        <v>45204</v>
      </c>
      <c r="U1268" s="557" t="s">
        <v>556</v>
      </c>
      <c r="V1268" s="557" t="s">
        <v>2850</v>
      </c>
      <c r="W1268" s="558" t="s">
        <v>561</v>
      </c>
      <c r="X1268" s="558" t="s">
        <v>214</v>
      </c>
      <c r="Y1268" s="673">
        <v>250000</v>
      </c>
      <c r="Z1268" s="569"/>
      <c r="AA1268" s="569">
        <v>53500</v>
      </c>
      <c r="AB1268" s="569"/>
      <c r="AC1268" s="569"/>
      <c r="AD1268" s="569"/>
      <c r="AE1268" s="569">
        <v>53500</v>
      </c>
      <c r="AF1268" s="569"/>
      <c r="AG1268" s="569"/>
      <c r="AH1268" s="569" t="s">
        <v>2867</v>
      </c>
      <c r="AI1268" t="s">
        <v>542</v>
      </c>
      <c r="BP1268" s="203"/>
      <c r="BQ1268" s="203"/>
      <c r="BR1268" s="203"/>
      <c r="BS1268" s="203"/>
      <c r="BT1268" s="203"/>
      <c r="BV1268"/>
      <c r="BW1268" s="203"/>
      <c r="BZ1268" s="203"/>
      <c r="CC1268" s="203"/>
    </row>
    <row r="1269" spans="5:81" x14ac:dyDescent="0.25">
      <c r="E1269" s="282">
        <v>45793</v>
      </c>
      <c r="F1269" s="385">
        <v>18000</v>
      </c>
      <c r="G1269" s="215" t="s">
        <v>1281</v>
      </c>
      <c r="H1269" s="212" t="s">
        <v>5671</v>
      </c>
      <c r="T1269" s="671">
        <v>45203</v>
      </c>
      <c r="U1269" s="557" t="s">
        <v>556</v>
      </c>
      <c r="V1269" s="557" t="s">
        <v>2852</v>
      </c>
      <c r="W1269" s="558" t="s">
        <v>561</v>
      </c>
      <c r="X1269" s="558" t="s">
        <v>214</v>
      </c>
      <c r="Y1269" s="673">
        <v>420000</v>
      </c>
      <c r="Z1269" s="569"/>
      <c r="AA1269" s="569">
        <v>72500</v>
      </c>
      <c r="AB1269" s="569"/>
      <c r="AC1269" s="569"/>
      <c r="AD1269" s="569"/>
      <c r="AE1269" s="569">
        <v>72500</v>
      </c>
      <c r="AF1269" s="569"/>
      <c r="AG1269" s="569"/>
      <c r="AH1269" s="569" t="s">
        <v>2866</v>
      </c>
      <c r="AI1269" t="s">
        <v>542</v>
      </c>
      <c r="BP1269" s="203"/>
      <c r="BQ1269" s="203"/>
      <c r="BR1269" s="203"/>
      <c r="BS1269" s="203"/>
      <c r="BT1269" s="203"/>
      <c r="BV1269"/>
      <c r="BW1269" s="203"/>
      <c r="BZ1269" s="203"/>
      <c r="CC1269" s="203"/>
    </row>
    <row r="1270" spans="5:81" x14ac:dyDescent="0.25">
      <c r="E1270" s="282">
        <v>45792</v>
      </c>
      <c r="F1270" s="385">
        <v>1000</v>
      </c>
      <c r="G1270" s="215" t="s">
        <v>5440</v>
      </c>
      <c r="H1270" s="212" t="s">
        <v>3230</v>
      </c>
      <c r="T1270" s="671">
        <v>45202</v>
      </c>
      <c r="U1270" s="557" t="s">
        <v>556</v>
      </c>
      <c r="V1270" s="557" t="s">
        <v>2854</v>
      </c>
      <c r="W1270" s="558" t="s">
        <v>561</v>
      </c>
      <c r="X1270" s="558" t="s">
        <v>238</v>
      </c>
      <c r="Y1270" s="673">
        <v>450000</v>
      </c>
      <c r="Z1270" s="569"/>
      <c r="AA1270" s="569">
        <v>58500</v>
      </c>
      <c r="AB1270" s="569"/>
      <c r="AC1270" s="569"/>
      <c r="AD1270" s="569"/>
      <c r="AE1270" s="569">
        <v>58500</v>
      </c>
      <c r="AF1270" s="569"/>
      <c r="AG1270" s="569"/>
      <c r="AH1270" s="569" t="s">
        <v>2865</v>
      </c>
      <c r="AI1270" t="s">
        <v>542</v>
      </c>
      <c r="BP1270" s="203"/>
      <c r="BQ1270" s="203"/>
      <c r="BR1270" s="203"/>
      <c r="BS1270" s="203"/>
      <c r="BT1270" s="203"/>
      <c r="BV1270"/>
      <c r="BW1270" s="203"/>
      <c r="BZ1270" s="203"/>
      <c r="CC1270" s="203"/>
    </row>
    <row r="1271" spans="5:81" x14ac:dyDescent="0.25">
      <c r="E1271" s="282">
        <v>45792</v>
      </c>
      <c r="F1271" s="385">
        <v>18000</v>
      </c>
      <c r="G1271" s="215" t="s">
        <v>1281</v>
      </c>
      <c r="H1271" s="212" t="s">
        <v>3538</v>
      </c>
      <c r="T1271" s="671">
        <v>45201</v>
      </c>
      <c r="U1271" s="557" t="s">
        <v>556</v>
      </c>
      <c r="V1271" s="557" t="s">
        <v>2859</v>
      </c>
      <c r="W1271" s="558" t="s">
        <v>2860</v>
      </c>
      <c r="X1271" s="558" t="s">
        <v>214</v>
      </c>
      <c r="Y1271" s="673">
        <v>95000</v>
      </c>
      <c r="Z1271" s="569"/>
      <c r="AA1271" s="569">
        <v>18500</v>
      </c>
      <c r="AB1271" s="569"/>
      <c r="AC1271" s="569"/>
      <c r="AD1271" s="569"/>
      <c r="AE1271" s="569">
        <v>18500</v>
      </c>
      <c r="AF1271" s="569"/>
      <c r="AG1271" s="569"/>
      <c r="AH1271" s="569" t="s">
        <v>2861</v>
      </c>
      <c r="AI1271" t="s">
        <v>542</v>
      </c>
      <c r="BP1271" s="203"/>
      <c r="BQ1271" s="203"/>
      <c r="BR1271" s="203"/>
      <c r="BS1271" s="203"/>
      <c r="BT1271" s="203"/>
      <c r="BV1271"/>
      <c r="BW1271" s="203"/>
      <c r="BZ1271" s="203"/>
      <c r="CC1271" s="203"/>
    </row>
    <row r="1272" spans="5:81" x14ac:dyDescent="0.25">
      <c r="E1272" s="282">
        <v>45792</v>
      </c>
      <c r="F1272" s="385">
        <v>86000</v>
      </c>
      <c r="G1272" s="215" t="s">
        <v>1281</v>
      </c>
      <c r="H1272" s="212" t="s">
        <v>5668</v>
      </c>
      <c r="T1272" s="671">
        <v>45200</v>
      </c>
      <c r="U1272" s="557" t="s">
        <v>556</v>
      </c>
      <c r="V1272" s="557" t="s">
        <v>2815</v>
      </c>
      <c r="W1272" s="558" t="s">
        <v>562</v>
      </c>
      <c r="X1272" s="558" t="s">
        <v>426</v>
      </c>
      <c r="Y1272" s="673">
        <v>350000</v>
      </c>
      <c r="Z1272" s="569"/>
      <c r="AA1272" s="569">
        <v>46500</v>
      </c>
      <c r="AB1272" s="569"/>
      <c r="AC1272" s="569"/>
      <c r="AD1272" s="569"/>
      <c r="AE1272" s="569">
        <v>46500</v>
      </c>
      <c r="AF1272" s="569"/>
      <c r="AG1272" s="569"/>
      <c r="AH1272" s="569" t="s">
        <v>2817</v>
      </c>
      <c r="AI1272" t="s">
        <v>542</v>
      </c>
      <c r="BP1272" s="203"/>
      <c r="BQ1272" s="203"/>
      <c r="BR1272" s="203"/>
      <c r="BS1272" s="203"/>
      <c r="BT1272" s="203"/>
      <c r="BV1272"/>
      <c r="BW1272" s="203"/>
      <c r="BZ1272" s="203"/>
      <c r="CC1272" s="203"/>
    </row>
    <row r="1273" spans="5:81" x14ac:dyDescent="0.25">
      <c r="E1273" s="282">
        <v>45792</v>
      </c>
      <c r="F1273" s="385">
        <v>3000</v>
      </c>
      <c r="G1273" s="215" t="s">
        <v>5440</v>
      </c>
      <c r="H1273" s="212" t="s">
        <v>598</v>
      </c>
      <c r="T1273" s="671">
        <v>45193</v>
      </c>
      <c r="U1273" s="557" t="s">
        <v>556</v>
      </c>
      <c r="V1273" s="557">
        <v>1000453240</v>
      </c>
      <c r="W1273" s="558" t="s">
        <v>2552</v>
      </c>
      <c r="X1273" s="558"/>
      <c r="Y1273" s="673">
        <v>30000</v>
      </c>
      <c r="Z1273" s="569"/>
      <c r="AA1273" s="569">
        <v>15000</v>
      </c>
      <c r="AB1273" s="569"/>
      <c r="AC1273" s="569"/>
      <c r="AD1273" s="569"/>
      <c r="AE1273" s="569">
        <v>15000</v>
      </c>
      <c r="AF1273" s="569"/>
      <c r="AG1273" s="569"/>
      <c r="AH1273" s="569" t="s">
        <v>2770</v>
      </c>
      <c r="AI1273" t="s">
        <v>542</v>
      </c>
      <c r="BP1273" s="203"/>
      <c r="BQ1273" s="203"/>
      <c r="BR1273" s="203"/>
      <c r="BS1273" s="203"/>
      <c r="BT1273" s="203"/>
      <c r="BV1273"/>
      <c r="BW1273" s="203"/>
      <c r="BZ1273" s="203"/>
      <c r="CC1273" s="203"/>
    </row>
    <row r="1274" spans="5:81" x14ac:dyDescent="0.25">
      <c r="E1274" s="282">
        <v>45791</v>
      </c>
      <c r="F1274" s="385">
        <v>3000</v>
      </c>
      <c r="G1274" s="215" t="s">
        <v>5440</v>
      </c>
      <c r="H1274" s="212" t="s">
        <v>5594</v>
      </c>
      <c r="T1274" s="671">
        <v>45192</v>
      </c>
      <c r="U1274" s="557" t="s">
        <v>556</v>
      </c>
      <c r="V1274" s="557">
        <v>1152197303</v>
      </c>
      <c r="W1274" s="558" t="s">
        <v>1791</v>
      </c>
      <c r="X1274" s="558" t="s">
        <v>238</v>
      </c>
      <c r="Y1274" s="673">
        <v>815000</v>
      </c>
      <c r="Z1274" s="569"/>
      <c r="AA1274" s="569">
        <v>31000</v>
      </c>
      <c r="AB1274" s="569"/>
      <c r="AC1274" s="569"/>
      <c r="AD1274" s="569"/>
      <c r="AE1274" s="569">
        <v>31000</v>
      </c>
      <c r="AF1274" s="569"/>
      <c r="AG1274" s="569"/>
      <c r="AH1274" s="569"/>
      <c r="AI1274" t="s">
        <v>542</v>
      </c>
      <c r="BP1274" s="203"/>
      <c r="BQ1274" s="203"/>
      <c r="BR1274" s="203"/>
      <c r="BS1274" s="203"/>
      <c r="BT1274" s="203"/>
      <c r="BV1274"/>
      <c r="BW1274" s="203"/>
      <c r="BZ1274" s="203"/>
      <c r="CC1274" s="203"/>
    </row>
    <row r="1275" spans="5:81" x14ac:dyDescent="0.25">
      <c r="E1275" s="282">
        <v>45791</v>
      </c>
      <c r="F1275" s="385">
        <v>5000</v>
      </c>
      <c r="G1275" s="215" t="s">
        <v>1281</v>
      </c>
      <c r="H1275" s="212" t="s">
        <v>888</v>
      </c>
      <c r="T1275" s="671">
        <v>45191</v>
      </c>
      <c r="U1275" s="557" t="s">
        <v>2802</v>
      </c>
      <c r="V1275" s="557" t="s">
        <v>2803</v>
      </c>
      <c r="W1275" s="558" t="s">
        <v>2417</v>
      </c>
      <c r="X1275" s="558" t="s">
        <v>427</v>
      </c>
      <c r="Y1275" s="673">
        <v>110000</v>
      </c>
      <c r="Z1275" s="569"/>
      <c r="AA1275" s="569">
        <v>40000</v>
      </c>
      <c r="AB1275" s="569"/>
      <c r="AC1275" s="569"/>
      <c r="AD1275" s="569"/>
      <c r="AE1275" s="569">
        <v>40000</v>
      </c>
      <c r="AF1275" s="569"/>
      <c r="AG1275" s="569"/>
      <c r="AH1275" s="569" t="s">
        <v>2805</v>
      </c>
      <c r="AI1275" t="s">
        <v>542</v>
      </c>
      <c r="BP1275" s="203"/>
      <c r="BQ1275" s="203"/>
      <c r="BR1275" s="203"/>
      <c r="BS1275" s="203"/>
      <c r="BT1275" s="203"/>
      <c r="BV1275"/>
      <c r="BW1275" s="203"/>
      <c r="BZ1275" s="203"/>
      <c r="CC1275" s="203"/>
    </row>
    <row r="1276" spans="5:81" x14ac:dyDescent="0.25">
      <c r="E1276" s="282">
        <v>45791</v>
      </c>
      <c r="F1276" s="385">
        <v>19000</v>
      </c>
      <c r="G1276" s="215"/>
      <c r="H1276" s="212" t="s">
        <v>4733</v>
      </c>
      <c r="T1276" s="671">
        <v>45190</v>
      </c>
      <c r="U1276" s="557" t="s">
        <v>578</v>
      </c>
      <c r="V1276" s="557" t="s">
        <v>2793</v>
      </c>
      <c r="W1276" s="558" t="s">
        <v>561</v>
      </c>
      <c r="X1276" s="558" t="s">
        <v>214</v>
      </c>
      <c r="Y1276" s="673">
        <v>368000</v>
      </c>
      <c r="Z1276" s="569"/>
      <c r="AA1276" s="569">
        <v>112000</v>
      </c>
      <c r="AB1276" s="569"/>
      <c r="AC1276" s="569"/>
      <c r="AD1276" s="569"/>
      <c r="AE1276" s="569">
        <v>112000</v>
      </c>
      <c r="AF1276" s="569"/>
      <c r="AG1276" s="569"/>
      <c r="AH1276" s="569" t="s">
        <v>2796</v>
      </c>
      <c r="AI1276" t="s">
        <v>542</v>
      </c>
      <c r="BP1276" s="203"/>
      <c r="BQ1276" s="203"/>
      <c r="BR1276" s="203"/>
      <c r="BS1276" s="203"/>
      <c r="BT1276" s="203"/>
      <c r="BV1276"/>
      <c r="BW1276" s="203"/>
      <c r="BZ1276" s="203"/>
      <c r="CC1276" s="203"/>
    </row>
    <row r="1277" spans="5:81" x14ac:dyDescent="0.25">
      <c r="E1277" s="282">
        <v>45791</v>
      </c>
      <c r="F1277" s="385">
        <v>5000</v>
      </c>
      <c r="G1277" s="215" t="s">
        <v>1281</v>
      </c>
      <c r="H1277" s="212" t="s">
        <v>883</v>
      </c>
      <c r="T1277" s="671">
        <v>45189</v>
      </c>
      <c r="U1277" s="557" t="s">
        <v>1445</v>
      </c>
      <c r="V1277" s="557" t="s">
        <v>2797</v>
      </c>
      <c r="W1277" s="558" t="s">
        <v>561</v>
      </c>
      <c r="X1277" s="558" t="s">
        <v>426</v>
      </c>
      <c r="Y1277" s="673">
        <v>370000</v>
      </c>
      <c r="Z1277" s="569"/>
      <c r="AA1277" s="569">
        <v>70000</v>
      </c>
      <c r="AB1277" s="569"/>
      <c r="AC1277" s="569"/>
      <c r="AD1277" s="569"/>
      <c r="AE1277" s="569">
        <v>70000</v>
      </c>
      <c r="AF1277" s="569"/>
      <c r="AG1277" s="569"/>
      <c r="AH1277" s="569" t="s">
        <v>2798</v>
      </c>
      <c r="AI1277" t="s">
        <v>542</v>
      </c>
      <c r="BP1277" s="203"/>
      <c r="BQ1277" s="203"/>
      <c r="BR1277" s="203"/>
      <c r="BS1277" s="203"/>
      <c r="BT1277" s="203"/>
      <c r="BV1277"/>
      <c r="BW1277" s="203"/>
      <c r="BZ1277" s="203"/>
      <c r="CC1277" s="203"/>
    </row>
    <row r="1278" spans="5:81" x14ac:dyDescent="0.25">
      <c r="E1278" s="282">
        <v>45791</v>
      </c>
      <c r="F1278" s="385">
        <v>240000</v>
      </c>
      <c r="G1278" s="215" t="s">
        <v>1281</v>
      </c>
      <c r="H1278" s="212" t="s">
        <v>3344</v>
      </c>
      <c r="T1278" s="671">
        <v>45188</v>
      </c>
      <c r="U1278" s="557" t="s">
        <v>2777</v>
      </c>
      <c r="V1278" s="557" t="s">
        <v>2778</v>
      </c>
      <c r="W1278" s="558" t="s">
        <v>2779</v>
      </c>
      <c r="X1278" s="558" t="s">
        <v>214</v>
      </c>
      <c r="Y1278" s="673">
        <v>360000</v>
      </c>
      <c r="Z1278" s="569"/>
      <c r="AA1278" s="569">
        <v>158000</v>
      </c>
      <c r="AB1278" s="569"/>
      <c r="AC1278" s="569"/>
      <c r="AD1278" s="569"/>
      <c r="AE1278" s="569">
        <v>158000</v>
      </c>
      <c r="AF1278" s="569"/>
      <c r="AG1278" s="569"/>
      <c r="AH1278" s="569" t="s">
        <v>2780</v>
      </c>
      <c r="AI1278" t="s">
        <v>542</v>
      </c>
      <c r="BP1278" s="203"/>
      <c r="BQ1278" s="203"/>
      <c r="BR1278" s="203"/>
      <c r="BS1278" s="203"/>
      <c r="BT1278" s="203"/>
      <c r="BV1278"/>
      <c r="BW1278" s="203"/>
      <c r="BZ1278" s="203"/>
      <c r="CC1278" s="203"/>
    </row>
    <row r="1279" spans="5:81" x14ac:dyDescent="0.25">
      <c r="E1279" s="282">
        <v>45791</v>
      </c>
      <c r="F1279" s="385">
        <v>10000</v>
      </c>
      <c r="G1279" s="215"/>
      <c r="H1279" s="212" t="s">
        <v>914</v>
      </c>
      <c r="T1279" s="671">
        <v>45187</v>
      </c>
      <c r="U1279" s="557" t="s">
        <v>2510</v>
      </c>
      <c r="V1279" s="557" t="s">
        <v>1686</v>
      </c>
      <c r="W1279" s="558" t="s">
        <v>2511</v>
      </c>
      <c r="X1279" s="558" t="s">
        <v>2395</v>
      </c>
      <c r="Y1279" s="673" t="s">
        <v>2603</v>
      </c>
      <c r="Z1279" s="569"/>
      <c r="AA1279" s="569">
        <v>201000</v>
      </c>
      <c r="AB1279" s="569"/>
      <c r="AC1279" s="569"/>
      <c r="AD1279" s="569"/>
      <c r="AE1279" s="569">
        <v>201000</v>
      </c>
      <c r="AF1279" s="569"/>
      <c r="AG1279" s="569"/>
      <c r="AH1279" s="569" t="s">
        <v>2604</v>
      </c>
      <c r="AI1279" t="s">
        <v>542</v>
      </c>
      <c r="BP1279" s="203"/>
      <c r="BQ1279" s="203"/>
      <c r="BR1279" s="203"/>
      <c r="BS1279" s="203"/>
      <c r="BT1279" s="203"/>
      <c r="BV1279"/>
      <c r="BW1279" s="203"/>
      <c r="BZ1279" s="203"/>
      <c r="CC1279" s="203"/>
    </row>
    <row r="1280" spans="5:81" x14ac:dyDescent="0.25">
      <c r="E1280" s="282">
        <v>45790</v>
      </c>
      <c r="F1280" s="385">
        <v>20000</v>
      </c>
      <c r="G1280" s="215" t="s">
        <v>911</v>
      </c>
      <c r="H1280" s="212" t="s">
        <v>5654</v>
      </c>
      <c r="T1280" s="671">
        <v>45186</v>
      </c>
      <c r="U1280" s="557" t="s">
        <v>2734</v>
      </c>
      <c r="V1280" s="557" t="s">
        <v>2727</v>
      </c>
      <c r="W1280" s="558" t="s">
        <v>561</v>
      </c>
      <c r="X1280" s="558" t="s">
        <v>426</v>
      </c>
      <c r="Y1280" s="673">
        <v>370000</v>
      </c>
      <c r="Z1280" s="569"/>
      <c r="AA1280" s="569">
        <v>113000</v>
      </c>
      <c r="AB1280" s="569"/>
      <c r="AC1280" s="569"/>
      <c r="AD1280" s="569"/>
      <c r="AE1280" s="569">
        <v>113000</v>
      </c>
      <c r="AF1280" s="569"/>
      <c r="AG1280" s="569"/>
      <c r="AH1280" s="569" t="s">
        <v>2782</v>
      </c>
      <c r="AI1280" t="s">
        <v>542</v>
      </c>
      <c r="BP1280" s="203"/>
      <c r="BQ1280" s="203"/>
      <c r="BR1280" s="203"/>
      <c r="BS1280" s="203"/>
      <c r="BT1280" s="203"/>
      <c r="BV1280"/>
      <c r="BW1280" s="203"/>
      <c r="BZ1280" s="203"/>
      <c r="CC1280" s="203"/>
    </row>
    <row r="1281" spans="5:83" x14ac:dyDescent="0.25">
      <c r="E1281" s="282">
        <v>45790</v>
      </c>
      <c r="F1281" s="385">
        <v>30000</v>
      </c>
      <c r="G1281" s="215" t="s">
        <v>911</v>
      </c>
      <c r="H1281" s="212" t="s">
        <v>5655</v>
      </c>
      <c r="T1281" s="671">
        <v>45185</v>
      </c>
      <c r="U1281" s="557" t="s">
        <v>1919</v>
      </c>
      <c r="V1281" s="557" t="s">
        <v>2721</v>
      </c>
      <c r="W1281" s="558" t="s">
        <v>2722</v>
      </c>
      <c r="X1281" s="558" t="s">
        <v>214</v>
      </c>
      <c r="Y1281" s="673">
        <v>408000</v>
      </c>
      <c r="Z1281" s="569"/>
      <c r="AA1281" s="569">
        <v>116000</v>
      </c>
      <c r="AB1281" s="569"/>
      <c r="AC1281" s="569"/>
      <c r="AD1281" s="569"/>
      <c r="AE1281" s="569">
        <v>116000</v>
      </c>
      <c r="AF1281" s="569"/>
      <c r="AG1281" s="569"/>
      <c r="AH1281" s="569" t="s">
        <v>2760</v>
      </c>
      <c r="AI1281" t="s">
        <v>542</v>
      </c>
      <c r="BP1281" s="203"/>
      <c r="BQ1281" s="203"/>
      <c r="BR1281" s="203"/>
      <c r="BS1281" s="203"/>
      <c r="BT1281" s="203"/>
      <c r="BV1281"/>
      <c r="BW1281" s="203"/>
      <c r="BZ1281" s="203"/>
      <c r="CA1281" s="126"/>
      <c r="CB1281" s="203"/>
      <c r="CC1281" s="203"/>
    </row>
    <row r="1282" spans="5:83" x14ac:dyDescent="0.25">
      <c r="E1282" s="282">
        <v>45790</v>
      </c>
      <c r="F1282" s="385">
        <v>80000</v>
      </c>
      <c r="G1282" s="215" t="s">
        <v>911</v>
      </c>
      <c r="H1282" s="212" t="s">
        <v>1163</v>
      </c>
      <c r="T1282" s="671">
        <v>45184</v>
      </c>
      <c r="U1282" s="557" t="s">
        <v>2756</v>
      </c>
      <c r="V1282" s="557" t="s">
        <v>2735</v>
      </c>
      <c r="W1282" s="558" t="s">
        <v>2722</v>
      </c>
      <c r="X1282" s="558" t="s">
        <v>214</v>
      </c>
      <c r="Y1282" s="673">
        <v>588000</v>
      </c>
      <c r="Z1282" s="569"/>
      <c r="AA1282" s="569">
        <v>80000</v>
      </c>
      <c r="AB1282" s="569"/>
      <c r="AC1282" s="569"/>
      <c r="AD1282" s="569"/>
      <c r="AE1282" s="569">
        <v>80000</v>
      </c>
      <c r="AF1282" s="569"/>
      <c r="AG1282" s="569"/>
      <c r="AH1282" s="569" t="s">
        <v>2754</v>
      </c>
      <c r="AI1282" t="s">
        <v>542</v>
      </c>
      <c r="BP1282" s="203"/>
      <c r="BQ1282" s="203"/>
      <c r="BR1282" s="203"/>
      <c r="BS1282" s="203"/>
      <c r="BT1282" s="203"/>
      <c r="BV1282"/>
      <c r="BW1282" s="203"/>
      <c r="BZ1282" s="203"/>
      <c r="CA1282" s="126"/>
      <c r="CB1282" s="203"/>
      <c r="CC1282" s="203"/>
    </row>
    <row r="1283" spans="5:83" x14ac:dyDescent="0.25">
      <c r="E1283" s="282">
        <v>45790</v>
      </c>
      <c r="F1283" s="385">
        <v>25000</v>
      </c>
      <c r="G1283" s="215"/>
      <c r="H1283" s="212" t="s">
        <v>5653</v>
      </c>
      <c r="T1283" s="671">
        <v>45183</v>
      </c>
      <c r="U1283" s="674" t="s">
        <v>1641</v>
      </c>
      <c r="V1283" s="674" t="s">
        <v>2748</v>
      </c>
      <c r="W1283" s="675" t="s">
        <v>561</v>
      </c>
      <c r="X1283" s="675" t="s">
        <v>214</v>
      </c>
      <c r="Y1283" s="676">
        <v>300000</v>
      </c>
      <c r="Z1283" s="677"/>
      <c r="AA1283" s="677">
        <v>81000</v>
      </c>
      <c r="AB1283" s="677"/>
      <c r="AC1283" s="677"/>
      <c r="AD1283" s="677"/>
      <c r="AE1283" s="677">
        <v>81000</v>
      </c>
      <c r="AF1283" s="677"/>
      <c r="AG1283" s="677"/>
      <c r="AH1283" s="677" t="s">
        <v>2749</v>
      </c>
      <c r="AI1283" t="s">
        <v>542</v>
      </c>
      <c r="BP1283" s="203"/>
      <c r="BQ1283" s="203"/>
      <c r="BR1283" s="203"/>
      <c r="BS1283" s="203"/>
      <c r="BT1283" s="203"/>
      <c r="BV1283"/>
      <c r="BW1283" s="203"/>
      <c r="BZ1283" s="203"/>
      <c r="CA1283" s="126"/>
      <c r="CB1283" s="203"/>
      <c r="CC1283" s="203"/>
    </row>
    <row r="1284" spans="5:83" x14ac:dyDescent="0.25">
      <c r="E1284" s="282">
        <v>45789</v>
      </c>
      <c r="F1284" s="385">
        <v>24000</v>
      </c>
      <c r="G1284" s="215" t="s">
        <v>1281</v>
      </c>
      <c r="H1284" s="212" t="s">
        <v>5645</v>
      </c>
      <c r="T1284" s="671">
        <v>45182</v>
      </c>
      <c r="U1284" s="557" t="s">
        <v>596</v>
      </c>
      <c r="V1284" s="557" t="s">
        <v>2692</v>
      </c>
      <c r="W1284" s="558" t="s">
        <v>561</v>
      </c>
      <c r="X1284" s="558" t="s">
        <v>2632</v>
      </c>
      <c r="Y1284" s="673"/>
      <c r="Z1284" s="569"/>
      <c r="AA1284" s="569">
        <v>70000</v>
      </c>
      <c r="AB1284" s="569"/>
      <c r="AC1284" s="569"/>
      <c r="AD1284" s="569"/>
      <c r="AE1284" s="569">
        <v>70000</v>
      </c>
      <c r="AF1284" s="569"/>
      <c r="AG1284" s="569"/>
      <c r="AH1284" s="569" t="s">
        <v>2716</v>
      </c>
      <c r="AI1284" t="s">
        <v>542</v>
      </c>
      <c r="BP1284" s="203"/>
      <c r="BQ1284" s="203"/>
      <c r="BR1284" s="203"/>
      <c r="BS1284" s="203"/>
      <c r="BT1284" s="203"/>
      <c r="BV1284"/>
      <c r="BW1284" s="203"/>
      <c r="BZ1284" s="203"/>
      <c r="CA1284" s="126"/>
      <c r="CB1284" s="203"/>
      <c r="CC1284" s="203"/>
    </row>
    <row r="1285" spans="5:83" x14ac:dyDescent="0.25">
      <c r="E1285" s="282">
        <v>45789</v>
      </c>
      <c r="F1285" s="385">
        <v>30000</v>
      </c>
      <c r="G1285" s="215" t="s">
        <v>911</v>
      </c>
      <c r="H1285" s="212" t="s">
        <v>885</v>
      </c>
      <c r="T1285" s="671">
        <v>45181</v>
      </c>
      <c r="U1285" s="557" t="s">
        <v>578</v>
      </c>
      <c r="V1285" s="557">
        <v>900359625</v>
      </c>
      <c r="W1285" s="558" t="s">
        <v>2694</v>
      </c>
      <c r="X1285" s="558" t="s">
        <v>238</v>
      </c>
      <c r="Y1285" s="673">
        <v>320000</v>
      </c>
      <c r="Z1285" s="569"/>
      <c r="AA1285" s="569">
        <v>50000</v>
      </c>
      <c r="AB1285" s="569"/>
      <c r="AC1285" s="569"/>
      <c r="AD1285" s="569"/>
      <c r="AE1285" s="569">
        <v>50000</v>
      </c>
      <c r="AF1285" s="569"/>
      <c r="AG1285" s="569"/>
      <c r="AH1285" s="569" t="s">
        <v>2695</v>
      </c>
      <c r="AI1285" t="s">
        <v>542</v>
      </c>
      <c r="BP1285" s="203"/>
      <c r="BQ1285" s="203"/>
      <c r="BR1285" s="203"/>
      <c r="BS1285" s="203"/>
      <c r="BT1285" s="203"/>
      <c r="BV1285"/>
      <c r="BW1285" s="203"/>
      <c r="BZ1285" s="203"/>
      <c r="CA1285" s="126"/>
      <c r="CB1285" s="203"/>
      <c r="CC1285" s="203"/>
    </row>
    <row r="1286" spans="5:83" x14ac:dyDescent="0.25">
      <c r="E1286" s="282">
        <v>45789</v>
      </c>
      <c r="F1286" s="385">
        <v>2000</v>
      </c>
      <c r="G1286" s="215" t="s">
        <v>911</v>
      </c>
      <c r="H1286" s="212" t="s">
        <v>598</v>
      </c>
      <c r="T1286" s="671">
        <v>45180</v>
      </c>
      <c r="U1286" s="557" t="s">
        <v>2707</v>
      </c>
      <c r="V1286" s="557" t="s">
        <v>2708</v>
      </c>
      <c r="W1286" s="558" t="s">
        <v>2709</v>
      </c>
      <c r="X1286" s="558" t="s">
        <v>2710</v>
      </c>
      <c r="Y1286" s="673">
        <v>310000</v>
      </c>
      <c r="Z1286" s="569"/>
      <c r="AA1286" s="569">
        <v>30000</v>
      </c>
      <c r="AB1286" s="569"/>
      <c r="AC1286" s="569"/>
      <c r="AD1286" s="569"/>
      <c r="AE1286" s="569">
        <v>30000</v>
      </c>
      <c r="AF1286" s="569"/>
      <c r="AG1286" s="569"/>
      <c r="AH1286" s="569" t="s">
        <v>2711</v>
      </c>
      <c r="AI1286" t="s">
        <v>542</v>
      </c>
      <c r="BP1286" s="203"/>
      <c r="BQ1286" s="203"/>
      <c r="BR1286" s="203"/>
      <c r="BS1286" s="203"/>
      <c r="BT1286" s="203"/>
      <c r="BV1286"/>
      <c r="BW1286" s="203"/>
      <c r="BZ1286" s="203"/>
      <c r="CA1286" s="126"/>
      <c r="CB1286" s="203"/>
      <c r="CC1286" s="203"/>
    </row>
    <row r="1287" spans="5:83" x14ac:dyDescent="0.25">
      <c r="E1287" s="282">
        <v>45788</v>
      </c>
      <c r="F1287" s="385">
        <v>10000</v>
      </c>
      <c r="G1287" s="215"/>
      <c r="H1287" s="212" t="s">
        <v>5649</v>
      </c>
      <c r="T1287" s="671">
        <v>45179</v>
      </c>
      <c r="U1287" s="557" t="s">
        <v>578</v>
      </c>
      <c r="V1287" s="557" t="s">
        <v>2714</v>
      </c>
      <c r="W1287" s="558" t="s">
        <v>561</v>
      </c>
      <c r="X1287" s="558" t="s">
        <v>427</v>
      </c>
      <c r="Y1287" s="673">
        <v>442000</v>
      </c>
      <c r="Z1287" s="569"/>
      <c r="AA1287" s="569">
        <v>70000</v>
      </c>
      <c r="AB1287" s="569"/>
      <c r="AC1287" s="569"/>
      <c r="AD1287" s="569"/>
      <c r="AE1287" s="569">
        <v>70000</v>
      </c>
      <c r="AF1287" s="569"/>
      <c r="AG1287" s="569"/>
      <c r="AH1287" s="569" t="s">
        <v>2718</v>
      </c>
      <c r="AI1287" t="s">
        <v>542</v>
      </c>
      <c r="BP1287" s="203"/>
      <c r="BQ1287" s="203"/>
      <c r="BR1287" s="203"/>
      <c r="BS1287" s="203"/>
      <c r="BT1287" s="203"/>
      <c r="BV1287"/>
      <c r="BW1287" s="203"/>
      <c r="BZ1287" s="203"/>
      <c r="CA1287" s="126"/>
      <c r="CB1287" s="203"/>
      <c r="CC1287" s="203"/>
    </row>
    <row r="1288" spans="5:83" x14ac:dyDescent="0.25">
      <c r="E1288" s="282">
        <v>45788</v>
      </c>
      <c r="F1288" s="385">
        <v>36000</v>
      </c>
      <c r="G1288" s="215"/>
      <c r="H1288" s="212" t="s">
        <v>5648</v>
      </c>
      <c r="T1288" s="671">
        <v>45178</v>
      </c>
      <c r="U1288" s="557" t="s">
        <v>2357</v>
      </c>
      <c r="V1288" s="557" t="s">
        <v>2514</v>
      </c>
      <c r="W1288" s="558" t="s">
        <v>580</v>
      </c>
      <c r="X1288" s="558" t="s">
        <v>426</v>
      </c>
      <c r="Y1288" s="673" t="s">
        <v>2693</v>
      </c>
      <c r="Z1288" s="569"/>
      <c r="AA1288" s="569">
        <v>70000</v>
      </c>
      <c r="AB1288" s="569"/>
      <c r="AC1288" s="569"/>
      <c r="AD1288" s="569"/>
      <c r="AE1288" s="569">
        <v>70000</v>
      </c>
      <c r="AF1288" s="569"/>
      <c r="AG1288" s="569"/>
      <c r="AH1288" s="569" t="s">
        <v>2673</v>
      </c>
      <c r="AI1288" t="s">
        <v>542</v>
      </c>
      <c r="BP1288" s="203"/>
      <c r="BQ1288" s="203"/>
      <c r="BR1288" s="203"/>
      <c r="BS1288" s="203"/>
      <c r="BT1288" s="203"/>
      <c r="BV1288"/>
      <c r="BW1288" s="203"/>
      <c r="BZ1288" s="203"/>
      <c r="CA1288" s="126"/>
      <c r="CB1288" s="203"/>
      <c r="CC1288" s="203"/>
      <c r="CD1288" s="376"/>
      <c r="CE1288" s="203"/>
    </row>
    <row r="1289" spans="5:83" x14ac:dyDescent="0.25">
      <c r="E1289" s="282">
        <v>45787</v>
      </c>
      <c r="F1289" s="385">
        <v>3000</v>
      </c>
      <c r="G1289" s="215" t="s">
        <v>5440</v>
      </c>
      <c r="H1289" s="212" t="s">
        <v>5639</v>
      </c>
      <c r="T1289" s="671">
        <v>45175</v>
      </c>
      <c r="U1289" s="557" t="s">
        <v>556</v>
      </c>
      <c r="V1289" s="557">
        <v>1000453240</v>
      </c>
      <c r="W1289" s="558" t="s">
        <v>2552</v>
      </c>
      <c r="X1289" s="558"/>
      <c r="Y1289" s="673">
        <v>70000</v>
      </c>
      <c r="Z1289" s="569"/>
      <c r="AA1289" s="569">
        <v>20000</v>
      </c>
      <c r="AB1289" s="569"/>
      <c r="AC1289" s="569"/>
      <c r="AD1289" s="569"/>
      <c r="AE1289" s="569">
        <v>20000</v>
      </c>
      <c r="AF1289" s="569"/>
      <c r="AG1289" s="569"/>
      <c r="AH1289" s="569" t="s">
        <v>2809</v>
      </c>
      <c r="AI1289" t="s">
        <v>542</v>
      </c>
      <c r="BP1289" s="203"/>
      <c r="BQ1289" s="203"/>
      <c r="BR1289" s="203"/>
      <c r="BS1289" s="203"/>
      <c r="BT1289" s="203"/>
      <c r="BV1289"/>
      <c r="BW1289" s="203"/>
      <c r="BZ1289" s="203"/>
      <c r="CA1289" s="126"/>
      <c r="CB1289" s="203"/>
      <c r="CC1289" s="203"/>
      <c r="CD1289" s="376"/>
      <c r="CE1289" s="203"/>
    </row>
    <row r="1290" spans="5:83" x14ac:dyDescent="0.25">
      <c r="E1290" s="282">
        <v>45787</v>
      </c>
      <c r="F1290" s="385">
        <v>3000</v>
      </c>
      <c r="G1290" s="215"/>
      <c r="H1290" s="212" t="s">
        <v>5640</v>
      </c>
      <c r="T1290" s="671">
        <v>45174</v>
      </c>
      <c r="U1290" s="557" t="s">
        <v>556</v>
      </c>
      <c r="V1290" s="557" t="s">
        <v>2565</v>
      </c>
      <c r="W1290" s="558" t="s">
        <v>561</v>
      </c>
      <c r="X1290" s="558" t="s">
        <v>2632</v>
      </c>
      <c r="Y1290" s="673">
        <v>300000</v>
      </c>
      <c r="Z1290" s="569"/>
      <c r="AA1290" s="569">
        <v>47500</v>
      </c>
      <c r="AB1290" s="569"/>
      <c r="AC1290" s="569"/>
      <c r="AD1290" s="569"/>
      <c r="AE1290" s="569">
        <v>47500</v>
      </c>
      <c r="AF1290" s="569"/>
      <c r="AG1290" s="569"/>
      <c r="AH1290" s="569" t="s">
        <v>2757</v>
      </c>
      <c r="AI1290" t="s">
        <v>542</v>
      </c>
      <c r="BP1290" s="203"/>
      <c r="BQ1290" s="203"/>
      <c r="BR1290" s="203"/>
      <c r="BS1290" s="203"/>
      <c r="BT1290" s="203"/>
      <c r="BV1290"/>
      <c r="BW1290" s="203"/>
      <c r="BZ1290" s="203"/>
      <c r="CA1290" s="126"/>
      <c r="CB1290" s="203"/>
      <c r="CC1290" s="203"/>
      <c r="CD1290" s="376"/>
      <c r="CE1290" s="203"/>
    </row>
    <row r="1291" spans="5:83" x14ac:dyDescent="0.25">
      <c r="E1291" s="282">
        <v>45786</v>
      </c>
      <c r="F1291" s="385">
        <v>2000</v>
      </c>
      <c r="G1291" s="215" t="s">
        <v>5440</v>
      </c>
      <c r="H1291" s="212" t="s">
        <v>5634</v>
      </c>
      <c r="T1291" s="671">
        <v>45173</v>
      </c>
      <c r="U1291" s="557" t="s">
        <v>556</v>
      </c>
      <c r="V1291" s="557" t="s">
        <v>2785</v>
      </c>
      <c r="W1291" s="558" t="s">
        <v>561</v>
      </c>
      <c r="X1291" s="558" t="s">
        <v>2786</v>
      </c>
      <c r="Y1291" s="673">
        <v>300000</v>
      </c>
      <c r="Z1291" s="569"/>
      <c r="AA1291" s="569">
        <v>40000</v>
      </c>
      <c r="AB1291" s="569"/>
      <c r="AC1291" s="569"/>
      <c r="AD1291" s="569"/>
      <c r="AE1291" s="569">
        <v>40000</v>
      </c>
      <c r="AF1291" s="569"/>
      <c r="AG1291" s="569"/>
      <c r="AH1291" s="569" t="s">
        <v>2807</v>
      </c>
      <c r="AI1291" t="s">
        <v>542</v>
      </c>
      <c r="BP1291" s="203"/>
      <c r="BQ1291" s="203"/>
      <c r="BR1291" s="203"/>
      <c r="BS1291" s="203"/>
      <c r="BT1291" s="203"/>
      <c r="BV1291"/>
      <c r="BW1291" s="203"/>
      <c r="BZ1291" s="203"/>
      <c r="CA1291" s="126"/>
      <c r="CB1291" s="203"/>
      <c r="CC1291" s="203"/>
      <c r="CD1291" s="376"/>
      <c r="CE1291" s="203"/>
    </row>
    <row r="1292" spans="5:83" x14ac:dyDescent="0.25">
      <c r="E1292" s="282">
        <v>45785</v>
      </c>
      <c r="F1292" s="385">
        <v>4000</v>
      </c>
      <c r="G1292" s="215" t="s">
        <v>1281</v>
      </c>
      <c r="H1292" s="212" t="s">
        <v>5635</v>
      </c>
      <c r="T1292" s="671">
        <v>45172</v>
      </c>
      <c r="U1292" s="557" t="s">
        <v>556</v>
      </c>
      <c r="V1292" s="557" t="s">
        <v>2764</v>
      </c>
      <c r="W1292" s="558" t="s">
        <v>561</v>
      </c>
      <c r="X1292" s="558" t="s">
        <v>427</v>
      </c>
      <c r="Y1292" s="673">
        <v>385000</v>
      </c>
      <c r="Z1292" s="569"/>
      <c r="AA1292" s="569">
        <v>40000</v>
      </c>
      <c r="AB1292" s="569"/>
      <c r="AC1292" s="569"/>
      <c r="AD1292" s="569"/>
      <c r="AE1292" s="569">
        <v>40000</v>
      </c>
      <c r="AF1292" s="569"/>
      <c r="AG1292" s="569"/>
      <c r="AH1292" s="569" t="s">
        <v>2808</v>
      </c>
      <c r="AI1292" t="s">
        <v>542</v>
      </c>
      <c r="BP1292" s="203"/>
      <c r="BQ1292" s="203"/>
      <c r="BR1292" s="203"/>
      <c r="BS1292" s="203"/>
      <c r="BT1292" s="203"/>
      <c r="BV1292"/>
      <c r="BW1292" s="203"/>
      <c r="BZ1292" s="203"/>
      <c r="CA1292" s="126"/>
      <c r="CB1292" s="203"/>
      <c r="CC1292" s="203"/>
      <c r="CD1292" s="376"/>
      <c r="CE1292" s="203"/>
    </row>
    <row r="1293" spans="5:83" x14ac:dyDescent="0.25">
      <c r="E1293" s="282">
        <v>45785</v>
      </c>
      <c r="F1293" s="385">
        <v>131000</v>
      </c>
      <c r="G1293" s="215" t="s">
        <v>1281</v>
      </c>
      <c r="H1293" s="212" t="s">
        <v>3344</v>
      </c>
      <c r="T1293" s="671">
        <v>45171</v>
      </c>
      <c r="U1293" s="557" t="s">
        <v>556</v>
      </c>
      <c r="V1293" s="557" t="s">
        <v>2638</v>
      </c>
      <c r="W1293" s="558" t="s">
        <v>561</v>
      </c>
      <c r="X1293" s="558" t="s">
        <v>214</v>
      </c>
      <c r="Y1293" s="673">
        <v>545000</v>
      </c>
      <c r="Z1293" s="569"/>
      <c r="AA1293" s="569">
        <v>85000</v>
      </c>
      <c r="AB1293" s="569"/>
      <c r="AC1293" s="569"/>
      <c r="AD1293" s="569"/>
      <c r="AE1293" s="569">
        <v>85000</v>
      </c>
      <c r="AF1293" s="569"/>
      <c r="AG1293" s="569"/>
      <c r="AH1293" s="569" t="s">
        <v>2758</v>
      </c>
      <c r="AI1293" t="s">
        <v>542</v>
      </c>
      <c r="BP1293" s="203"/>
      <c r="BQ1293" s="203"/>
      <c r="BR1293" s="203"/>
      <c r="BS1293" s="203"/>
      <c r="BT1293" s="203"/>
      <c r="BV1293"/>
      <c r="BW1293" s="203"/>
      <c r="BZ1293" s="203"/>
      <c r="CA1293" s="126"/>
      <c r="CB1293" s="203"/>
      <c r="CC1293" s="203"/>
      <c r="CD1293" s="376"/>
      <c r="CE1293" s="203"/>
    </row>
    <row r="1294" spans="5:83" x14ac:dyDescent="0.25">
      <c r="E1294" s="282">
        <v>45784</v>
      </c>
      <c r="F1294" s="385">
        <v>3000</v>
      </c>
      <c r="G1294" s="215" t="s">
        <v>5440</v>
      </c>
      <c r="H1294" s="212" t="s">
        <v>5594</v>
      </c>
      <c r="T1294" s="671">
        <v>45170</v>
      </c>
      <c r="U1294" s="557" t="s">
        <v>556</v>
      </c>
      <c r="V1294" s="557" t="s">
        <v>2755</v>
      </c>
      <c r="W1294" s="558" t="s">
        <v>562</v>
      </c>
      <c r="X1294" s="558" t="s">
        <v>427</v>
      </c>
      <c r="Y1294" s="673">
        <v>310000</v>
      </c>
      <c r="Z1294" s="569"/>
      <c r="AA1294" s="569">
        <v>40000</v>
      </c>
      <c r="AB1294" s="569"/>
      <c r="AC1294" s="569"/>
      <c r="AD1294" s="569"/>
      <c r="AE1294" s="569">
        <v>40000</v>
      </c>
      <c r="AF1294" s="569"/>
      <c r="AG1294" s="569"/>
      <c r="AH1294" s="569" t="s">
        <v>2759</v>
      </c>
      <c r="AI1294" t="s">
        <v>542</v>
      </c>
      <c r="BP1294" s="203"/>
      <c r="BQ1294" s="203"/>
      <c r="BR1294" s="203"/>
      <c r="BS1294" s="203"/>
      <c r="BT1294" s="203"/>
      <c r="BV1294"/>
      <c r="BW1294" s="203"/>
      <c r="BZ1294" s="203"/>
      <c r="CA1294" s="126"/>
      <c r="CB1294" s="203"/>
      <c r="CC1294" s="203"/>
      <c r="CD1294" s="376"/>
      <c r="CE1294" s="203"/>
    </row>
    <row r="1295" spans="5:83" x14ac:dyDescent="0.25">
      <c r="E1295" s="282">
        <v>45784</v>
      </c>
      <c r="F1295" s="385">
        <v>2000</v>
      </c>
      <c r="G1295" s="215" t="s">
        <v>5440</v>
      </c>
      <c r="H1295" s="212" t="s">
        <v>598</v>
      </c>
      <c r="T1295" s="671">
        <v>45169</v>
      </c>
      <c r="U1295" s="557" t="s">
        <v>556</v>
      </c>
      <c r="V1295" s="557">
        <v>50918298</v>
      </c>
      <c r="W1295" s="558" t="s">
        <v>2552</v>
      </c>
      <c r="X1295" s="558" t="s">
        <v>2554</v>
      </c>
      <c r="Y1295" s="673">
        <v>20000</v>
      </c>
      <c r="Z1295" s="569"/>
      <c r="AA1295" s="569">
        <v>10000</v>
      </c>
      <c r="AB1295" s="569"/>
      <c r="AC1295" s="569"/>
      <c r="AD1295" s="569"/>
      <c r="AE1295" s="569">
        <v>10000</v>
      </c>
      <c r="AF1295" s="569"/>
      <c r="AG1295" s="569"/>
      <c r="AH1295" s="569" t="s">
        <v>2686</v>
      </c>
      <c r="AI1295" t="s">
        <v>542</v>
      </c>
      <c r="BP1295" s="203"/>
      <c r="BQ1295" s="203"/>
      <c r="BR1295" s="203"/>
      <c r="BS1295" s="203"/>
      <c r="BT1295" s="203"/>
      <c r="BV1295"/>
      <c r="BW1295" s="203"/>
      <c r="BZ1295" s="203"/>
      <c r="CA1295" s="126"/>
      <c r="CB1295" s="203"/>
      <c r="CC1295" s="203"/>
      <c r="CD1295" s="376"/>
      <c r="CE1295" s="203"/>
    </row>
    <row r="1296" spans="5:83" x14ac:dyDescent="0.25">
      <c r="E1296" s="282">
        <v>45783</v>
      </c>
      <c r="F1296" s="385">
        <v>3000</v>
      </c>
      <c r="G1296" s="215" t="s">
        <v>5440</v>
      </c>
      <c r="H1296" s="212" t="s">
        <v>5594</v>
      </c>
      <c r="T1296" s="671">
        <v>45169</v>
      </c>
      <c r="U1296" s="557" t="s">
        <v>556</v>
      </c>
      <c r="V1296" s="557" t="s">
        <v>2506</v>
      </c>
      <c r="W1296" s="558" t="s">
        <v>2552</v>
      </c>
      <c r="X1296" s="558" t="s">
        <v>2555</v>
      </c>
      <c r="Y1296" s="673">
        <v>30000</v>
      </c>
      <c r="Z1296" s="569"/>
      <c r="AA1296" s="569">
        <v>20000</v>
      </c>
      <c r="AB1296" s="569"/>
      <c r="AC1296" s="569"/>
      <c r="AD1296" s="569"/>
      <c r="AE1296" s="569">
        <v>20000</v>
      </c>
      <c r="AF1296" s="569"/>
      <c r="AG1296" s="569"/>
      <c r="AH1296" s="569" t="s">
        <v>2553</v>
      </c>
      <c r="AI1296" t="s">
        <v>542</v>
      </c>
      <c r="BP1296" s="203"/>
      <c r="BQ1296" s="203"/>
      <c r="BR1296" s="203"/>
      <c r="BS1296" s="203"/>
      <c r="BT1296" s="203"/>
      <c r="BV1296"/>
      <c r="BW1296" s="203"/>
      <c r="BZ1296" s="203"/>
      <c r="CA1296" s="126"/>
      <c r="CB1296" s="203"/>
      <c r="CC1296" s="203"/>
      <c r="CD1296" s="376"/>
      <c r="CE1296" s="203"/>
    </row>
    <row r="1297" spans="5:83" x14ac:dyDescent="0.25">
      <c r="E1297" s="282">
        <v>45783</v>
      </c>
      <c r="F1297" s="385">
        <v>2000</v>
      </c>
      <c r="G1297" s="215" t="s">
        <v>5440</v>
      </c>
      <c r="H1297" s="212" t="s">
        <v>598</v>
      </c>
      <c r="T1297" s="671">
        <v>45169</v>
      </c>
      <c r="U1297" s="557" t="s">
        <v>556</v>
      </c>
      <c r="V1297" s="557">
        <v>1007480807</v>
      </c>
      <c r="W1297" s="558" t="s">
        <v>2654</v>
      </c>
      <c r="X1297" s="558" t="s">
        <v>214</v>
      </c>
      <c r="Y1297" s="673">
        <v>145000</v>
      </c>
      <c r="Z1297" s="569"/>
      <c r="AA1297" s="569">
        <v>10000</v>
      </c>
      <c r="AB1297" s="569"/>
      <c r="AC1297" s="569"/>
      <c r="AD1297" s="569"/>
      <c r="AE1297" s="569">
        <v>10000</v>
      </c>
      <c r="AF1297" s="569"/>
      <c r="AG1297" s="569"/>
      <c r="AH1297" s="569" t="s">
        <v>2689</v>
      </c>
      <c r="AI1297" t="s">
        <v>542</v>
      </c>
      <c r="BP1297" s="203"/>
      <c r="BQ1297" s="203"/>
      <c r="BR1297" s="203"/>
      <c r="BS1297" s="203"/>
      <c r="BT1297" s="203"/>
      <c r="BV1297"/>
      <c r="BW1297" s="203"/>
      <c r="BZ1297" s="203"/>
      <c r="CA1297" s="126"/>
      <c r="CB1297" s="203"/>
      <c r="CC1297" s="203"/>
      <c r="CD1297" s="376"/>
      <c r="CE1297" s="203"/>
    </row>
    <row r="1298" spans="5:83" x14ac:dyDescent="0.25">
      <c r="E1298" s="282">
        <v>45782</v>
      </c>
      <c r="F1298" s="385">
        <v>4000</v>
      </c>
      <c r="G1298" s="215" t="s">
        <v>3324</v>
      </c>
      <c r="H1298" s="212" t="s">
        <v>2649</v>
      </c>
      <c r="T1298" s="671">
        <v>45168</v>
      </c>
      <c r="U1298" s="557" t="s">
        <v>556</v>
      </c>
      <c r="V1298" s="557">
        <v>1</v>
      </c>
      <c r="W1298" s="558"/>
      <c r="X1298" s="558"/>
      <c r="Y1298" s="673"/>
      <c r="Z1298" s="569"/>
      <c r="AA1298" s="569">
        <v>17000</v>
      </c>
      <c r="AB1298" s="569"/>
      <c r="AC1298" s="569"/>
      <c r="AD1298" s="569"/>
      <c r="AE1298" s="569">
        <v>17000</v>
      </c>
      <c r="AF1298" s="569"/>
      <c r="AG1298" s="569"/>
      <c r="AH1298" s="569" t="s">
        <v>2656</v>
      </c>
      <c r="AI1298" t="s">
        <v>542</v>
      </c>
      <c r="BP1298" s="203"/>
      <c r="BQ1298" s="203"/>
      <c r="BR1298" s="203"/>
      <c r="BS1298" s="203"/>
      <c r="BT1298" s="203"/>
      <c r="BV1298"/>
      <c r="BW1298" s="203"/>
      <c r="BZ1298" s="203"/>
      <c r="CA1298" s="126"/>
      <c r="CB1298" s="203"/>
      <c r="CC1298" s="203"/>
      <c r="CD1298" s="376"/>
      <c r="CE1298" s="203"/>
    </row>
    <row r="1299" spans="5:83" x14ac:dyDescent="0.25">
      <c r="E1299" s="282">
        <v>45782</v>
      </c>
      <c r="F1299" s="385">
        <v>30000</v>
      </c>
      <c r="G1299" s="215" t="s">
        <v>911</v>
      </c>
      <c r="H1299" s="212" t="s">
        <v>885</v>
      </c>
      <c r="T1299" s="671">
        <v>45167</v>
      </c>
      <c r="U1299" s="557" t="s">
        <v>556</v>
      </c>
      <c r="V1299" s="557">
        <v>1</v>
      </c>
      <c r="W1299" s="558"/>
      <c r="X1299" s="558"/>
      <c r="Y1299" s="673"/>
      <c r="Z1299" s="569"/>
      <c r="AA1299" s="569">
        <v>18000</v>
      </c>
      <c r="AB1299" s="569"/>
      <c r="AC1299" s="569"/>
      <c r="AD1299" s="569"/>
      <c r="AE1299" s="569">
        <v>18000</v>
      </c>
      <c r="AF1299" s="569"/>
      <c r="AG1299" s="569"/>
      <c r="AH1299" s="569" t="s">
        <v>2550</v>
      </c>
      <c r="AI1299" t="s">
        <v>542</v>
      </c>
      <c r="BP1299" s="203"/>
      <c r="BQ1299" s="203"/>
      <c r="BR1299" s="203"/>
      <c r="BS1299" s="203"/>
      <c r="BT1299" s="203"/>
      <c r="BV1299"/>
      <c r="BW1299" s="203"/>
      <c r="BZ1299" s="203"/>
      <c r="CA1299" s="126"/>
      <c r="CB1299" s="203"/>
      <c r="CC1299" s="203"/>
      <c r="CD1299" s="376"/>
      <c r="CE1299" s="203"/>
    </row>
    <row r="1300" spans="5:83" x14ac:dyDescent="0.25">
      <c r="E1300" s="282">
        <v>45782</v>
      </c>
      <c r="F1300" s="385">
        <v>18000</v>
      </c>
      <c r="G1300" s="215" t="s">
        <v>1281</v>
      </c>
      <c r="H1300" s="212" t="s">
        <v>5600</v>
      </c>
      <c r="T1300" s="671">
        <v>45166</v>
      </c>
      <c r="U1300" s="557" t="s">
        <v>1448</v>
      </c>
      <c r="V1300" s="557" t="s">
        <v>2631</v>
      </c>
      <c r="W1300" s="558" t="s">
        <v>561</v>
      </c>
      <c r="X1300" s="558" t="s">
        <v>2632</v>
      </c>
      <c r="Y1300" s="673"/>
      <c r="Z1300" s="569"/>
      <c r="AA1300" s="569">
        <v>73000</v>
      </c>
      <c r="AB1300" s="569"/>
      <c r="AC1300" s="569"/>
      <c r="AD1300" s="569"/>
      <c r="AE1300" s="569">
        <v>73000</v>
      </c>
      <c r="AF1300" s="569"/>
      <c r="AG1300" s="569"/>
      <c r="AH1300" s="569" t="s">
        <v>2651</v>
      </c>
      <c r="AI1300" t="s">
        <v>542</v>
      </c>
      <c r="BP1300" s="203"/>
      <c r="BQ1300" s="203"/>
      <c r="BR1300" s="203"/>
      <c r="BS1300" s="203"/>
      <c r="BT1300" s="203"/>
      <c r="BV1300"/>
      <c r="BW1300" s="203"/>
      <c r="BZ1300" s="203"/>
      <c r="CA1300" s="126"/>
      <c r="CB1300" s="203"/>
      <c r="CC1300" s="203"/>
      <c r="CD1300" s="376"/>
      <c r="CE1300" s="203"/>
    </row>
    <row r="1301" spans="5:83" x14ac:dyDescent="0.25">
      <c r="E1301" s="282">
        <v>45782</v>
      </c>
      <c r="F1301" s="385">
        <v>2000</v>
      </c>
      <c r="G1301" s="215" t="s">
        <v>5440</v>
      </c>
      <c r="H1301" s="212" t="s">
        <v>598</v>
      </c>
      <c r="T1301" s="671">
        <v>45165</v>
      </c>
      <c r="U1301" s="557" t="s">
        <v>1930</v>
      </c>
      <c r="V1301" s="557" t="s">
        <v>2616</v>
      </c>
      <c r="W1301" s="558" t="s">
        <v>580</v>
      </c>
      <c r="X1301" s="558" t="s">
        <v>214</v>
      </c>
      <c r="Y1301" s="673">
        <v>272000</v>
      </c>
      <c r="Z1301" s="569"/>
      <c r="AA1301" s="569">
        <v>80000</v>
      </c>
      <c r="AB1301" s="569"/>
      <c r="AC1301" s="569"/>
      <c r="AD1301" s="569"/>
      <c r="AE1301" s="569">
        <v>80000</v>
      </c>
      <c r="AF1301" s="569"/>
      <c r="AG1301" s="569"/>
      <c r="AH1301" s="569" t="s">
        <v>2675</v>
      </c>
      <c r="AI1301" t="s">
        <v>542</v>
      </c>
      <c r="BP1301" s="203"/>
      <c r="BQ1301" s="203"/>
      <c r="BR1301" s="203"/>
      <c r="BS1301" s="203"/>
      <c r="BT1301" s="203"/>
      <c r="BV1301"/>
      <c r="BW1301" s="203"/>
      <c r="BZ1301" s="203"/>
      <c r="CA1301" s="126"/>
      <c r="CB1301" s="203"/>
      <c r="CC1301" s="203"/>
      <c r="CD1301" s="376"/>
      <c r="CE1301" s="203"/>
    </row>
    <row r="1302" spans="5:83" x14ac:dyDescent="0.25">
      <c r="E1302" s="282">
        <v>45782</v>
      </c>
      <c r="F1302" s="385">
        <v>9000</v>
      </c>
      <c r="G1302" s="215" t="s">
        <v>3324</v>
      </c>
      <c r="H1302" s="212" t="s">
        <v>5601</v>
      </c>
      <c r="T1302" s="671">
        <v>45164</v>
      </c>
      <c r="U1302" s="557" t="s">
        <v>2492</v>
      </c>
      <c r="V1302" s="557" t="s">
        <v>2614</v>
      </c>
      <c r="W1302" s="558" t="s">
        <v>561</v>
      </c>
      <c r="X1302" s="558" t="s">
        <v>214</v>
      </c>
      <c r="Y1302" s="673" t="s">
        <v>2634</v>
      </c>
      <c r="Z1302" s="569"/>
      <c r="AA1302" s="569">
        <v>90000</v>
      </c>
      <c r="AB1302" s="569"/>
      <c r="AC1302" s="569"/>
      <c r="AD1302" s="569"/>
      <c r="AE1302" s="569">
        <v>90000</v>
      </c>
      <c r="AF1302" s="569"/>
      <c r="AG1302" s="569"/>
      <c r="AH1302" s="569"/>
      <c r="AI1302" t="s">
        <v>542</v>
      </c>
      <c r="BP1302" s="203"/>
      <c r="BQ1302" s="203"/>
      <c r="BR1302" s="203"/>
      <c r="BS1302" s="203"/>
      <c r="BT1302" s="203"/>
      <c r="BV1302"/>
      <c r="BW1302" s="203"/>
      <c r="BZ1302" s="203"/>
      <c r="CA1302" s="126"/>
      <c r="CB1302" s="203"/>
      <c r="CC1302" s="203"/>
      <c r="CD1302" s="376"/>
      <c r="CE1302" s="203"/>
    </row>
    <row r="1303" spans="5:83" x14ac:dyDescent="0.25">
      <c r="E1303" s="282">
        <v>45782</v>
      </c>
      <c r="F1303" s="385">
        <v>69000</v>
      </c>
      <c r="G1303" s="215" t="s">
        <v>1281</v>
      </c>
      <c r="H1303" s="212" t="s">
        <v>5599</v>
      </c>
      <c r="T1303" s="671">
        <v>45163</v>
      </c>
      <c r="U1303" s="557" t="s">
        <v>578</v>
      </c>
      <c r="V1303" s="557" t="s">
        <v>2633</v>
      </c>
      <c r="W1303" s="558" t="s">
        <v>561</v>
      </c>
      <c r="X1303" s="558" t="s">
        <v>2632</v>
      </c>
      <c r="Y1303" s="673">
        <v>440000</v>
      </c>
      <c r="Z1303" s="569"/>
      <c r="AA1303" s="569">
        <v>70000</v>
      </c>
      <c r="AB1303" s="569"/>
      <c r="AC1303" s="569"/>
      <c r="AD1303" s="569"/>
      <c r="AE1303" s="569">
        <v>70000</v>
      </c>
      <c r="AF1303" s="569"/>
      <c r="AG1303" s="569"/>
      <c r="AH1303" s="569" t="s">
        <v>2653</v>
      </c>
      <c r="AI1303" t="s">
        <v>542</v>
      </c>
      <c r="BP1303" s="203"/>
      <c r="BQ1303" s="203"/>
      <c r="BR1303" s="203"/>
      <c r="BS1303" s="203"/>
      <c r="BT1303" s="203"/>
      <c r="BV1303"/>
      <c r="BW1303" s="203"/>
      <c r="BZ1303" s="203"/>
      <c r="CA1303" s="126"/>
      <c r="CB1303" s="203"/>
      <c r="CC1303" s="203"/>
      <c r="CD1303" s="376"/>
      <c r="CE1303" s="203"/>
    </row>
    <row r="1304" spans="5:83" x14ac:dyDescent="0.25">
      <c r="E1304" s="282">
        <v>45781</v>
      </c>
      <c r="F1304" s="385">
        <v>5000</v>
      </c>
      <c r="G1304" s="215" t="s">
        <v>1365</v>
      </c>
      <c r="H1304" s="212" t="s">
        <v>5001</v>
      </c>
      <c r="T1304" s="671">
        <v>45162</v>
      </c>
      <c r="U1304" s="557" t="s">
        <v>1448</v>
      </c>
      <c r="V1304" s="557" t="s">
        <v>2524</v>
      </c>
      <c r="W1304" s="558" t="s">
        <v>561</v>
      </c>
      <c r="X1304" s="558" t="s">
        <v>2632</v>
      </c>
      <c r="Y1304" s="673">
        <v>324000</v>
      </c>
      <c r="Z1304" s="569"/>
      <c r="AA1304" s="569">
        <v>71000</v>
      </c>
      <c r="AB1304" s="569"/>
      <c r="AC1304" s="569"/>
      <c r="AD1304" s="569"/>
      <c r="AE1304" s="569">
        <v>71000</v>
      </c>
      <c r="AF1304" s="569"/>
      <c r="AG1304" s="569"/>
      <c r="AH1304" s="569" t="s">
        <v>2652</v>
      </c>
      <c r="AI1304" t="s">
        <v>542</v>
      </c>
      <c r="BP1304" s="203"/>
      <c r="BQ1304" s="203"/>
      <c r="BR1304" s="203"/>
      <c r="BS1304" s="203"/>
      <c r="BT1304" s="203"/>
      <c r="BV1304"/>
      <c r="BW1304" s="203"/>
      <c r="BZ1304" s="203"/>
      <c r="CA1304" s="126"/>
      <c r="CB1304" s="203"/>
      <c r="CC1304" s="203"/>
      <c r="CD1304" s="376"/>
      <c r="CE1304" s="203"/>
    </row>
    <row r="1305" spans="5:83" x14ac:dyDescent="0.25">
      <c r="E1305" s="282">
        <v>45780</v>
      </c>
      <c r="F1305" s="385">
        <v>5000</v>
      </c>
      <c r="G1305" s="215"/>
      <c r="H1305" s="212" t="s">
        <v>3697</v>
      </c>
      <c r="T1305" s="671">
        <v>45161</v>
      </c>
      <c r="U1305" s="557" t="s">
        <v>2650</v>
      </c>
      <c r="V1305" s="557" t="s">
        <v>2619</v>
      </c>
      <c r="W1305" s="558" t="s">
        <v>561</v>
      </c>
      <c r="X1305" s="558" t="s">
        <v>214</v>
      </c>
      <c r="Y1305" s="673">
        <v>251000</v>
      </c>
      <c r="Z1305" s="569"/>
      <c r="AA1305" s="569">
        <v>84000</v>
      </c>
      <c r="AB1305" s="569"/>
      <c r="AC1305" s="569"/>
      <c r="AD1305" s="569"/>
      <c r="AE1305" s="569">
        <v>84000</v>
      </c>
      <c r="AF1305" s="569"/>
      <c r="AG1305" s="569"/>
      <c r="AH1305" s="569" t="s">
        <v>2676</v>
      </c>
      <c r="AI1305" t="s">
        <v>542</v>
      </c>
      <c r="BP1305" s="203"/>
      <c r="BQ1305" s="203"/>
      <c r="BR1305" s="203"/>
      <c r="BS1305" s="203"/>
      <c r="BT1305" s="203"/>
      <c r="BV1305"/>
      <c r="BW1305" s="203"/>
      <c r="BZ1305" s="203"/>
      <c r="CA1305" s="126"/>
      <c r="CB1305" s="203"/>
      <c r="CC1305" s="203"/>
      <c r="CD1305" s="376"/>
      <c r="CE1305" s="203"/>
    </row>
    <row r="1306" spans="5:83" x14ac:dyDescent="0.25">
      <c r="E1306" s="282">
        <v>45780</v>
      </c>
      <c r="F1306" s="385">
        <v>3000</v>
      </c>
      <c r="G1306" s="215" t="s">
        <v>5440</v>
      </c>
      <c r="H1306" s="212" t="s">
        <v>5594</v>
      </c>
      <c r="T1306" s="671">
        <v>45160</v>
      </c>
      <c r="U1306" s="557" t="s">
        <v>1448</v>
      </c>
      <c r="V1306" s="557" t="s">
        <v>2644</v>
      </c>
      <c r="W1306" s="558" t="s">
        <v>561</v>
      </c>
      <c r="X1306" s="558" t="s">
        <v>2632</v>
      </c>
      <c r="Y1306" s="673">
        <v>295000</v>
      </c>
      <c r="Z1306" s="569"/>
      <c r="AA1306" s="569">
        <v>48000</v>
      </c>
      <c r="AB1306" s="569"/>
      <c r="AC1306" s="569"/>
      <c r="AD1306" s="569"/>
      <c r="AE1306" s="569">
        <v>48000</v>
      </c>
      <c r="AF1306" s="569"/>
      <c r="AG1306" s="569"/>
      <c r="AH1306" s="569" t="s">
        <v>2677</v>
      </c>
      <c r="AI1306" t="s">
        <v>542</v>
      </c>
      <c r="BP1306" s="203"/>
      <c r="BQ1306" s="203"/>
      <c r="BR1306" s="203"/>
      <c r="BS1306" s="203"/>
      <c r="BT1306" s="203"/>
      <c r="BV1306"/>
      <c r="BW1306" s="203"/>
      <c r="BZ1306" s="203"/>
      <c r="CA1306" s="126"/>
      <c r="CB1306" s="203"/>
      <c r="CC1306" s="203"/>
      <c r="CD1306" s="376"/>
      <c r="CE1306" s="203"/>
    </row>
    <row r="1307" spans="5:83" x14ac:dyDescent="0.25">
      <c r="E1307" s="282">
        <v>45780</v>
      </c>
      <c r="F1307" s="385">
        <v>5000</v>
      </c>
      <c r="G1307" s="215" t="s">
        <v>1281</v>
      </c>
      <c r="H1307" s="212" t="s">
        <v>888</v>
      </c>
      <c r="T1307" s="671">
        <v>45159</v>
      </c>
      <c r="U1307" s="557" t="s">
        <v>2681</v>
      </c>
      <c r="V1307" s="557" t="s">
        <v>2659</v>
      </c>
      <c r="W1307" s="558" t="s">
        <v>561</v>
      </c>
      <c r="X1307" s="558" t="s">
        <v>2632</v>
      </c>
      <c r="Y1307" s="673">
        <v>473000</v>
      </c>
      <c r="Z1307" s="569"/>
      <c r="AA1307" s="569">
        <v>217000</v>
      </c>
      <c r="AB1307" s="569"/>
      <c r="AC1307" s="569"/>
      <c r="AD1307" s="569"/>
      <c r="AE1307" s="569">
        <v>217000</v>
      </c>
      <c r="AF1307" s="569"/>
      <c r="AG1307" s="569"/>
      <c r="AH1307" s="569" t="s">
        <v>2682</v>
      </c>
      <c r="AI1307" t="s">
        <v>542</v>
      </c>
      <c r="BP1307" s="203"/>
      <c r="BQ1307" s="203"/>
      <c r="BR1307" s="203"/>
      <c r="BS1307" s="203"/>
      <c r="BT1307" s="203"/>
      <c r="BV1307"/>
      <c r="BW1307" s="203"/>
      <c r="BZ1307" s="203"/>
      <c r="CA1307" s="126"/>
      <c r="CB1307" s="203"/>
      <c r="CC1307" s="203"/>
      <c r="CD1307" s="376"/>
      <c r="CE1307" s="203"/>
    </row>
    <row r="1308" spans="5:83" x14ac:dyDescent="0.25">
      <c r="E1308" s="282">
        <v>45780</v>
      </c>
      <c r="F1308" s="385">
        <v>120000</v>
      </c>
      <c r="G1308" s="215" t="s">
        <v>1365</v>
      </c>
      <c r="H1308" s="212" t="s">
        <v>5597</v>
      </c>
      <c r="T1308" s="671">
        <v>45158</v>
      </c>
      <c r="U1308" s="557" t="s">
        <v>2683</v>
      </c>
      <c r="V1308" s="557">
        <v>51996206</v>
      </c>
      <c r="W1308" s="558" t="s">
        <v>1446</v>
      </c>
      <c r="X1308" s="558" t="s">
        <v>424</v>
      </c>
      <c r="Y1308" s="673">
        <v>30000</v>
      </c>
      <c r="Z1308" s="569"/>
      <c r="AA1308" s="569">
        <v>30000</v>
      </c>
      <c r="AB1308" s="569"/>
      <c r="AC1308" s="569"/>
      <c r="AD1308" s="569"/>
      <c r="AE1308" s="569">
        <v>30000</v>
      </c>
      <c r="AF1308" s="569"/>
      <c r="AG1308" s="569"/>
      <c r="AH1308" s="569"/>
      <c r="AI1308" t="s">
        <v>542</v>
      </c>
      <c r="BP1308" s="203"/>
      <c r="BQ1308" s="203"/>
      <c r="BR1308" s="203"/>
      <c r="BS1308" s="203"/>
      <c r="BT1308" s="203"/>
      <c r="BV1308"/>
      <c r="BW1308" s="203"/>
      <c r="BZ1308" s="203"/>
      <c r="CA1308" s="126"/>
      <c r="CB1308" s="203"/>
      <c r="CC1308" s="203"/>
      <c r="CD1308" s="376"/>
      <c r="CE1308" s="203"/>
    </row>
    <row r="1309" spans="5:83" x14ac:dyDescent="0.25">
      <c r="E1309" s="282">
        <v>45780</v>
      </c>
      <c r="F1309" s="385">
        <v>19000</v>
      </c>
      <c r="G1309" s="215" t="s">
        <v>1281</v>
      </c>
      <c r="H1309" s="212" t="s">
        <v>5595</v>
      </c>
      <c r="T1309" s="671">
        <v>45157</v>
      </c>
      <c r="U1309" s="558" t="s">
        <v>573</v>
      </c>
      <c r="V1309" s="558" t="s">
        <v>1670</v>
      </c>
      <c r="W1309" s="558" t="s">
        <v>1442</v>
      </c>
      <c r="X1309" s="558" t="s">
        <v>426</v>
      </c>
      <c r="Y1309" s="673" t="s">
        <v>2605</v>
      </c>
      <c r="Z1309" s="569"/>
      <c r="AA1309" s="569">
        <v>86000</v>
      </c>
      <c r="AB1309" s="569"/>
      <c r="AC1309" s="569"/>
      <c r="AD1309" s="569"/>
      <c r="AE1309" s="569">
        <v>86000</v>
      </c>
      <c r="AF1309" s="569"/>
      <c r="AG1309" s="569"/>
      <c r="AH1309" s="569" t="s">
        <v>2573</v>
      </c>
      <c r="AI1309" t="s">
        <v>542</v>
      </c>
      <c r="BP1309" s="203"/>
      <c r="BQ1309" s="203"/>
      <c r="BR1309" s="203"/>
      <c r="BS1309" s="203"/>
      <c r="BT1309" s="203"/>
      <c r="BV1309"/>
      <c r="BW1309" s="203"/>
      <c r="BZ1309" s="203"/>
      <c r="CA1309" s="126"/>
      <c r="CB1309" s="203"/>
      <c r="CC1309" s="203"/>
      <c r="CD1309" s="376"/>
      <c r="CE1309" s="203"/>
    </row>
    <row r="1310" spans="5:83" x14ac:dyDescent="0.25">
      <c r="E1310" s="282">
        <v>45780</v>
      </c>
      <c r="F1310" s="385">
        <v>15000</v>
      </c>
      <c r="G1310" s="215" t="s">
        <v>3323</v>
      </c>
      <c r="H1310" s="212" t="s">
        <v>5596</v>
      </c>
      <c r="T1310" s="671">
        <v>45156</v>
      </c>
      <c r="U1310" s="557" t="s">
        <v>596</v>
      </c>
      <c r="V1310" s="557" t="s">
        <v>2602</v>
      </c>
      <c r="W1310" s="558" t="s">
        <v>2417</v>
      </c>
      <c r="X1310" s="558">
        <v>90000</v>
      </c>
      <c r="Y1310" s="673"/>
      <c r="Z1310" s="569"/>
      <c r="AA1310" s="569">
        <v>28000</v>
      </c>
      <c r="AB1310" s="569"/>
      <c r="AC1310" s="569"/>
      <c r="AD1310" s="569"/>
      <c r="AE1310" s="569">
        <v>28000</v>
      </c>
      <c r="AF1310" s="569"/>
      <c r="AG1310" s="569"/>
      <c r="AH1310" s="569" t="s">
        <v>2615</v>
      </c>
      <c r="AI1310" t="s">
        <v>542</v>
      </c>
      <c r="BP1310" s="203"/>
      <c r="BQ1310" s="203"/>
      <c r="BR1310" s="203"/>
      <c r="BS1310" s="203"/>
      <c r="BT1310" s="203"/>
      <c r="BV1310"/>
      <c r="BW1310" s="203"/>
      <c r="BZ1310" s="203"/>
      <c r="CA1310" s="126"/>
      <c r="CB1310" s="203"/>
      <c r="CC1310" s="203"/>
      <c r="CD1310" s="376"/>
      <c r="CE1310" s="203"/>
    </row>
    <row r="1311" spans="5:83" x14ac:dyDescent="0.25">
      <c r="E1311" s="282">
        <v>45780</v>
      </c>
      <c r="F1311" s="385">
        <v>198000</v>
      </c>
      <c r="G1311" s="215" t="s">
        <v>1281</v>
      </c>
      <c r="H1311" s="212" t="s">
        <v>3344</v>
      </c>
      <c r="T1311" s="671">
        <v>45155</v>
      </c>
      <c r="U1311" s="557" t="s">
        <v>1469</v>
      </c>
      <c r="V1311" s="557" t="s">
        <v>2139</v>
      </c>
      <c r="W1311" s="558" t="s">
        <v>561</v>
      </c>
      <c r="X1311" s="558" t="s">
        <v>427</v>
      </c>
      <c r="Y1311" s="673" t="s">
        <v>2156</v>
      </c>
      <c r="Z1311" s="569"/>
      <c r="AA1311" s="569">
        <v>62000</v>
      </c>
      <c r="AB1311" s="569"/>
      <c r="AC1311" s="569"/>
      <c r="AD1311" s="569"/>
      <c r="AE1311" s="569">
        <v>62000</v>
      </c>
      <c r="AF1311" s="569"/>
      <c r="AG1311" s="569"/>
      <c r="AH1311" s="569" t="s">
        <v>2560</v>
      </c>
      <c r="AI1311" t="s">
        <v>542</v>
      </c>
      <c r="BP1311" s="203"/>
      <c r="BQ1311" s="203"/>
      <c r="BR1311" s="203"/>
      <c r="BS1311" s="203"/>
      <c r="BT1311" s="203"/>
      <c r="BV1311"/>
      <c r="BW1311" s="203"/>
      <c r="BZ1311" s="203"/>
      <c r="CA1311" s="126"/>
      <c r="CB1311" s="203"/>
      <c r="CC1311" s="203"/>
      <c r="CD1311" s="376"/>
      <c r="CE1311" s="203"/>
    </row>
    <row r="1312" spans="5:83" x14ac:dyDescent="0.25">
      <c r="E1312" s="282">
        <v>45778</v>
      </c>
      <c r="F1312" s="212">
        <v>50000</v>
      </c>
      <c r="G1312" s="215" t="s">
        <v>3324</v>
      </c>
      <c r="H1312" s="212" t="s">
        <v>5583</v>
      </c>
      <c r="T1312" s="671">
        <v>45154</v>
      </c>
      <c r="U1312" s="557" t="s">
        <v>1464</v>
      </c>
      <c r="V1312" s="557" t="s">
        <v>2593</v>
      </c>
      <c r="W1312" s="558" t="s">
        <v>561</v>
      </c>
      <c r="X1312" s="558" t="s">
        <v>214</v>
      </c>
      <c r="Y1312" s="673">
        <v>236000</v>
      </c>
      <c r="Z1312" s="569"/>
      <c r="AA1312" s="569">
        <v>79000</v>
      </c>
      <c r="AB1312" s="569"/>
      <c r="AC1312" s="569"/>
      <c r="AD1312" s="569"/>
      <c r="AE1312" s="569">
        <v>79000</v>
      </c>
      <c r="AF1312" s="569"/>
      <c r="AG1312" s="569"/>
      <c r="AH1312" s="569" t="s">
        <v>2591</v>
      </c>
      <c r="AI1312" t="s">
        <v>542</v>
      </c>
      <c r="BP1312" s="203"/>
      <c r="BQ1312" s="203"/>
      <c r="BR1312" s="203"/>
      <c r="BS1312" s="203"/>
      <c r="BT1312" s="203"/>
      <c r="BV1312"/>
      <c r="BW1312" s="203"/>
      <c r="BZ1312" s="203"/>
      <c r="CA1312" s="126"/>
      <c r="CB1312" s="203"/>
      <c r="CC1312" s="203"/>
      <c r="CD1312" s="376"/>
      <c r="CE1312" s="203"/>
    </row>
    <row r="1313" spans="5:83" x14ac:dyDescent="0.25">
      <c r="E1313" s="282">
        <v>45778</v>
      </c>
      <c r="F1313" s="212">
        <v>9000</v>
      </c>
      <c r="G1313" s="215"/>
      <c r="H1313" s="212" t="s">
        <v>5582</v>
      </c>
      <c r="T1313" s="671">
        <v>45153</v>
      </c>
      <c r="U1313" s="557" t="s">
        <v>1727</v>
      </c>
      <c r="V1313" s="557" t="s">
        <v>2559</v>
      </c>
      <c r="W1313" s="558" t="s">
        <v>561</v>
      </c>
      <c r="X1313" s="558" t="s">
        <v>214</v>
      </c>
      <c r="Y1313" s="673">
        <v>306000</v>
      </c>
      <c r="Z1313" s="569"/>
      <c r="AA1313" s="569">
        <v>78000</v>
      </c>
      <c r="AB1313" s="569"/>
      <c r="AC1313" s="569"/>
      <c r="AD1313" s="569"/>
      <c r="AE1313" s="569">
        <v>78000</v>
      </c>
      <c r="AF1313" s="569"/>
      <c r="AG1313" s="569"/>
      <c r="AH1313" s="569" t="s">
        <v>2590</v>
      </c>
      <c r="AI1313" t="s">
        <v>542</v>
      </c>
      <c r="BP1313" s="203"/>
      <c r="BQ1313" s="203"/>
      <c r="BR1313" s="203"/>
      <c r="BS1313" s="203"/>
      <c r="BT1313" s="203"/>
      <c r="BV1313"/>
      <c r="BW1313" s="203"/>
      <c r="BZ1313" s="203"/>
      <c r="CA1313" s="126"/>
      <c r="CB1313" s="203"/>
      <c r="CC1313" s="203"/>
      <c r="CD1313" s="376"/>
      <c r="CE1313" s="203"/>
    </row>
    <row r="1314" spans="5:83" x14ac:dyDescent="0.25">
      <c r="E1314" s="282">
        <v>45778</v>
      </c>
      <c r="F1314" s="212">
        <v>11000</v>
      </c>
      <c r="G1314" s="215" t="s">
        <v>1281</v>
      </c>
      <c r="H1314" s="212" t="s">
        <v>5579</v>
      </c>
      <c r="T1314" s="671">
        <v>45152</v>
      </c>
      <c r="U1314" s="557" t="s">
        <v>2369</v>
      </c>
      <c r="V1314" s="557" t="s">
        <v>2561</v>
      </c>
      <c r="W1314" s="558" t="s">
        <v>561</v>
      </c>
      <c r="X1314" s="558" t="s">
        <v>427</v>
      </c>
      <c r="Y1314" s="673">
        <v>832000</v>
      </c>
      <c r="Z1314" s="569"/>
      <c r="AA1314" s="569">
        <v>70000</v>
      </c>
      <c r="AB1314" s="569"/>
      <c r="AC1314" s="569"/>
      <c r="AD1314" s="569"/>
      <c r="AE1314" s="569">
        <v>70000</v>
      </c>
      <c r="AF1314" s="569"/>
      <c r="AG1314" s="569"/>
      <c r="AH1314" s="569" t="s">
        <v>2562</v>
      </c>
      <c r="AI1314" t="s">
        <v>542</v>
      </c>
      <c r="BP1314" s="203"/>
      <c r="BQ1314" s="203"/>
      <c r="BR1314" s="203"/>
      <c r="BS1314" s="203"/>
      <c r="BT1314" s="203"/>
      <c r="BV1314"/>
      <c r="BW1314" s="203"/>
      <c r="BZ1314" s="203"/>
      <c r="CA1314" s="126"/>
      <c r="CB1314" s="203"/>
      <c r="CC1314" s="203"/>
      <c r="CD1314" s="376"/>
      <c r="CE1314" s="203"/>
    </row>
    <row r="1315" spans="5:83" x14ac:dyDescent="0.25">
      <c r="E1315" s="282">
        <v>45778</v>
      </c>
      <c r="F1315" s="212">
        <v>6000</v>
      </c>
      <c r="G1315" s="215"/>
      <c r="H1315" s="212" t="s">
        <v>883</v>
      </c>
      <c r="T1315" s="671">
        <v>45151</v>
      </c>
      <c r="U1315" s="557" t="s">
        <v>2357</v>
      </c>
      <c r="V1315" s="557" t="s">
        <v>2500</v>
      </c>
      <c r="W1315" s="558" t="s">
        <v>561</v>
      </c>
      <c r="X1315" s="558" t="s">
        <v>214</v>
      </c>
      <c r="Y1315" s="673">
        <v>349000</v>
      </c>
      <c r="Z1315" s="569"/>
      <c r="AA1315" s="569">
        <v>109000</v>
      </c>
      <c r="AB1315" s="569"/>
      <c r="AC1315" s="569"/>
      <c r="AD1315" s="569"/>
      <c r="AE1315" s="569">
        <v>109000</v>
      </c>
      <c r="AF1315" s="569"/>
      <c r="AG1315" s="569"/>
      <c r="AH1315" s="569" t="s">
        <v>2551</v>
      </c>
      <c r="AI1315" t="s">
        <v>542</v>
      </c>
      <c r="BP1315" s="203"/>
      <c r="BQ1315" s="203"/>
      <c r="BR1315" s="203"/>
      <c r="BS1315" s="203"/>
      <c r="BT1315" s="203"/>
      <c r="BV1315"/>
      <c r="BW1315" s="203"/>
      <c r="BZ1315" s="203"/>
      <c r="CA1315" s="126"/>
      <c r="CB1315" s="203"/>
      <c r="CC1315" s="203"/>
      <c r="CD1315" s="376"/>
      <c r="CE1315" s="203"/>
    </row>
    <row r="1316" spans="5:83" x14ac:dyDescent="0.25">
      <c r="E1316" s="282">
        <v>45778</v>
      </c>
      <c r="F1316" s="212">
        <v>2000</v>
      </c>
      <c r="G1316" s="215"/>
      <c r="H1316" s="212" t="s">
        <v>5581</v>
      </c>
      <c r="T1316" s="671">
        <v>45150</v>
      </c>
      <c r="U1316" s="557" t="s">
        <v>596</v>
      </c>
      <c r="V1316" s="557" t="s">
        <v>2487</v>
      </c>
      <c r="W1316" s="558" t="s">
        <v>561</v>
      </c>
      <c r="X1316" s="558" t="s">
        <v>427</v>
      </c>
      <c r="Y1316" s="673">
        <v>506000</v>
      </c>
      <c r="Z1316" s="569"/>
      <c r="AA1316" s="569">
        <v>67000</v>
      </c>
      <c r="AB1316" s="569"/>
      <c r="AC1316" s="569"/>
      <c r="AD1316" s="569"/>
      <c r="AE1316" s="569">
        <v>67000</v>
      </c>
      <c r="AF1316" s="569"/>
      <c r="AG1316" s="569"/>
      <c r="AH1316" s="569" t="s">
        <v>2501</v>
      </c>
      <c r="AI1316" t="s">
        <v>542</v>
      </c>
      <c r="BP1316" s="203"/>
      <c r="BQ1316" s="203"/>
      <c r="BR1316" s="203"/>
      <c r="BS1316" s="203"/>
      <c r="BT1316" s="203"/>
      <c r="BV1316"/>
      <c r="BW1316" s="203"/>
      <c r="BZ1316" s="203"/>
      <c r="CA1316" s="126"/>
      <c r="CB1316" s="203"/>
      <c r="CC1316" s="203"/>
      <c r="CD1316" s="376"/>
      <c r="CE1316" s="203"/>
    </row>
    <row r="1317" spans="5:83" x14ac:dyDescent="0.25">
      <c r="E1317" s="282">
        <v>45778</v>
      </c>
      <c r="F1317" s="212">
        <v>33000</v>
      </c>
      <c r="G1317" s="215" t="s">
        <v>1281</v>
      </c>
      <c r="H1317" s="212" t="s">
        <v>5580</v>
      </c>
      <c r="T1317" s="671">
        <v>45149</v>
      </c>
      <c r="U1317" s="557" t="s">
        <v>574</v>
      </c>
      <c r="V1317" s="557" t="s">
        <v>2507</v>
      </c>
      <c r="W1317" s="558"/>
      <c r="X1317" s="558"/>
      <c r="Y1317" s="673">
        <v>510000</v>
      </c>
      <c r="Z1317" s="569"/>
      <c r="AA1317" s="569">
        <v>70000</v>
      </c>
      <c r="AB1317" s="569"/>
      <c r="AC1317" s="569"/>
      <c r="AD1317" s="569"/>
      <c r="AE1317" s="569">
        <v>70000</v>
      </c>
      <c r="AF1317" s="569"/>
      <c r="AG1317" s="569"/>
      <c r="AH1317" s="569" t="s">
        <v>2508</v>
      </c>
      <c r="AI1317" t="s">
        <v>542</v>
      </c>
      <c r="BP1317" s="203"/>
      <c r="BQ1317" s="203"/>
      <c r="BR1317" s="203"/>
      <c r="BS1317" s="203"/>
      <c r="BT1317" s="203"/>
      <c r="BV1317"/>
      <c r="BW1317" s="203"/>
      <c r="BZ1317" s="203"/>
      <c r="CA1317" s="126"/>
      <c r="CB1317" s="203"/>
      <c r="CC1317" s="203"/>
      <c r="CD1317" s="376"/>
      <c r="CE1317" s="203"/>
    </row>
    <row r="1318" spans="5:83" x14ac:dyDescent="0.25">
      <c r="E1318" s="282">
        <v>45777</v>
      </c>
      <c r="F1318" s="212">
        <v>4000</v>
      </c>
      <c r="G1318" s="215"/>
      <c r="H1318" s="212" t="s">
        <v>3486</v>
      </c>
      <c r="T1318" s="671">
        <v>45146</v>
      </c>
      <c r="U1318" s="557" t="s">
        <v>556</v>
      </c>
      <c r="V1318" s="557" t="s">
        <v>2506</v>
      </c>
      <c r="W1318" s="558" t="s">
        <v>2552</v>
      </c>
      <c r="X1318" s="558" t="s">
        <v>2555</v>
      </c>
      <c r="Y1318" s="673">
        <v>70000</v>
      </c>
      <c r="Z1318" s="569"/>
      <c r="AA1318" s="569">
        <v>20000</v>
      </c>
      <c r="AB1318" s="569"/>
      <c r="AC1318" s="569"/>
      <c r="AD1318" s="569"/>
      <c r="AE1318" s="569">
        <v>20000</v>
      </c>
      <c r="AF1318" s="569"/>
      <c r="AG1318" s="569"/>
      <c r="AH1318" s="569" t="s">
        <v>2688</v>
      </c>
      <c r="AI1318" t="s">
        <v>542</v>
      </c>
      <c r="BP1318" s="203"/>
      <c r="BQ1318" s="203"/>
      <c r="BR1318" s="203"/>
      <c r="BS1318" s="203"/>
      <c r="BT1318" s="203"/>
      <c r="BV1318"/>
      <c r="BW1318" s="203"/>
      <c r="BZ1318" s="203"/>
      <c r="CA1318" s="126"/>
      <c r="CB1318" s="203"/>
      <c r="CC1318" s="203"/>
      <c r="CD1318" s="376"/>
      <c r="CE1318" s="203"/>
    </row>
    <row r="1319" spans="5:83" x14ac:dyDescent="0.25">
      <c r="E1319" s="282">
        <v>45777</v>
      </c>
      <c r="F1319" s="212">
        <v>7000</v>
      </c>
      <c r="G1319" s="215"/>
      <c r="H1319" s="212" t="s">
        <v>5574</v>
      </c>
      <c r="T1319" s="671">
        <v>45145</v>
      </c>
      <c r="U1319" s="557" t="s">
        <v>556</v>
      </c>
      <c r="V1319" s="557">
        <v>50918298</v>
      </c>
      <c r="W1319" s="558" t="s">
        <v>2552</v>
      </c>
      <c r="X1319" s="558" t="s">
        <v>2554</v>
      </c>
      <c r="Y1319" s="673">
        <v>40000</v>
      </c>
      <c r="Z1319" s="569"/>
      <c r="AA1319" s="569">
        <v>10000</v>
      </c>
      <c r="AB1319" s="569"/>
      <c r="AC1319" s="569"/>
      <c r="AD1319" s="569"/>
      <c r="AE1319" s="569">
        <v>10000</v>
      </c>
      <c r="AF1319" s="569"/>
      <c r="AG1319" s="569"/>
      <c r="AH1319" s="569" t="s">
        <v>2687</v>
      </c>
      <c r="AI1319" t="s">
        <v>542</v>
      </c>
      <c r="BP1319" s="203"/>
      <c r="BQ1319" s="203"/>
      <c r="BR1319" s="203"/>
      <c r="BS1319" s="203"/>
      <c r="BT1319" s="203"/>
      <c r="BV1319"/>
      <c r="BW1319" s="203"/>
      <c r="BZ1319" s="203"/>
      <c r="CA1319" s="126"/>
      <c r="CB1319" s="203"/>
      <c r="CC1319" s="203"/>
      <c r="CD1319" s="376"/>
      <c r="CE1319" s="203"/>
    </row>
    <row r="1320" spans="5:83" x14ac:dyDescent="0.25">
      <c r="E1320" s="282">
        <v>45777</v>
      </c>
      <c r="F1320" s="212">
        <v>10000</v>
      </c>
      <c r="G1320" s="215"/>
      <c r="H1320" s="212"/>
      <c r="T1320" s="671">
        <v>45144</v>
      </c>
      <c r="U1320" s="557" t="s">
        <v>556</v>
      </c>
      <c r="V1320" s="557" t="s">
        <v>2438</v>
      </c>
      <c r="W1320" s="558" t="s">
        <v>561</v>
      </c>
      <c r="X1320" s="558" t="s">
        <v>426</v>
      </c>
      <c r="Y1320" s="673">
        <v>600000</v>
      </c>
      <c r="Z1320" s="569"/>
      <c r="AA1320" s="569">
        <v>54000</v>
      </c>
      <c r="AB1320" s="569"/>
      <c r="AC1320" s="569"/>
      <c r="AD1320" s="569"/>
      <c r="AE1320" s="569">
        <v>54000</v>
      </c>
      <c r="AF1320" s="569"/>
      <c r="AG1320" s="569"/>
      <c r="AH1320" s="569" t="s">
        <v>2509</v>
      </c>
      <c r="AI1320" t="s">
        <v>542</v>
      </c>
      <c r="BP1320" s="203"/>
      <c r="BQ1320" s="203"/>
      <c r="BR1320" s="203"/>
      <c r="BS1320" s="203"/>
      <c r="BT1320" s="203"/>
      <c r="BV1320"/>
      <c r="BW1320" s="203"/>
      <c r="BZ1320" s="203"/>
      <c r="CA1320" s="126"/>
      <c r="CB1320" s="203"/>
      <c r="CC1320" s="203"/>
      <c r="CD1320" s="376"/>
      <c r="CE1320" s="203"/>
    </row>
    <row r="1321" spans="5:83" x14ac:dyDescent="0.25">
      <c r="E1321" s="282">
        <v>45776</v>
      </c>
      <c r="F1321" s="212">
        <v>3000</v>
      </c>
      <c r="G1321" s="215" t="s">
        <v>5440</v>
      </c>
      <c r="H1321" s="212" t="s">
        <v>122</v>
      </c>
      <c r="T1321" s="671">
        <v>45143</v>
      </c>
      <c r="U1321" s="557" t="s">
        <v>556</v>
      </c>
      <c r="V1321" s="557" t="s">
        <v>2575</v>
      </c>
      <c r="W1321" s="558" t="s">
        <v>561</v>
      </c>
      <c r="X1321" s="558" t="s">
        <v>427</v>
      </c>
      <c r="Y1321" s="673">
        <v>280000</v>
      </c>
      <c r="Z1321" s="569"/>
      <c r="AA1321" s="569">
        <v>47000</v>
      </c>
      <c r="AB1321" s="569"/>
      <c r="AC1321" s="569"/>
      <c r="AD1321" s="569"/>
      <c r="AE1321" s="569">
        <v>47000</v>
      </c>
      <c r="AF1321" s="569"/>
      <c r="AG1321" s="569"/>
      <c r="AH1321" s="569" t="s">
        <v>2585</v>
      </c>
      <c r="AI1321" t="s">
        <v>542</v>
      </c>
      <c r="BP1321" s="203"/>
      <c r="BQ1321" s="203"/>
      <c r="BR1321" s="203"/>
      <c r="BS1321" s="203"/>
      <c r="BT1321" s="203"/>
      <c r="BV1321"/>
      <c r="BW1321" s="203"/>
      <c r="BZ1321" s="203"/>
      <c r="CA1321" s="126"/>
      <c r="CB1321" s="203"/>
      <c r="CC1321" s="203"/>
      <c r="CD1321" s="376"/>
      <c r="CE1321" s="203"/>
    </row>
    <row r="1322" spans="5:83" x14ac:dyDescent="0.25">
      <c r="E1322" s="282">
        <v>45776</v>
      </c>
      <c r="F1322" s="212">
        <v>321000</v>
      </c>
      <c r="G1322" s="215" t="s">
        <v>3323</v>
      </c>
      <c r="H1322" s="212" t="s">
        <v>5569</v>
      </c>
      <c r="T1322" s="671">
        <v>45142</v>
      </c>
      <c r="U1322" s="557" t="s">
        <v>556</v>
      </c>
      <c r="V1322" s="557" t="s">
        <v>2324</v>
      </c>
      <c r="W1322" s="558" t="s">
        <v>561</v>
      </c>
      <c r="X1322" s="558" t="s">
        <v>427</v>
      </c>
      <c r="Y1322" s="673">
        <v>454000</v>
      </c>
      <c r="Z1322" s="569"/>
      <c r="AA1322" s="569">
        <v>50000</v>
      </c>
      <c r="AB1322" s="569"/>
      <c r="AC1322" s="569"/>
      <c r="AD1322" s="569"/>
      <c r="AE1322" s="569">
        <v>50000</v>
      </c>
      <c r="AF1322" s="569"/>
      <c r="AG1322" s="569"/>
      <c r="AH1322" s="569" t="s">
        <v>2635</v>
      </c>
      <c r="AI1322" t="s">
        <v>542</v>
      </c>
      <c r="BP1322" s="203"/>
      <c r="BQ1322" s="203"/>
      <c r="BR1322" s="203"/>
      <c r="BS1322" s="203"/>
      <c r="BT1322" s="203"/>
      <c r="BV1322"/>
      <c r="BW1322" s="203"/>
      <c r="BZ1322" s="203"/>
      <c r="CA1322" s="126"/>
      <c r="CB1322" s="203"/>
      <c r="CC1322" s="203"/>
      <c r="CD1322" s="376"/>
      <c r="CE1322" s="203"/>
    </row>
    <row r="1323" spans="5:83" x14ac:dyDescent="0.25">
      <c r="E1323" s="282">
        <v>45776</v>
      </c>
      <c r="F1323" s="212">
        <v>30000</v>
      </c>
      <c r="G1323" s="215" t="s">
        <v>911</v>
      </c>
      <c r="H1323" s="212" t="s">
        <v>912</v>
      </c>
      <c r="T1323" s="671">
        <v>45141</v>
      </c>
      <c r="U1323" s="557" t="s">
        <v>556</v>
      </c>
      <c r="V1323" s="557" t="s">
        <v>2599</v>
      </c>
      <c r="W1323" s="558" t="s">
        <v>1871</v>
      </c>
      <c r="X1323" s="558" t="s">
        <v>2600</v>
      </c>
      <c r="Y1323" s="673">
        <v>90000</v>
      </c>
      <c r="Z1323" s="569"/>
      <c r="AA1323" s="569">
        <v>12500</v>
      </c>
      <c r="AB1323" s="569"/>
      <c r="AC1323" s="569"/>
      <c r="AD1323" s="569"/>
      <c r="AE1323" s="569">
        <v>12500</v>
      </c>
      <c r="AF1323" s="569"/>
      <c r="AG1323" s="569"/>
      <c r="AH1323" s="569" t="s">
        <v>2655</v>
      </c>
      <c r="AI1323" t="s">
        <v>542</v>
      </c>
      <c r="BP1323" s="203"/>
      <c r="BQ1323" s="203"/>
      <c r="BR1323" s="203"/>
      <c r="BS1323" s="203"/>
      <c r="BT1323" s="203"/>
      <c r="BV1323"/>
      <c r="BW1323" s="203"/>
      <c r="BZ1323" s="203"/>
      <c r="CA1323" s="126"/>
      <c r="CB1323" s="203"/>
      <c r="CC1323" s="203"/>
      <c r="CD1323" s="376"/>
      <c r="CE1323" s="203"/>
    </row>
    <row r="1324" spans="5:83" x14ac:dyDescent="0.25">
      <c r="E1324" s="282">
        <v>45776</v>
      </c>
      <c r="F1324" s="212">
        <v>10000</v>
      </c>
      <c r="G1324" s="215" t="s">
        <v>1365</v>
      </c>
      <c r="H1324" s="212" t="s">
        <v>1776</v>
      </c>
      <c r="T1324" s="671">
        <v>45140</v>
      </c>
      <c r="U1324" s="557" t="s">
        <v>556</v>
      </c>
      <c r="V1324" s="557" t="s">
        <v>2595</v>
      </c>
      <c r="W1324" s="558" t="s">
        <v>2596</v>
      </c>
      <c r="X1324" s="558" t="s">
        <v>214</v>
      </c>
      <c r="Y1324" s="673">
        <v>200000</v>
      </c>
      <c r="Z1324" s="569"/>
      <c r="AA1324" s="569">
        <v>42500</v>
      </c>
      <c r="AB1324" s="569"/>
      <c r="AC1324" s="569"/>
      <c r="AD1324" s="569"/>
      <c r="AE1324" s="569">
        <v>42500</v>
      </c>
      <c r="AF1324" s="569"/>
      <c r="AG1324" s="569"/>
      <c r="AH1324" s="569" t="s">
        <v>2597</v>
      </c>
      <c r="AI1324" t="s">
        <v>542</v>
      </c>
      <c r="BP1324" s="203"/>
      <c r="BQ1324" s="203"/>
      <c r="BR1324" s="203"/>
      <c r="BS1324" s="203"/>
      <c r="BT1324" s="203"/>
      <c r="BV1324"/>
      <c r="BW1324" s="203"/>
      <c r="BZ1324" s="203"/>
      <c r="CA1324" s="126"/>
      <c r="CB1324" s="203"/>
      <c r="CC1324" s="203"/>
      <c r="CD1324" s="376"/>
      <c r="CE1324" s="203"/>
    </row>
    <row r="1325" spans="5:83" x14ac:dyDescent="0.25">
      <c r="E1325" s="282">
        <v>45775</v>
      </c>
      <c r="F1325" s="212">
        <v>3000</v>
      </c>
      <c r="G1325" s="215" t="s">
        <v>5440</v>
      </c>
      <c r="H1325" s="212" t="s">
        <v>5565</v>
      </c>
      <c r="T1325" s="671">
        <v>45139</v>
      </c>
      <c r="U1325" s="557" t="s">
        <v>556</v>
      </c>
      <c r="V1325" s="557" t="s">
        <v>2574</v>
      </c>
      <c r="W1325" s="558" t="s">
        <v>561</v>
      </c>
      <c r="X1325" s="558" t="s">
        <v>427</v>
      </c>
      <c r="Y1325" s="673">
        <v>560000</v>
      </c>
      <c r="Z1325" s="569"/>
      <c r="AA1325" s="569">
        <v>49500</v>
      </c>
      <c r="AB1325" s="569"/>
      <c r="AC1325" s="569"/>
      <c r="AD1325" s="569"/>
      <c r="AE1325" s="569">
        <v>49500</v>
      </c>
      <c r="AF1325" s="569"/>
      <c r="AG1325" s="569"/>
      <c r="AH1325" s="569" t="s">
        <v>2592</v>
      </c>
      <c r="AI1325" t="s">
        <v>542</v>
      </c>
      <c r="BP1325" s="203"/>
      <c r="BQ1325" s="203"/>
      <c r="BR1325" s="203"/>
      <c r="BS1325" s="203"/>
      <c r="BT1325" s="203"/>
      <c r="BV1325"/>
      <c r="BW1325" s="203"/>
      <c r="BZ1325" s="203"/>
      <c r="CA1325" s="126"/>
      <c r="CB1325" s="203"/>
      <c r="CC1325" s="203"/>
      <c r="CD1325" s="376"/>
      <c r="CE1325" s="203"/>
    </row>
    <row r="1326" spans="5:83" x14ac:dyDescent="0.25">
      <c r="E1326" s="282">
        <v>45775</v>
      </c>
      <c r="F1326" s="212">
        <v>7000</v>
      </c>
      <c r="G1326" s="215"/>
      <c r="H1326" s="212"/>
      <c r="T1326" s="671">
        <v>45138</v>
      </c>
      <c r="U1326" s="557" t="s">
        <v>2491</v>
      </c>
      <c r="V1326" s="557" t="s">
        <v>2495</v>
      </c>
      <c r="W1326" s="558" t="s">
        <v>562</v>
      </c>
      <c r="X1326" s="558" t="s">
        <v>571</v>
      </c>
      <c r="Y1326" s="673">
        <v>372000</v>
      </c>
      <c r="Z1326" s="569"/>
      <c r="AA1326" s="569">
        <v>94000</v>
      </c>
      <c r="AB1326" s="569"/>
      <c r="AC1326" s="569"/>
      <c r="AD1326" s="569"/>
      <c r="AE1326" s="569">
        <v>94000</v>
      </c>
      <c r="AF1326" s="569"/>
      <c r="AG1326" s="569"/>
      <c r="AH1326" s="569" t="s">
        <v>2494</v>
      </c>
      <c r="AI1326" t="s">
        <v>542</v>
      </c>
      <c r="BP1326" s="203"/>
      <c r="BQ1326" s="203"/>
      <c r="BR1326" s="203"/>
      <c r="BS1326" s="203"/>
      <c r="BT1326" s="203"/>
      <c r="BV1326"/>
      <c r="BW1326" s="203"/>
      <c r="BZ1326" s="203"/>
      <c r="CA1326" s="126"/>
      <c r="CB1326" s="203"/>
      <c r="CC1326" s="203"/>
      <c r="CD1326" s="376"/>
      <c r="CE1326" s="203"/>
    </row>
    <row r="1327" spans="5:83" x14ac:dyDescent="0.25">
      <c r="E1327" s="282">
        <v>45773</v>
      </c>
      <c r="F1327" s="288">
        <v>5000</v>
      </c>
      <c r="G1327" s="215"/>
      <c r="H1327" s="2" t="s">
        <v>3697</v>
      </c>
      <c r="T1327" s="671">
        <v>45138</v>
      </c>
      <c r="U1327" s="557" t="s">
        <v>2492</v>
      </c>
      <c r="V1327" s="557" t="s">
        <v>1817</v>
      </c>
      <c r="W1327" s="558" t="s">
        <v>561</v>
      </c>
      <c r="X1327" s="558" t="s">
        <v>1653</v>
      </c>
      <c r="Y1327" s="673">
        <v>400000</v>
      </c>
      <c r="Z1327" s="569"/>
      <c r="AA1327" s="569">
        <v>105000</v>
      </c>
      <c r="AB1327" s="569"/>
      <c r="AC1327" s="569"/>
      <c r="AD1327" s="569"/>
      <c r="AE1327" s="569">
        <v>105000</v>
      </c>
      <c r="AF1327" s="569"/>
      <c r="AG1327" s="569"/>
      <c r="AH1327" s="569" t="s">
        <v>2493</v>
      </c>
      <c r="AI1327" t="s">
        <v>542</v>
      </c>
      <c r="BP1327" s="203"/>
      <c r="BQ1327" s="203"/>
      <c r="BR1327" s="203"/>
      <c r="BS1327" s="203"/>
      <c r="BT1327" s="203"/>
      <c r="BV1327"/>
      <c r="BW1327" s="203"/>
      <c r="BZ1327" s="203"/>
      <c r="CA1327" s="126"/>
      <c r="CB1327" s="203"/>
      <c r="CC1327" s="203"/>
      <c r="CD1327" s="376"/>
      <c r="CE1327" s="203"/>
    </row>
    <row r="1328" spans="5:83" x14ac:dyDescent="0.25">
      <c r="E1328" s="282">
        <v>45773</v>
      </c>
      <c r="F1328" s="288">
        <v>5000</v>
      </c>
      <c r="G1328" s="215" t="s">
        <v>1281</v>
      </c>
      <c r="H1328" s="2" t="s">
        <v>888</v>
      </c>
      <c r="T1328" s="671">
        <v>45138</v>
      </c>
      <c r="U1328" s="557" t="s">
        <v>556</v>
      </c>
      <c r="V1328" s="557">
        <v>1152197303</v>
      </c>
      <c r="W1328" s="558" t="s">
        <v>1791</v>
      </c>
      <c r="X1328" s="558" t="s">
        <v>571</v>
      </c>
      <c r="Y1328" s="673">
        <v>268000</v>
      </c>
      <c r="Z1328" s="569"/>
      <c r="AA1328" s="569">
        <v>18000</v>
      </c>
      <c r="AB1328" s="569"/>
      <c r="AC1328" s="569"/>
      <c r="AD1328" s="569"/>
      <c r="AE1328" s="569">
        <v>18000</v>
      </c>
      <c r="AF1328" s="569"/>
      <c r="AG1328" s="569"/>
      <c r="AH1328" s="569" t="s">
        <v>2388</v>
      </c>
      <c r="AI1328" t="s">
        <v>542</v>
      </c>
      <c r="BP1328" s="203"/>
      <c r="BQ1328" s="203"/>
      <c r="BR1328" s="203"/>
      <c r="BS1328" s="203"/>
      <c r="BT1328" s="203"/>
      <c r="BV1328"/>
      <c r="BW1328" s="203"/>
      <c r="BZ1328" s="203"/>
      <c r="CA1328" s="126"/>
      <c r="CB1328" s="203"/>
      <c r="CC1328" s="203"/>
      <c r="CD1328" s="376"/>
      <c r="CE1328" s="203"/>
    </row>
    <row r="1329" spans="5:83" x14ac:dyDescent="0.25">
      <c r="E1329" s="282">
        <v>45773</v>
      </c>
      <c r="F1329" s="288">
        <v>4000</v>
      </c>
      <c r="G1329" s="215" t="s">
        <v>3324</v>
      </c>
      <c r="H1329" s="2" t="s">
        <v>5541</v>
      </c>
      <c r="T1329" s="671">
        <v>45138</v>
      </c>
      <c r="U1329" s="557" t="s">
        <v>556</v>
      </c>
      <c r="V1329" s="557">
        <v>71581789</v>
      </c>
      <c r="W1329" s="558" t="s">
        <v>1791</v>
      </c>
      <c r="X1329" s="558" t="s">
        <v>214</v>
      </c>
      <c r="Y1329" s="673">
        <v>268000</v>
      </c>
      <c r="Z1329" s="569"/>
      <c r="AA1329" s="569">
        <v>18000</v>
      </c>
      <c r="AB1329" s="569"/>
      <c r="AC1329" s="569"/>
      <c r="AD1329" s="569"/>
      <c r="AE1329" s="569">
        <v>18000</v>
      </c>
      <c r="AF1329" s="569"/>
      <c r="AG1329" s="569"/>
      <c r="AH1329" s="569" t="s">
        <v>2388</v>
      </c>
      <c r="AI1329" t="s">
        <v>542</v>
      </c>
      <c r="BP1329" s="203"/>
      <c r="BQ1329" s="203"/>
      <c r="BR1329" s="203"/>
      <c r="BS1329" s="203"/>
      <c r="BT1329" s="203"/>
      <c r="BV1329"/>
      <c r="BW1329" s="203"/>
      <c r="BZ1329" s="203"/>
      <c r="CA1329" s="126"/>
      <c r="CB1329" s="203"/>
      <c r="CC1329" s="203"/>
      <c r="CD1329" s="376"/>
      <c r="CE1329" s="203"/>
    </row>
    <row r="1330" spans="5:83" x14ac:dyDescent="0.25">
      <c r="E1330" s="282">
        <v>45773</v>
      </c>
      <c r="F1330" s="212">
        <v>208000</v>
      </c>
      <c r="G1330" s="215" t="s">
        <v>1281</v>
      </c>
      <c r="H1330" s="212" t="s">
        <v>3344</v>
      </c>
      <c r="T1330" s="671">
        <v>45138</v>
      </c>
      <c r="U1330" s="557" t="s">
        <v>556</v>
      </c>
      <c r="V1330" s="557">
        <v>43908233</v>
      </c>
      <c r="W1330" s="558" t="s">
        <v>1791</v>
      </c>
      <c r="X1330" s="558" t="s">
        <v>238</v>
      </c>
      <c r="Y1330" s="673">
        <v>268000</v>
      </c>
      <c r="Z1330" s="569"/>
      <c r="AA1330" s="569">
        <v>18000</v>
      </c>
      <c r="AB1330" s="569"/>
      <c r="AC1330" s="569"/>
      <c r="AD1330" s="569"/>
      <c r="AE1330" s="569">
        <v>18000</v>
      </c>
      <c r="AF1330" s="569"/>
      <c r="AG1330" s="569"/>
      <c r="AH1330" s="569" t="s">
        <v>2388</v>
      </c>
      <c r="AI1330" t="s">
        <v>542</v>
      </c>
      <c r="BP1330" s="203"/>
      <c r="BQ1330" s="203"/>
      <c r="BR1330" s="203"/>
      <c r="BS1330" s="203"/>
      <c r="BT1330" s="203"/>
      <c r="BV1330"/>
      <c r="BW1330" s="203"/>
      <c r="BZ1330" s="203"/>
      <c r="CA1330" s="126"/>
      <c r="CB1330" s="203"/>
      <c r="CC1330" s="203"/>
      <c r="CD1330" s="376"/>
      <c r="CE1330" s="203"/>
    </row>
    <row r="1331" spans="5:83" x14ac:dyDescent="0.25">
      <c r="E1331" s="282">
        <v>45773</v>
      </c>
      <c r="F1331" s="288">
        <v>6000</v>
      </c>
      <c r="G1331" s="215" t="s">
        <v>3323</v>
      </c>
      <c r="H1331" s="2" t="s">
        <v>5540</v>
      </c>
      <c r="T1331" s="671">
        <v>45138</v>
      </c>
      <c r="U1331" s="557" t="s">
        <v>556</v>
      </c>
      <c r="V1331" s="557">
        <v>1152197303</v>
      </c>
      <c r="W1331" s="558" t="s">
        <v>1791</v>
      </c>
      <c r="X1331" s="558" t="s">
        <v>238</v>
      </c>
      <c r="Y1331" s="673">
        <v>268000</v>
      </c>
      <c r="Z1331" s="569"/>
      <c r="AA1331" s="569">
        <v>18000</v>
      </c>
      <c r="AB1331" s="569"/>
      <c r="AC1331" s="569"/>
      <c r="AD1331" s="569"/>
      <c r="AE1331" s="569">
        <v>18000</v>
      </c>
      <c r="AF1331" s="569"/>
      <c r="AG1331" s="569"/>
      <c r="AH1331" s="569" t="s">
        <v>2388</v>
      </c>
      <c r="AI1331" t="s">
        <v>542</v>
      </c>
      <c r="BP1331" s="203"/>
      <c r="BQ1331" s="203"/>
      <c r="BR1331" s="203"/>
      <c r="BS1331" s="203"/>
      <c r="BT1331" s="203"/>
      <c r="BV1331"/>
      <c r="BW1331" s="203"/>
      <c r="BZ1331" s="203"/>
      <c r="CA1331" s="126"/>
      <c r="CB1331" s="203"/>
      <c r="CC1331" s="203"/>
      <c r="CD1331" s="376"/>
      <c r="CE1331" s="203"/>
    </row>
    <row r="1332" spans="5:83" x14ac:dyDescent="0.25">
      <c r="E1332" s="282">
        <v>45773</v>
      </c>
      <c r="F1332" s="288">
        <v>1000</v>
      </c>
      <c r="G1332" s="215" t="s">
        <v>1365</v>
      </c>
      <c r="H1332" s="2" t="s">
        <v>5539</v>
      </c>
      <c r="T1332" s="671">
        <v>45138</v>
      </c>
      <c r="U1332" s="557" t="s">
        <v>556</v>
      </c>
      <c r="V1332" s="557">
        <v>10187535</v>
      </c>
      <c r="W1332" s="558" t="s">
        <v>1791</v>
      </c>
      <c r="X1332" s="558" t="s">
        <v>238</v>
      </c>
      <c r="Y1332" s="673">
        <v>300000</v>
      </c>
      <c r="Z1332" s="569"/>
      <c r="AA1332" s="569">
        <v>18000</v>
      </c>
      <c r="AB1332" s="569"/>
      <c r="AC1332" s="569"/>
      <c r="AD1332" s="569"/>
      <c r="AE1332" s="569">
        <v>18000</v>
      </c>
      <c r="AF1332" s="569"/>
      <c r="AG1332" s="569"/>
      <c r="AH1332" s="569" t="s">
        <v>2388</v>
      </c>
      <c r="AI1332" t="s">
        <v>542</v>
      </c>
      <c r="BP1332" s="203"/>
      <c r="BQ1332" s="203"/>
      <c r="BR1332" s="203"/>
      <c r="BS1332" s="203"/>
      <c r="BT1332" s="203"/>
      <c r="BV1332"/>
      <c r="BW1332" s="203"/>
      <c r="BZ1332" s="203"/>
      <c r="CA1332" s="126"/>
      <c r="CB1332" s="203"/>
      <c r="CC1332" s="203"/>
      <c r="CD1332" s="376"/>
      <c r="CE1332" s="203"/>
    </row>
    <row r="1333" spans="5:83" x14ac:dyDescent="0.25">
      <c r="E1333" s="282">
        <v>45773</v>
      </c>
      <c r="F1333" s="288">
        <v>8000</v>
      </c>
      <c r="G1333" s="215" t="s">
        <v>1281</v>
      </c>
      <c r="H1333" s="2" t="s">
        <v>5542</v>
      </c>
      <c r="T1333" s="671">
        <v>45138</v>
      </c>
      <c r="U1333" s="557" t="s">
        <v>556</v>
      </c>
      <c r="V1333" s="557">
        <v>1042767051</v>
      </c>
      <c r="W1333" s="558" t="s">
        <v>1791</v>
      </c>
      <c r="X1333" s="558" t="s">
        <v>238</v>
      </c>
      <c r="Y1333" s="673">
        <v>267000</v>
      </c>
      <c r="Z1333" s="569"/>
      <c r="AA1333" s="569">
        <v>17000</v>
      </c>
      <c r="AB1333" s="569"/>
      <c r="AC1333" s="569"/>
      <c r="AD1333" s="569"/>
      <c r="AE1333" s="569">
        <v>17000</v>
      </c>
      <c r="AF1333" s="569"/>
      <c r="AG1333" s="569"/>
      <c r="AH1333" s="569" t="s">
        <v>2300</v>
      </c>
      <c r="AI1333" t="s">
        <v>542</v>
      </c>
      <c r="BP1333" s="203"/>
      <c r="BQ1333" s="203"/>
      <c r="BR1333" s="203"/>
      <c r="BS1333" s="203"/>
      <c r="BT1333" s="203"/>
      <c r="BV1333"/>
      <c r="BW1333" s="203"/>
      <c r="BZ1333" s="203"/>
      <c r="CA1333" s="126"/>
      <c r="CB1333" s="203"/>
      <c r="CC1333" s="203"/>
      <c r="CD1333" s="376"/>
      <c r="CE1333" s="203"/>
    </row>
    <row r="1334" spans="5:83" x14ac:dyDescent="0.25">
      <c r="E1334" s="282">
        <v>45772</v>
      </c>
      <c r="F1334" s="212">
        <v>30000</v>
      </c>
      <c r="G1334" s="215" t="s">
        <v>911</v>
      </c>
      <c r="H1334" s="1005" t="s">
        <v>885</v>
      </c>
      <c r="T1334" s="671">
        <v>45137</v>
      </c>
      <c r="U1334" s="557" t="s">
        <v>596</v>
      </c>
      <c r="V1334" s="557" t="s">
        <v>1633</v>
      </c>
      <c r="W1334" s="558" t="s">
        <v>561</v>
      </c>
      <c r="X1334" s="558" t="s">
        <v>214</v>
      </c>
      <c r="Y1334" s="673">
        <v>369000</v>
      </c>
      <c r="Z1334" s="569"/>
      <c r="AA1334" s="569">
        <v>113000</v>
      </c>
      <c r="AB1334" s="569"/>
      <c r="AC1334" s="569"/>
      <c r="AD1334" s="569"/>
      <c r="AE1334" s="569">
        <v>113000</v>
      </c>
      <c r="AF1334" s="569"/>
      <c r="AG1334" s="569"/>
      <c r="AH1334" s="569" t="s">
        <v>2502</v>
      </c>
      <c r="AI1334" t="s">
        <v>542</v>
      </c>
      <c r="BP1334" s="203"/>
      <c r="BQ1334" s="203"/>
      <c r="BR1334" s="203"/>
      <c r="BS1334" s="203"/>
      <c r="BT1334" s="203"/>
      <c r="BV1334"/>
      <c r="BW1334" s="203"/>
      <c r="BZ1334" s="203"/>
      <c r="CA1334" s="126"/>
      <c r="CB1334" s="203"/>
      <c r="CC1334" s="203"/>
      <c r="CD1334" s="376"/>
      <c r="CE1334" s="203"/>
    </row>
    <row r="1335" spans="5:83" x14ac:dyDescent="0.25">
      <c r="E1335" s="282">
        <v>45772</v>
      </c>
      <c r="F1335" s="288">
        <v>5000</v>
      </c>
      <c r="G1335" s="215" t="s">
        <v>1281</v>
      </c>
      <c r="H1335" s="2" t="s">
        <v>5538</v>
      </c>
      <c r="T1335" s="671">
        <v>45136</v>
      </c>
      <c r="U1335" s="557" t="s">
        <v>1919</v>
      </c>
      <c r="V1335" s="557" t="s">
        <v>2423</v>
      </c>
      <c r="W1335" s="558" t="s">
        <v>561</v>
      </c>
      <c r="X1335" s="558" t="s">
        <v>214</v>
      </c>
      <c r="Y1335" s="673">
        <v>1055000</v>
      </c>
      <c r="Z1335" s="569"/>
      <c r="AA1335" s="569">
        <v>151000</v>
      </c>
      <c r="AB1335" s="569"/>
      <c r="AC1335" s="569"/>
      <c r="AD1335" s="569"/>
      <c r="AE1335" s="569">
        <v>151000</v>
      </c>
      <c r="AF1335" s="569"/>
      <c r="AG1335" s="569"/>
      <c r="AH1335" s="569" t="s">
        <v>2469</v>
      </c>
      <c r="AI1335" t="s">
        <v>542</v>
      </c>
      <c r="BP1335" s="203"/>
      <c r="BQ1335" s="203"/>
      <c r="BR1335" s="203"/>
      <c r="BS1335" s="203"/>
      <c r="BT1335" s="203"/>
      <c r="BV1335"/>
      <c r="BW1335" s="203"/>
      <c r="BZ1335" s="203"/>
      <c r="CA1335" s="126"/>
      <c r="CB1335" s="203"/>
      <c r="CC1335" s="203"/>
      <c r="CD1335" s="376"/>
      <c r="CE1335" s="203"/>
    </row>
    <row r="1336" spans="5:83" x14ac:dyDescent="0.25">
      <c r="E1336" s="282">
        <v>45770</v>
      </c>
      <c r="F1336" s="288">
        <v>5000</v>
      </c>
      <c r="G1336" s="215" t="s">
        <v>5440</v>
      </c>
      <c r="H1336" s="2" t="s">
        <v>3697</v>
      </c>
      <c r="T1336" s="671">
        <v>45135</v>
      </c>
      <c r="U1336" s="557" t="s">
        <v>1697</v>
      </c>
      <c r="V1336" s="557" t="s">
        <v>2466</v>
      </c>
      <c r="W1336" s="558" t="s">
        <v>2467</v>
      </c>
      <c r="X1336" s="558" t="s">
        <v>426</v>
      </c>
      <c r="Y1336" s="673">
        <v>645000</v>
      </c>
      <c r="Z1336" s="569"/>
      <c r="AA1336" s="569">
        <v>72000</v>
      </c>
      <c r="AB1336" s="569"/>
      <c r="AC1336" s="569"/>
      <c r="AD1336" s="569"/>
      <c r="AE1336" s="569">
        <v>72000</v>
      </c>
      <c r="AF1336" s="569"/>
      <c r="AG1336" s="569"/>
      <c r="AH1336" s="569" t="s">
        <v>2468</v>
      </c>
      <c r="AI1336" t="s">
        <v>542</v>
      </c>
      <c r="BP1336" s="203"/>
      <c r="BQ1336" s="203"/>
      <c r="BR1336" s="203"/>
      <c r="BS1336" s="203"/>
      <c r="BT1336" s="203"/>
      <c r="BV1336"/>
      <c r="BW1336" s="203"/>
      <c r="BZ1336" s="203"/>
      <c r="CA1336" s="126"/>
      <c r="CB1336" s="203"/>
      <c r="CC1336" s="203"/>
      <c r="CD1336" s="376"/>
      <c r="CE1336" s="203"/>
    </row>
    <row r="1337" spans="5:83" x14ac:dyDescent="0.25">
      <c r="E1337" s="282">
        <v>45770</v>
      </c>
      <c r="F1337" s="288">
        <v>1000</v>
      </c>
      <c r="G1337" s="215" t="s">
        <v>911</v>
      </c>
      <c r="H1337" s="2" t="s">
        <v>5524</v>
      </c>
      <c r="T1337" s="671">
        <v>45134</v>
      </c>
      <c r="U1337" s="557" t="s">
        <v>1697</v>
      </c>
      <c r="V1337" s="557" t="s">
        <v>2464</v>
      </c>
      <c r="W1337" s="558" t="s">
        <v>2467</v>
      </c>
      <c r="X1337" s="558" t="s">
        <v>427</v>
      </c>
      <c r="Y1337" s="673">
        <v>1107000</v>
      </c>
      <c r="Z1337" s="569"/>
      <c r="AA1337" s="569">
        <v>20000</v>
      </c>
      <c r="AB1337" s="569"/>
      <c r="AC1337" s="569"/>
      <c r="AD1337" s="569"/>
      <c r="AE1337" s="569">
        <v>20000</v>
      </c>
      <c r="AF1337" s="569"/>
      <c r="AG1337" s="569"/>
      <c r="AH1337" s="569" t="s">
        <v>2503</v>
      </c>
      <c r="AI1337" t="s">
        <v>542</v>
      </c>
      <c r="BP1337" s="203"/>
      <c r="BQ1337" s="203"/>
      <c r="BR1337" s="203"/>
      <c r="BS1337" s="203"/>
      <c r="BT1337" s="203"/>
      <c r="BV1337"/>
      <c r="BW1337" s="203"/>
      <c r="BZ1337" s="203"/>
      <c r="CA1337" s="126"/>
      <c r="CB1337" s="203"/>
      <c r="CC1337" s="203"/>
      <c r="CD1337" s="376"/>
      <c r="CE1337" s="203"/>
    </row>
    <row r="1338" spans="5:83" x14ac:dyDescent="0.25">
      <c r="E1338" s="282">
        <v>45770</v>
      </c>
      <c r="F1338" s="212">
        <v>300000</v>
      </c>
      <c r="G1338" s="215"/>
      <c r="H1338" s="212" t="s">
        <v>5549</v>
      </c>
      <c r="T1338" s="671">
        <v>45133</v>
      </c>
      <c r="U1338" s="557" t="s">
        <v>2431</v>
      </c>
      <c r="V1338" s="557" t="s">
        <v>2148</v>
      </c>
      <c r="W1338" s="558" t="s">
        <v>561</v>
      </c>
      <c r="X1338" s="558" t="s">
        <v>426</v>
      </c>
      <c r="Y1338" s="673">
        <v>458000</v>
      </c>
      <c r="Z1338" s="569"/>
      <c r="AA1338" s="569">
        <v>55000</v>
      </c>
      <c r="AB1338" s="569"/>
      <c r="AC1338" s="569"/>
      <c r="AD1338" s="569"/>
      <c r="AE1338" s="569">
        <v>55000</v>
      </c>
      <c r="AF1338" s="569"/>
      <c r="AG1338" s="569"/>
      <c r="AH1338" s="569" t="s">
        <v>2437</v>
      </c>
      <c r="AI1338" t="s">
        <v>542</v>
      </c>
      <c r="BP1338" s="203"/>
      <c r="BQ1338" s="203"/>
      <c r="BR1338" s="203"/>
      <c r="BS1338" s="203"/>
      <c r="BT1338" s="203"/>
      <c r="BV1338"/>
      <c r="BW1338" s="203"/>
      <c r="BZ1338" s="203"/>
      <c r="CA1338" s="126"/>
      <c r="CB1338" s="203"/>
      <c r="CC1338" s="203"/>
      <c r="CD1338" s="376"/>
      <c r="CE1338" s="203"/>
    </row>
    <row r="1339" spans="5:83" x14ac:dyDescent="0.25">
      <c r="E1339" s="282">
        <v>45770</v>
      </c>
      <c r="F1339" s="288">
        <v>2000</v>
      </c>
      <c r="G1339" s="215" t="s">
        <v>5440</v>
      </c>
      <c r="H1339" s="2" t="s">
        <v>5517</v>
      </c>
      <c r="T1339" s="671">
        <v>45132</v>
      </c>
      <c r="U1339" s="557" t="s">
        <v>2357</v>
      </c>
      <c r="V1339" s="557" t="s">
        <v>2401</v>
      </c>
      <c r="W1339" s="558" t="s">
        <v>561</v>
      </c>
      <c r="X1339" s="558" t="s">
        <v>214</v>
      </c>
      <c r="Y1339" s="673">
        <v>294000</v>
      </c>
      <c r="Z1339" s="569"/>
      <c r="AA1339" s="569">
        <v>94000</v>
      </c>
      <c r="AB1339" s="569"/>
      <c r="AC1339" s="569"/>
      <c r="AD1339" s="569"/>
      <c r="AE1339" s="569">
        <v>94000</v>
      </c>
      <c r="AF1339" s="569"/>
      <c r="AG1339" s="569"/>
      <c r="AH1339" s="569" t="s">
        <v>2426</v>
      </c>
      <c r="AI1339" t="s">
        <v>542</v>
      </c>
      <c r="BP1339" s="203"/>
      <c r="BQ1339" s="203"/>
      <c r="BR1339" s="203"/>
      <c r="BS1339" s="203"/>
      <c r="BT1339" s="203"/>
      <c r="BV1339"/>
      <c r="BW1339" s="203"/>
      <c r="BZ1339" s="203"/>
      <c r="CA1339" s="126"/>
      <c r="CB1339" s="203"/>
      <c r="CC1339" s="203"/>
      <c r="CD1339" s="376"/>
      <c r="CE1339" s="203"/>
    </row>
    <row r="1340" spans="5:83" x14ac:dyDescent="0.25">
      <c r="E1340" s="282">
        <v>45770</v>
      </c>
      <c r="F1340" s="288">
        <v>10000</v>
      </c>
      <c r="G1340" s="215" t="s">
        <v>3324</v>
      </c>
      <c r="H1340" s="2" t="s">
        <v>5522</v>
      </c>
      <c r="T1340" s="671">
        <v>45131</v>
      </c>
      <c r="U1340" s="557" t="s">
        <v>2420</v>
      </c>
      <c r="V1340" s="557" t="s">
        <v>2422</v>
      </c>
      <c r="W1340" s="558" t="s">
        <v>580</v>
      </c>
      <c r="X1340" s="558" t="s">
        <v>426</v>
      </c>
      <c r="Y1340" s="673">
        <v>592000</v>
      </c>
      <c r="Z1340" s="569"/>
      <c r="AA1340" s="569">
        <v>88000</v>
      </c>
      <c r="AB1340" s="569"/>
      <c r="AC1340" s="569"/>
      <c r="AD1340" s="569"/>
      <c r="AE1340" s="569">
        <v>88000</v>
      </c>
      <c r="AF1340" s="569"/>
      <c r="AG1340" s="569"/>
      <c r="AH1340" s="569" t="s">
        <v>2427</v>
      </c>
      <c r="AI1340" t="s">
        <v>542</v>
      </c>
      <c r="BP1340" s="203"/>
      <c r="BQ1340" s="203"/>
      <c r="BR1340" s="203"/>
      <c r="BS1340" s="203"/>
      <c r="BT1340" s="203"/>
      <c r="BV1340"/>
      <c r="BW1340" s="203"/>
      <c r="BZ1340" s="203"/>
      <c r="CA1340" s="126"/>
      <c r="CB1340" s="203"/>
      <c r="CC1340" s="203"/>
      <c r="CD1340" s="376"/>
      <c r="CE1340" s="203"/>
    </row>
    <row r="1341" spans="5:83" x14ac:dyDescent="0.25">
      <c r="E1341" s="282">
        <v>45770</v>
      </c>
      <c r="F1341" s="288">
        <v>30000</v>
      </c>
      <c r="G1341" s="215" t="s">
        <v>1281</v>
      </c>
      <c r="H1341" s="2" t="s">
        <v>5543</v>
      </c>
      <c r="T1341" s="671">
        <v>45130</v>
      </c>
      <c r="U1341" s="557" t="s">
        <v>1641</v>
      </c>
      <c r="V1341" s="557" t="s">
        <v>2414</v>
      </c>
      <c r="W1341" s="558" t="s">
        <v>561</v>
      </c>
      <c r="X1341" s="558" t="s">
        <v>577</v>
      </c>
      <c r="Y1341" s="673">
        <v>689000</v>
      </c>
      <c r="Z1341" s="569"/>
      <c r="AA1341" s="569">
        <v>70000</v>
      </c>
      <c r="AB1341" s="569"/>
      <c r="AC1341" s="569"/>
      <c r="AD1341" s="569"/>
      <c r="AE1341" s="569">
        <v>70000</v>
      </c>
      <c r="AF1341" s="569"/>
      <c r="AG1341" s="569"/>
      <c r="AH1341" s="569" t="s">
        <v>2415</v>
      </c>
      <c r="AI1341" t="s">
        <v>542</v>
      </c>
      <c r="BP1341" s="203"/>
      <c r="BQ1341" s="203"/>
      <c r="BR1341" s="203"/>
      <c r="BS1341" s="203"/>
      <c r="BT1341" s="203"/>
      <c r="BV1341"/>
      <c r="BW1341" s="203"/>
      <c r="BZ1341" s="203"/>
      <c r="CA1341" s="126"/>
      <c r="CB1341" s="203"/>
      <c r="CC1341" s="203"/>
      <c r="CD1341" s="376"/>
      <c r="CE1341" s="203"/>
    </row>
    <row r="1342" spans="5:83" x14ac:dyDescent="0.25">
      <c r="E1342" s="282">
        <v>45770</v>
      </c>
      <c r="F1342" s="288">
        <v>4000</v>
      </c>
      <c r="G1342" s="215" t="s">
        <v>3324</v>
      </c>
      <c r="H1342" s="2" t="s">
        <v>5521</v>
      </c>
      <c r="T1342" s="671">
        <v>45129</v>
      </c>
      <c r="U1342" s="557" t="s">
        <v>2421</v>
      </c>
      <c r="V1342" s="557" t="s">
        <v>2408</v>
      </c>
      <c r="W1342" s="558" t="s">
        <v>561</v>
      </c>
      <c r="X1342" s="558" t="s">
        <v>424</v>
      </c>
      <c r="Y1342" s="673">
        <v>266000</v>
      </c>
      <c r="Z1342" s="569"/>
      <c r="AA1342" s="569">
        <v>17000</v>
      </c>
      <c r="AB1342" s="569"/>
      <c r="AC1342" s="569"/>
      <c r="AD1342" s="569"/>
      <c r="AE1342" s="569">
        <v>17000</v>
      </c>
      <c r="AF1342" s="569"/>
      <c r="AG1342" s="569"/>
      <c r="AH1342" s="569" t="s">
        <v>2411</v>
      </c>
      <c r="AI1342" t="s">
        <v>542</v>
      </c>
      <c r="BP1342" s="203"/>
      <c r="BQ1342" s="203"/>
      <c r="BR1342" s="203"/>
      <c r="BS1342" s="203"/>
      <c r="BT1342" s="203"/>
      <c r="BV1342"/>
      <c r="BW1342" s="203"/>
      <c r="BZ1342" s="203"/>
      <c r="CA1342" s="126"/>
      <c r="CB1342" s="203"/>
      <c r="CC1342" s="203"/>
      <c r="CD1342" s="376"/>
      <c r="CE1342" s="203"/>
    </row>
    <row r="1343" spans="5:83" x14ac:dyDescent="0.25">
      <c r="E1343" s="282">
        <v>45770</v>
      </c>
      <c r="F1343" s="288">
        <v>3000</v>
      </c>
      <c r="G1343" s="215" t="s">
        <v>5440</v>
      </c>
      <c r="H1343" s="2" t="s">
        <v>5165</v>
      </c>
      <c r="T1343" s="671">
        <v>45128</v>
      </c>
      <c r="U1343" s="557" t="s">
        <v>578</v>
      </c>
      <c r="V1343" s="557" t="s">
        <v>2416</v>
      </c>
      <c r="W1343" s="558" t="s">
        <v>2417</v>
      </c>
      <c r="X1343" s="558" t="s">
        <v>214</v>
      </c>
      <c r="Y1343" s="673">
        <v>80000</v>
      </c>
      <c r="Z1343" s="569"/>
      <c r="AA1343" s="569">
        <v>23000</v>
      </c>
      <c r="AB1343" s="569"/>
      <c r="AC1343" s="569"/>
      <c r="AD1343" s="569"/>
      <c r="AE1343" s="569">
        <v>23000</v>
      </c>
      <c r="AF1343" s="569"/>
      <c r="AG1343" s="569"/>
      <c r="AH1343" s="569" t="s">
        <v>2418</v>
      </c>
      <c r="AI1343" t="s">
        <v>542</v>
      </c>
      <c r="BP1343" s="203"/>
      <c r="BQ1343" s="203"/>
      <c r="BR1343" s="203"/>
      <c r="BS1343" s="203"/>
      <c r="BT1343" s="203"/>
      <c r="BV1343"/>
      <c r="BW1343" s="203"/>
      <c r="BZ1343" s="203"/>
      <c r="CA1343" s="126"/>
      <c r="CB1343" s="203"/>
      <c r="CC1343" s="203"/>
      <c r="CD1343" s="376"/>
      <c r="CE1343" s="203"/>
    </row>
    <row r="1344" spans="5:83" x14ac:dyDescent="0.25">
      <c r="E1344" s="282">
        <v>45770</v>
      </c>
      <c r="F1344" s="288">
        <v>5000</v>
      </c>
      <c r="G1344" s="215" t="s">
        <v>1281</v>
      </c>
      <c r="H1344" s="2" t="s">
        <v>883</v>
      </c>
      <c r="T1344" s="671">
        <v>45127</v>
      </c>
      <c r="U1344" s="674" t="s">
        <v>2101</v>
      </c>
      <c r="V1344" s="674" t="s">
        <v>2355</v>
      </c>
      <c r="W1344" s="675"/>
      <c r="X1344" s="675" t="s">
        <v>1611</v>
      </c>
      <c r="Y1344" s="676">
        <v>270000</v>
      </c>
      <c r="Z1344" s="677"/>
      <c r="AA1344" s="677">
        <v>63000</v>
      </c>
      <c r="AB1344" s="677"/>
      <c r="AC1344" s="677"/>
      <c r="AD1344" s="677"/>
      <c r="AE1344" s="677">
        <v>63000</v>
      </c>
      <c r="AF1344" s="677"/>
      <c r="AG1344" s="677"/>
      <c r="AH1344" s="677" t="s">
        <v>2407</v>
      </c>
      <c r="AI1344" t="s">
        <v>542</v>
      </c>
      <c r="BP1344" s="203"/>
      <c r="BQ1344" s="203"/>
      <c r="BR1344" s="203"/>
      <c r="BS1344" s="203"/>
      <c r="BT1344" s="203"/>
      <c r="BV1344"/>
      <c r="BW1344" s="203"/>
      <c r="BZ1344" s="203"/>
      <c r="CA1344" s="126"/>
      <c r="CB1344" s="203"/>
      <c r="CC1344" s="203"/>
      <c r="CD1344" s="376"/>
      <c r="CE1344" s="203"/>
    </row>
    <row r="1345" spans="5:91" x14ac:dyDescent="0.25">
      <c r="E1345" s="282">
        <v>45770</v>
      </c>
      <c r="F1345" s="288">
        <v>5000</v>
      </c>
      <c r="G1345" s="215" t="s">
        <v>911</v>
      </c>
      <c r="H1345" s="2" t="s">
        <v>5525</v>
      </c>
      <c r="T1345" s="671">
        <v>45126</v>
      </c>
      <c r="U1345" s="557" t="s">
        <v>1462</v>
      </c>
      <c r="V1345" s="557" t="s">
        <v>2105</v>
      </c>
      <c r="W1345" s="558" t="s">
        <v>561</v>
      </c>
      <c r="X1345" s="558" t="s">
        <v>427</v>
      </c>
      <c r="Y1345" s="673">
        <v>938000</v>
      </c>
      <c r="Z1345" s="569"/>
      <c r="AA1345" s="569">
        <v>95000</v>
      </c>
      <c r="AB1345" s="569"/>
      <c r="AC1345" s="569"/>
      <c r="AD1345" s="569"/>
      <c r="AE1345" s="569">
        <v>95000</v>
      </c>
      <c r="AF1345" s="569"/>
      <c r="AG1345" s="569"/>
      <c r="AH1345" s="569" t="s">
        <v>2412</v>
      </c>
      <c r="AI1345" t="s">
        <v>542</v>
      </c>
      <c r="BP1345" s="203"/>
      <c r="BQ1345" s="203"/>
      <c r="BR1345" s="203"/>
      <c r="BS1345" s="203"/>
      <c r="BT1345" s="203"/>
      <c r="BV1345"/>
      <c r="BW1345" s="203"/>
      <c r="BZ1345" s="203"/>
      <c r="CA1345" s="126"/>
      <c r="CB1345" s="203"/>
      <c r="CC1345" s="203"/>
      <c r="CD1345" s="376"/>
      <c r="CE1345" s="203"/>
    </row>
    <row r="1346" spans="5:91" x14ac:dyDescent="0.25">
      <c r="E1346" s="282">
        <v>45770</v>
      </c>
      <c r="F1346" s="288">
        <v>40000</v>
      </c>
      <c r="G1346" s="215" t="s">
        <v>911</v>
      </c>
      <c r="H1346" s="2" t="s">
        <v>5523</v>
      </c>
      <c r="T1346" s="671">
        <v>45125</v>
      </c>
      <c r="U1346" s="557" t="s">
        <v>582</v>
      </c>
      <c r="V1346" s="557" t="s">
        <v>2390</v>
      </c>
      <c r="W1346" s="558" t="s">
        <v>2066</v>
      </c>
      <c r="X1346" s="558" t="s">
        <v>559</v>
      </c>
      <c r="Y1346" s="569">
        <v>250000</v>
      </c>
      <c r="Z1346" s="569"/>
      <c r="AA1346" s="569">
        <v>0</v>
      </c>
      <c r="AB1346" s="569"/>
      <c r="AC1346" s="569"/>
      <c r="AD1346" s="569"/>
      <c r="AE1346" s="569">
        <v>0</v>
      </c>
      <c r="AF1346" s="569"/>
      <c r="AG1346" s="569"/>
      <c r="AH1346" s="569" t="s">
        <v>2391</v>
      </c>
      <c r="AI1346" t="s">
        <v>542</v>
      </c>
      <c r="BP1346" s="203"/>
      <c r="BQ1346" s="203"/>
      <c r="BR1346" s="203"/>
      <c r="BS1346" s="203"/>
      <c r="BT1346" s="203"/>
      <c r="BV1346"/>
      <c r="BW1346" s="203"/>
      <c r="BZ1346" s="203"/>
      <c r="CA1346" s="126"/>
      <c r="CB1346" s="203"/>
      <c r="CC1346" s="203"/>
      <c r="CD1346" s="376"/>
      <c r="CE1346" s="203"/>
    </row>
    <row r="1347" spans="5:91" x14ac:dyDescent="0.25">
      <c r="E1347" s="282">
        <v>45770</v>
      </c>
      <c r="F1347" s="288">
        <v>2000</v>
      </c>
      <c r="G1347" s="215" t="s">
        <v>5440</v>
      </c>
      <c r="H1347" s="2" t="s">
        <v>598</v>
      </c>
      <c r="T1347" s="671">
        <v>45124</v>
      </c>
      <c r="U1347" s="557" t="s">
        <v>578</v>
      </c>
      <c r="V1347" s="557" t="s">
        <v>2386</v>
      </c>
      <c r="W1347" s="558" t="s">
        <v>561</v>
      </c>
      <c r="X1347" s="558" t="s">
        <v>427</v>
      </c>
      <c r="Y1347" s="673">
        <v>241000</v>
      </c>
      <c r="Z1347" s="569"/>
      <c r="AA1347" s="569">
        <v>74000</v>
      </c>
      <c r="AB1347" s="569"/>
      <c r="AC1347" s="569"/>
      <c r="AD1347" s="569"/>
      <c r="AE1347" s="569">
        <v>74000</v>
      </c>
      <c r="AF1347" s="569"/>
      <c r="AG1347" s="569"/>
      <c r="AH1347" s="569" t="s">
        <v>2387</v>
      </c>
      <c r="AI1347" t="s">
        <v>542</v>
      </c>
      <c r="BP1347" s="203"/>
      <c r="BQ1347" s="203"/>
      <c r="BR1347" s="203"/>
      <c r="BS1347" s="203"/>
      <c r="BT1347" s="203"/>
      <c r="BV1347"/>
      <c r="BW1347" s="203"/>
      <c r="BZ1347" s="203"/>
      <c r="CA1347" s="126"/>
      <c r="CB1347" s="203"/>
      <c r="CC1347" s="203"/>
      <c r="CD1347" s="376"/>
      <c r="CE1347" s="203"/>
    </row>
    <row r="1348" spans="5:91" x14ac:dyDescent="0.25">
      <c r="E1348" s="282">
        <v>45770</v>
      </c>
      <c r="F1348" s="288">
        <v>8000</v>
      </c>
      <c r="G1348" s="215" t="s">
        <v>1281</v>
      </c>
      <c r="H1348" s="2" t="s">
        <v>5526</v>
      </c>
      <c r="T1348" s="671">
        <v>45123</v>
      </c>
      <c r="U1348" s="557" t="s">
        <v>1445</v>
      </c>
      <c r="V1348" s="557" t="s">
        <v>2371</v>
      </c>
      <c r="W1348" s="558" t="s">
        <v>561</v>
      </c>
      <c r="X1348" s="558" t="s">
        <v>426</v>
      </c>
      <c r="Y1348" s="673">
        <v>297000</v>
      </c>
      <c r="Z1348" s="569"/>
      <c r="AA1348" s="569">
        <v>70000</v>
      </c>
      <c r="AB1348" s="569"/>
      <c r="AC1348" s="569"/>
      <c r="AD1348" s="569"/>
      <c r="AE1348" s="569">
        <v>70000</v>
      </c>
      <c r="AF1348" s="569"/>
      <c r="AG1348" s="569"/>
      <c r="AH1348" s="569" t="s">
        <v>2372</v>
      </c>
      <c r="AI1348" t="s">
        <v>542</v>
      </c>
      <c r="BP1348" s="203"/>
      <c r="BQ1348" s="203"/>
      <c r="BR1348" s="203"/>
      <c r="BS1348" s="203"/>
      <c r="BT1348" s="203"/>
      <c r="BV1348"/>
      <c r="BW1348" s="203"/>
      <c r="BZ1348" s="203"/>
      <c r="CA1348" s="126"/>
      <c r="CB1348" s="203"/>
      <c r="CC1348" s="203"/>
      <c r="CD1348" s="376"/>
      <c r="CE1348" s="203"/>
    </row>
    <row r="1349" spans="5:91" x14ac:dyDescent="0.25">
      <c r="E1349" s="282">
        <v>45770</v>
      </c>
      <c r="F1349" s="288">
        <v>3000</v>
      </c>
      <c r="G1349" s="215" t="s">
        <v>1281</v>
      </c>
      <c r="H1349" s="2" t="s">
        <v>2657</v>
      </c>
      <c r="T1349" s="671">
        <v>45122</v>
      </c>
      <c r="U1349" s="557" t="s">
        <v>2369</v>
      </c>
      <c r="V1349" s="557" t="s">
        <v>2335</v>
      </c>
      <c r="W1349" s="558" t="s">
        <v>561</v>
      </c>
      <c r="X1349" s="558" t="s">
        <v>214</v>
      </c>
      <c r="Y1349" s="673">
        <v>505000</v>
      </c>
      <c r="Z1349" s="569"/>
      <c r="AA1349" s="569">
        <v>145000</v>
      </c>
      <c r="AB1349" s="569"/>
      <c r="AC1349" s="569"/>
      <c r="AD1349" s="569"/>
      <c r="AE1349" s="569">
        <v>145000</v>
      </c>
      <c r="AF1349" s="569"/>
      <c r="AG1349" s="569"/>
      <c r="AH1349" s="569" t="s">
        <v>2370</v>
      </c>
      <c r="AI1349" t="s">
        <v>542</v>
      </c>
      <c r="BP1349" s="203"/>
      <c r="BQ1349" s="203"/>
      <c r="BR1349" s="203"/>
      <c r="BS1349" s="203"/>
      <c r="BT1349" s="203"/>
      <c r="BV1349"/>
      <c r="BW1349" s="203"/>
      <c r="BZ1349" s="203"/>
      <c r="CA1349" s="126"/>
      <c r="CB1349" s="203"/>
      <c r="CC1349" s="203"/>
      <c r="CD1349" s="376"/>
      <c r="CE1349" s="203"/>
    </row>
    <row r="1350" spans="5:91" x14ac:dyDescent="0.25">
      <c r="E1350" s="282">
        <v>45770</v>
      </c>
      <c r="F1350" s="212">
        <v>29000</v>
      </c>
      <c r="G1350" s="215" t="s">
        <v>911</v>
      </c>
      <c r="H1350" s="212" t="s">
        <v>3597</v>
      </c>
      <c r="T1350" s="671">
        <v>45121</v>
      </c>
      <c r="U1350" s="558" t="s">
        <v>6996</v>
      </c>
      <c r="V1350" s="557" t="s">
        <v>2097</v>
      </c>
      <c r="W1350" s="558" t="s">
        <v>561</v>
      </c>
      <c r="X1350" s="558" t="s">
        <v>214</v>
      </c>
      <c r="Y1350" s="673" t="s">
        <v>2104</v>
      </c>
      <c r="Z1350" s="569"/>
      <c r="AA1350" s="569">
        <v>104000</v>
      </c>
      <c r="AB1350" s="569"/>
      <c r="AC1350" s="569"/>
      <c r="AD1350" s="569"/>
      <c r="AE1350" s="569">
        <v>104000</v>
      </c>
      <c r="AF1350" s="569"/>
      <c r="AG1350" s="569"/>
      <c r="AH1350" s="569" t="s">
        <v>2361</v>
      </c>
      <c r="AI1350" t="s">
        <v>542</v>
      </c>
      <c r="BP1350" s="203"/>
      <c r="BQ1350" s="203"/>
      <c r="BR1350" s="203"/>
      <c r="BS1350" s="203"/>
      <c r="BT1350" s="203"/>
      <c r="BV1350"/>
      <c r="BW1350" s="203"/>
      <c r="BZ1350" s="203"/>
      <c r="CA1350" s="126"/>
      <c r="CB1350" s="203"/>
      <c r="CC1350" s="203"/>
      <c r="CD1350" s="376"/>
      <c r="CE1350" s="203"/>
      <c r="CM1350" s="375"/>
    </row>
    <row r="1351" spans="5:91" x14ac:dyDescent="0.25">
      <c r="E1351" s="282">
        <v>45765</v>
      </c>
      <c r="F1351" s="212">
        <v>5000</v>
      </c>
      <c r="G1351" s="215" t="s">
        <v>1281</v>
      </c>
      <c r="H1351" s="212" t="s">
        <v>888</v>
      </c>
      <c r="T1351" s="671">
        <v>45120</v>
      </c>
      <c r="U1351" s="557" t="s">
        <v>1727</v>
      </c>
      <c r="V1351" s="557" t="s">
        <v>1729</v>
      </c>
      <c r="W1351" s="558" t="s">
        <v>561</v>
      </c>
      <c r="X1351" s="558" t="s">
        <v>214</v>
      </c>
      <c r="Y1351" s="673">
        <v>183000</v>
      </c>
      <c r="Z1351" s="569"/>
      <c r="AA1351" s="569">
        <v>70000</v>
      </c>
      <c r="AB1351" s="569"/>
      <c r="AC1351" s="569"/>
      <c r="AD1351" s="569"/>
      <c r="AE1351" s="569">
        <v>70000</v>
      </c>
      <c r="AF1351" s="569"/>
      <c r="AG1351" s="569"/>
      <c r="AH1351" s="569" t="s">
        <v>2366</v>
      </c>
      <c r="AI1351" t="s">
        <v>542</v>
      </c>
      <c r="BP1351" s="203"/>
      <c r="BQ1351" s="203"/>
      <c r="BR1351" s="203"/>
      <c r="BS1351" s="203"/>
      <c r="BT1351" s="203"/>
      <c r="BV1351"/>
      <c r="BW1351" s="203"/>
      <c r="BZ1351" s="203"/>
      <c r="CA1351" s="126"/>
      <c r="CB1351" s="203"/>
      <c r="CC1351" s="203"/>
      <c r="CD1351" s="376"/>
      <c r="CE1351" s="203"/>
      <c r="CM1351" s="375"/>
    </row>
    <row r="1352" spans="5:91" x14ac:dyDescent="0.25">
      <c r="E1352" s="282">
        <v>45765</v>
      </c>
      <c r="F1352" s="212">
        <v>175000</v>
      </c>
      <c r="G1352" s="215" t="s">
        <v>3322</v>
      </c>
      <c r="H1352" s="212" t="s">
        <v>5519</v>
      </c>
      <c r="T1352" s="671">
        <v>45119</v>
      </c>
      <c r="U1352" s="557" t="s">
        <v>2357</v>
      </c>
      <c r="V1352" s="557" t="s">
        <v>2358</v>
      </c>
      <c r="W1352" s="558" t="s">
        <v>561</v>
      </c>
      <c r="X1352" s="558" t="s">
        <v>571</v>
      </c>
      <c r="Y1352" s="673">
        <v>470000</v>
      </c>
      <c r="Z1352" s="569"/>
      <c r="AA1352" s="569">
        <v>86000</v>
      </c>
      <c r="AB1352" s="569"/>
      <c r="AC1352" s="569"/>
      <c r="AD1352" s="569"/>
      <c r="AE1352" s="569">
        <v>86000</v>
      </c>
      <c r="AF1352" s="569"/>
      <c r="AG1352" s="569"/>
      <c r="AH1352" s="569" t="s">
        <v>2365</v>
      </c>
      <c r="AI1352" t="s">
        <v>542</v>
      </c>
      <c r="BP1352" s="203"/>
      <c r="BQ1352" s="203"/>
      <c r="BR1352" s="203"/>
      <c r="BS1352" s="203"/>
      <c r="BT1352" s="203"/>
      <c r="BV1352"/>
      <c r="BW1352" s="203"/>
      <c r="BZ1352" s="203"/>
      <c r="CA1352" s="126"/>
      <c r="CB1352" s="203"/>
      <c r="CC1352" s="203"/>
      <c r="CD1352" s="376"/>
      <c r="CE1352" s="203"/>
      <c r="CM1352" s="375"/>
    </row>
    <row r="1353" spans="5:91" x14ac:dyDescent="0.25">
      <c r="E1353" s="282">
        <v>45765</v>
      </c>
      <c r="F1353" s="212">
        <v>263000</v>
      </c>
      <c r="G1353" s="215" t="s">
        <v>1281</v>
      </c>
      <c r="H1353" s="212" t="s">
        <v>3344</v>
      </c>
      <c r="T1353" s="671">
        <v>45118</v>
      </c>
      <c r="U1353" s="557" t="s">
        <v>2359</v>
      </c>
      <c r="V1353" s="557" t="s">
        <v>2349</v>
      </c>
      <c r="W1353" s="558" t="s">
        <v>2360</v>
      </c>
      <c r="X1353" s="558" t="s">
        <v>426</v>
      </c>
      <c r="Y1353" s="673">
        <v>210000</v>
      </c>
      <c r="Z1353" s="569"/>
      <c r="AA1353" s="569">
        <v>82000</v>
      </c>
      <c r="AB1353" s="569"/>
      <c r="AC1353" s="569"/>
      <c r="AD1353" s="569"/>
      <c r="AE1353" s="569">
        <v>82000</v>
      </c>
      <c r="AF1353" s="569"/>
      <c r="AG1353" s="569"/>
      <c r="AH1353" s="569" t="s">
        <v>2364</v>
      </c>
      <c r="AI1353" t="s">
        <v>542</v>
      </c>
      <c r="BP1353" s="203"/>
      <c r="BQ1353" s="203"/>
      <c r="BR1353" s="203"/>
      <c r="BS1353" s="203"/>
      <c r="BT1353" s="203"/>
      <c r="BV1353"/>
      <c r="BW1353" s="203"/>
      <c r="BZ1353" s="203"/>
      <c r="CA1353" s="126"/>
      <c r="CB1353" s="203"/>
      <c r="CC1353" s="203"/>
      <c r="CD1353" s="376"/>
      <c r="CE1353" s="203"/>
      <c r="CM1353" s="375"/>
    </row>
    <row r="1354" spans="5:91" x14ac:dyDescent="0.25">
      <c r="E1354" s="282">
        <v>45764</v>
      </c>
      <c r="F1354" s="212">
        <v>2000</v>
      </c>
      <c r="G1354" s="215"/>
      <c r="H1354" s="212" t="s">
        <v>5518</v>
      </c>
      <c r="T1354" s="671">
        <v>45115</v>
      </c>
      <c r="U1354" s="557" t="s">
        <v>556</v>
      </c>
      <c r="V1354" s="557" t="s">
        <v>2376</v>
      </c>
      <c r="W1354" s="558" t="s">
        <v>561</v>
      </c>
      <c r="X1354" s="558" t="s">
        <v>214</v>
      </c>
      <c r="Y1354" s="673">
        <v>300000</v>
      </c>
      <c r="Z1354" s="569"/>
      <c r="AA1354" s="569">
        <v>74000</v>
      </c>
      <c r="AB1354" s="569"/>
      <c r="AC1354" s="569"/>
      <c r="AD1354" s="569"/>
      <c r="AE1354" s="569">
        <v>74000</v>
      </c>
      <c r="AF1354" s="569"/>
      <c r="AG1354" s="569"/>
      <c r="AH1354" s="569" t="s">
        <v>2490</v>
      </c>
      <c r="AI1354" t="s">
        <v>542</v>
      </c>
      <c r="BP1354" s="203"/>
      <c r="BQ1354" s="203"/>
      <c r="BR1354" s="203"/>
      <c r="BS1354" s="203"/>
      <c r="BT1354" s="203"/>
      <c r="BV1354"/>
      <c r="BW1354" s="203"/>
      <c r="BZ1354" s="203"/>
      <c r="CA1354" s="126"/>
      <c r="CB1354" s="203"/>
      <c r="CC1354" s="203"/>
      <c r="CD1354" s="376"/>
      <c r="CE1354" s="203"/>
      <c r="CM1354" s="375"/>
    </row>
    <row r="1355" spans="5:91" x14ac:dyDescent="0.25">
      <c r="E1355" s="282">
        <v>45763</v>
      </c>
      <c r="F1355" s="212">
        <v>2000</v>
      </c>
      <c r="G1355" s="215" t="s">
        <v>5440</v>
      </c>
      <c r="H1355" s="212" t="s">
        <v>5517</v>
      </c>
      <c r="T1355" s="671">
        <v>45114</v>
      </c>
      <c r="U1355" s="557" t="s">
        <v>556</v>
      </c>
      <c r="V1355" s="557" t="s">
        <v>2465</v>
      </c>
      <c r="W1355" s="558" t="s">
        <v>561</v>
      </c>
      <c r="X1355" s="558" t="s">
        <v>426</v>
      </c>
      <c r="Y1355" s="673">
        <v>420000</v>
      </c>
      <c r="Z1355" s="569"/>
      <c r="AA1355" s="569">
        <v>45000</v>
      </c>
      <c r="AB1355" s="569"/>
      <c r="AC1355" s="569"/>
      <c r="AD1355" s="569"/>
      <c r="AE1355" s="569">
        <v>45000</v>
      </c>
      <c r="AF1355" s="569"/>
      <c r="AG1355" s="569"/>
      <c r="AH1355" s="569" t="s">
        <v>2488</v>
      </c>
      <c r="AI1355" t="s">
        <v>542</v>
      </c>
      <c r="BP1355" s="203"/>
      <c r="BQ1355" s="203"/>
      <c r="BR1355" s="203"/>
      <c r="BS1355" s="203"/>
      <c r="BT1355" s="203"/>
      <c r="BV1355"/>
      <c r="BW1355" s="203"/>
      <c r="BZ1355" s="203"/>
      <c r="CA1355" s="126"/>
      <c r="CB1355" s="203"/>
      <c r="CC1355" s="203"/>
      <c r="CD1355" s="376"/>
      <c r="CE1355" s="203"/>
      <c r="CM1355" s="375"/>
    </row>
    <row r="1356" spans="5:91" x14ac:dyDescent="0.25">
      <c r="E1356" s="282">
        <v>45763</v>
      </c>
      <c r="F1356" s="212">
        <v>8000</v>
      </c>
      <c r="G1356" s="215"/>
      <c r="H1356" s="212"/>
      <c r="T1356" s="671">
        <v>45113</v>
      </c>
      <c r="U1356" s="557" t="s">
        <v>556</v>
      </c>
      <c r="V1356" s="557" t="s">
        <v>2045</v>
      </c>
      <c r="W1356" s="558" t="s">
        <v>2085</v>
      </c>
      <c r="X1356" s="558" t="s">
        <v>1611</v>
      </c>
      <c r="Y1356" s="673">
        <v>695000</v>
      </c>
      <c r="Z1356" s="569"/>
      <c r="AA1356" s="569">
        <v>92000</v>
      </c>
      <c r="AB1356" s="569"/>
      <c r="AC1356" s="569"/>
      <c r="AD1356" s="569"/>
      <c r="AE1356" s="569">
        <v>92000</v>
      </c>
      <c r="AF1356" s="569"/>
      <c r="AG1356" s="569"/>
      <c r="AH1356" s="569" t="s">
        <v>2471</v>
      </c>
      <c r="AI1356" t="s">
        <v>542</v>
      </c>
      <c r="BP1356" s="203"/>
      <c r="BQ1356" s="203"/>
      <c r="BR1356" s="203"/>
      <c r="BS1356" s="203"/>
      <c r="BT1356" s="203"/>
      <c r="BV1356"/>
      <c r="BW1356" s="203"/>
      <c r="BZ1356" s="203"/>
      <c r="CA1356" s="126"/>
      <c r="CB1356" s="203"/>
      <c r="CC1356" s="203"/>
      <c r="CD1356" s="376"/>
      <c r="CE1356" s="203"/>
      <c r="CM1356" s="375"/>
    </row>
    <row r="1357" spans="5:91" x14ac:dyDescent="0.25">
      <c r="E1357" s="282">
        <v>45762</v>
      </c>
      <c r="F1357" s="212">
        <v>8000</v>
      </c>
      <c r="G1357" s="215"/>
      <c r="H1357" s="212" t="s">
        <v>5508</v>
      </c>
      <c r="T1357" s="671">
        <v>45112</v>
      </c>
      <c r="U1357" s="557" t="s">
        <v>556</v>
      </c>
      <c r="V1357" s="557" t="s">
        <v>2289</v>
      </c>
      <c r="W1357" s="558" t="s">
        <v>561</v>
      </c>
      <c r="X1357" s="558" t="s">
        <v>426</v>
      </c>
      <c r="Y1357" s="673">
        <v>388000</v>
      </c>
      <c r="Z1357" s="569"/>
      <c r="AA1357" s="569">
        <v>42000</v>
      </c>
      <c r="AB1357" s="569"/>
      <c r="AC1357" s="569"/>
      <c r="AD1357" s="569"/>
      <c r="AE1357" s="569">
        <v>42000</v>
      </c>
      <c r="AF1357" s="569"/>
      <c r="AG1357" s="569"/>
      <c r="AH1357" s="569" t="s">
        <v>2367</v>
      </c>
      <c r="AI1357" t="s">
        <v>542</v>
      </c>
      <c r="BP1357" s="203"/>
      <c r="BQ1357" s="203"/>
      <c r="BR1357" s="203"/>
      <c r="BS1357" s="203"/>
      <c r="BT1357" s="203"/>
      <c r="BV1357"/>
      <c r="BW1357" s="203"/>
      <c r="BZ1357" s="203"/>
      <c r="CA1357" s="126"/>
      <c r="CB1357" s="203"/>
      <c r="CC1357" s="203"/>
      <c r="CD1357" s="376"/>
      <c r="CE1357" s="203"/>
      <c r="CM1357" s="375"/>
    </row>
    <row r="1358" spans="5:91" x14ac:dyDescent="0.25">
      <c r="E1358" s="282">
        <v>45762</v>
      </c>
      <c r="F1358" s="212">
        <v>1000</v>
      </c>
      <c r="G1358" s="215" t="s">
        <v>5440</v>
      </c>
      <c r="H1358" s="212" t="s">
        <v>3230</v>
      </c>
      <c r="T1358" s="671">
        <v>45111</v>
      </c>
      <c r="U1358" s="557" t="s">
        <v>556</v>
      </c>
      <c r="V1358" s="557" t="s">
        <v>2324</v>
      </c>
      <c r="W1358" s="558" t="s">
        <v>561</v>
      </c>
      <c r="X1358" s="558" t="s">
        <v>427</v>
      </c>
      <c r="Y1358" s="673">
        <v>510000</v>
      </c>
      <c r="Z1358" s="569"/>
      <c r="AA1358" s="569">
        <v>40000</v>
      </c>
      <c r="AB1358" s="569"/>
      <c r="AC1358" s="569"/>
      <c r="AD1358" s="569"/>
      <c r="AE1358" s="569">
        <v>40000</v>
      </c>
      <c r="AF1358" s="569"/>
      <c r="AG1358" s="569"/>
      <c r="AH1358" s="569" t="s">
        <v>2385</v>
      </c>
      <c r="AI1358" t="s">
        <v>542</v>
      </c>
      <c r="BP1358" s="203"/>
      <c r="BQ1358" s="203"/>
      <c r="BR1358" s="203"/>
      <c r="BS1358" s="203"/>
      <c r="BT1358" s="203"/>
      <c r="BV1358"/>
      <c r="BW1358" s="203"/>
      <c r="BZ1358" s="203"/>
      <c r="CA1358" s="126"/>
      <c r="CB1358" s="203"/>
      <c r="CC1358" s="203"/>
      <c r="CD1358" s="376"/>
      <c r="CE1358" s="203"/>
      <c r="CM1358" s="375"/>
    </row>
    <row r="1359" spans="5:91" x14ac:dyDescent="0.25">
      <c r="E1359" s="282">
        <v>45762</v>
      </c>
      <c r="F1359" s="212">
        <v>10000</v>
      </c>
      <c r="G1359" s="215"/>
      <c r="H1359" s="212" t="s">
        <v>5507</v>
      </c>
      <c r="T1359" s="671">
        <v>45110</v>
      </c>
      <c r="U1359" s="557" t="s">
        <v>556</v>
      </c>
      <c r="V1359" s="557" t="s">
        <v>2244</v>
      </c>
      <c r="W1359" s="558" t="s">
        <v>561</v>
      </c>
      <c r="X1359" s="558" t="s">
        <v>426</v>
      </c>
      <c r="Y1359" s="673" t="s">
        <v>2373</v>
      </c>
      <c r="Z1359" s="569"/>
      <c r="AA1359" s="569">
        <v>45000</v>
      </c>
      <c r="AB1359" s="569"/>
      <c r="AC1359" s="569"/>
      <c r="AD1359" s="569"/>
      <c r="AE1359" s="569">
        <v>45000</v>
      </c>
      <c r="AF1359" s="569"/>
      <c r="AG1359" s="569"/>
      <c r="AH1359" s="569" t="s">
        <v>2368</v>
      </c>
      <c r="AI1359" t="s">
        <v>542</v>
      </c>
      <c r="BP1359" s="203"/>
      <c r="BQ1359" s="203"/>
      <c r="BR1359" s="203"/>
      <c r="BS1359" s="203"/>
      <c r="BT1359" s="203"/>
      <c r="BV1359"/>
      <c r="BW1359" s="203"/>
      <c r="BZ1359" s="203"/>
      <c r="CA1359" s="126"/>
      <c r="CB1359" s="203"/>
      <c r="CC1359" s="203"/>
      <c r="CD1359" s="376"/>
      <c r="CE1359" s="203"/>
      <c r="CM1359" s="375"/>
    </row>
    <row r="1360" spans="5:91" x14ac:dyDescent="0.25">
      <c r="E1360" s="282">
        <v>45762</v>
      </c>
      <c r="F1360" s="212">
        <v>4000</v>
      </c>
      <c r="G1360" s="215" t="s">
        <v>5440</v>
      </c>
      <c r="H1360" s="212" t="s">
        <v>598</v>
      </c>
      <c r="T1360" s="671">
        <v>45109</v>
      </c>
      <c r="U1360" s="557" t="s">
        <v>556</v>
      </c>
      <c r="V1360" s="557" t="s">
        <v>230</v>
      </c>
      <c r="W1360" s="558" t="s">
        <v>1442</v>
      </c>
      <c r="X1360" s="558" t="s">
        <v>2228</v>
      </c>
      <c r="Y1360" s="673">
        <v>450000</v>
      </c>
      <c r="Z1360" s="569"/>
      <c r="AA1360" s="569">
        <v>71000</v>
      </c>
      <c r="AB1360" s="569"/>
      <c r="AC1360" s="569"/>
      <c r="AD1360" s="569"/>
      <c r="AE1360" s="569">
        <v>71000</v>
      </c>
      <c r="AF1360" s="569"/>
      <c r="AG1360" s="569"/>
      <c r="AH1360" s="569" t="s">
        <v>3072</v>
      </c>
      <c r="AI1360" t="s">
        <v>542</v>
      </c>
      <c r="BP1360" s="203"/>
      <c r="BQ1360" s="203"/>
      <c r="BR1360" s="203"/>
      <c r="BS1360" s="203"/>
      <c r="BT1360" s="203"/>
      <c r="BV1360"/>
      <c r="BW1360" s="203"/>
      <c r="BZ1360" s="203"/>
      <c r="CA1360" s="126"/>
      <c r="CB1360" s="203"/>
      <c r="CC1360" s="203"/>
      <c r="CD1360" s="376"/>
      <c r="CE1360" s="203"/>
      <c r="CM1360" s="375"/>
    </row>
    <row r="1361" spans="5:91" x14ac:dyDescent="0.25">
      <c r="E1361" s="282">
        <v>45762</v>
      </c>
      <c r="F1361" s="212">
        <v>6000</v>
      </c>
      <c r="G1361" s="215"/>
      <c r="H1361" s="212" t="s">
        <v>890</v>
      </c>
      <c r="T1361" s="671">
        <v>45108</v>
      </c>
      <c r="U1361" s="557" t="s">
        <v>556</v>
      </c>
      <c r="V1361" s="557" t="s">
        <v>2362</v>
      </c>
      <c r="W1361" s="558" t="s">
        <v>561</v>
      </c>
      <c r="X1361" s="558" t="s">
        <v>214</v>
      </c>
      <c r="Y1361" s="673">
        <v>384000</v>
      </c>
      <c r="Z1361" s="569"/>
      <c r="AA1361" s="569">
        <v>74000</v>
      </c>
      <c r="AB1361" s="569"/>
      <c r="AC1361" s="569"/>
      <c r="AD1361" s="569"/>
      <c r="AE1361" s="569">
        <v>74000</v>
      </c>
      <c r="AF1361" s="569"/>
      <c r="AG1361" s="569"/>
      <c r="AH1361" s="569" t="s">
        <v>2363</v>
      </c>
      <c r="AI1361" t="s">
        <v>542</v>
      </c>
      <c r="BP1361" s="203"/>
      <c r="BQ1361" s="203"/>
      <c r="BR1361" s="203"/>
      <c r="BS1361" s="203"/>
      <c r="BT1361" s="203"/>
      <c r="BV1361"/>
      <c r="BW1361" s="203"/>
      <c r="BZ1361" s="203"/>
      <c r="CA1361" s="126"/>
      <c r="CB1361" s="203"/>
      <c r="CC1361" s="203"/>
      <c r="CD1361" s="376"/>
      <c r="CE1361" s="203"/>
      <c r="CM1361" s="375"/>
    </row>
    <row r="1362" spans="5:91" x14ac:dyDescent="0.25">
      <c r="E1362" s="282">
        <v>45761</v>
      </c>
      <c r="F1362" s="212">
        <v>19000</v>
      </c>
      <c r="G1362" s="215" t="s">
        <v>3322</v>
      </c>
      <c r="H1362" s="212" t="s">
        <v>903</v>
      </c>
      <c r="T1362" s="671">
        <v>45094</v>
      </c>
      <c r="U1362" s="557" t="s">
        <v>2298</v>
      </c>
      <c r="V1362" s="557" t="s">
        <v>2299</v>
      </c>
      <c r="W1362" s="558" t="s">
        <v>561</v>
      </c>
      <c r="X1362" s="558" t="s">
        <v>427</v>
      </c>
      <c r="Y1362" s="673">
        <v>394000</v>
      </c>
      <c r="Z1362" s="569"/>
      <c r="AA1362" s="569">
        <v>66000</v>
      </c>
      <c r="AB1362" s="569"/>
      <c r="AC1362" s="569"/>
      <c r="AD1362" s="569"/>
      <c r="AE1362" s="569">
        <v>66000</v>
      </c>
      <c r="AF1362" s="569"/>
      <c r="AG1362" s="569"/>
      <c r="AH1362" s="569" t="s">
        <v>2307</v>
      </c>
      <c r="AI1362" t="s">
        <v>542</v>
      </c>
      <c r="BP1362" s="203"/>
      <c r="BQ1362" s="203"/>
      <c r="BR1362" s="203"/>
      <c r="BS1362" s="203"/>
      <c r="BT1362" s="203"/>
      <c r="BV1362"/>
      <c r="BW1362" s="203"/>
      <c r="BZ1362" s="203"/>
      <c r="CA1362" s="126"/>
      <c r="CB1362" s="203"/>
      <c r="CC1362" s="203"/>
      <c r="CD1362" s="376"/>
      <c r="CE1362" s="203"/>
      <c r="CM1362" s="375"/>
    </row>
    <row r="1363" spans="5:91" x14ac:dyDescent="0.25">
      <c r="E1363" s="282">
        <v>45761</v>
      </c>
      <c r="F1363" s="212">
        <v>30000</v>
      </c>
      <c r="G1363" s="215" t="s">
        <v>911</v>
      </c>
      <c r="H1363" s="212" t="s">
        <v>885</v>
      </c>
      <c r="T1363" s="671">
        <v>45093</v>
      </c>
      <c r="U1363" s="557" t="s">
        <v>1448</v>
      </c>
      <c r="V1363" s="557" t="s">
        <v>2207</v>
      </c>
      <c r="W1363" s="558" t="s">
        <v>561</v>
      </c>
      <c r="X1363" s="558" t="s">
        <v>426</v>
      </c>
      <c r="Y1363" s="673">
        <v>355000</v>
      </c>
      <c r="Z1363" s="569"/>
      <c r="AA1363" s="569">
        <v>70000</v>
      </c>
      <c r="AB1363" s="569"/>
      <c r="AC1363" s="569"/>
      <c r="AD1363" s="569"/>
      <c r="AE1363" s="569">
        <v>70000</v>
      </c>
      <c r="AF1363" s="569"/>
      <c r="AG1363" s="569"/>
      <c r="AH1363" s="569" t="s">
        <v>2296</v>
      </c>
      <c r="AI1363" t="s">
        <v>542</v>
      </c>
      <c r="BP1363" s="203"/>
      <c r="BQ1363" s="203"/>
      <c r="BR1363" s="203"/>
      <c r="BS1363" s="203"/>
      <c r="BT1363" s="203"/>
      <c r="BV1363"/>
      <c r="BW1363" s="203"/>
      <c r="BZ1363" s="203"/>
      <c r="CA1363" s="126"/>
      <c r="CB1363" s="203"/>
      <c r="CC1363" s="203"/>
      <c r="CD1363" s="376"/>
      <c r="CE1363" s="203"/>
      <c r="CM1363" s="375"/>
    </row>
    <row r="1364" spans="5:91" x14ac:dyDescent="0.25">
      <c r="E1364" s="282">
        <v>45760</v>
      </c>
      <c r="F1364" s="212">
        <v>5000</v>
      </c>
      <c r="G1364" s="215" t="s">
        <v>1281</v>
      </c>
      <c r="H1364" s="212" t="s">
        <v>883</v>
      </c>
      <c r="T1364" s="671">
        <v>45092</v>
      </c>
      <c r="U1364" s="557" t="s">
        <v>1615</v>
      </c>
      <c r="V1364" s="557" t="s">
        <v>2258</v>
      </c>
      <c r="W1364" s="558" t="s">
        <v>2259</v>
      </c>
      <c r="X1364" s="558" t="s">
        <v>559</v>
      </c>
      <c r="Y1364" s="673">
        <v>300000</v>
      </c>
      <c r="Z1364" s="569"/>
      <c r="AA1364" s="569">
        <v>15000</v>
      </c>
      <c r="AB1364" s="569"/>
      <c r="AC1364" s="569"/>
      <c r="AD1364" s="569"/>
      <c r="AE1364" s="569">
        <v>15000</v>
      </c>
      <c r="AF1364" s="569"/>
      <c r="AG1364" s="569"/>
      <c r="AH1364" s="569" t="s">
        <v>2260</v>
      </c>
      <c r="AI1364" t="s">
        <v>542</v>
      </c>
      <c r="BP1364" s="203"/>
      <c r="BQ1364" s="203"/>
      <c r="BR1364" s="203"/>
      <c r="BS1364" s="203"/>
      <c r="BT1364" s="203"/>
      <c r="BV1364"/>
      <c r="BW1364" s="203"/>
      <c r="BZ1364" s="203"/>
      <c r="CA1364" s="126"/>
      <c r="CB1364" s="203"/>
      <c r="CC1364" s="203"/>
      <c r="CD1364" s="376"/>
      <c r="CE1364" s="203"/>
      <c r="CM1364" s="375"/>
    </row>
    <row r="1365" spans="5:91" x14ac:dyDescent="0.25">
      <c r="E1365" s="282">
        <v>45759</v>
      </c>
      <c r="F1365" s="212">
        <v>3000</v>
      </c>
      <c r="G1365" s="215" t="s">
        <v>5440</v>
      </c>
      <c r="H1365" s="212" t="s">
        <v>122</v>
      </c>
      <c r="T1365" s="671">
        <v>45091</v>
      </c>
      <c r="U1365" s="557" t="s">
        <v>578</v>
      </c>
      <c r="V1365" s="557" t="s">
        <v>2132</v>
      </c>
      <c r="W1365" s="558" t="s">
        <v>561</v>
      </c>
      <c r="X1365" s="558" t="s">
        <v>426</v>
      </c>
      <c r="Y1365" s="673">
        <v>456000</v>
      </c>
      <c r="Z1365" s="569"/>
      <c r="AA1365" s="569">
        <v>70000</v>
      </c>
      <c r="AB1365" s="569"/>
      <c r="AC1365" s="569"/>
      <c r="AD1365" s="569"/>
      <c r="AE1365" s="569">
        <v>70000</v>
      </c>
      <c r="AF1365" s="569"/>
      <c r="AG1365" s="569"/>
      <c r="AH1365" s="569" t="s">
        <v>2198</v>
      </c>
      <c r="AI1365" t="s">
        <v>542</v>
      </c>
      <c r="BP1365" s="203"/>
      <c r="BQ1365" s="203"/>
      <c r="BR1365" s="203"/>
      <c r="BS1365" s="203"/>
      <c r="BT1365" s="203"/>
      <c r="BV1365"/>
      <c r="BW1365" s="203"/>
      <c r="BZ1365" s="203"/>
      <c r="CA1365" s="126"/>
      <c r="CB1365" s="203"/>
      <c r="CC1365" s="203"/>
      <c r="CD1365" s="376"/>
      <c r="CE1365" s="203"/>
      <c r="CM1365" s="375"/>
    </row>
    <row r="1366" spans="5:91" x14ac:dyDescent="0.25">
      <c r="E1366" s="282">
        <v>45759</v>
      </c>
      <c r="F1366" s="212">
        <v>60000</v>
      </c>
      <c r="G1366" s="215"/>
      <c r="H1366" s="212"/>
      <c r="T1366" s="671">
        <v>45090</v>
      </c>
      <c r="U1366" s="557" t="s">
        <v>578</v>
      </c>
      <c r="V1366" s="557" t="s">
        <v>2042</v>
      </c>
      <c r="W1366" s="558" t="s">
        <v>561</v>
      </c>
      <c r="X1366" s="558" t="s">
        <v>427</v>
      </c>
      <c r="Y1366" s="673">
        <v>721000</v>
      </c>
      <c r="Z1366" s="569"/>
      <c r="AA1366" s="569">
        <v>70000</v>
      </c>
      <c r="AB1366" s="569"/>
      <c r="AC1366" s="569"/>
      <c r="AD1366" s="569"/>
      <c r="AE1366" s="569">
        <v>70000</v>
      </c>
      <c r="AF1366" s="569"/>
      <c r="AG1366" s="569"/>
      <c r="AH1366" s="569" t="s">
        <v>2199</v>
      </c>
      <c r="AI1366" t="s">
        <v>542</v>
      </c>
      <c r="BP1366" s="203"/>
      <c r="BQ1366" s="203"/>
      <c r="BR1366" s="203"/>
      <c r="BS1366" s="203"/>
      <c r="BT1366" s="203"/>
      <c r="BV1366"/>
      <c r="BW1366" s="203"/>
      <c r="BZ1366" s="203"/>
      <c r="CA1366" s="126"/>
      <c r="CB1366" s="203"/>
      <c r="CC1366" s="203"/>
      <c r="CD1366" s="376"/>
      <c r="CE1366" s="203"/>
      <c r="CM1366" s="375"/>
    </row>
    <row r="1367" spans="5:91" x14ac:dyDescent="0.25">
      <c r="E1367" s="282">
        <v>45758</v>
      </c>
      <c r="F1367" s="212">
        <v>2000</v>
      </c>
      <c r="G1367" s="215"/>
      <c r="H1367" s="212" t="s">
        <v>5485</v>
      </c>
      <c r="T1367" s="671">
        <v>45089</v>
      </c>
      <c r="U1367" s="557" t="s">
        <v>1615</v>
      </c>
      <c r="V1367" s="557" t="s">
        <v>2157</v>
      </c>
      <c r="W1367" s="558" t="s">
        <v>561</v>
      </c>
      <c r="X1367" s="558" t="s">
        <v>214</v>
      </c>
      <c r="Y1367" s="673" t="s">
        <v>2164</v>
      </c>
      <c r="Z1367" s="569"/>
      <c r="AA1367" s="569">
        <v>141000</v>
      </c>
      <c r="AB1367" s="569"/>
      <c r="AC1367" s="569"/>
      <c r="AD1367" s="569"/>
      <c r="AE1367" s="569">
        <v>141000</v>
      </c>
      <c r="AF1367" s="569"/>
      <c r="AG1367" s="569"/>
      <c r="AH1367" s="569" t="s">
        <v>2171</v>
      </c>
      <c r="AI1367" t="s">
        <v>542</v>
      </c>
      <c r="BP1367" s="203"/>
      <c r="BQ1367" s="203"/>
      <c r="BR1367" s="203"/>
      <c r="BS1367" s="203"/>
      <c r="BT1367" s="203"/>
      <c r="BV1367"/>
      <c r="BW1367" s="203"/>
      <c r="BZ1367" s="203"/>
      <c r="CA1367" s="126"/>
      <c r="CB1367" s="203"/>
      <c r="CC1367" s="203"/>
      <c r="CD1367" s="376"/>
      <c r="CE1367" s="203"/>
      <c r="CM1367" s="375"/>
    </row>
    <row r="1368" spans="5:91" x14ac:dyDescent="0.25">
      <c r="E1368" s="282">
        <v>45757</v>
      </c>
      <c r="F1368" s="212">
        <v>5000</v>
      </c>
      <c r="G1368" s="215" t="s">
        <v>1281</v>
      </c>
      <c r="H1368" s="212" t="s">
        <v>888</v>
      </c>
      <c r="T1368" s="671">
        <v>45088</v>
      </c>
      <c r="U1368" s="557" t="s">
        <v>596</v>
      </c>
      <c r="V1368" s="557" t="s">
        <v>2162</v>
      </c>
      <c r="W1368" s="558" t="s">
        <v>561</v>
      </c>
      <c r="X1368" s="558" t="s">
        <v>214</v>
      </c>
      <c r="Y1368" s="673">
        <v>360000</v>
      </c>
      <c r="Z1368" s="569"/>
      <c r="AA1368" s="569">
        <v>111000</v>
      </c>
      <c r="AB1368" s="569"/>
      <c r="AC1368" s="569"/>
      <c r="AD1368" s="569"/>
      <c r="AE1368" s="569">
        <v>111000</v>
      </c>
      <c r="AF1368" s="569"/>
      <c r="AG1368" s="569"/>
      <c r="AH1368" s="569" t="s">
        <v>2170</v>
      </c>
      <c r="AI1368" t="s">
        <v>542</v>
      </c>
      <c r="BP1368" s="203"/>
      <c r="BQ1368" s="203"/>
      <c r="BR1368" s="203"/>
      <c r="BS1368" s="203"/>
      <c r="BT1368" s="203"/>
      <c r="BV1368"/>
      <c r="BW1368" s="203"/>
      <c r="BZ1368" s="203"/>
      <c r="CA1368" s="126"/>
      <c r="CB1368" s="203"/>
      <c r="CC1368" s="203"/>
      <c r="CD1368" s="376"/>
      <c r="CE1368" s="203"/>
      <c r="CM1368" s="375"/>
    </row>
    <row r="1369" spans="5:91" x14ac:dyDescent="0.25">
      <c r="E1369" s="282">
        <v>45757</v>
      </c>
      <c r="F1369" s="212">
        <v>12000</v>
      </c>
      <c r="G1369" s="215"/>
      <c r="H1369" s="212" t="s">
        <v>5484</v>
      </c>
      <c r="T1369" s="671">
        <v>45087</v>
      </c>
      <c r="U1369" s="557" t="s">
        <v>1445</v>
      </c>
      <c r="V1369" s="557" t="s">
        <v>2167</v>
      </c>
      <c r="W1369" s="558" t="s">
        <v>2168</v>
      </c>
      <c r="X1369" s="558" t="s">
        <v>214</v>
      </c>
      <c r="Y1369" s="673">
        <v>190000</v>
      </c>
      <c r="Z1369" s="569"/>
      <c r="AA1369" s="569">
        <v>60000</v>
      </c>
      <c r="AB1369" s="569"/>
      <c r="AC1369" s="569"/>
      <c r="AD1369" s="569"/>
      <c r="AE1369" s="569">
        <v>60000</v>
      </c>
      <c r="AF1369" s="569"/>
      <c r="AG1369" s="569"/>
      <c r="AH1369" s="569" t="s">
        <v>2169</v>
      </c>
      <c r="AI1369" t="s">
        <v>542</v>
      </c>
      <c r="BP1369" s="203"/>
      <c r="BQ1369" s="203"/>
      <c r="BR1369" s="203"/>
      <c r="BS1369" s="203"/>
      <c r="BT1369" s="203"/>
      <c r="BV1369"/>
      <c r="BW1369" s="203"/>
      <c r="BZ1369" s="203"/>
      <c r="CA1369" s="126"/>
      <c r="CB1369" s="203"/>
      <c r="CC1369" s="203"/>
      <c r="CD1369" s="376"/>
      <c r="CE1369" s="203"/>
      <c r="CM1369" s="375"/>
    </row>
    <row r="1370" spans="5:91" x14ac:dyDescent="0.25">
      <c r="E1370" s="282">
        <v>45757</v>
      </c>
      <c r="F1370" s="212">
        <v>2000</v>
      </c>
      <c r="G1370" s="215" t="s">
        <v>5440</v>
      </c>
      <c r="H1370" s="212" t="s">
        <v>598</v>
      </c>
      <c r="T1370" s="671">
        <v>45086</v>
      </c>
      <c r="U1370" s="557" t="s">
        <v>1679</v>
      </c>
      <c r="V1370" s="557" t="s">
        <v>2317</v>
      </c>
      <c r="W1370" s="558" t="s">
        <v>2259</v>
      </c>
      <c r="X1370" s="558" t="s">
        <v>427</v>
      </c>
      <c r="Y1370" s="673">
        <v>10000</v>
      </c>
      <c r="Z1370" s="569"/>
      <c r="AA1370" s="569">
        <v>10000</v>
      </c>
      <c r="AB1370" s="569"/>
      <c r="AC1370" s="569"/>
      <c r="AD1370" s="569"/>
      <c r="AE1370" s="569">
        <v>10000</v>
      </c>
      <c r="AF1370" s="569"/>
      <c r="AG1370" s="569"/>
      <c r="AH1370" s="569" t="s">
        <v>2318</v>
      </c>
      <c r="AI1370" t="s">
        <v>542</v>
      </c>
      <c r="BP1370" s="203"/>
      <c r="BQ1370" s="203"/>
      <c r="BR1370" s="203"/>
      <c r="BS1370" s="203"/>
      <c r="BT1370" s="203"/>
      <c r="BV1370"/>
      <c r="BW1370" s="203"/>
      <c r="BZ1370" s="203"/>
      <c r="CA1370" s="126"/>
      <c r="CB1370" s="203"/>
      <c r="CC1370" s="203"/>
      <c r="CD1370" s="376"/>
      <c r="CE1370" s="203"/>
      <c r="CM1370" s="375"/>
    </row>
    <row r="1371" spans="5:91" x14ac:dyDescent="0.25">
      <c r="E1371" s="282">
        <v>45757</v>
      </c>
      <c r="F1371" s="212">
        <v>242000</v>
      </c>
      <c r="G1371" s="215" t="s">
        <v>1281</v>
      </c>
      <c r="H1371" s="212" t="s">
        <v>3648</v>
      </c>
      <c r="T1371" s="671">
        <v>45085</v>
      </c>
      <c r="U1371" s="557" t="s">
        <v>2316</v>
      </c>
      <c r="V1371" s="557" t="s">
        <v>2216</v>
      </c>
      <c r="W1371" s="558" t="s">
        <v>561</v>
      </c>
      <c r="X1371" s="558" t="s">
        <v>427</v>
      </c>
      <c r="Y1371" s="673">
        <v>264000</v>
      </c>
      <c r="Z1371" s="569"/>
      <c r="AA1371" s="569">
        <v>81000</v>
      </c>
      <c r="AB1371" s="569"/>
      <c r="AC1371" s="569"/>
      <c r="AD1371" s="569"/>
      <c r="AE1371" s="569">
        <v>81000</v>
      </c>
      <c r="AF1371" s="569"/>
      <c r="AG1371" s="569"/>
      <c r="AH1371" s="569"/>
      <c r="AI1371" t="s">
        <v>542</v>
      </c>
      <c r="BP1371" s="203"/>
      <c r="BQ1371" s="203"/>
      <c r="BR1371" s="203"/>
      <c r="BS1371" s="203"/>
      <c r="BT1371" s="203"/>
      <c r="BV1371"/>
      <c r="BW1371" s="203"/>
      <c r="BZ1371" s="203"/>
      <c r="CA1371" s="126"/>
      <c r="CB1371" s="203"/>
      <c r="CC1371" s="203"/>
      <c r="CD1371" s="376"/>
      <c r="CE1371" s="203"/>
      <c r="CM1371" s="375"/>
    </row>
    <row r="1372" spans="5:91" x14ac:dyDescent="0.25">
      <c r="E1372" s="282">
        <v>45757</v>
      </c>
      <c r="F1372" s="212">
        <v>1000</v>
      </c>
      <c r="G1372" s="215" t="s">
        <v>5440</v>
      </c>
      <c r="H1372" s="212" t="s">
        <v>3344</v>
      </c>
      <c r="T1372" s="671">
        <v>45084</v>
      </c>
      <c r="U1372" s="557" t="s">
        <v>2071</v>
      </c>
      <c r="V1372" s="557" t="s">
        <v>2229</v>
      </c>
      <c r="W1372" s="558" t="s">
        <v>2230</v>
      </c>
      <c r="X1372" s="558" t="s">
        <v>427</v>
      </c>
      <c r="Y1372" s="673">
        <v>1201000</v>
      </c>
      <c r="Z1372" s="569"/>
      <c r="AA1372" s="569">
        <v>80000</v>
      </c>
      <c r="AB1372" s="569"/>
      <c r="AC1372" s="569"/>
      <c r="AD1372" s="569"/>
      <c r="AE1372" s="569">
        <v>80000</v>
      </c>
      <c r="AF1372" s="569"/>
      <c r="AG1372" s="569"/>
      <c r="AH1372" s="569" t="s">
        <v>2295</v>
      </c>
      <c r="AI1372" t="s">
        <v>542</v>
      </c>
      <c r="BP1372" s="203"/>
      <c r="BQ1372" s="203"/>
      <c r="BR1372" s="203"/>
      <c r="BS1372" s="203"/>
      <c r="BT1372" s="203"/>
      <c r="BV1372"/>
      <c r="BW1372" s="203"/>
      <c r="BZ1372" s="203"/>
      <c r="CA1372" s="126"/>
      <c r="CB1372" s="203"/>
      <c r="CC1372" s="203"/>
      <c r="CD1372" s="376"/>
      <c r="CE1372" s="203"/>
      <c r="CM1372" s="375"/>
    </row>
    <row r="1373" spans="5:91" x14ac:dyDescent="0.25">
      <c r="E1373" s="282">
        <v>45756</v>
      </c>
      <c r="F1373" s="212">
        <v>3000</v>
      </c>
      <c r="G1373" s="215" t="s">
        <v>5440</v>
      </c>
      <c r="H1373" s="212" t="s">
        <v>122</v>
      </c>
      <c r="T1373" s="671">
        <v>45081</v>
      </c>
      <c r="U1373" s="557" t="s">
        <v>556</v>
      </c>
      <c r="V1373" s="557" t="s">
        <v>2297</v>
      </c>
      <c r="W1373" s="558" t="s">
        <v>561</v>
      </c>
      <c r="X1373" s="558" t="s">
        <v>426</v>
      </c>
      <c r="Y1373" s="673">
        <v>235000</v>
      </c>
      <c r="Z1373" s="569"/>
      <c r="AA1373" s="569">
        <v>41500</v>
      </c>
      <c r="AB1373" s="569"/>
      <c r="AC1373" s="569"/>
      <c r="AD1373" s="569"/>
      <c r="AE1373" s="569">
        <v>41500</v>
      </c>
      <c r="AF1373" s="569"/>
      <c r="AG1373" s="569"/>
      <c r="AH1373" s="569" t="s">
        <v>2309</v>
      </c>
      <c r="AI1373" t="s">
        <v>542</v>
      </c>
      <c r="BP1373" s="203"/>
      <c r="BQ1373" s="203"/>
      <c r="BR1373" s="203"/>
      <c r="BS1373" s="203"/>
      <c r="BT1373" s="203"/>
      <c r="BV1373"/>
      <c r="BW1373" s="203"/>
      <c r="BZ1373" s="203"/>
      <c r="CA1373" s="126"/>
      <c r="CB1373" s="203"/>
      <c r="CC1373" s="203"/>
      <c r="CD1373" s="376"/>
      <c r="CE1373" s="203"/>
      <c r="CM1373" s="375"/>
    </row>
    <row r="1374" spans="5:91" x14ac:dyDescent="0.25">
      <c r="E1374" s="282">
        <v>45756</v>
      </c>
      <c r="F1374" s="212">
        <v>30000</v>
      </c>
      <c r="G1374" s="215"/>
      <c r="H1374" s="212" t="s">
        <v>5488</v>
      </c>
      <c r="T1374" s="671">
        <v>45080</v>
      </c>
      <c r="U1374" s="557" t="s">
        <v>556</v>
      </c>
      <c r="V1374" s="557" t="s">
        <v>2191</v>
      </c>
      <c r="W1374" s="558" t="s">
        <v>1442</v>
      </c>
      <c r="X1374" s="558" t="s">
        <v>2226</v>
      </c>
      <c r="Y1374" s="673">
        <v>1136000</v>
      </c>
      <c r="Z1374" s="569"/>
      <c r="AA1374" s="569">
        <v>90500</v>
      </c>
      <c r="AB1374" s="569"/>
      <c r="AC1374" s="569"/>
      <c r="AD1374" s="569"/>
      <c r="AE1374" s="569">
        <v>90500</v>
      </c>
      <c r="AF1374" s="569"/>
      <c r="AG1374" s="569"/>
      <c r="AH1374" s="569" t="s">
        <v>2238</v>
      </c>
      <c r="AI1374" t="s">
        <v>542</v>
      </c>
      <c r="BP1374" s="203"/>
      <c r="BQ1374" s="203"/>
      <c r="BR1374" s="203"/>
      <c r="BS1374" s="203"/>
      <c r="BT1374" s="203"/>
      <c r="BV1374"/>
      <c r="BW1374" s="203"/>
      <c r="BZ1374" s="203"/>
      <c r="CA1374" s="126"/>
      <c r="CB1374" s="203"/>
      <c r="CC1374" s="203"/>
      <c r="CD1374" s="376"/>
      <c r="CE1374" s="203"/>
      <c r="CM1374" s="375"/>
    </row>
    <row r="1375" spans="5:91" x14ac:dyDescent="0.25">
      <c r="E1375" s="282">
        <v>45756</v>
      </c>
      <c r="F1375" s="212">
        <v>5000</v>
      </c>
      <c r="G1375" s="215"/>
      <c r="H1375" s="212" t="s">
        <v>910</v>
      </c>
      <c r="T1375" s="671">
        <v>45079</v>
      </c>
      <c r="U1375" s="557" t="s">
        <v>556</v>
      </c>
      <c r="V1375" s="557" t="s">
        <v>2185</v>
      </c>
      <c r="W1375" s="558" t="s">
        <v>562</v>
      </c>
      <c r="X1375" s="558" t="s">
        <v>214</v>
      </c>
      <c r="Y1375" s="673">
        <v>840000</v>
      </c>
      <c r="Z1375" s="569"/>
      <c r="AA1375" s="569">
        <v>85000</v>
      </c>
      <c r="AB1375" s="569"/>
      <c r="AC1375" s="569"/>
      <c r="AD1375" s="569"/>
      <c r="AE1375" s="569">
        <v>85000</v>
      </c>
      <c r="AF1375" s="569"/>
      <c r="AG1375" s="569"/>
      <c r="AH1375" s="569" t="s">
        <v>2231</v>
      </c>
      <c r="AI1375" t="s">
        <v>542</v>
      </c>
      <c r="BP1375" s="203"/>
      <c r="BQ1375" s="203"/>
      <c r="BR1375" s="203"/>
      <c r="BS1375" s="203"/>
      <c r="BT1375" s="203"/>
      <c r="BV1375"/>
      <c r="BW1375" s="203"/>
      <c r="BZ1375" s="203"/>
      <c r="CA1375" s="126"/>
      <c r="CB1375" s="203"/>
      <c r="CC1375" s="203"/>
      <c r="CD1375" s="376"/>
      <c r="CE1375" s="203"/>
      <c r="CM1375" s="375"/>
    </row>
    <row r="1376" spans="5:91" x14ac:dyDescent="0.25">
      <c r="E1376" s="282">
        <v>45755</v>
      </c>
      <c r="F1376" s="212">
        <v>5000</v>
      </c>
      <c r="G1376" s="215"/>
      <c r="H1376" s="212" t="s">
        <v>3697</v>
      </c>
      <c r="T1376" s="671">
        <v>45078</v>
      </c>
      <c r="U1376" s="557" t="s">
        <v>556</v>
      </c>
      <c r="V1376" s="557" t="s">
        <v>1737</v>
      </c>
      <c r="W1376" s="558" t="s">
        <v>1437</v>
      </c>
      <c r="X1376" s="558" t="s">
        <v>283</v>
      </c>
      <c r="Y1376" s="673">
        <v>250000</v>
      </c>
      <c r="Z1376" s="569"/>
      <c r="AA1376" s="569">
        <v>40000</v>
      </c>
      <c r="AB1376" s="569"/>
      <c r="AC1376" s="569"/>
      <c r="AD1376" s="569"/>
      <c r="AE1376" s="569">
        <v>40000</v>
      </c>
      <c r="AF1376" s="569"/>
      <c r="AG1376" s="569"/>
      <c r="AH1376" s="569" t="s">
        <v>2165</v>
      </c>
      <c r="AI1376" t="s">
        <v>542</v>
      </c>
      <c r="BP1376" s="203"/>
      <c r="BQ1376" s="203"/>
      <c r="BR1376" s="203"/>
      <c r="BS1376" s="203"/>
      <c r="BT1376" s="203"/>
      <c r="BV1376"/>
      <c r="BW1376" s="203"/>
      <c r="BZ1376" s="203"/>
      <c r="CA1376" s="126"/>
      <c r="CB1376" s="203"/>
      <c r="CC1376" s="203"/>
      <c r="CD1376" s="376"/>
      <c r="CE1376" s="203"/>
      <c r="CM1376" s="375"/>
    </row>
    <row r="1377" spans="5:91" x14ac:dyDescent="0.25">
      <c r="E1377" s="282">
        <v>45755</v>
      </c>
      <c r="F1377" s="212">
        <v>2000</v>
      </c>
      <c r="G1377" s="215" t="s">
        <v>5440</v>
      </c>
      <c r="H1377" s="212" t="s">
        <v>5482</v>
      </c>
      <c r="T1377" s="671">
        <v>45076</v>
      </c>
      <c r="U1377" s="557" t="s">
        <v>1679</v>
      </c>
      <c r="V1377" s="557" t="s">
        <v>2146</v>
      </c>
      <c r="W1377" s="558" t="s">
        <v>561</v>
      </c>
      <c r="X1377" s="558" t="s">
        <v>214</v>
      </c>
      <c r="Y1377" s="673" t="s">
        <v>2145</v>
      </c>
      <c r="Z1377" s="569"/>
      <c r="AA1377" s="569">
        <v>163000</v>
      </c>
      <c r="AB1377" s="569"/>
      <c r="AC1377" s="569"/>
      <c r="AD1377" s="569"/>
      <c r="AE1377" s="569">
        <v>163000</v>
      </c>
      <c r="AF1377" s="569"/>
      <c r="AG1377" s="569"/>
      <c r="AH1377" s="569" t="s">
        <v>2161</v>
      </c>
      <c r="AI1377" t="s">
        <v>542</v>
      </c>
      <c r="BP1377" s="203"/>
      <c r="BQ1377" s="203"/>
      <c r="BR1377" s="203"/>
      <c r="BS1377" s="203"/>
      <c r="BT1377" s="203"/>
      <c r="BV1377"/>
      <c r="BW1377" s="203"/>
      <c r="BZ1377" s="203"/>
      <c r="CA1377" s="126"/>
      <c r="CB1377" s="203"/>
      <c r="CC1377" s="203"/>
      <c r="CD1377" s="376"/>
      <c r="CE1377" s="203"/>
      <c r="CM1377" s="375"/>
    </row>
    <row r="1378" spans="5:91" x14ac:dyDescent="0.25">
      <c r="E1378" s="282">
        <v>45755</v>
      </c>
      <c r="F1378" s="212">
        <v>20000</v>
      </c>
      <c r="G1378" s="215"/>
      <c r="H1378" s="212" t="s">
        <v>5480</v>
      </c>
      <c r="T1378" s="671">
        <v>45075</v>
      </c>
      <c r="U1378" s="557" t="s">
        <v>1727</v>
      </c>
      <c r="V1378" s="557" t="s">
        <v>2154</v>
      </c>
      <c r="W1378" s="558" t="s">
        <v>2131</v>
      </c>
      <c r="X1378" s="558" t="s">
        <v>426</v>
      </c>
      <c r="Y1378" s="673">
        <v>353000</v>
      </c>
      <c r="Z1378" s="569"/>
      <c r="AA1378" s="569">
        <v>100000</v>
      </c>
      <c r="AB1378" s="569"/>
      <c r="AC1378" s="569"/>
      <c r="AD1378" s="569"/>
      <c r="AE1378" s="569">
        <v>100000</v>
      </c>
      <c r="AF1378" s="569"/>
      <c r="AG1378" s="569"/>
      <c r="AH1378" s="569" t="s">
        <v>2160</v>
      </c>
      <c r="AI1378" t="s">
        <v>542</v>
      </c>
      <c r="BP1378" s="203"/>
      <c r="BQ1378" s="203"/>
      <c r="BR1378" s="203"/>
      <c r="BS1378" s="203"/>
      <c r="BT1378" s="203"/>
      <c r="BV1378"/>
      <c r="BW1378" s="203"/>
      <c r="BZ1378" s="203"/>
      <c r="CA1378" s="126"/>
      <c r="CB1378" s="203"/>
      <c r="CC1378" s="203"/>
      <c r="CD1378" s="376"/>
      <c r="CE1378" s="203"/>
      <c r="CM1378" s="375"/>
    </row>
    <row r="1379" spans="5:91" x14ac:dyDescent="0.25">
      <c r="E1379" s="282">
        <v>45755</v>
      </c>
      <c r="F1379" s="212">
        <v>3000</v>
      </c>
      <c r="G1379" s="215"/>
      <c r="H1379" s="212" t="s">
        <v>1029</v>
      </c>
      <c r="T1379" s="671">
        <v>45074</v>
      </c>
      <c r="U1379" s="557" t="s">
        <v>2158</v>
      </c>
      <c r="V1379" s="557" t="s">
        <v>2046</v>
      </c>
      <c r="W1379" s="558" t="s">
        <v>561</v>
      </c>
      <c r="X1379" s="558" t="s">
        <v>426</v>
      </c>
      <c r="Y1379" s="673">
        <v>420000</v>
      </c>
      <c r="Z1379" s="569"/>
      <c r="AA1379" s="569">
        <v>139000</v>
      </c>
      <c r="AB1379" s="569"/>
      <c r="AC1379" s="569"/>
      <c r="AD1379" s="569"/>
      <c r="AE1379" s="569">
        <v>139000</v>
      </c>
      <c r="AF1379" s="569"/>
      <c r="AG1379" s="569"/>
      <c r="AH1379" s="569" t="s">
        <v>2159</v>
      </c>
      <c r="AI1379" t="s">
        <v>542</v>
      </c>
      <c r="BP1379" s="203"/>
      <c r="BQ1379" s="203"/>
      <c r="BR1379" s="203"/>
      <c r="BS1379" s="203"/>
      <c r="BT1379" s="203"/>
      <c r="BV1379"/>
      <c r="BW1379" s="203"/>
      <c r="BZ1379" s="203"/>
      <c r="CA1379" s="126"/>
      <c r="CB1379" s="203"/>
      <c r="CC1379" s="203"/>
      <c r="CD1379" s="376"/>
      <c r="CE1379" s="203"/>
      <c r="CM1379" s="375"/>
    </row>
    <row r="1380" spans="5:91" x14ac:dyDescent="0.25">
      <c r="E1380" s="282">
        <v>45755</v>
      </c>
      <c r="F1380" s="212">
        <v>2000</v>
      </c>
      <c r="G1380" s="215" t="s">
        <v>5440</v>
      </c>
      <c r="H1380" s="212" t="s">
        <v>1487</v>
      </c>
      <c r="T1380" s="671">
        <v>45073</v>
      </c>
      <c r="U1380" s="557" t="s">
        <v>1697</v>
      </c>
      <c r="V1380" s="557" t="s">
        <v>2087</v>
      </c>
      <c r="W1380" s="558" t="s">
        <v>561</v>
      </c>
      <c r="X1380" s="558" t="s">
        <v>427</v>
      </c>
      <c r="Y1380" s="673">
        <v>860000</v>
      </c>
      <c r="Z1380" s="569"/>
      <c r="AA1380" s="569">
        <v>70000</v>
      </c>
      <c r="AB1380" s="569"/>
      <c r="AC1380" s="569"/>
      <c r="AD1380" s="569"/>
      <c r="AE1380" s="569">
        <v>70000</v>
      </c>
      <c r="AF1380" s="569"/>
      <c r="AG1380" s="569"/>
      <c r="AH1380" s="569" t="s">
        <v>2152</v>
      </c>
      <c r="AI1380" t="s">
        <v>542</v>
      </c>
      <c r="BP1380" s="203"/>
      <c r="BQ1380" s="203"/>
      <c r="BR1380" s="203"/>
      <c r="BS1380" s="203"/>
      <c r="BT1380" s="203"/>
      <c r="BV1380"/>
      <c r="BW1380" s="203"/>
      <c r="BZ1380" s="203"/>
      <c r="CA1380" s="126"/>
      <c r="CB1380" s="203"/>
      <c r="CC1380" s="203"/>
      <c r="CD1380" s="376"/>
      <c r="CE1380" s="203"/>
      <c r="CM1380" s="375"/>
    </row>
    <row r="1381" spans="5:91" x14ac:dyDescent="0.25">
      <c r="E1381" s="282">
        <v>45754</v>
      </c>
      <c r="F1381" s="212">
        <v>4000</v>
      </c>
      <c r="G1381" s="215" t="s">
        <v>3324</v>
      </c>
      <c r="H1381" s="212" t="s">
        <v>5479</v>
      </c>
      <c r="T1381" s="671">
        <v>45072</v>
      </c>
      <c r="U1381" s="557" t="s">
        <v>1974</v>
      </c>
      <c r="V1381" s="557" t="s">
        <v>2138</v>
      </c>
      <c r="W1381" s="558" t="s">
        <v>561</v>
      </c>
      <c r="X1381" s="558" t="s">
        <v>238</v>
      </c>
      <c r="Y1381" s="673">
        <v>1313000</v>
      </c>
      <c r="Z1381" s="569"/>
      <c r="AA1381" s="569">
        <v>70000</v>
      </c>
      <c r="AB1381" s="569"/>
      <c r="AC1381" s="569"/>
      <c r="AD1381" s="569"/>
      <c r="AE1381" s="569">
        <v>70000</v>
      </c>
      <c r="AF1381" s="569"/>
      <c r="AG1381" s="569"/>
      <c r="AH1381" s="569" t="s">
        <v>2143</v>
      </c>
      <c r="AI1381" t="s">
        <v>542</v>
      </c>
      <c r="BP1381" s="203"/>
      <c r="BQ1381" s="203"/>
      <c r="BR1381" s="203"/>
      <c r="BS1381" s="203"/>
      <c r="BT1381" s="203"/>
      <c r="BV1381"/>
      <c r="BW1381" s="203"/>
      <c r="BZ1381" s="203"/>
      <c r="CA1381" s="126"/>
      <c r="CB1381" s="203"/>
      <c r="CC1381" s="203"/>
      <c r="CD1381" s="376"/>
      <c r="CE1381" s="203"/>
      <c r="CM1381" s="375"/>
    </row>
    <row r="1382" spans="5:91" x14ac:dyDescent="0.25">
      <c r="E1382" s="282">
        <v>45754</v>
      </c>
      <c r="F1382" s="212">
        <v>5000</v>
      </c>
      <c r="G1382" s="215"/>
      <c r="H1382" s="212" t="s">
        <v>5308</v>
      </c>
      <c r="T1382" s="671">
        <v>45071</v>
      </c>
      <c r="U1382" s="557" t="s">
        <v>2141</v>
      </c>
      <c r="V1382" s="557" t="s">
        <v>2142</v>
      </c>
      <c r="W1382" s="558" t="s">
        <v>561</v>
      </c>
      <c r="X1382" s="558" t="s">
        <v>424</v>
      </c>
      <c r="Y1382" s="673">
        <v>380000</v>
      </c>
      <c r="Z1382" s="569"/>
      <c r="AA1382" s="569">
        <v>62000</v>
      </c>
      <c r="AB1382" s="569"/>
      <c r="AC1382" s="569"/>
      <c r="AD1382" s="569"/>
      <c r="AE1382" s="569">
        <v>62000</v>
      </c>
      <c r="AF1382" s="569"/>
      <c r="AG1382" s="569"/>
      <c r="AH1382" s="569" t="s">
        <v>2140</v>
      </c>
      <c r="AI1382" t="s">
        <v>542</v>
      </c>
      <c r="BP1382" s="203"/>
      <c r="BQ1382" s="203"/>
      <c r="BR1382" s="203"/>
      <c r="BS1382" s="203"/>
      <c r="BT1382" s="203"/>
      <c r="BV1382"/>
      <c r="BW1382" s="203"/>
      <c r="BZ1382" s="203"/>
      <c r="CA1382" s="126"/>
      <c r="CB1382" s="203"/>
      <c r="CC1382" s="203"/>
      <c r="CD1382" s="376"/>
      <c r="CE1382" s="203"/>
      <c r="CM1382" s="375"/>
    </row>
    <row r="1383" spans="5:91" x14ac:dyDescent="0.25">
      <c r="E1383" s="282">
        <v>45754</v>
      </c>
      <c r="F1383" s="212">
        <v>3000</v>
      </c>
      <c r="G1383" s="215"/>
      <c r="H1383" s="212" t="s">
        <v>605</v>
      </c>
      <c r="T1383" s="671">
        <v>45070</v>
      </c>
      <c r="U1383" s="558" t="s">
        <v>1679</v>
      </c>
      <c r="V1383" s="558" t="s">
        <v>1914</v>
      </c>
      <c r="W1383" s="558" t="s">
        <v>1906</v>
      </c>
      <c r="X1383" s="558" t="s">
        <v>559</v>
      </c>
      <c r="Y1383" s="673">
        <v>30000</v>
      </c>
      <c r="Z1383" s="569"/>
      <c r="AA1383" s="721">
        <v>0</v>
      </c>
      <c r="AB1383" s="569"/>
      <c r="AC1383" s="569"/>
      <c r="AD1383" s="569"/>
      <c r="AE1383" s="721">
        <v>0</v>
      </c>
      <c r="AF1383" s="721"/>
      <c r="AG1383" s="721"/>
      <c r="AH1383" s="721" t="s">
        <v>2129</v>
      </c>
      <c r="AI1383" t="s">
        <v>542</v>
      </c>
      <c r="BP1383" s="203"/>
      <c r="BQ1383" s="203"/>
      <c r="BR1383" s="203"/>
      <c r="BS1383" s="203"/>
      <c r="BT1383" s="203"/>
      <c r="BV1383"/>
      <c r="BW1383" s="203"/>
      <c r="BZ1383" s="203"/>
      <c r="CA1383" s="126"/>
      <c r="CB1383" s="203"/>
      <c r="CC1383" s="203"/>
      <c r="CD1383" s="376"/>
      <c r="CE1383" s="203"/>
      <c r="CM1383" s="375"/>
    </row>
    <row r="1384" spans="5:91" x14ac:dyDescent="0.25">
      <c r="E1384" s="282">
        <v>45754</v>
      </c>
      <c r="F1384" s="212">
        <v>32000</v>
      </c>
      <c r="G1384" s="215" t="s">
        <v>3324</v>
      </c>
      <c r="H1384" s="212" t="s">
        <v>5478</v>
      </c>
      <c r="T1384" s="671">
        <v>45069</v>
      </c>
      <c r="U1384" s="557" t="s">
        <v>1439</v>
      </c>
      <c r="V1384" s="557" t="s">
        <v>2082</v>
      </c>
      <c r="W1384" s="558" t="s">
        <v>561</v>
      </c>
      <c r="X1384" s="558" t="s">
        <v>426</v>
      </c>
      <c r="Y1384" s="673">
        <v>282000</v>
      </c>
      <c r="Z1384" s="569"/>
      <c r="AA1384" s="569">
        <v>66000</v>
      </c>
      <c r="AB1384" s="569"/>
      <c r="AC1384" s="569"/>
      <c r="AD1384" s="569"/>
      <c r="AE1384" s="569">
        <v>66000</v>
      </c>
      <c r="AF1384" s="569"/>
      <c r="AG1384" s="569"/>
      <c r="AH1384" s="569" t="s">
        <v>2128</v>
      </c>
      <c r="AI1384" t="s">
        <v>542</v>
      </c>
      <c r="BP1384" s="203"/>
      <c r="BQ1384" s="203"/>
      <c r="BR1384" s="203"/>
      <c r="BS1384" s="203"/>
      <c r="BT1384" s="203"/>
      <c r="BV1384"/>
      <c r="BW1384" s="203"/>
      <c r="BZ1384" s="203"/>
      <c r="CA1384" s="126"/>
      <c r="CB1384" s="203"/>
      <c r="CC1384" s="203"/>
      <c r="CD1384" s="376"/>
      <c r="CE1384" s="203"/>
      <c r="CM1384" s="375"/>
    </row>
    <row r="1385" spans="5:91" x14ac:dyDescent="0.25">
      <c r="E1385" s="282">
        <v>45753</v>
      </c>
      <c r="F1385" s="212">
        <v>32000</v>
      </c>
      <c r="G1385" s="215"/>
      <c r="H1385" s="212" t="s">
        <v>5461</v>
      </c>
      <c r="T1385" s="671">
        <v>45068</v>
      </c>
      <c r="U1385" s="557" t="s">
        <v>2101</v>
      </c>
      <c r="V1385" s="557" t="s">
        <v>2102</v>
      </c>
      <c r="W1385" s="558" t="s">
        <v>561</v>
      </c>
      <c r="X1385" s="558" t="s">
        <v>426</v>
      </c>
      <c r="Y1385" s="673" t="s">
        <v>2106</v>
      </c>
      <c r="Z1385" s="569"/>
      <c r="AA1385" s="569">
        <v>72000</v>
      </c>
      <c r="AB1385" s="569"/>
      <c r="AC1385" s="569"/>
      <c r="AD1385" s="569"/>
      <c r="AE1385" s="569">
        <v>72000</v>
      </c>
      <c r="AF1385" s="569"/>
      <c r="AG1385" s="569"/>
      <c r="AH1385" s="569" t="s">
        <v>2127</v>
      </c>
      <c r="AI1385" t="s">
        <v>542</v>
      </c>
      <c r="BP1385" s="203"/>
      <c r="BQ1385" s="203"/>
      <c r="BR1385" s="203"/>
      <c r="BS1385" s="203"/>
      <c r="BT1385" s="203"/>
      <c r="BV1385"/>
      <c r="BW1385" s="203"/>
      <c r="BZ1385" s="203"/>
      <c r="CA1385" s="126"/>
      <c r="CB1385" s="203"/>
      <c r="CC1385" s="203"/>
      <c r="CD1385" s="376"/>
      <c r="CE1385" s="203"/>
      <c r="CM1385" s="375"/>
    </row>
    <row r="1386" spans="5:91" x14ac:dyDescent="0.25">
      <c r="E1386" s="282">
        <v>45753</v>
      </c>
      <c r="F1386" s="212">
        <v>6000</v>
      </c>
      <c r="G1386" s="215"/>
      <c r="H1386" s="212" t="s">
        <v>908</v>
      </c>
      <c r="T1386" s="671">
        <v>45067</v>
      </c>
      <c r="U1386" s="557" t="s">
        <v>1679</v>
      </c>
      <c r="V1386" s="557" t="s">
        <v>2098</v>
      </c>
      <c r="W1386" s="558" t="s">
        <v>561</v>
      </c>
      <c r="X1386" s="558" t="s">
        <v>427</v>
      </c>
      <c r="Y1386" s="673">
        <v>380000</v>
      </c>
      <c r="Z1386" s="569"/>
      <c r="AA1386" s="569">
        <v>70000</v>
      </c>
      <c r="AB1386" s="569"/>
      <c r="AC1386" s="569"/>
      <c r="AD1386" s="569"/>
      <c r="AE1386" s="569">
        <v>70000</v>
      </c>
      <c r="AF1386" s="569"/>
      <c r="AG1386" s="569"/>
      <c r="AH1386" s="569" t="s">
        <v>2126</v>
      </c>
      <c r="AI1386" t="s">
        <v>542</v>
      </c>
      <c r="BP1386" s="203"/>
      <c r="BQ1386" s="203"/>
      <c r="BR1386" s="203"/>
      <c r="BS1386" s="203"/>
      <c r="BT1386" s="203"/>
      <c r="BV1386"/>
      <c r="BW1386" s="203"/>
      <c r="BX1386" s="126"/>
      <c r="BY1386" s="203"/>
      <c r="BZ1386" s="203"/>
      <c r="CA1386" s="126"/>
      <c r="CB1386" s="203"/>
      <c r="CC1386" s="203"/>
      <c r="CD1386" s="376"/>
      <c r="CE1386" s="203"/>
      <c r="CM1386" s="375"/>
    </row>
    <row r="1387" spans="5:91" x14ac:dyDescent="0.25">
      <c r="E1387" s="282">
        <v>45753</v>
      </c>
      <c r="F1387" s="212">
        <v>10000</v>
      </c>
      <c r="G1387" s="215"/>
      <c r="H1387" s="212" t="s">
        <v>953</v>
      </c>
      <c r="T1387" s="671">
        <v>45066</v>
      </c>
      <c r="U1387" s="557" t="s">
        <v>578</v>
      </c>
      <c r="V1387" s="557" t="s">
        <v>1980</v>
      </c>
      <c r="W1387" s="558" t="s">
        <v>561</v>
      </c>
      <c r="X1387" s="558" t="s">
        <v>427</v>
      </c>
      <c r="Y1387" s="673">
        <v>646000</v>
      </c>
      <c r="Z1387" s="569"/>
      <c r="AA1387" s="569">
        <v>68000</v>
      </c>
      <c r="AB1387" s="569"/>
      <c r="AC1387" s="569"/>
      <c r="AD1387" s="569"/>
      <c r="AE1387" s="569">
        <v>68000</v>
      </c>
      <c r="AF1387" s="569"/>
      <c r="AG1387" s="569"/>
      <c r="AH1387" s="569" t="s">
        <v>2096</v>
      </c>
      <c r="AI1387" t="s">
        <v>542</v>
      </c>
      <c r="BP1387" s="203"/>
      <c r="BQ1387" s="203"/>
      <c r="BR1387" s="203"/>
      <c r="BS1387" s="203"/>
      <c r="BT1387" s="203"/>
      <c r="BV1387"/>
      <c r="BW1387" s="203"/>
      <c r="BX1387" s="126"/>
      <c r="BY1387" s="203"/>
      <c r="BZ1387" s="203"/>
      <c r="CA1387" s="126"/>
      <c r="CB1387" s="203"/>
      <c r="CC1387" s="203"/>
      <c r="CD1387" s="376"/>
      <c r="CE1387" s="203"/>
      <c r="CM1387" s="375"/>
    </row>
    <row r="1388" spans="5:91" x14ac:dyDescent="0.25">
      <c r="E1388" s="282">
        <v>45753</v>
      </c>
      <c r="F1388" s="212">
        <v>5000</v>
      </c>
      <c r="G1388" s="215" t="s">
        <v>1281</v>
      </c>
      <c r="H1388" s="212" t="s">
        <v>883</v>
      </c>
      <c r="T1388" s="671">
        <v>45065</v>
      </c>
      <c r="U1388" s="674" t="s">
        <v>1636</v>
      </c>
      <c r="V1388" s="674" t="s">
        <v>2081</v>
      </c>
      <c r="W1388" s="675" t="s">
        <v>561</v>
      </c>
      <c r="X1388" s="675" t="s">
        <v>426</v>
      </c>
      <c r="Y1388" s="676">
        <v>1088000</v>
      </c>
      <c r="Z1388" s="677"/>
      <c r="AA1388" s="677">
        <v>76000</v>
      </c>
      <c r="AB1388" s="677"/>
      <c r="AC1388" s="677"/>
      <c r="AD1388" s="677"/>
      <c r="AE1388" s="677">
        <v>76000</v>
      </c>
      <c r="AF1388" s="677"/>
      <c r="AG1388" s="677"/>
      <c r="AH1388" s="677" t="s">
        <v>2095</v>
      </c>
      <c r="AI1388" t="s">
        <v>542</v>
      </c>
      <c r="BP1388" s="203"/>
      <c r="BQ1388" s="203"/>
      <c r="BR1388" s="203"/>
      <c r="BS1388" s="203"/>
      <c r="BT1388" s="203"/>
      <c r="BV1388"/>
      <c r="BW1388" s="203"/>
      <c r="BX1388" s="126"/>
      <c r="BY1388" s="203"/>
      <c r="BZ1388" s="203"/>
      <c r="CA1388" s="126"/>
      <c r="CB1388" s="203"/>
      <c r="CC1388" s="203"/>
      <c r="CD1388" s="376"/>
      <c r="CE1388" s="203"/>
      <c r="CM1388" s="375"/>
    </row>
    <row r="1389" spans="5:91" x14ac:dyDescent="0.25">
      <c r="E1389" s="282">
        <v>45753</v>
      </c>
      <c r="F1389" s="212">
        <v>35000</v>
      </c>
      <c r="G1389" s="215" t="s">
        <v>911</v>
      </c>
      <c r="H1389" s="212" t="s">
        <v>885</v>
      </c>
      <c r="T1389" s="671">
        <v>45064</v>
      </c>
      <c r="U1389" s="558" t="s">
        <v>1615</v>
      </c>
      <c r="V1389" s="558" t="s">
        <v>1969</v>
      </c>
      <c r="W1389" s="558" t="s">
        <v>561</v>
      </c>
      <c r="X1389" s="558" t="s">
        <v>426</v>
      </c>
      <c r="Y1389" s="673">
        <v>1158000</v>
      </c>
      <c r="Z1389" s="569"/>
      <c r="AA1389" s="721">
        <v>0</v>
      </c>
      <c r="AB1389" s="569"/>
      <c r="AC1389" s="569"/>
      <c r="AD1389" s="569"/>
      <c r="AE1389" s="721">
        <v>0</v>
      </c>
      <c r="AF1389" s="721"/>
      <c r="AG1389" s="721"/>
      <c r="AH1389" s="721" t="s">
        <v>2015</v>
      </c>
      <c r="AI1389" t="s">
        <v>542</v>
      </c>
      <c r="BP1389" s="203"/>
      <c r="BQ1389" s="203"/>
      <c r="BR1389" s="203"/>
      <c r="BS1389" s="203"/>
      <c r="BT1389" s="203"/>
      <c r="BV1389"/>
      <c r="BW1389" s="203"/>
      <c r="BX1389" s="126"/>
      <c r="BY1389" s="203"/>
      <c r="BZ1389" s="203"/>
      <c r="CA1389" s="126"/>
      <c r="CB1389" s="203"/>
      <c r="CC1389" s="203"/>
      <c r="CD1389" s="376"/>
      <c r="CE1389" s="203"/>
      <c r="CM1389" s="375"/>
    </row>
    <row r="1390" spans="5:91" x14ac:dyDescent="0.25">
      <c r="E1390" s="282">
        <v>45753</v>
      </c>
      <c r="F1390" s="212">
        <v>26000</v>
      </c>
      <c r="G1390" s="215"/>
      <c r="H1390" s="212" t="s">
        <v>5462</v>
      </c>
      <c r="T1390" s="671">
        <v>45063</v>
      </c>
      <c r="U1390" s="558" t="s">
        <v>1615</v>
      </c>
      <c r="V1390" s="558" t="s">
        <v>1969</v>
      </c>
      <c r="W1390" s="558" t="s">
        <v>561</v>
      </c>
      <c r="X1390" s="558" t="s">
        <v>426</v>
      </c>
      <c r="Y1390" s="673" t="s">
        <v>2073</v>
      </c>
      <c r="Z1390" s="569"/>
      <c r="AA1390" s="721">
        <v>0</v>
      </c>
      <c r="AB1390" s="569"/>
      <c r="AC1390" s="569"/>
      <c r="AD1390" s="569"/>
      <c r="AE1390" s="721">
        <v>0</v>
      </c>
      <c r="AF1390" s="721"/>
      <c r="AG1390" s="721"/>
      <c r="AH1390" s="721" t="s">
        <v>2084</v>
      </c>
      <c r="AI1390" t="s">
        <v>542</v>
      </c>
      <c r="BP1390" s="203"/>
      <c r="BQ1390" s="203"/>
      <c r="BR1390" s="203"/>
      <c r="BS1390" s="203"/>
      <c r="BT1390" s="203"/>
      <c r="BV1390"/>
      <c r="BW1390" s="203"/>
      <c r="BX1390" s="126"/>
      <c r="BY1390" s="203"/>
      <c r="BZ1390" s="203"/>
      <c r="CA1390" s="126"/>
      <c r="CB1390" s="203"/>
      <c r="CC1390" s="203"/>
      <c r="CD1390" s="376"/>
      <c r="CE1390" s="203"/>
      <c r="CM1390" s="375"/>
    </row>
    <row r="1391" spans="5:91" x14ac:dyDescent="0.25">
      <c r="E1391" s="282">
        <v>45751</v>
      </c>
      <c r="F1391" s="212">
        <v>5000</v>
      </c>
      <c r="G1391" s="215" t="s">
        <v>1281</v>
      </c>
      <c r="H1391" s="212" t="s">
        <v>888</v>
      </c>
      <c r="T1391" s="671">
        <v>45062</v>
      </c>
      <c r="U1391" s="558" t="s">
        <v>1451</v>
      </c>
      <c r="V1391" s="558" t="s">
        <v>1963</v>
      </c>
      <c r="W1391" s="558" t="s">
        <v>561</v>
      </c>
      <c r="X1391" s="558" t="s">
        <v>426</v>
      </c>
      <c r="Y1391" s="673">
        <v>1021000</v>
      </c>
      <c r="Z1391" s="569"/>
      <c r="AA1391" s="721">
        <v>70000</v>
      </c>
      <c r="AB1391" s="569"/>
      <c r="AC1391" s="569"/>
      <c r="AD1391" s="569"/>
      <c r="AE1391" s="721">
        <v>70000</v>
      </c>
      <c r="AF1391" s="721"/>
      <c r="AG1391" s="721"/>
      <c r="AH1391" s="721" t="s">
        <v>2080</v>
      </c>
      <c r="AI1391" t="s">
        <v>542</v>
      </c>
      <c r="BP1391" s="203"/>
      <c r="BQ1391" s="203"/>
      <c r="BR1391" s="203"/>
      <c r="BS1391" s="203"/>
      <c r="BT1391" s="203"/>
      <c r="BV1391"/>
      <c r="BW1391" s="203"/>
      <c r="BX1391" s="126"/>
      <c r="BY1391" s="203"/>
      <c r="BZ1391" s="203"/>
      <c r="CA1391" s="126"/>
      <c r="CB1391" s="203"/>
      <c r="CC1391" s="203"/>
      <c r="CD1391" s="376"/>
      <c r="CE1391" s="203"/>
      <c r="CM1391" s="375"/>
    </row>
    <row r="1392" spans="5:91" x14ac:dyDescent="0.25">
      <c r="E1392" s="282">
        <v>45751</v>
      </c>
      <c r="F1392" s="212">
        <v>144000</v>
      </c>
      <c r="G1392" s="215" t="s">
        <v>1281</v>
      </c>
      <c r="H1392" s="212" t="s">
        <v>3344</v>
      </c>
      <c r="T1392" s="671">
        <v>45061</v>
      </c>
      <c r="U1392" s="558" t="s">
        <v>1919</v>
      </c>
      <c r="V1392" s="558" t="s">
        <v>1972</v>
      </c>
      <c r="W1392" s="558" t="s">
        <v>1925</v>
      </c>
      <c r="X1392" s="558" t="s">
        <v>426</v>
      </c>
      <c r="Y1392" s="673" t="s">
        <v>1970</v>
      </c>
      <c r="Z1392" s="569"/>
      <c r="AA1392" s="721">
        <v>71000</v>
      </c>
      <c r="AB1392" s="569"/>
      <c r="AC1392" s="569"/>
      <c r="AD1392" s="569"/>
      <c r="AE1392" s="721">
        <v>71000</v>
      </c>
      <c r="AF1392" s="721"/>
      <c r="AG1392" s="721"/>
      <c r="AH1392" s="721" t="s">
        <v>2079</v>
      </c>
      <c r="AI1392" t="s">
        <v>542</v>
      </c>
      <c r="BP1392" s="203"/>
      <c r="BQ1392" s="203"/>
      <c r="BR1392" s="203"/>
      <c r="BS1392" s="203"/>
      <c r="BT1392" s="203"/>
      <c r="BV1392"/>
      <c r="BW1392" s="203"/>
      <c r="BX1392" s="126"/>
      <c r="BY1392" s="203"/>
      <c r="BZ1392" s="203"/>
      <c r="CA1392" s="126"/>
      <c r="CB1392" s="203"/>
      <c r="CC1392" s="203"/>
      <c r="CD1392" s="376"/>
      <c r="CE1392" s="203"/>
      <c r="CM1392" s="375"/>
    </row>
    <row r="1393" spans="5:91" x14ac:dyDescent="0.25">
      <c r="E1393" s="282">
        <v>45751</v>
      </c>
      <c r="F1393" s="212">
        <v>6000</v>
      </c>
      <c r="G1393" s="215"/>
      <c r="H1393" s="212" t="s">
        <v>5464</v>
      </c>
      <c r="T1393" s="671">
        <v>45060</v>
      </c>
      <c r="U1393" s="557" t="s">
        <v>556</v>
      </c>
      <c r="V1393" s="557"/>
      <c r="W1393" s="558" t="s">
        <v>2066</v>
      </c>
      <c r="X1393" s="558" t="s">
        <v>559</v>
      </c>
      <c r="Y1393" s="673">
        <v>551000</v>
      </c>
      <c r="Z1393" s="569"/>
      <c r="AA1393" s="569">
        <v>0</v>
      </c>
      <c r="AB1393" s="569"/>
      <c r="AC1393" s="569"/>
      <c r="AD1393" s="569"/>
      <c r="AE1393" s="569">
        <v>0</v>
      </c>
      <c r="AF1393" s="569"/>
      <c r="AG1393" s="569"/>
      <c r="AH1393" s="569" t="s">
        <v>2078</v>
      </c>
      <c r="AI1393" t="s">
        <v>542</v>
      </c>
      <c r="BP1393" s="203"/>
      <c r="BQ1393" s="203"/>
      <c r="BR1393" s="203"/>
      <c r="BS1393" s="203"/>
      <c r="BT1393" s="203"/>
      <c r="BV1393"/>
      <c r="BW1393" s="203"/>
      <c r="BX1393" s="126"/>
      <c r="BY1393" s="203"/>
      <c r="BZ1393" s="203"/>
      <c r="CA1393" s="126"/>
      <c r="CB1393" s="203"/>
      <c r="CC1393" s="203"/>
      <c r="CD1393" s="376"/>
      <c r="CE1393" s="203"/>
      <c r="CM1393" s="375"/>
    </row>
    <row r="1394" spans="5:91" x14ac:dyDescent="0.25">
      <c r="E1394" s="282">
        <v>45750</v>
      </c>
      <c r="F1394" s="212">
        <v>20000</v>
      </c>
      <c r="G1394" s="215"/>
      <c r="H1394" s="212" t="s">
        <v>5443</v>
      </c>
      <c r="T1394" s="671">
        <v>45059</v>
      </c>
      <c r="U1394" s="557" t="s">
        <v>2071</v>
      </c>
      <c r="V1394" s="557" t="s">
        <v>2072</v>
      </c>
      <c r="W1394" s="558" t="s">
        <v>561</v>
      </c>
      <c r="X1394" s="558" t="s">
        <v>214</v>
      </c>
      <c r="Y1394" s="673">
        <v>328000</v>
      </c>
      <c r="Z1394" s="569"/>
      <c r="AA1394" s="569">
        <v>81000</v>
      </c>
      <c r="AB1394" s="569"/>
      <c r="AC1394" s="569"/>
      <c r="AD1394" s="569"/>
      <c r="AE1394" s="569">
        <v>81000</v>
      </c>
      <c r="AF1394" s="569"/>
      <c r="AG1394" s="569"/>
      <c r="AH1394" s="569" t="s">
        <v>2075</v>
      </c>
      <c r="AI1394" t="s">
        <v>542</v>
      </c>
      <c r="BP1394" s="203"/>
      <c r="BQ1394" s="203"/>
      <c r="BR1394" s="203"/>
      <c r="BS1394" s="203"/>
      <c r="BT1394" s="203"/>
      <c r="BV1394"/>
      <c r="BW1394" s="203"/>
      <c r="BX1394" s="126"/>
      <c r="BY1394" s="203"/>
      <c r="BZ1394" s="203"/>
      <c r="CA1394" s="126"/>
      <c r="CB1394" s="203"/>
      <c r="CC1394" s="203"/>
      <c r="CD1394" s="376"/>
      <c r="CE1394" s="203"/>
      <c r="CM1394" s="375"/>
    </row>
    <row r="1395" spans="5:91" x14ac:dyDescent="0.25">
      <c r="E1395" s="282">
        <v>45749</v>
      </c>
      <c r="F1395" s="212">
        <v>5000</v>
      </c>
      <c r="G1395" s="215"/>
      <c r="H1395" s="212" t="s">
        <v>3697</v>
      </c>
      <c r="T1395" s="671">
        <v>45058</v>
      </c>
      <c r="U1395" s="557" t="s">
        <v>1727</v>
      </c>
      <c r="V1395" s="557" t="s">
        <v>1729</v>
      </c>
      <c r="W1395" s="558" t="s">
        <v>561</v>
      </c>
      <c r="X1395" s="558" t="s">
        <v>214</v>
      </c>
      <c r="Y1395" s="673">
        <v>182000</v>
      </c>
      <c r="Z1395" s="569"/>
      <c r="AA1395" s="569">
        <v>56000</v>
      </c>
      <c r="AB1395" s="569"/>
      <c r="AC1395" s="569"/>
      <c r="AD1395" s="569"/>
      <c r="AE1395" s="569">
        <v>56000</v>
      </c>
      <c r="AF1395" s="569"/>
      <c r="AG1395" s="569"/>
      <c r="AH1395" s="569" t="s">
        <v>2074</v>
      </c>
      <c r="AI1395" t="s">
        <v>542</v>
      </c>
      <c r="BP1395" s="203"/>
      <c r="BQ1395" s="203"/>
      <c r="BR1395" s="203"/>
      <c r="BS1395" s="203"/>
      <c r="BT1395" s="203"/>
      <c r="BV1395"/>
      <c r="BW1395" s="203"/>
      <c r="BX1395" s="126"/>
      <c r="BY1395" s="203"/>
      <c r="BZ1395" s="203"/>
      <c r="CA1395" s="126"/>
      <c r="CB1395" s="203"/>
      <c r="CC1395" s="203"/>
      <c r="CD1395" s="376"/>
      <c r="CE1395" s="203"/>
      <c r="CM1395" s="375"/>
    </row>
    <row r="1396" spans="5:91" x14ac:dyDescent="0.25">
      <c r="E1396" s="282">
        <v>45749</v>
      </c>
      <c r="F1396" s="212">
        <v>3000</v>
      </c>
      <c r="G1396" s="215" t="s">
        <v>5440</v>
      </c>
      <c r="H1396" s="212" t="s">
        <v>5442</v>
      </c>
      <c r="T1396" s="671">
        <v>45057</v>
      </c>
      <c r="U1396" s="558" t="s">
        <v>1919</v>
      </c>
      <c r="V1396" s="558" t="s">
        <v>1915</v>
      </c>
      <c r="W1396" s="558" t="s">
        <v>1925</v>
      </c>
      <c r="X1396" s="558" t="s">
        <v>214</v>
      </c>
      <c r="Y1396" s="673" t="s">
        <v>1971</v>
      </c>
      <c r="Z1396" s="569"/>
      <c r="AA1396" s="721">
        <v>77000</v>
      </c>
      <c r="AB1396" s="569"/>
      <c r="AC1396" s="569"/>
      <c r="AD1396" s="569"/>
      <c r="AE1396" s="721">
        <v>77000</v>
      </c>
      <c r="AF1396" s="721"/>
      <c r="AG1396" s="721"/>
      <c r="AH1396" s="721" t="s">
        <v>2068</v>
      </c>
      <c r="AI1396" t="s">
        <v>542</v>
      </c>
      <c r="BP1396" s="203"/>
      <c r="BQ1396" s="203"/>
      <c r="BR1396" s="203"/>
      <c r="BS1396" s="203"/>
      <c r="BT1396" s="203"/>
      <c r="BV1396"/>
      <c r="BW1396" s="203"/>
      <c r="BX1396" s="126"/>
      <c r="BY1396" s="203"/>
      <c r="BZ1396" s="203"/>
      <c r="CA1396" s="126"/>
      <c r="CB1396" s="203"/>
      <c r="CC1396" s="203"/>
      <c r="CD1396" s="376"/>
      <c r="CE1396" s="203"/>
      <c r="CM1396" s="375"/>
    </row>
    <row r="1397" spans="5:91" x14ac:dyDescent="0.25">
      <c r="E1397" s="282">
        <v>45749</v>
      </c>
      <c r="F1397" s="212">
        <v>30000</v>
      </c>
      <c r="G1397" s="215" t="s">
        <v>911</v>
      </c>
      <c r="H1397" s="212" t="s">
        <v>885</v>
      </c>
      <c r="T1397" s="671">
        <v>45056</v>
      </c>
      <c r="U1397" s="557" t="s">
        <v>1615</v>
      </c>
      <c r="V1397" s="557" t="s">
        <v>1979</v>
      </c>
      <c r="W1397" s="558" t="s">
        <v>561</v>
      </c>
      <c r="X1397" s="558" t="s">
        <v>214</v>
      </c>
      <c r="Y1397" s="673" t="s">
        <v>2016</v>
      </c>
      <c r="Z1397" s="569"/>
      <c r="AA1397" s="569">
        <v>131000</v>
      </c>
      <c r="AB1397" s="569"/>
      <c r="AC1397" s="569"/>
      <c r="AD1397" s="569"/>
      <c r="AE1397" s="569">
        <v>131000</v>
      </c>
      <c r="AF1397" s="569"/>
      <c r="AG1397" s="569"/>
      <c r="AH1397" s="569" t="s">
        <v>2067</v>
      </c>
      <c r="AI1397" t="s">
        <v>542</v>
      </c>
      <c r="BP1397" s="203"/>
      <c r="BQ1397" s="203"/>
      <c r="BR1397" s="203"/>
      <c r="BS1397" s="203"/>
      <c r="BT1397" s="203"/>
      <c r="BV1397"/>
      <c r="BW1397" s="203"/>
      <c r="BX1397" s="126"/>
      <c r="BY1397" s="203"/>
      <c r="BZ1397" s="203"/>
      <c r="CA1397" s="126"/>
      <c r="CB1397" s="203"/>
      <c r="CC1397" s="203"/>
      <c r="CD1397" s="376"/>
      <c r="CE1397" s="203"/>
      <c r="CM1397" s="375"/>
    </row>
    <row r="1398" spans="5:91" x14ac:dyDescent="0.25">
      <c r="E1398" s="282">
        <v>45749</v>
      </c>
      <c r="F1398" s="212">
        <v>2000</v>
      </c>
      <c r="G1398" s="215" t="s">
        <v>5440</v>
      </c>
      <c r="H1398" s="212" t="s">
        <v>598</v>
      </c>
      <c r="T1398" s="671">
        <v>45055</v>
      </c>
      <c r="U1398" s="558" t="s">
        <v>1615</v>
      </c>
      <c r="V1398" s="558" t="s">
        <v>1979</v>
      </c>
      <c r="W1398" s="558" t="s">
        <v>561</v>
      </c>
      <c r="X1398" s="558" t="s">
        <v>214</v>
      </c>
      <c r="Y1398" s="673" t="s">
        <v>1987</v>
      </c>
      <c r="Z1398" s="569"/>
      <c r="AA1398" s="721">
        <v>0</v>
      </c>
      <c r="AB1398" s="569"/>
      <c r="AC1398" s="569"/>
      <c r="AD1398" s="569"/>
      <c r="AE1398" s="721">
        <v>0</v>
      </c>
      <c r="AF1398" s="721"/>
      <c r="AG1398" s="721"/>
      <c r="AH1398" s="721" t="s">
        <v>2014</v>
      </c>
      <c r="AI1398" t="s">
        <v>542</v>
      </c>
      <c r="BP1398" s="203"/>
      <c r="BQ1398" s="203"/>
      <c r="BR1398" s="203"/>
      <c r="BS1398" s="203"/>
      <c r="BT1398" s="203"/>
      <c r="BV1398"/>
      <c r="BW1398" s="203"/>
      <c r="BX1398" s="126"/>
      <c r="BY1398" s="203"/>
      <c r="BZ1398" s="203"/>
      <c r="CA1398" s="126"/>
      <c r="CB1398" s="203"/>
      <c r="CC1398" s="203"/>
      <c r="CD1398" s="376"/>
      <c r="CE1398" s="203"/>
      <c r="CM1398" s="375"/>
    </row>
    <row r="1399" spans="5:91" x14ac:dyDescent="0.25">
      <c r="E1399" s="282">
        <v>45748</v>
      </c>
      <c r="F1399" s="212">
        <v>2000</v>
      </c>
      <c r="G1399" s="215" t="s">
        <v>5440</v>
      </c>
      <c r="H1399" s="212" t="s">
        <v>5441</v>
      </c>
      <c r="T1399" s="671">
        <v>45054</v>
      </c>
      <c r="U1399" s="557" t="s">
        <v>1727</v>
      </c>
      <c r="V1399" s="557" t="s">
        <v>1730</v>
      </c>
      <c r="W1399" s="558" t="s">
        <v>561</v>
      </c>
      <c r="X1399" s="558" t="s">
        <v>571</v>
      </c>
      <c r="Y1399" s="673">
        <v>650000</v>
      </c>
      <c r="Z1399" s="569"/>
      <c r="AA1399" s="569">
        <v>90000</v>
      </c>
      <c r="AB1399" s="569"/>
      <c r="AC1399" s="569"/>
      <c r="AD1399" s="569"/>
      <c r="AE1399" s="569">
        <v>90000</v>
      </c>
      <c r="AF1399" s="569"/>
      <c r="AG1399" s="569"/>
      <c r="AH1399" s="569" t="s">
        <v>2041</v>
      </c>
      <c r="AI1399" t="s">
        <v>542</v>
      </c>
      <c r="BP1399" s="203"/>
      <c r="BQ1399" s="203"/>
      <c r="BR1399" s="203"/>
      <c r="BS1399" s="203"/>
      <c r="BT1399" s="203"/>
      <c r="BU1399" s="126"/>
      <c r="BV1399" s="203"/>
      <c r="BW1399" s="203"/>
      <c r="BX1399" s="126"/>
      <c r="BY1399" s="203"/>
      <c r="BZ1399" s="203"/>
      <c r="CA1399" s="126"/>
      <c r="CB1399" s="203"/>
      <c r="CC1399" s="203"/>
      <c r="CD1399" s="376"/>
      <c r="CE1399" s="203"/>
      <c r="CM1399" s="375"/>
    </row>
    <row r="1400" spans="5:91" x14ac:dyDescent="0.25">
      <c r="E1400" s="282">
        <v>45747</v>
      </c>
      <c r="F1400" s="212">
        <v>98000</v>
      </c>
      <c r="G1400" s="215"/>
      <c r="H1400" s="212" t="s">
        <v>5436</v>
      </c>
      <c r="T1400" s="671">
        <v>45051</v>
      </c>
      <c r="U1400" s="557" t="s">
        <v>556</v>
      </c>
      <c r="V1400" s="557" t="s">
        <v>2034</v>
      </c>
      <c r="W1400" s="558" t="s">
        <v>2131</v>
      </c>
      <c r="X1400" s="558" t="s">
        <v>214</v>
      </c>
      <c r="Y1400" s="673">
        <v>0</v>
      </c>
      <c r="Z1400" s="569"/>
      <c r="AA1400" s="569">
        <v>45000</v>
      </c>
      <c r="AB1400" s="569"/>
      <c r="AC1400" s="569"/>
      <c r="AD1400" s="569"/>
      <c r="AE1400" s="569">
        <v>45000</v>
      </c>
      <c r="AF1400" s="569"/>
      <c r="AG1400" s="569"/>
      <c r="AH1400" s="569" t="s">
        <v>2155</v>
      </c>
      <c r="AI1400" t="s">
        <v>542</v>
      </c>
      <c r="BP1400" s="203"/>
      <c r="BQ1400" s="203"/>
      <c r="BR1400" s="203"/>
      <c r="BS1400" s="203"/>
      <c r="BT1400" s="203"/>
      <c r="BU1400" s="126"/>
      <c r="BV1400" s="203"/>
      <c r="BW1400" s="203"/>
      <c r="BX1400" s="126"/>
      <c r="BY1400" s="203"/>
      <c r="BZ1400" s="203"/>
      <c r="CA1400" s="126"/>
      <c r="CB1400" s="203"/>
      <c r="CC1400" s="203"/>
      <c r="CD1400" s="376"/>
      <c r="CE1400" s="203"/>
      <c r="CM1400" s="375"/>
    </row>
    <row r="1401" spans="5:91" x14ac:dyDescent="0.25">
      <c r="E1401" s="282">
        <v>45745</v>
      </c>
      <c r="F1401" s="212">
        <v>5000</v>
      </c>
      <c r="G1401" s="215"/>
      <c r="H1401" s="212" t="s">
        <v>883</v>
      </c>
      <c r="T1401" s="671">
        <v>45050</v>
      </c>
      <c r="U1401" s="557" t="s">
        <v>556</v>
      </c>
      <c r="V1401" s="557" t="s">
        <v>2149</v>
      </c>
      <c r="W1401" s="558" t="s">
        <v>561</v>
      </c>
      <c r="X1401" s="558" t="s">
        <v>571</v>
      </c>
      <c r="Y1401" s="673">
        <v>420000</v>
      </c>
      <c r="Z1401" s="569"/>
      <c r="AA1401" s="569">
        <v>60000</v>
      </c>
      <c r="AB1401" s="569"/>
      <c r="AC1401" s="569"/>
      <c r="AD1401" s="569"/>
      <c r="AE1401" s="569">
        <v>60000</v>
      </c>
      <c r="AF1401" s="569"/>
      <c r="AG1401" s="569"/>
      <c r="AH1401" s="569" t="s">
        <v>2150</v>
      </c>
      <c r="AI1401" t="s">
        <v>542</v>
      </c>
      <c r="BP1401" s="203"/>
      <c r="BQ1401" s="203"/>
      <c r="BR1401" s="203"/>
      <c r="BS1401" s="203"/>
      <c r="BT1401" s="203"/>
      <c r="BU1401" s="126"/>
      <c r="BV1401" s="203"/>
      <c r="BW1401" s="203"/>
      <c r="BX1401" s="126"/>
      <c r="BY1401" s="203"/>
      <c r="BZ1401" s="203"/>
      <c r="CA1401" s="126"/>
      <c r="CB1401" s="203"/>
      <c r="CC1401" s="203"/>
      <c r="CD1401" s="376"/>
      <c r="CE1401" s="203"/>
      <c r="CM1401" s="375"/>
    </row>
    <row r="1402" spans="5:91" x14ac:dyDescent="0.25">
      <c r="E1402" s="282">
        <v>45745</v>
      </c>
      <c r="F1402" s="212">
        <v>20000</v>
      </c>
      <c r="G1402" s="215" t="s">
        <v>911</v>
      </c>
      <c r="H1402" s="212" t="s">
        <v>5433</v>
      </c>
      <c r="T1402" s="671">
        <v>45049</v>
      </c>
      <c r="U1402" s="557" t="s">
        <v>556</v>
      </c>
      <c r="V1402" s="557" t="s">
        <v>2027</v>
      </c>
      <c r="W1402" s="558" t="s">
        <v>561</v>
      </c>
      <c r="X1402" s="558" t="s">
        <v>426</v>
      </c>
      <c r="Y1402" s="673">
        <v>250000</v>
      </c>
      <c r="Z1402" s="569"/>
      <c r="AA1402" s="569">
        <v>40000</v>
      </c>
      <c r="AB1402" s="569"/>
      <c r="AC1402" s="569"/>
      <c r="AD1402" s="569"/>
      <c r="AE1402" s="569">
        <v>40000</v>
      </c>
      <c r="AF1402" s="569"/>
      <c r="AG1402" s="569"/>
      <c r="AH1402" s="569" t="s">
        <v>2076</v>
      </c>
      <c r="AI1402" t="s">
        <v>542</v>
      </c>
      <c r="BP1402" s="203"/>
      <c r="BQ1402" s="203"/>
      <c r="BR1402" s="203"/>
      <c r="BS1402" s="203"/>
      <c r="BT1402" s="203"/>
      <c r="BU1402" s="126"/>
      <c r="BV1402" s="203"/>
      <c r="BW1402" s="203"/>
      <c r="BX1402" s="126"/>
      <c r="BY1402" s="203"/>
      <c r="BZ1402" s="203"/>
      <c r="CA1402" s="126"/>
      <c r="CB1402" s="203"/>
      <c r="CC1402" s="203"/>
      <c r="CD1402" s="376"/>
      <c r="CE1402" s="203"/>
      <c r="CM1402" s="375"/>
    </row>
    <row r="1403" spans="5:91" x14ac:dyDescent="0.25">
      <c r="E1403" s="282">
        <v>45743</v>
      </c>
      <c r="F1403" s="212">
        <v>5000</v>
      </c>
      <c r="G1403" s="215" t="s">
        <v>1281</v>
      </c>
      <c r="H1403" s="212" t="s">
        <v>888</v>
      </c>
      <c r="T1403" s="671">
        <v>45048</v>
      </c>
      <c r="U1403" s="558" t="s">
        <v>556</v>
      </c>
      <c r="V1403" s="558" t="s">
        <v>1939</v>
      </c>
      <c r="W1403" s="558" t="s">
        <v>580</v>
      </c>
      <c r="X1403" s="558" t="s">
        <v>1940</v>
      </c>
      <c r="Y1403" s="673">
        <v>1600000</v>
      </c>
      <c r="Z1403" s="569"/>
      <c r="AA1403" s="721">
        <v>67000</v>
      </c>
      <c r="AB1403" s="569"/>
      <c r="AC1403" s="569"/>
      <c r="AD1403" s="569"/>
      <c r="AE1403" s="721">
        <v>67000</v>
      </c>
      <c r="AF1403" s="721"/>
      <c r="AG1403" s="721"/>
      <c r="AH1403" s="721" t="s">
        <v>2070</v>
      </c>
      <c r="AI1403" t="s">
        <v>542</v>
      </c>
      <c r="BP1403" s="203"/>
      <c r="BQ1403" s="203"/>
      <c r="BR1403" s="203"/>
      <c r="BS1403" s="203"/>
      <c r="BT1403" s="203"/>
      <c r="BU1403" s="126"/>
      <c r="BV1403" s="203"/>
      <c r="BW1403" s="203"/>
      <c r="BX1403" s="126"/>
      <c r="BY1403" s="203"/>
      <c r="BZ1403" s="203"/>
      <c r="CA1403" s="126"/>
      <c r="CB1403" s="203"/>
      <c r="CC1403" s="203"/>
      <c r="CD1403" s="376"/>
      <c r="CE1403" s="203"/>
      <c r="CM1403" s="375"/>
    </row>
    <row r="1404" spans="5:91" x14ac:dyDescent="0.25">
      <c r="E1404" s="282">
        <v>45743</v>
      </c>
      <c r="F1404" s="212">
        <v>18000</v>
      </c>
      <c r="G1404" s="215" t="s">
        <v>1281</v>
      </c>
      <c r="H1404" s="212" t="s">
        <v>1795</v>
      </c>
      <c r="T1404" s="671">
        <v>45047</v>
      </c>
      <c r="U1404" s="557" t="s">
        <v>556</v>
      </c>
      <c r="V1404" s="557" t="s">
        <v>2017</v>
      </c>
      <c r="W1404" s="558" t="s">
        <v>2040</v>
      </c>
      <c r="X1404" s="558" t="s">
        <v>571</v>
      </c>
      <c r="Y1404" s="673">
        <v>495000</v>
      </c>
      <c r="Z1404" s="569"/>
      <c r="AA1404" s="569">
        <v>60000</v>
      </c>
      <c r="AB1404" s="569"/>
      <c r="AC1404" s="569"/>
      <c r="AD1404" s="569"/>
      <c r="AE1404" s="569">
        <v>60000</v>
      </c>
      <c r="AF1404" s="569"/>
      <c r="AG1404" s="569"/>
      <c r="AH1404" s="569" t="s">
        <v>2077</v>
      </c>
      <c r="AI1404" t="s">
        <v>542</v>
      </c>
      <c r="BP1404" s="203"/>
      <c r="BQ1404" s="203"/>
      <c r="BR1404" s="203"/>
      <c r="BS1404" s="203"/>
      <c r="BT1404" s="203"/>
      <c r="BU1404" s="126"/>
      <c r="BV1404" s="203"/>
      <c r="BW1404" s="203"/>
      <c r="BX1404" s="126"/>
      <c r="BY1404" s="203"/>
      <c r="BZ1404" s="203"/>
      <c r="CA1404" s="126"/>
      <c r="CB1404" s="203"/>
      <c r="CC1404" s="203"/>
      <c r="CD1404" s="376"/>
      <c r="CE1404" s="203"/>
      <c r="CM1404" s="375"/>
    </row>
    <row r="1405" spans="5:91" x14ac:dyDescent="0.25">
      <c r="E1405" s="282">
        <v>45743</v>
      </c>
      <c r="F1405" s="212">
        <v>156000</v>
      </c>
      <c r="G1405" s="215" t="s">
        <v>1281</v>
      </c>
      <c r="H1405" s="212" t="s">
        <v>889</v>
      </c>
      <c r="T1405" s="671">
        <v>45044</v>
      </c>
      <c r="U1405" s="557" t="s">
        <v>1679</v>
      </c>
      <c r="V1405" s="557" t="s">
        <v>1678</v>
      </c>
      <c r="W1405" s="558" t="s">
        <v>561</v>
      </c>
      <c r="X1405" s="558" t="s">
        <v>214</v>
      </c>
      <c r="Y1405" s="673">
        <v>592000</v>
      </c>
      <c r="Z1405" s="569"/>
      <c r="AA1405" s="569">
        <v>137000</v>
      </c>
      <c r="AB1405" s="569"/>
      <c r="AC1405" s="569"/>
      <c r="AD1405" s="569"/>
      <c r="AE1405" s="569">
        <v>137000</v>
      </c>
      <c r="AF1405" s="569"/>
      <c r="AG1405" s="569"/>
      <c r="AH1405" s="569" t="s">
        <v>2010</v>
      </c>
      <c r="AI1405" t="s">
        <v>542</v>
      </c>
      <c r="BP1405" s="203"/>
      <c r="BQ1405" s="203"/>
      <c r="BR1405" s="203"/>
      <c r="BS1405" s="203"/>
      <c r="BT1405" s="203"/>
      <c r="BU1405" s="126"/>
      <c r="BV1405" s="203"/>
      <c r="BW1405" s="203"/>
      <c r="BX1405" s="126"/>
      <c r="BY1405" s="203"/>
      <c r="BZ1405" s="203"/>
      <c r="CA1405" s="126"/>
      <c r="CB1405" s="203"/>
      <c r="CC1405" s="203"/>
      <c r="CD1405" s="376"/>
      <c r="CE1405" s="203"/>
      <c r="CM1405" s="375"/>
    </row>
    <row r="1406" spans="5:91" x14ac:dyDescent="0.25">
      <c r="E1406" s="282">
        <v>45743</v>
      </c>
      <c r="F1406" s="212">
        <v>22000</v>
      </c>
      <c r="G1406" s="215"/>
      <c r="H1406" s="212" t="s">
        <v>5412</v>
      </c>
      <c r="T1406" s="671">
        <v>45043</v>
      </c>
      <c r="U1406" s="557" t="s">
        <v>1974</v>
      </c>
      <c r="V1406" s="557" t="s">
        <v>1986</v>
      </c>
      <c r="W1406" s="558" t="s">
        <v>561</v>
      </c>
      <c r="X1406" s="558" t="s">
        <v>214</v>
      </c>
      <c r="Y1406" s="673">
        <v>231000</v>
      </c>
      <c r="Z1406" s="569"/>
      <c r="AA1406" s="569">
        <v>78000</v>
      </c>
      <c r="AB1406" s="569"/>
      <c r="AC1406" s="569"/>
      <c r="AD1406" s="569"/>
      <c r="AE1406" s="569">
        <v>78000</v>
      </c>
      <c r="AF1406" s="569"/>
      <c r="AG1406" s="569"/>
      <c r="AH1406" s="569" t="s">
        <v>2009</v>
      </c>
      <c r="AI1406" t="s">
        <v>542</v>
      </c>
      <c r="BP1406" s="203"/>
      <c r="BQ1406" s="203"/>
      <c r="BR1406" s="203"/>
      <c r="BS1406" s="203"/>
      <c r="BT1406" s="203"/>
      <c r="BU1406" s="126"/>
      <c r="BV1406" s="203"/>
      <c r="BW1406" s="203"/>
      <c r="BX1406" s="126"/>
      <c r="BY1406" s="203"/>
      <c r="BZ1406" s="203"/>
      <c r="CA1406" s="126"/>
      <c r="CB1406" s="203"/>
      <c r="CC1406" s="203"/>
      <c r="CD1406" s="376"/>
      <c r="CE1406" s="203"/>
      <c r="CM1406" s="375"/>
    </row>
    <row r="1407" spans="5:91" x14ac:dyDescent="0.25">
      <c r="E1407" s="282">
        <v>45743</v>
      </c>
      <c r="F1407" s="212">
        <v>7000</v>
      </c>
      <c r="G1407" s="215"/>
      <c r="H1407" s="212" t="s">
        <v>5411</v>
      </c>
      <c r="T1407" s="671">
        <v>45042</v>
      </c>
      <c r="U1407" s="557" t="s">
        <v>596</v>
      </c>
      <c r="V1407" s="557" t="s">
        <v>597</v>
      </c>
      <c r="W1407" s="558" t="s">
        <v>561</v>
      </c>
      <c r="X1407" s="558" t="s">
        <v>426</v>
      </c>
      <c r="Y1407" s="673">
        <v>358000</v>
      </c>
      <c r="Z1407" s="569"/>
      <c r="AA1407" s="569">
        <v>69000</v>
      </c>
      <c r="AB1407" s="569"/>
      <c r="AC1407" s="569"/>
      <c r="AD1407" s="569"/>
      <c r="AE1407" s="569">
        <v>69000</v>
      </c>
      <c r="AF1407" s="569"/>
      <c r="AG1407" s="569"/>
      <c r="AH1407" s="569" t="s">
        <v>2008</v>
      </c>
      <c r="AI1407" t="s">
        <v>542</v>
      </c>
      <c r="BP1407" s="203"/>
      <c r="BQ1407" s="203"/>
      <c r="BR1407" s="203"/>
      <c r="BS1407" s="203"/>
      <c r="BT1407" s="203"/>
      <c r="BU1407" s="126"/>
      <c r="BV1407" s="203"/>
      <c r="BW1407" s="203"/>
      <c r="BX1407" s="126"/>
      <c r="BY1407" s="203"/>
      <c r="BZ1407" s="203"/>
      <c r="CA1407" s="126"/>
      <c r="CB1407" s="203"/>
      <c r="CC1407" s="203"/>
      <c r="CD1407" s="376"/>
      <c r="CE1407" s="203"/>
      <c r="CM1407" s="375"/>
    </row>
    <row r="1408" spans="5:91" x14ac:dyDescent="0.25">
      <c r="E1408" s="282">
        <v>45742</v>
      </c>
      <c r="F1408" s="212">
        <v>3000</v>
      </c>
      <c r="G1408" s="215"/>
      <c r="H1408" s="212" t="s">
        <v>605</v>
      </c>
      <c r="T1408" s="671">
        <v>45041</v>
      </c>
      <c r="U1408" s="557" t="s">
        <v>596</v>
      </c>
      <c r="V1408" s="557" t="s">
        <v>1896</v>
      </c>
      <c r="W1408" s="558" t="s">
        <v>1442</v>
      </c>
      <c r="X1408" s="558" t="s">
        <v>214</v>
      </c>
      <c r="Y1408" s="673">
        <v>70000</v>
      </c>
      <c r="Z1408" s="569"/>
      <c r="AA1408" s="569">
        <v>38000</v>
      </c>
      <c r="AB1408" s="569"/>
      <c r="AC1408" s="569"/>
      <c r="AD1408" s="569"/>
      <c r="AE1408" s="569">
        <v>38000</v>
      </c>
      <c r="AF1408" s="569"/>
      <c r="AG1408" s="569"/>
      <c r="AH1408" s="569" t="s">
        <v>2007</v>
      </c>
      <c r="AI1408" t="s">
        <v>542</v>
      </c>
      <c r="BP1408" s="203"/>
      <c r="BQ1408" s="203"/>
      <c r="BR1408" s="203"/>
      <c r="BS1408" s="203"/>
      <c r="BT1408" s="203"/>
      <c r="BU1408" s="126"/>
      <c r="BV1408" s="203"/>
      <c r="BW1408" s="203"/>
      <c r="BX1408" s="126"/>
      <c r="BY1408" s="203"/>
      <c r="BZ1408" s="203"/>
      <c r="CA1408" s="126"/>
      <c r="CB1408" s="203"/>
      <c r="CC1408" s="203"/>
      <c r="CD1408" s="376"/>
      <c r="CE1408" s="203"/>
      <c r="CM1408" s="375"/>
    </row>
    <row r="1409" spans="5:91" x14ac:dyDescent="0.25">
      <c r="E1409" s="282">
        <v>45742</v>
      </c>
      <c r="F1409" s="212">
        <v>30000</v>
      </c>
      <c r="G1409" s="215" t="s">
        <v>911</v>
      </c>
      <c r="H1409" s="212" t="s">
        <v>885</v>
      </c>
      <c r="T1409" s="671">
        <v>45040</v>
      </c>
      <c r="U1409" s="717" t="s">
        <v>1867</v>
      </c>
      <c r="V1409" s="717">
        <v>1001137868</v>
      </c>
      <c r="W1409" s="558" t="s">
        <v>1791</v>
      </c>
      <c r="X1409" s="558" t="s">
        <v>214</v>
      </c>
      <c r="Y1409" s="673">
        <v>70000</v>
      </c>
      <c r="Z1409" s="569"/>
      <c r="AA1409" s="569">
        <v>0</v>
      </c>
      <c r="AB1409" s="569"/>
      <c r="AC1409" s="569"/>
      <c r="AD1409" s="569"/>
      <c r="AE1409" s="569">
        <v>0</v>
      </c>
      <c r="AF1409" s="569"/>
      <c r="AG1409" s="569"/>
      <c r="AH1409" s="569" t="s">
        <v>2003</v>
      </c>
      <c r="AI1409" t="s">
        <v>542</v>
      </c>
      <c r="BP1409" s="203"/>
      <c r="BQ1409" s="203"/>
      <c r="BR1409" s="203"/>
      <c r="BS1409" s="203"/>
      <c r="BT1409" s="203"/>
      <c r="BU1409" s="126"/>
      <c r="BV1409" s="203"/>
      <c r="BW1409" s="203"/>
      <c r="BX1409" s="126"/>
      <c r="BY1409" s="203"/>
      <c r="BZ1409" s="203"/>
      <c r="CA1409" s="126"/>
      <c r="CB1409" s="203"/>
      <c r="CC1409" s="203"/>
      <c r="CD1409" s="376"/>
      <c r="CE1409" s="203"/>
      <c r="CM1409" s="375"/>
    </row>
    <row r="1410" spans="5:91" x14ac:dyDescent="0.25">
      <c r="E1410" s="282">
        <v>45741</v>
      </c>
      <c r="F1410" s="212">
        <v>5000</v>
      </c>
      <c r="G1410" s="215"/>
      <c r="H1410" s="212" t="s">
        <v>3697</v>
      </c>
      <c r="T1410" s="671">
        <v>45039</v>
      </c>
      <c r="U1410" s="558" t="s">
        <v>1973</v>
      </c>
      <c r="V1410" s="558" t="s">
        <v>1975</v>
      </c>
      <c r="W1410" s="558" t="s">
        <v>1966</v>
      </c>
      <c r="X1410" s="558" t="s">
        <v>559</v>
      </c>
      <c r="Y1410" s="673">
        <v>10000</v>
      </c>
      <c r="Z1410" s="569"/>
      <c r="AA1410" s="721">
        <v>10000</v>
      </c>
      <c r="AB1410" s="569"/>
      <c r="AC1410" s="569"/>
      <c r="AD1410" s="569"/>
      <c r="AE1410" s="721">
        <v>10000</v>
      </c>
      <c r="AF1410" s="721"/>
      <c r="AG1410" s="721"/>
      <c r="AH1410" s="721" t="s">
        <v>1965</v>
      </c>
      <c r="AI1410" t="s">
        <v>542</v>
      </c>
      <c r="BP1410" s="203"/>
      <c r="BQ1410" s="203"/>
      <c r="BR1410" s="203"/>
      <c r="BS1410" s="203"/>
      <c r="BT1410" s="203"/>
      <c r="BU1410" s="126"/>
      <c r="BV1410" s="203"/>
      <c r="BW1410" s="203"/>
      <c r="BX1410" s="126"/>
      <c r="BY1410" s="203"/>
      <c r="BZ1410" s="203"/>
      <c r="CA1410" s="126"/>
      <c r="CB1410" s="203"/>
      <c r="CC1410" s="203"/>
      <c r="CD1410" s="376"/>
      <c r="CE1410" s="203"/>
      <c r="CM1410" s="375"/>
    </row>
    <row r="1411" spans="5:91" x14ac:dyDescent="0.25">
      <c r="E1411" s="282">
        <v>45741</v>
      </c>
      <c r="F1411" s="212">
        <v>3000</v>
      </c>
      <c r="G1411" s="215"/>
      <c r="H1411" s="212" t="s">
        <v>605</v>
      </c>
      <c r="T1411" s="671">
        <v>45038</v>
      </c>
      <c r="U1411" s="558" t="s">
        <v>1968</v>
      </c>
      <c r="V1411" s="558" t="s">
        <v>1967</v>
      </c>
      <c r="W1411" s="558" t="s">
        <v>1966</v>
      </c>
      <c r="X1411" s="558" t="s">
        <v>559</v>
      </c>
      <c r="Y1411" s="673">
        <v>10000</v>
      </c>
      <c r="Z1411" s="569"/>
      <c r="AA1411" s="721">
        <v>10000</v>
      </c>
      <c r="AB1411" s="569"/>
      <c r="AC1411" s="569"/>
      <c r="AD1411" s="569"/>
      <c r="AE1411" s="721">
        <v>10000</v>
      </c>
      <c r="AF1411" s="721"/>
      <c r="AG1411" s="721"/>
      <c r="AH1411" s="721" t="s">
        <v>1965</v>
      </c>
      <c r="AI1411" t="s">
        <v>542</v>
      </c>
      <c r="BP1411" s="203"/>
      <c r="BQ1411" s="203"/>
      <c r="BR1411" s="203"/>
      <c r="BS1411" s="203"/>
      <c r="BT1411" s="203"/>
      <c r="BU1411" s="126"/>
      <c r="BV1411" s="203"/>
      <c r="BW1411" s="203"/>
      <c r="BX1411" s="126"/>
      <c r="BY1411" s="203"/>
      <c r="BZ1411" s="203"/>
      <c r="CA1411" s="126"/>
      <c r="CB1411" s="203"/>
      <c r="CC1411" s="203"/>
      <c r="CD1411" s="376"/>
      <c r="CE1411" s="203"/>
      <c r="CM1411" s="375"/>
    </row>
    <row r="1412" spans="5:91" x14ac:dyDescent="0.25">
      <c r="E1412" s="282">
        <v>45741</v>
      </c>
      <c r="F1412" s="212">
        <v>40000</v>
      </c>
      <c r="G1412" s="215"/>
      <c r="H1412" s="212" t="s">
        <v>5375</v>
      </c>
      <c r="T1412" s="671">
        <v>45037</v>
      </c>
      <c r="U1412" s="558" t="s">
        <v>1451</v>
      </c>
      <c r="V1412" s="558" t="s">
        <v>1820</v>
      </c>
      <c r="W1412" s="558" t="s">
        <v>561</v>
      </c>
      <c r="X1412" s="558" t="s">
        <v>426</v>
      </c>
      <c r="Y1412" s="673">
        <v>420000</v>
      </c>
      <c r="Z1412" s="569"/>
      <c r="AA1412" s="721">
        <v>71000</v>
      </c>
      <c r="AB1412" s="569"/>
      <c r="AC1412" s="569"/>
      <c r="AD1412" s="569"/>
      <c r="AE1412" s="721">
        <v>71000</v>
      </c>
      <c r="AF1412" s="721"/>
      <c r="AG1412" s="721"/>
      <c r="AH1412" s="721" t="s">
        <v>1959</v>
      </c>
      <c r="AI1412" t="s">
        <v>542</v>
      </c>
      <c r="BP1412" s="203"/>
      <c r="BQ1412" s="203"/>
      <c r="BR1412" s="203"/>
      <c r="BS1412" s="203"/>
      <c r="BT1412" s="203"/>
      <c r="BU1412" s="126"/>
      <c r="BV1412" s="203"/>
      <c r="BW1412" s="203"/>
      <c r="BX1412" s="126"/>
      <c r="BY1412" s="203"/>
      <c r="BZ1412" s="203"/>
      <c r="CA1412" s="126"/>
      <c r="CB1412" s="203"/>
      <c r="CC1412" s="203"/>
      <c r="CD1412" s="376"/>
      <c r="CE1412" s="203"/>
      <c r="CM1412" s="375"/>
    </row>
    <row r="1413" spans="5:91" x14ac:dyDescent="0.25">
      <c r="E1413" s="282">
        <v>45740</v>
      </c>
      <c r="F1413" s="212">
        <v>37000</v>
      </c>
      <c r="G1413" s="215"/>
      <c r="H1413" s="212" t="s">
        <v>1203</v>
      </c>
      <c r="T1413" s="671">
        <v>45036</v>
      </c>
      <c r="U1413" s="558" t="s">
        <v>1468</v>
      </c>
      <c r="V1413" s="558" t="s">
        <v>1632</v>
      </c>
      <c r="W1413" s="558" t="s">
        <v>1442</v>
      </c>
      <c r="X1413" s="558" t="s">
        <v>426</v>
      </c>
      <c r="Y1413" s="673">
        <v>290000</v>
      </c>
      <c r="Z1413" s="569"/>
      <c r="AA1413" s="569">
        <v>33000</v>
      </c>
      <c r="AB1413" s="569"/>
      <c r="AC1413" s="569"/>
      <c r="AD1413" s="569"/>
      <c r="AE1413" s="569">
        <v>33000</v>
      </c>
      <c r="AF1413" s="569"/>
      <c r="AG1413" s="569"/>
      <c r="AH1413" s="569" t="s">
        <v>1958</v>
      </c>
      <c r="AI1413" t="s">
        <v>542</v>
      </c>
      <c r="BP1413" s="203"/>
      <c r="BQ1413" s="203"/>
      <c r="BR1413" s="203"/>
      <c r="BS1413" s="203"/>
      <c r="BT1413" s="203"/>
      <c r="BU1413" s="126"/>
      <c r="BV1413" s="203"/>
      <c r="BW1413" s="203"/>
      <c r="BX1413" s="126"/>
      <c r="BY1413" s="203"/>
      <c r="BZ1413" s="203"/>
      <c r="CA1413" s="126"/>
      <c r="CB1413" s="203"/>
      <c r="CC1413" s="203"/>
      <c r="CD1413" s="376"/>
      <c r="CE1413" s="203"/>
      <c r="CM1413" s="375"/>
    </row>
    <row r="1414" spans="5:91" x14ac:dyDescent="0.25">
      <c r="E1414" s="282">
        <v>45739</v>
      </c>
      <c r="F1414" s="212">
        <v>20000</v>
      </c>
      <c r="G1414" s="215"/>
      <c r="H1414" s="212" t="s">
        <v>5402</v>
      </c>
      <c r="T1414" s="671">
        <v>45035</v>
      </c>
      <c r="U1414" s="558" t="s">
        <v>573</v>
      </c>
      <c r="V1414" s="558" t="s">
        <v>1955</v>
      </c>
      <c r="W1414" s="558" t="s">
        <v>561</v>
      </c>
      <c r="X1414" s="558" t="s">
        <v>426</v>
      </c>
      <c r="Y1414" s="673">
        <v>324000</v>
      </c>
      <c r="Z1414" s="569"/>
      <c r="AA1414" s="721">
        <v>70000</v>
      </c>
      <c r="AB1414" s="569"/>
      <c r="AC1414" s="569"/>
      <c r="AD1414" s="569"/>
      <c r="AE1414" s="721">
        <v>70000</v>
      </c>
      <c r="AF1414" s="721"/>
      <c r="AG1414" s="721"/>
      <c r="AH1414" s="721" t="s">
        <v>1957</v>
      </c>
      <c r="AI1414" t="s">
        <v>542</v>
      </c>
      <c r="BP1414" s="203"/>
      <c r="BQ1414" s="203"/>
      <c r="BR1414" s="203"/>
      <c r="BS1414" s="203"/>
      <c r="BT1414" s="203"/>
      <c r="BU1414" s="126"/>
      <c r="BV1414" s="203"/>
      <c r="BW1414" s="203"/>
      <c r="BX1414" s="126"/>
      <c r="BY1414" s="203"/>
      <c r="BZ1414" s="203"/>
      <c r="CA1414" s="126"/>
      <c r="CB1414" s="203"/>
      <c r="CC1414" s="203"/>
      <c r="CD1414" s="376"/>
      <c r="CE1414" s="203"/>
      <c r="CM1414" s="375"/>
    </row>
    <row r="1415" spans="5:91" x14ac:dyDescent="0.25">
      <c r="E1415" s="282">
        <v>45739</v>
      </c>
      <c r="F1415" s="212">
        <v>10000</v>
      </c>
      <c r="G1415" s="215"/>
      <c r="H1415" s="212" t="s">
        <v>1039</v>
      </c>
      <c r="T1415" s="671">
        <v>45034</v>
      </c>
      <c r="U1415" s="558" t="s">
        <v>578</v>
      </c>
      <c r="V1415" s="558" t="s">
        <v>1937</v>
      </c>
      <c r="W1415" s="558" t="s">
        <v>561</v>
      </c>
      <c r="X1415" s="558" t="s">
        <v>214</v>
      </c>
      <c r="Y1415" s="673">
        <v>360000</v>
      </c>
      <c r="Z1415" s="569"/>
      <c r="AA1415" s="569">
        <v>109000</v>
      </c>
      <c r="AB1415" s="569"/>
      <c r="AC1415" s="569"/>
      <c r="AD1415" s="569"/>
      <c r="AE1415" s="569">
        <v>109000</v>
      </c>
      <c r="AF1415" s="569"/>
      <c r="AG1415" s="569"/>
      <c r="AH1415" s="569" t="s">
        <v>1938</v>
      </c>
      <c r="AI1415" t="s">
        <v>542</v>
      </c>
      <c r="BP1415" s="203"/>
      <c r="BQ1415" s="203"/>
      <c r="BR1415" s="203"/>
      <c r="BS1415" s="203"/>
      <c r="BT1415" s="203"/>
      <c r="BU1415" s="126"/>
      <c r="BV1415" s="203"/>
      <c r="BW1415" s="203"/>
      <c r="BX1415" s="126"/>
      <c r="BY1415" s="203"/>
      <c r="BZ1415" s="203"/>
      <c r="CA1415" s="126"/>
      <c r="CB1415" s="203"/>
      <c r="CC1415" s="203"/>
      <c r="CD1415" s="376"/>
      <c r="CE1415" s="203"/>
      <c r="CM1415" s="375"/>
    </row>
    <row r="1416" spans="5:91" x14ac:dyDescent="0.25">
      <c r="E1416" s="282">
        <v>45739</v>
      </c>
      <c r="F1416" s="212">
        <v>51000</v>
      </c>
      <c r="G1416" s="215"/>
      <c r="H1416" s="212" t="s">
        <v>5403</v>
      </c>
      <c r="T1416" s="671">
        <v>45033</v>
      </c>
      <c r="U1416" s="557" t="s">
        <v>1464</v>
      </c>
      <c r="V1416" s="557" t="s">
        <v>1773</v>
      </c>
      <c r="W1416" s="558" t="s">
        <v>561</v>
      </c>
      <c r="X1416" s="558" t="s">
        <v>577</v>
      </c>
      <c r="Y1416" s="673" t="s">
        <v>1918</v>
      </c>
      <c r="Z1416" s="569"/>
      <c r="AA1416" s="721">
        <v>69000</v>
      </c>
      <c r="AB1416" s="569"/>
      <c r="AC1416" s="569"/>
      <c r="AD1416" s="569"/>
      <c r="AE1416" s="721">
        <v>69000</v>
      </c>
      <c r="AF1416" s="721"/>
      <c r="AG1416" s="721"/>
      <c r="AH1416" s="721" t="s">
        <v>1921</v>
      </c>
      <c r="AI1416" t="s">
        <v>542</v>
      </c>
      <c r="BP1416" s="203"/>
      <c r="BQ1416" s="203"/>
      <c r="BR1416" s="203"/>
      <c r="BS1416" s="203"/>
      <c r="BT1416" s="203"/>
      <c r="BU1416" s="126"/>
      <c r="BV1416" s="203"/>
      <c r="BW1416" s="203"/>
      <c r="BX1416" s="126"/>
      <c r="BY1416" s="203"/>
      <c r="BZ1416" s="203"/>
      <c r="CA1416" s="126"/>
      <c r="CB1416" s="203"/>
      <c r="CC1416" s="203"/>
      <c r="CD1416" s="376"/>
      <c r="CE1416" s="203"/>
      <c r="CM1416" s="375"/>
    </row>
    <row r="1417" spans="5:91" x14ac:dyDescent="0.25">
      <c r="E1417" s="282">
        <v>45739</v>
      </c>
      <c r="F1417" s="212">
        <v>8000</v>
      </c>
      <c r="G1417" s="215"/>
      <c r="H1417" s="212" t="s">
        <v>5001</v>
      </c>
      <c r="T1417" s="671">
        <v>45032</v>
      </c>
      <c r="U1417" s="558" t="s">
        <v>1469</v>
      </c>
      <c r="V1417" s="558" t="s">
        <v>1669</v>
      </c>
      <c r="W1417" s="558" t="s">
        <v>1442</v>
      </c>
      <c r="X1417" s="558" t="s">
        <v>426</v>
      </c>
      <c r="Y1417" s="673">
        <v>336000</v>
      </c>
      <c r="Z1417" s="569"/>
      <c r="AA1417" s="721">
        <v>86000</v>
      </c>
      <c r="AB1417" s="569"/>
      <c r="AC1417" s="569"/>
      <c r="AD1417" s="569"/>
      <c r="AE1417" s="721">
        <v>86000</v>
      </c>
      <c r="AF1417" s="721"/>
      <c r="AG1417" s="721"/>
      <c r="AH1417" s="721" t="s">
        <v>1920</v>
      </c>
      <c r="AI1417" t="s">
        <v>542</v>
      </c>
      <c r="BP1417" s="203"/>
      <c r="BQ1417" s="203"/>
      <c r="BR1417" s="203"/>
      <c r="BS1417" s="203"/>
      <c r="BT1417" s="203"/>
      <c r="BU1417" s="126"/>
      <c r="BV1417" s="203"/>
      <c r="BW1417" s="203"/>
      <c r="BX1417" s="126"/>
      <c r="BY1417" s="203"/>
      <c r="BZ1417" s="203"/>
      <c r="CA1417" s="126"/>
      <c r="CB1417" s="203"/>
      <c r="CC1417" s="203"/>
      <c r="CD1417" s="376"/>
      <c r="CE1417" s="203"/>
      <c r="CM1417" s="375"/>
    </row>
    <row r="1418" spans="5:91" x14ac:dyDescent="0.25">
      <c r="E1418" s="282">
        <v>45739</v>
      </c>
      <c r="F1418" s="212">
        <v>8000</v>
      </c>
      <c r="G1418" s="215"/>
      <c r="H1418" s="212" t="s">
        <v>1275</v>
      </c>
      <c r="T1418" s="671">
        <v>45031</v>
      </c>
      <c r="U1418" s="558" t="s">
        <v>1697</v>
      </c>
      <c r="V1418" s="558" t="s">
        <v>1936</v>
      </c>
      <c r="W1418" s="558" t="s">
        <v>561</v>
      </c>
      <c r="X1418" s="558" t="s">
        <v>426</v>
      </c>
      <c r="Y1418" s="673">
        <v>478000</v>
      </c>
      <c r="Z1418" s="569"/>
      <c r="AA1418" s="721">
        <v>71000</v>
      </c>
      <c r="AB1418" s="569"/>
      <c r="AC1418" s="569"/>
      <c r="AD1418" s="569"/>
      <c r="AE1418" s="721">
        <v>71000</v>
      </c>
      <c r="AF1418" s="721"/>
      <c r="AG1418" s="721"/>
      <c r="AH1418" s="721" t="s">
        <v>1924</v>
      </c>
      <c r="AI1418" t="s">
        <v>542</v>
      </c>
      <c r="BP1418" s="203"/>
      <c r="BQ1418" s="203"/>
      <c r="BR1418" s="203"/>
      <c r="BS1418" s="203"/>
      <c r="BT1418" s="203"/>
      <c r="BU1418" s="126"/>
      <c r="BV1418" s="203"/>
      <c r="BW1418" s="203"/>
      <c r="BX1418" s="126"/>
      <c r="BY1418" s="203"/>
      <c r="BZ1418" s="203"/>
      <c r="CA1418" s="126"/>
      <c r="CB1418" s="203"/>
      <c r="CC1418" s="203"/>
      <c r="CD1418" s="376"/>
      <c r="CE1418" s="203"/>
      <c r="CM1418" s="375"/>
    </row>
    <row r="1419" spans="5:91" x14ac:dyDescent="0.25">
      <c r="E1419" s="282">
        <v>45739</v>
      </c>
      <c r="F1419" s="212">
        <v>5000</v>
      </c>
      <c r="G1419" s="215"/>
      <c r="H1419" s="212" t="s">
        <v>5401</v>
      </c>
      <c r="T1419" s="671">
        <v>45030</v>
      </c>
      <c r="U1419" s="558" t="s">
        <v>1525</v>
      </c>
      <c r="V1419" s="558" t="s">
        <v>1922</v>
      </c>
      <c r="W1419" s="558" t="s">
        <v>561</v>
      </c>
      <c r="X1419" s="558" t="s">
        <v>427</v>
      </c>
      <c r="Y1419" s="673">
        <v>404000</v>
      </c>
      <c r="Z1419" s="569"/>
      <c r="AA1419" s="721">
        <v>89000</v>
      </c>
      <c r="AB1419" s="569"/>
      <c r="AC1419" s="569"/>
      <c r="AD1419" s="569"/>
      <c r="AE1419" s="721">
        <v>89000</v>
      </c>
      <c r="AF1419" s="721"/>
      <c r="AG1419" s="721"/>
      <c r="AH1419" s="721" t="s">
        <v>1934</v>
      </c>
      <c r="AI1419" t="s">
        <v>542</v>
      </c>
      <c r="BP1419" s="203"/>
      <c r="BQ1419" s="203"/>
      <c r="BR1419" s="203"/>
      <c r="BS1419" s="203"/>
      <c r="BT1419" s="203"/>
      <c r="BU1419" s="126"/>
      <c r="BV1419" s="203"/>
      <c r="BW1419" s="203"/>
      <c r="BX1419" s="126"/>
      <c r="BY1419" s="203"/>
      <c r="BZ1419" s="203"/>
      <c r="CA1419" s="126"/>
      <c r="CB1419" s="203"/>
      <c r="CC1419" s="203"/>
      <c r="CD1419" s="376"/>
      <c r="CE1419" s="203"/>
      <c r="CM1419" s="375"/>
    </row>
    <row r="1420" spans="5:91" x14ac:dyDescent="0.25">
      <c r="E1420" s="282">
        <v>45739</v>
      </c>
      <c r="F1420" s="212">
        <v>100000</v>
      </c>
      <c r="G1420" s="215"/>
      <c r="H1420" s="212"/>
      <c r="T1420" s="671">
        <v>45029</v>
      </c>
      <c r="U1420" s="558" t="s">
        <v>1615</v>
      </c>
      <c r="V1420" s="558" t="s">
        <v>1929</v>
      </c>
      <c r="W1420" s="558" t="s">
        <v>561</v>
      </c>
      <c r="X1420" s="558" t="s">
        <v>427</v>
      </c>
      <c r="Y1420" s="673">
        <v>695000</v>
      </c>
      <c r="Z1420" s="569"/>
      <c r="AA1420" s="721">
        <v>69000</v>
      </c>
      <c r="AB1420" s="569"/>
      <c r="AC1420" s="569"/>
      <c r="AD1420" s="569"/>
      <c r="AE1420" s="721">
        <v>69000</v>
      </c>
      <c r="AF1420" s="721"/>
      <c r="AG1420" s="721"/>
      <c r="AH1420" s="721" t="s">
        <v>1933</v>
      </c>
      <c r="AI1420" t="s">
        <v>542</v>
      </c>
      <c r="BP1420" s="203"/>
      <c r="BQ1420" s="203"/>
      <c r="BR1420" s="203"/>
      <c r="BS1420" s="203"/>
      <c r="BT1420" s="203"/>
      <c r="BU1420" s="126"/>
      <c r="BV1420" s="203"/>
      <c r="BW1420" s="203"/>
      <c r="BX1420" s="126"/>
      <c r="BY1420" s="203"/>
      <c r="BZ1420" s="203"/>
      <c r="CA1420" s="126"/>
      <c r="CB1420" s="203"/>
      <c r="CC1420" s="203"/>
      <c r="CD1420" s="376"/>
      <c r="CE1420" s="203"/>
      <c r="CM1420" s="375"/>
    </row>
    <row r="1421" spans="5:91" x14ac:dyDescent="0.25">
      <c r="E1421" s="282">
        <v>45739</v>
      </c>
      <c r="F1421" s="212">
        <v>71000</v>
      </c>
      <c r="G1421" s="215"/>
      <c r="H1421" s="212"/>
      <c r="T1421" s="671">
        <v>45028</v>
      </c>
      <c r="U1421" s="558" t="s">
        <v>1930</v>
      </c>
      <c r="V1421" s="558" t="s">
        <v>1899</v>
      </c>
      <c r="W1421" s="558" t="s">
        <v>1442</v>
      </c>
      <c r="X1421" s="558" t="s">
        <v>427</v>
      </c>
      <c r="Y1421" s="673">
        <v>231000</v>
      </c>
      <c r="Z1421" s="569"/>
      <c r="AA1421" s="721">
        <v>67000</v>
      </c>
      <c r="AB1421" s="569"/>
      <c r="AC1421" s="569"/>
      <c r="AD1421" s="569"/>
      <c r="AE1421" s="721">
        <v>67000</v>
      </c>
      <c r="AF1421" s="721"/>
      <c r="AG1421" s="721"/>
      <c r="AH1421" s="721" t="s">
        <v>1931</v>
      </c>
      <c r="AI1421" t="s">
        <v>542</v>
      </c>
      <c r="BP1421" s="203"/>
      <c r="BQ1421" s="203"/>
      <c r="BR1421" s="203"/>
      <c r="BS1421" s="203"/>
      <c r="BT1421" s="203"/>
      <c r="BU1421" s="126"/>
      <c r="BV1421" s="203"/>
      <c r="BW1421" s="203"/>
      <c r="BX1421" s="126"/>
      <c r="BY1421" s="203"/>
      <c r="BZ1421" s="203"/>
      <c r="CA1421" s="126"/>
      <c r="CB1421" s="203"/>
      <c r="CC1421" s="203"/>
      <c r="CD1421" s="376"/>
      <c r="CE1421" s="203"/>
      <c r="CM1421" s="375"/>
    </row>
    <row r="1422" spans="5:91" x14ac:dyDescent="0.25">
      <c r="E1422" s="282">
        <v>45738</v>
      </c>
      <c r="F1422" s="212">
        <v>5000</v>
      </c>
      <c r="G1422" s="215"/>
      <c r="H1422" s="212" t="s">
        <v>883</v>
      </c>
      <c r="T1422" s="671">
        <v>45027</v>
      </c>
      <c r="U1422" s="558" t="s">
        <v>596</v>
      </c>
      <c r="V1422" s="558" t="s">
        <v>1896</v>
      </c>
      <c r="W1422" s="558" t="s">
        <v>561</v>
      </c>
      <c r="X1422" s="558" t="s">
        <v>214</v>
      </c>
      <c r="Y1422" s="673">
        <v>494000</v>
      </c>
      <c r="Z1422" s="569"/>
      <c r="AA1422" s="721">
        <v>142000</v>
      </c>
      <c r="AB1422" s="569"/>
      <c r="AC1422" s="569"/>
      <c r="AD1422" s="569"/>
      <c r="AE1422" s="721">
        <v>142000</v>
      </c>
      <c r="AF1422" s="721"/>
      <c r="AG1422" s="721"/>
      <c r="AH1422" s="721" t="s">
        <v>1898</v>
      </c>
      <c r="AI1422" t="s">
        <v>542</v>
      </c>
      <c r="BP1422" s="203"/>
      <c r="BQ1422" s="203"/>
      <c r="BR1422" s="203"/>
      <c r="BS1422" s="203"/>
      <c r="BT1422" s="203"/>
      <c r="BU1422" s="126"/>
      <c r="BV1422" s="203"/>
      <c r="BW1422" s="203"/>
      <c r="BX1422" s="126"/>
      <c r="BY1422" s="203"/>
      <c r="BZ1422" s="203"/>
      <c r="CA1422" s="126"/>
      <c r="CB1422" s="203"/>
      <c r="CC1422" s="203"/>
      <c r="CD1422" s="376"/>
      <c r="CE1422" s="203"/>
      <c r="CM1422" s="375"/>
    </row>
    <row r="1423" spans="5:91" x14ac:dyDescent="0.25">
      <c r="E1423" s="282">
        <v>45738</v>
      </c>
      <c r="F1423" s="212">
        <v>30000</v>
      </c>
      <c r="G1423" s="215"/>
      <c r="H1423" s="212"/>
      <c r="T1423" s="671">
        <v>45026</v>
      </c>
      <c r="U1423" s="557" t="s">
        <v>1727</v>
      </c>
      <c r="V1423" s="557" t="s">
        <v>1728</v>
      </c>
      <c r="W1423" s="558" t="s">
        <v>561</v>
      </c>
      <c r="X1423" s="558" t="s">
        <v>214</v>
      </c>
      <c r="Y1423" s="673">
        <v>196000</v>
      </c>
      <c r="Z1423" s="569"/>
      <c r="AA1423" s="569">
        <v>70000</v>
      </c>
      <c r="AB1423" s="569"/>
      <c r="AC1423" s="569"/>
      <c r="AD1423" s="569"/>
      <c r="AE1423" s="569">
        <v>70000</v>
      </c>
      <c r="AF1423" s="569"/>
      <c r="AG1423" s="569"/>
      <c r="AH1423" s="569" t="s">
        <v>1897</v>
      </c>
      <c r="AI1423" t="s">
        <v>542</v>
      </c>
      <c r="BP1423" s="203"/>
      <c r="BQ1423" s="203"/>
      <c r="BR1423" s="203"/>
      <c r="BS1423" s="203"/>
      <c r="BT1423" s="203"/>
      <c r="BU1423" s="126"/>
      <c r="BV1423" s="203"/>
      <c r="BW1423" s="203"/>
      <c r="BX1423" s="126"/>
      <c r="BY1423" s="203"/>
      <c r="BZ1423" s="203"/>
      <c r="CA1423" s="126"/>
      <c r="CB1423" s="203"/>
      <c r="CC1423" s="203"/>
      <c r="CD1423" s="376"/>
      <c r="CE1423" s="203"/>
      <c r="CM1423" s="375"/>
    </row>
    <row r="1424" spans="5:91" x14ac:dyDescent="0.25">
      <c r="E1424" s="282">
        <v>45737</v>
      </c>
      <c r="F1424" s="212">
        <v>4000</v>
      </c>
      <c r="G1424" s="215"/>
      <c r="H1424" s="212" t="s">
        <v>605</v>
      </c>
      <c r="T1424" s="671">
        <v>45025</v>
      </c>
      <c r="U1424" s="558" t="s">
        <v>1445</v>
      </c>
      <c r="V1424" s="558" t="s">
        <v>1870</v>
      </c>
      <c r="W1424" s="558" t="s">
        <v>1871</v>
      </c>
      <c r="X1424" s="558" t="s">
        <v>426</v>
      </c>
      <c r="Y1424" s="673">
        <v>90000</v>
      </c>
      <c r="Z1424" s="569"/>
      <c r="AA1424" s="569">
        <v>28000</v>
      </c>
      <c r="AB1424" s="569"/>
      <c r="AC1424" s="569"/>
      <c r="AD1424" s="569"/>
      <c r="AE1424" s="569">
        <v>28000</v>
      </c>
      <c r="AF1424" s="569"/>
      <c r="AG1424" s="569"/>
      <c r="AH1424" s="569" t="s">
        <v>1872</v>
      </c>
      <c r="AI1424" t="s">
        <v>542</v>
      </c>
      <c r="BP1424" s="203"/>
      <c r="BQ1424" s="203"/>
      <c r="BR1424" s="203"/>
      <c r="BS1424" s="203"/>
      <c r="BT1424" s="203"/>
      <c r="BU1424" s="126"/>
      <c r="BV1424" s="203"/>
      <c r="BW1424" s="203"/>
      <c r="BX1424" s="126"/>
      <c r="BY1424" s="203"/>
      <c r="BZ1424" s="203"/>
      <c r="CA1424" s="126"/>
      <c r="CB1424" s="203"/>
      <c r="CC1424" s="203"/>
      <c r="CD1424" s="376"/>
      <c r="CE1424" s="203"/>
      <c r="CM1424" s="375"/>
    </row>
    <row r="1425" spans="5:91" x14ac:dyDescent="0.25">
      <c r="E1425" s="282">
        <v>45737</v>
      </c>
      <c r="F1425" s="212">
        <v>60000</v>
      </c>
      <c r="G1425" s="215"/>
      <c r="H1425" s="212"/>
      <c r="T1425" s="671">
        <v>45022</v>
      </c>
      <c r="U1425" s="558" t="s">
        <v>556</v>
      </c>
      <c r="V1425" s="558" t="s">
        <v>1827</v>
      </c>
      <c r="W1425" s="558" t="s">
        <v>561</v>
      </c>
      <c r="X1425" s="558" t="s">
        <v>424</v>
      </c>
      <c r="Y1425" s="673">
        <v>240000</v>
      </c>
      <c r="Z1425" s="569"/>
      <c r="AA1425" s="721">
        <v>40000</v>
      </c>
      <c r="AB1425" s="569"/>
      <c r="AC1425" s="569"/>
      <c r="AD1425" s="569"/>
      <c r="AE1425" s="721">
        <v>40000</v>
      </c>
      <c r="AF1425" s="721"/>
      <c r="AG1425" s="721"/>
      <c r="AH1425" s="721" t="s">
        <v>1935</v>
      </c>
      <c r="AI1425" t="s">
        <v>542</v>
      </c>
      <c r="BP1425" s="203"/>
      <c r="BQ1425" s="203"/>
      <c r="BR1425" s="203"/>
      <c r="BS1425" s="203"/>
      <c r="BT1425" s="203"/>
      <c r="BU1425" s="126"/>
      <c r="BV1425" s="203"/>
      <c r="BW1425" s="203"/>
      <c r="BX1425" s="126"/>
      <c r="BY1425" s="203"/>
      <c r="BZ1425" s="203"/>
      <c r="CA1425" s="126"/>
      <c r="CB1425" s="203"/>
      <c r="CC1425" s="203"/>
      <c r="CD1425" s="376"/>
      <c r="CE1425" s="203"/>
      <c r="CM1425" s="375"/>
    </row>
    <row r="1426" spans="5:91" x14ac:dyDescent="0.25">
      <c r="E1426" s="282">
        <v>45736</v>
      </c>
      <c r="F1426" s="212">
        <v>5000</v>
      </c>
      <c r="G1426" s="215"/>
      <c r="H1426" s="212" t="s">
        <v>888</v>
      </c>
      <c r="T1426" s="671">
        <v>45021</v>
      </c>
      <c r="U1426" s="558" t="s">
        <v>556</v>
      </c>
      <c r="V1426" s="558" t="s">
        <v>1942</v>
      </c>
      <c r="W1426" s="558" t="s">
        <v>561</v>
      </c>
      <c r="X1426" s="558" t="s">
        <v>455</v>
      </c>
      <c r="Y1426" s="673">
        <v>250000</v>
      </c>
      <c r="Z1426" s="569"/>
      <c r="AA1426" s="721">
        <v>35000</v>
      </c>
      <c r="AB1426" s="569"/>
      <c r="AC1426" s="569"/>
      <c r="AD1426" s="569"/>
      <c r="AE1426" s="721">
        <v>35000</v>
      </c>
      <c r="AF1426" s="721"/>
      <c r="AG1426" s="721"/>
      <c r="AH1426" s="721" t="s">
        <v>1962</v>
      </c>
      <c r="AI1426" t="s">
        <v>542</v>
      </c>
      <c r="BP1426" s="203"/>
      <c r="BQ1426" s="203"/>
      <c r="BR1426" s="203"/>
      <c r="BS1426" s="203"/>
      <c r="BT1426" s="203"/>
      <c r="BU1426" s="126"/>
      <c r="BV1426" s="203"/>
      <c r="BW1426" s="203"/>
      <c r="BX1426" s="126"/>
      <c r="BY1426" s="203"/>
      <c r="BZ1426" s="203"/>
      <c r="CA1426" s="126"/>
      <c r="CB1426" s="203"/>
      <c r="CC1426" s="203"/>
      <c r="CD1426" s="376"/>
      <c r="CE1426" s="203"/>
      <c r="CM1426" s="375"/>
    </row>
    <row r="1427" spans="5:91" x14ac:dyDescent="0.25">
      <c r="E1427" s="282">
        <v>45736</v>
      </c>
      <c r="F1427" s="212">
        <v>7000</v>
      </c>
      <c r="G1427" s="215" t="s">
        <v>1281</v>
      </c>
      <c r="H1427" s="212" t="s">
        <v>5385</v>
      </c>
      <c r="T1427" s="671">
        <v>45020</v>
      </c>
      <c r="U1427" s="558" t="s">
        <v>556</v>
      </c>
      <c r="V1427" s="558" t="s">
        <v>1943</v>
      </c>
      <c r="W1427" s="558" t="s">
        <v>561</v>
      </c>
      <c r="X1427" s="558" t="s">
        <v>426</v>
      </c>
      <c r="Y1427" s="673">
        <v>539000</v>
      </c>
      <c r="Z1427" s="569"/>
      <c r="AA1427" s="721">
        <v>56500</v>
      </c>
      <c r="AB1427" s="569"/>
      <c r="AC1427" s="569"/>
      <c r="AD1427" s="569"/>
      <c r="AE1427" s="721">
        <v>56500</v>
      </c>
      <c r="AF1427" s="721"/>
      <c r="AG1427" s="721"/>
      <c r="AH1427" s="721" t="s">
        <v>1977</v>
      </c>
      <c r="AI1427" t="s">
        <v>542</v>
      </c>
      <c r="BP1427" s="203"/>
      <c r="BQ1427" s="203"/>
      <c r="BR1427" s="203"/>
      <c r="BS1427" s="203"/>
      <c r="BT1427" s="203"/>
      <c r="BU1427" s="126"/>
      <c r="BV1427" s="203"/>
      <c r="BW1427" s="203"/>
      <c r="BX1427" s="126"/>
      <c r="BY1427" s="203"/>
      <c r="BZ1427" s="203"/>
      <c r="CA1427" s="126"/>
      <c r="CB1427" s="203"/>
      <c r="CC1427" s="203"/>
      <c r="CD1427" s="376"/>
      <c r="CE1427" s="203"/>
      <c r="CM1427" s="375"/>
    </row>
    <row r="1428" spans="5:91" x14ac:dyDescent="0.25">
      <c r="E1428" s="282">
        <v>45736</v>
      </c>
      <c r="F1428" s="212">
        <v>267000</v>
      </c>
      <c r="G1428" s="215" t="s">
        <v>1281</v>
      </c>
      <c r="H1428" s="212" t="s">
        <v>3344</v>
      </c>
      <c r="T1428" s="671">
        <v>45019</v>
      </c>
      <c r="U1428" s="558" t="s">
        <v>556</v>
      </c>
      <c r="V1428" s="558" t="s">
        <v>1853</v>
      </c>
      <c r="W1428" s="558" t="s">
        <v>561</v>
      </c>
      <c r="X1428" s="558" t="s">
        <v>426</v>
      </c>
      <c r="Y1428" s="673">
        <v>394000</v>
      </c>
      <c r="Z1428" s="569"/>
      <c r="AA1428" s="721">
        <v>42500</v>
      </c>
      <c r="AB1428" s="569"/>
      <c r="AC1428" s="569"/>
      <c r="AD1428" s="569"/>
      <c r="AE1428" s="721">
        <v>42500</v>
      </c>
      <c r="AF1428" s="721"/>
      <c r="AG1428" s="721"/>
      <c r="AH1428" s="721" t="s">
        <v>1976</v>
      </c>
      <c r="AI1428" t="s">
        <v>542</v>
      </c>
      <c r="BP1428" s="203"/>
      <c r="BQ1428" s="203"/>
      <c r="BR1428" s="203"/>
      <c r="BS1428" s="203"/>
      <c r="BT1428" s="203"/>
      <c r="BU1428" s="126"/>
      <c r="BV1428" s="203"/>
      <c r="BW1428" s="203"/>
      <c r="BX1428" s="126"/>
      <c r="BY1428" s="203"/>
      <c r="BZ1428" s="203"/>
      <c r="CA1428" s="126"/>
      <c r="CB1428" s="203"/>
      <c r="CC1428" s="203"/>
      <c r="CD1428" s="376"/>
      <c r="CE1428" s="203"/>
      <c r="CM1428" s="375"/>
    </row>
    <row r="1429" spans="5:91" x14ac:dyDescent="0.25">
      <c r="E1429" s="282">
        <v>45735</v>
      </c>
      <c r="F1429" s="212">
        <v>3000</v>
      </c>
      <c r="G1429" s="215"/>
      <c r="H1429" s="212" t="s">
        <v>3023</v>
      </c>
      <c r="T1429" s="671">
        <v>45018</v>
      </c>
      <c r="U1429" s="557" t="s">
        <v>1626</v>
      </c>
      <c r="V1429" s="557" t="s">
        <v>1627</v>
      </c>
      <c r="W1429" s="558" t="s">
        <v>561</v>
      </c>
      <c r="X1429" s="558" t="s">
        <v>427</v>
      </c>
      <c r="Y1429" s="673">
        <v>450000</v>
      </c>
      <c r="Z1429" s="569"/>
      <c r="AA1429" s="569">
        <v>40000</v>
      </c>
      <c r="AB1429" s="569"/>
      <c r="AC1429" s="569"/>
      <c r="AD1429" s="569"/>
      <c r="AE1429" s="569">
        <v>40000</v>
      </c>
      <c r="AF1429" s="569"/>
      <c r="AG1429" s="569"/>
      <c r="AH1429" s="569" t="s">
        <v>1932</v>
      </c>
      <c r="AI1429" t="s">
        <v>542</v>
      </c>
      <c r="BP1429" s="203"/>
      <c r="BQ1429" s="203"/>
      <c r="BR1429" s="203"/>
      <c r="BS1429" s="203"/>
      <c r="BT1429" s="203"/>
      <c r="BU1429" s="126"/>
      <c r="BV1429" s="203"/>
      <c r="BW1429" s="203"/>
      <c r="BX1429" s="126"/>
      <c r="BY1429" s="203"/>
      <c r="BZ1429" s="203"/>
      <c r="CA1429" s="126"/>
      <c r="CB1429" s="203"/>
      <c r="CC1429" s="203"/>
      <c r="CD1429" s="376"/>
      <c r="CE1429" s="203"/>
      <c r="CM1429" s="375"/>
    </row>
    <row r="1430" spans="5:91" x14ac:dyDescent="0.25">
      <c r="E1430" s="282">
        <v>45734</v>
      </c>
      <c r="F1430" s="212">
        <v>3000</v>
      </c>
      <c r="G1430" s="215"/>
      <c r="H1430" s="212" t="s">
        <v>3023</v>
      </c>
      <c r="T1430" s="671">
        <v>45017</v>
      </c>
      <c r="U1430" s="558" t="s">
        <v>556</v>
      </c>
      <c r="V1430" s="558" t="s">
        <v>1741</v>
      </c>
      <c r="W1430" s="558" t="s">
        <v>561</v>
      </c>
      <c r="X1430" s="558" t="s">
        <v>513</v>
      </c>
      <c r="Y1430" s="673">
        <v>734000</v>
      </c>
      <c r="Z1430" s="569"/>
      <c r="AA1430" s="569">
        <v>127500</v>
      </c>
      <c r="AB1430" s="569"/>
      <c r="AC1430" s="569"/>
      <c r="AD1430" s="569"/>
      <c r="AE1430" s="569">
        <v>127500</v>
      </c>
      <c r="AF1430" s="569"/>
      <c r="AG1430" s="569"/>
      <c r="AH1430" s="569" t="s">
        <v>1923</v>
      </c>
      <c r="AI1430" t="s">
        <v>542</v>
      </c>
      <c r="BP1430" s="203"/>
      <c r="BQ1430" s="203"/>
      <c r="BR1430" s="203"/>
      <c r="BS1430" s="203"/>
      <c r="BT1430" s="203"/>
      <c r="BU1430" s="126"/>
      <c r="BV1430" s="203"/>
      <c r="BW1430" s="203"/>
      <c r="BX1430" s="126"/>
      <c r="BY1430" s="203"/>
      <c r="BZ1430" s="203"/>
      <c r="CA1430" s="126"/>
      <c r="CB1430" s="203"/>
      <c r="CC1430" s="203"/>
      <c r="CD1430" s="376"/>
      <c r="CE1430" s="203"/>
      <c r="CM1430" s="375"/>
    </row>
    <row r="1431" spans="5:91" x14ac:dyDescent="0.25">
      <c r="E1431" s="282">
        <v>45734</v>
      </c>
      <c r="F1431" s="212">
        <v>20000</v>
      </c>
      <c r="G1431" s="215"/>
      <c r="H1431" s="212" t="s">
        <v>5375</v>
      </c>
      <c r="T1431" s="671">
        <v>45007</v>
      </c>
      <c r="U1431" s="558" t="s">
        <v>1615</v>
      </c>
      <c r="V1431" s="558" t="s">
        <v>1819</v>
      </c>
      <c r="W1431" s="558" t="s">
        <v>561</v>
      </c>
      <c r="X1431" s="558" t="s">
        <v>426</v>
      </c>
      <c r="Y1431" s="673">
        <v>1023000</v>
      </c>
      <c r="Z1431" s="569"/>
      <c r="AA1431" s="569">
        <v>70000</v>
      </c>
      <c r="AB1431" s="569"/>
      <c r="AC1431" s="569"/>
      <c r="AD1431" s="569"/>
      <c r="AE1431" s="569">
        <v>70000</v>
      </c>
      <c r="AF1431" s="569"/>
      <c r="AG1431" s="569"/>
      <c r="AH1431" s="569" t="s">
        <v>1886</v>
      </c>
      <c r="AI1431" t="s">
        <v>542</v>
      </c>
      <c r="BP1431" s="203"/>
      <c r="BQ1431" s="203"/>
      <c r="BR1431" s="203"/>
      <c r="BS1431" s="203"/>
      <c r="BT1431" s="203"/>
      <c r="BU1431" s="126"/>
      <c r="BV1431" s="203"/>
      <c r="BW1431" s="203"/>
      <c r="BX1431" s="126"/>
      <c r="BY1431" s="203"/>
      <c r="BZ1431" s="203"/>
      <c r="CA1431" s="126"/>
      <c r="CB1431" s="203"/>
      <c r="CC1431" s="203"/>
      <c r="CD1431" s="376"/>
      <c r="CE1431" s="203"/>
      <c r="CM1431" s="375"/>
    </row>
    <row r="1432" spans="5:91" x14ac:dyDescent="0.25">
      <c r="E1432" s="282">
        <v>45734</v>
      </c>
      <c r="F1432" s="212">
        <v>30000</v>
      </c>
      <c r="G1432" s="215"/>
      <c r="H1432" s="212" t="s">
        <v>5399</v>
      </c>
      <c r="T1432" s="671">
        <v>45006</v>
      </c>
      <c r="U1432" s="557" t="s">
        <v>582</v>
      </c>
      <c r="V1432" s="557" t="s">
        <v>1789</v>
      </c>
      <c r="W1432" s="558" t="s">
        <v>561</v>
      </c>
      <c r="X1432" s="558" t="s">
        <v>1790</v>
      </c>
      <c r="Y1432" s="673">
        <v>360000</v>
      </c>
      <c r="Z1432" s="569"/>
      <c r="AA1432" s="569">
        <v>55000</v>
      </c>
      <c r="AB1432" s="569"/>
      <c r="AC1432" s="569"/>
      <c r="AD1432" s="569"/>
      <c r="AE1432" s="569">
        <v>55000</v>
      </c>
      <c r="AF1432" s="569"/>
      <c r="AG1432" s="569"/>
      <c r="AH1432" s="569" t="s">
        <v>1825</v>
      </c>
      <c r="AI1432" t="s">
        <v>542</v>
      </c>
      <c r="BP1432" s="203"/>
      <c r="BQ1432" s="203"/>
      <c r="BR1432" s="203"/>
      <c r="BS1432" s="203"/>
      <c r="BT1432" s="203"/>
      <c r="BU1432" s="126"/>
      <c r="BV1432" s="203"/>
      <c r="BW1432" s="203"/>
      <c r="BX1432" s="126"/>
      <c r="BY1432" s="203"/>
      <c r="BZ1432" s="203"/>
      <c r="CA1432" s="126"/>
      <c r="CB1432" s="203"/>
      <c r="CC1432" s="203"/>
      <c r="CD1432" s="376"/>
      <c r="CE1432" s="203"/>
      <c r="CM1432" s="375"/>
    </row>
    <row r="1433" spans="5:91" x14ac:dyDescent="0.25">
      <c r="E1433" s="282">
        <v>45734</v>
      </c>
      <c r="F1433" s="212">
        <v>20000</v>
      </c>
      <c r="G1433" s="215"/>
      <c r="H1433" s="212" t="s">
        <v>5374</v>
      </c>
      <c r="T1433" s="671">
        <v>45005</v>
      </c>
      <c r="U1433" s="558" t="s">
        <v>1814</v>
      </c>
      <c r="V1433" s="558" t="s">
        <v>1817</v>
      </c>
      <c r="W1433" s="558" t="s">
        <v>561</v>
      </c>
      <c r="X1433" s="558" t="s">
        <v>1818</v>
      </c>
      <c r="Y1433" s="673">
        <v>600000</v>
      </c>
      <c r="Z1433" s="569"/>
      <c r="AA1433" s="569">
        <v>118000</v>
      </c>
      <c r="AB1433" s="569"/>
      <c r="AC1433" s="569"/>
      <c r="AD1433" s="569"/>
      <c r="AE1433" s="569">
        <v>118000</v>
      </c>
      <c r="AF1433" s="569"/>
      <c r="AG1433" s="569"/>
      <c r="AH1433" s="569" t="s">
        <v>1826</v>
      </c>
      <c r="AI1433" t="s">
        <v>542</v>
      </c>
      <c r="BP1433" s="203"/>
      <c r="BQ1433" s="203"/>
      <c r="BR1433" s="203"/>
      <c r="BS1433" s="203"/>
      <c r="BT1433" s="203"/>
      <c r="BU1433" s="126"/>
      <c r="BV1433" s="203"/>
      <c r="BW1433" s="203"/>
      <c r="BX1433" s="126"/>
      <c r="BY1433" s="203"/>
      <c r="BZ1433" s="203"/>
      <c r="CA1433" s="126"/>
      <c r="CB1433" s="203"/>
      <c r="CC1433" s="203"/>
      <c r="CD1433" s="376"/>
      <c r="CE1433" s="203"/>
      <c r="CM1433" s="375"/>
    </row>
    <row r="1434" spans="5:91" x14ac:dyDescent="0.25">
      <c r="E1434" s="282">
        <v>45732</v>
      </c>
      <c r="F1434" s="212">
        <v>5000</v>
      </c>
      <c r="G1434" s="215"/>
      <c r="H1434" s="212" t="s">
        <v>3697</v>
      </c>
      <c r="T1434" s="671">
        <v>45004</v>
      </c>
      <c r="U1434" s="557" t="s">
        <v>578</v>
      </c>
      <c r="V1434" s="557" t="s">
        <v>1772</v>
      </c>
      <c r="W1434" s="558" t="s">
        <v>561</v>
      </c>
      <c r="X1434" s="558" t="s">
        <v>426</v>
      </c>
      <c r="Y1434" s="673">
        <v>471000</v>
      </c>
      <c r="Z1434" s="569"/>
      <c r="AA1434" s="569">
        <v>70000</v>
      </c>
      <c r="AB1434" s="569"/>
      <c r="AC1434" s="569"/>
      <c r="AD1434" s="569"/>
      <c r="AE1434" s="569">
        <v>70000</v>
      </c>
      <c r="AF1434" s="569"/>
      <c r="AG1434" s="569"/>
      <c r="AH1434" s="569" t="s">
        <v>1885</v>
      </c>
      <c r="AI1434" t="s">
        <v>542</v>
      </c>
      <c r="BP1434" s="203"/>
      <c r="BQ1434" s="203"/>
      <c r="BR1434" s="203"/>
      <c r="BS1434" s="203"/>
      <c r="BT1434" s="203"/>
      <c r="BU1434" s="126"/>
      <c r="BV1434" s="203"/>
      <c r="BW1434" s="203"/>
      <c r="BX1434" s="126"/>
      <c r="BY1434" s="203"/>
      <c r="BZ1434" s="203"/>
      <c r="CA1434" s="126"/>
      <c r="CB1434" s="203"/>
      <c r="CC1434" s="203"/>
      <c r="CD1434" s="376"/>
      <c r="CE1434" s="203"/>
      <c r="CM1434" s="375"/>
    </row>
    <row r="1435" spans="5:91" x14ac:dyDescent="0.25">
      <c r="E1435" s="282">
        <v>45731</v>
      </c>
      <c r="F1435" s="212">
        <v>30000</v>
      </c>
      <c r="G1435" s="215" t="s">
        <v>911</v>
      </c>
      <c r="H1435" s="212" t="s">
        <v>885</v>
      </c>
      <c r="T1435" s="671">
        <v>45003</v>
      </c>
      <c r="U1435" s="558" t="s">
        <v>6996</v>
      </c>
      <c r="V1435" s="557" t="s">
        <v>1758</v>
      </c>
      <c r="W1435" s="558" t="s">
        <v>561</v>
      </c>
      <c r="X1435" s="558" t="s">
        <v>214</v>
      </c>
      <c r="Y1435" s="673">
        <v>483000</v>
      </c>
      <c r="Z1435" s="569"/>
      <c r="AA1435" s="569">
        <v>93000</v>
      </c>
      <c r="AB1435" s="569"/>
      <c r="AC1435" s="569"/>
      <c r="AD1435" s="569"/>
      <c r="AE1435" s="569">
        <v>93000</v>
      </c>
      <c r="AF1435" s="569"/>
      <c r="AG1435" s="569"/>
      <c r="AH1435" s="569" t="s">
        <v>1884</v>
      </c>
      <c r="AI1435" t="s">
        <v>542</v>
      </c>
      <c r="BP1435" s="203"/>
      <c r="BQ1435" s="203"/>
      <c r="BR1435" s="203"/>
      <c r="BS1435" s="203"/>
      <c r="BT1435" s="203"/>
      <c r="BU1435" s="126"/>
      <c r="BV1435" s="203"/>
      <c r="BW1435" s="203"/>
      <c r="BX1435" s="126"/>
      <c r="BY1435" s="203"/>
      <c r="BZ1435" s="203"/>
      <c r="CA1435" s="126"/>
      <c r="CB1435" s="203"/>
      <c r="CC1435" s="203"/>
      <c r="CD1435" s="376"/>
      <c r="CE1435" s="203"/>
      <c r="CM1435" s="375"/>
    </row>
    <row r="1436" spans="5:91" x14ac:dyDescent="0.25">
      <c r="E1436" s="282">
        <v>45730</v>
      </c>
      <c r="F1436" s="212">
        <v>19000</v>
      </c>
      <c r="G1436" s="215"/>
      <c r="H1436" s="212" t="s">
        <v>903</v>
      </c>
      <c r="T1436" s="671">
        <v>45002</v>
      </c>
      <c r="U1436" s="558" t="s">
        <v>1738</v>
      </c>
      <c r="V1436" s="558" t="s">
        <v>1734</v>
      </c>
      <c r="W1436" s="558" t="s">
        <v>561</v>
      </c>
      <c r="X1436" s="558" t="s">
        <v>426</v>
      </c>
      <c r="Y1436" s="673">
        <v>210000</v>
      </c>
      <c r="Z1436" s="569"/>
      <c r="AA1436" s="569">
        <v>70000</v>
      </c>
      <c r="AB1436" s="569"/>
      <c r="AC1436" s="569"/>
      <c r="AD1436" s="569"/>
      <c r="AE1436" s="569">
        <v>70000</v>
      </c>
      <c r="AF1436" s="569"/>
      <c r="AG1436" s="569"/>
      <c r="AH1436" s="569" t="s">
        <v>1778</v>
      </c>
      <c r="AI1436" t="s">
        <v>542</v>
      </c>
      <c r="BP1436" s="203"/>
      <c r="BQ1436" s="203"/>
      <c r="BR1436" s="203"/>
      <c r="BS1436" s="203"/>
      <c r="BT1436" s="203"/>
      <c r="BU1436" s="126"/>
      <c r="BV1436" s="203"/>
      <c r="BW1436" s="203"/>
      <c r="BX1436" s="126"/>
      <c r="BY1436" s="203"/>
      <c r="BZ1436" s="203"/>
      <c r="CA1436" s="126"/>
      <c r="CB1436" s="203"/>
      <c r="CC1436" s="203"/>
      <c r="CD1436" s="376"/>
      <c r="CE1436" s="203"/>
      <c r="CM1436" s="375"/>
    </row>
    <row r="1437" spans="5:91" x14ac:dyDescent="0.25">
      <c r="E1437" s="282">
        <v>45728</v>
      </c>
      <c r="F1437" s="212">
        <v>23000</v>
      </c>
      <c r="G1437" s="215"/>
      <c r="H1437" s="212" t="s">
        <v>5376</v>
      </c>
      <c r="T1437" s="671">
        <v>45001</v>
      </c>
      <c r="U1437" s="557" t="s">
        <v>587</v>
      </c>
      <c r="V1437" s="557" t="s">
        <v>1665</v>
      </c>
      <c r="W1437" s="558" t="s">
        <v>561</v>
      </c>
      <c r="X1437" s="558" t="s">
        <v>426</v>
      </c>
      <c r="Y1437" s="673">
        <v>400000</v>
      </c>
      <c r="Z1437" s="569"/>
      <c r="AA1437" s="569">
        <v>93000</v>
      </c>
      <c r="AB1437" s="569"/>
      <c r="AC1437" s="569"/>
      <c r="AD1437" s="569"/>
      <c r="AE1437" s="569">
        <v>93000</v>
      </c>
      <c r="AF1437" s="569"/>
      <c r="AG1437" s="569"/>
      <c r="AH1437" s="569" t="s">
        <v>1777</v>
      </c>
      <c r="AI1437" t="s">
        <v>542</v>
      </c>
      <c r="BP1437" s="203"/>
      <c r="BQ1437" s="203"/>
      <c r="BR1437" s="203"/>
      <c r="BS1437" s="203"/>
      <c r="BT1437" s="203"/>
      <c r="BU1437" s="126"/>
      <c r="BV1437" s="203"/>
      <c r="BW1437" s="203"/>
      <c r="BX1437" s="126"/>
      <c r="BY1437" s="203"/>
      <c r="BZ1437" s="203"/>
      <c r="CA1437" s="126"/>
      <c r="CB1437" s="203"/>
      <c r="CC1437" s="203"/>
      <c r="CD1437" s="376"/>
      <c r="CE1437" s="203"/>
      <c r="CM1437" s="375"/>
    </row>
    <row r="1438" spans="5:91" x14ac:dyDescent="0.25">
      <c r="E1438" s="282">
        <v>45728</v>
      </c>
      <c r="F1438" s="212">
        <v>2000</v>
      </c>
      <c r="G1438" s="215"/>
      <c r="H1438" s="212" t="s">
        <v>605</v>
      </c>
      <c r="T1438" s="671">
        <v>45000</v>
      </c>
      <c r="U1438" s="557" t="s">
        <v>1774</v>
      </c>
      <c r="V1438" s="557" t="s">
        <v>1775</v>
      </c>
      <c r="W1438" s="558" t="s">
        <v>561</v>
      </c>
      <c r="X1438" s="558" t="s">
        <v>214</v>
      </c>
      <c r="Y1438" s="673">
        <v>432000</v>
      </c>
      <c r="Z1438" s="569"/>
      <c r="AA1438" s="569">
        <v>94000</v>
      </c>
      <c r="AB1438" s="569"/>
      <c r="AC1438" s="569"/>
      <c r="AD1438" s="569"/>
      <c r="AE1438" s="569">
        <v>94000</v>
      </c>
      <c r="AF1438" s="569"/>
      <c r="AG1438" s="569"/>
      <c r="AH1438" s="569" t="s">
        <v>1883</v>
      </c>
      <c r="AI1438" t="s">
        <v>542</v>
      </c>
      <c r="BP1438" s="203"/>
      <c r="BQ1438" s="203"/>
      <c r="BR1438" s="203"/>
      <c r="BS1438" s="203"/>
      <c r="BT1438" s="203"/>
      <c r="BU1438" s="126"/>
      <c r="BV1438" s="203"/>
      <c r="BW1438" s="203"/>
      <c r="BX1438" s="126"/>
      <c r="BY1438" s="203"/>
      <c r="BZ1438" s="203"/>
      <c r="CA1438" s="126"/>
      <c r="CB1438" s="203"/>
      <c r="CC1438" s="203"/>
      <c r="CD1438" s="376"/>
      <c r="CE1438" s="203"/>
      <c r="CM1438" s="375"/>
    </row>
    <row r="1439" spans="5:91" x14ac:dyDescent="0.25">
      <c r="E1439" s="282">
        <v>45728</v>
      </c>
      <c r="F1439" s="212">
        <v>2000</v>
      </c>
      <c r="G1439" s="215"/>
      <c r="H1439" s="212" t="s">
        <v>1029</v>
      </c>
      <c r="T1439" s="671">
        <v>44999</v>
      </c>
      <c r="U1439" s="557" t="s">
        <v>1727</v>
      </c>
      <c r="V1439" s="557" t="s">
        <v>1730</v>
      </c>
      <c r="W1439" s="558" t="s">
        <v>561</v>
      </c>
      <c r="X1439" s="558" t="s">
        <v>571</v>
      </c>
      <c r="Y1439" s="673" t="s">
        <v>1756</v>
      </c>
      <c r="Z1439" s="569"/>
      <c r="AA1439" s="569">
        <v>90000</v>
      </c>
      <c r="AB1439" s="569"/>
      <c r="AC1439" s="569"/>
      <c r="AD1439" s="569"/>
      <c r="AE1439" s="569">
        <v>90000</v>
      </c>
      <c r="AF1439" s="569"/>
      <c r="AG1439" s="569"/>
      <c r="AH1439" s="569" t="s">
        <v>1882</v>
      </c>
      <c r="AI1439" t="s">
        <v>542</v>
      </c>
      <c r="BP1439" s="203"/>
      <c r="BQ1439" s="203"/>
      <c r="BR1439" s="203"/>
      <c r="BS1439" s="203"/>
      <c r="BT1439" s="203"/>
      <c r="BU1439" s="126"/>
      <c r="BV1439" s="203"/>
      <c r="BW1439" s="203"/>
      <c r="BX1439" s="126"/>
      <c r="BY1439" s="203"/>
      <c r="BZ1439" s="203"/>
      <c r="CA1439" s="126"/>
      <c r="CB1439" s="203"/>
      <c r="CC1439" s="203"/>
      <c r="CD1439" s="376"/>
      <c r="CE1439" s="203"/>
      <c r="CM1439" s="375"/>
    </row>
    <row r="1440" spans="5:91" x14ac:dyDescent="0.25">
      <c r="E1440" s="282">
        <v>45728</v>
      </c>
      <c r="F1440" s="212">
        <v>215000</v>
      </c>
      <c r="G1440" s="215" t="s">
        <v>1281</v>
      </c>
      <c r="H1440" s="212" t="s">
        <v>1287</v>
      </c>
      <c r="T1440" s="671">
        <v>44998</v>
      </c>
      <c r="U1440" s="557" t="s">
        <v>596</v>
      </c>
      <c r="V1440" s="557" t="s">
        <v>1616</v>
      </c>
      <c r="W1440" s="558" t="s">
        <v>561</v>
      </c>
      <c r="X1440" s="558" t="s">
        <v>426</v>
      </c>
      <c r="Y1440" s="673" t="s">
        <v>1731</v>
      </c>
      <c r="Z1440" s="569"/>
      <c r="AA1440" s="569">
        <v>71000</v>
      </c>
      <c r="AB1440" s="569"/>
      <c r="AC1440" s="569"/>
      <c r="AD1440" s="569"/>
      <c r="AE1440" s="569">
        <v>71000</v>
      </c>
      <c r="AF1440" s="569"/>
      <c r="AG1440" s="569"/>
      <c r="AH1440" s="569" t="s">
        <v>1881</v>
      </c>
      <c r="AI1440" t="s">
        <v>542</v>
      </c>
      <c r="BP1440" s="203"/>
      <c r="BQ1440" s="203"/>
      <c r="BR1440" s="203"/>
      <c r="BS1440" s="203"/>
      <c r="BT1440" s="203"/>
      <c r="BU1440" s="126"/>
      <c r="BV1440" s="203"/>
      <c r="BW1440" s="203"/>
      <c r="BX1440" s="126"/>
      <c r="BY1440" s="203"/>
      <c r="BZ1440" s="203"/>
      <c r="CA1440" s="126"/>
      <c r="CB1440" s="203"/>
      <c r="CC1440" s="203"/>
      <c r="CD1440" s="376"/>
      <c r="CE1440" s="203"/>
      <c r="CM1440" s="375"/>
    </row>
    <row r="1441" spans="5:91" x14ac:dyDescent="0.25">
      <c r="E1441" s="282">
        <v>45728</v>
      </c>
      <c r="F1441" s="212">
        <v>14000</v>
      </c>
      <c r="G1441" s="215" t="s">
        <v>911</v>
      </c>
      <c r="H1441" s="212" t="s">
        <v>947</v>
      </c>
      <c r="T1441" s="671">
        <v>44997</v>
      </c>
      <c r="U1441" s="557" t="s">
        <v>1524</v>
      </c>
      <c r="V1441" s="557" t="s">
        <v>1683</v>
      </c>
      <c r="W1441" s="558" t="s">
        <v>561</v>
      </c>
      <c r="X1441" s="558" t="s">
        <v>426</v>
      </c>
      <c r="Y1441" s="673">
        <v>417000</v>
      </c>
      <c r="Z1441" s="569"/>
      <c r="AA1441" s="569">
        <v>70000</v>
      </c>
      <c r="AB1441" s="569"/>
      <c r="AC1441" s="569"/>
      <c r="AD1441" s="569"/>
      <c r="AE1441" s="569">
        <v>70000</v>
      </c>
      <c r="AF1441" s="569"/>
      <c r="AG1441" s="569"/>
      <c r="AH1441" s="569" t="s">
        <v>1880</v>
      </c>
      <c r="AI1441" t="s">
        <v>542</v>
      </c>
      <c r="BP1441" s="203"/>
      <c r="BQ1441" s="203"/>
      <c r="BR1441" s="203"/>
      <c r="BS1441" s="203"/>
      <c r="BT1441" s="203"/>
      <c r="BU1441" s="126"/>
      <c r="BV1441" s="203"/>
      <c r="BW1441" s="203"/>
      <c r="BX1441" s="126"/>
      <c r="BY1441" s="203"/>
      <c r="BZ1441" s="203"/>
      <c r="CA1441" s="126"/>
      <c r="CB1441" s="203"/>
      <c r="CC1441" s="203"/>
      <c r="CD1441" s="376"/>
      <c r="CE1441" s="203"/>
      <c r="CM1441" s="375"/>
    </row>
    <row r="1442" spans="5:91" x14ac:dyDescent="0.25">
      <c r="E1442" s="282">
        <v>45728</v>
      </c>
      <c r="F1442" s="212">
        <v>3000</v>
      </c>
      <c r="G1442" s="215"/>
      <c r="H1442" s="212" t="s">
        <v>5378</v>
      </c>
      <c r="T1442" s="671">
        <v>44996</v>
      </c>
      <c r="U1442" s="557" t="s">
        <v>587</v>
      </c>
      <c r="V1442" s="557" t="s">
        <v>1680</v>
      </c>
      <c r="W1442" s="558" t="s">
        <v>1681</v>
      </c>
      <c r="X1442" s="558" t="s">
        <v>559</v>
      </c>
      <c r="Y1442" s="673">
        <v>20000</v>
      </c>
      <c r="Z1442" s="569"/>
      <c r="AA1442" s="569">
        <v>20000</v>
      </c>
      <c r="AB1442" s="569"/>
      <c r="AC1442" s="569"/>
      <c r="AD1442" s="569"/>
      <c r="AE1442" s="569">
        <v>20000</v>
      </c>
      <c r="AF1442" s="569"/>
      <c r="AG1442" s="569"/>
      <c r="AH1442" s="569" t="s">
        <v>1682</v>
      </c>
      <c r="AI1442" t="s">
        <v>542</v>
      </c>
      <c r="BP1442" s="203"/>
      <c r="BQ1442" s="203"/>
      <c r="BR1442" s="203"/>
      <c r="BS1442" s="203"/>
      <c r="BT1442" s="203"/>
      <c r="BU1442" s="126"/>
      <c r="BV1442" s="203"/>
      <c r="BW1442" s="203"/>
      <c r="BX1442" s="126"/>
      <c r="BY1442" s="203"/>
      <c r="BZ1442" s="203"/>
      <c r="CA1442" s="126"/>
      <c r="CB1442" s="203"/>
      <c r="CC1442" s="203"/>
      <c r="CD1442" s="376"/>
      <c r="CE1442" s="203"/>
      <c r="CM1442" s="375"/>
    </row>
    <row r="1443" spans="5:91" x14ac:dyDescent="0.25">
      <c r="E1443" s="282">
        <v>45728</v>
      </c>
      <c r="F1443" s="212">
        <v>8000</v>
      </c>
      <c r="G1443" s="215"/>
      <c r="H1443" s="212" t="s">
        <v>5377</v>
      </c>
      <c r="T1443" s="671">
        <v>44995</v>
      </c>
      <c r="U1443" s="557" t="s">
        <v>1662</v>
      </c>
      <c r="V1443" s="557" t="s">
        <v>1663</v>
      </c>
      <c r="W1443" s="558" t="s">
        <v>580</v>
      </c>
      <c r="X1443" s="558" t="s">
        <v>1664</v>
      </c>
      <c r="Y1443" s="673">
        <v>485000</v>
      </c>
      <c r="Z1443" s="569"/>
      <c r="AA1443" s="569">
        <v>46000</v>
      </c>
      <c r="AB1443" s="569"/>
      <c r="AC1443" s="569"/>
      <c r="AD1443" s="569"/>
      <c r="AE1443" s="569">
        <v>46000</v>
      </c>
      <c r="AF1443" s="569"/>
      <c r="AG1443" s="569"/>
      <c r="AH1443" s="569" t="s">
        <v>1677</v>
      </c>
      <c r="AI1443" t="s">
        <v>542</v>
      </c>
      <c r="BP1443" s="203"/>
      <c r="BQ1443" s="203"/>
      <c r="BR1443" s="203"/>
      <c r="BS1443" s="203"/>
      <c r="BT1443" s="203"/>
      <c r="BU1443" s="126"/>
      <c r="BV1443" s="203"/>
      <c r="BW1443" s="203"/>
      <c r="BX1443" s="126"/>
      <c r="BY1443" s="203"/>
      <c r="BZ1443" s="203"/>
      <c r="CA1443" s="126"/>
      <c r="CB1443" s="203"/>
      <c r="CC1443" s="203"/>
      <c r="CD1443" s="376"/>
      <c r="CE1443" s="203"/>
      <c r="CM1443" s="375"/>
    </row>
    <row r="1444" spans="5:91" x14ac:dyDescent="0.25">
      <c r="E1444" s="282">
        <v>45728</v>
      </c>
      <c r="F1444" s="212">
        <v>14000</v>
      </c>
      <c r="G1444" s="215"/>
      <c r="H1444" s="212" t="s">
        <v>5379</v>
      </c>
      <c r="T1444" s="671">
        <v>44994</v>
      </c>
      <c r="U1444" s="557" t="s">
        <v>596</v>
      </c>
      <c r="V1444" s="557" t="s">
        <v>1656</v>
      </c>
      <c r="W1444" s="558" t="s">
        <v>580</v>
      </c>
      <c r="X1444" s="558" t="s">
        <v>427</v>
      </c>
      <c r="Y1444" s="673">
        <v>655000</v>
      </c>
      <c r="Z1444" s="569"/>
      <c r="AA1444" s="569">
        <v>66000</v>
      </c>
      <c r="AB1444" s="569"/>
      <c r="AC1444" s="569"/>
      <c r="AD1444" s="569"/>
      <c r="AE1444" s="569">
        <v>66000</v>
      </c>
      <c r="AF1444" s="569"/>
      <c r="AG1444" s="569"/>
      <c r="AH1444" s="569" t="s">
        <v>1879</v>
      </c>
      <c r="AI1444" t="s">
        <v>542</v>
      </c>
      <c r="BP1444" s="203"/>
      <c r="BQ1444" s="203"/>
      <c r="BR1444" s="203"/>
      <c r="BS1444" s="203"/>
      <c r="BT1444" s="203"/>
      <c r="BU1444" s="126"/>
      <c r="BV1444" s="203"/>
      <c r="BW1444" s="203"/>
      <c r="BX1444" s="126"/>
      <c r="BY1444" s="203"/>
      <c r="BZ1444" s="203"/>
      <c r="CA1444" s="126"/>
      <c r="CB1444" s="203"/>
      <c r="CC1444" s="203"/>
      <c r="CD1444" s="376"/>
      <c r="CE1444" s="203"/>
      <c r="CM1444" s="375"/>
    </row>
    <row r="1445" spans="5:91" x14ac:dyDescent="0.25">
      <c r="E1445" s="282">
        <v>45727</v>
      </c>
      <c r="F1445" s="212">
        <v>5000</v>
      </c>
      <c r="G1445" s="215"/>
      <c r="H1445" s="212" t="s">
        <v>3697</v>
      </c>
      <c r="T1445" s="671">
        <v>44993</v>
      </c>
      <c r="U1445" s="557" t="s">
        <v>1636</v>
      </c>
      <c r="V1445" s="557" t="s">
        <v>1640</v>
      </c>
      <c r="W1445" s="558" t="s">
        <v>561</v>
      </c>
      <c r="X1445" s="558" t="s">
        <v>1597</v>
      </c>
      <c r="Y1445" s="673">
        <v>670000</v>
      </c>
      <c r="Z1445" s="569"/>
      <c r="AA1445" s="569">
        <v>106000</v>
      </c>
      <c r="AB1445" s="569"/>
      <c r="AC1445" s="569"/>
      <c r="AD1445" s="569"/>
      <c r="AE1445" s="569">
        <v>106000</v>
      </c>
      <c r="AF1445" s="569"/>
      <c r="AG1445" s="569"/>
      <c r="AH1445" s="569" t="s">
        <v>1878</v>
      </c>
      <c r="AI1445" t="s">
        <v>542</v>
      </c>
      <c r="BP1445" s="203"/>
      <c r="BQ1445" s="203"/>
      <c r="BR1445" s="203"/>
      <c r="BS1445" s="203"/>
      <c r="BT1445" s="203"/>
      <c r="BU1445" s="126"/>
      <c r="BV1445" s="203"/>
      <c r="BW1445" s="203"/>
      <c r="BX1445" s="126"/>
      <c r="BY1445" s="203"/>
      <c r="BZ1445" s="203"/>
      <c r="CA1445" s="126"/>
      <c r="CB1445" s="203"/>
      <c r="CC1445" s="203"/>
      <c r="CD1445" s="376"/>
      <c r="CE1445" s="203"/>
      <c r="CM1445" s="375"/>
    </row>
    <row r="1446" spans="5:91" x14ac:dyDescent="0.25">
      <c r="E1446" s="282">
        <v>45727</v>
      </c>
      <c r="F1446" s="212">
        <v>3000</v>
      </c>
      <c r="G1446" s="215"/>
      <c r="H1446" s="212" t="s">
        <v>605</v>
      </c>
      <c r="T1446" s="671">
        <v>44992</v>
      </c>
      <c r="U1446" s="557" t="s">
        <v>1638</v>
      </c>
      <c r="V1446" s="557" t="s">
        <v>1562</v>
      </c>
      <c r="W1446" s="558" t="s">
        <v>561</v>
      </c>
      <c r="X1446" s="558" t="s">
        <v>1611</v>
      </c>
      <c r="Y1446" s="673">
        <v>663000</v>
      </c>
      <c r="Z1446" s="569"/>
      <c r="AA1446" s="569">
        <v>150000</v>
      </c>
      <c r="AB1446" s="569"/>
      <c r="AC1446" s="569"/>
      <c r="AD1446" s="569"/>
      <c r="AE1446" s="569">
        <v>150000</v>
      </c>
      <c r="AF1446" s="569"/>
      <c r="AG1446" s="569"/>
      <c r="AH1446" s="569" t="s">
        <v>1659</v>
      </c>
      <c r="AI1446" t="s">
        <v>542</v>
      </c>
      <c r="BP1446" s="203"/>
      <c r="BQ1446" s="203"/>
      <c r="BR1446" s="203"/>
      <c r="BS1446" s="203"/>
      <c r="BT1446" s="203"/>
      <c r="BU1446" s="126"/>
      <c r="BV1446" s="203"/>
      <c r="BW1446" s="203"/>
      <c r="BX1446" s="126"/>
      <c r="BY1446" s="203"/>
      <c r="BZ1446" s="203"/>
      <c r="CA1446" s="126"/>
      <c r="CB1446" s="203"/>
      <c r="CC1446" s="203"/>
      <c r="CD1446" s="376"/>
      <c r="CE1446" s="203"/>
      <c r="CM1446" s="375"/>
    </row>
    <row r="1447" spans="5:91" x14ac:dyDescent="0.25">
      <c r="E1447" s="282">
        <v>45726</v>
      </c>
      <c r="F1447" s="212">
        <v>7000</v>
      </c>
      <c r="G1447" s="215"/>
      <c r="H1447" s="212" t="s">
        <v>1032</v>
      </c>
      <c r="T1447" s="671">
        <v>44991</v>
      </c>
      <c r="U1447" s="558" t="s">
        <v>556</v>
      </c>
      <c r="V1447" s="558" t="s">
        <v>1794</v>
      </c>
      <c r="W1447" s="558" t="s">
        <v>561</v>
      </c>
      <c r="X1447" s="558" t="s">
        <v>427</v>
      </c>
      <c r="Y1447" s="673">
        <v>570000</v>
      </c>
      <c r="Z1447" s="569"/>
      <c r="AA1447" s="569">
        <v>50000</v>
      </c>
      <c r="AB1447" s="569"/>
      <c r="AC1447" s="569"/>
      <c r="AD1447" s="569"/>
      <c r="AE1447" s="569">
        <v>50000</v>
      </c>
      <c r="AF1447" s="569"/>
      <c r="AG1447" s="569"/>
      <c r="AH1447" s="569" t="s">
        <v>1815</v>
      </c>
      <c r="AI1447" t="s">
        <v>542</v>
      </c>
      <c r="BP1447" s="203"/>
      <c r="BQ1447" s="203"/>
      <c r="BR1447" s="203"/>
      <c r="BS1447" s="203"/>
      <c r="BT1447" s="203"/>
      <c r="BU1447" s="126"/>
      <c r="BV1447" s="203"/>
      <c r="BW1447" s="203"/>
      <c r="BX1447" s="126"/>
      <c r="BY1447" s="203"/>
      <c r="BZ1447" s="203"/>
      <c r="CA1447" s="126"/>
      <c r="CB1447" s="203"/>
      <c r="CC1447" s="203"/>
      <c r="CD1447" s="376"/>
      <c r="CE1447" s="203"/>
      <c r="CM1447" s="375"/>
    </row>
    <row r="1448" spans="5:91" x14ac:dyDescent="0.25">
      <c r="E1448" s="282">
        <v>45726</v>
      </c>
      <c r="F1448" s="212">
        <v>3000</v>
      </c>
      <c r="G1448" s="215" t="s">
        <v>3322</v>
      </c>
      <c r="H1448" s="212" t="s">
        <v>4833</v>
      </c>
      <c r="T1448" s="671">
        <v>44990</v>
      </c>
      <c r="U1448" s="557" t="s">
        <v>556</v>
      </c>
      <c r="V1448" s="557" t="s">
        <v>1745</v>
      </c>
      <c r="W1448" s="558" t="s">
        <v>561</v>
      </c>
      <c r="X1448" s="558" t="s">
        <v>427</v>
      </c>
      <c r="Y1448" s="673">
        <v>319000</v>
      </c>
      <c r="Z1448" s="569"/>
      <c r="AA1448" s="569">
        <v>40000</v>
      </c>
      <c r="AB1448" s="569"/>
      <c r="AC1448" s="569"/>
      <c r="AD1448" s="569"/>
      <c r="AE1448" s="569">
        <v>40000</v>
      </c>
      <c r="AF1448" s="569"/>
      <c r="AG1448" s="569"/>
      <c r="AH1448" s="569" t="s">
        <v>1798</v>
      </c>
      <c r="AI1448" t="s">
        <v>542</v>
      </c>
      <c r="BP1448" s="203"/>
      <c r="BQ1448" s="203"/>
      <c r="BR1448" s="203"/>
      <c r="BS1448" s="203"/>
      <c r="BT1448" s="203"/>
      <c r="BU1448" s="126"/>
      <c r="BV1448" s="203"/>
      <c r="BW1448" s="203"/>
      <c r="BX1448" s="126"/>
      <c r="BY1448" s="203"/>
      <c r="BZ1448" s="203"/>
      <c r="CA1448" s="126"/>
      <c r="CB1448" s="203"/>
      <c r="CC1448" s="203"/>
      <c r="CD1448" s="376"/>
      <c r="CE1448" s="203"/>
      <c r="CM1448" s="375"/>
    </row>
    <row r="1449" spans="5:91" x14ac:dyDescent="0.25">
      <c r="E1449" s="282">
        <v>45726</v>
      </c>
      <c r="F1449" s="212">
        <v>14000</v>
      </c>
      <c r="G1449" s="215"/>
      <c r="H1449" s="212" t="s">
        <v>5380</v>
      </c>
      <c r="T1449" s="671">
        <v>44989</v>
      </c>
      <c r="U1449" s="557" t="s">
        <v>556</v>
      </c>
      <c r="V1449" s="557" t="s">
        <v>1780</v>
      </c>
      <c r="W1449" s="558" t="s">
        <v>561</v>
      </c>
      <c r="X1449" s="558" t="s">
        <v>424</v>
      </c>
      <c r="Y1449" s="673">
        <v>410000</v>
      </c>
      <c r="Z1449" s="569"/>
      <c r="AA1449" s="569">
        <v>42500</v>
      </c>
      <c r="AB1449" s="569"/>
      <c r="AC1449" s="569"/>
      <c r="AD1449" s="569"/>
      <c r="AE1449" s="569">
        <v>42500</v>
      </c>
      <c r="AF1449" s="569"/>
      <c r="AG1449" s="569"/>
      <c r="AH1449" s="569" t="s">
        <v>1799</v>
      </c>
      <c r="AI1449" t="s">
        <v>542</v>
      </c>
      <c r="BP1449" s="203"/>
      <c r="BQ1449" s="203"/>
      <c r="BR1449" s="203"/>
      <c r="BS1449" s="203"/>
      <c r="BT1449" s="203"/>
      <c r="BU1449" s="126"/>
      <c r="BV1449" s="203"/>
      <c r="BW1449" s="203"/>
      <c r="BX1449" s="126"/>
      <c r="BY1449" s="203"/>
      <c r="BZ1449" s="203"/>
      <c r="CA1449" s="126"/>
      <c r="CB1449" s="203"/>
      <c r="CC1449" s="203"/>
      <c r="CD1449" s="376"/>
      <c r="CE1449" s="203"/>
      <c r="CM1449" s="375"/>
    </row>
    <row r="1450" spans="5:91" x14ac:dyDescent="0.25">
      <c r="E1450" s="282">
        <v>45724</v>
      </c>
      <c r="F1450" s="212">
        <v>111000</v>
      </c>
      <c r="G1450" s="215"/>
      <c r="H1450" s="212" t="s">
        <v>5382</v>
      </c>
      <c r="T1450" s="671">
        <v>44988</v>
      </c>
      <c r="U1450" s="557" t="s">
        <v>556</v>
      </c>
      <c r="V1450" s="557" t="s">
        <v>1722</v>
      </c>
      <c r="W1450" s="558" t="s">
        <v>561</v>
      </c>
      <c r="X1450" s="558" t="s">
        <v>427</v>
      </c>
      <c r="Y1450" s="673">
        <v>410000</v>
      </c>
      <c r="Z1450" s="569"/>
      <c r="AA1450" s="569">
        <v>40000</v>
      </c>
      <c r="AB1450" s="569"/>
      <c r="AC1450" s="569"/>
      <c r="AD1450" s="569"/>
      <c r="AE1450" s="569">
        <v>40000</v>
      </c>
      <c r="AF1450" s="569"/>
      <c r="AG1450" s="569"/>
      <c r="AH1450" s="569" t="s">
        <v>1765</v>
      </c>
      <c r="AI1450" t="s">
        <v>542</v>
      </c>
      <c r="BP1450" s="203"/>
      <c r="BQ1450" s="203"/>
      <c r="BR1450" s="203"/>
      <c r="BS1450" s="203"/>
      <c r="BT1450" s="203"/>
      <c r="BU1450" s="126"/>
      <c r="BV1450" s="203"/>
      <c r="BW1450" s="203"/>
      <c r="BX1450" s="126"/>
      <c r="BY1450" s="203"/>
      <c r="BZ1450" s="203"/>
      <c r="CA1450" s="126"/>
      <c r="CB1450" s="203"/>
      <c r="CC1450" s="203"/>
      <c r="CD1450" s="376"/>
      <c r="CE1450" s="203"/>
      <c r="CM1450" s="375"/>
    </row>
    <row r="1451" spans="5:91" x14ac:dyDescent="0.25">
      <c r="E1451" s="282">
        <v>45724</v>
      </c>
      <c r="F1451" s="212">
        <v>3000</v>
      </c>
      <c r="G1451" s="215"/>
      <c r="H1451" s="212" t="s">
        <v>5165</v>
      </c>
      <c r="T1451" s="671">
        <v>44987</v>
      </c>
      <c r="U1451" s="557" t="s">
        <v>556</v>
      </c>
      <c r="V1451" s="557" t="s">
        <v>255</v>
      </c>
      <c r="W1451" s="558" t="s">
        <v>561</v>
      </c>
      <c r="X1451" s="558" t="s">
        <v>426</v>
      </c>
      <c r="Y1451" s="673" t="s">
        <v>1800</v>
      </c>
      <c r="Z1451" s="569"/>
      <c r="AA1451" s="569">
        <v>73000</v>
      </c>
      <c r="AB1451" s="569"/>
      <c r="AC1451" s="569"/>
      <c r="AD1451" s="569"/>
      <c r="AE1451" s="569">
        <v>73000</v>
      </c>
      <c r="AF1451" s="569"/>
      <c r="AG1451" s="569"/>
      <c r="AH1451" s="569" t="s">
        <v>1650</v>
      </c>
      <c r="AI1451" t="s">
        <v>542</v>
      </c>
      <c r="BP1451" s="203"/>
      <c r="BQ1451" s="203"/>
      <c r="BR1451" s="203"/>
      <c r="BS1451" s="203"/>
      <c r="BT1451" s="203"/>
      <c r="BU1451" s="126"/>
      <c r="BV1451" s="203"/>
      <c r="BW1451" s="203"/>
      <c r="BX1451" s="126"/>
      <c r="BY1451" s="203"/>
      <c r="BZ1451" s="203"/>
      <c r="CA1451" s="126"/>
      <c r="CB1451" s="203"/>
      <c r="CC1451" s="203"/>
      <c r="CD1451" s="376"/>
      <c r="CE1451" s="203"/>
      <c r="CM1451" s="375"/>
    </row>
    <row r="1452" spans="5:91" x14ac:dyDescent="0.25">
      <c r="E1452" s="282">
        <v>45724</v>
      </c>
      <c r="F1452" s="212">
        <v>30000</v>
      </c>
      <c r="G1452" s="215" t="s">
        <v>911</v>
      </c>
      <c r="H1452" s="212" t="s">
        <v>885</v>
      </c>
      <c r="T1452" s="671">
        <v>44986</v>
      </c>
      <c r="U1452" s="557" t="s">
        <v>556</v>
      </c>
      <c r="V1452" s="557" t="s">
        <v>470</v>
      </c>
      <c r="W1452" s="558" t="s">
        <v>561</v>
      </c>
      <c r="X1452" s="558" t="s">
        <v>427</v>
      </c>
      <c r="Y1452" s="673">
        <v>400000</v>
      </c>
      <c r="Z1452" s="569"/>
      <c r="AA1452" s="569">
        <v>52500</v>
      </c>
      <c r="AB1452" s="569"/>
      <c r="AC1452" s="569"/>
      <c r="AD1452" s="569"/>
      <c r="AE1452" s="569">
        <v>52500</v>
      </c>
      <c r="AF1452" s="569"/>
      <c r="AG1452" s="569"/>
      <c r="AH1452" s="569" t="s">
        <v>1696</v>
      </c>
      <c r="AI1452" t="s">
        <v>542</v>
      </c>
      <c r="BP1452" s="203"/>
      <c r="BQ1452" s="203"/>
      <c r="BR1452" s="203"/>
      <c r="BS1452" s="203"/>
      <c r="BT1452" s="203"/>
      <c r="BU1452" s="126"/>
      <c r="BV1452" s="203"/>
      <c r="BW1452" s="203"/>
      <c r="BX1452" s="126"/>
      <c r="BY1452" s="203"/>
      <c r="BZ1452" s="203"/>
      <c r="CA1452" s="126"/>
      <c r="CB1452" s="203"/>
      <c r="CC1452" s="203"/>
      <c r="CD1452" s="376"/>
      <c r="CE1452" s="203"/>
      <c r="CM1452" s="375"/>
    </row>
    <row r="1453" spans="5:91" x14ac:dyDescent="0.25">
      <c r="E1453" s="282">
        <v>45724</v>
      </c>
      <c r="F1453" s="212">
        <v>2000</v>
      </c>
      <c r="G1453" s="215"/>
      <c r="H1453" s="212" t="s">
        <v>5381</v>
      </c>
      <c r="T1453" s="671">
        <v>44985</v>
      </c>
      <c r="U1453" s="557" t="s">
        <v>1637</v>
      </c>
      <c r="V1453" s="557" t="s">
        <v>1639</v>
      </c>
      <c r="W1453" s="558" t="s">
        <v>580</v>
      </c>
      <c r="X1453" s="558" t="s">
        <v>577</v>
      </c>
      <c r="Y1453" s="673" t="s">
        <v>1595</v>
      </c>
      <c r="Z1453" s="569"/>
      <c r="AA1453" s="569">
        <v>58000</v>
      </c>
      <c r="AB1453" s="569"/>
      <c r="AC1453" s="569"/>
      <c r="AD1453" s="569"/>
      <c r="AE1453" s="569">
        <v>58000</v>
      </c>
      <c r="AF1453" s="569"/>
      <c r="AG1453" s="569"/>
      <c r="AH1453" s="569" t="s">
        <v>1596</v>
      </c>
      <c r="AI1453" t="s">
        <v>542</v>
      </c>
      <c r="BP1453" s="203"/>
      <c r="BQ1453" s="203"/>
      <c r="BR1453" s="203"/>
      <c r="BS1453" s="203"/>
      <c r="BT1453" s="203"/>
      <c r="BU1453" s="126"/>
      <c r="BV1453" s="203"/>
      <c r="BW1453" s="203"/>
      <c r="BX1453" s="126"/>
      <c r="BY1453" s="203"/>
      <c r="BZ1453" s="203"/>
      <c r="CA1453" s="126"/>
      <c r="CB1453" s="203"/>
      <c r="CC1453" s="203"/>
      <c r="CD1453" s="376"/>
      <c r="CE1453" s="203"/>
      <c r="CM1453" s="375"/>
    </row>
    <row r="1454" spans="5:91" x14ac:dyDescent="0.25">
      <c r="E1454" s="282">
        <v>45723</v>
      </c>
      <c r="F1454" s="212">
        <v>42000</v>
      </c>
      <c r="G1454" s="215" t="s">
        <v>911</v>
      </c>
      <c r="H1454" s="212" t="s">
        <v>5384</v>
      </c>
      <c r="T1454" s="671">
        <v>44984</v>
      </c>
      <c r="U1454" s="557" t="s">
        <v>1646</v>
      </c>
      <c r="V1454" s="557" t="s">
        <v>1579</v>
      </c>
      <c r="W1454" s="558" t="s">
        <v>561</v>
      </c>
      <c r="X1454" s="558" t="s">
        <v>426</v>
      </c>
      <c r="Y1454" s="673">
        <v>500000</v>
      </c>
      <c r="Z1454" s="569"/>
      <c r="AA1454" s="569">
        <v>83000</v>
      </c>
      <c r="AB1454" s="569"/>
      <c r="AC1454" s="569"/>
      <c r="AD1454" s="569"/>
      <c r="AE1454" s="569">
        <v>83000</v>
      </c>
      <c r="AF1454" s="569"/>
      <c r="AG1454" s="569"/>
      <c r="AH1454" s="569" t="s">
        <v>1649</v>
      </c>
      <c r="AI1454" t="s">
        <v>542</v>
      </c>
      <c r="BP1454" s="203"/>
      <c r="BQ1454" s="203"/>
      <c r="BR1454" s="203"/>
      <c r="BS1454" s="203"/>
      <c r="BT1454" s="203"/>
      <c r="BU1454" s="126"/>
      <c r="BV1454" s="203"/>
      <c r="BW1454" s="203"/>
      <c r="BX1454" s="126"/>
      <c r="BY1454" s="203"/>
      <c r="BZ1454" s="203"/>
      <c r="CA1454" s="126"/>
      <c r="CB1454" s="203"/>
      <c r="CC1454" s="203"/>
      <c r="CD1454" s="376"/>
      <c r="CE1454" s="203"/>
      <c r="CM1454" s="375"/>
    </row>
    <row r="1455" spans="5:91" x14ac:dyDescent="0.25">
      <c r="E1455" s="282">
        <v>45723</v>
      </c>
      <c r="F1455" s="212">
        <v>41000</v>
      </c>
      <c r="G1455" s="215" t="s">
        <v>911</v>
      </c>
      <c r="H1455" s="212" t="s">
        <v>5383</v>
      </c>
      <c r="T1455" s="671">
        <v>44983</v>
      </c>
      <c r="U1455" s="557" t="s">
        <v>1635</v>
      </c>
      <c r="V1455" s="557">
        <v>1020450849</v>
      </c>
      <c r="W1455" s="558" t="s">
        <v>1465</v>
      </c>
      <c r="X1455" s="558" t="s">
        <v>214</v>
      </c>
      <c r="Y1455" s="673" t="s">
        <v>1589</v>
      </c>
      <c r="Z1455" s="569"/>
      <c r="AA1455" s="569">
        <v>16000</v>
      </c>
      <c r="AB1455" s="569"/>
      <c r="AC1455" s="569"/>
      <c r="AD1455" s="569"/>
      <c r="AE1455" s="569">
        <v>16000</v>
      </c>
      <c r="AF1455" s="569"/>
      <c r="AG1455" s="569"/>
      <c r="AH1455" s="569" t="s">
        <v>1590</v>
      </c>
      <c r="AI1455" t="s">
        <v>542</v>
      </c>
      <c r="BP1455" s="203"/>
      <c r="BQ1455" s="203"/>
      <c r="BR1455" s="203"/>
      <c r="BS1455" s="203"/>
      <c r="BT1455" s="203"/>
      <c r="BU1455" s="126"/>
      <c r="BV1455" s="203"/>
      <c r="BW1455" s="203"/>
      <c r="BX1455" s="126"/>
      <c r="BY1455" s="203"/>
      <c r="BZ1455" s="203"/>
      <c r="CA1455" s="126"/>
      <c r="CB1455" s="203"/>
      <c r="CC1455" s="203"/>
      <c r="CD1455" s="376"/>
      <c r="CE1455" s="203"/>
      <c r="CM1455" s="375"/>
    </row>
    <row r="1456" spans="5:91" x14ac:dyDescent="0.25">
      <c r="E1456" s="282">
        <v>45722</v>
      </c>
      <c r="F1456" s="212">
        <v>5000</v>
      </c>
      <c r="G1456" s="215" t="s">
        <v>1281</v>
      </c>
      <c r="H1456" s="212" t="s">
        <v>888</v>
      </c>
      <c r="T1456" s="671">
        <v>44982</v>
      </c>
      <c r="U1456" s="557" t="s">
        <v>1641</v>
      </c>
      <c r="V1456" s="557" t="s">
        <v>1644</v>
      </c>
      <c r="W1456" s="558" t="s">
        <v>1548</v>
      </c>
      <c r="X1456" s="558" t="s">
        <v>426</v>
      </c>
      <c r="Y1456" s="673">
        <v>320000</v>
      </c>
      <c r="Z1456" s="569"/>
      <c r="AA1456" s="569">
        <v>71000</v>
      </c>
      <c r="AB1456" s="569"/>
      <c r="AC1456" s="569"/>
      <c r="AD1456" s="569"/>
      <c r="AE1456" s="569">
        <v>71000</v>
      </c>
      <c r="AF1456" s="569"/>
      <c r="AG1456" s="569"/>
      <c r="AH1456" s="569" t="s">
        <v>1573</v>
      </c>
      <c r="AI1456" t="s">
        <v>542</v>
      </c>
      <c r="BP1456" s="203"/>
      <c r="BQ1456" s="203"/>
      <c r="BR1456" s="203"/>
      <c r="BS1456" s="203"/>
      <c r="BT1456" s="203"/>
      <c r="BU1456" s="126"/>
      <c r="BV1456" s="203"/>
      <c r="BW1456" s="203"/>
      <c r="BX1456" s="126"/>
      <c r="BY1456" s="203"/>
      <c r="BZ1456" s="203"/>
      <c r="CA1456" s="126"/>
      <c r="CB1456" s="203"/>
      <c r="CC1456" s="203"/>
      <c r="CD1456" s="376"/>
      <c r="CE1456" s="203"/>
      <c r="CM1456" s="375"/>
    </row>
    <row r="1457" spans="5:91" x14ac:dyDescent="0.25">
      <c r="E1457" s="282">
        <v>45722</v>
      </c>
      <c r="F1457" s="212">
        <v>195000</v>
      </c>
      <c r="G1457" s="215" t="s">
        <v>1281</v>
      </c>
      <c r="H1457" s="212" t="s">
        <v>3344</v>
      </c>
      <c r="T1457" s="671">
        <v>44981</v>
      </c>
      <c r="U1457" s="557" t="s">
        <v>1643</v>
      </c>
      <c r="V1457" s="557" t="s">
        <v>1642</v>
      </c>
      <c r="W1457" s="558" t="s">
        <v>1549</v>
      </c>
      <c r="X1457" s="558" t="s">
        <v>214</v>
      </c>
      <c r="Y1457" s="673">
        <v>20000</v>
      </c>
      <c r="Z1457" s="569"/>
      <c r="AA1457" s="569">
        <v>20000</v>
      </c>
      <c r="AB1457" s="569"/>
      <c r="AC1457" s="569"/>
      <c r="AD1457" s="569"/>
      <c r="AE1457" s="569">
        <v>20000</v>
      </c>
      <c r="AF1457" s="569"/>
      <c r="AG1457" s="569"/>
      <c r="AH1457" s="569"/>
      <c r="AI1457" t="s">
        <v>542</v>
      </c>
      <c r="BP1457" s="203"/>
      <c r="BQ1457" s="203"/>
      <c r="BR1457" s="203"/>
      <c r="BS1457" s="203"/>
      <c r="BT1457" s="203"/>
      <c r="BU1457" s="126"/>
      <c r="BV1457" s="203"/>
      <c r="BW1457" s="203"/>
      <c r="BX1457" s="126"/>
      <c r="BY1457" s="203"/>
      <c r="BZ1457" s="203"/>
      <c r="CA1457" s="126"/>
      <c r="CB1457" s="203"/>
      <c r="CC1457" s="203"/>
      <c r="CD1457" s="376"/>
      <c r="CE1457" s="203"/>
      <c r="CM1457" s="375"/>
    </row>
    <row r="1458" spans="5:91" x14ac:dyDescent="0.25">
      <c r="E1458" s="282">
        <v>45722</v>
      </c>
      <c r="F1458" s="212">
        <v>20000</v>
      </c>
      <c r="G1458" s="215"/>
      <c r="H1458" s="212" t="s">
        <v>5342</v>
      </c>
      <c r="T1458" s="671">
        <v>44980</v>
      </c>
      <c r="U1458" s="557" t="s">
        <v>582</v>
      </c>
      <c r="V1458" s="557" t="s">
        <v>1543</v>
      </c>
      <c r="W1458" s="558" t="s">
        <v>561</v>
      </c>
      <c r="X1458" s="558" t="s">
        <v>214</v>
      </c>
      <c r="Y1458" s="673">
        <v>290000</v>
      </c>
      <c r="Z1458" s="569"/>
      <c r="AA1458" s="569">
        <v>82000</v>
      </c>
      <c r="AB1458" s="569"/>
      <c r="AC1458" s="569"/>
      <c r="AD1458" s="569"/>
      <c r="AE1458" s="569">
        <v>82000</v>
      </c>
      <c r="AF1458" s="569"/>
      <c r="AG1458" s="569"/>
      <c r="AH1458" s="569" t="s">
        <v>1592</v>
      </c>
      <c r="AI1458" t="s">
        <v>542</v>
      </c>
      <c r="BP1458" s="203"/>
      <c r="BQ1458" s="203"/>
      <c r="BR1458" s="203"/>
      <c r="BS1458" s="203"/>
      <c r="BT1458" s="203"/>
      <c r="BU1458" s="126"/>
      <c r="BV1458" s="203"/>
      <c r="BW1458" s="203"/>
      <c r="BX1458" s="126"/>
      <c r="BY1458" s="203"/>
      <c r="BZ1458" s="203"/>
      <c r="CA1458" s="126"/>
      <c r="CB1458" s="203"/>
      <c r="CC1458" s="203"/>
      <c r="CD1458" s="376"/>
      <c r="CE1458" s="203"/>
      <c r="CM1458" s="375"/>
    </row>
    <row r="1459" spans="5:91" x14ac:dyDescent="0.25">
      <c r="E1459" s="282">
        <v>45722</v>
      </c>
      <c r="F1459" s="212">
        <v>4000</v>
      </c>
      <c r="G1459" s="215"/>
      <c r="H1459" s="212" t="s">
        <v>5341</v>
      </c>
      <c r="T1459" s="671">
        <v>44979</v>
      </c>
      <c r="U1459" s="557" t="s">
        <v>578</v>
      </c>
      <c r="V1459" s="557" t="s">
        <v>530</v>
      </c>
      <c r="W1459" s="558" t="s">
        <v>561</v>
      </c>
      <c r="X1459" s="558" t="s">
        <v>427</v>
      </c>
      <c r="Y1459" s="673">
        <v>540000</v>
      </c>
      <c r="Z1459" s="569"/>
      <c r="AA1459" s="569">
        <v>69000</v>
      </c>
      <c r="AB1459" s="569"/>
      <c r="AC1459" s="569"/>
      <c r="AD1459" s="569"/>
      <c r="AE1459" s="569">
        <v>69000</v>
      </c>
      <c r="AF1459" s="569"/>
      <c r="AG1459" s="569"/>
      <c r="AH1459" s="569" t="s">
        <v>1593</v>
      </c>
      <c r="AI1459" t="s">
        <v>542</v>
      </c>
      <c r="BP1459" s="203"/>
      <c r="BQ1459" s="203"/>
      <c r="BR1459" s="203"/>
      <c r="BS1459" s="203"/>
      <c r="BT1459" s="203"/>
      <c r="BU1459" s="126"/>
      <c r="BV1459" s="203"/>
      <c r="BW1459" s="203"/>
      <c r="BX1459" s="126"/>
      <c r="BY1459" s="203"/>
      <c r="BZ1459" s="203"/>
      <c r="CA1459" s="126"/>
      <c r="CB1459" s="203"/>
      <c r="CC1459" s="203"/>
      <c r="CD1459" s="376"/>
      <c r="CE1459" s="203"/>
      <c r="CM1459" s="375"/>
    </row>
    <row r="1460" spans="5:91" x14ac:dyDescent="0.25">
      <c r="E1460" s="282">
        <v>45721</v>
      </c>
      <c r="F1460" s="212">
        <v>3000</v>
      </c>
      <c r="G1460" s="215"/>
      <c r="H1460" s="212" t="s">
        <v>605</v>
      </c>
      <c r="T1460" s="671">
        <v>44978</v>
      </c>
      <c r="U1460" s="557" t="s">
        <v>578</v>
      </c>
      <c r="V1460" s="557" t="s">
        <v>1634</v>
      </c>
      <c r="W1460" s="558" t="s">
        <v>561</v>
      </c>
      <c r="X1460" s="558" t="s">
        <v>427</v>
      </c>
      <c r="Y1460" s="673">
        <v>927000</v>
      </c>
      <c r="Z1460" s="569"/>
      <c r="AA1460" s="569">
        <v>68000</v>
      </c>
      <c r="AB1460" s="569"/>
      <c r="AC1460" s="569"/>
      <c r="AD1460" s="569"/>
      <c r="AE1460" s="569">
        <v>68000</v>
      </c>
      <c r="AF1460" s="569"/>
      <c r="AG1460" s="569"/>
      <c r="AH1460" s="569" t="s">
        <v>1471</v>
      </c>
      <c r="AI1460" t="s">
        <v>542</v>
      </c>
      <c r="BP1460" s="203"/>
      <c r="BQ1460" s="203"/>
      <c r="BR1460" s="203"/>
      <c r="BS1460" s="203"/>
      <c r="BT1460" s="203"/>
      <c r="BU1460" s="126"/>
      <c r="BV1460" s="203"/>
      <c r="BW1460" s="203"/>
      <c r="BX1460" s="126"/>
      <c r="BY1460" s="203"/>
      <c r="BZ1460" s="203"/>
      <c r="CA1460" s="126"/>
      <c r="CB1460" s="203"/>
      <c r="CC1460" s="203"/>
      <c r="CD1460" s="376"/>
      <c r="CE1460" s="203"/>
      <c r="CM1460" s="375"/>
    </row>
    <row r="1461" spans="5:91" x14ac:dyDescent="0.25">
      <c r="E1461" s="282">
        <v>45721</v>
      </c>
      <c r="F1461" s="212">
        <v>3000</v>
      </c>
      <c r="G1461" s="215"/>
      <c r="H1461" s="212" t="s">
        <v>5338</v>
      </c>
      <c r="T1461" s="671">
        <v>44977</v>
      </c>
      <c r="U1461" s="557" t="s">
        <v>1451</v>
      </c>
      <c r="V1461" s="557" t="s">
        <v>1633</v>
      </c>
      <c r="W1461" s="558" t="s">
        <v>561</v>
      </c>
      <c r="X1461" s="558" t="s">
        <v>214</v>
      </c>
      <c r="Y1461" s="673">
        <v>622000</v>
      </c>
      <c r="Z1461" s="569"/>
      <c r="AA1461" s="569">
        <v>111000</v>
      </c>
      <c r="AB1461" s="569"/>
      <c r="AC1461" s="569"/>
      <c r="AD1461" s="569"/>
      <c r="AE1461" s="569">
        <v>111000</v>
      </c>
      <c r="AF1461" s="569"/>
      <c r="AG1461" s="569"/>
      <c r="AH1461" s="569" t="s">
        <v>1470</v>
      </c>
      <c r="AI1461" t="s">
        <v>542</v>
      </c>
      <c r="BP1461" s="203"/>
      <c r="BQ1461" s="203"/>
      <c r="BR1461" s="203"/>
      <c r="BS1461" s="203"/>
      <c r="BT1461" s="203"/>
      <c r="BU1461" s="126"/>
      <c r="BV1461" s="203"/>
      <c r="BW1461" s="203"/>
      <c r="BX1461" s="126"/>
      <c r="BY1461" s="203"/>
      <c r="BZ1461" s="203"/>
      <c r="CA1461" s="126"/>
      <c r="CB1461" s="203"/>
      <c r="CC1461" s="203"/>
      <c r="CD1461" s="376"/>
      <c r="CE1461" s="203"/>
      <c r="CM1461" s="375"/>
    </row>
    <row r="1462" spans="5:91" x14ac:dyDescent="0.25">
      <c r="E1462" s="282">
        <v>45721</v>
      </c>
      <c r="F1462" s="212">
        <v>40000</v>
      </c>
      <c r="G1462" s="215" t="s">
        <v>911</v>
      </c>
      <c r="H1462" s="212" t="s">
        <v>5337</v>
      </c>
      <c r="T1462" s="671">
        <v>44976</v>
      </c>
      <c r="U1462" s="557" t="s">
        <v>573</v>
      </c>
      <c r="V1462" s="557" t="s">
        <v>1631</v>
      </c>
      <c r="W1462" s="558" t="s">
        <v>561</v>
      </c>
      <c r="X1462" s="558" t="s">
        <v>426</v>
      </c>
      <c r="Y1462" s="673">
        <v>358000</v>
      </c>
      <c r="Z1462" s="569"/>
      <c r="AA1462" s="569">
        <v>53000</v>
      </c>
      <c r="AB1462" s="569"/>
      <c r="AC1462" s="569"/>
      <c r="AD1462" s="569"/>
      <c r="AE1462" s="569">
        <v>53000</v>
      </c>
      <c r="AF1462" s="569"/>
      <c r="AG1462" s="569"/>
      <c r="AH1462" s="569" t="s">
        <v>1467</v>
      </c>
      <c r="AI1462" t="s">
        <v>542</v>
      </c>
      <c r="BP1462" s="203"/>
      <c r="BQ1462" s="203"/>
      <c r="BR1462" s="203"/>
      <c r="BS1462" s="203"/>
      <c r="BT1462" s="203"/>
      <c r="BU1462" s="126"/>
      <c r="BV1462" s="203"/>
      <c r="BW1462" s="203"/>
      <c r="BX1462" s="126"/>
      <c r="BY1462" s="203"/>
      <c r="BZ1462" s="203"/>
      <c r="CA1462" s="126"/>
      <c r="CB1462" s="203"/>
      <c r="CC1462" s="203"/>
      <c r="CD1462" s="376"/>
      <c r="CE1462" s="203"/>
      <c r="CM1462" s="375"/>
    </row>
    <row r="1463" spans="5:91" x14ac:dyDescent="0.25">
      <c r="E1463" s="282">
        <v>45720</v>
      </c>
      <c r="F1463" s="212">
        <v>20000</v>
      </c>
      <c r="G1463" s="215"/>
      <c r="H1463" s="212" t="s">
        <v>5331</v>
      </c>
      <c r="T1463" s="671">
        <v>44975</v>
      </c>
      <c r="U1463" s="557" t="s">
        <v>587</v>
      </c>
      <c r="V1463" s="557">
        <v>39677053</v>
      </c>
      <c r="W1463" s="558" t="s">
        <v>1465</v>
      </c>
      <c r="X1463" s="558" t="s">
        <v>214</v>
      </c>
      <c r="Y1463" s="673">
        <v>291000</v>
      </c>
      <c r="Z1463" s="569"/>
      <c r="AA1463" s="569">
        <v>22000</v>
      </c>
      <c r="AB1463" s="569"/>
      <c r="AC1463" s="569"/>
      <c r="AD1463" s="569"/>
      <c r="AE1463" s="569">
        <v>22000</v>
      </c>
      <c r="AF1463" s="569"/>
      <c r="AG1463" s="569"/>
      <c r="AH1463" s="569" t="s">
        <v>1466</v>
      </c>
      <c r="AI1463" t="s">
        <v>542</v>
      </c>
      <c r="BP1463" s="203"/>
      <c r="BQ1463" s="203"/>
      <c r="BR1463" s="203"/>
      <c r="BS1463" s="203"/>
      <c r="BT1463" s="203"/>
      <c r="BU1463" s="126"/>
      <c r="BV1463" s="203"/>
      <c r="BW1463" s="203"/>
      <c r="BX1463" s="126"/>
      <c r="BY1463" s="203"/>
      <c r="BZ1463" s="203"/>
      <c r="CA1463" s="126"/>
      <c r="CB1463" s="203"/>
      <c r="CC1463" s="203"/>
      <c r="CD1463" s="376"/>
      <c r="CE1463" s="203"/>
      <c r="CM1463" s="375"/>
    </row>
    <row r="1464" spans="5:91" x14ac:dyDescent="0.25">
      <c r="E1464" s="282">
        <v>45720</v>
      </c>
      <c r="F1464" s="212">
        <v>3000</v>
      </c>
      <c r="G1464" s="215"/>
      <c r="H1464" s="212" t="s">
        <v>1029</v>
      </c>
      <c r="T1464" s="671">
        <v>44974</v>
      </c>
      <c r="U1464" s="557" t="s">
        <v>1445</v>
      </c>
      <c r="V1464" s="557" t="s">
        <v>1630</v>
      </c>
      <c r="W1464" s="558" t="s">
        <v>580</v>
      </c>
      <c r="X1464" s="558" t="s">
        <v>214</v>
      </c>
      <c r="Y1464" s="673">
        <v>440000</v>
      </c>
      <c r="Z1464" s="569"/>
      <c r="AA1464" s="569">
        <v>129000</v>
      </c>
      <c r="AB1464" s="569"/>
      <c r="AC1464" s="569"/>
      <c r="AD1464" s="569"/>
      <c r="AE1464" s="569">
        <v>129000</v>
      </c>
      <c r="AF1464" s="569"/>
      <c r="AG1464" s="569"/>
      <c r="AH1464" s="569" t="s">
        <v>1594</v>
      </c>
      <c r="AI1464" t="s">
        <v>542</v>
      </c>
      <c r="BP1464" s="203"/>
      <c r="BQ1464" s="203"/>
      <c r="BR1464" s="203"/>
      <c r="BS1464" s="203"/>
      <c r="BT1464" s="203"/>
      <c r="BU1464" s="126"/>
      <c r="BV1464" s="203"/>
      <c r="BW1464" s="203"/>
      <c r="BX1464" s="126"/>
      <c r="BY1464" s="203"/>
      <c r="BZ1464" s="203"/>
      <c r="CA1464" s="126"/>
      <c r="CB1464" s="203"/>
      <c r="CC1464" s="203"/>
      <c r="CD1464" s="376"/>
      <c r="CE1464" s="203"/>
      <c r="CM1464" s="375"/>
    </row>
    <row r="1465" spans="5:91" x14ac:dyDescent="0.25">
      <c r="E1465" s="282">
        <v>45720</v>
      </c>
      <c r="F1465" s="212">
        <v>6000</v>
      </c>
      <c r="G1465" s="215"/>
      <c r="H1465" s="212" t="s">
        <v>5339</v>
      </c>
      <c r="T1465" s="671">
        <v>44973</v>
      </c>
      <c r="U1465" s="557" t="s">
        <v>1464</v>
      </c>
      <c r="V1465" s="557" t="s">
        <v>1629</v>
      </c>
      <c r="W1465" s="558" t="s">
        <v>558</v>
      </c>
      <c r="X1465" s="558" t="s">
        <v>214</v>
      </c>
      <c r="Y1465" s="673">
        <v>262000</v>
      </c>
      <c r="Z1465" s="569"/>
      <c r="AA1465" s="569">
        <v>75000</v>
      </c>
      <c r="AB1465" s="569"/>
      <c r="AC1465" s="569"/>
      <c r="AD1465" s="569"/>
      <c r="AE1465" s="569">
        <v>75000</v>
      </c>
      <c r="AF1465" s="569"/>
      <c r="AG1465" s="569"/>
      <c r="AH1465" s="569" t="s">
        <v>1575</v>
      </c>
      <c r="AI1465" t="s">
        <v>542</v>
      </c>
      <c r="BP1465" s="203"/>
      <c r="BQ1465" s="203"/>
      <c r="BR1465" s="203"/>
      <c r="BS1465" s="203"/>
      <c r="BT1465" s="203"/>
      <c r="BU1465" s="126"/>
      <c r="BV1465" s="203"/>
      <c r="BW1465" s="203"/>
      <c r="BX1465" s="126"/>
      <c r="BY1465" s="203"/>
      <c r="BZ1465" s="203"/>
      <c r="CA1465" s="126"/>
      <c r="CB1465" s="203"/>
      <c r="CC1465" s="203"/>
      <c r="CD1465" s="376"/>
      <c r="CE1465" s="203"/>
      <c r="CM1465" s="375"/>
    </row>
    <row r="1466" spans="5:91" x14ac:dyDescent="0.25">
      <c r="E1466" s="282">
        <v>45720</v>
      </c>
      <c r="F1466" s="212">
        <v>15000</v>
      </c>
      <c r="G1466" s="215"/>
      <c r="H1466" s="212"/>
      <c r="T1466" s="671">
        <v>44972</v>
      </c>
      <c r="U1466" s="557" t="s">
        <v>1464</v>
      </c>
      <c r="V1466" s="557" t="s">
        <v>1629</v>
      </c>
      <c r="W1466" s="558" t="s">
        <v>561</v>
      </c>
      <c r="X1466" s="558" t="s">
        <v>559</v>
      </c>
      <c r="Y1466" s="673">
        <v>109000</v>
      </c>
      <c r="Z1466" s="569"/>
      <c r="AA1466" s="569">
        <v>0</v>
      </c>
      <c r="AB1466" s="569"/>
      <c r="AC1466" s="569"/>
      <c r="AD1466" s="569"/>
      <c r="AE1466" s="569">
        <v>0</v>
      </c>
      <c r="AF1466" s="569"/>
      <c r="AG1466" s="569"/>
      <c r="AH1466" s="569" t="s">
        <v>1574</v>
      </c>
      <c r="AI1466" t="s">
        <v>542</v>
      </c>
      <c r="BP1466" s="203"/>
      <c r="BQ1466" s="203"/>
      <c r="BR1466" s="203"/>
      <c r="BS1466" s="203"/>
      <c r="BT1466" s="203"/>
      <c r="BU1466" s="126"/>
      <c r="BV1466" s="203"/>
      <c r="BW1466" s="203"/>
      <c r="BX1466" s="126"/>
      <c r="BY1466" s="203"/>
      <c r="BZ1466" s="203"/>
      <c r="CA1466" s="126"/>
      <c r="CB1466" s="203"/>
      <c r="CC1466" s="203"/>
      <c r="CD1466" s="376"/>
      <c r="CE1466" s="203"/>
      <c r="CM1466" s="375"/>
    </row>
    <row r="1467" spans="5:91" x14ac:dyDescent="0.25">
      <c r="E1467" s="282">
        <v>45719</v>
      </c>
      <c r="F1467" s="212">
        <v>7000</v>
      </c>
      <c r="G1467" s="215"/>
      <c r="H1467" s="212" t="s">
        <v>5327</v>
      </c>
      <c r="T1467" s="671">
        <v>44971</v>
      </c>
      <c r="U1467" s="557" t="s">
        <v>1462</v>
      </c>
      <c r="V1467" s="557" t="s">
        <v>1628</v>
      </c>
      <c r="W1467" s="558" t="s">
        <v>561</v>
      </c>
      <c r="X1467" s="558" t="s">
        <v>426</v>
      </c>
      <c r="Y1467" s="673">
        <v>600000</v>
      </c>
      <c r="Z1467" s="569"/>
      <c r="AA1467" s="569">
        <v>71000</v>
      </c>
      <c r="AB1467" s="569"/>
      <c r="AC1467" s="569"/>
      <c r="AD1467" s="569"/>
      <c r="AE1467" s="569">
        <v>71000</v>
      </c>
      <c r="AF1467" s="569"/>
      <c r="AG1467" s="569"/>
      <c r="AH1467" s="569" t="s">
        <v>1463</v>
      </c>
      <c r="AI1467" t="s">
        <v>542</v>
      </c>
      <c r="BP1467" s="203"/>
      <c r="BQ1467" s="203"/>
      <c r="BR1467" s="203"/>
      <c r="BS1467" s="203"/>
      <c r="BT1467" s="203"/>
      <c r="BU1467" s="126"/>
      <c r="BV1467" s="203"/>
      <c r="BW1467" s="203"/>
      <c r="BX1467" s="126"/>
      <c r="BY1467" s="203"/>
      <c r="BZ1467" s="203"/>
      <c r="CA1467" s="126"/>
      <c r="CB1467" s="203"/>
      <c r="CC1467" s="203"/>
      <c r="CD1467" s="376"/>
      <c r="CE1467" s="203"/>
      <c r="CM1467" s="375"/>
    </row>
    <row r="1468" spans="5:91" x14ac:dyDescent="0.25">
      <c r="E1468" s="282">
        <v>45718</v>
      </c>
      <c r="F1468" s="212">
        <v>5000</v>
      </c>
      <c r="G1468" s="215"/>
      <c r="H1468" s="212" t="s">
        <v>3697</v>
      </c>
      <c r="T1468" s="671">
        <v>44970</v>
      </c>
      <c r="U1468" s="557" t="s">
        <v>1445</v>
      </c>
      <c r="V1468" s="557" t="s">
        <v>1625</v>
      </c>
      <c r="W1468" s="558" t="s">
        <v>561</v>
      </c>
      <c r="X1468" s="558" t="s">
        <v>426</v>
      </c>
      <c r="Y1468" s="673">
        <v>454000</v>
      </c>
      <c r="Z1468" s="569"/>
      <c r="AA1468" s="569">
        <v>84000</v>
      </c>
      <c r="AB1468" s="569"/>
      <c r="AC1468" s="569"/>
      <c r="AD1468" s="569"/>
      <c r="AE1468" s="569">
        <v>84000</v>
      </c>
      <c r="AF1468" s="569"/>
      <c r="AG1468" s="569"/>
      <c r="AH1468" s="569" t="s">
        <v>1576</v>
      </c>
      <c r="AI1468" t="s">
        <v>542</v>
      </c>
      <c r="BP1468" s="203"/>
      <c r="BQ1468" s="203"/>
      <c r="BR1468" s="203"/>
      <c r="BS1468" s="203"/>
      <c r="BT1468" s="203"/>
      <c r="BU1468" s="126"/>
      <c r="BV1468" s="203"/>
      <c r="BW1468" s="203"/>
      <c r="BX1468" s="126"/>
      <c r="BY1468" s="203"/>
      <c r="BZ1468" s="203"/>
      <c r="CA1468" s="126"/>
      <c r="CB1468" s="203"/>
      <c r="CC1468" s="203"/>
      <c r="CD1468" s="376"/>
      <c r="CE1468" s="203"/>
      <c r="CM1468" s="375"/>
    </row>
    <row r="1469" spans="5:91" x14ac:dyDescent="0.25">
      <c r="E1469" s="282">
        <v>45718</v>
      </c>
      <c r="F1469" s="212">
        <v>55000</v>
      </c>
      <c r="G1469" s="215" t="s">
        <v>3324</v>
      </c>
      <c r="H1469" s="212" t="s">
        <v>5324</v>
      </c>
      <c r="T1469" s="671">
        <v>44969</v>
      </c>
      <c r="U1469" s="557" t="s">
        <v>587</v>
      </c>
      <c r="V1469" s="557">
        <v>1125998362</v>
      </c>
      <c r="W1469" s="558" t="s">
        <v>1459</v>
      </c>
      <c r="X1469" s="558" t="s">
        <v>214</v>
      </c>
      <c r="Y1469" s="673">
        <v>553000</v>
      </c>
      <c r="Z1469" s="569"/>
      <c r="AA1469" s="569">
        <v>25000</v>
      </c>
      <c r="AB1469" s="569"/>
      <c r="AC1469" s="569"/>
      <c r="AD1469" s="569"/>
      <c r="AE1469" s="569">
        <v>25000</v>
      </c>
      <c r="AF1469" s="569"/>
      <c r="AG1469" s="569"/>
      <c r="AH1469" s="569" t="s">
        <v>1461</v>
      </c>
      <c r="AI1469" t="s">
        <v>542</v>
      </c>
      <c r="BP1469" s="203"/>
      <c r="BQ1469" s="203"/>
      <c r="BR1469" s="203"/>
      <c r="BS1469" s="203"/>
      <c r="BT1469" s="203"/>
      <c r="BU1469" s="126"/>
      <c r="BV1469" s="203"/>
      <c r="BW1469" s="203"/>
      <c r="BX1469" s="126"/>
      <c r="BY1469" s="203"/>
      <c r="BZ1469" s="203"/>
      <c r="CA1469" s="126"/>
      <c r="CB1469" s="203"/>
      <c r="CC1469" s="203"/>
      <c r="CD1469" s="376"/>
      <c r="CE1469" s="203"/>
      <c r="CM1469" s="375"/>
    </row>
    <row r="1470" spans="5:91" x14ac:dyDescent="0.25">
      <c r="E1470" s="282">
        <v>45717</v>
      </c>
      <c r="F1470" s="212">
        <v>180000</v>
      </c>
      <c r="G1470" s="215"/>
      <c r="H1470" s="212" t="s">
        <v>5323</v>
      </c>
      <c r="T1470" s="671">
        <v>44968</v>
      </c>
      <c r="U1470" s="557" t="s">
        <v>1451</v>
      </c>
      <c r="V1470" s="557">
        <v>30728871</v>
      </c>
      <c r="W1470" s="558" t="s">
        <v>1459</v>
      </c>
      <c r="X1470" s="558" t="s">
        <v>238</v>
      </c>
      <c r="Y1470" s="673">
        <v>291000</v>
      </c>
      <c r="Z1470" s="569"/>
      <c r="AA1470" s="569">
        <v>196000</v>
      </c>
      <c r="AB1470" s="569">
        <v>66000</v>
      </c>
      <c r="AC1470" s="569">
        <v>5000</v>
      </c>
      <c r="AD1470" s="569"/>
      <c r="AE1470" s="569">
        <v>24000</v>
      </c>
      <c r="AF1470" s="569"/>
      <c r="AG1470" s="569"/>
      <c r="AH1470" s="569" t="s">
        <v>1460</v>
      </c>
      <c r="AI1470" t="s">
        <v>542</v>
      </c>
      <c r="BP1470" s="203"/>
      <c r="BQ1470" s="203"/>
      <c r="BR1470" s="203"/>
      <c r="BS1470" s="203"/>
      <c r="BT1470" s="203"/>
      <c r="BU1470" s="126"/>
      <c r="BV1470" s="203"/>
      <c r="BW1470" s="203"/>
      <c r="BX1470" s="126"/>
      <c r="BY1470" s="203"/>
      <c r="BZ1470" s="203"/>
      <c r="CA1470" s="126"/>
      <c r="CB1470" s="203"/>
      <c r="CC1470" s="203"/>
      <c r="CD1470" s="376"/>
      <c r="CE1470" s="203"/>
      <c r="CM1470" s="375"/>
    </row>
    <row r="1471" spans="5:91" x14ac:dyDescent="0.25">
      <c r="E1471" s="282">
        <v>45717</v>
      </c>
      <c r="F1471" s="212">
        <v>2000</v>
      </c>
      <c r="G1471" s="215"/>
      <c r="H1471" s="212" t="s">
        <v>605</v>
      </c>
      <c r="T1471" s="671">
        <v>44967</v>
      </c>
      <c r="U1471" s="557" t="s">
        <v>1456</v>
      </c>
      <c r="V1471" s="557" t="s">
        <v>1624</v>
      </c>
      <c r="W1471" s="558" t="s">
        <v>561</v>
      </c>
      <c r="X1471" s="558" t="s">
        <v>1457</v>
      </c>
      <c r="Y1471" s="673">
        <v>285000</v>
      </c>
      <c r="Z1471" s="569"/>
      <c r="AA1471" s="569">
        <v>110000</v>
      </c>
      <c r="AB1471" s="569"/>
      <c r="AC1471" s="569"/>
      <c r="AD1471" s="569"/>
      <c r="AE1471" s="569">
        <v>110000</v>
      </c>
      <c r="AF1471" s="569"/>
      <c r="AG1471" s="569"/>
      <c r="AH1471" s="569" t="s">
        <v>1458</v>
      </c>
      <c r="AI1471" t="s">
        <v>542</v>
      </c>
      <c r="BP1471" s="203"/>
      <c r="BQ1471" s="203"/>
      <c r="BR1471" s="203"/>
      <c r="BS1471" s="203"/>
      <c r="BT1471" s="203"/>
      <c r="BU1471" s="126"/>
      <c r="BV1471" s="203"/>
      <c r="BW1471" s="203"/>
      <c r="BX1471" s="126"/>
      <c r="BY1471" s="203"/>
      <c r="BZ1471" s="203"/>
      <c r="CA1471" s="126"/>
      <c r="CB1471" s="203"/>
      <c r="CC1471" s="203"/>
      <c r="CD1471" s="376"/>
      <c r="CE1471" s="203"/>
      <c r="CM1471" s="375"/>
    </row>
    <row r="1472" spans="5:91" x14ac:dyDescent="0.25">
      <c r="E1472" s="282">
        <v>45717</v>
      </c>
      <c r="F1472" s="212">
        <v>3000</v>
      </c>
      <c r="G1472" s="215"/>
      <c r="H1472" s="212" t="s">
        <v>5320</v>
      </c>
      <c r="T1472" s="671">
        <v>44966</v>
      </c>
      <c r="U1472" s="557" t="s">
        <v>587</v>
      </c>
      <c r="V1472" s="557" t="s">
        <v>1623</v>
      </c>
      <c r="W1472" s="558" t="s">
        <v>580</v>
      </c>
      <c r="X1472" s="558" t="s">
        <v>427</v>
      </c>
      <c r="Y1472" s="673">
        <v>636000</v>
      </c>
      <c r="Z1472" s="569"/>
      <c r="AA1472" s="569">
        <v>65000</v>
      </c>
      <c r="AB1472" s="569"/>
      <c r="AC1472" s="569"/>
      <c r="AD1472" s="569"/>
      <c r="AE1472" s="569">
        <v>65000</v>
      </c>
      <c r="AF1472" s="569"/>
      <c r="AG1472" s="569"/>
      <c r="AH1472" s="569" t="s">
        <v>1454</v>
      </c>
      <c r="AI1472" t="s">
        <v>542</v>
      </c>
      <c r="BP1472" s="203"/>
      <c r="BQ1472" s="203"/>
      <c r="BR1472" s="203"/>
      <c r="BS1472" s="203"/>
      <c r="BT1472" s="203"/>
      <c r="BU1472" s="126"/>
      <c r="BV1472" s="203"/>
      <c r="BW1472" s="203"/>
      <c r="BX1472" s="126"/>
      <c r="BY1472" s="203"/>
      <c r="BZ1472" s="203"/>
      <c r="CA1472" s="126"/>
      <c r="CB1472" s="203"/>
      <c r="CC1472" s="203"/>
      <c r="CD1472" s="376"/>
      <c r="CE1472" s="203"/>
      <c r="CM1472" s="375"/>
    </row>
    <row r="1473" spans="5:91" x14ac:dyDescent="0.25">
      <c r="E1473" s="282">
        <v>45716</v>
      </c>
      <c r="F1473" s="212">
        <v>5000</v>
      </c>
      <c r="G1473" s="215" t="s">
        <v>1281</v>
      </c>
      <c r="H1473" s="212" t="s">
        <v>888</v>
      </c>
      <c r="T1473" s="671">
        <v>44965</v>
      </c>
      <c r="U1473" s="557" t="s">
        <v>1451</v>
      </c>
      <c r="V1473" s="557" t="s">
        <v>1622</v>
      </c>
      <c r="W1473" s="558" t="s">
        <v>561</v>
      </c>
      <c r="X1473" s="558" t="s">
        <v>427</v>
      </c>
      <c r="Y1473" s="673">
        <v>771000</v>
      </c>
      <c r="Z1473" s="569"/>
      <c r="AA1473" s="569">
        <v>70000</v>
      </c>
      <c r="AB1473" s="569"/>
      <c r="AC1473" s="569"/>
      <c r="AD1473" s="569"/>
      <c r="AE1473" s="569">
        <v>70000</v>
      </c>
      <c r="AF1473" s="569"/>
      <c r="AG1473" s="569"/>
      <c r="AH1473" s="569" t="s">
        <v>1453</v>
      </c>
      <c r="AI1473" t="s">
        <v>542</v>
      </c>
      <c r="BP1473" s="203"/>
      <c r="BQ1473" s="203"/>
      <c r="BR1473" s="203"/>
      <c r="BS1473" s="203"/>
      <c r="BT1473" s="203"/>
      <c r="BU1473" s="126"/>
      <c r="BV1473" s="203"/>
      <c r="BW1473" s="203"/>
      <c r="BX1473" s="126"/>
      <c r="BY1473" s="203"/>
      <c r="BZ1473" s="203"/>
      <c r="CA1473" s="126"/>
      <c r="CB1473" s="203"/>
      <c r="CC1473" s="203"/>
      <c r="CD1473" s="376"/>
      <c r="CE1473" s="203"/>
      <c r="CM1473" s="375"/>
    </row>
    <row r="1474" spans="5:91" x14ac:dyDescent="0.25">
      <c r="E1474" s="282">
        <v>45716</v>
      </c>
      <c r="F1474" s="212">
        <v>2000</v>
      </c>
      <c r="G1474" s="215"/>
      <c r="H1474" s="212" t="s">
        <v>605</v>
      </c>
      <c r="T1474" s="671">
        <v>44964</v>
      </c>
      <c r="U1474" s="557" t="s">
        <v>1451</v>
      </c>
      <c r="V1474" s="557" t="s">
        <v>1621</v>
      </c>
      <c r="W1474" s="558" t="s">
        <v>561</v>
      </c>
      <c r="X1474" s="558" t="s">
        <v>214</v>
      </c>
      <c r="Y1474" s="673">
        <v>666000</v>
      </c>
      <c r="Z1474" s="569"/>
      <c r="AA1474" s="569">
        <v>115000</v>
      </c>
      <c r="AB1474" s="569"/>
      <c r="AC1474" s="569"/>
      <c r="AD1474" s="569"/>
      <c r="AE1474" s="569">
        <v>115000</v>
      </c>
      <c r="AF1474" s="569"/>
      <c r="AG1474" s="569"/>
      <c r="AH1474" s="569" t="s">
        <v>1452</v>
      </c>
      <c r="AI1474" t="s">
        <v>542</v>
      </c>
      <c r="BP1474" s="203"/>
      <c r="BQ1474" s="203"/>
      <c r="BR1474" s="203"/>
      <c r="BS1474" s="203"/>
      <c r="BT1474" s="203"/>
      <c r="BU1474" s="126"/>
      <c r="BV1474" s="203"/>
      <c r="BW1474" s="203"/>
      <c r="BX1474" s="126"/>
      <c r="BY1474" s="203"/>
      <c r="BZ1474" s="203"/>
      <c r="CA1474" s="126"/>
      <c r="CB1474" s="203"/>
      <c r="CC1474" s="203"/>
      <c r="CD1474" s="376"/>
      <c r="CE1474" s="203"/>
      <c r="CM1474" s="375"/>
    </row>
    <row r="1475" spans="5:91" x14ac:dyDescent="0.25">
      <c r="E1475" s="282">
        <v>45716</v>
      </c>
      <c r="F1475" s="212">
        <v>40000</v>
      </c>
      <c r="G1475" s="215" t="s">
        <v>911</v>
      </c>
      <c r="H1475" s="212" t="s">
        <v>885</v>
      </c>
      <c r="T1475" s="671">
        <v>44963</v>
      </c>
      <c r="U1475" s="557" t="s">
        <v>566</v>
      </c>
      <c r="V1475" s="557" t="s">
        <v>1620</v>
      </c>
      <c r="W1475" s="558" t="s">
        <v>561</v>
      </c>
      <c r="X1475" s="558" t="s">
        <v>426</v>
      </c>
      <c r="Y1475" s="673">
        <v>366000</v>
      </c>
      <c r="Z1475" s="569"/>
      <c r="AA1475" s="569">
        <v>72000</v>
      </c>
      <c r="AB1475" s="569"/>
      <c r="AC1475" s="569"/>
      <c r="AD1475" s="569"/>
      <c r="AE1475" s="569">
        <v>72000</v>
      </c>
      <c r="AF1475" s="569"/>
      <c r="AG1475" s="569"/>
      <c r="AH1475" s="569" t="s">
        <v>1450</v>
      </c>
      <c r="AI1475" t="s">
        <v>542</v>
      </c>
      <c r="BP1475" s="203"/>
      <c r="BQ1475" s="203"/>
      <c r="BR1475" s="203"/>
      <c r="BS1475" s="203"/>
      <c r="BT1475" s="203"/>
      <c r="BU1475" s="126"/>
      <c r="BV1475" s="203"/>
      <c r="BW1475" s="203"/>
      <c r="BX1475" s="126"/>
      <c r="BY1475" s="203"/>
      <c r="BZ1475" s="203"/>
      <c r="CA1475" s="126"/>
      <c r="CB1475" s="203"/>
      <c r="CC1475" s="203"/>
      <c r="CD1475" s="376"/>
      <c r="CE1475" s="203"/>
      <c r="CM1475" s="375"/>
    </row>
    <row r="1476" spans="5:91" x14ac:dyDescent="0.25">
      <c r="E1476" s="282">
        <v>45716</v>
      </c>
      <c r="F1476" s="212">
        <v>251000</v>
      </c>
      <c r="G1476" s="215" t="s">
        <v>1281</v>
      </c>
      <c r="H1476" s="212" t="s">
        <v>3344</v>
      </c>
      <c r="T1476" s="671">
        <v>44962</v>
      </c>
      <c r="U1476" s="557" t="s">
        <v>1448</v>
      </c>
      <c r="V1476" s="557" t="s">
        <v>1619</v>
      </c>
      <c r="W1476" s="558" t="s">
        <v>561</v>
      </c>
      <c r="X1476" s="558" t="s">
        <v>214</v>
      </c>
      <c r="Y1476" s="673">
        <v>256000</v>
      </c>
      <c r="Z1476" s="569"/>
      <c r="AA1476" s="569">
        <v>85000</v>
      </c>
      <c r="AB1476" s="569"/>
      <c r="AC1476" s="569"/>
      <c r="AD1476" s="569"/>
      <c r="AE1476" s="569">
        <v>85000</v>
      </c>
      <c r="AF1476" s="569"/>
      <c r="AG1476" s="569"/>
      <c r="AH1476" s="569" t="s">
        <v>1449</v>
      </c>
      <c r="AI1476" t="s">
        <v>542</v>
      </c>
      <c r="BP1476" s="203"/>
      <c r="BQ1476" s="203"/>
      <c r="BR1476" s="203"/>
      <c r="BS1476" s="203"/>
      <c r="BT1476" s="203"/>
      <c r="BU1476" s="126"/>
      <c r="BV1476" s="203"/>
      <c r="BW1476" s="203"/>
      <c r="BX1476" s="126"/>
      <c r="BY1476" s="203"/>
      <c r="BZ1476" s="203"/>
      <c r="CA1476" s="126"/>
      <c r="CB1476" s="203"/>
      <c r="CC1476" s="203"/>
      <c r="CD1476" s="376"/>
      <c r="CE1476" s="203"/>
      <c r="CM1476" s="375"/>
    </row>
    <row r="1477" spans="5:91" x14ac:dyDescent="0.25">
      <c r="E1477" s="282">
        <v>45715</v>
      </c>
      <c r="F1477" s="212">
        <v>2000</v>
      </c>
      <c r="G1477" s="215"/>
      <c r="H1477" s="212" t="s">
        <v>5312</v>
      </c>
      <c r="T1477" s="671">
        <v>44961</v>
      </c>
      <c r="U1477" s="557" t="s">
        <v>1445</v>
      </c>
      <c r="V1477" s="557" t="s">
        <v>1618</v>
      </c>
      <c r="W1477" s="558" t="s">
        <v>1446</v>
      </c>
      <c r="X1477" s="558" t="s">
        <v>214</v>
      </c>
      <c r="Y1477" s="673">
        <v>50000</v>
      </c>
      <c r="Z1477" s="569"/>
      <c r="AA1477" s="569">
        <v>50000</v>
      </c>
      <c r="AB1477" s="569"/>
      <c r="AC1477" s="569"/>
      <c r="AD1477" s="569"/>
      <c r="AE1477" s="569">
        <v>50000</v>
      </c>
      <c r="AF1477" s="569"/>
      <c r="AG1477" s="569"/>
      <c r="AH1477" s="569" t="s">
        <v>1447</v>
      </c>
      <c r="AI1477" t="s">
        <v>542</v>
      </c>
      <c r="BP1477" s="203"/>
      <c r="BQ1477" s="203"/>
      <c r="BR1477" s="203"/>
      <c r="BS1477" s="203"/>
      <c r="BT1477" s="203"/>
      <c r="BU1477" s="126"/>
      <c r="BV1477" s="203"/>
      <c r="BW1477" s="203"/>
      <c r="BX1477" s="126"/>
      <c r="BY1477" s="203"/>
      <c r="BZ1477" s="203"/>
      <c r="CA1477" s="126"/>
      <c r="CB1477" s="203"/>
      <c r="CC1477" s="203"/>
      <c r="CD1477" s="376"/>
      <c r="CE1477" s="203"/>
      <c r="CM1477" s="375"/>
    </row>
    <row r="1478" spans="5:91" x14ac:dyDescent="0.25">
      <c r="E1478" s="282">
        <v>45715</v>
      </c>
      <c r="F1478" s="212">
        <v>3000</v>
      </c>
      <c r="G1478" s="215"/>
      <c r="H1478" s="212" t="s">
        <v>5098</v>
      </c>
      <c r="T1478" s="671">
        <v>44960</v>
      </c>
      <c r="U1478" s="557" t="s">
        <v>1439</v>
      </c>
      <c r="V1478" s="557" t="s">
        <v>1617</v>
      </c>
      <c r="W1478" s="558" t="s">
        <v>1442</v>
      </c>
      <c r="X1478" s="558" t="s">
        <v>426</v>
      </c>
      <c r="Y1478" s="673" t="s">
        <v>1443</v>
      </c>
      <c r="Z1478" s="569"/>
      <c r="AA1478" s="569">
        <v>38000</v>
      </c>
      <c r="AB1478" s="569"/>
      <c r="AC1478" s="569"/>
      <c r="AD1478" s="569"/>
      <c r="AE1478" s="569">
        <v>38000</v>
      </c>
      <c r="AF1478" s="569"/>
      <c r="AG1478" s="569"/>
      <c r="AH1478" s="569" t="s">
        <v>1444</v>
      </c>
      <c r="AI1478" t="s">
        <v>542</v>
      </c>
      <c r="BP1478" s="203"/>
      <c r="BQ1478" s="203"/>
      <c r="BR1478" s="203"/>
      <c r="BS1478" s="203"/>
      <c r="BT1478" s="203"/>
      <c r="BU1478" s="126"/>
      <c r="BV1478" s="203"/>
      <c r="BW1478" s="203"/>
      <c r="BX1478" s="126"/>
      <c r="BY1478" s="203"/>
      <c r="BZ1478" s="203"/>
      <c r="CA1478" s="126"/>
      <c r="CB1478" s="203"/>
      <c r="CC1478" s="203"/>
      <c r="CD1478" s="376"/>
      <c r="CE1478" s="203"/>
      <c r="CM1478" s="375"/>
    </row>
    <row r="1479" spans="5:91" x14ac:dyDescent="0.25">
      <c r="E1479" s="282">
        <v>45715</v>
      </c>
      <c r="F1479" s="212">
        <v>1000</v>
      </c>
      <c r="G1479" s="215"/>
      <c r="H1479" s="212" t="s">
        <v>5286</v>
      </c>
      <c r="T1479" s="671">
        <v>44959</v>
      </c>
      <c r="U1479" s="557" t="s">
        <v>556</v>
      </c>
      <c r="V1479" s="557" t="s">
        <v>1645</v>
      </c>
      <c r="W1479" s="558" t="s">
        <v>1547</v>
      </c>
      <c r="X1479" s="558" t="s">
        <v>426</v>
      </c>
      <c r="Y1479" s="673">
        <v>945000</v>
      </c>
      <c r="Z1479" s="569"/>
      <c r="AA1479" s="569">
        <v>40000</v>
      </c>
      <c r="AB1479" s="569"/>
      <c r="AC1479" s="569"/>
      <c r="AD1479" s="569"/>
      <c r="AE1479" s="569">
        <v>40000</v>
      </c>
      <c r="AF1479" s="569"/>
      <c r="AG1479" s="569"/>
      <c r="AH1479" s="569" t="s">
        <v>1578</v>
      </c>
      <c r="AI1479" t="s">
        <v>542</v>
      </c>
      <c r="BP1479" s="203"/>
      <c r="BQ1479" s="203"/>
      <c r="BR1479" s="203"/>
      <c r="BS1479" s="203"/>
      <c r="BT1479" s="203"/>
      <c r="BU1479" s="126"/>
      <c r="BV1479" s="203"/>
      <c r="BW1479" s="203"/>
      <c r="BX1479" s="126"/>
      <c r="BY1479" s="203"/>
      <c r="BZ1479" s="203"/>
      <c r="CA1479" s="126"/>
      <c r="CB1479" s="203"/>
      <c r="CC1479" s="203"/>
      <c r="CD1479" s="376"/>
      <c r="CE1479" s="203"/>
      <c r="CM1479" s="375"/>
    </row>
    <row r="1480" spans="5:91" x14ac:dyDescent="0.25">
      <c r="E1480" s="282">
        <v>45715</v>
      </c>
      <c r="F1480" s="212">
        <v>5000</v>
      </c>
      <c r="G1480" s="215"/>
      <c r="H1480" s="212" t="s">
        <v>5311</v>
      </c>
      <c r="T1480" s="671">
        <v>44958</v>
      </c>
      <c r="U1480" s="557" t="s">
        <v>556</v>
      </c>
      <c r="V1480" s="557" t="s">
        <v>543</v>
      </c>
      <c r="W1480" s="558" t="s">
        <v>561</v>
      </c>
      <c r="X1480" s="558" t="s">
        <v>427</v>
      </c>
      <c r="Y1480" s="673" t="s">
        <v>1472</v>
      </c>
      <c r="Z1480" s="569"/>
      <c r="AA1480" s="569">
        <v>40000</v>
      </c>
      <c r="AB1480" s="569"/>
      <c r="AC1480" s="569"/>
      <c r="AD1480" s="569"/>
      <c r="AE1480" s="569">
        <v>40000</v>
      </c>
      <c r="AF1480" s="569"/>
      <c r="AG1480" s="569"/>
      <c r="AH1480" s="569" t="s">
        <v>1577</v>
      </c>
      <c r="AI1480" t="s">
        <v>542</v>
      </c>
      <c r="BP1480" s="203"/>
      <c r="BQ1480" s="203"/>
      <c r="BR1480" s="203"/>
      <c r="BS1480" s="203"/>
      <c r="BT1480" s="203"/>
      <c r="BU1480" s="126"/>
      <c r="BV1480" s="203"/>
      <c r="BW1480" s="203"/>
      <c r="BX1480" s="126"/>
      <c r="BY1480" s="203"/>
      <c r="BZ1480" s="203"/>
      <c r="CA1480" s="126"/>
      <c r="CB1480" s="203"/>
      <c r="CC1480" s="203"/>
      <c r="CD1480" s="376"/>
      <c r="CE1480" s="203"/>
      <c r="CM1480" s="375"/>
    </row>
    <row r="1481" spans="5:91" x14ac:dyDescent="0.25">
      <c r="E1481" s="282">
        <v>45714</v>
      </c>
      <c r="F1481" s="212">
        <v>18000</v>
      </c>
      <c r="G1481" s="215"/>
      <c r="H1481" s="212" t="s">
        <v>4639</v>
      </c>
      <c r="T1481" s="671">
        <v>44945</v>
      </c>
      <c r="U1481" s="558" t="s">
        <v>596</v>
      </c>
      <c r="V1481" s="558" t="s">
        <v>597</v>
      </c>
      <c r="W1481" s="558" t="s">
        <v>561</v>
      </c>
      <c r="X1481" s="558" t="s">
        <v>598</v>
      </c>
      <c r="Y1481" s="673">
        <v>358000</v>
      </c>
      <c r="Z1481" s="569"/>
      <c r="AA1481" s="569">
        <v>70000</v>
      </c>
      <c r="AB1481" s="569"/>
      <c r="AC1481" s="569"/>
      <c r="AD1481" s="569"/>
      <c r="AE1481" s="569">
        <v>70000</v>
      </c>
      <c r="AF1481" s="569"/>
      <c r="AG1481" s="569"/>
      <c r="AH1481" s="569" t="s">
        <v>599</v>
      </c>
      <c r="AI1481" t="s">
        <v>542</v>
      </c>
      <c r="BP1481" s="203"/>
      <c r="BQ1481" s="203"/>
      <c r="BR1481" s="203"/>
      <c r="BS1481" s="203"/>
      <c r="BT1481" s="203"/>
      <c r="BU1481" s="126"/>
      <c r="BV1481" s="203"/>
      <c r="BW1481" s="203"/>
      <c r="BX1481" s="126"/>
      <c r="BY1481" s="203"/>
      <c r="BZ1481" s="203"/>
      <c r="CA1481" s="126"/>
      <c r="CB1481" s="203"/>
      <c r="CC1481" s="203"/>
      <c r="CD1481" s="376"/>
      <c r="CE1481" s="203"/>
      <c r="CM1481" s="375"/>
    </row>
    <row r="1482" spans="5:91" x14ac:dyDescent="0.25">
      <c r="E1482" s="282">
        <v>45714</v>
      </c>
      <c r="F1482" s="212">
        <v>3000</v>
      </c>
      <c r="G1482" s="215"/>
      <c r="H1482" s="212" t="s">
        <v>3023</v>
      </c>
      <c r="T1482" s="671">
        <v>44944</v>
      </c>
      <c r="U1482" s="558" t="s">
        <v>593</v>
      </c>
      <c r="V1482" s="558" t="s">
        <v>594</v>
      </c>
      <c r="W1482" s="558" t="s">
        <v>580</v>
      </c>
      <c r="X1482" s="558" t="s">
        <v>238</v>
      </c>
      <c r="Y1482" s="673">
        <v>875000</v>
      </c>
      <c r="Z1482" s="569"/>
      <c r="AA1482" s="569">
        <v>70000</v>
      </c>
      <c r="AB1482" s="569"/>
      <c r="AC1482" s="569"/>
      <c r="AD1482" s="569"/>
      <c r="AE1482" s="569">
        <v>70000</v>
      </c>
      <c r="AF1482" s="569"/>
      <c r="AG1482" s="569"/>
      <c r="AH1482" s="569" t="s">
        <v>595</v>
      </c>
      <c r="AI1482" t="s">
        <v>542</v>
      </c>
      <c r="BP1482" s="203"/>
      <c r="BQ1482" s="203"/>
      <c r="BR1482" s="203"/>
      <c r="BS1482" s="203"/>
      <c r="BT1482" s="203"/>
      <c r="BU1482" s="126"/>
      <c r="BV1482" s="203"/>
      <c r="BW1482" s="203"/>
      <c r="BX1482" s="126"/>
      <c r="BY1482" s="203"/>
      <c r="BZ1482" s="203"/>
      <c r="CA1482" s="126"/>
      <c r="CB1482" s="203"/>
      <c r="CC1482" s="203"/>
      <c r="CD1482" s="376"/>
      <c r="CE1482" s="203"/>
      <c r="CM1482" s="375"/>
    </row>
    <row r="1483" spans="5:91" x14ac:dyDescent="0.25">
      <c r="E1483" s="282">
        <v>45714</v>
      </c>
      <c r="F1483" s="212">
        <v>14000</v>
      </c>
      <c r="G1483" s="215" t="s">
        <v>1365</v>
      </c>
      <c r="H1483" s="212" t="s">
        <v>5306</v>
      </c>
      <c r="T1483" s="671">
        <v>44943</v>
      </c>
      <c r="U1483" s="558" t="s">
        <v>582</v>
      </c>
      <c r="V1483" s="558" t="s">
        <v>591</v>
      </c>
      <c r="W1483" s="558" t="s">
        <v>580</v>
      </c>
      <c r="X1483" s="558" t="s">
        <v>424</v>
      </c>
      <c r="Y1483" s="673">
        <v>550000</v>
      </c>
      <c r="Z1483" s="569"/>
      <c r="AA1483" s="569">
        <v>73000</v>
      </c>
      <c r="AB1483" s="569"/>
      <c r="AC1483" s="569"/>
      <c r="AD1483" s="569"/>
      <c r="AE1483" s="569">
        <v>73000</v>
      </c>
      <c r="AF1483" s="569"/>
      <c r="AG1483" s="569"/>
      <c r="AH1483" s="569" t="s">
        <v>592</v>
      </c>
      <c r="AI1483" t="s">
        <v>542</v>
      </c>
      <c r="BP1483" s="203"/>
      <c r="BQ1483" s="203"/>
      <c r="BR1483" s="203"/>
      <c r="BS1483" s="203"/>
      <c r="BT1483" s="203"/>
      <c r="BU1483" s="126"/>
      <c r="BV1483" s="203"/>
      <c r="BW1483" s="203"/>
      <c r="BX1483" s="126"/>
      <c r="BY1483" s="203"/>
      <c r="BZ1483" s="203"/>
      <c r="CA1483" s="126"/>
      <c r="CB1483" s="203"/>
      <c r="CC1483" s="203"/>
      <c r="CD1483" s="376"/>
      <c r="CE1483" s="203"/>
      <c r="CM1483" s="375"/>
    </row>
    <row r="1484" spans="5:91" x14ac:dyDescent="0.25">
      <c r="E1484" s="282">
        <v>45714</v>
      </c>
      <c r="F1484" s="212">
        <v>6000</v>
      </c>
      <c r="G1484" s="215"/>
      <c r="H1484" s="212" t="s">
        <v>5307</v>
      </c>
      <c r="T1484" s="671">
        <v>44942</v>
      </c>
      <c r="U1484" s="558" t="s">
        <v>587</v>
      </c>
      <c r="V1484" s="558" t="s">
        <v>588</v>
      </c>
      <c r="W1484" s="558" t="s">
        <v>589</v>
      </c>
      <c r="X1484" s="558" t="s">
        <v>426</v>
      </c>
      <c r="Y1484" s="673">
        <v>70000</v>
      </c>
      <c r="Z1484" s="569"/>
      <c r="AA1484" s="569">
        <v>17000</v>
      </c>
      <c r="AB1484" s="569"/>
      <c r="AC1484" s="569"/>
      <c r="AD1484" s="569"/>
      <c r="AE1484" s="569">
        <v>17000</v>
      </c>
      <c r="AF1484" s="569"/>
      <c r="AG1484" s="569"/>
      <c r="AH1484" s="569" t="s">
        <v>590</v>
      </c>
      <c r="AI1484" t="s">
        <v>542</v>
      </c>
      <c r="BP1484" s="203"/>
      <c r="BQ1484" s="203"/>
      <c r="BR1484" s="203"/>
      <c r="BS1484" s="203"/>
      <c r="BT1484" s="203"/>
      <c r="BU1484" s="126"/>
      <c r="BV1484" s="203"/>
      <c r="BW1484" s="203"/>
      <c r="BX1484" s="126"/>
      <c r="BY1484" s="203"/>
      <c r="BZ1484" s="203"/>
      <c r="CA1484" s="126"/>
      <c r="CB1484" s="203"/>
      <c r="CC1484" s="203"/>
      <c r="CD1484" s="376"/>
      <c r="CE1484" s="203"/>
      <c r="CM1484" s="375"/>
    </row>
    <row r="1485" spans="5:91" x14ac:dyDescent="0.25">
      <c r="E1485" s="282">
        <v>45713</v>
      </c>
      <c r="F1485" s="212">
        <v>30000</v>
      </c>
      <c r="G1485" s="215" t="s">
        <v>911</v>
      </c>
      <c r="H1485" s="212" t="s">
        <v>885</v>
      </c>
      <c r="T1485" s="671">
        <v>44941</v>
      </c>
      <c r="U1485" s="558" t="s">
        <v>578</v>
      </c>
      <c r="V1485" s="558" t="s">
        <v>585</v>
      </c>
      <c r="W1485" s="558" t="s">
        <v>580</v>
      </c>
      <c r="X1485" s="558" t="s">
        <v>427</v>
      </c>
      <c r="Y1485" s="673">
        <v>825000</v>
      </c>
      <c r="Z1485" s="569"/>
      <c r="AA1485" s="569">
        <v>70000</v>
      </c>
      <c r="AB1485" s="569"/>
      <c r="AC1485" s="569"/>
      <c r="AD1485" s="569"/>
      <c r="AE1485" s="569">
        <v>70000</v>
      </c>
      <c r="AF1485" s="569"/>
      <c r="AG1485" s="569"/>
      <c r="AH1485" s="569" t="s">
        <v>586</v>
      </c>
      <c r="AI1485" t="s">
        <v>542</v>
      </c>
      <c r="BP1485" s="203"/>
      <c r="BQ1485" s="203"/>
      <c r="BR1485" s="203"/>
      <c r="BS1485" s="203"/>
      <c r="BT1485" s="203"/>
      <c r="BU1485" s="126"/>
      <c r="BV1485" s="203"/>
      <c r="BW1485" s="203"/>
      <c r="BX1485" s="126"/>
      <c r="BY1485" s="203"/>
      <c r="BZ1485" s="203"/>
      <c r="CA1485" s="126"/>
      <c r="CB1485" s="203"/>
      <c r="CC1485" s="203"/>
      <c r="CD1485" s="376"/>
      <c r="CE1485" s="203"/>
      <c r="CM1485" s="375"/>
    </row>
    <row r="1486" spans="5:91" x14ac:dyDescent="0.25">
      <c r="E1486" s="282">
        <v>45713</v>
      </c>
      <c r="F1486" s="212">
        <v>74000</v>
      </c>
      <c r="G1486" s="215"/>
      <c r="H1486" s="212"/>
      <c r="T1486" s="671">
        <v>44940</v>
      </c>
      <c r="U1486" s="558" t="s">
        <v>582</v>
      </c>
      <c r="V1486" s="558" t="s">
        <v>583</v>
      </c>
      <c r="W1486" s="558" t="s">
        <v>561</v>
      </c>
      <c r="X1486" s="558" t="s">
        <v>426</v>
      </c>
      <c r="Y1486" s="673">
        <v>736000</v>
      </c>
      <c r="Z1486" s="569"/>
      <c r="AA1486" s="569">
        <v>70000</v>
      </c>
      <c r="AB1486" s="569"/>
      <c r="AC1486" s="569"/>
      <c r="AD1486" s="569"/>
      <c r="AE1486" s="569">
        <v>70000</v>
      </c>
      <c r="AF1486" s="569"/>
      <c r="AG1486" s="569"/>
      <c r="AH1486" s="569" t="s">
        <v>584</v>
      </c>
      <c r="AI1486" t="s">
        <v>542</v>
      </c>
      <c r="BP1486" s="203"/>
      <c r="BQ1486" s="203"/>
      <c r="BR1486" s="203"/>
      <c r="BS1486" s="203"/>
      <c r="BT1486" s="203"/>
      <c r="BU1486" s="126"/>
      <c r="BV1486" s="203"/>
      <c r="BW1486" s="203"/>
      <c r="BX1486" s="126"/>
      <c r="BY1486" s="203"/>
      <c r="BZ1486" s="203"/>
      <c r="CA1486" s="126"/>
      <c r="CB1486" s="203"/>
      <c r="CC1486" s="203"/>
      <c r="CD1486" s="376"/>
      <c r="CE1486" s="203"/>
      <c r="CM1486" s="375"/>
    </row>
    <row r="1487" spans="5:91" x14ac:dyDescent="0.25">
      <c r="E1487" s="282">
        <v>45712</v>
      </c>
      <c r="F1487" s="212">
        <v>5000</v>
      </c>
      <c r="G1487" s="215"/>
      <c r="H1487" s="212" t="s">
        <v>5308</v>
      </c>
      <c r="T1487" s="671">
        <v>44939</v>
      </c>
      <c r="U1487" s="558" t="s">
        <v>578</v>
      </c>
      <c r="V1487" s="558" t="s">
        <v>579</v>
      </c>
      <c r="W1487" s="558" t="s">
        <v>580</v>
      </c>
      <c r="X1487" s="558" t="s">
        <v>427</v>
      </c>
      <c r="Y1487" s="673">
        <v>1118000</v>
      </c>
      <c r="Z1487" s="569"/>
      <c r="AA1487" s="569">
        <v>65000</v>
      </c>
      <c r="AB1487" s="569"/>
      <c r="AC1487" s="569"/>
      <c r="AD1487" s="569"/>
      <c r="AE1487" s="569">
        <v>65000</v>
      </c>
      <c r="AF1487" s="569"/>
      <c r="AG1487" s="569"/>
      <c r="AH1487" s="569" t="s">
        <v>581</v>
      </c>
      <c r="AI1487" t="s">
        <v>542</v>
      </c>
      <c r="BP1487" s="203"/>
      <c r="BQ1487" s="203"/>
      <c r="BR1487" s="203"/>
      <c r="BS1487" s="203"/>
      <c r="BT1487" s="203"/>
      <c r="BU1487" s="126"/>
      <c r="BV1487" s="203"/>
      <c r="BW1487" s="203"/>
      <c r="BX1487" s="126"/>
      <c r="BY1487" s="203"/>
      <c r="BZ1487" s="203"/>
      <c r="CA1487" s="126"/>
      <c r="CB1487" s="203"/>
      <c r="CC1487" s="203"/>
      <c r="CD1487" s="376"/>
      <c r="CE1487" s="203"/>
      <c r="CM1487" s="375"/>
    </row>
    <row r="1488" spans="5:91" x14ac:dyDescent="0.25">
      <c r="E1488" s="282">
        <v>45712</v>
      </c>
      <c r="F1488" s="212">
        <v>2000</v>
      </c>
      <c r="G1488" s="215"/>
      <c r="H1488" s="212" t="s">
        <v>605</v>
      </c>
      <c r="T1488" s="671">
        <v>44938</v>
      </c>
      <c r="U1488" s="558" t="s">
        <v>6200</v>
      </c>
      <c r="V1488" s="558" t="s">
        <v>481</v>
      </c>
      <c r="W1488" s="558" t="s">
        <v>561</v>
      </c>
      <c r="X1488" s="558" t="s">
        <v>577</v>
      </c>
      <c r="Y1488" s="673">
        <v>367000</v>
      </c>
      <c r="Z1488" s="569"/>
      <c r="AA1488" s="569">
        <v>80000</v>
      </c>
      <c r="AB1488" s="569"/>
      <c r="AC1488" s="569"/>
      <c r="AD1488" s="569"/>
      <c r="AE1488" s="569">
        <v>80000</v>
      </c>
      <c r="AF1488" s="569"/>
      <c r="AG1488" s="569"/>
      <c r="AH1488" s="569"/>
      <c r="AI1488" t="s">
        <v>542</v>
      </c>
      <c r="BP1488" s="203"/>
      <c r="BQ1488" s="203"/>
      <c r="BR1488" s="203"/>
      <c r="BS1488" s="203"/>
      <c r="BT1488" s="203"/>
      <c r="BU1488" s="126"/>
      <c r="BV1488" s="203"/>
      <c r="BW1488" s="203"/>
      <c r="BX1488" s="126"/>
      <c r="BY1488" s="203"/>
      <c r="BZ1488" s="203"/>
      <c r="CA1488" s="126"/>
      <c r="CB1488" s="203"/>
      <c r="CC1488" s="203"/>
      <c r="CD1488" s="376"/>
      <c r="CE1488" s="203"/>
      <c r="CM1488" s="375"/>
    </row>
    <row r="1489" spans="5:91" x14ac:dyDescent="0.25">
      <c r="E1489" s="282">
        <v>45712</v>
      </c>
      <c r="F1489" s="212">
        <v>25000</v>
      </c>
      <c r="G1489" s="215"/>
      <c r="H1489" s="212" t="s">
        <v>2257</v>
      </c>
      <c r="T1489" s="671">
        <v>44937</v>
      </c>
      <c r="U1489" s="558" t="s">
        <v>574</v>
      </c>
      <c r="V1489" s="558" t="s">
        <v>373</v>
      </c>
      <c r="W1489" s="558" t="s">
        <v>561</v>
      </c>
      <c r="X1489" s="558" t="s">
        <v>214</v>
      </c>
      <c r="Y1489" s="673">
        <v>259000</v>
      </c>
      <c r="Z1489" s="569"/>
      <c r="AA1489" s="569">
        <v>88000</v>
      </c>
      <c r="AB1489" s="569"/>
      <c r="AC1489" s="569"/>
      <c r="AD1489" s="569"/>
      <c r="AE1489" s="569">
        <v>88000</v>
      </c>
      <c r="AF1489" s="569"/>
      <c r="AG1489" s="569"/>
      <c r="AH1489" s="569" t="s">
        <v>575</v>
      </c>
      <c r="AI1489" t="s">
        <v>542</v>
      </c>
      <c r="BP1489" s="203"/>
      <c r="BQ1489" s="203"/>
      <c r="BR1489" s="203"/>
      <c r="BS1489" s="203"/>
      <c r="BT1489" s="203"/>
      <c r="BU1489" s="126"/>
      <c r="BV1489" s="203"/>
      <c r="BW1489" s="203"/>
      <c r="BX1489" s="126"/>
      <c r="BY1489" s="203"/>
      <c r="BZ1489" s="203"/>
      <c r="CA1489" s="126"/>
      <c r="CB1489" s="203"/>
      <c r="CC1489" s="203"/>
      <c r="CD1489" s="376"/>
      <c r="CE1489" s="203"/>
      <c r="CM1489" s="375"/>
    </row>
    <row r="1490" spans="5:91" x14ac:dyDescent="0.25">
      <c r="E1490" s="282">
        <v>45711</v>
      </c>
      <c r="F1490" s="212">
        <v>10000</v>
      </c>
      <c r="G1490" s="215"/>
      <c r="H1490" s="212" t="s">
        <v>5309</v>
      </c>
      <c r="T1490" s="671">
        <v>44936</v>
      </c>
      <c r="U1490" s="558" t="s">
        <v>573</v>
      </c>
      <c r="V1490" s="558" t="s">
        <v>389</v>
      </c>
      <c r="W1490" s="558" t="s">
        <v>561</v>
      </c>
      <c r="X1490" s="558" t="s">
        <v>426</v>
      </c>
      <c r="Y1490" s="673">
        <v>800000</v>
      </c>
      <c r="Z1490" s="569"/>
      <c r="AA1490" s="569">
        <v>64000</v>
      </c>
      <c r="AB1490" s="569"/>
      <c r="AC1490" s="569"/>
      <c r="AD1490" s="569"/>
      <c r="AE1490" s="569">
        <v>64000</v>
      </c>
      <c r="AF1490" s="569"/>
      <c r="AG1490" s="569"/>
      <c r="AH1490" s="569" t="s">
        <v>6199</v>
      </c>
      <c r="AI1490" t="s">
        <v>542</v>
      </c>
      <c r="BP1490" s="203"/>
      <c r="BQ1490" s="203"/>
      <c r="BR1490" s="203"/>
      <c r="BS1490" s="203"/>
      <c r="BT1490" s="203"/>
      <c r="BU1490" s="126"/>
      <c r="BV1490" s="203"/>
      <c r="BW1490" s="203"/>
      <c r="BX1490" s="126"/>
      <c r="BY1490" s="203"/>
      <c r="BZ1490" s="203"/>
      <c r="CA1490" s="126"/>
      <c r="CB1490" s="203"/>
      <c r="CC1490" s="203"/>
      <c r="CD1490" s="376"/>
      <c r="CE1490" s="203"/>
      <c r="CM1490" s="375"/>
    </row>
    <row r="1491" spans="5:91" x14ac:dyDescent="0.25">
      <c r="E1491" s="282">
        <v>45710</v>
      </c>
      <c r="F1491" s="212">
        <v>80000</v>
      </c>
      <c r="G1491" s="215"/>
      <c r="H1491" s="212"/>
      <c r="T1491" s="671">
        <v>44935</v>
      </c>
      <c r="U1491" s="558" t="s">
        <v>573</v>
      </c>
      <c r="V1491" s="558" t="s">
        <v>429</v>
      </c>
      <c r="W1491" s="558" t="s">
        <v>561</v>
      </c>
      <c r="X1491" s="558" t="s">
        <v>214</v>
      </c>
      <c r="Y1491" s="673">
        <v>593000</v>
      </c>
      <c r="Z1491" s="569"/>
      <c r="AA1491" s="569">
        <v>104000</v>
      </c>
      <c r="AB1491" s="569"/>
      <c r="AC1491" s="569"/>
      <c r="AD1491" s="569"/>
      <c r="AE1491" s="569">
        <v>104000</v>
      </c>
      <c r="AF1491" s="569"/>
      <c r="AG1491" s="569"/>
      <c r="AH1491" s="569" t="s">
        <v>6198</v>
      </c>
      <c r="AI1491" t="s">
        <v>542</v>
      </c>
      <c r="BP1491" s="203"/>
      <c r="BQ1491" s="203"/>
      <c r="BR1491" s="203"/>
      <c r="BS1491" s="203"/>
      <c r="BT1491" s="203"/>
      <c r="BU1491" s="126"/>
      <c r="BV1491" s="203"/>
      <c r="BW1491" s="203"/>
      <c r="BX1491" s="126"/>
      <c r="BY1491" s="203"/>
      <c r="BZ1491" s="203"/>
      <c r="CA1491" s="126"/>
      <c r="CB1491" s="203"/>
      <c r="CC1491" s="203"/>
      <c r="CD1491" s="376"/>
      <c r="CE1491" s="203"/>
      <c r="CM1491" s="375"/>
    </row>
    <row r="1492" spans="5:91" x14ac:dyDescent="0.25">
      <c r="E1492" s="282">
        <v>45709</v>
      </c>
      <c r="F1492" s="212">
        <v>5000</v>
      </c>
      <c r="G1492" s="215"/>
      <c r="H1492" s="212" t="s">
        <v>883</v>
      </c>
      <c r="T1492" s="671">
        <v>44934</v>
      </c>
      <c r="U1492" s="558" t="s">
        <v>566</v>
      </c>
      <c r="V1492" s="558" t="s">
        <v>569</v>
      </c>
      <c r="W1492" s="558" t="s">
        <v>570</v>
      </c>
      <c r="X1492" s="558" t="s">
        <v>571</v>
      </c>
      <c r="Y1492" s="673">
        <v>494000</v>
      </c>
      <c r="Z1492" s="569"/>
      <c r="AA1492" s="569">
        <v>70000</v>
      </c>
      <c r="AB1492" s="569"/>
      <c r="AC1492" s="569"/>
      <c r="AD1492" s="569"/>
      <c r="AE1492" s="569">
        <v>70000</v>
      </c>
      <c r="AF1492" s="569"/>
      <c r="AG1492" s="569"/>
      <c r="AH1492" s="569" t="s">
        <v>572</v>
      </c>
      <c r="AI1492" t="s">
        <v>542</v>
      </c>
      <c r="BP1492" s="203"/>
      <c r="BQ1492" s="203"/>
      <c r="BR1492" s="203"/>
      <c r="BS1492" s="203"/>
      <c r="BT1492" s="203"/>
      <c r="BU1492" s="126"/>
      <c r="BV1492" s="203"/>
      <c r="BW1492" s="203"/>
      <c r="BX1492" s="126"/>
      <c r="BY1492" s="203"/>
      <c r="BZ1492" s="203"/>
      <c r="CA1492" s="126"/>
      <c r="CB1492" s="203"/>
      <c r="CC1492" s="203"/>
      <c r="CD1492" s="376"/>
      <c r="CE1492" s="203"/>
      <c r="CM1492" s="375"/>
    </row>
    <row r="1493" spans="5:91" x14ac:dyDescent="0.25">
      <c r="E1493" s="282">
        <v>45709</v>
      </c>
      <c r="F1493" s="212">
        <v>296000</v>
      </c>
      <c r="G1493" s="215" t="s">
        <v>1281</v>
      </c>
      <c r="H1493" s="212" t="s">
        <v>3344</v>
      </c>
      <c r="T1493" s="671">
        <v>44933</v>
      </c>
      <c r="U1493" s="558" t="s">
        <v>566</v>
      </c>
      <c r="V1493" s="558" t="s">
        <v>567</v>
      </c>
      <c r="W1493" s="558" t="s">
        <v>561</v>
      </c>
      <c r="X1493" s="558" t="s">
        <v>427</v>
      </c>
      <c r="Y1493" s="673">
        <v>372000</v>
      </c>
      <c r="Z1493" s="569"/>
      <c r="AA1493" s="569">
        <v>69000</v>
      </c>
      <c r="AB1493" s="569"/>
      <c r="AC1493" s="569"/>
      <c r="AD1493" s="569"/>
      <c r="AE1493" s="569">
        <v>69000</v>
      </c>
      <c r="AF1493" s="569"/>
      <c r="AG1493" s="569"/>
      <c r="AH1493" s="569" t="s">
        <v>568</v>
      </c>
      <c r="AI1493" t="s">
        <v>542</v>
      </c>
      <c r="BP1493" s="203"/>
      <c r="BQ1493" s="203"/>
      <c r="BR1493" s="203"/>
      <c r="BS1493" s="203"/>
      <c r="BT1493" s="203"/>
      <c r="BU1493" s="126"/>
      <c r="BV1493" s="203"/>
      <c r="BW1493" s="203"/>
      <c r="BX1493" s="126"/>
      <c r="BY1493" s="203"/>
      <c r="BZ1493" s="203"/>
      <c r="CA1493" s="126"/>
      <c r="CB1493" s="203"/>
      <c r="CC1493" s="203"/>
      <c r="CD1493" s="376"/>
      <c r="CE1493" s="203"/>
      <c r="CM1493" s="375"/>
    </row>
    <row r="1494" spans="5:91" x14ac:dyDescent="0.25">
      <c r="E1494" s="282">
        <v>45709</v>
      </c>
      <c r="F1494" s="212">
        <v>7000</v>
      </c>
      <c r="G1494" s="215"/>
      <c r="H1494" s="212" t="s">
        <v>4673</v>
      </c>
      <c r="T1494" s="671">
        <v>44932</v>
      </c>
      <c r="U1494" s="558" t="s">
        <v>556</v>
      </c>
      <c r="V1494" s="558" t="s">
        <v>565</v>
      </c>
      <c r="W1494" s="558" t="s">
        <v>561</v>
      </c>
      <c r="X1494" s="558" t="s">
        <v>214</v>
      </c>
      <c r="Y1494" s="673">
        <v>330000</v>
      </c>
      <c r="Z1494" s="569"/>
      <c r="AA1494" s="569">
        <v>49000</v>
      </c>
      <c r="AB1494" s="569"/>
      <c r="AC1494" s="569"/>
      <c r="AD1494" s="569"/>
      <c r="AE1494" s="569">
        <v>49000</v>
      </c>
      <c r="AF1494" s="569"/>
      <c r="AG1494" s="569"/>
      <c r="AH1494" s="569" t="s">
        <v>5916</v>
      </c>
      <c r="AI1494" t="s">
        <v>542</v>
      </c>
      <c r="BP1494" s="203"/>
      <c r="BQ1494" s="203"/>
      <c r="BR1494" s="203"/>
      <c r="BS1494" s="203"/>
      <c r="BT1494" s="203"/>
      <c r="BU1494" s="126"/>
      <c r="BV1494" s="203"/>
      <c r="BW1494" s="203"/>
      <c r="BX1494" s="126"/>
      <c r="BY1494" s="203"/>
      <c r="BZ1494" s="203"/>
      <c r="CA1494" s="126"/>
      <c r="CB1494" s="203"/>
      <c r="CC1494" s="203"/>
      <c r="CD1494" s="376"/>
      <c r="CE1494" s="203"/>
      <c r="CM1494" s="375"/>
    </row>
    <row r="1495" spans="5:91" x14ac:dyDescent="0.25">
      <c r="E1495" s="282">
        <v>45707</v>
      </c>
      <c r="F1495" s="212">
        <v>2000</v>
      </c>
      <c r="G1495" s="215"/>
      <c r="H1495" s="212" t="s">
        <v>892</v>
      </c>
      <c r="T1495" s="671">
        <v>44931</v>
      </c>
      <c r="U1495" s="558" t="s">
        <v>556</v>
      </c>
      <c r="V1495" s="558" t="s">
        <v>563</v>
      </c>
      <c r="W1495" s="558" t="s">
        <v>564</v>
      </c>
      <c r="X1495" s="558" t="s">
        <v>214</v>
      </c>
      <c r="Y1495" s="673">
        <v>680000</v>
      </c>
      <c r="Z1495" s="569"/>
      <c r="AA1495" s="569">
        <v>115000</v>
      </c>
      <c r="AB1495" s="569"/>
      <c r="AC1495" s="569"/>
      <c r="AD1495" s="569"/>
      <c r="AE1495" s="569">
        <v>115000</v>
      </c>
      <c r="AF1495" s="569"/>
      <c r="AG1495" s="569"/>
      <c r="AH1495" s="569" t="s">
        <v>5915</v>
      </c>
      <c r="AI1495" t="s">
        <v>542</v>
      </c>
      <c r="BP1495" s="203"/>
      <c r="BQ1495" s="203"/>
      <c r="BR1495" s="203"/>
      <c r="BS1495" s="203"/>
      <c r="BT1495" s="203"/>
      <c r="BU1495" s="126"/>
      <c r="BV1495" s="203"/>
      <c r="BW1495" s="203"/>
      <c r="BX1495" s="126"/>
      <c r="BY1495" s="203"/>
      <c r="BZ1495" s="203"/>
      <c r="CA1495" s="126"/>
      <c r="CB1495" s="203"/>
      <c r="CC1495" s="203"/>
      <c r="CD1495" s="376"/>
      <c r="CE1495" s="203"/>
      <c r="CM1495" s="375"/>
    </row>
    <row r="1496" spans="5:91" x14ac:dyDescent="0.25">
      <c r="E1496" s="282">
        <v>45706</v>
      </c>
      <c r="F1496" s="212">
        <v>2000</v>
      </c>
      <c r="G1496" s="215"/>
      <c r="H1496" s="212" t="s">
        <v>5230</v>
      </c>
      <c r="T1496" s="671">
        <v>44930</v>
      </c>
      <c r="U1496" s="558" t="s">
        <v>556</v>
      </c>
      <c r="V1496" s="558" t="s">
        <v>446</v>
      </c>
      <c r="W1496" s="558" t="s">
        <v>562</v>
      </c>
      <c r="X1496" s="558" t="s">
        <v>238</v>
      </c>
      <c r="Y1496" s="673">
        <v>370000</v>
      </c>
      <c r="Z1496" s="569"/>
      <c r="AA1496" s="569">
        <v>75000</v>
      </c>
      <c r="AB1496" s="569"/>
      <c r="AC1496" s="569"/>
      <c r="AD1496" s="569"/>
      <c r="AE1496" s="569">
        <v>75000</v>
      </c>
      <c r="AF1496" s="569"/>
      <c r="AG1496" s="569"/>
      <c r="AH1496" s="569" t="s">
        <v>5914</v>
      </c>
      <c r="AI1496" t="s">
        <v>542</v>
      </c>
      <c r="BP1496" s="203"/>
      <c r="BQ1496" s="203"/>
      <c r="BR1496" s="203"/>
      <c r="BS1496" s="203"/>
      <c r="BT1496" s="203"/>
      <c r="BU1496" s="126"/>
      <c r="BV1496" s="203"/>
      <c r="BW1496" s="203"/>
      <c r="BX1496" s="126"/>
      <c r="BY1496" s="203"/>
      <c r="BZ1496" s="203"/>
      <c r="CA1496" s="126"/>
      <c r="CB1496" s="203"/>
      <c r="CC1496" s="203"/>
      <c r="CD1496" s="376"/>
      <c r="CE1496" s="203"/>
      <c r="CM1496" s="375"/>
    </row>
    <row r="1497" spans="5:91" x14ac:dyDescent="0.25">
      <c r="E1497" s="282">
        <v>45706</v>
      </c>
      <c r="F1497" s="212">
        <v>14000</v>
      </c>
      <c r="G1497" s="215"/>
      <c r="H1497" s="212" t="s">
        <v>5228</v>
      </c>
      <c r="T1497" s="671">
        <v>44929</v>
      </c>
      <c r="U1497" s="558" t="s">
        <v>556</v>
      </c>
      <c r="V1497" s="558" t="s">
        <v>379</v>
      </c>
      <c r="W1497" s="558" t="s">
        <v>561</v>
      </c>
      <c r="X1497" s="558" t="s">
        <v>1653</v>
      </c>
      <c r="Y1497" s="673">
        <v>400000</v>
      </c>
      <c r="Z1497" s="569"/>
      <c r="AA1497" s="569">
        <v>63000</v>
      </c>
      <c r="AB1497" s="569"/>
      <c r="AC1497" s="569"/>
      <c r="AD1497" s="569"/>
      <c r="AE1497" s="569">
        <v>63000</v>
      </c>
      <c r="AF1497" s="569"/>
      <c r="AG1497" s="569"/>
      <c r="AH1497" s="569" t="s">
        <v>5913</v>
      </c>
      <c r="AI1497" t="s">
        <v>542</v>
      </c>
      <c r="BP1497" s="203"/>
      <c r="BQ1497" s="203"/>
      <c r="BR1497" s="203"/>
      <c r="BS1497" s="203"/>
      <c r="BT1497" s="203"/>
      <c r="BU1497" s="126"/>
      <c r="BV1497" s="203"/>
      <c r="BW1497" s="203"/>
      <c r="BX1497" s="126"/>
      <c r="BY1497" s="203"/>
      <c r="BZ1497" s="203"/>
      <c r="CA1497" s="126"/>
      <c r="CB1497" s="203"/>
      <c r="CC1497" s="203"/>
      <c r="CD1497" s="376"/>
      <c r="CE1497" s="203"/>
      <c r="CM1497" s="375"/>
    </row>
    <row r="1498" spans="5:91" x14ac:dyDescent="0.25">
      <c r="E1498" s="282">
        <v>45705</v>
      </c>
      <c r="F1498" s="212">
        <v>8000</v>
      </c>
      <c r="G1498" s="215"/>
      <c r="H1498" s="212" t="s">
        <v>1032</v>
      </c>
      <c r="T1498" s="671">
        <v>44928</v>
      </c>
      <c r="U1498" s="558" t="s">
        <v>556</v>
      </c>
      <c r="V1498" s="558" t="s">
        <v>560</v>
      </c>
      <c r="W1498" s="558" t="s">
        <v>561</v>
      </c>
      <c r="X1498" s="558" t="s">
        <v>427</v>
      </c>
      <c r="Y1498" s="673">
        <v>460000</v>
      </c>
      <c r="Z1498" s="569"/>
      <c r="AA1498" s="569">
        <v>37500</v>
      </c>
      <c r="AB1498" s="569"/>
      <c r="AC1498" s="569"/>
      <c r="AD1498" s="569"/>
      <c r="AE1498" s="569">
        <v>37500</v>
      </c>
      <c r="AF1498" s="569"/>
      <c r="AG1498" s="569"/>
      <c r="AH1498" s="569" t="s">
        <v>5911</v>
      </c>
      <c r="AI1498" t="s">
        <v>542</v>
      </c>
      <c r="BP1498" s="203"/>
      <c r="BQ1498" s="203"/>
      <c r="BR1498" s="203"/>
      <c r="BS1498" s="203"/>
      <c r="BT1498" s="203"/>
      <c r="BU1498" s="126"/>
      <c r="BV1498" s="203"/>
      <c r="BW1498" s="203"/>
      <c r="BX1498" s="126"/>
      <c r="BY1498" s="203"/>
      <c r="BZ1498" s="203"/>
      <c r="CA1498" s="126"/>
      <c r="CB1498" s="203"/>
      <c r="CC1498" s="203"/>
      <c r="CD1498" s="376"/>
      <c r="CE1498" s="203"/>
      <c r="CM1498" s="375"/>
    </row>
    <row r="1499" spans="5:91" x14ac:dyDescent="0.25">
      <c r="E1499" s="282">
        <v>45705</v>
      </c>
      <c r="F1499" s="212">
        <v>2000</v>
      </c>
      <c r="G1499" s="215"/>
      <c r="H1499" s="212" t="s">
        <v>3023</v>
      </c>
      <c r="T1499" s="671">
        <v>44927</v>
      </c>
      <c r="U1499" s="675" t="s">
        <v>556</v>
      </c>
      <c r="V1499" s="675" t="s">
        <v>557</v>
      </c>
      <c r="W1499" s="675" t="s">
        <v>558</v>
      </c>
      <c r="X1499" s="675" t="s">
        <v>559</v>
      </c>
      <c r="Y1499" s="676">
        <v>370000</v>
      </c>
      <c r="Z1499" s="677"/>
      <c r="AA1499" s="677">
        <v>1500</v>
      </c>
      <c r="AB1499" s="677"/>
      <c r="AC1499" s="677"/>
      <c r="AD1499" s="677"/>
      <c r="AE1499" s="677">
        <v>1500</v>
      </c>
      <c r="AF1499" s="677"/>
      <c r="AG1499" s="677"/>
      <c r="AH1499" s="677" t="s">
        <v>5912</v>
      </c>
      <c r="AI1499" t="s">
        <v>542</v>
      </c>
      <c r="BP1499" s="203"/>
      <c r="BQ1499" s="203"/>
      <c r="BR1499" s="203"/>
      <c r="BS1499" s="203"/>
      <c r="BT1499" s="203"/>
      <c r="BU1499" s="126"/>
      <c r="BV1499" s="203"/>
      <c r="BW1499" s="203"/>
      <c r="BX1499" s="126"/>
      <c r="BY1499" s="203"/>
      <c r="BZ1499" s="203"/>
      <c r="CA1499" s="126"/>
      <c r="CB1499" s="203"/>
      <c r="CC1499" s="203"/>
      <c r="CD1499" s="376"/>
      <c r="CE1499" s="203"/>
      <c r="CM1499" s="375"/>
    </row>
    <row r="1500" spans="5:91" x14ac:dyDescent="0.25">
      <c r="E1500" s="282">
        <v>45705</v>
      </c>
      <c r="F1500" s="212">
        <v>14000</v>
      </c>
      <c r="G1500" s="215"/>
      <c r="H1500" s="212" t="s">
        <v>5229</v>
      </c>
      <c r="AI1500" t="s">
        <v>542</v>
      </c>
      <c r="BP1500" s="203"/>
      <c r="BQ1500" s="203"/>
      <c r="BR1500" s="203"/>
      <c r="BS1500" s="203"/>
      <c r="BT1500" s="203"/>
      <c r="BU1500" s="126"/>
      <c r="BV1500" s="203"/>
      <c r="BW1500" s="203"/>
      <c r="BX1500" s="126"/>
      <c r="BY1500" s="203"/>
      <c r="BZ1500" s="203"/>
      <c r="CA1500" s="126"/>
      <c r="CB1500" s="203"/>
      <c r="CC1500" s="203"/>
      <c r="CD1500" s="376"/>
      <c r="CE1500" s="203"/>
      <c r="CM1500" s="375"/>
    </row>
    <row r="1501" spans="5:91" x14ac:dyDescent="0.25">
      <c r="E1501" s="282">
        <v>45703</v>
      </c>
      <c r="F1501" s="212">
        <v>5000</v>
      </c>
      <c r="G1501" s="215" t="s">
        <v>1281</v>
      </c>
      <c r="H1501" s="212" t="s">
        <v>888</v>
      </c>
      <c r="AI1501" t="s">
        <v>542</v>
      </c>
      <c r="BP1501" s="203"/>
      <c r="BQ1501" s="203"/>
      <c r="BR1501" s="203"/>
      <c r="BS1501" s="203"/>
      <c r="BT1501" s="203"/>
      <c r="BU1501" s="126"/>
      <c r="BV1501" s="203"/>
      <c r="BW1501" s="203"/>
      <c r="BX1501" s="126"/>
      <c r="BY1501" s="203"/>
      <c r="BZ1501" s="203"/>
      <c r="CA1501" s="126"/>
      <c r="CB1501" s="203"/>
      <c r="CC1501" s="203"/>
      <c r="CD1501" s="376"/>
      <c r="CE1501" s="203"/>
      <c r="CM1501" s="375"/>
    </row>
    <row r="1502" spans="5:91" x14ac:dyDescent="0.25">
      <c r="E1502" s="282">
        <v>45703</v>
      </c>
      <c r="F1502" s="212">
        <v>133000</v>
      </c>
      <c r="G1502" s="215" t="s">
        <v>3320</v>
      </c>
      <c r="H1502" s="212" t="s">
        <v>3344</v>
      </c>
      <c r="AI1502" t="s">
        <v>542</v>
      </c>
      <c r="BP1502" s="203"/>
      <c r="BQ1502" s="203"/>
      <c r="BR1502" s="203"/>
      <c r="BS1502" s="203"/>
      <c r="BT1502" s="203"/>
      <c r="BU1502" s="126"/>
      <c r="BV1502" s="203"/>
      <c r="BW1502" s="203"/>
      <c r="BX1502" s="126"/>
      <c r="BY1502" s="203"/>
      <c r="BZ1502" s="203"/>
      <c r="CA1502" s="126"/>
      <c r="CB1502" s="203"/>
      <c r="CC1502" s="203"/>
      <c r="CD1502" s="376"/>
      <c r="CE1502" s="203"/>
      <c r="CM1502" s="375"/>
    </row>
    <row r="1503" spans="5:91" x14ac:dyDescent="0.25">
      <c r="E1503" s="282">
        <v>45702</v>
      </c>
      <c r="F1503" s="212">
        <v>13000</v>
      </c>
      <c r="G1503" s="215"/>
      <c r="H1503" s="212" t="s">
        <v>5211</v>
      </c>
      <c r="AI1503" t="s">
        <v>542</v>
      </c>
      <c r="BP1503" s="203"/>
      <c r="BQ1503" s="203"/>
      <c r="BR1503" s="203"/>
      <c r="BS1503" s="203"/>
      <c r="BT1503" s="203"/>
      <c r="BU1503" s="126"/>
      <c r="BV1503" s="203"/>
      <c r="BW1503" s="203"/>
      <c r="BX1503" s="126"/>
      <c r="BY1503" s="203"/>
      <c r="BZ1503" s="203"/>
      <c r="CA1503" s="126"/>
      <c r="CB1503" s="203"/>
      <c r="CC1503" s="203"/>
      <c r="CD1503" s="376"/>
      <c r="CE1503" s="203"/>
      <c r="CM1503" s="375"/>
    </row>
    <row r="1504" spans="5:91" x14ac:dyDescent="0.25">
      <c r="E1504" s="282">
        <v>45701</v>
      </c>
      <c r="F1504" s="212">
        <v>3000</v>
      </c>
      <c r="G1504" s="215"/>
      <c r="H1504" s="212" t="s">
        <v>5202</v>
      </c>
      <c r="AI1504" t="s">
        <v>542</v>
      </c>
      <c r="BP1504" s="203"/>
      <c r="BQ1504" s="203"/>
      <c r="BR1504" s="203"/>
      <c r="BS1504" s="203"/>
      <c r="BT1504" s="203"/>
      <c r="BU1504" s="126"/>
      <c r="BV1504" s="203"/>
      <c r="BW1504" s="203"/>
      <c r="BX1504" s="126"/>
      <c r="BY1504" s="203"/>
      <c r="BZ1504" s="203"/>
      <c r="CA1504" s="126"/>
      <c r="CB1504" s="203"/>
      <c r="CC1504" s="203"/>
      <c r="CD1504" s="376"/>
      <c r="CE1504" s="203"/>
      <c r="CM1504" s="375"/>
    </row>
    <row r="1505" spans="5:91" x14ac:dyDescent="0.25">
      <c r="E1505" s="282">
        <v>45701</v>
      </c>
      <c r="F1505" s="212">
        <v>2000</v>
      </c>
      <c r="G1505" s="215"/>
      <c r="H1505" s="212" t="s">
        <v>5205</v>
      </c>
      <c r="AI1505" t="s">
        <v>542</v>
      </c>
      <c r="BP1505" s="203"/>
      <c r="BQ1505" s="203"/>
      <c r="BR1505" s="203"/>
      <c r="BS1505" s="203"/>
      <c r="BT1505" s="203"/>
      <c r="BU1505" s="126"/>
      <c r="BV1505" s="203"/>
      <c r="BW1505" s="203"/>
      <c r="BX1505" s="126"/>
      <c r="BY1505" s="203"/>
      <c r="BZ1505" s="203"/>
      <c r="CA1505" s="126"/>
      <c r="CB1505" s="203"/>
      <c r="CC1505" s="203"/>
      <c r="CD1505" s="376"/>
      <c r="CE1505" s="203"/>
      <c r="CM1505" s="375"/>
    </row>
    <row r="1506" spans="5:91" x14ac:dyDescent="0.25">
      <c r="E1506" s="282">
        <v>45701</v>
      </c>
      <c r="F1506" s="212">
        <v>30000</v>
      </c>
      <c r="G1506" s="215" t="s">
        <v>911</v>
      </c>
      <c r="H1506" s="212" t="s">
        <v>885</v>
      </c>
      <c r="AI1506" t="s">
        <v>542</v>
      </c>
      <c r="BP1506" s="203"/>
      <c r="BQ1506" s="203"/>
      <c r="BR1506" s="203"/>
      <c r="BS1506" s="203"/>
      <c r="BT1506" s="203"/>
      <c r="BU1506" s="126"/>
      <c r="BV1506" s="203"/>
      <c r="BW1506" s="203"/>
      <c r="BX1506" s="126"/>
      <c r="BY1506" s="203"/>
      <c r="BZ1506" s="203"/>
      <c r="CA1506" s="126"/>
      <c r="CB1506" s="203"/>
      <c r="CC1506" s="203"/>
      <c r="CD1506" s="376"/>
      <c r="CE1506" s="203"/>
      <c r="CM1506" s="375"/>
    </row>
    <row r="1507" spans="5:91" x14ac:dyDescent="0.25">
      <c r="E1507" s="282">
        <v>45700</v>
      </c>
      <c r="F1507" s="212">
        <v>30000</v>
      </c>
      <c r="G1507" s="215" t="s">
        <v>1281</v>
      </c>
      <c r="H1507" s="212" t="s">
        <v>5203</v>
      </c>
      <c r="AI1507" t="s">
        <v>542</v>
      </c>
      <c r="BP1507" s="203"/>
      <c r="BQ1507" s="203"/>
      <c r="BR1507" s="203"/>
      <c r="BS1507" s="203"/>
      <c r="BT1507" s="203"/>
      <c r="BU1507" s="126"/>
      <c r="BV1507" s="203"/>
      <c r="BW1507" s="203"/>
      <c r="BX1507" s="126"/>
      <c r="BY1507" s="203"/>
      <c r="BZ1507" s="203"/>
      <c r="CA1507" s="126"/>
      <c r="CB1507" s="203"/>
      <c r="CC1507" s="203"/>
      <c r="CD1507" s="376"/>
      <c r="CE1507" s="203"/>
      <c r="CM1507" s="375"/>
    </row>
    <row r="1508" spans="5:91" x14ac:dyDescent="0.25">
      <c r="E1508" s="282">
        <v>45700</v>
      </c>
      <c r="F1508" s="212">
        <v>5000</v>
      </c>
      <c r="G1508" s="215"/>
      <c r="H1508" s="212" t="s">
        <v>3697</v>
      </c>
      <c r="AI1508" t="s">
        <v>542</v>
      </c>
      <c r="BP1508" s="203"/>
      <c r="BQ1508" s="203"/>
      <c r="BR1508" s="203"/>
      <c r="BS1508" s="203"/>
      <c r="BT1508" s="203"/>
      <c r="BU1508" s="126"/>
      <c r="BV1508" s="203"/>
      <c r="BW1508" s="203"/>
      <c r="BX1508" s="126"/>
      <c r="BY1508" s="203"/>
      <c r="BZ1508" s="203"/>
      <c r="CA1508" s="126"/>
      <c r="CB1508" s="203"/>
      <c r="CC1508" s="203"/>
      <c r="CD1508" s="376"/>
      <c r="CE1508" s="203"/>
      <c r="CM1508" s="375"/>
    </row>
    <row r="1509" spans="5:91" x14ac:dyDescent="0.25">
      <c r="E1509" s="282">
        <v>45700</v>
      </c>
      <c r="F1509" s="212">
        <v>3000</v>
      </c>
      <c r="G1509" s="215"/>
      <c r="H1509" s="212" t="s">
        <v>3023</v>
      </c>
      <c r="AI1509" t="s">
        <v>542</v>
      </c>
      <c r="BP1509" s="203"/>
      <c r="BQ1509" s="203"/>
      <c r="BR1509" s="203"/>
      <c r="BS1509" s="203"/>
      <c r="BT1509" s="203"/>
      <c r="BU1509" s="126"/>
      <c r="BV1509" s="203"/>
      <c r="BW1509" s="203"/>
      <c r="BX1509" s="126"/>
      <c r="BY1509" s="203"/>
      <c r="BZ1509" s="203"/>
      <c r="CA1509" s="126"/>
      <c r="CB1509" s="203"/>
      <c r="CC1509" s="203"/>
      <c r="CD1509" s="376"/>
      <c r="CE1509" s="203"/>
      <c r="CM1509" s="375"/>
    </row>
    <row r="1510" spans="5:91" x14ac:dyDescent="0.25">
      <c r="E1510" s="282">
        <v>45700</v>
      </c>
      <c r="F1510" s="212">
        <v>4000</v>
      </c>
      <c r="G1510" s="215"/>
      <c r="H1510" s="212" t="s">
        <v>892</v>
      </c>
      <c r="AI1510" t="s">
        <v>542</v>
      </c>
      <c r="BP1510" s="203"/>
      <c r="BQ1510" s="203"/>
      <c r="BR1510" s="203"/>
      <c r="BS1510" s="203"/>
      <c r="BT1510" s="203"/>
      <c r="BU1510" s="126"/>
      <c r="BV1510" s="203"/>
      <c r="BW1510" s="203"/>
      <c r="BX1510" s="126"/>
      <c r="BY1510" s="203"/>
      <c r="BZ1510" s="203"/>
      <c r="CA1510" s="126"/>
      <c r="CB1510" s="203"/>
      <c r="CC1510" s="203"/>
      <c r="CD1510" s="376"/>
      <c r="CE1510" s="203"/>
      <c r="CM1510" s="375"/>
    </row>
    <row r="1511" spans="5:91" x14ac:dyDescent="0.25">
      <c r="E1511" s="282">
        <v>45700</v>
      </c>
      <c r="F1511" s="212">
        <v>12000</v>
      </c>
      <c r="G1511" s="215"/>
      <c r="H1511" s="212" t="s">
        <v>5199</v>
      </c>
      <c r="AI1511" t="s">
        <v>542</v>
      </c>
      <c r="BP1511" s="203"/>
      <c r="BQ1511" s="203"/>
      <c r="BR1511" s="203"/>
      <c r="BS1511" s="203"/>
      <c r="BT1511" s="203"/>
      <c r="BU1511" s="126"/>
      <c r="BV1511" s="203"/>
      <c r="BW1511" s="203"/>
      <c r="BX1511" s="126"/>
      <c r="BY1511" s="203"/>
      <c r="BZ1511" s="203"/>
      <c r="CA1511" s="126"/>
      <c r="CB1511" s="203"/>
      <c r="CC1511" s="203"/>
      <c r="CD1511" s="376"/>
      <c r="CE1511" s="203"/>
      <c r="CM1511" s="375"/>
    </row>
    <row r="1512" spans="5:91" x14ac:dyDescent="0.25">
      <c r="E1512" s="282">
        <v>45700</v>
      </c>
      <c r="F1512" s="212">
        <v>35000</v>
      </c>
      <c r="G1512" s="215"/>
      <c r="H1512" s="212" t="s">
        <v>990</v>
      </c>
      <c r="AI1512" t="s">
        <v>542</v>
      </c>
      <c r="BP1512" s="203"/>
      <c r="BQ1512" s="203"/>
      <c r="BR1512" s="203"/>
      <c r="BS1512" s="203"/>
      <c r="BT1512" s="203"/>
      <c r="BU1512" s="126"/>
      <c r="BV1512" s="203"/>
      <c r="BW1512" s="203"/>
      <c r="BX1512" s="126"/>
      <c r="BY1512" s="203"/>
      <c r="BZ1512" s="203"/>
      <c r="CA1512" s="126"/>
      <c r="CB1512" s="203"/>
      <c r="CC1512" s="203"/>
      <c r="CD1512" s="376"/>
      <c r="CE1512" s="203"/>
      <c r="CM1512" s="375"/>
    </row>
    <row r="1513" spans="5:91" x14ac:dyDescent="0.25">
      <c r="E1513" s="282">
        <v>45700</v>
      </c>
      <c r="F1513" s="212">
        <v>13000</v>
      </c>
      <c r="G1513" s="215"/>
      <c r="H1513" s="212" t="s">
        <v>1102</v>
      </c>
      <c r="AI1513" t="s">
        <v>542</v>
      </c>
      <c r="BP1513" s="203"/>
      <c r="BQ1513" s="203"/>
      <c r="BR1513" s="203"/>
      <c r="BS1513" s="203"/>
      <c r="BT1513" s="203"/>
      <c r="BU1513" s="126"/>
      <c r="BV1513" s="203"/>
      <c r="BW1513" s="203"/>
      <c r="BX1513" s="126"/>
      <c r="BY1513" s="203"/>
      <c r="BZ1513" s="203"/>
      <c r="CA1513" s="126"/>
      <c r="CB1513" s="203"/>
      <c r="CC1513" s="203"/>
      <c r="CD1513" s="376"/>
      <c r="CE1513" s="203"/>
      <c r="CM1513" s="375"/>
    </row>
    <row r="1514" spans="5:91" x14ac:dyDescent="0.25">
      <c r="E1514" s="282">
        <v>45699</v>
      </c>
      <c r="F1514" s="212">
        <v>30000</v>
      </c>
      <c r="G1514" s="215" t="s">
        <v>911</v>
      </c>
      <c r="H1514" s="212" t="s">
        <v>885</v>
      </c>
      <c r="AI1514" t="s">
        <v>542</v>
      </c>
      <c r="BP1514" s="203"/>
      <c r="BQ1514" s="203"/>
      <c r="BR1514" s="203"/>
      <c r="BS1514" s="203"/>
      <c r="BT1514" s="203"/>
      <c r="BU1514" s="126"/>
      <c r="BV1514" s="203"/>
      <c r="BW1514" s="203"/>
      <c r="BX1514" s="126"/>
      <c r="BY1514" s="203"/>
      <c r="BZ1514" s="203"/>
      <c r="CA1514" s="126"/>
      <c r="CB1514" s="203"/>
      <c r="CC1514" s="203"/>
      <c r="CD1514" s="376"/>
      <c r="CE1514" s="203"/>
      <c r="CM1514" s="375"/>
    </row>
    <row r="1515" spans="5:91" x14ac:dyDescent="0.25">
      <c r="E1515" s="282">
        <v>45698</v>
      </c>
      <c r="F1515" s="212">
        <v>7000</v>
      </c>
      <c r="G1515" s="215"/>
      <c r="H1515" s="212" t="s">
        <v>1032</v>
      </c>
      <c r="AI1515" t="s">
        <v>542</v>
      </c>
      <c r="BP1515" s="203"/>
      <c r="BQ1515" s="203"/>
      <c r="BR1515" s="203"/>
      <c r="BS1515" s="203"/>
      <c r="BT1515" s="203"/>
      <c r="BU1515" s="126"/>
      <c r="BV1515" s="203"/>
      <c r="BW1515" s="203"/>
      <c r="BX1515" s="126"/>
      <c r="BY1515" s="203"/>
      <c r="BZ1515" s="203"/>
      <c r="CA1515" s="126"/>
      <c r="CB1515" s="203"/>
      <c r="CC1515" s="203"/>
      <c r="CD1515" s="376"/>
      <c r="CE1515" s="203"/>
      <c r="CM1515" s="375"/>
    </row>
    <row r="1516" spans="5:91" x14ac:dyDescent="0.25">
      <c r="E1516" s="282">
        <v>45696</v>
      </c>
      <c r="F1516" s="212">
        <v>120000</v>
      </c>
      <c r="G1516" s="215"/>
      <c r="H1516" s="212"/>
      <c r="AI1516" t="s">
        <v>542</v>
      </c>
      <c r="BP1516" s="203"/>
      <c r="BQ1516" s="203"/>
      <c r="BR1516" s="203"/>
      <c r="BS1516" s="203"/>
      <c r="BT1516" s="203"/>
      <c r="BU1516" s="126"/>
      <c r="BV1516" s="203"/>
      <c r="BW1516" s="203"/>
      <c r="BX1516" s="126"/>
      <c r="BY1516" s="203"/>
      <c r="BZ1516" s="203"/>
      <c r="CA1516" s="126"/>
      <c r="CB1516" s="203"/>
      <c r="CC1516" s="203"/>
      <c r="CD1516" s="376"/>
      <c r="CE1516" s="203"/>
      <c r="CM1516" s="375"/>
    </row>
    <row r="1517" spans="5:91" x14ac:dyDescent="0.25">
      <c r="E1517" s="282">
        <v>45695</v>
      </c>
      <c r="F1517" s="212">
        <v>6000</v>
      </c>
      <c r="G1517" s="215"/>
      <c r="H1517" s="212" t="s">
        <v>3697</v>
      </c>
      <c r="AI1517" t="s">
        <v>542</v>
      </c>
      <c r="BP1517" s="203"/>
      <c r="BQ1517" s="203"/>
      <c r="BR1517" s="203"/>
      <c r="BS1517" s="203"/>
      <c r="BT1517" s="203"/>
      <c r="BU1517" s="126"/>
      <c r="BV1517" s="203"/>
      <c r="BW1517" s="203"/>
      <c r="BX1517" s="126"/>
      <c r="BY1517" s="203"/>
      <c r="BZ1517" s="203"/>
      <c r="CA1517" s="126"/>
      <c r="CB1517" s="203"/>
      <c r="CC1517" s="203"/>
      <c r="CD1517" s="376"/>
      <c r="CE1517" s="203"/>
      <c r="CM1517" s="375"/>
    </row>
    <row r="1518" spans="5:91" x14ac:dyDescent="0.25">
      <c r="E1518" s="282">
        <v>45695</v>
      </c>
      <c r="F1518" s="212">
        <v>20000</v>
      </c>
      <c r="G1518" s="215"/>
      <c r="H1518" s="212" t="s">
        <v>1053</v>
      </c>
      <c r="AI1518" t="s">
        <v>542</v>
      </c>
      <c r="BP1518" s="203"/>
      <c r="BQ1518" s="203"/>
      <c r="BR1518" s="203"/>
      <c r="BS1518" s="203"/>
      <c r="BT1518" s="203"/>
      <c r="BU1518" s="126"/>
      <c r="BV1518" s="203"/>
      <c r="BW1518" s="203"/>
      <c r="BX1518" s="126"/>
      <c r="BY1518" s="203"/>
      <c r="BZ1518" s="203"/>
      <c r="CA1518" s="126"/>
      <c r="CB1518" s="203"/>
      <c r="CC1518" s="203"/>
      <c r="CD1518" s="376"/>
      <c r="CE1518" s="203"/>
      <c r="CM1518" s="375"/>
    </row>
    <row r="1519" spans="5:91" x14ac:dyDescent="0.25">
      <c r="E1519" s="282">
        <v>45694</v>
      </c>
      <c r="F1519" s="212">
        <v>5000</v>
      </c>
      <c r="G1519" s="215" t="s">
        <v>1281</v>
      </c>
      <c r="H1519" s="212" t="s">
        <v>888</v>
      </c>
      <c r="AI1519" t="s">
        <v>542</v>
      </c>
      <c r="BP1519" s="203"/>
      <c r="BQ1519" s="203"/>
      <c r="BR1519" s="203"/>
      <c r="BS1519" s="203"/>
      <c r="BT1519" s="203"/>
      <c r="BU1519" s="126"/>
      <c r="BV1519" s="203"/>
      <c r="BW1519" s="203"/>
      <c r="BX1519" s="126"/>
      <c r="BY1519" s="203"/>
      <c r="BZ1519" s="203"/>
      <c r="CA1519" s="126"/>
      <c r="CB1519" s="203"/>
      <c r="CC1519" s="203"/>
      <c r="CD1519" s="376"/>
      <c r="CE1519" s="203"/>
      <c r="CM1519" s="375"/>
    </row>
    <row r="1520" spans="5:91" x14ac:dyDescent="0.25">
      <c r="E1520" s="282">
        <v>45694</v>
      </c>
      <c r="F1520" s="212">
        <v>18000</v>
      </c>
      <c r="G1520" s="215" t="s">
        <v>1281</v>
      </c>
      <c r="H1520" s="212" t="s">
        <v>897</v>
      </c>
      <c r="AI1520" t="s">
        <v>542</v>
      </c>
      <c r="BP1520" s="203"/>
      <c r="BQ1520" s="203"/>
      <c r="BR1520" s="203"/>
      <c r="BS1520" s="203"/>
      <c r="BT1520" s="203"/>
      <c r="BU1520" s="126"/>
      <c r="BV1520" s="203"/>
      <c r="BW1520" s="203"/>
      <c r="BX1520" s="126"/>
      <c r="BY1520" s="203"/>
      <c r="BZ1520" s="203"/>
      <c r="CA1520" s="126"/>
      <c r="CB1520" s="203"/>
      <c r="CC1520" s="203"/>
      <c r="CD1520" s="376"/>
      <c r="CE1520" s="203"/>
      <c r="CM1520" s="375"/>
    </row>
    <row r="1521" spans="5:91" x14ac:dyDescent="0.25">
      <c r="E1521" s="282">
        <v>45694</v>
      </c>
      <c r="F1521" s="212">
        <v>3000</v>
      </c>
      <c r="G1521" s="215"/>
      <c r="H1521" s="212" t="s">
        <v>5165</v>
      </c>
      <c r="AI1521" t="s">
        <v>542</v>
      </c>
      <c r="BP1521" s="203"/>
      <c r="BQ1521" s="203"/>
      <c r="BR1521" s="203"/>
      <c r="BS1521" s="203"/>
      <c r="BT1521" s="203"/>
      <c r="BU1521" s="126"/>
      <c r="BV1521" s="203"/>
      <c r="BW1521" s="203"/>
      <c r="BX1521" s="126"/>
      <c r="BY1521" s="203"/>
      <c r="BZ1521" s="203"/>
      <c r="CA1521" s="126"/>
      <c r="CB1521" s="203"/>
      <c r="CC1521" s="203"/>
      <c r="CD1521" s="376"/>
      <c r="CE1521" s="203"/>
      <c r="CM1521" s="375"/>
    </row>
    <row r="1522" spans="5:91" x14ac:dyDescent="0.25">
      <c r="E1522" s="282">
        <v>45694</v>
      </c>
      <c r="F1522" s="212">
        <v>156000</v>
      </c>
      <c r="G1522" s="215" t="s">
        <v>1281</v>
      </c>
      <c r="H1522" s="212" t="s">
        <v>3344</v>
      </c>
      <c r="AI1522" t="s">
        <v>542</v>
      </c>
      <c r="BP1522" s="203"/>
      <c r="BQ1522" s="203"/>
      <c r="BR1522" s="203"/>
      <c r="BS1522" s="203"/>
      <c r="BT1522" s="203"/>
      <c r="BU1522" s="126"/>
      <c r="BV1522" s="203"/>
      <c r="BW1522" s="203"/>
      <c r="BX1522" s="126"/>
      <c r="BY1522" s="203"/>
      <c r="BZ1522" s="203"/>
      <c r="CA1522" s="126"/>
      <c r="CB1522" s="203"/>
      <c r="CC1522" s="203"/>
      <c r="CD1522" s="376"/>
      <c r="CE1522" s="203"/>
      <c r="CM1522" s="375"/>
    </row>
    <row r="1523" spans="5:91" x14ac:dyDescent="0.25">
      <c r="E1523" s="282">
        <v>45693</v>
      </c>
      <c r="F1523" s="212">
        <v>3000</v>
      </c>
      <c r="G1523" s="215"/>
      <c r="H1523" s="212" t="s">
        <v>3023</v>
      </c>
      <c r="AI1523" t="s">
        <v>542</v>
      </c>
      <c r="BP1523" s="203"/>
      <c r="BQ1523" s="203"/>
      <c r="BR1523" s="203"/>
      <c r="BS1523" s="203"/>
      <c r="BT1523" s="203"/>
      <c r="BU1523" s="126"/>
      <c r="BV1523" s="203"/>
      <c r="BW1523" s="203"/>
      <c r="BX1523" s="126"/>
      <c r="BY1523" s="203"/>
      <c r="BZ1523" s="203"/>
      <c r="CA1523" s="126"/>
      <c r="CB1523" s="203"/>
      <c r="CC1523" s="203"/>
      <c r="CD1523" s="376"/>
      <c r="CE1523" s="203"/>
      <c r="CM1523" s="375"/>
    </row>
    <row r="1524" spans="5:91" x14ac:dyDescent="0.25">
      <c r="E1524" s="282">
        <v>45693</v>
      </c>
      <c r="F1524" s="212">
        <v>2000</v>
      </c>
      <c r="G1524" s="215"/>
      <c r="H1524" s="212" t="s">
        <v>5147</v>
      </c>
      <c r="AI1524" t="s">
        <v>542</v>
      </c>
      <c r="BP1524" s="203"/>
      <c r="BQ1524" s="203"/>
      <c r="BR1524" s="203"/>
      <c r="BS1524" s="203"/>
      <c r="BT1524" s="203"/>
      <c r="BU1524" s="126"/>
      <c r="BV1524" s="203"/>
      <c r="BW1524" s="203"/>
      <c r="BX1524" s="126"/>
      <c r="BY1524" s="203"/>
      <c r="BZ1524" s="203"/>
      <c r="CA1524" s="126"/>
      <c r="CB1524" s="203"/>
      <c r="CC1524" s="203"/>
      <c r="CD1524" s="376"/>
      <c r="CE1524" s="203"/>
      <c r="CM1524" s="375"/>
    </row>
    <row r="1525" spans="5:91" x14ac:dyDescent="0.25">
      <c r="E1525" s="282">
        <v>45692</v>
      </c>
      <c r="F1525" s="212">
        <v>27000</v>
      </c>
      <c r="G1525" s="215" t="s">
        <v>1281</v>
      </c>
      <c r="H1525" s="212" t="s">
        <v>5144</v>
      </c>
      <c r="AI1525" t="s">
        <v>542</v>
      </c>
      <c r="BP1525" s="203"/>
      <c r="BQ1525" s="203"/>
      <c r="BR1525" s="203"/>
      <c r="BS1525" s="203"/>
      <c r="BT1525" s="203"/>
      <c r="BU1525" s="126"/>
      <c r="BV1525" s="203"/>
      <c r="BW1525" s="203"/>
      <c r="BX1525" s="126"/>
      <c r="BY1525" s="203"/>
      <c r="BZ1525" s="203"/>
      <c r="CA1525" s="126"/>
      <c r="CB1525" s="203"/>
      <c r="CC1525" s="203"/>
      <c r="CD1525" s="376"/>
      <c r="CE1525" s="203"/>
      <c r="CM1525" s="375"/>
    </row>
    <row r="1526" spans="5:91" x14ac:dyDescent="0.25">
      <c r="E1526" s="282">
        <v>45692</v>
      </c>
      <c r="F1526" s="212">
        <v>30000</v>
      </c>
      <c r="G1526" s="215" t="s">
        <v>911</v>
      </c>
      <c r="H1526" s="212" t="s">
        <v>885</v>
      </c>
      <c r="AI1526" t="s">
        <v>542</v>
      </c>
      <c r="BP1526" s="203"/>
      <c r="BQ1526" s="203"/>
      <c r="BR1526" s="203"/>
      <c r="BS1526" s="203"/>
      <c r="BT1526" s="203"/>
      <c r="BU1526" s="126"/>
      <c r="BV1526" s="203"/>
      <c r="BW1526" s="203"/>
      <c r="BX1526" s="126"/>
      <c r="BY1526" s="203"/>
      <c r="BZ1526" s="203"/>
      <c r="CA1526" s="126"/>
      <c r="CB1526" s="203"/>
      <c r="CC1526" s="203"/>
      <c r="CD1526" s="376"/>
      <c r="CE1526" s="203"/>
      <c r="CM1526" s="375"/>
    </row>
    <row r="1527" spans="5:91" x14ac:dyDescent="0.25">
      <c r="E1527" s="282">
        <v>45692</v>
      </c>
      <c r="F1527" s="212">
        <v>12000</v>
      </c>
      <c r="G1527" s="215"/>
      <c r="H1527" s="212"/>
      <c r="AI1527" t="s">
        <v>542</v>
      </c>
      <c r="BP1527" s="203"/>
      <c r="BQ1527" s="203"/>
      <c r="BR1527" s="203"/>
      <c r="BS1527" s="203"/>
      <c r="BT1527" s="203"/>
      <c r="BU1527" s="126"/>
      <c r="BV1527" s="203"/>
      <c r="BW1527" s="203"/>
      <c r="BX1527" s="126"/>
      <c r="BY1527" s="203"/>
      <c r="BZ1527" s="203"/>
      <c r="CA1527" s="126"/>
      <c r="CB1527" s="203"/>
      <c r="CC1527" s="203"/>
      <c r="CD1527" s="376"/>
      <c r="CE1527" s="203"/>
      <c r="CM1527" s="375"/>
    </row>
    <row r="1528" spans="5:91" x14ac:dyDescent="0.25">
      <c r="E1528" s="282">
        <v>45690</v>
      </c>
      <c r="F1528" s="212">
        <v>5000</v>
      </c>
      <c r="G1528" s="215"/>
      <c r="H1528" s="212" t="s">
        <v>3697</v>
      </c>
      <c r="AI1528" t="s">
        <v>542</v>
      </c>
      <c r="BP1528" s="203"/>
      <c r="BQ1528" s="203"/>
      <c r="BR1528" s="203"/>
      <c r="BS1528" s="203"/>
      <c r="BT1528" s="203"/>
      <c r="BU1528" s="126"/>
      <c r="BV1528" s="203"/>
      <c r="BW1528" s="203"/>
      <c r="BX1528" s="126"/>
      <c r="BY1528" s="203"/>
      <c r="BZ1528" s="203"/>
      <c r="CA1528" s="126"/>
      <c r="CB1528" s="203"/>
      <c r="CC1528" s="203"/>
      <c r="CD1528" s="376"/>
      <c r="CE1528" s="203"/>
      <c r="CM1528" s="375"/>
    </row>
    <row r="1529" spans="5:91" x14ac:dyDescent="0.25">
      <c r="E1529" s="282">
        <v>45690</v>
      </c>
      <c r="F1529" s="212">
        <v>2000</v>
      </c>
      <c r="G1529" s="215"/>
      <c r="H1529" s="212" t="s">
        <v>5142</v>
      </c>
      <c r="AI1529" t="s">
        <v>542</v>
      </c>
      <c r="BP1529" s="203"/>
      <c r="BQ1529" s="203"/>
      <c r="BR1529" s="203"/>
      <c r="BS1529" s="203"/>
      <c r="BT1529" s="203"/>
      <c r="BU1529" s="126"/>
      <c r="BV1529" s="203"/>
      <c r="BW1529" s="203"/>
      <c r="BX1529" s="126"/>
      <c r="BY1529" s="203"/>
      <c r="BZ1529" s="203"/>
      <c r="CA1529" s="126"/>
      <c r="CB1529" s="203"/>
      <c r="CC1529" s="203"/>
      <c r="CD1529" s="376"/>
      <c r="CE1529" s="203"/>
      <c r="CM1529" s="375"/>
    </row>
    <row r="1530" spans="5:91" x14ac:dyDescent="0.25">
      <c r="E1530" s="282">
        <v>45689</v>
      </c>
      <c r="F1530" s="212">
        <v>40000</v>
      </c>
      <c r="G1530" s="215"/>
      <c r="H1530" s="212"/>
      <c r="AI1530" t="s">
        <v>542</v>
      </c>
      <c r="BP1530" s="203"/>
      <c r="BQ1530" s="203"/>
      <c r="BR1530" s="203"/>
      <c r="BS1530" s="203"/>
      <c r="BT1530" s="203"/>
      <c r="BU1530" s="126"/>
      <c r="BV1530" s="203"/>
      <c r="BW1530" s="203"/>
      <c r="BX1530" s="126"/>
      <c r="BY1530" s="203"/>
      <c r="BZ1530" s="203"/>
      <c r="CA1530" s="126"/>
      <c r="CB1530" s="203"/>
      <c r="CC1530" s="203"/>
      <c r="CD1530" s="376"/>
      <c r="CE1530" s="203"/>
      <c r="CM1530" s="375"/>
    </row>
    <row r="1531" spans="5:91" x14ac:dyDescent="0.25">
      <c r="E1531" s="282">
        <v>45688</v>
      </c>
      <c r="F1531" s="212">
        <v>3000</v>
      </c>
      <c r="G1531" s="215"/>
      <c r="H1531" s="212" t="s">
        <v>5098</v>
      </c>
      <c r="AI1531" t="s">
        <v>542</v>
      </c>
      <c r="BP1531" s="203"/>
      <c r="BQ1531" s="203"/>
      <c r="BR1531" s="203"/>
      <c r="BS1531" s="203"/>
      <c r="BT1531" s="203"/>
      <c r="BU1531" s="126"/>
      <c r="BV1531" s="203"/>
      <c r="BW1531" s="203"/>
      <c r="BX1531" s="126"/>
      <c r="BY1531" s="203"/>
      <c r="BZ1531" s="203"/>
      <c r="CA1531" s="126"/>
      <c r="CB1531" s="203"/>
      <c r="CC1531" s="203"/>
      <c r="CD1531" s="376"/>
      <c r="CE1531" s="203"/>
      <c r="CM1531" s="375"/>
    </row>
    <row r="1532" spans="5:91" x14ac:dyDescent="0.25">
      <c r="E1532" s="282">
        <v>45688</v>
      </c>
      <c r="F1532" s="212">
        <v>10000</v>
      </c>
      <c r="G1532" s="215"/>
      <c r="H1532" s="212" t="s">
        <v>5137</v>
      </c>
      <c r="AI1532" t="s">
        <v>542</v>
      </c>
      <c r="BP1532" s="203"/>
      <c r="BQ1532" s="203"/>
      <c r="BR1532" s="203"/>
      <c r="BS1532" s="203"/>
      <c r="BT1532" s="203"/>
      <c r="BU1532" s="126"/>
      <c r="BV1532" s="203"/>
      <c r="BW1532" s="203"/>
      <c r="BX1532" s="126"/>
      <c r="BY1532" s="203"/>
      <c r="BZ1532" s="203"/>
      <c r="CA1532" s="126"/>
      <c r="CB1532" s="203"/>
      <c r="CC1532" s="203"/>
      <c r="CD1532" s="376"/>
      <c r="CE1532" s="203"/>
      <c r="CM1532" s="375"/>
    </row>
    <row r="1533" spans="5:91" x14ac:dyDescent="0.25">
      <c r="E1533" s="282">
        <v>45687</v>
      </c>
      <c r="F1533" s="212">
        <v>4000</v>
      </c>
      <c r="G1533" s="215" t="s">
        <v>3320</v>
      </c>
      <c r="H1533" s="212" t="s">
        <v>888</v>
      </c>
      <c r="AI1533" t="s">
        <v>542</v>
      </c>
      <c r="BP1533" s="203"/>
      <c r="BQ1533" s="203"/>
      <c r="BR1533" s="203"/>
      <c r="BS1533" s="203"/>
      <c r="BT1533" s="203"/>
      <c r="BU1533" s="126"/>
      <c r="BV1533" s="203"/>
      <c r="BW1533" s="203"/>
      <c r="BX1533" s="126"/>
      <c r="BY1533" s="203"/>
      <c r="BZ1533" s="203"/>
      <c r="CA1533" s="126"/>
      <c r="CB1533" s="203"/>
      <c r="CC1533" s="203"/>
      <c r="CD1533" s="376"/>
      <c r="CE1533" s="203"/>
      <c r="CM1533" s="375"/>
    </row>
    <row r="1534" spans="5:91" x14ac:dyDescent="0.25">
      <c r="E1534" s="282">
        <v>45687</v>
      </c>
      <c r="F1534" s="212">
        <v>10000</v>
      </c>
      <c r="G1534" s="215"/>
      <c r="H1534" s="212" t="s">
        <v>3999</v>
      </c>
      <c r="AI1534" t="s">
        <v>542</v>
      </c>
      <c r="BP1534" s="203"/>
      <c r="BQ1534" s="203"/>
      <c r="BR1534" s="203"/>
      <c r="BS1534" s="203"/>
      <c r="BT1534" s="203"/>
      <c r="BU1534" s="126"/>
      <c r="BV1534" s="203"/>
      <c r="BW1534" s="203"/>
      <c r="BX1534" s="126"/>
      <c r="BY1534" s="203"/>
      <c r="BZ1534" s="203"/>
      <c r="CA1534" s="126"/>
      <c r="CB1534" s="203"/>
      <c r="CC1534" s="203"/>
      <c r="CD1534" s="376"/>
      <c r="CE1534" s="203"/>
      <c r="CM1534" s="375"/>
    </row>
    <row r="1535" spans="5:91" x14ac:dyDescent="0.25">
      <c r="E1535" s="282">
        <v>45687</v>
      </c>
      <c r="F1535" s="212">
        <v>184000</v>
      </c>
      <c r="G1535" s="215" t="s">
        <v>1281</v>
      </c>
      <c r="H1535" s="212" t="s">
        <v>3344</v>
      </c>
      <c r="AI1535" t="s">
        <v>542</v>
      </c>
      <c r="BP1535" s="203"/>
      <c r="BQ1535" s="203"/>
      <c r="BR1535" s="203"/>
      <c r="BS1535" s="203"/>
      <c r="BT1535" s="203"/>
      <c r="BU1535" s="126"/>
      <c r="BV1535" s="203"/>
      <c r="BW1535" s="203"/>
      <c r="BX1535" s="126"/>
      <c r="BY1535" s="203"/>
      <c r="BZ1535" s="203"/>
      <c r="CA1535" s="126"/>
      <c r="CB1535" s="203"/>
      <c r="CC1535" s="203"/>
      <c r="CD1535" s="376"/>
      <c r="CE1535" s="203"/>
      <c r="CM1535" s="375"/>
    </row>
    <row r="1536" spans="5:91" x14ac:dyDescent="0.25">
      <c r="E1536" s="282">
        <v>45686</v>
      </c>
      <c r="F1536" s="212">
        <v>5000</v>
      </c>
      <c r="G1536" s="215"/>
      <c r="H1536" s="212" t="s">
        <v>883</v>
      </c>
      <c r="AI1536" t="s">
        <v>542</v>
      </c>
      <c r="BP1536" s="203"/>
      <c r="BQ1536" s="203"/>
      <c r="BR1536" s="203"/>
      <c r="BS1536" s="203"/>
      <c r="BT1536" s="203"/>
      <c r="BU1536" s="126"/>
      <c r="BV1536" s="203"/>
      <c r="BW1536" s="203"/>
      <c r="BX1536" s="126"/>
      <c r="BY1536" s="203"/>
      <c r="BZ1536" s="203"/>
      <c r="CA1536" s="126"/>
      <c r="CB1536" s="203"/>
      <c r="CC1536" s="203"/>
      <c r="CD1536" s="376"/>
      <c r="CE1536" s="203"/>
      <c r="CM1536" s="375"/>
    </row>
    <row r="1537" spans="5:91" x14ac:dyDescent="0.25">
      <c r="E1537" s="282">
        <v>45685</v>
      </c>
      <c r="F1537" s="212">
        <v>2000</v>
      </c>
      <c r="G1537" s="215"/>
      <c r="H1537" s="212" t="s">
        <v>2618</v>
      </c>
      <c r="AI1537" t="s">
        <v>542</v>
      </c>
      <c r="BP1537" s="203"/>
      <c r="BQ1537" s="203"/>
      <c r="BR1537" s="203"/>
      <c r="BS1537" s="203"/>
      <c r="BT1537" s="203"/>
      <c r="BU1537" s="126"/>
      <c r="BV1537" s="203"/>
      <c r="BW1537" s="203"/>
      <c r="BX1537" s="126"/>
      <c r="BY1537" s="203"/>
      <c r="BZ1537" s="203"/>
      <c r="CA1537" s="126"/>
      <c r="CB1537" s="203"/>
      <c r="CC1537" s="203"/>
      <c r="CD1537" s="376"/>
      <c r="CE1537" s="203"/>
      <c r="CM1537" s="375"/>
    </row>
    <row r="1538" spans="5:91" x14ac:dyDescent="0.25">
      <c r="E1538" s="282">
        <v>45685</v>
      </c>
      <c r="F1538" s="212">
        <v>3000</v>
      </c>
      <c r="G1538" s="215"/>
      <c r="H1538" s="212" t="s">
        <v>3546</v>
      </c>
      <c r="AI1538" t="s">
        <v>542</v>
      </c>
      <c r="BP1538" s="203"/>
      <c r="BQ1538" s="203"/>
      <c r="BR1538" s="203"/>
      <c r="BS1538" s="203"/>
      <c r="BT1538" s="203"/>
      <c r="BU1538" s="126"/>
      <c r="BV1538" s="203"/>
      <c r="BW1538" s="203"/>
      <c r="BX1538" s="126"/>
      <c r="BY1538" s="203"/>
      <c r="BZ1538" s="203"/>
      <c r="CA1538" s="126"/>
      <c r="CB1538" s="203"/>
      <c r="CC1538" s="203"/>
      <c r="CD1538" s="376"/>
      <c r="CE1538" s="203"/>
      <c r="CM1538" s="375"/>
    </row>
    <row r="1539" spans="5:91" x14ac:dyDescent="0.25">
      <c r="E1539" s="282">
        <v>45684</v>
      </c>
      <c r="F1539" s="212">
        <v>2000</v>
      </c>
      <c r="G1539" s="215"/>
      <c r="H1539" s="212" t="s">
        <v>2618</v>
      </c>
      <c r="AI1539" t="s">
        <v>542</v>
      </c>
      <c r="BP1539" s="203"/>
      <c r="BQ1539" s="203"/>
      <c r="BR1539" s="203"/>
      <c r="BS1539" s="203"/>
      <c r="BT1539" s="203"/>
      <c r="BU1539" s="126"/>
      <c r="BV1539" s="203"/>
      <c r="BW1539" s="203"/>
      <c r="BX1539" s="126"/>
      <c r="BY1539" s="203"/>
      <c r="BZ1539" s="203"/>
      <c r="CA1539" s="126"/>
      <c r="CB1539" s="203"/>
      <c r="CC1539" s="203"/>
      <c r="CD1539" s="376"/>
      <c r="CE1539" s="203"/>
      <c r="CM1539" s="375"/>
    </row>
    <row r="1540" spans="5:91" x14ac:dyDescent="0.25">
      <c r="E1540" s="282">
        <v>45684</v>
      </c>
      <c r="F1540" s="212">
        <v>8000</v>
      </c>
      <c r="G1540" s="215"/>
      <c r="H1540" s="212" t="s">
        <v>5136</v>
      </c>
      <c r="AI1540" t="s">
        <v>542</v>
      </c>
      <c r="BP1540" s="203"/>
      <c r="BQ1540" s="203"/>
      <c r="BR1540" s="203"/>
      <c r="BS1540" s="203"/>
      <c r="BT1540" s="203"/>
      <c r="BU1540" s="126"/>
      <c r="BV1540" s="203"/>
      <c r="BW1540" s="203"/>
      <c r="BX1540" s="126"/>
      <c r="BY1540" s="203"/>
      <c r="BZ1540" s="203"/>
      <c r="CA1540" s="126"/>
      <c r="CB1540" s="203"/>
      <c r="CC1540" s="203"/>
      <c r="CD1540" s="376"/>
      <c r="CE1540" s="203"/>
      <c r="CM1540" s="375"/>
    </row>
    <row r="1541" spans="5:91" x14ac:dyDescent="0.25">
      <c r="E1541" s="282">
        <v>45683</v>
      </c>
      <c r="F1541" s="212">
        <v>5000</v>
      </c>
      <c r="G1541" s="215"/>
      <c r="H1541" s="212" t="s">
        <v>3697</v>
      </c>
      <c r="AI1541" t="s">
        <v>542</v>
      </c>
      <c r="BP1541" s="203"/>
      <c r="BQ1541" s="203"/>
      <c r="BR1541" s="203"/>
      <c r="BS1541" s="203"/>
      <c r="BT1541" s="203"/>
      <c r="BU1541" s="126"/>
      <c r="BV1541" s="203"/>
      <c r="BW1541" s="203"/>
      <c r="BX1541" s="126"/>
      <c r="BY1541" s="203"/>
      <c r="BZ1541" s="203"/>
      <c r="CA1541" s="126"/>
      <c r="CB1541" s="203"/>
      <c r="CC1541" s="203"/>
      <c r="CD1541" s="376"/>
      <c r="CE1541" s="203"/>
      <c r="CM1541" s="375"/>
    </row>
    <row r="1542" spans="5:91" x14ac:dyDescent="0.25">
      <c r="E1542" s="282">
        <v>45683</v>
      </c>
      <c r="F1542" s="212">
        <v>2000</v>
      </c>
      <c r="G1542" s="215"/>
      <c r="H1542" s="212" t="s">
        <v>892</v>
      </c>
      <c r="AI1542" t="s">
        <v>542</v>
      </c>
      <c r="BP1542" s="203"/>
      <c r="BQ1542" s="203"/>
      <c r="BR1542" s="203"/>
      <c r="BS1542" s="203"/>
      <c r="BT1542" s="203"/>
      <c r="BU1542" s="126"/>
      <c r="BV1542" s="203"/>
      <c r="BW1542" s="203"/>
      <c r="BX1542" s="126"/>
      <c r="BY1542" s="203"/>
      <c r="BZ1542" s="203"/>
      <c r="CA1542" s="126"/>
      <c r="CB1542" s="203"/>
      <c r="CC1542" s="203"/>
      <c r="CD1542" s="376"/>
      <c r="CE1542" s="203"/>
      <c r="CM1542" s="375"/>
    </row>
    <row r="1543" spans="5:91" x14ac:dyDescent="0.25">
      <c r="E1543" s="282">
        <v>45682</v>
      </c>
      <c r="F1543" s="212">
        <v>30000</v>
      </c>
      <c r="G1543" s="215"/>
      <c r="H1543" s="212" t="s">
        <v>5104</v>
      </c>
      <c r="AI1543" t="s">
        <v>542</v>
      </c>
      <c r="BP1543" s="203"/>
      <c r="BQ1543" s="203"/>
      <c r="BR1543" s="203"/>
      <c r="BS1543" s="203"/>
      <c r="BT1543" s="203"/>
      <c r="BU1543" s="126"/>
      <c r="BV1543" s="203"/>
      <c r="BW1543" s="203"/>
      <c r="BX1543" s="126"/>
      <c r="BY1543" s="203"/>
      <c r="BZ1543" s="203"/>
      <c r="CA1543" s="126"/>
      <c r="CB1543" s="203"/>
      <c r="CC1543" s="203"/>
      <c r="CD1543" s="376"/>
      <c r="CE1543" s="203"/>
      <c r="CM1543" s="375"/>
    </row>
    <row r="1544" spans="5:91" x14ac:dyDescent="0.25">
      <c r="E1544" s="282">
        <v>45681</v>
      </c>
      <c r="F1544" s="212">
        <v>5000</v>
      </c>
      <c r="G1544" s="215" t="s">
        <v>1281</v>
      </c>
      <c r="H1544" s="212" t="s">
        <v>883</v>
      </c>
      <c r="AI1544" t="s">
        <v>542</v>
      </c>
      <c r="BP1544" s="203"/>
      <c r="BQ1544" s="203"/>
      <c r="BR1544" s="203"/>
      <c r="BS1544" s="203"/>
      <c r="BT1544" s="203"/>
      <c r="BU1544" s="126"/>
      <c r="BV1544" s="203"/>
      <c r="BW1544" s="203"/>
      <c r="BX1544" s="126"/>
      <c r="BY1544" s="203"/>
      <c r="BZ1544" s="203"/>
      <c r="CA1544" s="126"/>
      <c r="CB1544" s="203"/>
      <c r="CC1544" s="203"/>
      <c r="CD1544" s="376"/>
      <c r="CE1544" s="203"/>
      <c r="CM1544" s="375"/>
    </row>
    <row r="1545" spans="5:91" x14ac:dyDescent="0.25">
      <c r="E1545" s="282">
        <v>45681</v>
      </c>
      <c r="F1545" s="212">
        <v>30000</v>
      </c>
      <c r="G1545" s="215" t="s">
        <v>911</v>
      </c>
      <c r="H1545" s="212" t="s">
        <v>885</v>
      </c>
      <c r="AI1545" t="s">
        <v>542</v>
      </c>
      <c r="BP1545" s="203"/>
      <c r="BQ1545" s="203"/>
      <c r="BR1545" s="203"/>
      <c r="BS1545" s="203"/>
      <c r="BT1545" s="203"/>
      <c r="BU1545" s="126"/>
      <c r="BV1545" s="203"/>
      <c r="BW1545" s="203"/>
      <c r="BX1545" s="126"/>
      <c r="BY1545" s="203"/>
      <c r="BZ1545" s="203"/>
      <c r="CA1545" s="126"/>
      <c r="CB1545" s="203"/>
      <c r="CC1545" s="203"/>
      <c r="CD1545" s="376"/>
      <c r="CE1545" s="203"/>
      <c r="CM1545" s="375"/>
    </row>
    <row r="1546" spans="5:91" x14ac:dyDescent="0.25">
      <c r="E1546" s="282">
        <v>45681</v>
      </c>
      <c r="F1546" s="212">
        <v>10000</v>
      </c>
      <c r="G1546" s="215"/>
      <c r="H1546" s="212" t="s">
        <v>5102</v>
      </c>
      <c r="AI1546" t="s">
        <v>542</v>
      </c>
      <c r="BP1546" s="203"/>
      <c r="BQ1546" s="203"/>
      <c r="BR1546" s="203"/>
      <c r="BS1546" s="203"/>
      <c r="BT1546" s="203"/>
      <c r="BU1546" s="126"/>
      <c r="BV1546" s="203"/>
      <c r="BW1546" s="203"/>
      <c r="BX1546" s="126"/>
      <c r="BY1546" s="203"/>
      <c r="BZ1546" s="203"/>
      <c r="CA1546" s="126"/>
      <c r="CB1546" s="203"/>
      <c r="CC1546" s="203"/>
      <c r="CD1546" s="376"/>
      <c r="CE1546" s="203"/>
      <c r="CM1546" s="375"/>
    </row>
    <row r="1547" spans="5:91" x14ac:dyDescent="0.25">
      <c r="E1547" s="282">
        <v>45681</v>
      </c>
      <c r="F1547" s="212">
        <v>10000</v>
      </c>
      <c r="G1547" s="215"/>
      <c r="H1547" s="212" t="s">
        <v>975</v>
      </c>
      <c r="AI1547" t="s">
        <v>542</v>
      </c>
      <c r="BP1547" s="203"/>
      <c r="BQ1547" s="203"/>
      <c r="BR1547" s="203"/>
      <c r="BS1547" s="203"/>
      <c r="BT1547" s="203"/>
      <c r="BU1547" s="126"/>
      <c r="BV1547" s="203"/>
      <c r="BW1547" s="203"/>
      <c r="BX1547" s="126"/>
      <c r="BY1547" s="203"/>
      <c r="BZ1547" s="203"/>
      <c r="CA1547" s="126"/>
      <c r="CB1547" s="203"/>
      <c r="CC1547" s="203"/>
      <c r="CD1547" s="376"/>
      <c r="CE1547" s="203"/>
      <c r="CM1547" s="375"/>
    </row>
    <row r="1548" spans="5:91" x14ac:dyDescent="0.25">
      <c r="E1548" s="282">
        <v>45681</v>
      </c>
      <c r="F1548" s="212">
        <v>54000</v>
      </c>
      <c r="G1548" s="215"/>
      <c r="H1548" s="212" t="s">
        <v>5103</v>
      </c>
      <c r="AI1548" t="s">
        <v>542</v>
      </c>
      <c r="BP1548" s="203"/>
      <c r="BQ1548" s="203"/>
      <c r="BR1548" s="203"/>
      <c r="BS1548" s="203"/>
      <c r="BT1548" s="203"/>
      <c r="BU1548" s="126"/>
      <c r="BV1548" s="203"/>
      <c r="BW1548" s="203"/>
      <c r="BX1548" s="126"/>
      <c r="BY1548" s="203"/>
      <c r="BZ1548" s="203"/>
      <c r="CA1548" s="126"/>
      <c r="CB1548" s="203"/>
      <c r="CC1548" s="203"/>
      <c r="CD1548" s="376"/>
      <c r="CE1548" s="203"/>
      <c r="CM1548" s="375"/>
    </row>
    <row r="1549" spans="5:91" x14ac:dyDescent="0.25">
      <c r="E1549" s="282">
        <v>45681</v>
      </c>
      <c r="F1549" s="212">
        <v>5000</v>
      </c>
      <c r="G1549" s="215"/>
      <c r="H1549" s="212" t="s">
        <v>5101</v>
      </c>
      <c r="AI1549" t="s">
        <v>542</v>
      </c>
      <c r="BP1549" s="203"/>
      <c r="BQ1549" s="203"/>
      <c r="BR1549" s="203"/>
      <c r="BS1549" s="203"/>
      <c r="BT1549" s="203"/>
      <c r="BU1549" s="126"/>
      <c r="BV1549" s="203"/>
      <c r="BW1549" s="203"/>
      <c r="BX1549" s="126"/>
      <c r="BY1549" s="203"/>
      <c r="BZ1549" s="203"/>
      <c r="CA1549" s="126"/>
      <c r="CB1549" s="203"/>
      <c r="CC1549" s="203"/>
      <c r="CD1549" s="376"/>
      <c r="CE1549" s="203"/>
      <c r="CM1549" s="375"/>
    </row>
    <row r="1550" spans="5:91" x14ac:dyDescent="0.25">
      <c r="E1550" s="282">
        <v>45681</v>
      </c>
      <c r="F1550" s="212">
        <v>42000</v>
      </c>
      <c r="G1550" s="215"/>
      <c r="H1550" s="212"/>
      <c r="AI1550" t="s">
        <v>542</v>
      </c>
      <c r="BP1550" s="203"/>
      <c r="BQ1550" s="203"/>
      <c r="BR1550" s="203"/>
      <c r="BS1550" s="203"/>
      <c r="BT1550" s="203"/>
      <c r="BU1550" s="126"/>
      <c r="BV1550" s="203"/>
      <c r="BW1550" s="203"/>
      <c r="BX1550" s="126"/>
      <c r="BY1550" s="203"/>
      <c r="BZ1550" s="203"/>
      <c r="CA1550" s="126"/>
      <c r="CB1550" s="203"/>
      <c r="CC1550" s="203"/>
      <c r="CD1550" s="376"/>
      <c r="CE1550" s="203"/>
      <c r="CM1550" s="375"/>
    </row>
    <row r="1551" spans="5:91" x14ac:dyDescent="0.25">
      <c r="E1551" s="282">
        <v>45680</v>
      </c>
      <c r="F1551" s="212">
        <v>5000</v>
      </c>
      <c r="G1551" s="215" t="s">
        <v>1281</v>
      </c>
      <c r="H1551" s="212" t="s">
        <v>984</v>
      </c>
      <c r="AI1551" t="s">
        <v>542</v>
      </c>
      <c r="BP1551" s="203"/>
      <c r="BQ1551" s="203"/>
      <c r="BR1551" s="203"/>
      <c r="BS1551" s="203"/>
      <c r="BT1551" s="203"/>
      <c r="BU1551" s="126"/>
      <c r="BV1551" s="203"/>
      <c r="BW1551" s="203"/>
      <c r="BX1551" s="126"/>
      <c r="BY1551" s="203"/>
      <c r="BZ1551" s="203"/>
      <c r="CA1551" s="126"/>
      <c r="CB1551" s="203"/>
      <c r="CC1551" s="203"/>
      <c r="CD1551" s="376"/>
      <c r="CE1551" s="203"/>
      <c r="CM1551" s="375"/>
    </row>
    <row r="1552" spans="5:91" x14ac:dyDescent="0.25">
      <c r="E1552" s="282">
        <v>45680</v>
      </c>
      <c r="F1552" s="212">
        <v>19000</v>
      </c>
      <c r="G1552" s="215" t="s">
        <v>1281</v>
      </c>
      <c r="H1552" s="212" t="s">
        <v>1795</v>
      </c>
      <c r="AI1552" t="s">
        <v>542</v>
      </c>
      <c r="BP1552" s="203"/>
      <c r="BQ1552" s="203"/>
      <c r="BR1552" s="203"/>
      <c r="BS1552" s="203"/>
      <c r="BT1552" s="203"/>
      <c r="BU1552" s="126"/>
      <c r="BV1552" s="203"/>
      <c r="BW1552" s="203"/>
      <c r="BX1552" s="126"/>
      <c r="BY1552" s="203"/>
      <c r="BZ1552" s="203"/>
      <c r="CA1552" s="126"/>
      <c r="CB1552" s="203"/>
      <c r="CC1552" s="203"/>
      <c r="CD1552" s="376"/>
      <c r="CE1552" s="203"/>
      <c r="CM1552" s="375"/>
    </row>
    <row r="1553" spans="5:91" x14ac:dyDescent="0.25">
      <c r="E1553" s="282">
        <v>45680</v>
      </c>
      <c r="F1553" s="212">
        <v>4000</v>
      </c>
      <c r="G1553" s="215" t="s">
        <v>3324</v>
      </c>
      <c r="H1553" s="212" t="s">
        <v>5098</v>
      </c>
      <c r="AI1553" t="s">
        <v>542</v>
      </c>
      <c r="BP1553" s="203"/>
      <c r="BQ1553" s="203"/>
      <c r="BR1553" s="203"/>
      <c r="BS1553" s="203"/>
      <c r="BT1553" s="203"/>
      <c r="BU1553" s="126"/>
      <c r="BV1553" s="203"/>
      <c r="BW1553" s="203"/>
      <c r="BX1553" s="126"/>
      <c r="BY1553" s="203"/>
      <c r="BZ1553" s="203"/>
      <c r="CA1553" s="126"/>
      <c r="CB1553" s="203"/>
      <c r="CC1553" s="203"/>
      <c r="CD1553" s="376"/>
      <c r="CE1553" s="203"/>
      <c r="CM1553" s="375"/>
    </row>
    <row r="1554" spans="5:91" x14ac:dyDescent="0.25">
      <c r="E1554" s="282">
        <v>45680</v>
      </c>
      <c r="F1554" s="212">
        <v>279000</v>
      </c>
      <c r="G1554" s="215" t="s">
        <v>1281</v>
      </c>
      <c r="H1554" s="212" t="s">
        <v>3344</v>
      </c>
      <c r="AI1554" t="s">
        <v>542</v>
      </c>
      <c r="BP1554" s="203"/>
      <c r="BQ1554" s="203"/>
      <c r="BR1554" s="203"/>
      <c r="BS1554" s="203"/>
      <c r="BT1554" s="203"/>
      <c r="BU1554" s="126"/>
      <c r="BV1554" s="203"/>
      <c r="BW1554" s="203"/>
      <c r="BX1554" s="126"/>
      <c r="BY1554" s="203"/>
      <c r="BZ1554" s="203"/>
      <c r="CA1554" s="126"/>
      <c r="CB1554" s="203"/>
      <c r="CC1554" s="203"/>
      <c r="CD1554" s="376"/>
      <c r="CE1554" s="203"/>
      <c r="CM1554" s="375"/>
    </row>
    <row r="1555" spans="5:91" x14ac:dyDescent="0.25">
      <c r="E1555" s="282">
        <v>45680</v>
      </c>
      <c r="F1555" s="212">
        <v>23000</v>
      </c>
      <c r="G1555" s="215" t="s">
        <v>3244</v>
      </c>
      <c r="H1555" s="212" t="s">
        <v>5100</v>
      </c>
      <c r="BP1555" s="203"/>
      <c r="BQ1555" s="203"/>
      <c r="BR1555" s="203"/>
      <c r="BS1555" s="203"/>
      <c r="BT1555" s="203"/>
      <c r="BU1555" s="126"/>
      <c r="BV1555" s="203"/>
      <c r="BW1555" s="203"/>
      <c r="BX1555" s="126"/>
      <c r="BY1555" s="203"/>
      <c r="BZ1555" s="203"/>
      <c r="CA1555" s="126"/>
      <c r="CB1555" s="203"/>
      <c r="CC1555" s="203"/>
      <c r="CD1555" s="376"/>
      <c r="CE1555" s="203"/>
      <c r="CM1555" s="375"/>
    </row>
    <row r="1556" spans="5:91" x14ac:dyDescent="0.25">
      <c r="E1556" s="282">
        <v>45680</v>
      </c>
      <c r="F1556" s="212">
        <v>150000</v>
      </c>
      <c r="G1556" s="215"/>
      <c r="H1556" s="212"/>
      <c r="BP1556" s="203"/>
      <c r="BQ1556" s="203"/>
      <c r="BR1556" s="203"/>
      <c r="BS1556" s="203"/>
      <c r="BT1556" s="203"/>
      <c r="BU1556" s="126"/>
      <c r="BV1556" s="203"/>
      <c r="BW1556" s="203"/>
      <c r="BX1556" s="126"/>
      <c r="BY1556" s="203"/>
      <c r="BZ1556" s="203"/>
      <c r="CA1556" s="126"/>
      <c r="CB1556" s="203"/>
      <c r="CC1556" s="203"/>
      <c r="CD1556" s="376"/>
      <c r="CE1556" s="203"/>
      <c r="CM1556" s="375"/>
    </row>
    <row r="1557" spans="5:91" x14ac:dyDescent="0.25">
      <c r="E1557" s="282">
        <v>45679</v>
      </c>
      <c r="F1557" s="212">
        <v>5000</v>
      </c>
      <c r="G1557" s="215"/>
      <c r="H1557" s="212" t="s">
        <v>2618</v>
      </c>
      <c r="BP1557" s="203"/>
      <c r="BQ1557" s="203"/>
      <c r="BR1557" s="203"/>
      <c r="BS1557" s="203"/>
      <c r="BT1557" s="203"/>
      <c r="BU1557" s="126"/>
      <c r="BV1557" s="203"/>
      <c r="BW1557" s="203"/>
      <c r="BX1557" s="126"/>
      <c r="BY1557" s="203"/>
      <c r="BZ1557" s="203"/>
      <c r="CA1557" s="126"/>
      <c r="CB1557" s="203"/>
      <c r="CC1557" s="203"/>
      <c r="CD1557" s="376"/>
      <c r="CE1557" s="203"/>
      <c r="CM1557" s="375"/>
    </row>
    <row r="1558" spans="5:91" x14ac:dyDescent="0.25">
      <c r="E1558" s="282">
        <v>45679</v>
      </c>
      <c r="F1558" s="212">
        <v>2000</v>
      </c>
      <c r="G1558" s="215"/>
      <c r="H1558" s="212" t="s">
        <v>5099</v>
      </c>
      <c r="BP1558" s="203"/>
      <c r="BQ1558" s="203"/>
      <c r="BR1558" s="203"/>
      <c r="BS1558" s="203"/>
      <c r="BT1558" s="203"/>
      <c r="BU1558" s="126"/>
      <c r="BV1558" s="203"/>
      <c r="BW1558" s="203"/>
      <c r="BX1558" s="126"/>
      <c r="BY1558" s="203"/>
      <c r="BZ1558" s="203"/>
      <c r="CA1558" s="126"/>
      <c r="CB1558" s="203"/>
      <c r="CC1558" s="203"/>
      <c r="CD1558" s="376"/>
      <c r="CE1558" s="203"/>
      <c r="CM1558" s="375"/>
    </row>
    <row r="1559" spans="5:91" x14ac:dyDescent="0.25">
      <c r="E1559" s="282">
        <v>45678</v>
      </c>
      <c r="F1559" s="212">
        <v>10000</v>
      </c>
      <c r="G1559" s="215"/>
      <c r="H1559" s="212" t="s">
        <v>5076</v>
      </c>
      <c r="BP1559" s="203"/>
      <c r="BQ1559" s="203"/>
      <c r="BR1559" s="203"/>
      <c r="BS1559" s="203"/>
      <c r="BT1559" s="203"/>
      <c r="BU1559" s="126"/>
      <c r="BV1559" s="203"/>
      <c r="BW1559" s="203"/>
      <c r="BX1559" s="126"/>
      <c r="BY1559" s="203"/>
      <c r="BZ1559" s="203"/>
      <c r="CA1559" s="126"/>
      <c r="CB1559" s="203"/>
      <c r="CC1559" s="203"/>
      <c r="CD1559" s="376"/>
      <c r="CE1559" s="203"/>
      <c r="CM1559" s="375"/>
    </row>
    <row r="1560" spans="5:91" x14ac:dyDescent="0.25">
      <c r="E1560" s="282">
        <v>45677</v>
      </c>
      <c r="F1560" s="212">
        <v>2000</v>
      </c>
      <c r="G1560" s="215" t="s">
        <v>911</v>
      </c>
      <c r="H1560" s="212" t="s">
        <v>3023</v>
      </c>
      <c r="BP1560" s="203"/>
      <c r="BQ1560" s="203"/>
      <c r="BR1560" s="203"/>
      <c r="BS1560" s="203"/>
      <c r="BT1560" s="203"/>
      <c r="BU1560" s="126"/>
      <c r="BV1560" s="203"/>
      <c r="BW1560" s="203"/>
      <c r="BX1560" s="126"/>
      <c r="BY1560" s="203"/>
      <c r="BZ1560" s="203"/>
      <c r="CA1560" s="126"/>
      <c r="CB1560" s="203"/>
      <c r="CC1560" s="203"/>
      <c r="CD1560" s="376"/>
      <c r="CE1560" s="203"/>
      <c r="CM1560" s="375"/>
    </row>
    <row r="1561" spans="5:91" x14ac:dyDescent="0.25">
      <c r="E1561" s="282">
        <v>45677</v>
      </c>
      <c r="F1561" s="212">
        <v>5000</v>
      </c>
      <c r="G1561" s="215"/>
      <c r="H1561" s="212" t="s">
        <v>5082</v>
      </c>
      <c r="BP1561" s="203"/>
      <c r="BQ1561" s="203"/>
      <c r="BR1561" s="203"/>
      <c r="BS1561" s="203"/>
      <c r="BT1561" s="203"/>
      <c r="BU1561" s="126"/>
      <c r="BV1561" s="203"/>
      <c r="BW1561" s="203"/>
      <c r="BX1561" s="126"/>
      <c r="BY1561" s="203"/>
      <c r="BZ1561" s="203"/>
      <c r="CA1561" s="126"/>
      <c r="CB1561" s="203"/>
      <c r="CC1561" s="203"/>
      <c r="CD1561" s="376"/>
      <c r="CE1561" s="203"/>
      <c r="CM1561" s="375"/>
    </row>
    <row r="1562" spans="5:91" x14ac:dyDescent="0.25">
      <c r="E1562" s="282">
        <v>45677</v>
      </c>
      <c r="F1562" s="212">
        <v>4000</v>
      </c>
      <c r="G1562" s="215"/>
      <c r="H1562" s="212" t="s">
        <v>5073</v>
      </c>
      <c r="BP1562" s="203"/>
      <c r="BQ1562" s="203"/>
      <c r="BR1562" s="203"/>
      <c r="BS1562" s="203"/>
      <c r="BT1562" s="203"/>
      <c r="BU1562" s="126"/>
      <c r="BV1562" s="203"/>
      <c r="BW1562" s="203"/>
      <c r="BX1562" s="126"/>
      <c r="BY1562" s="203"/>
      <c r="BZ1562" s="203"/>
      <c r="CA1562" s="126"/>
      <c r="CB1562" s="203"/>
      <c r="CC1562" s="203"/>
      <c r="CD1562" s="376"/>
      <c r="CE1562" s="203"/>
      <c r="CM1562" s="375"/>
    </row>
    <row r="1563" spans="5:91" x14ac:dyDescent="0.25">
      <c r="E1563" s="282">
        <v>45677</v>
      </c>
      <c r="F1563" s="212">
        <v>25000</v>
      </c>
      <c r="G1563" s="215"/>
      <c r="H1563" s="212" t="s">
        <v>2257</v>
      </c>
      <c r="BP1563" s="203"/>
      <c r="BQ1563" s="203"/>
      <c r="BR1563" s="203"/>
      <c r="BS1563" s="203"/>
      <c r="BT1563" s="203"/>
      <c r="BU1563" s="126"/>
      <c r="BV1563" s="203"/>
      <c r="BW1563" s="203"/>
      <c r="BX1563" s="126"/>
      <c r="BY1563" s="203"/>
      <c r="BZ1563" s="203"/>
      <c r="CA1563" s="126"/>
      <c r="CB1563" s="203"/>
      <c r="CC1563" s="203"/>
      <c r="CD1563" s="376"/>
      <c r="CE1563" s="203"/>
      <c r="CM1563" s="375"/>
    </row>
    <row r="1564" spans="5:91" x14ac:dyDescent="0.25">
      <c r="E1564" s="282">
        <v>45677</v>
      </c>
      <c r="F1564" s="212">
        <v>180000</v>
      </c>
      <c r="G1564" s="215" t="s">
        <v>911</v>
      </c>
      <c r="H1564" s="212" t="s">
        <v>5075</v>
      </c>
      <c r="BP1564" s="203"/>
      <c r="BQ1564" s="203"/>
      <c r="BR1564" s="203"/>
      <c r="BS1564" s="203"/>
      <c r="BT1564" s="203"/>
      <c r="BU1564" s="126"/>
      <c r="BV1564" s="203"/>
      <c r="BW1564" s="203"/>
      <c r="BX1564" s="126"/>
      <c r="BY1564" s="203"/>
      <c r="BZ1564" s="203"/>
      <c r="CA1564" s="126"/>
      <c r="CB1564" s="203"/>
      <c r="CC1564" s="203"/>
      <c r="CD1564" s="376"/>
      <c r="CE1564" s="203"/>
      <c r="CM1564" s="375"/>
    </row>
    <row r="1565" spans="5:91" x14ac:dyDescent="0.25">
      <c r="E1565" s="282">
        <v>45676</v>
      </c>
      <c r="F1565" s="212">
        <v>5000</v>
      </c>
      <c r="G1565" s="215" t="s">
        <v>1281</v>
      </c>
      <c r="H1565" s="212" t="s">
        <v>883</v>
      </c>
      <c r="BP1565" s="203"/>
      <c r="BQ1565" s="203"/>
      <c r="BR1565" s="203"/>
      <c r="BS1565" s="203"/>
      <c r="BT1565" s="203"/>
      <c r="BU1565" s="126"/>
      <c r="BV1565" s="203"/>
      <c r="BW1565" s="203"/>
      <c r="BX1565" s="126"/>
      <c r="BY1565" s="203"/>
      <c r="BZ1565" s="203"/>
      <c r="CA1565" s="126"/>
      <c r="CB1565" s="203"/>
      <c r="CC1565" s="203"/>
      <c r="CD1565" s="376"/>
      <c r="CE1565" s="203"/>
      <c r="CM1565" s="375"/>
    </row>
    <row r="1566" spans="5:91" x14ac:dyDescent="0.25">
      <c r="E1566" s="282">
        <v>45675</v>
      </c>
      <c r="F1566" s="212">
        <v>5000</v>
      </c>
      <c r="G1566" s="215"/>
      <c r="H1566" s="212" t="s">
        <v>3697</v>
      </c>
      <c r="BP1566" s="203"/>
      <c r="BQ1566" s="203"/>
      <c r="BR1566" s="203"/>
      <c r="BS1566" s="203"/>
      <c r="BT1566" s="203"/>
      <c r="BU1566" s="126"/>
      <c r="BV1566" s="203"/>
      <c r="BW1566" s="203"/>
      <c r="BX1566" s="126"/>
      <c r="BY1566" s="203"/>
      <c r="BZ1566" s="203"/>
      <c r="CA1566" s="126"/>
      <c r="CB1566" s="203"/>
      <c r="CC1566" s="203"/>
      <c r="CD1566" s="376"/>
      <c r="CE1566" s="203"/>
      <c r="CM1566" s="375"/>
    </row>
    <row r="1567" spans="5:91" x14ac:dyDescent="0.25">
      <c r="E1567" s="282">
        <v>45675</v>
      </c>
      <c r="F1567" s="212">
        <v>28000</v>
      </c>
      <c r="G1567" s="215"/>
      <c r="H1567" s="212" t="s">
        <v>5071</v>
      </c>
      <c r="BP1567" s="203"/>
      <c r="BQ1567" s="203"/>
      <c r="BR1567" s="203"/>
      <c r="BS1567" s="203"/>
      <c r="BT1567" s="203"/>
      <c r="BU1567" s="126"/>
      <c r="BV1567" s="203"/>
      <c r="BW1567" s="203"/>
      <c r="BX1567" s="126"/>
      <c r="BY1567" s="203"/>
      <c r="BZ1567" s="203"/>
      <c r="CA1567" s="126"/>
      <c r="CB1567" s="203"/>
      <c r="CC1567" s="203"/>
      <c r="CD1567" s="376"/>
      <c r="CE1567" s="203"/>
      <c r="CM1567" s="375"/>
    </row>
    <row r="1568" spans="5:91" x14ac:dyDescent="0.25">
      <c r="E1568" s="282">
        <v>45675</v>
      </c>
      <c r="F1568" s="212">
        <v>77000</v>
      </c>
      <c r="G1568" s="215"/>
      <c r="H1568" s="212" t="s">
        <v>5069</v>
      </c>
      <c r="BP1568" s="203"/>
      <c r="BQ1568" s="203"/>
      <c r="BR1568" s="203"/>
      <c r="BS1568" s="203"/>
      <c r="BT1568" s="203"/>
      <c r="BU1568" s="126"/>
      <c r="BV1568" s="203"/>
      <c r="BW1568" s="203"/>
      <c r="BX1568" s="126"/>
      <c r="BY1568" s="203"/>
      <c r="BZ1568" s="203"/>
      <c r="CA1568" s="126"/>
      <c r="CB1568" s="203"/>
      <c r="CC1568" s="203"/>
      <c r="CD1568" s="376"/>
      <c r="CE1568" s="203"/>
      <c r="CM1568" s="375"/>
    </row>
    <row r="1569" spans="5:91" x14ac:dyDescent="0.25">
      <c r="E1569" s="282">
        <v>45674</v>
      </c>
      <c r="F1569" s="212">
        <v>50000</v>
      </c>
      <c r="G1569" s="215"/>
      <c r="H1569" s="212" t="s">
        <v>5066</v>
      </c>
      <c r="BP1569" s="203"/>
      <c r="BQ1569" s="203"/>
      <c r="BR1569" s="203"/>
      <c r="BS1569" s="203"/>
      <c r="BT1569" s="203"/>
      <c r="BU1569" s="126"/>
      <c r="BV1569" s="203"/>
      <c r="BW1569" s="203"/>
      <c r="BX1569" s="126"/>
      <c r="BY1569" s="203"/>
      <c r="BZ1569" s="203"/>
      <c r="CA1569" s="126"/>
      <c r="CB1569" s="203"/>
      <c r="CC1569" s="203"/>
      <c r="CD1569" s="376"/>
      <c r="CE1569" s="203"/>
      <c r="CM1569" s="375"/>
    </row>
    <row r="1570" spans="5:91" x14ac:dyDescent="0.25">
      <c r="E1570" s="282">
        <v>45674</v>
      </c>
      <c r="F1570" s="212">
        <v>10000</v>
      </c>
      <c r="G1570" s="215"/>
      <c r="H1570" s="212" t="s">
        <v>5070</v>
      </c>
      <c r="BP1570" s="203"/>
      <c r="BQ1570" s="203"/>
      <c r="BR1570" s="203"/>
      <c r="BS1570" s="203"/>
      <c r="BT1570" s="203"/>
      <c r="BU1570" s="126"/>
      <c r="BV1570" s="203"/>
      <c r="BW1570" s="203"/>
      <c r="BX1570" s="126"/>
      <c r="BY1570" s="203"/>
      <c r="BZ1570" s="203"/>
      <c r="CA1570" s="126"/>
      <c r="CB1570" s="203"/>
      <c r="CC1570" s="203"/>
      <c r="CD1570" s="376"/>
      <c r="CE1570" s="203"/>
      <c r="CM1570" s="375"/>
    </row>
    <row r="1571" spans="5:91" x14ac:dyDescent="0.25">
      <c r="E1571" s="282">
        <v>45674</v>
      </c>
      <c r="F1571" s="212">
        <v>30000</v>
      </c>
      <c r="G1571" s="215" t="s">
        <v>911</v>
      </c>
      <c r="H1571" s="212" t="s">
        <v>885</v>
      </c>
      <c r="BP1571" s="203"/>
      <c r="BQ1571" s="203"/>
      <c r="BR1571" s="203"/>
      <c r="BS1571" s="203"/>
      <c r="BT1571" s="203"/>
      <c r="BU1571" s="126"/>
      <c r="BV1571" s="203"/>
      <c r="BW1571" s="203"/>
      <c r="BX1571" s="126"/>
      <c r="BY1571" s="203"/>
      <c r="BZ1571" s="203"/>
      <c r="CA1571" s="126"/>
      <c r="CB1571" s="203"/>
      <c r="CC1571" s="203"/>
      <c r="CD1571" s="376"/>
      <c r="CE1571" s="203"/>
      <c r="CM1571" s="375"/>
    </row>
    <row r="1572" spans="5:91" x14ac:dyDescent="0.25">
      <c r="E1572" s="282">
        <v>45672</v>
      </c>
      <c r="F1572" s="212">
        <v>9000</v>
      </c>
      <c r="G1572" s="215" t="s">
        <v>1281</v>
      </c>
      <c r="H1572" s="212" t="s">
        <v>953</v>
      </c>
      <c r="BP1572" s="203"/>
      <c r="BQ1572" s="203"/>
      <c r="BR1572" s="203"/>
      <c r="BS1572" s="203"/>
      <c r="BT1572" s="203"/>
      <c r="BU1572" s="126"/>
      <c r="BV1572" s="203"/>
      <c r="BW1572" s="203"/>
      <c r="BX1572" s="126"/>
      <c r="BY1572" s="203"/>
      <c r="BZ1572" s="203"/>
      <c r="CA1572" s="126"/>
      <c r="CB1572" s="203"/>
      <c r="CC1572" s="203"/>
      <c r="CD1572" s="376"/>
      <c r="CE1572" s="203"/>
      <c r="CM1572" s="375"/>
    </row>
    <row r="1573" spans="5:91" x14ac:dyDescent="0.25">
      <c r="E1573" s="282">
        <v>45672</v>
      </c>
      <c r="F1573" s="212">
        <v>444000</v>
      </c>
      <c r="G1573" s="215"/>
      <c r="H1573" s="212" t="s">
        <v>5046</v>
      </c>
      <c r="BP1573" s="203"/>
      <c r="BQ1573" s="203"/>
      <c r="BR1573" s="203"/>
      <c r="BS1573" s="203"/>
      <c r="BT1573" s="203"/>
      <c r="BU1573" s="126"/>
      <c r="BV1573" s="203"/>
      <c r="BW1573" s="203"/>
      <c r="BX1573" s="126"/>
      <c r="BY1573" s="203"/>
      <c r="BZ1573" s="203"/>
      <c r="CA1573" s="126"/>
      <c r="CB1573" s="203"/>
      <c r="CC1573" s="203"/>
      <c r="CD1573" s="376"/>
      <c r="CE1573" s="203"/>
      <c r="CM1573" s="375"/>
    </row>
    <row r="1574" spans="5:91" x14ac:dyDescent="0.25">
      <c r="E1574" s="282">
        <v>45672</v>
      </c>
      <c r="F1574" s="212">
        <v>430000</v>
      </c>
      <c r="G1574" s="215"/>
      <c r="H1574" s="212" t="s">
        <v>5042</v>
      </c>
      <c r="BP1574" s="203"/>
      <c r="BQ1574" s="203"/>
      <c r="BR1574" s="203"/>
      <c r="BS1574" s="203"/>
      <c r="BT1574" s="203"/>
      <c r="BU1574" s="126"/>
      <c r="BV1574" s="203"/>
      <c r="BW1574" s="203"/>
      <c r="BX1574" s="126"/>
      <c r="BY1574" s="203"/>
      <c r="BZ1574" s="203"/>
      <c r="CA1574" s="126"/>
      <c r="CB1574" s="203"/>
      <c r="CC1574" s="203"/>
      <c r="CD1574" s="376"/>
      <c r="CE1574" s="203"/>
      <c r="CM1574" s="375"/>
    </row>
    <row r="1575" spans="5:91" x14ac:dyDescent="0.25">
      <c r="E1575" s="282">
        <v>45672</v>
      </c>
      <c r="F1575" s="212">
        <v>36000</v>
      </c>
      <c r="G1575" s="215" t="s">
        <v>911</v>
      </c>
      <c r="H1575" s="212" t="s">
        <v>5047</v>
      </c>
      <c r="BP1575" s="203"/>
      <c r="BQ1575" s="203"/>
      <c r="BR1575" s="203"/>
      <c r="BS1575" s="203"/>
      <c r="BT1575" s="203"/>
      <c r="BU1575" s="126"/>
      <c r="BV1575" s="203"/>
      <c r="BW1575" s="203"/>
      <c r="BX1575" s="126"/>
      <c r="BY1575" s="203"/>
      <c r="BZ1575" s="203"/>
      <c r="CA1575" s="126"/>
      <c r="CB1575" s="203"/>
      <c r="CC1575" s="203"/>
      <c r="CD1575" s="376"/>
      <c r="CE1575" s="203"/>
      <c r="CM1575" s="375"/>
    </row>
    <row r="1576" spans="5:91" x14ac:dyDescent="0.25">
      <c r="E1576" s="282">
        <v>45671</v>
      </c>
      <c r="F1576" s="212">
        <v>5000</v>
      </c>
      <c r="G1576" s="215"/>
      <c r="H1576" s="212" t="s">
        <v>3697</v>
      </c>
      <c r="BP1576" s="203"/>
      <c r="BQ1576" s="203"/>
      <c r="BR1576" s="203"/>
      <c r="BS1576" s="203"/>
      <c r="BT1576" s="203"/>
      <c r="BU1576" s="126"/>
      <c r="BV1576" s="203"/>
      <c r="BW1576" s="203"/>
      <c r="BX1576" s="126"/>
      <c r="BY1576" s="203"/>
      <c r="BZ1576" s="203"/>
      <c r="CA1576" s="126"/>
      <c r="CB1576" s="203"/>
      <c r="CC1576" s="203"/>
      <c r="CD1576" s="376"/>
      <c r="CE1576" s="203"/>
      <c r="CM1576" s="375"/>
    </row>
    <row r="1577" spans="5:91" x14ac:dyDescent="0.25">
      <c r="E1577" s="282">
        <v>45671</v>
      </c>
      <c r="F1577" s="212">
        <v>4000</v>
      </c>
      <c r="G1577" s="215" t="s">
        <v>1281</v>
      </c>
      <c r="H1577" s="212" t="s">
        <v>888</v>
      </c>
      <c r="BP1577" s="203"/>
      <c r="BQ1577" s="203"/>
      <c r="BR1577" s="203"/>
      <c r="BS1577" s="203"/>
      <c r="BT1577" s="203"/>
      <c r="BU1577" s="126"/>
      <c r="BV1577" s="203"/>
      <c r="BW1577" s="203"/>
      <c r="BX1577" s="126"/>
      <c r="BY1577" s="203"/>
      <c r="BZ1577" s="203"/>
      <c r="CA1577" s="126"/>
      <c r="CB1577" s="203"/>
      <c r="CC1577" s="203"/>
      <c r="CD1577" s="376"/>
      <c r="CE1577" s="203"/>
      <c r="CM1577" s="375"/>
    </row>
    <row r="1578" spans="5:91" x14ac:dyDescent="0.25">
      <c r="E1578" s="282">
        <v>45671</v>
      </c>
      <c r="F1578" s="212">
        <v>191000</v>
      </c>
      <c r="G1578" s="215" t="s">
        <v>1281</v>
      </c>
      <c r="H1578" s="212" t="s">
        <v>3344</v>
      </c>
      <c r="BP1578" s="203"/>
      <c r="BQ1578" s="203"/>
      <c r="BR1578" s="203"/>
      <c r="BS1578" s="203"/>
      <c r="BT1578" s="203"/>
      <c r="BU1578" s="126"/>
      <c r="BV1578" s="203"/>
      <c r="BW1578" s="203"/>
      <c r="BX1578" s="126"/>
      <c r="BY1578" s="203"/>
      <c r="BZ1578" s="203"/>
      <c r="CA1578" s="126"/>
      <c r="CB1578" s="203"/>
      <c r="CC1578" s="203"/>
      <c r="CD1578" s="376"/>
      <c r="CE1578" s="203"/>
      <c r="CM1578" s="375"/>
    </row>
    <row r="1579" spans="5:91" x14ac:dyDescent="0.25">
      <c r="E1579" s="282">
        <v>45671</v>
      </c>
      <c r="F1579" s="212">
        <v>111000</v>
      </c>
      <c r="G1579" s="215"/>
      <c r="H1579" s="212" t="s">
        <v>5037</v>
      </c>
      <c r="BP1579" s="203"/>
      <c r="BQ1579" s="203"/>
      <c r="BR1579" s="203"/>
      <c r="BS1579" s="203"/>
      <c r="BT1579" s="203"/>
      <c r="BU1579" s="126"/>
      <c r="BV1579" s="203"/>
      <c r="BW1579" s="203"/>
      <c r="BX1579" s="126"/>
      <c r="BY1579" s="203"/>
      <c r="BZ1579" s="203"/>
      <c r="CA1579" s="126"/>
      <c r="CB1579" s="203"/>
      <c r="CC1579" s="203"/>
      <c r="CD1579" s="376"/>
      <c r="CE1579" s="203"/>
      <c r="CM1579" s="375"/>
    </row>
    <row r="1580" spans="5:91" x14ac:dyDescent="0.25">
      <c r="E1580" s="282">
        <v>45667</v>
      </c>
      <c r="F1580" s="212">
        <v>887000</v>
      </c>
      <c r="G1580" s="215"/>
      <c r="H1580" s="212" t="s">
        <v>5079</v>
      </c>
      <c r="BP1580" s="203"/>
      <c r="BQ1580" s="203"/>
      <c r="BR1580" s="203"/>
      <c r="BS1580" s="203"/>
      <c r="BT1580" s="203"/>
      <c r="BU1580" s="126"/>
      <c r="BV1580" s="203"/>
      <c r="BW1580" s="203"/>
      <c r="BX1580" s="126"/>
      <c r="BY1580" s="203"/>
      <c r="BZ1580" s="203"/>
      <c r="CA1580" s="126"/>
      <c r="CB1580" s="203"/>
      <c r="CC1580" s="203"/>
      <c r="CD1580" s="376"/>
      <c r="CE1580" s="203"/>
      <c r="CM1580" s="375"/>
    </row>
    <row r="1581" spans="5:91" x14ac:dyDescent="0.25">
      <c r="E1581" s="282">
        <v>45667</v>
      </c>
      <c r="F1581" s="212">
        <v>35000</v>
      </c>
      <c r="G1581" s="215" t="s">
        <v>3322</v>
      </c>
      <c r="H1581" s="212" t="s">
        <v>5038</v>
      </c>
      <c r="BP1581" s="203"/>
      <c r="BQ1581" s="203"/>
      <c r="BR1581" s="203"/>
      <c r="BS1581" s="203"/>
      <c r="BT1581" s="203"/>
      <c r="BU1581" s="126"/>
      <c r="BV1581" s="203"/>
      <c r="BW1581" s="203"/>
      <c r="BX1581" s="126"/>
      <c r="BY1581" s="203"/>
      <c r="BZ1581" s="203"/>
      <c r="CA1581" s="126"/>
      <c r="CB1581" s="203"/>
      <c r="CC1581" s="203"/>
      <c r="CD1581" s="376"/>
      <c r="CE1581" s="203"/>
      <c r="CM1581" s="375"/>
    </row>
    <row r="1582" spans="5:91" x14ac:dyDescent="0.25">
      <c r="E1582" s="282">
        <v>45667</v>
      </c>
      <c r="F1582" s="212">
        <v>832000</v>
      </c>
      <c r="G1582" s="215"/>
      <c r="H1582" s="212" t="s">
        <v>5061</v>
      </c>
      <c r="BP1582" s="203"/>
      <c r="BQ1582" s="203"/>
      <c r="BR1582" s="203"/>
      <c r="BS1582" s="203"/>
      <c r="BT1582" s="203"/>
      <c r="BU1582" s="126"/>
      <c r="BV1582" s="203"/>
      <c r="BW1582" s="203"/>
      <c r="BX1582" s="126"/>
      <c r="BY1582" s="203"/>
      <c r="BZ1582" s="203"/>
      <c r="CA1582" s="126"/>
      <c r="CB1582" s="203"/>
      <c r="CC1582" s="203"/>
      <c r="CD1582" s="376"/>
      <c r="CE1582" s="203"/>
      <c r="CM1582" s="375"/>
    </row>
    <row r="1583" spans="5:91" x14ac:dyDescent="0.25">
      <c r="E1583" s="282">
        <v>45667</v>
      </c>
      <c r="F1583" s="212">
        <v>62000</v>
      </c>
      <c r="G1583" s="215" t="s">
        <v>3322</v>
      </c>
      <c r="H1583" s="212" t="s">
        <v>5039</v>
      </c>
      <c r="BP1583" s="203"/>
      <c r="BQ1583" s="203"/>
      <c r="BR1583" s="203"/>
      <c r="BS1583" s="203"/>
      <c r="BT1583" s="203"/>
      <c r="BU1583" s="126"/>
      <c r="BV1583" s="203"/>
      <c r="BW1583" s="203"/>
      <c r="BX1583" s="126"/>
      <c r="BY1583" s="203"/>
      <c r="BZ1583" s="203"/>
      <c r="CA1583" s="126"/>
      <c r="CB1583" s="203"/>
      <c r="CC1583" s="203"/>
      <c r="CD1583" s="376"/>
      <c r="CE1583" s="203"/>
      <c r="CM1583" s="375"/>
    </row>
    <row r="1584" spans="5:91" x14ac:dyDescent="0.25">
      <c r="E1584" s="282">
        <v>45666</v>
      </c>
      <c r="F1584" s="212">
        <v>90000</v>
      </c>
      <c r="G1584" s="215"/>
      <c r="H1584" s="212"/>
      <c r="BP1584" s="203"/>
      <c r="BQ1584" s="203"/>
      <c r="BR1584" s="203"/>
      <c r="BS1584" s="203"/>
      <c r="BT1584" s="203"/>
      <c r="BU1584" s="126"/>
      <c r="BV1584" s="203"/>
      <c r="BW1584" s="203"/>
      <c r="BX1584" s="126"/>
      <c r="BY1584" s="203"/>
      <c r="BZ1584" s="203"/>
      <c r="CA1584" s="126"/>
      <c r="CB1584" s="203"/>
      <c r="CC1584" s="203"/>
      <c r="CD1584" s="376"/>
      <c r="CE1584" s="203"/>
      <c r="CM1584" s="375"/>
    </row>
    <row r="1585" spans="5:91" x14ac:dyDescent="0.25">
      <c r="E1585" s="282">
        <v>45665</v>
      </c>
      <c r="F1585" s="212">
        <v>18000</v>
      </c>
      <c r="G1585" s="215"/>
      <c r="H1585" s="212" t="s">
        <v>1684</v>
      </c>
      <c r="BP1585" s="203"/>
      <c r="BQ1585" s="203"/>
      <c r="BR1585" s="203"/>
      <c r="BS1585" s="203"/>
      <c r="BT1585" s="203"/>
      <c r="BU1585" s="126"/>
      <c r="BV1585" s="203"/>
      <c r="BW1585" s="203"/>
      <c r="BX1585" s="126"/>
      <c r="BY1585" s="203"/>
      <c r="BZ1585" s="203"/>
      <c r="CA1585" s="126"/>
      <c r="CB1585" s="203"/>
      <c r="CC1585" s="203"/>
      <c r="CD1585" s="376"/>
      <c r="CE1585" s="203"/>
      <c r="CM1585" s="375"/>
    </row>
    <row r="1586" spans="5:91" x14ac:dyDescent="0.25">
      <c r="E1586" s="282">
        <v>45662</v>
      </c>
      <c r="F1586" s="212">
        <v>15000</v>
      </c>
      <c r="G1586" s="215"/>
      <c r="H1586" s="212"/>
      <c r="BP1586" s="203"/>
      <c r="BQ1586" s="203"/>
      <c r="BR1586" s="203"/>
      <c r="BS1586" s="203"/>
      <c r="BT1586" s="203"/>
      <c r="BU1586" s="126"/>
      <c r="BV1586" s="203"/>
      <c r="BW1586" s="203"/>
      <c r="BX1586" s="126"/>
      <c r="BY1586" s="203"/>
      <c r="BZ1586" s="203"/>
      <c r="CA1586" s="126"/>
      <c r="CB1586" s="203"/>
      <c r="CC1586" s="203"/>
      <c r="CD1586" s="376"/>
      <c r="CE1586" s="203"/>
      <c r="CM1586" s="375"/>
    </row>
    <row r="1587" spans="5:91" x14ac:dyDescent="0.25">
      <c r="E1587" s="282">
        <v>45660</v>
      </c>
      <c r="F1587" s="212">
        <v>51000</v>
      </c>
      <c r="G1587" s="215"/>
      <c r="H1587" s="212" t="s">
        <v>5033</v>
      </c>
      <c r="BP1587" s="203"/>
      <c r="BQ1587" s="203"/>
      <c r="BR1587" s="203"/>
      <c r="BS1587" s="203"/>
      <c r="BT1587" s="203"/>
      <c r="BU1587" s="126"/>
      <c r="BV1587" s="203"/>
      <c r="BW1587" s="203"/>
      <c r="BX1587" s="126"/>
      <c r="BY1587" s="203"/>
      <c r="BZ1587" s="203"/>
      <c r="CA1587" s="126"/>
      <c r="CB1587" s="203"/>
      <c r="CC1587" s="203"/>
      <c r="CD1587" s="376"/>
      <c r="CE1587" s="203"/>
      <c r="CM1587" s="375"/>
    </row>
    <row r="1588" spans="5:91" x14ac:dyDescent="0.25">
      <c r="E1588" s="282">
        <v>45660</v>
      </c>
      <c r="F1588" s="212">
        <v>4000</v>
      </c>
      <c r="G1588" s="215" t="s">
        <v>1281</v>
      </c>
      <c r="H1588" s="212" t="s">
        <v>888</v>
      </c>
      <c r="BP1588" s="203"/>
      <c r="BQ1588" s="203"/>
      <c r="BR1588" s="203"/>
      <c r="BS1588" s="203"/>
      <c r="BT1588" s="203"/>
      <c r="BU1588" s="126"/>
      <c r="BV1588" s="203"/>
      <c r="BW1588" s="203"/>
      <c r="BX1588" s="126"/>
      <c r="BY1588" s="203"/>
      <c r="BZ1588" s="203"/>
      <c r="CA1588" s="126"/>
      <c r="CB1588" s="203"/>
      <c r="CC1588" s="203"/>
      <c r="CD1588" s="376"/>
      <c r="CE1588" s="203"/>
      <c r="CM1588" s="375"/>
    </row>
    <row r="1589" spans="5:91" x14ac:dyDescent="0.25">
      <c r="E1589" s="282">
        <v>45660</v>
      </c>
      <c r="F1589" s="212">
        <v>5000</v>
      </c>
      <c r="G1589" s="215"/>
      <c r="H1589" s="212" t="s">
        <v>883</v>
      </c>
      <c r="BP1589" s="203"/>
      <c r="BQ1589" s="203"/>
      <c r="BR1589" s="203"/>
      <c r="BS1589" s="203"/>
      <c r="BT1589" s="203"/>
      <c r="BU1589" s="126"/>
      <c r="BV1589" s="203"/>
      <c r="BW1589" s="203"/>
      <c r="BX1589" s="126"/>
      <c r="BY1589" s="203"/>
      <c r="BZ1589" s="203"/>
      <c r="CA1589" s="126"/>
      <c r="CB1589" s="203"/>
      <c r="CC1589" s="203"/>
      <c r="CD1589" s="376"/>
      <c r="CE1589" s="203"/>
      <c r="CM1589" s="375"/>
    </row>
    <row r="1590" spans="5:91" x14ac:dyDescent="0.25">
      <c r="E1590" s="282">
        <v>45660</v>
      </c>
      <c r="F1590" s="212">
        <v>142000</v>
      </c>
      <c r="G1590" s="215" t="s">
        <v>1281</v>
      </c>
      <c r="H1590" s="212" t="s">
        <v>3344</v>
      </c>
      <c r="AZ1590" s="126"/>
      <c r="BC1590" s="126"/>
      <c r="BF1590" s="126"/>
      <c r="BU1590" s="126"/>
      <c r="BV1590" s="203"/>
      <c r="BW1590" s="375"/>
      <c r="BX1590" s="126"/>
      <c r="BY1590" s="203"/>
      <c r="CA1590" s="126"/>
      <c r="CB1590" s="203"/>
      <c r="CD1590" s="376"/>
      <c r="CE1590" s="203"/>
      <c r="CM1590" s="375"/>
    </row>
    <row r="1591" spans="5:91" x14ac:dyDescent="0.25">
      <c r="E1591" s="282">
        <v>45660</v>
      </c>
      <c r="F1591" s="212">
        <v>6000</v>
      </c>
      <c r="G1591" s="215"/>
      <c r="H1591" s="212" t="s">
        <v>5034</v>
      </c>
      <c r="AZ1591" s="126"/>
      <c r="BC1591" s="126"/>
      <c r="BF1591" s="126"/>
      <c r="BU1591" s="126"/>
      <c r="BV1591" s="203"/>
      <c r="BW1591" s="375"/>
      <c r="BX1591" s="126"/>
      <c r="BY1591" s="203"/>
      <c r="CA1591" s="126"/>
      <c r="CB1591" s="203"/>
      <c r="CD1591" s="376"/>
      <c r="CE1591" s="203"/>
      <c r="CM1591" s="375"/>
    </row>
    <row r="1592" spans="5:91" x14ac:dyDescent="0.25">
      <c r="E1592" s="282">
        <v>45660</v>
      </c>
      <c r="F1592" s="212">
        <v>30000</v>
      </c>
      <c r="G1592" s="215"/>
      <c r="H1592" s="212"/>
      <c r="AZ1592" s="126"/>
      <c r="BC1592" s="126"/>
      <c r="BF1592" s="126"/>
      <c r="BU1592" s="126"/>
      <c r="BV1592" s="203"/>
      <c r="BW1592" s="375"/>
      <c r="BX1592" s="126"/>
      <c r="BY1592" s="203"/>
      <c r="CA1592" s="126"/>
      <c r="CB1592" s="203"/>
      <c r="CD1592" s="376"/>
      <c r="CE1592" s="203"/>
      <c r="CM1592" s="375"/>
    </row>
    <row r="1593" spans="5:91" x14ac:dyDescent="0.25">
      <c r="E1593" s="282">
        <v>45659</v>
      </c>
      <c r="F1593" s="212">
        <v>30000</v>
      </c>
      <c r="G1593" s="215"/>
      <c r="H1593" s="212" t="s">
        <v>5031</v>
      </c>
      <c r="AZ1593" s="126"/>
      <c r="BC1593" s="126"/>
      <c r="BF1593" s="126"/>
      <c r="BU1593" s="126"/>
      <c r="BV1593" s="203"/>
      <c r="BW1593" s="375"/>
      <c r="BX1593" s="126"/>
      <c r="BY1593" s="203"/>
      <c r="CA1593" s="126"/>
      <c r="CB1593" s="203"/>
      <c r="CD1593" s="376"/>
      <c r="CE1593" s="203"/>
      <c r="CM1593" s="375"/>
    </row>
    <row r="1594" spans="5:91" x14ac:dyDescent="0.25">
      <c r="E1594" s="282">
        <v>45659</v>
      </c>
      <c r="F1594" s="212">
        <v>10000</v>
      </c>
      <c r="G1594" s="215"/>
      <c r="H1594" s="212" t="s">
        <v>5030</v>
      </c>
      <c r="AZ1594" s="126"/>
      <c r="BC1594" s="126"/>
      <c r="BF1594" s="126"/>
      <c r="BU1594" s="126"/>
      <c r="BV1594" s="203"/>
      <c r="BW1594" s="375"/>
      <c r="BX1594" s="126"/>
      <c r="BY1594" s="203"/>
      <c r="CA1594" s="126"/>
      <c r="CB1594" s="203"/>
      <c r="CD1594" s="376"/>
      <c r="CE1594" s="203"/>
      <c r="CM1594" s="375"/>
    </row>
    <row r="1595" spans="5:91" x14ac:dyDescent="0.25">
      <c r="E1595" s="282">
        <v>45658</v>
      </c>
      <c r="F1595" s="212">
        <v>100000</v>
      </c>
      <c r="G1595" s="215"/>
      <c r="H1595" s="212" t="s">
        <v>5032</v>
      </c>
      <c r="AZ1595" s="126"/>
      <c r="BC1595" s="126"/>
      <c r="BF1595" s="126"/>
      <c r="BU1595" s="126"/>
      <c r="BV1595" s="203"/>
      <c r="BW1595" s="375"/>
      <c r="BX1595" s="126"/>
      <c r="BY1595" s="203"/>
      <c r="CA1595" s="126"/>
      <c r="CB1595" s="203"/>
      <c r="CD1595" s="376"/>
      <c r="CE1595" s="203"/>
      <c r="CM1595" s="375"/>
    </row>
    <row r="1596" spans="5:91" x14ac:dyDescent="0.25">
      <c r="E1596" s="282">
        <v>45658</v>
      </c>
      <c r="F1596" s="212">
        <v>8000</v>
      </c>
      <c r="G1596" s="215"/>
      <c r="H1596" s="212" t="s">
        <v>1398</v>
      </c>
      <c r="AZ1596" s="126"/>
      <c r="BC1596" s="126"/>
      <c r="BF1596" s="126"/>
      <c r="BU1596" s="126"/>
      <c r="BV1596" s="203"/>
      <c r="BW1596" s="375"/>
      <c r="BX1596" s="126"/>
      <c r="BY1596" s="203"/>
      <c r="CA1596" s="126"/>
      <c r="CB1596" s="203"/>
      <c r="CD1596" s="376"/>
      <c r="CE1596" s="203"/>
      <c r="CM1596" s="375"/>
    </row>
    <row r="1597" spans="5:91" x14ac:dyDescent="0.25">
      <c r="E1597" s="282">
        <v>45657</v>
      </c>
      <c r="F1597" s="212">
        <v>134000</v>
      </c>
      <c r="G1597" s="215"/>
      <c r="H1597" s="212" t="s">
        <v>1188</v>
      </c>
      <c r="AZ1597" s="126"/>
      <c r="BC1597" s="126"/>
      <c r="BF1597" s="126"/>
      <c r="BU1597" s="126"/>
      <c r="BV1597" s="203"/>
      <c r="BW1597" s="375"/>
      <c r="BX1597" s="126"/>
      <c r="BY1597" s="203"/>
      <c r="CA1597" s="126"/>
      <c r="CB1597" s="203"/>
      <c r="CD1597" s="376"/>
      <c r="CE1597" s="203"/>
      <c r="CM1597" s="375"/>
    </row>
    <row r="1598" spans="5:91" x14ac:dyDescent="0.25">
      <c r="E1598" s="282">
        <v>45656</v>
      </c>
      <c r="F1598" s="212">
        <v>30000</v>
      </c>
      <c r="G1598" s="215" t="s">
        <v>911</v>
      </c>
      <c r="H1598" s="212" t="s">
        <v>885</v>
      </c>
      <c r="AZ1598" s="126"/>
      <c r="BC1598" s="126"/>
      <c r="BF1598" s="126"/>
      <c r="BU1598" s="126"/>
      <c r="BV1598" s="203"/>
      <c r="BW1598" s="375"/>
      <c r="BX1598" s="126"/>
      <c r="BY1598" s="203"/>
      <c r="CA1598" s="126"/>
      <c r="CB1598" s="203"/>
      <c r="CD1598" s="376"/>
      <c r="CE1598" s="203"/>
      <c r="CM1598" s="375"/>
    </row>
    <row r="1599" spans="5:91" x14ac:dyDescent="0.25">
      <c r="E1599" s="282">
        <v>45656</v>
      </c>
      <c r="F1599" s="212">
        <v>220000</v>
      </c>
      <c r="G1599" s="215"/>
      <c r="H1599" s="212"/>
      <c r="AZ1599" s="126"/>
      <c r="BC1599" s="126"/>
      <c r="BF1599" s="126"/>
      <c r="BU1599" s="126"/>
      <c r="BV1599" s="203"/>
      <c r="BW1599" s="375"/>
      <c r="BX1599" s="126"/>
      <c r="BY1599" s="203"/>
      <c r="CA1599" s="126"/>
      <c r="CB1599" s="203"/>
      <c r="CD1599" s="376"/>
      <c r="CE1599" s="203"/>
      <c r="CM1599" s="375"/>
    </row>
    <row r="1600" spans="5:91" x14ac:dyDescent="0.25">
      <c r="E1600" s="282">
        <v>45655</v>
      </c>
      <c r="F1600" s="212">
        <v>5000</v>
      </c>
      <c r="G1600" s="215"/>
      <c r="H1600" s="212" t="s">
        <v>3697</v>
      </c>
      <c r="AZ1600" s="126"/>
      <c r="BC1600" s="126"/>
      <c r="BF1600" s="126"/>
      <c r="BU1600" s="126"/>
      <c r="BV1600" s="203"/>
      <c r="BW1600" s="375"/>
      <c r="BX1600" s="126"/>
      <c r="BY1600" s="203"/>
      <c r="CA1600" s="126"/>
      <c r="CB1600" s="203"/>
      <c r="CD1600" s="376"/>
      <c r="CE1600" s="203"/>
      <c r="CM1600" s="375"/>
    </row>
    <row r="1601" spans="5:91" x14ac:dyDescent="0.25">
      <c r="E1601" s="282">
        <v>45653</v>
      </c>
      <c r="F1601" s="212">
        <v>4000</v>
      </c>
      <c r="G1601" s="215" t="s">
        <v>1281</v>
      </c>
      <c r="H1601" s="212" t="s">
        <v>888</v>
      </c>
      <c r="AZ1601" s="126"/>
      <c r="BC1601" s="126"/>
      <c r="BF1601" s="126"/>
      <c r="BU1601" s="126"/>
      <c r="BV1601" s="203"/>
      <c r="BW1601" s="375"/>
      <c r="BX1601" s="126"/>
      <c r="BY1601" s="203"/>
      <c r="CA1601" s="126"/>
      <c r="CB1601" s="203"/>
      <c r="CD1601" s="376"/>
      <c r="CE1601" s="203"/>
      <c r="CM1601" s="375"/>
    </row>
    <row r="1602" spans="5:91" x14ac:dyDescent="0.25">
      <c r="E1602" s="282">
        <v>45653</v>
      </c>
      <c r="F1602" s="212">
        <v>18000</v>
      </c>
      <c r="G1602" s="215" t="s">
        <v>1281</v>
      </c>
      <c r="H1602" s="212" t="s">
        <v>1795</v>
      </c>
      <c r="AZ1602" s="126"/>
      <c r="BC1602" s="126"/>
      <c r="BF1602" s="126"/>
      <c r="BU1602" s="126"/>
      <c r="BV1602" s="203"/>
      <c r="BW1602" s="375"/>
      <c r="BX1602" s="126"/>
      <c r="BY1602" s="203"/>
      <c r="CA1602" s="126"/>
      <c r="CB1602" s="203"/>
      <c r="CD1602" s="376"/>
      <c r="CE1602" s="203"/>
      <c r="CM1602" s="375"/>
    </row>
    <row r="1603" spans="5:91" x14ac:dyDescent="0.25">
      <c r="E1603" s="282">
        <v>45653</v>
      </c>
      <c r="F1603" s="212">
        <v>16000</v>
      </c>
      <c r="G1603" s="215" t="s">
        <v>3323</v>
      </c>
      <c r="H1603" s="212" t="s">
        <v>5008</v>
      </c>
      <c r="AZ1603" s="126"/>
      <c r="BC1603" s="126"/>
      <c r="BF1603" s="126"/>
      <c r="BU1603" s="126"/>
      <c r="BV1603" s="203"/>
      <c r="BW1603" s="375"/>
      <c r="BX1603" s="126"/>
      <c r="BY1603" s="203"/>
      <c r="CA1603" s="126"/>
      <c r="CB1603" s="203"/>
      <c r="CD1603" s="376"/>
      <c r="CE1603" s="203"/>
      <c r="CM1603" s="375"/>
    </row>
    <row r="1604" spans="5:91" x14ac:dyDescent="0.25">
      <c r="E1604" s="282">
        <v>45653</v>
      </c>
      <c r="F1604" s="212">
        <v>130000</v>
      </c>
      <c r="G1604" s="215" t="s">
        <v>1281</v>
      </c>
      <c r="H1604" s="212" t="s">
        <v>3344</v>
      </c>
      <c r="AZ1604" s="126"/>
      <c r="BC1604" s="126"/>
      <c r="BF1604" s="126"/>
      <c r="BU1604" s="126"/>
      <c r="BV1604" s="203"/>
      <c r="BW1604" s="375"/>
      <c r="BX1604" s="126"/>
      <c r="BY1604" s="203"/>
      <c r="CA1604" s="126"/>
      <c r="CB1604" s="203"/>
      <c r="CD1604" s="376"/>
      <c r="CE1604" s="203"/>
      <c r="CM1604" s="375"/>
    </row>
    <row r="1605" spans="5:91" x14ac:dyDescent="0.25">
      <c r="E1605" s="282">
        <v>45653</v>
      </c>
      <c r="F1605" s="212">
        <v>5000</v>
      </c>
      <c r="G1605" s="215"/>
      <c r="H1605" s="212" t="s">
        <v>5003</v>
      </c>
      <c r="AZ1605" s="126"/>
      <c r="BC1605" s="126"/>
      <c r="BF1605" s="126"/>
      <c r="BU1605" s="126"/>
      <c r="BV1605" s="203"/>
      <c r="BW1605" s="375"/>
      <c r="BX1605" s="126"/>
      <c r="BY1605" s="203"/>
      <c r="CA1605" s="126"/>
      <c r="CB1605" s="203"/>
      <c r="CD1605" s="376"/>
      <c r="CE1605" s="203"/>
      <c r="CM1605" s="375"/>
    </row>
    <row r="1606" spans="5:91" x14ac:dyDescent="0.25">
      <c r="E1606" s="282">
        <v>45653</v>
      </c>
      <c r="F1606" s="212">
        <v>98000</v>
      </c>
      <c r="G1606" s="215"/>
      <c r="H1606" s="212" t="s">
        <v>5020</v>
      </c>
      <c r="AZ1606" s="126"/>
      <c r="BC1606" s="126"/>
      <c r="BF1606" s="126"/>
      <c r="BU1606" s="126"/>
      <c r="BV1606" s="203"/>
      <c r="BW1606" s="375"/>
      <c r="BX1606" s="126"/>
      <c r="BY1606" s="203"/>
      <c r="CA1606" s="126"/>
      <c r="CB1606" s="203"/>
      <c r="CD1606" s="376"/>
      <c r="CE1606" s="203"/>
      <c r="CM1606" s="375"/>
    </row>
    <row r="1607" spans="5:91" x14ac:dyDescent="0.25">
      <c r="E1607" s="282">
        <v>45653</v>
      </c>
      <c r="F1607" s="212">
        <v>3000</v>
      </c>
      <c r="G1607" s="215"/>
      <c r="H1607" s="212" t="s">
        <v>3835</v>
      </c>
      <c r="AZ1607" s="126"/>
      <c r="BC1607" s="126"/>
      <c r="BF1607" s="126"/>
      <c r="BU1607" s="126"/>
      <c r="BV1607" s="203"/>
      <c r="BW1607" s="375"/>
      <c r="BX1607" s="126"/>
      <c r="BY1607" s="203"/>
      <c r="CA1607" s="126"/>
      <c r="CB1607" s="203"/>
      <c r="CD1607" s="376"/>
      <c r="CE1607" s="203"/>
      <c r="CM1607" s="375"/>
    </row>
    <row r="1608" spans="5:91" x14ac:dyDescent="0.25">
      <c r="E1608" s="282">
        <v>45652</v>
      </c>
      <c r="F1608" s="212">
        <v>5000</v>
      </c>
      <c r="G1608" s="215" t="s">
        <v>1281</v>
      </c>
      <c r="H1608" s="212" t="s">
        <v>883</v>
      </c>
      <c r="AZ1608" s="126"/>
      <c r="BC1608" s="126"/>
      <c r="BF1608" s="126"/>
      <c r="BU1608" s="126"/>
      <c r="BV1608" s="203"/>
      <c r="BW1608" s="375"/>
      <c r="BX1608" s="126"/>
      <c r="BY1608" s="203"/>
      <c r="CA1608" s="126"/>
      <c r="CB1608" s="203"/>
      <c r="CD1608" s="376"/>
      <c r="CE1608" s="203"/>
      <c r="CM1608" s="375"/>
    </row>
    <row r="1609" spans="5:91" x14ac:dyDescent="0.25">
      <c r="E1609" s="282">
        <v>45652</v>
      </c>
      <c r="F1609" s="212">
        <v>30000</v>
      </c>
      <c r="G1609" s="215" t="s">
        <v>911</v>
      </c>
      <c r="H1609" s="212" t="s">
        <v>885</v>
      </c>
      <c r="AZ1609" s="126"/>
      <c r="BC1609" s="126"/>
      <c r="BF1609" s="126"/>
      <c r="BU1609" s="126"/>
      <c r="BV1609" s="203"/>
      <c r="BW1609" s="375"/>
      <c r="BX1609" s="126"/>
      <c r="BY1609" s="203"/>
      <c r="CA1609" s="126"/>
      <c r="CB1609" s="203"/>
      <c r="CD1609" s="376"/>
      <c r="CE1609" s="203"/>
      <c r="CM1609" s="375"/>
    </row>
    <row r="1610" spans="5:91" x14ac:dyDescent="0.25">
      <c r="E1610" s="282">
        <v>45651</v>
      </c>
      <c r="F1610" s="212">
        <v>4000</v>
      </c>
      <c r="G1610" s="215"/>
      <c r="H1610" s="212" t="s">
        <v>5001</v>
      </c>
      <c r="AZ1610" s="126"/>
      <c r="BC1610" s="126"/>
      <c r="BF1610" s="126"/>
      <c r="BU1610" s="126"/>
      <c r="BV1610" s="203"/>
      <c r="BW1610" s="375"/>
      <c r="BX1610" s="126"/>
      <c r="BY1610" s="203"/>
      <c r="CA1610" s="126"/>
      <c r="CB1610" s="203"/>
      <c r="CD1610" s="376"/>
      <c r="CE1610" s="203"/>
      <c r="CM1610" s="375"/>
    </row>
    <row r="1611" spans="5:91" x14ac:dyDescent="0.25">
      <c r="E1611" s="282">
        <v>45650</v>
      </c>
      <c r="F1611" s="212">
        <v>23000</v>
      </c>
      <c r="G1611" s="215"/>
      <c r="H1611" s="212" t="s">
        <v>4999</v>
      </c>
      <c r="AZ1611" s="126"/>
      <c r="BC1611" s="126"/>
      <c r="BF1611" s="126"/>
      <c r="BU1611" s="126"/>
      <c r="BV1611" s="203"/>
      <c r="BW1611" s="375"/>
      <c r="BX1611" s="126"/>
      <c r="BY1611" s="203"/>
      <c r="CA1611" s="126"/>
      <c r="CB1611" s="203"/>
      <c r="CD1611" s="376"/>
      <c r="CE1611" s="203"/>
      <c r="CM1611" s="375"/>
    </row>
    <row r="1612" spans="5:91" x14ac:dyDescent="0.25">
      <c r="E1612" s="282">
        <v>45650</v>
      </c>
      <c r="F1612" s="212">
        <v>4000</v>
      </c>
      <c r="G1612" s="215"/>
      <c r="H1612" s="212" t="s">
        <v>4996</v>
      </c>
      <c r="AZ1612" s="126"/>
      <c r="BC1612" s="126"/>
      <c r="BF1612" s="126"/>
      <c r="BU1612" s="126"/>
      <c r="BV1612" s="203"/>
      <c r="BW1612" s="375"/>
      <c r="BX1612" s="126"/>
      <c r="BY1612" s="203"/>
      <c r="CA1612" s="126"/>
      <c r="CB1612" s="203"/>
      <c r="CD1612" s="376"/>
      <c r="CE1612" s="203"/>
      <c r="CM1612" s="375"/>
    </row>
    <row r="1613" spans="5:91" x14ac:dyDescent="0.25">
      <c r="E1613" s="282">
        <v>45650</v>
      </c>
      <c r="F1613" s="212">
        <v>2000</v>
      </c>
      <c r="G1613" s="215"/>
      <c r="H1613" s="212" t="s">
        <v>3663</v>
      </c>
      <c r="AZ1613" s="126"/>
      <c r="BC1613" s="126"/>
      <c r="BF1613" s="126"/>
      <c r="BU1613" s="126"/>
      <c r="BV1613" s="203"/>
      <c r="BW1613" s="375"/>
      <c r="BX1613" s="126"/>
      <c r="BY1613" s="203"/>
      <c r="CA1613" s="126"/>
      <c r="CB1613" s="203"/>
      <c r="CD1613" s="376"/>
      <c r="CE1613" s="203"/>
      <c r="CM1613" s="375"/>
    </row>
    <row r="1614" spans="5:91" x14ac:dyDescent="0.25">
      <c r="E1614" s="282">
        <v>45650</v>
      </c>
      <c r="F1614" s="212">
        <v>10000</v>
      </c>
      <c r="G1614" s="215"/>
      <c r="H1614" s="212" t="s">
        <v>5000</v>
      </c>
      <c r="AZ1614" s="126"/>
      <c r="BC1614" s="126"/>
      <c r="BF1614" s="126"/>
      <c r="BU1614" s="126"/>
      <c r="BV1614" s="203"/>
      <c r="BW1614" s="375"/>
      <c r="BX1614" s="126"/>
      <c r="BY1614" s="203"/>
      <c r="CA1614" s="126"/>
      <c r="CB1614" s="203"/>
      <c r="CD1614" s="376"/>
      <c r="CE1614" s="203"/>
      <c r="CM1614" s="375"/>
    </row>
    <row r="1615" spans="5:91" x14ac:dyDescent="0.25">
      <c r="E1615" s="282">
        <v>45648</v>
      </c>
      <c r="F1615" s="212">
        <v>25000</v>
      </c>
      <c r="G1615" s="215"/>
      <c r="H1615" s="212" t="s">
        <v>4964</v>
      </c>
      <c r="AZ1615" s="126"/>
      <c r="BC1615" s="126"/>
      <c r="BF1615" s="126"/>
      <c r="BU1615" s="126"/>
      <c r="BV1615" s="203"/>
      <c r="BW1615" s="375"/>
      <c r="BX1615" s="126"/>
      <c r="BY1615" s="203"/>
      <c r="CA1615" s="126"/>
      <c r="CB1615" s="203"/>
      <c r="CD1615" s="376"/>
      <c r="CE1615" s="203"/>
      <c r="CM1615" s="375"/>
    </row>
    <row r="1616" spans="5:91" x14ac:dyDescent="0.25">
      <c r="E1616" s="282">
        <v>45648</v>
      </c>
      <c r="F1616" s="212">
        <v>20000</v>
      </c>
      <c r="G1616" s="215" t="s">
        <v>3324</v>
      </c>
      <c r="H1616" s="212" t="s">
        <v>4966</v>
      </c>
      <c r="AZ1616" s="126"/>
      <c r="BC1616" s="126"/>
      <c r="BF1616" s="126"/>
      <c r="BU1616" s="126"/>
      <c r="BV1616" s="203"/>
      <c r="BW1616" s="375"/>
      <c r="BX1616" s="126"/>
      <c r="BY1616" s="203"/>
      <c r="CA1616" s="126"/>
      <c r="CB1616" s="203"/>
      <c r="CD1616" s="376"/>
      <c r="CE1616" s="203"/>
      <c r="CM1616" s="375"/>
    </row>
    <row r="1617" spans="5:91" x14ac:dyDescent="0.25">
      <c r="E1617" s="282">
        <v>45648</v>
      </c>
      <c r="F1617" s="212">
        <v>10000</v>
      </c>
      <c r="G1617" s="215"/>
      <c r="H1617" s="212" t="s">
        <v>1408</v>
      </c>
      <c r="AZ1617" s="126"/>
      <c r="BC1617" s="126"/>
      <c r="BF1617" s="126"/>
      <c r="BU1617" s="126"/>
      <c r="BV1617" s="203"/>
      <c r="BW1617" s="375"/>
      <c r="BX1617" s="126"/>
      <c r="BY1617" s="203"/>
      <c r="CA1617" s="126"/>
      <c r="CB1617" s="203"/>
      <c r="CD1617" s="376"/>
      <c r="CE1617" s="203"/>
      <c r="CM1617" s="375"/>
    </row>
    <row r="1618" spans="5:91" x14ac:dyDescent="0.25">
      <c r="E1618" s="282">
        <v>45648</v>
      </c>
      <c r="F1618" s="212">
        <v>20000</v>
      </c>
      <c r="G1618" s="215"/>
      <c r="H1618" s="212" t="s">
        <v>4965</v>
      </c>
      <c r="AZ1618" s="126"/>
      <c r="BC1618" s="126"/>
      <c r="BF1618" s="126"/>
      <c r="BU1618" s="126"/>
      <c r="BV1618" s="203"/>
      <c r="BW1618" s="375"/>
      <c r="BX1618" s="126"/>
      <c r="BY1618" s="203"/>
      <c r="CA1618" s="126"/>
      <c r="CB1618" s="203"/>
      <c r="CD1618" s="376"/>
      <c r="CE1618" s="203"/>
      <c r="CM1618" s="375"/>
    </row>
    <row r="1619" spans="5:91" x14ac:dyDescent="0.25">
      <c r="E1619" s="282">
        <v>45647</v>
      </c>
      <c r="F1619" s="212">
        <v>5000</v>
      </c>
      <c r="G1619" s="215"/>
      <c r="H1619" s="212" t="s">
        <v>4969</v>
      </c>
      <c r="AZ1619" s="126"/>
      <c r="BC1619" s="126"/>
      <c r="BF1619" s="126"/>
      <c r="BU1619" s="126"/>
      <c r="BV1619" s="203"/>
      <c r="BW1619" s="375"/>
      <c r="BX1619" s="126"/>
      <c r="BY1619" s="203"/>
      <c r="CA1619" s="126"/>
      <c r="CB1619" s="203"/>
      <c r="CD1619" s="376"/>
      <c r="CE1619" s="203"/>
      <c r="CM1619" s="375"/>
    </row>
    <row r="1620" spans="5:91" x14ac:dyDescent="0.25">
      <c r="E1620" s="282">
        <v>45647</v>
      </c>
      <c r="F1620" s="212">
        <v>4000</v>
      </c>
      <c r="G1620" s="215" t="s">
        <v>1281</v>
      </c>
      <c r="H1620" s="212" t="s">
        <v>888</v>
      </c>
      <c r="AZ1620" s="126"/>
      <c r="BC1620" s="126"/>
      <c r="BF1620" s="126"/>
      <c r="BU1620" s="126"/>
      <c r="BV1620" s="203"/>
      <c r="BW1620" s="375"/>
      <c r="BX1620" s="126"/>
      <c r="BY1620" s="203"/>
      <c r="CA1620" s="126"/>
      <c r="CB1620" s="203"/>
      <c r="CD1620" s="376"/>
      <c r="CE1620" s="203"/>
      <c r="CM1620" s="375"/>
    </row>
    <row r="1621" spans="5:91" x14ac:dyDescent="0.25">
      <c r="E1621" s="282">
        <v>45647</v>
      </c>
      <c r="F1621" s="212">
        <v>6000</v>
      </c>
      <c r="G1621" s="215" t="s">
        <v>1281</v>
      </c>
      <c r="H1621" s="212" t="s">
        <v>4968</v>
      </c>
      <c r="AZ1621" s="126"/>
      <c r="BC1621" s="126"/>
      <c r="BF1621" s="126"/>
      <c r="BU1621" s="126"/>
      <c r="BV1621" s="203"/>
      <c r="BW1621" s="375"/>
      <c r="BX1621" s="126"/>
      <c r="BY1621" s="203"/>
      <c r="CA1621" s="126"/>
      <c r="CB1621" s="203"/>
      <c r="CD1621" s="376"/>
      <c r="CE1621" s="203"/>
      <c r="CM1621" s="375"/>
    </row>
    <row r="1622" spans="5:91" x14ac:dyDescent="0.25">
      <c r="E1622" s="282">
        <v>45647</v>
      </c>
      <c r="F1622" s="212">
        <v>226000</v>
      </c>
      <c r="G1622" s="215" t="s">
        <v>1281</v>
      </c>
      <c r="H1622" s="212" t="s">
        <v>3344</v>
      </c>
      <c r="AZ1622" s="126"/>
      <c r="BC1622" s="126"/>
      <c r="BF1622" s="126"/>
      <c r="BU1622" s="126"/>
      <c r="BV1622" s="203"/>
      <c r="BW1622" s="375"/>
      <c r="BX1622" s="126"/>
      <c r="BY1622" s="203"/>
      <c r="CA1622" s="126"/>
      <c r="CB1622" s="203"/>
      <c r="CD1622" s="376"/>
      <c r="CE1622" s="203"/>
      <c r="CM1622" s="375"/>
    </row>
    <row r="1623" spans="5:91" x14ac:dyDescent="0.25">
      <c r="E1623" s="282">
        <v>45646</v>
      </c>
      <c r="F1623" s="212">
        <v>5000</v>
      </c>
      <c r="G1623" s="215" t="s">
        <v>1281</v>
      </c>
      <c r="H1623" s="212" t="s">
        <v>883</v>
      </c>
      <c r="AZ1623" s="126"/>
      <c r="BC1623" s="126"/>
      <c r="BF1623" s="126"/>
      <c r="BU1623" s="126"/>
      <c r="BV1623" s="203"/>
      <c r="BW1623" s="375"/>
      <c r="BX1623" s="126"/>
      <c r="BY1623" s="203"/>
      <c r="CA1623" s="126"/>
      <c r="CB1623" s="203"/>
      <c r="CD1623" s="376"/>
      <c r="CE1623" s="203"/>
      <c r="CM1623" s="375"/>
    </row>
    <row r="1624" spans="5:91" x14ac:dyDescent="0.25">
      <c r="E1624" s="282">
        <v>45646</v>
      </c>
      <c r="F1624" s="212">
        <v>16000</v>
      </c>
      <c r="G1624" s="215"/>
      <c r="H1624" s="212" t="s">
        <v>4953</v>
      </c>
      <c r="AZ1624" s="126"/>
      <c r="BC1624" s="126"/>
      <c r="BF1624" s="126"/>
      <c r="BU1624" s="126"/>
      <c r="BV1624" s="203"/>
      <c r="BW1624" s="375"/>
      <c r="BX1624" s="126"/>
      <c r="BY1624" s="203"/>
      <c r="CA1624" s="126"/>
      <c r="CB1624" s="203"/>
      <c r="CD1624" s="376"/>
      <c r="CE1624" s="203"/>
      <c r="CM1624" s="375"/>
    </row>
    <row r="1625" spans="5:91" x14ac:dyDescent="0.25">
      <c r="E1625" s="282">
        <v>45646</v>
      </c>
      <c r="F1625" s="212">
        <v>30000</v>
      </c>
      <c r="G1625" s="215" t="s">
        <v>911</v>
      </c>
      <c r="H1625" s="212" t="s">
        <v>885</v>
      </c>
      <c r="AZ1625" s="126"/>
      <c r="BC1625" s="126"/>
      <c r="BF1625" s="126"/>
      <c r="BU1625" s="126"/>
      <c r="BV1625" s="203"/>
      <c r="BW1625" s="375"/>
      <c r="BX1625" s="126"/>
      <c r="BY1625" s="203"/>
      <c r="CA1625" s="126"/>
      <c r="CB1625" s="203"/>
      <c r="CD1625" s="376"/>
      <c r="CE1625" s="203"/>
      <c r="CM1625" s="375"/>
    </row>
    <row r="1626" spans="5:91" x14ac:dyDescent="0.25">
      <c r="E1626" s="282">
        <v>45646</v>
      </c>
      <c r="F1626" s="212">
        <v>2000</v>
      </c>
      <c r="G1626" s="215" t="s">
        <v>3324</v>
      </c>
      <c r="H1626" s="212" t="s">
        <v>4967</v>
      </c>
      <c r="AZ1626" s="126"/>
      <c r="BC1626" s="126"/>
      <c r="BF1626" s="126"/>
      <c r="BU1626" s="126"/>
      <c r="BV1626" s="203"/>
      <c r="BW1626" s="375"/>
      <c r="BX1626" s="126"/>
      <c r="BY1626" s="203"/>
      <c r="CA1626" s="126"/>
      <c r="CB1626" s="203"/>
      <c r="CD1626" s="376"/>
      <c r="CE1626" s="203"/>
      <c r="CM1626" s="375"/>
    </row>
    <row r="1627" spans="5:91" x14ac:dyDescent="0.25">
      <c r="E1627" s="282">
        <v>45644</v>
      </c>
      <c r="F1627" s="212">
        <v>30000</v>
      </c>
      <c r="G1627" s="215" t="s">
        <v>911</v>
      </c>
      <c r="H1627" s="212" t="s">
        <v>885</v>
      </c>
      <c r="AZ1627" s="126"/>
      <c r="BC1627" s="126"/>
      <c r="BF1627" s="126"/>
      <c r="BU1627" s="126"/>
      <c r="BV1627" s="203"/>
      <c r="BW1627" s="375"/>
      <c r="BX1627" s="126"/>
      <c r="BY1627" s="203"/>
      <c r="CA1627" s="126"/>
      <c r="CB1627" s="203"/>
      <c r="CD1627" s="376"/>
      <c r="CE1627" s="203"/>
      <c r="CM1627" s="375"/>
    </row>
    <row r="1628" spans="5:91" x14ac:dyDescent="0.25">
      <c r="E1628" s="282">
        <v>45644</v>
      </c>
      <c r="F1628" s="212">
        <v>40000</v>
      </c>
      <c r="G1628" s="215"/>
      <c r="H1628" s="212" t="s">
        <v>2991</v>
      </c>
      <c r="AZ1628" s="126"/>
      <c r="BC1628" s="126"/>
      <c r="BF1628" s="126"/>
      <c r="BU1628" s="126"/>
      <c r="BV1628" s="203"/>
      <c r="BW1628" s="375"/>
      <c r="BX1628" s="126"/>
      <c r="BY1628" s="203"/>
      <c r="CA1628" s="126"/>
      <c r="CB1628" s="203"/>
      <c r="CD1628" s="376"/>
      <c r="CE1628" s="203"/>
      <c r="CM1628" s="375"/>
    </row>
    <row r="1629" spans="5:91" x14ac:dyDescent="0.25">
      <c r="E1629" s="282">
        <v>45644</v>
      </c>
      <c r="F1629" s="212">
        <v>38000</v>
      </c>
      <c r="G1629" s="215"/>
      <c r="H1629" s="212" t="s">
        <v>4942</v>
      </c>
      <c r="AZ1629" s="126"/>
      <c r="BC1629" s="126"/>
      <c r="BF1629" s="126"/>
      <c r="BU1629" s="126"/>
      <c r="BV1629" s="203"/>
      <c r="BW1629" s="375"/>
      <c r="BX1629" s="126"/>
      <c r="BY1629" s="203"/>
      <c r="CA1629" s="126"/>
      <c r="CB1629" s="203"/>
      <c r="CD1629" s="376"/>
      <c r="CE1629" s="203"/>
      <c r="CM1629" s="375"/>
    </row>
    <row r="1630" spans="5:91" x14ac:dyDescent="0.25">
      <c r="E1630" s="282">
        <v>45644</v>
      </c>
      <c r="F1630" s="212">
        <v>20000</v>
      </c>
      <c r="G1630" s="215"/>
      <c r="H1630" s="212" t="s">
        <v>4941</v>
      </c>
      <c r="AZ1630" s="126"/>
      <c r="BC1630" s="126"/>
      <c r="BF1630" s="126"/>
      <c r="BU1630" s="126"/>
      <c r="BV1630" s="203"/>
      <c r="BW1630" s="375"/>
      <c r="BX1630" s="126"/>
      <c r="BY1630" s="203"/>
      <c r="CA1630" s="126"/>
      <c r="CB1630" s="203"/>
      <c r="CD1630" s="376"/>
      <c r="CE1630" s="203"/>
      <c r="CM1630" s="375"/>
    </row>
    <row r="1631" spans="5:91" x14ac:dyDescent="0.25">
      <c r="E1631" s="282">
        <v>45644</v>
      </c>
      <c r="F1631" s="212">
        <v>4000</v>
      </c>
      <c r="G1631" s="215"/>
      <c r="H1631" s="212" t="s">
        <v>3835</v>
      </c>
      <c r="AZ1631" s="126"/>
      <c r="BC1631" s="126"/>
      <c r="BF1631" s="126"/>
      <c r="BU1631" s="126"/>
      <c r="BV1631" s="203"/>
      <c r="BW1631" s="375"/>
      <c r="BX1631" s="126"/>
      <c r="BY1631" s="203"/>
      <c r="CD1631" s="376"/>
      <c r="CE1631" s="203"/>
      <c r="CM1631" s="375"/>
    </row>
    <row r="1632" spans="5:91" x14ac:dyDescent="0.25">
      <c r="E1632" s="282">
        <v>45643</v>
      </c>
      <c r="F1632" s="212">
        <v>50000</v>
      </c>
      <c r="G1632" s="215"/>
      <c r="H1632" s="212" t="s">
        <v>4928</v>
      </c>
      <c r="AZ1632" s="126"/>
      <c r="BC1632" s="126"/>
      <c r="BF1632" s="126"/>
      <c r="BU1632" s="126"/>
      <c r="BV1632" s="203"/>
      <c r="BW1632" s="375"/>
      <c r="BX1632" s="126"/>
      <c r="BY1632" s="203"/>
      <c r="CD1632" s="376"/>
      <c r="CE1632" s="203"/>
      <c r="CM1632" s="375"/>
    </row>
    <row r="1633" spans="5:91" x14ac:dyDescent="0.25">
      <c r="E1633" s="282">
        <v>45643</v>
      </c>
      <c r="F1633" s="212">
        <v>4000</v>
      </c>
      <c r="G1633" s="215"/>
      <c r="H1633" s="212" t="s">
        <v>956</v>
      </c>
      <c r="AZ1633" s="126"/>
      <c r="BC1633" s="126"/>
      <c r="BF1633" s="126"/>
      <c r="BU1633" s="126"/>
      <c r="BV1633" s="203"/>
      <c r="BW1633" s="375"/>
      <c r="BX1633" s="126"/>
      <c r="BY1633" s="203"/>
      <c r="CM1633" s="375"/>
    </row>
    <row r="1634" spans="5:91" x14ac:dyDescent="0.25">
      <c r="E1634" s="282">
        <v>45643</v>
      </c>
      <c r="F1634" s="212">
        <v>4000</v>
      </c>
      <c r="G1634" s="215"/>
      <c r="H1634" s="212" t="s">
        <v>4929</v>
      </c>
      <c r="AZ1634" s="126"/>
      <c r="BC1634" s="126"/>
      <c r="BF1634" s="126"/>
      <c r="BU1634" s="126"/>
      <c r="BV1634" s="203"/>
      <c r="BW1634" s="375"/>
      <c r="BX1634" s="126"/>
      <c r="BY1634" s="203"/>
      <c r="CM1634" s="375"/>
    </row>
    <row r="1635" spans="5:91" x14ac:dyDescent="0.25">
      <c r="E1635" s="282">
        <v>45642</v>
      </c>
      <c r="F1635" s="212">
        <v>3000</v>
      </c>
      <c r="G1635" s="215"/>
      <c r="H1635" s="212" t="s">
        <v>976</v>
      </c>
      <c r="AZ1635" s="126"/>
      <c r="BC1635" s="126"/>
      <c r="BF1635" s="126"/>
      <c r="BU1635" s="126"/>
      <c r="BV1635" s="203"/>
      <c r="BW1635" s="375"/>
      <c r="BX1635" s="126"/>
      <c r="BY1635" s="203"/>
      <c r="CM1635" s="375"/>
    </row>
    <row r="1636" spans="5:91" x14ac:dyDescent="0.25">
      <c r="E1636" s="282">
        <v>45642</v>
      </c>
      <c r="F1636" s="212">
        <v>3000</v>
      </c>
      <c r="G1636" s="215"/>
      <c r="H1636" s="212" t="s">
        <v>4952</v>
      </c>
      <c r="AZ1636" s="126"/>
      <c r="BC1636" s="126"/>
      <c r="BF1636" s="126"/>
      <c r="BU1636" s="126"/>
      <c r="BV1636" s="203"/>
      <c r="BW1636" s="375"/>
      <c r="BX1636" s="126"/>
      <c r="BY1636" s="203"/>
      <c r="CM1636" s="375"/>
    </row>
    <row r="1637" spans="5:91" x14ac:dyDescent="0.25">
      <c r="E1637" s="282">
        <v>45642</v>
      </c>
      <c r="F1637" s="212">
        <v>5000</v>
      </c>
      <c r="G1637" s="215"/>
      <c r="H1637" s="212" t="s">
        <v>605</v>
      </c>
      <c r="AZ1637" s="126"/>
      <c r="BC1637" s="126"/>
      <c r="BF1637" s="126"/>
      <c r="BU1637" s="126"/>
      <c r="BV1637" s="203"/>
      <c r="BW1637" s="375"/>
      <c r="BX1637" s="126"/>
      <c r="BY1637" s="203"/>
      <c r="CM1637" s="375"/>
    </row>
    <row r="1638" spans="5:91" x14ac:dyDescent="0.25">
      <c r="E1638" s="282">
        <v>45642</v>
      </c>
      <c r="F1638" s="212">
        <v>159000</v>
      </c>
      <c r="G1638" s="215" t="s">
        <v>1365</v>
      </c>
      <c r="H1638" s="212" t="s">
        <v>4924</v>
      </c>
      <c r="AZ1638" s="126"/>
      <c r="BC1638" s="126"/>
      <c r="BF1638" s="126"/>
      <c r="BU1638" s="126"/>
      <c r="BV1638" s="203"/>
      <c r="BW1638" s="375"/>
      <c r="BX1638" s="126"/>
      <c r="BY1638" s="203"/>
      <c r="CM1638" s="375"/>
    </row>
    <row r="1639" spans="5:91" x14ac:dyDescent="0.25">
      <c r="E1639" s="282">
        <v>45642</v>
      </c>
      <c r="F1639" s="212">
        <v>6000</v>
      </c>
      <c r="G1639" s="215" t="s">
        <v>1365</v>
      </c>
      <c r="H1639" s="212" t="s">
        <v>4926</v>
      </c>
      <c r="AZ1639" s="126"/>
      <c r="BC1639" s="126"/>
      <c r="BF1639" s="126"/>
      <c r="BU1639" s="126"/>
      <c r="BV1639" s="203"/>
      <c r="BW1639" s="375"/>
      <c r="BX1639" s="126"/>
      <c r="BY1639" s="203"/>
      <c r="CM1639" s="375"/>
    </row>
    <row r="1640" spans="5:91" x14ac:dyDescent="0.25">
      <c r="E1640" s="282">
        <v>45642</v>
      </c>
      <c r="F1640" s="212">
        <v>50000</v>
      </c>
      <c r="G1640" s="215" t="s">
        <v>1365</v>
      </c>
      <c r="H1640" s="212" t="s">
        <v>4925</v>
      </c>
      <c r="AZ1640" s="126"/>
      <c r="BC1640" s="126"/>
      <c r="BF1640" s="126"/>
      <c r="BU1640" s="126"/>
      <c r="BV1640" s="203"/>
      <c r="BW1640" s="375"/>
      <c r="BX1640" s="126"/>
      <c r="BY1640" s="203"/>
      <c r="CM1640" s="375"/>
    </row>
    <row r="1641" spans="5:91" x14ac:dyDescent="0.25">
      <c r="E1641" s="282">
        <v>45641</v>
      </c>
      <c r="F1641" s="212">
        <v>10000</v>
      </c>
      <c r="G1641" s="215" t="s">
        <v>911</v>
      </c>
      <c r="H1641" s="212" t="s">
        <v>4944</v>
      </c>
      <c r="AZ1641" s="126"/>
      <c r="BC1641" s="126"/>
      <c r="BF1641" s="126"/>
      <c r="BU1641" s="126"/>
      <c r="BV1641" s="203"/>
      <c r="BW1641" s="375"/>
      <c r="BX1641" s="126"/>
      <c r="BY1641" s="203"/>
      <c r="CM1641" s="375"/>
    </row>
    <row r="1642" spans="5:91" x14ac:dyDescent="0.25">
      <c r="E1642" s="282">
        <v>45641</v>
      </c>
      <c r="F1642" s="212">
        <v>10000</v>
      </c>
      <c r="G1642" s="215"/>
      <c r="H1642" s="212" t="s">
        <v>4094</v>
      </c>
      <c r="AZ1642" s="126"/>
      <c r="BC1642" s="126"/>
      <c r="BF1642" s="126"/>
      <c r="BU1642" s="126"/>
      <c r="BV1642" s="203"/>
      <c r="BW1642" s="375"/>
      <c r="BX1642" s="126"/>
      <c r="BY1642" s="203"/>
      <c r="CM1642" s="375"/>
    </row>
    <row r="1643" spans="5:91" x14ac:dyDescent="0.25">
      <c r="E1643" s="282">
        <v>45641</v>
      </c>
      <c r="F1643" s="212">
        <v>6000</v>
      </c>
      <c r="G1643" s="215"/>
      <c r="H1643" s="212" t="s">
        <v>1194</v>
      </c>
      <c r="AZ1643" s="126"/>
      <c r="BC1643" s="126"/>
      <c r="BF1643" s="126"/>
      <c r="BU1643" s="126"/>
      <c r="BV1643" s="203"/>
      <c r="BW1643" s="375"/>
      <c r="BX1643" s="126"/>
      <c r="BY1643" s="203"/>
      <c r="CM1643" s="375"/>
    </row>
    <row r="1644" spans="5:91" x14ac:dyDescent="0.25">
      <c r="E1644" s="282">
        <v>45641</v>
      </c>
      <c r="F1644" s="212">
        <v>18000</v>
      </c>
      <c r="G1644" s="215"/>
      <c r="H1644" s="212" t="s">
        <v>4945</v>
      </c>
      <c r="AZ1644" s="126"/>
      <c r="BC1644" s="126"/>
      <c r="BF1644" s="126"/>
      <c r="BU1644" s="126"/>
      <c r="BV1644" s="203"/>
      <c r="BW1644" s="375"/>
      <c r="BX1644" s="126"/>
      <c r="BY1644" s="203"/>
      <c r="CM1644" s="375"/>
    </row>
    <row r="1645" spans="5:91" x14ac:dyDescent="0.25">
      <c r="E1645" s="282">
        <v>45640</v>
      </c>
      <c r="F1645" s="212">
        <v>20000</v>
      </c>
      <c r="G1645" s="215"/>
      <c r="H1645" s="212" t="s">
        <v>3697</v>
      </c>
      <c r="AZ1645" s="126"/>
      <c r="BC1645" s="126"/>
      <c r="BF1645" s="126"/>
      <c r="BU1645" s="126"/>
      <c r="BV1645" s="203"/>
      <c r="BW1645" s="375"/>
      <c r="BX1645" s="126"/>
      <c r="BY1645" s="203"/>
      <c r="CM1645" s="375"/>
    </row>
    <row r="1646" spans="5:91" x14ac:dyDescent="0.25">
      <c r="E1646" s="282">
        <v>45640</v>
      </c>
      <c r="F1646" s="212">
        <v>5000</v>
      </c>
      <c r="G1646" s="215" t="s">
        <v>3320</v>
      </c>
      <c r="H1646" s="212" t="s">
        <v>888</v>
      </c>
      <c r="AZ1646" s="126"/>
      <c r="BC1646" s="126"/>
      <c r="BF1646" s="126"/>
      <c r="BU1646" s="126"/>
      <c r="BV1646" s="203"/>
      <c r="BW1646" s="375"/>
      <c r="BX1646" s="126"/>
      <c r="BY1646" s="203"/>
      <c r="CM1646" s="375"/>
    </row>
    <row r="1647" spans="5:91" x14ac:dyDescent="0.25">
      <c r="E1647" s="282">
        <v>45640</v>
      </c>
      <c r="F1647" s="212">
        <v>23000</v>
      </c>
      <c r="G1647" s="215"/>
      <c r="H1647" s="212" t="s">
        <v>4918</v>
      </c>
      <c r="AY1647" s="126"/>
      <c r="BB1647" s="126"/>
      <c r="BE1647" s="126"/>
      <c r="BU1647" s="126"/>
      <c r="BV1647" s="203"/>
      <c r="BX1647" s="126"/>
      <c r="BY1647" s="203"/>
      <c r="CM1647" s="375"/>
    </row>
    <row r="1648" spans="5:91" x14ac:dyDescent="0.25">
      <c r="E1648" s="282">
        <v>45640</v>
      </c>
      <c r="F1648" s="212">
        <v>3000</v>
      </c>
      <c r="G1648" s="215"/>
      <c r="H1648" s="212" t="s">
        <v>4914</v>
      </c>
      <c r="AY1648" s="126"/>
      <c r="BB1648" s="126"/>
      <c r="BE1648" s="126"/>
      <c r="BU1648" s="126"/>
      <c r="BV1648" s="203"/>
      <c r="BX1648" s="126"/>
      <c r="BY1648" s="203"/>
      <c r="CM1648" s="375"/>
    </row>
    <row r="1649" spans="5:91" x14ac:dyDescent="0.25">
      <c r="E1649" s="282">
        <v>45640</v>
      </c>
      <c r="F1649" s="212">
        <v>8000</v>
      </c>
      <c r="G1649" s="215" t="s">
        <v>1281</v>
      </c>
      <c r="H1649" s="212" t="s">
        <v>948</v>
      </c>
      <c r="AY1649" s="126"/>
      <c r="BB1649" s="126"/>
      <c r="BE1649" s="126"/>
      <c r="BU1649" s="126"/>
      <c r="BV1649" s="203"/>
      <c r="BX1649" s="126"/>
      <c r="BY1649" s="203"/>
      <c r="CM1649" s="375"/>
    </row>
    <row r="1650" spans="5:91" x14ac:dyDescent="0.25">
      <c r="E1650" s="282">
        <v>45640</v>
      </c>
      <c r="F1650" s="212">
        <v>192000</v>
      </c>
      <c r="G1650" s="215" t="s">
        <v>1281</v>
      </c>
      <c r="H1650" s="212" t="s">
        <v>3344</v>
      </c>
      <c r="AY1650" s="126"/>
      <c r="BB1650" s="126"/>
      <c r="BE1650" s="126"/>
      <c r="BU1650" s="126"/>
      <c r="BV1650" s="203"/>
      <c r="BX1650" s="126"/>
      <c r="BY1650" s="203"/>
      <c r="CM1650" s="375"/>
    </row>
    <row r="1651" spans="5:91" x14ac:dyDescent="0.25">
      <c r="E1651" s="282">
        <v>45640</v>
      </c>
      <c r="F1651" s="212">
        <v>23000</v>
      </c>
      <c r="G1651" s="215" t="s">
        <v>1365</v>
      </c>
      <c r="H1651" s="212" t="s">
        <v>4919</v>
      </c>
      <c r="AY1651" s="126"/>
      <c r="BB1651" s="126"/>
      <c r="BE1651" s="126"/>
      <c r="BU1651" s="126"/>
      <c r="BV1651" s="203"/>
      <c r="BX1651" s="126"/>
      <c r="BY1651" s="203"/>
      <c r="CM1651" s="375"/>
    </row>
    <row r="1652" spans="5:91" x14ac:dyDescent="0.25">
      <c r="E1652" s="282">
        <v>45639</v>
      </c>
      <c r="F1652" s="212">
        <v>2000</v>
      </c>
      <c r="G1652" s="215" t="s">
        <v>911</v>
      </c>
      <c r="H1652" s="212" t="s">
        <v>605</v>
      </c>
      <c r="AY1652" s="126"/>
      <c r="BB1652" s="126"/>
      <c r="BE1652" s="126"/>
      <c r="BU1652" s="126"/>
      <c r="BV1652" s="203"/>
      <c r="BX1652" s="126"/>
      <c r="BY1652" s="203"/>
      <c r="CM1652" s="375"/>
    </row>
    <row r="1653" spans="5:91" x14ac:dyDescent="0.25">
      <c r="E1653" s="282">
        <v>45639</v>
      </c>
      <c r="F1653" s="212">
        <v>2000</v>
      </c>
      <c r="G1653" s="215"/>
      <c r="H1653" s="212" t="s">
        <v>605</v>
      </c>
      <c r="AY1653" s="126"/>
      <c r="BB1653" s="126"/>
      <c r="BE1653" s="126"/>
      <c r="BU1653" s="126"/>
      <c r="BV1653" s="203"/>
      <c r="BX1653" s="126"/>
      <c r="BY1653" s="203"/>
      <c r="CM1653" s="375"/>
    </row>
    <row r="1654" spans="5:91" x14ac:dyDescent="0.25">
      <c r="E1654" s="282">
        <v>45638</v>
      </c>
      <c r="F1654" s="212">
        <v>50000</v>
      </c>
      <c r="G1654" s="215"/>
      <c r="H1654" s="212" t="s">
        <v>4908</v>
      </c>
      <c r="AY1654" s="126"/>
      <c r="BB1654" s="126"/>
      <c r="BE1654" s="126"/>
      <c r="BU1654" s="126"/>
      <c r="BV1654" s="203"/>
      <c r="BX1654" s="126"/>
      <c r="BY1654" s="203"/>
    </row>
    <row r="1655" spans="5:91" x14ac:dyDescent="0.25">
      <c r="E1655" s="282">
        <v>45638</v>
      </c>
      <c r="F1655" s="212">
        <v>30000</v>
      </c>
      <c r="G1655" s="215" t="s">
        <v>911</v>
      </c>
      <c r="H1655" s="212" t="s">
        <v>885</v>
      </c>
      <c r="AY1655" s="126"/>
      <c r="BB1655" s="126"/>
      <c r="BE1655" s="126"/>
      <c r="BU1655" s="126"/>
      <c r="BV1655" s="203"/>
      <c r="BX1655" s="126"/>
      <c r="BY1655" s="203"/>
    </row>
    <row r="1656" spans="5:91" x14ac:dyDescent="0.25">
      <c r="E1656" s="282">
        <v>45638</v>
      </c>
      <c r="F1656" s="212">
        <v>60000</v>
      </c>
      <c r="G1656" s="215"/>
      <c r="H1656" s="212">
        <v>0</v>
      </c>
      <c r="AY1656" s="126"/>
      <c r="BB1656" s="126"/>
      <c r="BE1656" s="126"/>
      <c r="BU1656" s="126"/>
      <c r="BV1656" s="203"/>
      <c r="BX1656" s="126"/>
      <c r="BY1656" s="203"/>
    </row>
    <row r="1657" spans="5:91" x14ac:dyDescent="0.25">
      <c r="E1657" s="282">
        <v>45635</v>
      </c>
      <c r="F1657" s="212">
        <v>16000</v>
      </c>
      <c r="G1657" s="215" t="s">
        <v>1281</v>
      </c>
      <c r="H1657" s="212" t="s">
        <v>4878</v>
      </c>
      <c r="AY1657" s="126"/>
      <c r="BB1657" s="126"/>
      <c r="BE1657" s="126"/>
      <c r="BU1657" s="126"/>
      <c r="BV1657" s="203"/>
      <c r="BX1657" s="126"/>
      <c r="BY1657" s="203"/>
    </row>
    <row r="1658" spans="5:91" x14ac:dyDescent="0.25">
      <c r="E1658" s="282">
        <v>45635</v>
      </c>
      <c r="F1658" s="212">
        <v>26000</v>
      </c>
      <c r="G1658" s="215"/>
      <c r="H1658" s="212" t="s">
        <v>4888</v>
      </c>
      <c r="AY1658" s="126"/>
      <c r="BB1658" s="126"/>
      <c r="BE1658" s="126"/>
      <c r="BU1658" s="126"/>
      <c r="BV1658" s="203"/>
      <c r="BX1658" s="126"/>
      <c r="BY1658" s="203"/>
    </row>
    <row r="1659" spans="5:91" x14ac:dyDescent="0.25">
      <c r="E1659" s="282">
        <v>45635</v>
      </c>
      <c r="F1659" s="212">
        <v>6000</v>
      </c>
      <c r="G1659" s="215"/>
      <c r="H1659" s="212" t="s">
        <v>4883</v>
      </c>
      <c r="AY1659" s="126"/>
      <c r="BB1659" s="126"/>
      <c r="BE1659" s="126"/>
      <c r="BU1659" s="126"/>
      <c r="BV1659" s="203"/>
      <c r="BX1659" s="126"/>
      <c r="BY1659" s="203"/>
    </row>
    <row r="1660" spans="5:91" x14ac:dyDescent="0.25">
      <c r="E1660" s="282">
        <v>45633</v>
      </c>
      <c r="F1660" s="212">
        <v>4000</v>
      </c>
      <c r="G1660" s="215" t="s">
        <v>1281</v>
      </c>
      <c r="H1660" s="212" t="s">
        <v>4887</v>
      </c>
      <c r="AY1660" s="126"/>
      <c r="BB1660" s="126"/>
      <c r="BE1660" s="126"/>
      <c r="BU1660" s="126"/>
      <c r="BV1660" s="203"/>
      <c r="BX1660" s="126"/>
      <c r="BY1660" s="203"/>
    </row>
    <row r="1661" spans="5:91" x14ac:dyDescent="0.25">
      <c r="E1661" s="282">
        <v>45633</v>
      </c>
      <c r="F1661" s="212">
        <v>209000</v>
      </c>
      <c r="G1661" s="215" t="s">
        <v>1281</v>
      </c>
      <c r="H1661" s="212" t="s">
        <v>889</v>
      </c>
      <c r="AY1661" s="126"/>
      <c r="BB1661" s="126"/>
      <c r="BE1661" s="126"/>
      <c r="BU1661" s="126"/>
      <c r="BV1661" s="203"/>
      <c r="BX1661" s="126"/>
      <c r="BY1661" s="203"/>
    </row>
    <row r="1662" spans="5:91" x14ac:dyDescent="0.25">
      <c r="E1662" s="282">
        <v>45633</v>
      </c>
      <c r="F1662" s="212">
        <v>30000</v>
      </c>
      <c r="G1662" s="215"/>
      <c r="H1662" s="212" t="s">
        <v>4886</v>
      </c>
      <c r="AY1662" s="126"/>
      <c r="BB1662" s="126"/>
      <c r="BE1662" s="126"/>
      <c r="BU1662" s="126"/>
      <c r="BV1662" s="203"/>
      <c r="BX1662" s="126"/>
      <c r="BY1662" s="203"/>
    </row>
    <row r="1663" spans="5:91" x14ac:dyDescent="0.25">
      <c r="E1663" s="282">
        <v>45633</v>
      </c>
      <c r="F1663" s="212">
        <v>22000</v>
      </c>
      <c r="G1663" s="215" t="s">
        <v>1281</v>
      </c>
      <c r="H1663" s="212" t="s">
        <v>3344</v>
      </c>
      <c r="AY1663" s="126"/>
      <c r="BB1663" s="126"/>
      <c r="BE1663" s="126"/>
      <c r="BU1663" s="126"/>
      <c r="BV1663" s="203"/>
      <c r="BX1663" s="126"/>
      <c r="BY1663" s="203"/>
    </row>
    <row r="1664" spans="5:91" x14ac:dyDescent="0.25">
      <c r="E1664" s="282">
        <v>45633</v>
      </c>
      <c r="F1664" s="212">
        <v>20000</v>
      </c>
      <c r="G1664" s="215"/>
      <c r="H1664" s="212" t="s">
        <v>4885</v>
      </c>
      <c r="AY1664" s="126"/>
      <c r="BB1664" s="126"/>
      <c r="BE1664" s="126"/>
      <c r="BU1664" s="126"/>
      <c r="BV1664" s="203"/>
      <c r="BX1664" s="126"/>
      <c r="BY1664" s="203"/>
    </row>
    <row r="1665" spans="5:77" x14ac:dyDescent="0.25">
      <c r="E1665" s="282">
        <v>45632</v>
      </c>
      <c r="F1665" s="212">
        <v>100000</v>
      </c>
      <c r="G1665" s="215" t="s">
        <v>3324</v>
      </c>
      <c r="H1665" s="212" t="s">
        <v>4872</v>
      </c>
      <c r="AY1665" s="126"/>
      <c r="BB1665" s="126"/>
      <c r="BE1665" s="126"/>
      <c r="BU1665" s="126"/>
      <c r="BV1665" s="203"/>
      <c r="BX1665" s="126"/>
      <c r="BY1665" s="203"/>
    </row>
    <row r="1666" spans="5:77" x14ac:dyDescent="0.25">
      <c r="E1666" s="282">
        <v>45632</v>
      </c>
      <c r="F1666" s="212">
        <v>70000</v>
      </c>
      <c r="G1666" s="215" t="s">
        <v>1365</v>
      </c>
      <c r="H1666" s="212" t="s">
        <v>4876</v>
      </c>
      <c r="AY1666" s="126"/>
      <c r="BB1666" s="126"/>
      <c r="BE1666" s="126"/>
      <c r="BU1666" s="126"/>
      <c r="BV1666" s="203"/>
      <c r="BX1666" s="126"/>
      <c r="BY1666" s="203"/>
    </row>
    <row r="1667" spans="5:77" x14ac:dyDescent="0.25">
      <c r="E1667" s="282">
        <v>45632</v>
      </c>
      <c r="F1667" s="212">
        <v>228000</v>
      </c>
      <c r="G1667" s="215" t="s">
        <v>3324</v>
      </c>
      <c r="H1667" s="212" t="s">
        <v>4871</v>
      </c>
      <c r="AY1667" s="126"/>
      <c r="BB1667" s="126"/>
      <c r="BE1667" s="126"/>
      <c r="BU1667" s="126"/>
      <c r="BV1667" s="203"/>
      <c r="BX1667" s="126"/>
      <c r="BY1667" s="203"/>
    </row>
    <row r="1668" spans="5:77" x14ac:dyDescent="0.25">
      <c r="E1668" s="282">
        <v>45632</v>
      </c>
      <c r="F1668" s="212">
        <v>24000</v>
      </c>
      <c r="G1668" s="215"/>
      <c r="H1668" s="212" t="s">
        <v>4884</v>
      </c>
      <c r="AY1668" s="126"/>
      <c r="BB1668" s="126"/>
      <c r="BE1668" s="126"/>
      <c r="BU1668" s="126"/>
      <c r="BV1668" s="203"/>
      <c r="BX1668" s="126"/>
      <c r="BY1668" s="203"/>
    </row>
    <row r="1669" spans="5:77" x14ac:dyDescent="0.25">
      <c r="E1669" s="282">
        <v>45632</v>
      </c>
      <c r="F1669" s="212">
        <v>17000</v>
      </c>
      <c r="G1669" s="215" t="s">
        <v>1365</v>
      </c>
      <c r="H1669" s="212" t="s">
        <v>4877</v>
      </c>
      <c r="AY1669" s="126"/>
      <c r="BB1669" s="126"/>
      <c r="BE1669" s="126"/>
      <c r="BU1669" s="126"/>
      <c r="BV1669" s="203"/>
      <c r="BX1669" s="126"/>
      <c r="BY1669" s="203"/>
    </row>
    <row r="1670" spans="5:77" x14ac:dyDescent="0.25">
      <c r="E1670" s="282">
        <v>45631</v>
      </c>
      <c r="F1670" s="212">
        <v>2000</v>
      </c>
      <c r="G1670" s="215"/>
      <c r="H1670" s="212" t="s">
        <v>605</v>
      </c>
      <c r="AY1670" s="126"/>
      <c r="BB1670" s="126"/>
      <c r="BE1670" s="126"/>
      <c r="BU1670" s="126"/>
      <c r="BV1670" s="203"/>
      <c r="BX1670" s="126"/>
      <c r="BY1670" s="203"/>
    </row>
    <row r="1671" spans="5:77" x14ac:dyDescent="0.25">
      <c r="E1671" s="282">
        <v>45631</v>
      </c>
      <c r="F1671" s="212">
        <v>3000</v>
      </c>
      <c r="G1671" s="215"/>
      <c r="H1671" s="212" t="s">
        <v>605</v>
      </c>
      <c r="AY1671" s="126"/>
      <c r="BB1671" s="126"/>
      <c r="BE1671" s="126"/>
      <c r="BU1671" s="126"/>
      <c r="BV1671" s="203"/>
      <c r="BX1671" s="126"/>
      <c r="BY1671" s="203"/>
    </row>
    <row r="1672" spans="5:77" x14ac:dyDescent="0.25">
      <c r="E1672" s="282">
        <v>45631</v>
      </c>
      <c r="F1672" s="212">
        <v>30000</v>
      </c>
      <c r="G1672" s="215" t="s">
        <v>911</v>
      </c>
      <c r="H1672" s="212" t="s">
        <v>885</v>
      </c>
      <c r="AY1672" s="126"/>
      <c r="BB1672" s="126"/>
      <c r="BE1672" s="126"/>
      <c r="BU1672" s="126"/>
      <c r="BV1672" s="203"/>
      <c r="BX1672" s="126"/>
      <c r="BY1672" s="203"/>
    </row>
    <row r="1673" spans="5:77" x14ac:dyDescent="0.25">
      <c r="E1673" s="282">
        <v>45631</v>
      </c>
      <c r="F1673" s="212">
        <v>20000</v>
      </c>
      <c r="G1673" s="215"/>
      <c r="H1673" s="212" t="s">
        <v>4866</v>
      </c>
      <c r="AY1673" s="126"/>
      <c r="BB1673" s="126"/>
      <c r="BE1673" s="126"/>
      <c r="BU1673" s="126"/>
      <c r="BV1673" s="203"/>
      <c r="BX1673" s="126"/>
      <c r="BY1673" s="203"/>
    </row>
    <row r="1674" spans="5:77" x14ac:dyDescent="0.25">
      <c r="E1674" s="282">
        <v>45630</v>
      </c>
      <c r="F1674" s="212">
        <v>2000</v>
      </c>
      <c r="G1674" s="215"/>
      <c r="H1674" s="212" t="s">
        <v>4859</v>
      </c>
      <c r="AY1674" s="126"/>
      <c r="BB1674" s="126"/>
      <c r="BE1674" s="126"/>
      <c r="BU1674" s="126"/>
      <c r="BV1674" s="203"/>
      <c r="BX1674" s="126"/>
      <c r="BY1674" s="203"/>
    </row>
    <row r="1675" spans="5:77" x14ac:dyDescent="0.25">
      <c r="E1675" s="282">
        <v>45628</v>
      </c>
      <c r="F1675" s="212">
        <v>15000</v>
      </c>
      <c r="G1675" s="215"/>
      <c r="H1675" s="212" t="s">
        <v>4829</v>
      </c>
      <c r="AY1675" s="126"/>
      <c r="BB1675" s="126"/>
      <c r="BE1675" s="126"/>
      <c r="BU1675" s="126"/>
      <c r="BV1675" s="203"/>
      <c r="BX1675" s="126"/>
      <c r="BY1675" s="203"/>
    </row>
    <row r="1676" spans="5:77" x14ac:dyDescent="0.25">
      <c r="E1676" s="282">
        <v>45628</v>
      </c>
      <c r="F1676" s="212">
        <v>2000</v>
      </c>
      <c r="G1676" s="215"/>
      <c r="H1676" s="212" t="s">
        <v>605</v>
      </c>
      <c r="AY1676" s="126"/>
      <c r="BB1676" s="126"/>
      <c r="BE1676" s="126"/>
      <c r="BU1676" s="126"/>
      <c r="BV1676" s="203"/>
      <c r="BX1676" s="126"/>
      <c r="BY1676" s="203"/>
    </row>
    <row r="1677" spans="5:77" x14ac:dyDescent="0.25">
      <c r="E1677" s="282">
        <v>45628</v>
      </c>
      <c r="F1677" s="212">
        <v>5000</v>
      </c>
      <c r="G1677" s="215" t="s">
        <v>1281</v>
      </c>
      <c r="H1677" s="212" t="s">
        <v>883</v>
      </c>
      <c r="AY1677" s="126"/>
      <c r="BB1677" s="126"/>
      <c r="BE1677" s="126"/>
      <c r="BU1677" s="126"/>
      <c r="BV1677" s="203"/>
      <c r="BX1677" s="126"/>
      <c r="BY1677" s="203"/>
    </row>
    <row r="1678" spans="5:77" x14ac:dyDescent="0.25">
      <c r="E1678" s="282">
        <v>45627</v>
      </c>
      <c r="F1678" s="212">
        <v>5000</v>
      </c>
      <c r="G1678" s="215"/>
      <c r="H1678" s="212" t="s">
        <v>3697</v>
      </c>
      <c r="AY1678" s="126"/>
      <c r="BB1678" s="126"/>
      <c r="BE1678" s="126"/>
      <c r="BU1678" s="126"/>
      <c r="BV1678" s="203"/>
      <c r="BX1678" s="126"/>
      <c r="BY1678" s="203"/>
    </row>
    <row r="1679" spans="5:77" x14ac:dyDescent="0.25">
      <c r="E1679" s="282">
        <v>45627</v>
      </c>
      <c r="F1679" s="212">
        <v>4000</v>
      </c>
      <c r="G1679" s="215" t="s">
        <v>1281</v>
      </c>
      <c r="H1679" s="212" t="s">
        <v>1223</v>
      </c>
      <c r="AY1679" s="126"/>
      <c r="BB1679" s="126"/>
      <c r="BE1679" s="126"/>
      <c r="BU1679" s="126"/>
      <c r="BV1679" s="203"/>
      <c r="BX1679" s="126"/>
      <c r="BY1679" s="203"/>
    </row>
    <row r="1680" spans="5:77" x14ac:dyDescent="0.25">
      <c r="E1680" s="282">
        <v>45626</v>
      </c>
      <c r="F1680" s="212">
        <v>80000</v>
      </c>
      <c r="G1680" s="215"/>
      <c r="H1680" s="212" t="s">
        <v>1188</v>
      </c>
      <c r="AY1680" s="126"/>
      <c r="BB1680" s="126"/>
      <c r="BE1680" s="126"/>
      <c r="BU1680" s="126"/>
      <c r="BV1680" s="203"/>
      <c r="BX1680" s="126"/>
      <c r="BY1680" s="203"/>
    </row>
    <row r="1681" spans="5:77" x14ac:dyDescent="0.25">
      <c r="E1681" s="282">
        <v>45625</v>
      </c>
      <c r="F1681" s="212">
        <v>4000</v>
      </c>
      <c r="G1681" s="215"/>
      <c r="H1681" s="212" t="s">
        <v>888</v>
      </c>
      <c r="AY1681" s="126"/>
      <c r="BB1681" s="126"/>
      <c r="BE1681" s="126"/>
      <c r="BU1681" s="126"/>
      <c r="BV1681" s="203"/>
      <c r="BX1681" s="126"/>
      <c r="BY1681" s="203"/>
    </row>
    <row r="1682" spans="5:77" x14ac:dyDescent="0.25">
      <c r="E1682" s="282">
        <v>45625</v>
      </c>
      <c r="F1682" s="212">
        <v>240000</v>
      </c>
      <c r="G1682" s="215" t="s">
        <v>1365</v>
      </c>
      <c r="H1682" s="212" t="s">
        <v>4831</v>
      </c>
      <c r="AY1682" s="126"/>
      <c r="BB1682" s="126"/>
      <c r="BE1682" s="126"/>
      <c r="BU1682" s="126"/>
      <c r="BV1682" s="203"/>
      <c r="BX1682" s="126"/>
      <c r="BY1682" s="203"/>
    </row>
    <row r="1683" spans="5:77" x14ac:dyDescent="0.25">
      <c r="E1683" s="282">
        <v>45625</v>
      </c>
      <c r="F1683" s="212">
        <v>18000</v>
      </c>
      <c r="G1683" s="215" t="s">
        <v>1281</v>
      </c>
      <c r="H1683" s="212" t="s">
        <v>1795</v>
      </c>
      <c r="AY1683" s="126"/>
      <c r="BB1683" s="126"/>
      <c r="BE1683" s="126"/>
      <c r="BU1683" s="126"/>
      <c r="BV1683" s="203"/>
      <c r="BX1683" s="126"/>
      <c r="BY1683" s="203"/>
    </row>
    <row r="1684" spans="5:77" x14ac:dyDescent="0.25">
      <c r="E1684" s="282">
        <v>45625</v>
      </c>
      <c r="F1684" s="212">
        <v>3000</v>
      </c>
      <c r="G1684" s="215"/>
      <c r="H1684" s="212" t="s">
        <v>4815</v>
      </c>
      <c r="AY1684" s="126"/>
      <c r="BB1684" s="126"/>
      <c r="BE1684" s="126"/>
      <c r="BU1684" s="126"/>
      <c r="BV1684" s="203"/>
      <c r="BX1684" s="126"/>
      <c r="BY1684" s="203"/>
    </row>
    <row r="1685" spans="5:77" x14ac:dyDescent="0.25">
      <c r="E1685" s="282">
        <v>45625</v>
      </c>
      <c r="F1685" s="212">
        <v>30000</v>
      </c>
      <c r="G1685" s="215" t="s">
        <v>911</v>
      </c>
      <c r="H1685" s="212" t="s">
        <v>912</v>
      </c>
      <c r="AY1685" s="126"/>
      <c r="BB1685" s="126"/>
      <c r="BE1685" s="126"/>
      <c r="BU1685" s="126"/>
      <c r="BV1685" s="203"/>
      <c r="BX1685" s="126"/>
      <c r="BY1685" s="203"/>
    </row>
    <row r="1686" spans="5:77" x14ac:dyDescent="0.25">
      <c r="E1686" s="282">
        <v>45625</v>
      </c>
      <c r="F1686" s="212">
        <v>8000</v>
      </c>
      <c r="G1686" s="215" t="s">
        <v>1365</v>
      </c>
      <c r="H1686" s="212" t="s">
        <v>4834</v>
      </c>
      <c r="AY1686" s="126"/>
      <c r="BB1686" s="126"/>
      <c r="BE1686" s="126"/>
      <c r="BU1686" s="126"/>
      <c r="BV1686" s="203"/>
      <c r="BX1686" s="126"/>
      <c r="BY1686" s="203"/>
    </row>
    <row r="1687" spans="5:77" x14ac:dyDescent="0.25">
      <c r="E1687" s="282">
        <v>45625</v>
      </c>
      <c r="F1687" s="212">
        <v>131000</v>
      </c>
      <c r="G1687" s="215" t="s">
        <v>1281</v>
      </c>
      <c r="H1687" s="212" t="s">
        <v>3344</v>
      </c>
      <c r="AY1687" s="126"/>
      <c r="BB1687" s="126"/>
      <c r="BE1687" s="126"/>
      <c r="BU1687" s="126"/>
      <c r="BV1687" s="203"/>
      <c r="BX1687" s="126"/>
      <c r="BY1687" s="203"/>
    </row>
    <row r="1688" spans="5:77" x14ac:dyDescent="0.25">
      <c r="E1688" s="282">
        <v>45625</v>
      </c>
      <c r="F1688" s="212">
        <v>10000</v>
      </c>
      <c r="G1688" s="215" t="s">
        <v>1281</v>
      </c>
      <c r="H1688" s="212" t="s">
        <v>4832</v>
      </c>
      <c r="AY1688" s="126"/>
      <c r="BB1688" s="126"/>
      <c r="BE1688" s="126"/>
      <c r="BU1688" s="126"/>
      <c r="BV1688" s="203"/>
      <c r="BX1688" s="126"/>
      <c r="BY1688" s="203"/>
    </row>
    <row r="1689" spans="5:77" x14ac:dyDescent="0.25">
      <c r="E1689" s="282">
        <v>45625</v>
      </c>
      <c r="F1689" s="212">
        <v>3000</v>
      </c>
      <c r="G1689" s="215"/>
      <c r="H1689" s="212" t="s">
        <v>4833</v>
      </c>
      <c r="AY1689" s="126"/>
      <c r="BB1689" s="126"/>
      <c r="BE1689" s="126"/>
      <c r="BU1689" s="126"/>
      <c r="BV1689" s="203"/>
      <c r="BX1689" s="126"/>
      <c r="BY1689" s="203"/>
    </row>
    <row r="1690" spans="5:77" x14ac:dyDescent="0.25">
      <c r="E1690" s="282">
        <v>45624</v>
      </c>
      <c r="F1690" s="212">
        <v>3000</v>
      </c>
      <c r="G1690" s="215"/>
      <c r="H1690" s="212" t="s">
        <v>605</v>
      </c>
      <c r="AY1690" s="126"/>
      <c r="BB1690" s="126"/>
      <c r="BE1690" s="126"/>
      <c r="BU1690" s="126"/>
      <c r="BV1690" s="203"/>
      <c r="BX1690" s="126"/>
      <c r="BY1690" s="203"/>
    </row>
    <row r="1691" spans="5:77" x14ac:dyDescent="0.25">
      <c r="E1691" s="282">
        <v>45622</v>
      </c>
      <c r="F1691" s="212">
        <v>22000</v>
      </c>
      <c r="G1691" s="215" t="s">
        <v>1365</v>
      </c>
      <c r="H1691" s="212" t="s">
        <v>3818</v>
      </c>
      <c r="AY1691" s="126"/>
      <c r="BB1691" s="126"/>
      <c r="BE1691" s="126"/>
      <c r="BU1691" s="126"/>
      <c r="BV1691" s="203"/>
      <c r="BX1691" s="126"/>
      <c r="BY1691" s="203"/>
    </row>
    <row r="1692" spans="5:77" x14ac:dyDescent="0.25">
      <c r="E1692" s="282">
        <v>45622</v>
      </c>
      <c r="F1692" s="212">
        <v>15000</v>
      </c>
      <c r="G1692" s="215"/>
      <c r="H1692" s="212" t="s">
        <v>4787</v>
      </c>
      <c r="AY1692" s="126"/>
      <c r="BB1692" s="126"/>
      <c r="BE1692" s="126"/>
      <c r="BU1692" s="126"/>
      <c r="BV1692" s="203"/>
      <c r="BX1692" s="126"/>
      <c r="BY1692" s="203"/>
    </row>
    <row r="1693" spans="5:77" x14ac:dyDescent="0.25">
      <c r="E1693" s="282">
        <v>45621</v>
      </c>
      <c r="F1693" s="212">
        <v>16000</v>
      </c>
      <c r="G1693" s="215"/>
      <c r="H1693" s="212" t="s">
        <v>4768</v>
      </c>
      <c r="AY1693" s="126"/>
      <c r="BB1693" s="126"/>
      <c r="BE1693" s="126"/>
      <c r="BU1693" s="126"/>
      <c r="BV1693" s="203"/>
      <c r="BX1693" s="126"/>
      <c r="BY1693" s="203"/>
    </row>
    <row r="1694" spans="5:77" x14ac:dyDescent="0.25">
      <c r="E1694" s="282">
        <v>45620</v>
      </c>
      <c r="F1694" s="212">
        <v>37000</v>
      </c>
      <c r="G1694" s="215"/>
      <c r="H1694" s="212" t="s">
        <v>4793</v>
      </c>
      <c r="AY1694" s="126"/>
      <c r="BB1694" s="126"/>
      <c r="BE1694" s="126"/>
      <c r="BU1694" s="126"/>
      <c r="BV1694" s="203"/>
      <c r="BX1694" s="126"/>
      <c r="BY1694" s="203"/>
    </row>
    <row r="1695" spans="5:77" x14ac:dyDescent="0.25">
      <c r="E1695" s="282">
        <v>45620</v>
      </c>
      <c r="F1695" s="212">
        <v>10000</v>
      </c>
      <c r="G1695" s="215"/>
      <c r="H1695" s="212" t="s">
        <v>4794</v>
      </c>
      <c r="AY1695" s="126"/>
      <c r="BB1695" s="126"/>
      <c r="BE1695" s="126"/>
      <c r="BU1695" s="126"/>
      <c r="BV1695" s="203"/>
      <c r="BX1695" s="126"/>
      <c r="BY1695" s="203"/>
    </row>
    <row r="1696" spans="5:77" x14ac:dyDescent="0.25">
      <c r="E1696" s="282">
        <v>45618</v>
      </c>
      <c r="F1696" s="212">
        <v>4000</v>
      </c>
      <c r="G1696" s="215"/>
      <c r="H1696" s="212" t="s">
        <v>888</v>
      </c>
      <c r="AY1696" s="126"/>
      <c r="BB1696" s="126"/>
      <c r="BE1696" s="126"/>
      <c r="BU1696" s="126"/>
      <c r="BV1696" s="203"/>
      <c r="BX1696" s="126"/>
      <c r="BY1696" s="203"/>
    </row>
    <row r="1697" spans="5:77" x14ac:dyDescent="0.25">
      <c r="E1697" s="282">
        <v>45618</v>
      </c>
      <c r="F1697" s="212">
        <v>154000</v>
      </c>
      <c r="G1697" s="215" t="s">
        <v>1281</v>
      </c>
      <c r="H1697" s="212" t="s">
        <v>3344</v>
      </c>
      <c r="AY1697" s="126"/>
      <c r="BB1697" s="126"/>
      <c r="BE1697" s="126"/>
      <c r="BU1697" s="126"/>
      <c r="BV1697" s="203"/>
      <c r="BX1697" s="126"/>
      <c r="BY1697" s="203"/>
    </row>
    <row r="1698" spans="5:77" x14ac:dyDescent="0.25">
      <c r="E1698" s="282">
        <v>45617</v>
      </c>
      <c r="F1698" s="212">
        <v>3000</v>
      </c>
      <c r="G1698" s="215"/>
      <c r="H1698" s="212" t="s">
        <v>1983</v>
      </c>
      <c r="AY1698" s="126"/>
      <c r="BB1698" s="126"/>
      <c r="BE1698" s="126"/>
      <c r="BU1698" s="126"/>
      <c r="BV1698" s="203"/>
      <c r="BX1698" s="126"/>
      <c r="BY1698" s="203"/>
    </row>
    <row r="1699" spans="5:77" x14ac:dyDescent="0.25">
      <c r="E1699" s="282">
        <v>45617</v>
      </c>
      <c r="F1699" s="212">
        <v>7000</v>
      </c>
      <c r="G1699" s="215"/>
      <c r="H1699" s="212" t="s">
        <v>4766</v>
      </c>
      <c r="AY1699" s="126"/>
      <c r="BB1699" s="126"/>
      <c r="BE1699" s="126"/>
      <c r="BU1699" s="126"/>
      <c r="BV1699" s="203"/>
      <c r="BX1699" s="126"/>
      <c r="BY1699" s="203"/>
    </row>
    <row r="1700" spans="5:77" x14ac:dyDescent="0.25">
      <c r="E1700" s="282">
        <v>45617</v>
      </c>
      <c r="F1700" s="212">
        <v>9000</v>
      </c>
      <c r="G1700" s="215"/>
      <c r="H1700" s="212">
        <v>0</v>
      </c>
      <c r="AY1700" s="126"/>
      <c r="BB1700" s="126"/>
      <c r="BE1700" s="126"/>
      <c r="BU1700" s="126"/>
      <c r="BV1700" s="203"/>
      <c r="BX1700" s="126"/>
      <c r="BY1700" s="203"/>
    </row>
    <row r="1701" spans="5:77" x14ac:dyDescent="0.25">
      <c r="E1701" s="282">
        <v>45615</v>
      </c>
      <c r="F1701" s="212">
        <v>30000</v>
      </c>
      <c r="G1701" s="215" t="s">
        <v>911</v>
      </c>
      <c r="H1701" s="212" t="s">
        <v>885</v>
      </c>
      <c r="AY1701" s="126"/>
      <c r="BB1701" s="126"/>
      <c r="BE1701" s="126"/>
      <c r="BU1701" s="126"/>
      <c r="BV1701" s="203"/>
      <c r="BX1701" s="126"/>
      <c r="BY1701" s="203"/>
    </row>
    <row r="1702" spans="5:77" x14ac:dyDescent="0.25">
      <c r="E1702" s="282">
        <v>45614</v>
      </c>
      <c r="F1702" s="212">
        <v>3000</v>
      </c>
      <c r="G1702" s="215"/>
      <c r="H1702" s="212" t="s">
        <v>3446</v>
      </c>
      <c r="AY1702" s="126"/>
      <c r="BB1702" s="126"/>
      <c r="BE1702" s="126"/>
      <c r="BU1702" s="126"/>
      <c r="BV1702" s="203"/>
      <c r="BX1702" s="126"/>
      <c r="BY1702" s="203"/>
    </row>
    <row r="1703" spans="5:77" x14ac:dyDescent="0.25">
      <c r="E1703" s="282">
        <v>45613</v>
      </c>
      <c r="F1703" s="212">
        <v>5000</v>
      </c>
      <c r="G1703" s="215"/>
      <c r="H1703" s="212" t="s">
        <v>3697</v>
      </c>
      <c r="AY1703" s="126"/>
      <c r="BB1703" s="126"/>
      <c r="BE1703" s="126"/>
      <c r="BU1703" s="126"/>
      <c r="BV1703" s="203"/>
      <c r="BX1703" s="126"/>
      <c r="BY1703" s="203"/>
    </row>
    <row r="1704" spans="5:77" x14ac:dyDescent="0.25">
      <c r="E1704" s="282">
        <v>45613</v>
      </c>
      <c r="F1704" s="212">
        <v>2000</v>
      </c>
      <c r="G1704" s="215"/>
      <c r="H1704" s="212" t="s">
        <v>4731</v>
      </c>
      <c r="AY1704" s="126"/>
      <c r="BB1704" s="126"/>
      <c r="BE1704" s="126"/>
      <c r="BU1704" s="126"/>
      <c r="BV1704" s="203"/>
      <c r="BX1704" s="126"/>
      <c r="BY1704" s="203"/>
    </row>
    <row r="1705" spans="5:77" x14ac:dyDescent="0.25">
      <c r="E1705" s="282">
        <v>45613</v>
      </c>
      <c r="F1705" s="212">
        <v>150000</v>
      </c>
      <c r="G1705" s="215" t="s">
        <v>1365</v>
      </c>
      <c r="H1705" s="212" t="s">
        <v>4732</v>
      </c>
      <c r="AY1705" s="126"/>
      <c r="BB1705" s="126"/>
      <c r="BE1705" s="126"/>
      <c r="BU1705" s="126"/>
      <c r="BV1705" s="203"/>
      <c r="BX1705" s="126"/>
      <c r="BY1705" s="203"/>
    </row>
    <row r="1706" spans="5:77" x14ac:dyDescent="0.25">
      <c r="E1706" s="282">
        <v>45613</v>
      </c>
      <c r="F1706" s="212">
        <v>10000</v>
      </c>
      <c r="G1706" s="215"/>
      <c r="H1706" s="212" t="s">
        <v>4730</v>
      </c>
      <c r="AY1706" s="126"/>
      <c r="BB1706" s="126"/>
      <c r="BE1706" s="126"/>
      <c r="BU1706" s="126"/>
      <c r="BV1706" s="203"/>
      <c r="BX1706" s="126"/>
      <c r="BY1706" s="203"/>
    </row>
    <row r="1707" spans="5:77" x14ac:dyDescent="0.25">
      <c r="E1707" s="282">
        <v>45613</v>
      </c>
      <c r="F1707" s="212">
        <v>18000</v>
      </c>
      <c r="G1707" s="215"/>
      <c r="H1707" s="212" t="s">
        <v>4733</v>
      </c>
      <c r="AY1707" s="126"/>
      <c r="BB1707" s="126"/>
      <c r="BE1707" s="126"/>
      <c r="BU1707" s="126"/>
      <c r="BV1707" s="203"/>
      <c r="BX1707" s="126"/>
      <c r="BY1707" s="203"/>
    </row>
    <row r="1708" spans="5:77" x14ac:dyDescent="0.25">
      <c r="E1708" s="282">
        <v>45613</v>
      </c>
      <c r="F1708" s="212">
        <v>8000</v>
      </c>
      <c r="G1708" s="215"/>
      <c r="H1708" s="212" t="s">
        <v>998</v>
      </c>
      <c r="AY1708" s="126"/>
      <c r="BB1708" s="126"/>
      <c r="BE1708" s="126"/>
      <c r="BU1708" s="126"/>
      <c r="BV1708" s="203"/>
      <c r="BX1708" s="126"/>
      <c r="BY1708" s="203"/>
    </row>
    <row r="1709" spans="5:77" x14ac:dyDescent="0.25">
      <c r="E1709" s="282">
        <v>45613</v>
      </c>
      <c r="F1709" s="212">
        <v>21000</v>
      </c>
      <c r="G1709" s="215" t="s">
        <v>1365</v>
      </c>
      <c r="H1709" s="212" t="s">
        <v>4729</v>
      </c>
      <c r="AY1709" s="126"/>
      <c r="BB1709" s="126"/>
      <c r="BE1709" s="126"/>
      <c r="BU1709" s="126"/>
      <c r="BV1709" s="203"/>
      <c r="BX1709" s="126"/>
      <c r="BY1709" s="203"/>
    </row>
    <row r="1710" spans="5:77" x14ac:dyDescent="0.25">
      <c r="E1710" s="282">
        <v>45611</v>
      </c>
      <c r="F1710" s="212">
        <v>4000</v>
      </c>
      <c r="G1710" s="215" t="s">
        <v>1281</v>
      </c>
      <c r="H1710" s="212" t="s">
        <v>888</v>
      </c>
      <c r="AY1710" s="126"/>
      <c r="BB1710" s="126"/>
      <c r="BE1710" s="126"/>
      <c r="BU1710" s="126"/>
      <c r="BV1710" s="203"/>
      <c r="BX1710" s="126"/>
      <c r="BY1710" s="203"/>
    </row>
    <row r="1711" spans="5:77" x14ac:dyDescent="0.25">
      <c r="E1711" s="282">
        <v>45611</v>
      </c>
      <c r="F1711" s="212">
        <v>238000</v>
      </c>
      <c r="G1711" s="215" t="s">
        <v>1281</v>
      </c>
      <c r="H1711" s="212" t="s">
        <v>3344</v>
      </c>
      <c r="AY1711" s="126"/>
      <c r="BB1711" s="126"/>
      <c r="BE1711" s="126"/>
      <c r="BV1711"/>
      <c r="BX1711" s="126"/>
      <c r="BY1711" s="203"/>
    </row>
    <row r="1712" spans="5:77" x14ac:dyDescent="0.25">
      <c r="E1712" s="282">
        <v>45611</v>
      </c>
      <c r="F1712" s="212">
        <v>6000</v>
      </c>
      <c r="G1712" s="215"/>
      <c r="H1712" s="212" t="s">
        <v>4716</v>
      </c>
      <c r="AY1712" s="126"/>
      <c r="BB1712" s="126"/>
      <c r="BE1712" s="126"/>
      <c r="BV1712"/>
      <c r="BX1712" s="126"/>
      <c r="BY1712" s="203"/>
    </row>
    <row r="1713" spans="5:77" x14ac:dyDescent="0.25">
      <c r="E1713" s="282">
        <v>45610</v>
      </c>
      <c r="F1713" s="212">
        <v>5000</v>
      </c>
      <c r="G1713" s="215"/>
      <c r="H1713" s="212" t="s">
        <v>4713</v>
      </c>
      <c r="AY1713" s="126"/>
      <c r="BB1713" s="126"/>
      <c r="BE1713" s="126"/>
      <c r="BV1713"/>
      <c r="BX1713" s="126"/>
      <c r="BY1713" s="203"/>
    </row>
    <row r="1714" spans="5:77" x14ac:dyDescent="0.25">
      <c r="E1714" s="282">
        <v>45608</v>
      </c>
      <c r="F1714" s="212">
        <v>30000</v>
      </c>
      <c r="G1714" s="215" t="s">
        <v>911</v>
      </c>
      <c r="H1714" s="212" t="s">
        <v>885</v>
      </c>
      <c r="AY1714" s="126"/>
      <c r="BB1714" s="126"/>
      <c r="BE1714" s="126"/>
      <c r="BV1714"/>
      <c r="BX1714" s="126"/>
      <c r="BY1714" s="203"/>
    </row>
    <row r="1715" spans="5:77" x14ac:dyDescent="0.25">
      <c r="E1715" s="282">
        <v>45608</v>
      </c>
      <c r="F1715" s="212">
        <v>32000</v>
      </c>
      <c r="G1715" s="215" t="s">
        <v>1281</v>
      </c>
      <c r="H1715" s="212" t="s">
        <v>4703</v>
      </c>
      <c r="AY1715" s="126"/>
      <c r="BB1715" s="126"/>
      <c r="BE1715" s="126"/>
      <c r="BV1715"/>
      <c r="BX1715" s="126"/>
      <c r="BY1715" s="203"/>
    </row>
    <row r="1716" spans="5:77" x14ac:dyDescent="0.25">
      <c r="E1716" s="282">
        <v>45607</v>
      </c>
      <c r="F1716" s="212">
        <v>50000</v>
      </c>
      <c r="G1716" s="215"/>
      <c r="H1716" s="212" t="s">
        <v>4697</v>
      </c>
      <c r="AY1716" s="126"/>
      <c r="BB1716" s="126"/>
      <c r="BE1716" s="126"/>
      <c r="BV1716"/>
      <c r="BX1716" s="126"/>
      <c r="BY1716" s="203"/>
    </row>
    <row r="1717" spans="5:77" x14ac:dyDescent="0.25">
      <c r="E1717" s="282">
        <v>45605</v>
      </c>
      <c r="F1717" s="212">
        <v>5000</v>
      </c>
      <c r="G1717" s="215"/>
      <c r="H1717" s="212" t="s">
        <v>3697</v>
      </c>
      <c r="AY1717" s="126"/>
      <c r="BB1717" s="126"/>
      <c r="BE1717" s="126"/>
      <c r="BV1717"/>
      <c r="BX1717" s="126"/>
      <c r="BY1717" s="203"/>
    </row>
    <row r="1718" spans="5:77" x14ac:dyDescent="0.25">
      <c r="E1718" s="282">
        <v>45605</v>
      </c>
      <c r="F1718" s="212">
        <v>4000</v>
      </c>
      <c r="G1718" s="215"/>
      <c r="H1718" s="212" t="s">
        <v>4682</v>
      </c>
      <c r="AY1718" s="126"/>
      <c r="BB1718" s="126"/>
      <c r="BE1718" s="126"/>
      <c r="BV1718"/>
      <c r="BX1718" s="126"/>
      <c r="BY1718" s="203"/>
    </row>
    <row r="1719" spans="5:77" x14ac:dyDescent="0.25">
      <c r="E1719" s="282">
        <v>45604</v>
      </c>
      <c r="F1719" s="212">
        <v>4000</v>
      </c>
      <c r="G1719" s="215" t="s">
        <v>1281</v>
      </c>
      <c r="H1719" s="212" t="s">
        <v>984</v>
      </c>
      <c r="AY1719" s="126"/>
      <c r="BB1719" s="126"/>
      <c r="BE1719" s="126"/>
      <c r="BV1719"/>
      <c r="BX1719" s="126"/>
      <c r="BY1719" s="203"/>
    </row>
    <row r="1720" spans="5:77" x14ac:dyDescent="0.25">
      <c r="E1720" s="282">
        <v>45604</v>
      </c>
      <c r="F1720" s="212">
        <v>18000</v>
      </c>
      <c r="G1720" s="215" t="s">
        <v>1281</v>
      </c>
      <c r="H1720" s="212" t="s">
        <v>4678</v>
      </c>
      <c r="AY1720" s="126"/>
      <c r="BB1720" s="126"/>
      <c r="BE1720" s="126"/>
      <c r="BV1720"/>
      <c r="BX1720" s="126"/>
      <c r="BY1720" s="203"/>
    </row>
    <row r="1721" spans="5:77" x14ac:dyDescent="0.25">
      <c r="E1721" s="282">
        <v>45604</v>
      </c>
      <c r="F1721" s="212">
        <v>40000</v>
      </c>
      <c r="G1721" s="215"/>
      <c r="H1721" s="212" t="s">
        <v>4680</v>
      </c>
      <c r="AY1721" s="126"/>
      <c r="BB1721" s="126"/>
      <c r="BE1721" s="126"/>
      <c r="BV1721"/>
      <c r="BX1721" s="126"/>
      <c r="BY1721" s="203"/>
    </row>
    <row r="1722" spans="5:77" x14ac:dyDescent="0.25">
      <c r="E1722" s="282">
        <v>45604</v>
      </c>
      <c r="F1722" s="212">
        <v>12000</v>
      </c>
      <c r="G1722" s="215"/>
      <c r="H1722" s="212" t="s">
        <v>4679</v>
      </c>
      <c r="AY1722" s="126"/>
      <c r="BB1722" s="126"/>
      <c r="BE1722" s="126"/>
      <c r="BV1722"/>
      <c r="BX1722" s="126"/>
      <c r="BY1722" s="203"/>
    </row>
    <row r="1723" spans="5:77" x14ac:dyDescent="0.25">
      <c r="E1723" s="282">
        <v>45604</v>
      </c>
      <c r="F1723" s="212">
        <v>170000</v>
      </c>
      <c r="G1723" s="215" t="s">
        <v>1281</v>
      </c>
      <c r="H1723" s="212" t="s">
        <v>3344</v>
      </c>
      <c r="AY1723" s="126"/>
      <c r="BB1723" s="126"/>
      <c r="BE1723" s="126"/>
      <c r="BV1723"/>
    </row>
    <row r="1724" spans="5:77" x14ac:dyDescent="0.25">
      <c r="E1724" s="282">
        <v>45604</v>
      </c>
      <c r="F1724" s="212">
        <v>10000</v>
      </c>
      <c r="G1724" s="215"/>
      <c r="H1724" s="212" t="s">
        <v>4677</v>
      </c>
      <c r="AY1724" s="126"/>
      <c r="BB1724" s="126"/>
      <c r="BE1724" s="126"/>
      <c r="BV1724"/>
    </row>
    <row r="1725" spans="5:77" x14ac:dyDescent="0.25">
      <c r="E1725" s="282">
        <v>45603</v>
      </c>
      <c r="F1725" s="212">
        <v>2000</v>
      </c>
      <c r="G1725" s="215" t="s">
        <v>911</v>
      </c>
      <c r="H1725" s="212" t="s">
        <v>4347</v>
      </c>
      <c r="AY1725" s="126"/>
      <c r="BB1725" s="126"/>
      <c r="BE1725" s="126"/>
      <c r="BV1725"/>
    </row>
    <row r="1726" spans="5:77" x14ac:dyDescent="0.25">
      <c r="E1726" s="282">
        <v>45603</v>
      </c>
      <c r="F1726" s="212">
        <v>34000</v>
      </c>
      <c r="G1726" s="215" t="s">
        <v>911</v>
      </c>
      <c r="H1726" s="212" t="s">
        <v>2432</v>
      </c>
      <c r="AY1726" s="126"/>
      <c r="BB1726" s="126"/>
      <c r="BE1726" s="126"/>
      <c r="BV1726"/>
    </row>
    <row r="1727" spans="5:77" x14ac:dyDescent="0.25">
      <c r="E1727" s="282">
        <v>45602</v>
      </c>
      <c r="F1727" s="212">
        <v>6000</v>
      </c>
      <c r="G1727" s="215"/>
      <c r="H1727" s="212" t="s">
        <v>4673</v>
      </c>
      <c r="AY1727" s="126"/>
      <c r="BB1727" s="126"/>
      <c r="BE1727" s="126"/>
      <c r="BV1727"/>
    </row>
    <row r="1728" spans="5:77" x14ac:dyDescent="0.25">
      <c r="E1728" s="282">
        <v>45601</v>
      </c>
      <c r="F1728" s="212">
        <v>5000</v>
      </c>
      <c r="G1728" s="215"/>
      <c r="H1728" s="212" t="s">
        <v>883</v>
      </c>
      <c r="AY1728" s="126"/>
      <c r="BB1728" s="126"/>
      <c r="BE1728" s="126"/>
      <c r="BV1728"/>
    </row>
    <row r="1729" spans="5:74" x14ac:dyDescent="0.25">
      <c r="E1729" s="282">
        <v>45601</v>
      </c>
      <c r="F1729" s="212">
        <v>25000</v>
      </c>
      <c r="G1729" s="215"/>
      <c r="H1729" s="212" t="s">
        <v>2257</v>
      </c>
      <c r="AY1729" s="126"/>
      <c r="BB1729" s="126"/>
      <c r="BE1729" s="126"/>
      <c r="BV1729"/>
    </row>
    <row r="1730" spans="5:74" x14ac:dyDescent="0.25">
      <c r="E1730" s="282">
        <v>45599</v>
      </c>
      <c r="F1730" s="212">
        <v>140000</v>
      </c>
      <c r="G1730" s="215"/>
      <c r="H1730" s="212">
        <v>0</v>
      </c>
      <c r="AY1730" s="126"/>
      <c r="BB1730" s="126"/>
      <c r="BE1730" s="126"/>
      <c r="BV1730"/>
    </row>
    <row r="1731" spans="5:74" x14ac:dyDescent="0.25">
      <c r="E1731" s="282">
        <v>45598</v>
      </c>
      <c r="F1731" s="212">
        <v>61000</v>
      </c>
      <c r="G1731" s="215"/>
      <c r="H1731" s="212" t="s">
        <v>4655</v>
      </c>
      <c r="AY1731" s="126"/>
      <c r="BB1731" s="126"/>
      <c r="BE1731" s="126"/>
      <c r="BV1731"/>
    </row>
    <row r="1732" spans="5:74" x14ac:dyDescent="0.25">
      <c r="E1732" s="282">
        <v>45598</v>
      </c>
      <c r="F1732" s="212">
        <v>4000</v>
      </c>
      <c r="G1732" s="215"/>
      <c r="H1732" s="212" t="s">
        <v>888</v>
      </c>
      <c r="AY1732" s="126"/>
      <c r="BB1732" s="126"/>
      <c r="BE1732" s="126"/>
      <c r="BV1732"/>
    </row>
    <row r="1733" spans="5:74" x14ac:dyDescent="0.25">
      <c r="E1733" s="282">
        <v>45598</v>
      </c>
      <c r="F1733" s="212">
        <v>15000</v>
      </c>
      <c r="G1733" s="215"/>
      <c r="H1733" s="212" t="s">
        <v>4459</v>
      </c>
      <c r="AY1733" s="126"/>
      <c r="BB1733" s="126"/>
      <c r="BE1733" s="126"/>
      <c r="BV1733"/>
    </row>
    <row r="1734" spans="5:74" x14ac:dyDescent="0.25">
      <c r="E1734" s="282">
        <v>45598</v>
      </c>
      <c r="F1734" s="212">
        <v>10000</v>
      </c>
      <c r="G1734" s="215"/>
      <c r="H1734" s="212" t="s">
        <v>4653</v>
      </c>
      <c r="AY1734" s="126"/>
      <c r="BB1734" s="126"/>
      <c r="BE1734" s="126"/>
      <c r="BV1734"/>
    </row>
    <row r="1735" spans="5:74" x14ac:dyDescent="0.25">
      <c r="E1735" s="282">
        <v>45598</v>
      </c>
      <c r="F1735" s="212">
        <v>32000</v>
      </c>
      <c r="G1735" s="215" t="s">
        <v>3324</v>
      </c>
      <c r="H1735" s="212" t="s">
        <v>4654</v>
      </c>
      <c r="AY1735" s="126"/>
      <c r="BB1735" s="126"/>
      <c r="BE1735" s="126"/>
      <c r="BV1735"/>
    </row>
    <row r="1736" spans="5:74" x14ac:dyDescent="0.25">
      <c r="E1736" s="282">
        <v>45598</v>
      </c>
      <c r="F1736" s="212">
        <v>100000</v>
      </c>
      <c r="G1736" s="215" t="s">
        <v>1281</v>
      </c>
      <c r="H1736" s="212" t="s">
        <v>3344</v>
      </c>
      <c r="AY1736" s="126"/>
      <c r="BB1736" s="126"/>
      <c r="BE1736" s="126"/>
      <c r="BV1736"/>
    </row>
    <row r="1737" spans="5:74" x14ac:dyDescent="0.25">
      <c r="E1737" s="282">
        <v>45598</v>
      </c>
      <c r="F1737" s="212">
        <v>164000</v>
      </c>
      <c r="G1737" s="215" t="s">
        <v>1281</v>
      </c>
      <c r="H1737" s="212" t="s">
        <v>3344</v>
      </c>
      <c r="AY1737" s="126"/>
      <c r="BB1737" s="126"/>
      <c r="BE1737" s="126"/>
      <c r="BV1737"/>
    </row>
    <row r="1738" spans="5:74" x14ac:dyDescent="0.25">
      <c r="E1738" s="282">
        <v>45598</v>
      </c>
      <c r="F1738" s="212">
        <v>25000</v>
      </c>
      <c r="G1738" s="215"/>
      <c r="H1738" s="212" t="s">
        <v>4674</v>
      </c>
      <c r="AY1738" s="126"/>
      <c r="BB1738" s="126"/>
      <c r="BE1738" s="126"/>
      <c r="BV1738"/>
    </row>
    <row r="1739" spans="5:74" x14ac:dyDescent="0.25">
      <c r="E1739" s="282">
        <v>45597</v>
      </c>
      <c r="F1739" s="212">
        <v>10000</v>
      </c>
      <c r="G1739" s="215"/>
      <c r="H1739" s="212"/>
      <c r="AY1739" s="126"/>
      <c r="BB1739" s="126"/>
      <c r="BE1739" s="126"/>
      <c r="BV1739"/>
    </row>
    <row r="1740" spans="5:74" x14ac:dyDescent="0.25">
      <c r="E1740" s="282">
        <v>45596</v>
      </c>
      <c r="F1740" s="212">
        <v>25000</v>
      </c>
      <c r="G1740" s="215" t="s">
        <v>3324</v>
      </c>
      <c r="H1740" s="212" t="s">
        <v>4656</v>
      </c>
      <c r="AY1740" s="126"/>
      <c r="BB1740" s="126"/>
      <c r="BE1740" s="126"/>
      <c r="BV1740"/>
    </row>
    <row r="1741" spans="5:74" x14ac:dyDescent="0.25">
      <c r="E1741" s="282">
        <v>45596</v>
      </c>
      <c r="F1741" s="212">
        <v>15000</v>
      </c>
      <c r="G1741" s="215"/>
      <c r="H1741" s="212" t="s">
        <v>4657</v>
      </c>
      <c r="AY1741" s="126"/>
      <c r="BB1741" s="126"/>
      <c r="BE1741" s="126"/>
      <c r="BV1741"/>
    </row>
    <row r="1742" spans="5:74" x14ac:dyDescent="0.25">
      <c r="E1742" s="414">
        <v>45596</v>
      </c>
      <c r="F1742" s="221">
        <v>20000</v>
      </c>
      <c r="G1742" s="221"/>
      <c r="H1742" s="221" t="s">
        <v>4652</v>
      </c>
      <c r="AY1742" s="126"/>
      <c r="BB1742" s="126"/>
      <c r="BE1742" s="126"/>
      <c r="BV1742"/>
    </row>
    <row r="1743" spans="5:74" x14ac:dyDescent="0.25">
      <c r="E1743" s="282">
        <v>45595</v>
      </c>
      <c r="F1743" s="212">
        <v>7000</v>
      </c>
      <c r="G1743" s="215"/>
      <c r="H1743" s="212" t="s">
        <v>4649</v>
      </c>
      <c r="AY1743" s="126"/>
      <c r="BB1743" s="126"/>
      <c r="BE1743" s="126"/>
      <c r="BV1743"/>
    </row>
    <row r="1744" spans="5:74" x14ac:dyDescent="0.25">
      <c r="E1744" s="282">
        <v>45595</v>
      </c>
      <c r="F1744" s="212">
        <v>5000</v>
      </c>
      <c r="G1744" s="215"/>
      <c r="H1744" s="212" t="s">
        <v>883</v>
      </c>
      <c r="AY1744" s="126"/>
      <c r="BB1744" s="126"/>
      <c r="BE1744" s="126"/>
      <c r="BV1744"/>
    </row>
    <row r="1745" spans="5:74" x14ac:dyDescent="0.25">
      <c r="E1745" s="282">
        <v>45594</v>
      </c>
      <c r="F1745" s="212">
        <v>3000</v>
      </c>
      <c r="G1745" s="215"/>
      <c r="H1745" s="212" t="s">
        <v>3976</v>
      </c>
      <c r="AY1745" s="126"/>
      <c r="BB1745" s="126"/>
      <c r="BE1745" s="126"/>
      <c r="BV1745"/>
    </row>
    <row r="1746" spans="5:74" x14ac:dyDescent="0.25">
      <c r="E1746" s="282">
        <v>45594</v>
      </c>
      <c r="F1746" s="212">
        <v>2000</v>
      </c>
      <c r="G1746" s="215"/>
      <c r="H1746" s="212" t="s">
        <v>4645</v>
      </c>
      <c r="AY1746" s="126"/>
      <c r="BB1746" s="126"/>
      <c r="BE1746" s="126"/>
      <c r="BV1746"/>
    </row>
    <row r="1747" spans="5:74" x14ac:dyDescent="0.25">
      <c r="E1747" s="282">
        <v>45594</v>
      </c>
      <c r="F1747" s="212">
        <v>6000</v>
      </c>
      <c r="G1747" s="215"/>
      <c r="H1747" s="212" t="s">
        <v>1102</v>
      </c>
      <c r="AY1747" s="126"/>
      <c r="BB1747" s="126"/>
      <c r="BE1747" s="126"/>
      <c r="BV1747"/>
    </row>
    <row r="1748" spans="5:74" x14ac:dyDescent="0.25">
      <c r="E1748" s="282">
        <v>45593</v>
      </c>
      <c r="F1748" s="212">
        <v>3000</v>
      </c>
      <c r="G1748" s="215"/>
      <c r="H1748" s="212" t="s">
        <v>3976</v>
      </c>
      <c r="AY1748" s="126"/>
      <c r="BB1748" s="126"/>
      <c r="BE1748" s="126"/>
      <c r="BV1748"/>
    </row>
    <row r="1749" spans="5:74" x14ac:dyDescent="0.25">
      <c r="E1749" s="282">
        <v>45591</v>
      </c>
      <c r="F1749" s="212">
        <v>5000</v>
      </c>
      <c r="G1749" s="215"/>
      <c r="H1749" s="212" t="s">
        <v>3697</v>
      </c>
      <c r="AY1749" s="126"/>
      <c r="BB1749" s="126"/>
      <c r="BE1749" s="126"/>
      <c r="BV1749"/>
    </row>
    <row r="1750" spans="5:74" x14ac:dyDescent="0.25">
      <c r="E1750" s="282">
        <v>45591</v>
      </c>
      <c r="F1750" s="212">
        <v>18000</v>
      </c>
      <c r="G1750" s="215" t="s">
        <v>1281</v>
      </c>
      <c r="H1750" s="212" t="s">
        <v>4639</v>
      </c>
      <c r="AY1750" s="126"/>
      <c r="BB1750" s="126"/>
      <c r="BE1750" s="126"/>
      <c r="BV1750"/>
    </row>
    <row r="1751" spans="5:74" x14ac:dyDescent="0.25">
      <c r="E1751" s="282">
        <v>45591</v>
      </c>
      <c r="F1751" s="212">
        <v>30000</v>
      </c>
      <c r="G1751" s="215" t="s">
        <v>911</v>
      </c>
      <c r="H1751" s="212" t="s">
        <v>885</v>
      </c>
      <c r="AY1751" s="126"/>
      <c r="BB1751" s="126"/>
      <c r="BE1751" s="126"/>
      <c r="BV1751"/>
    </row>
    <row r="1752" spans="5:74" x14ac:dyDescent="0.25">
      <c r="E1752" s="282">
        <v>45591</v>
      </c>
      <c r="F1752" s="212">
        <v>12000</v>
      </c>
      <c r="G1752" s="215" t="s">
        <v>1365</v>
      </c>
      <c r="H1752" s="212" t="s">
        <v>4642</v>
      </c>
      <c r="AY1752" s="126"/>
      <c r="BB1752" s="126"/>
      <c r="BE1752" s="126"/>
      <c r="BV1752"/>
    </row>
    <row r="1753" spans="5:74" x14ac:dyDescent="0.25">
      <c r="E1753" s="282">
        <v>45591</v>
      </c>
      <c r="F1753" s="212">
        <v>12000</v>
      </c>
      <c r="G1753" s="215" t="s">
        <v>1281</v>
      </c>
      <c r="H1753" s="212" t="s">
        <v>3344</v>
      </c>
      <c r="AY1753" s="126"/>
      <c r="BB1753" s="126"/>
      <c r="BE1753" s="126"/>
      <c r="BV1753"/>
    </row>
    <row r="1754" spans="5:74" x14ac:dyDescent="0.25">
      <c r="E1754" s="282">
        <v>45591</v>
      </c>
      <c r="F1754" s="212">
        <v>34000</v>
      </c>
      <c r="G1754" s="215" t="s">
        <v>1365</v>
      </c>
      <c r="H1754" s="212" t="s">
        <v>4641</v>
      </c>
      <c r="AY1754" s="126"/>
      <c r="BB1754" s="126"/>
      <c r="BE1754" s="126"/>
      <c r="BV1754"/>
    </row>
    <row r="1755" spans="5:74" x14ac:dyDescent="0.25">
      <c r="E1755" s="282">
        <v>45591</v>
      </c>
      <c r="F1755" s="212">
        <v>10000</v>
      </c>
      <c r="G1755" s="215" t="s">
        <v>1365</v>
      </c>
      <c r="H1755" s="212" t="s">
        <v>4643</v>
      </c>
      <c r="AY1755" s="126"/>
      <c r="BB1755" s="126"/>
      <c r="BE1755" s="126"/>
      <c r="BV1755"/>
    </row>
    <row r="1756" spans="5:74" x14ac:dyDescent="0.25">
      <c r="E1756" s="282">
        <v>45590</v>
      </c>
      <c r="F1756" s="212">
        <v>112000</v>
      </c>
      <c r="G1756" s="215" t="s">
        <v>1281</v>
      </c>
      <c r="H1756" s="212" t="s">
        <v>3344</v>
      </c>
      <c r="AY1756" s="126"/>
      <c r="BB1756" s="126"/>
      <c r="BE1756" s="126"/>
      <c r="BV1756"/>
    </row>
    <row r="1757" spans="5:74" x14ac:dyDescent="0.25">
      <c r="E1757" s="282">
        <v>45590</v>
      </c>
      <c r="F1757" s="212">
        <v>2000</v>
      </c>
      <c r="G1757" s="215"/>
      <c r="H1757" s="212" t="s">
        <v>4640</v>
      </c>
      <c r="AY1757" s="126"/>
      <c r="BB1757" s="126"/>
      <c r="BE1757" s="126"/>
      <c r="BV1757"/>
    </row>
    <row r="1758" spans="5:74" x14ac:dyDescent="0.25">
      <c r="E1758" s="282">
        <v>45589</v>
      </c>
      <c r="F1758" s="212">
        <v>3000</v>
      </c>
      <c r="G1758" s="215"/>
      <c r="H1758" s="212" t="s">
        <v>3446</v>
      </c>
      <c r="AY1758" s="126"/>
      <c r="BB1758" s="126"/>
      <c r="BE1758" s="126"/>
      <c r="BV1758"/>
    </row>
    <row r="1759" spans="5:74" x14ac:dyDescent="0.25">
      <c r="E1759" s="282">
        <v>45589</v>
      </c>
      <c r="F1759" s="212">
        <v>12000</v>
      </c>
      <c r="G1759" s="215"/>
      <c r="H1759" s="212"/>
      <c r="AY1759" s="126"/>
      <c r="BB1759" s="126"/>
      <c r="BE1759" s="126"/>
      <c r="BV1759"/>
    </row>
    <row r="1760" spans="5:74" x14ac:dyDescent="0.25">
      <c r="E1760" s="282">
        <v>45588</v>
      </c>
      <c r="F1760" s="212">
        <v>119000</v>
      </c>
      <c r="G1760" s="215"/>
      <c r="H1760" s="212" t="s">
        <v>4628</v>
      </c>
      <c r="AY1760" s="126"/>
      <c r="BB1760" s="126"/>
      <c r="BE1760" s="126"/>
      <c r="BV1760"/>
    </row>
    <row r="1761" spans="5:74" x14ac:dyDescent="0.25">
      <c r="E1761" s="282">
        <v>45588</v>
      </c>
      <c r="F1761" s="212">
        <v>100000</v>
      </c>
      <c r="G1761" s="215"/>
      <c r="H1761" s="212" t="s">
        <v>4625</v>
      </c>
      <c r="AY1761" s="126"/>
      <c r="BB1761" s="126"/>
      <c r="BE1761" s="126"/>
      <c r="BV1761"/>
    </row>
    <row r="1762" spans="5:74" x14ac:dyDescent="0.25">
      <c r="E1762" s="282">
        <v>45587</v>
      </c>
      <c r="F1762" s="212">
        <v>5000</v>
      </c>
      <c r="G1762" s="215"/>
      <c r="H1762" s="212" t="s">
        <v>4632</v>
      </c>
      <c r="AY1762" s="126"/>
      <c r="BB1762" s="126"/>
      <c r="BE1762" s="126"/>
      <c r="BV1762"/>
    </row>
    <row r="1763" spans="5:74" x14ac:dyDescent="0.25">
      <c r="E1763" s="282">
        <v>45587</v>
      </c>
      <c r="F1763" s="212">
        <v>5000</v>
      </c>
      <c r="G1763" s="215"/>
      <c r="H1763" s="212" t="s">
        <v>4631</v>
      </c>
      <c r="AY1763" s="126"/>
      <c r="BB1763" s="126"/>
      <c r="BE1763" s="126"/>
      <c r="BV1763"/>
    </row>
    <row r="1764" spans="5:74" x14ac:dyDescent="0.25">
      <c r="E1764" s="282">
        <v>45587</v>
      </c>
      <c r="F1764" s="212">
        <v>26000</v>
      </c>
      <c r="G1764" s="215" t="s">
        <v>3323</v>
      </c>
      <c r="H1764" s="212" t="s">
        <v>4622</v>
      </c>
      <c r="AY1764" s="126"/>
      <c r="BB1764" s="126"/>
      <c r="BE1764" s="126"/>
      <c r="BV1764"/>
    </row>
    <row r="1765" spans="5:74" x14ac:dyDescent="0.25">
      <c r="E1765" s="282">
        <v>45587</v>
      </c>
      <c r="F1765" s="212">
        <v>9000</v>
      </c>
      <c r="G1765" s="215"/>
      <c r="H1765" s="212" t="s">
        <v>4630</v>
      </c>
      <c r="AY1765" s="126"/>
      <c r="BB1765" s="126"/>
      <c r="BE1765" s="126"/>
      <c r="BV1765"/>
    </row>
    <row r="1766" spans="5:74" x14ac:dyDescent="0.25">
      <c r="E1766" s="282">
        <v>45586</v>
      </c>
      <c r="F1766" s="212">
        <v>3000</v>
      </c>
      <c r="G1766" s="215"/>
      <c r="H1766" s="212" t="s">
        <v>3976</v>
      </c>
      <c r="AY1766" s="126"/>
      <c r="BB1766" s="126"/>
      <c r="BE1766" s="126"/>
      <c r="BV1766"/>
    </row>
    <row r="1767" spans="5:74" x14ac:dyDescent="0.25">
      <c r="E1767" s="282">
        <v>45586</v>
      </c>
      <c r="F1767" s="212">
        <v>5000</v>
      </c>
      <c r="G1767" s="215"/>
      <c r="H1767" s="212" t="s">
        <v>883</v>
      </c>
      <c r="AY1767" s="126"/>
      <c r="BB1767" s="126"/>
      <c r="BE1767" s="126"/>
      <c r="BV1767"/>
    </row>
    <row r="1768" spans="5:74" x14ac:dyDescent="0.25">
      <c r="E1768" s="282">
        <v>45585</v>
      </c>
      <c r="F1768" s="212">
        <v>20000</v>
      </c>
      <c r="G1768" s="215" t="s">
        <v>1365</v>
      </c>
      <c r="H1768" s="212" t="s">
        <v>1203</v>
      </c>
      <c r="AY1768" s="126"/>
      <c r="BB1768" s="126"/>
      <c r="BE1768" s="126"/>
    </row>
    <row r="1769" spans="5:74" x14ac:dyDescent="0.25">
      <c r="E1769" s="282">
        <v>45585</v>
      </c>
      <c r="F1769" s="212">
        <v>50000</v>
      </c>
      <c r="G1769" s="215" t="s">
        <v>1281</v>
      </c>
      <c r="H1769" s="212" t="s">
        <v>3344</v>
      </c>
      <c r="AY1769" s="126"/>
      <c r="BB1769" s="126"/>
      <c r="BE1769" s="126"/>
    </row>
    <row r="1770" spans="5:74" x14ac:dyDescent="0.25">
      <c r="E1770" s="282">
        <v>45584</v>
      </c>
      <c r="F1770" s="212">
        <v>4000</v>
      </c>
      <c r="G1770" s="215" t="s">
        <v>1281</v>
      </c>
      <c r="H1770" s="212" t="s">
        <v>888</v>
      </c>
      <c r="AY1770" s="126"/>
      <c r="BB1770" s="126"/>
      <c r="BE1770" s="126"/>
    </row>
    <row r="1771" spans="5:74" x14ac:dyDescent="0.25">
      <c r="E1771" s="282">
        <v>45584</v>
      </c>
      <c r="F1771" s="212">
        <v>10000</v>
      </c>
      <c r="G1771" s="215"/>
      <c r="H1771" s="212" t="s">
        <v>4610</v>
      </c>
      <c r="AY1771" s="126"/>
      <c r="BB1771" s="126"/>
      <c r="BE1771" s="126"/>
    </row>
    <row r="1772" spans="5:74" x14ac:dyDescent="0.25">
      <c r="E1772" s="282">
        <v>45584</v>
      </c>
      <c r="F1772" s="212">
        <v>30000</v>
      </c>
      <c r="G1772" s="215" t="s">
        <v>3321</v>
      </c>
      <c r="H1772" s="212" t="s">
        <v>4620</v>
      </c>
      <c r="AY1772" s="126"/>
      <c r="BB1772" s="126"/>
      <c r="BE1772" s="126"/>
    </row>
    <row r="1773" spans="5:74" x14ac:dyDescent="0.25">
      <c r="E1773" s="282">
        <v>45584</v>
      </c>
      <c r="F1773" s="212">
        <v>177000</v>
      </c>
      <c r="G1773" s="215" t="s">
        <v>3244</v>
      </c>
      <c r="H1773" s="212" t="s">
        <v>3344</v>
      </c>
      <c r="AY1773" s="126"/>
      <c r="BB1773" s="126"/>
      <c r="BE1773" s="126"/>
    </row>
    <row r="1774" spans="5:74" x14ac:dyDescent="0.25">
      <c r="E1774" s="282">
        <v>45584</v>
      </c>
      <c r="F1774" s="212">
        <v>28000</v>
      </c>
      <c r="G1774" s="215" t="s">
        <v>3321</v>
      </c>
      <c r="H1774" s="212" t="s">
        <v>4621</v>
      </c>
      <c r="AY1774" s="126"/>
      <c r="BB1774" s="126"/>
      <c r="BE1774" s="126"/>
    </row>
    <row r="1775" spans="5:74" x14ac:dyDescent="0.25">
      <c r="E1775" s="282">
        <v>45582</v>
      </c>
      <c r="F1775" s="212">
        <v>18000</v>
      </c>
      <c r="G1775" s="215" t="s">
        <v>3322</v>
      </c>
      <c r="H1775" s="212" t="s">
        <v>903</v>
      </c>
      <c r="AY1775" s="126"/>
      <c r="BB1775" s="126"/>
      <c r="BE1775" s="126"/>
    </row>
    <row r="1776" spans="5:74" x14ac:dyDescent="0.25">
      <c r="E1776" s="282">
        <v>45582</v>
      </c>
      <c r="F1776" s="212">
        <v>20000</v>
      </c>
      <c r="G1776" s="215"/>
      <c r="H1776" s="212" t="s">
        <v>4624</v>
      </c>
      <c r="AY1776" s="126"/>
      <c r="BB1776" s="126"/>
      <c r="BE1776" s="126"/>
    </row>
    <row r="1777" spans="5:57" x14ac:dyDescent="0.25">
      <c r="E1777" s="282">
        <v>45580</v>
      </c>
      <c r="F1777" s="212">
        <v>3000</v>
      </c>
      <c r="G1777" s="215"/>
      <c r="H1777" s="212" t="s">
        <v>3976</v>
      </c>
      <c r="AY1777" s="126"/>
      <c r="BB1777" s="126"/>
      <c r="BE1777" s="126"/>
    </row>
    <row r="1778" spans="5:57" x14ac:dyDescent="0.25">
      <c r="E1778" s="282">
        <v>45580</v>
      </c>
      <c r="F1778" s="212">
        <v>2000</v>
      </c>
      <c r="G1778" s="215"/>
      <c r="H1778" s="212" t="s">
        <v>605</v>
      </c>
      <c r="AY1778" s="126"/>
      <c r="BB1778" s="126"/>
      <c r="BE1778" s="126"/>
    </row>
    <row r="1779" spans="5:57" x14ac:dyDescent="0.25">
      <c r="E1779" s="282">
        <v>45580</v>
      </c>
      <c r="F1779" s="212">
        <v>30000</v>
      </c>
      <c r="G1779" s="215" t="s">
        <v>911</v>
      </c>
      <c r="H1779" s="212" t="s">
        <v>885</v>
      </c>
      <c r="AY1779" s="126"/>
      <c r="BB1779" s="126"/>
      <c r="BE1779" s="126"/>
    </row>
    <row r="1780" spans="5:57" x14ac:dyDescent="0.25">
      <c r="E1780" s="282">
        <v>45580</v>
      </c>
      <c r="F1780" s="212">
        <v>20000</v>
      </c>
      <c r="G1780" s="215"/>
      <c r="H1780" s="212"/>
      <c r="AY1780" s="126"/>
      <c r="BB1780" s="126"/>
      <c r="BE1780" s="126"/>
    </row>
    <row r="1781" spans="5:57" x14ac:dyDescent="0.25">
      <c r="E1781" s="282">
        <v>45578</v>
      </c>
      <c r="F1781" s="212">
        <v>5000</v>
      </c>
      <c r="G1781" s="215"/>
      <c r="H1781" s="212" t="s">
        <v>883</v>
      </c>
      <c r="AY1781" s="126"/>
      <c r="BB1781" s="126"/>
      <c r="BE1781" s="126"/>
    </row>
    <row r="1782" spans="5:57" x14ac:dyDescent="0.25">
      <c r="E1782" s="282">
        <v>45577</v>
      </c>
      <c r="F1782" s="212">
        <v>10000</v>
      </c>
      <c r="G1782" s="215"/>
      <c r="H1782" s="212" t="s">
        <v>4605</v>
      </c>
      <c r="AY1782" s="126"/>
      <c r="BB1782" s="126"/>
      <c r="BE1782" s="126"/>
    </row>
    <row r="1783" spans="5:57" x14ac:dyDescent="0.25">
      <c r="E1783" s="282">
        <v>45577</v>
      </c>
      <c r="F1783" s="212">
        <v>4000</v>
      </c>
      <c r="G1783" s="215"/>
      <c r="H1783" s="212" t="s">
        <v>888</v>
      </c>
      <c r="AY1783" s="126"/>
      <c r="BB1783" s="126"/>
      <c r="BE1783" s="126"/>
    </row>
    <row r="1784" spans="5:57" x14ac:dyDescent="0.25">
      <c r="E1784" s="282">
        <v>45577</v>
      </c>
      <c r="F1784" s="212">
        <v>18000</v>
      </c>
      <c r="G1784" s="215"/>
      <c r="H1784" s="212" t="s">
        <v>1795</v>
      </c>
      <c r="AY1784" s="126"/>
      <c r="BB1784" s="126"/>
      <c r="BE1784" s="126"/>
    </row>
    <row r="1785" spans="5:57" x14ac:dyDescent="0.25">
      <c r="E1785" s="282">
        <v>45577</v>
      </c>
      <c r="F1785" s="212">
        <v>80000</v>
      </c>
      <c r="G1785" s="215"/>
      <c r="H1785" s="212" t="s">
        <v>4604</v>
      </c>
      <c r="AY1785" s="126"/>
      <c r="BB1785" s="126"/>
      <c r="BE1785" s="126"/>
    </row>
    <row r="1786" spans="5:57" x14ac:dyDescent="0.25">
      <c r="E1786" s="282">
        <v>45577</v>
      </c>
      <c r="F1786" s="212">
        <v>3000</v>
      </c>
      <c r="G1786" s="215"/>
      <c r="H1786" s="212" t="s">
        <v>3976</v>
      </c>
      <c r="AY1786" s="126"/>
      <c r="BB1786" s="126"/>
      <c r="BE1786" s="126"/>
    </row>
    <row r="1787" spans="5:57" x14ac:dyDescent="0.25">
      <c r="E1787" s="282">
        <v>45577</v>
      </c>
      <c r="F1787" s="212">
        <v>2000</v>
      </c>
      <c r="G1787" s="215"/>
      <c r="H1787" s="212" t="s">
        <v>1029</v>
      </c>
      <c r="AY1787" s="126"/>
      <c r="BB1787" s="126"/>
      <c r="BE1787" s="126"/>
    </row>
    <row r="1788" spans="5:57" x14ac:dyDescent="0.25">
      <c r="E1788" s="282">
        <v>45577</v>
      </c>
      <c r="F1788" s="212">
        <v>232000</v>
      </c>
      <c r="G1788" s="215" t="s">
        <v>1281</v>
      </c>
      <c r="H1788" s="212" t="s">
        <v>889</v>
      </c>
      <c r="AY1788" s="126"/>
      <c r="BB1788" s="126"/>
      <c r="BE1788" s="126"/>
    </row>
    <row r="1789" spans="5:57" x14ac:dyDescent="0.25">
      <c r="E1789" s="282">
        <v>45575</v>
      </c>
      <c r="F1789" s="212">
        <v>170000</v>
      </c>
      <c r="G1789" s="215"/>
      <c r="H1789" s="212" t="s">
        <v>4590</v>
      </c>
      <c r="AY1789" s="126"/>
      <c r="BB1789" s="126"/>
      <c r="BE1789" s="126"/>
    </row>
    <row r="1790" spans="5:57" x14ac:dyDescent="0.25">
      <c r="E1790" s="282">
        <v>45574</v>
      </c>
      <c r="F1790" s="212">
        <v>6000</v>
      </c>
      <c r="G1790" s="215"/>
      <c r="H1790" s="212" t="s">
        <v>4581</v>
      </c>
      <c r="AY1790" s="126"/>
      <c r="BB1790" s="126"/>
      <c r="BE1790" s="126"/>
    </row>
    <row r="1791" spans="5:57" x14ac:dyDescent="0.25">
      <c r="E1791" s="282">
        <v>45574</v>
      </c>
      <c r="F1791" s="212">
        <v>90000</v>
      </c>
      <c r="G1791" s="215" t="s">
        <v>911</v>
      </c>
      <c r="H1791" s="212" t="s">
        <v>4579</v>
      </c>
      <c r="AY1791" s="126"/>
      <c r="BB1791" s="126"/>
      <c r="BE1791" s="126"/>
    </row>
    <row r="1792" spans="5:57" x14ac:dyDescent="0.25">
      <c r="E1792" s="282">
        <v>45574</v>
      </c>
      <c r="F1792" s="212">
        <v>10000</v>
      </c>
      <c r="G1792" s="215"/>
      <c r="H1792" s="212" t="s">
        <v>4577</v>
      </c>
      <c r="AY1792" s="126"/>
      <c r="BB1792" s="126"/>
      <c r="BE1792" s="126"/>
    </row>
    <row r="1793" spans="5:57" x14ac:dyDescent="0.25">
      <c r="E1793" s="282">
        <v>45574</v>
      </c>
      <c r="F1793" s="212">
        <v>30000</v>
      </c>
      <c r="G1793" s="215" t="s">
        <v>911</v>
      </c>
      <c r="H1793" s="212" t="s">
        <v>885</v>
      </c>
      <c r="AY1793" s="126"/>
      <c r="BB1793" s="126"/>
      <c r="BE1793" s="126"/>
    </row>
    <row r="1794" spans="5:57" x14ac:dyDescent="0.25">
      <c r="E1794" s="282">
        <v>45573</v>
      </c>
      <c r="F1794" s="212">
        <v>5000</v>
      </c>
      <c r="G1794" s="215"/>
      <c r="H1794" s="212" t="s">
        <v>4572</v>
      </c>
      <c r="AY1794" s="126"/>
      <c r="BB1794" s="126"/>
      <c r="BE1794" s="126"/>
    </row>
    <row r="1795" spans="5:57" x14ac:dyDescent="0.25">
      <c r="E1795" s="282">
        <v>45573</v>
      </c>
      <c r="F1795" s="212">
        <v>3000</v>
      </c>
      <c r="G1795" s="215"/>
      <c r="H1795" s="212" t="s">
        <v>4574</v>
      </c>
      <c r="AY1795" s="126"/>
      <c r="BB1795" s="126"/>
      <c r="BE1795" s="126"/>
    </row>
    <row r="1796" spans="5:57" x14ac:dyDescent="0.25">
      <c r="E1796" s="282">
        <v>45573</v>
      </c>
      <c r="F1796" s="212">
        <v>160000</v>
      </c>
      <c r="G1796" s="215" t="s">
        <v>911</v>
      </c>
      <c r="H1796" s="212" t="s">
        <v>4573</v>
      </c>
      <c r="AY1796" s="126"/>
      <c r="BB1796" s="126"/>
      <c r="BE1796" s="126"/>
    </row>
    <row r="1797" spans="5:57" x14ac:dyDescent="0.25">
      <c r="E1797" s="282">
        <v>45572</v>
      </c>
      <c r="F1797" s="212">
        <v>5000</v>
      </c>
      <c r="G1797" s="215"/>
      <c r="H1797" s="212" t="s">
        <v>883</v>
      </c>
      <c r="AY1797" s="126"/>
      <c r="BB1797" s="126"/>
      <c r="BE1797" s="126"/>
    </row>
    <row r="1798" spans="5:57" x14ac:dyDescent="0.25">
      <c r="E1798" s="282">
        <v>45572</v>
      </c>
      <c r="F1798" s="212">
        <v>20000</v>
      </c>
      <c r="G1798" s="215"/>
      <c r="H1798" s="212" t="s">
        <v>4568</v>
      </c>
      <c r="AY1798" s="126"/>
      <c r="BB1798" s="126"/>
      <c r="BE1798" s="126"/>
    </row>
    <row r="1799" spans="5:57" x14ac:dyDescent="0.25">
      <c r="E1799" s="282">
        <v>45572</v>
      </c>
      <c r="F1799" s="212">
        <v>6000</v>
      </c>
      <c r="G1799" s="215"/>
      <c r="H1799" s="212" t="s">
        <v>4569</v>
      </c>
      <c r="AY1799" s="126"/>
      <c r="BB1799" s="126"/>
      <c r="BE1799" s="126"/>
    </row>
    <row r="1800" spans="5:57" x14ac:dyDescent="0.25">
      <c r="E1800" s="282">
        <v>45572</v>
      </c>
      <c r="F1800" s="212">
        <v>18000</v>
      </c>
      <c r="G1800" s="215"/>
      <c r="H1800" s="212"/>
      <c r="AY1800" s="126"/>
      <c r="BB1800" s="126"/>
      <c r="BE1800" s="126"/>
    </row>
    <row r="1801" spans="5:57" x14ac:dyDescent="0.25">
      <c r="E1801" s="282">
        <v>45569</v>
      </c>
      <c r="F1801" s="212">
        <v>40000</v>
      </c>
      <c r="G1801" s="215"/>
      <c r="H1801" s="212" t="s">
        <v>4565</v>
      </c>
      <c r="AY1801" s="126"/>
      <c r="BB1801" s="126"/>
      <c r="BE1801" s="126"/>
    </row>
    <row r="1802" spans="5:57" x14ac:dyDescent="0.25">
      <c r="E1802" s="282">
        <v>45569</v>
      </c>
      <c r="F1802" s="212">
        <v>9000</v>
      </c>
      <c r="G1802" s="215"/>
      <c r="H1802" s="212" t="s">
        <v>4564</v>
      </c>
      <c r="AY1802" s="126"/>
      <c r="BB1802" s="126"/>
      <c r="BE1802" s="126"/>
    </row>
    <row r="1803" spans="5:57" x14ac:dyDescent="0.25">
      <c r="E1803" s="282">
        <v>45569</v>
      </c>
      <c r="F1803" s="212">
        <v>4000</v>
      </c>
      <c r="G1803" s="215"/>
      <c r="H1803" s="212" t="s">
        <v>888</v>
      </c>
      <c r="AY1803" s="126"/>
      <c r="BB1803" s="126"/>
      <c r="BE1803" s="126"/>
    </row>
    <row r="1804" spans="5:57" x14ac:dyDescent="0.25">
      <c r="E1804" s="282">
        <v>45569</v>
      </c>
      <c r="F1804" s="212">
        <v>3000</v>
      </c>
      <c r="G1804" s="215"/>
      <c r="H1804" s="212" t="s">
        <v>976</v>
      </c>
      <c r="AY1804" s="126"/>
      <c r="BB1804" s="126"/>
      <c r="BE1804" s="126"/>
    </row>
    <row r="1805" spans="5:57" x14ac:dyDescent="0.25">
      <c r="E1805" s="282">
        <v>45569</v>
      </c>
      <c r="F1805" s="212">
        <v>128000</v>
      </c>
      <c r="G1805" s="215"/>
      <c r="H1805" s="212" t="s">
        <v>889</v>
      </c>
      <c r="AY1805" s="126"/>
      <c r="BB1805" s="126"/>
      <c r="BE1805" s="126"/>
    </row>
    <row r="1806" spans="5:57" x14ac:dyDescent="0.25">
      <c r="E1806" s="282">
        <v>45569</v>
      </c>
      <c r="F1806" s="212">
        <v>145000</v>
      </c>
      <c r="G1806" s="215" t="s">
        <v>1365</v>
      </c>
      <c r="H1806" s="212" t="s">
        <v>4562</v>
      </c>
      <c r="AY1806" s="126"/>
      <c r="BB1806" s="126"/>
      <c r="BE1806" s="126"/>
    </row>
    <row r="1807" spans="5:57" x14ac:dyDescent="0.25">
      <c r="E1807" s="282">
        <v>45568</v>
      </c>
      <c r="F1807" s="212">
        <v>5000</v>
      </c>
      <c r="G1807" s="215"/>
      <c r="H1807" s="212" t="s">
        <v>4567</v>
      </c>
      <c r="AY1807" s="126"/>
      <c r="BB1807" s="126"/>
      <c r="BE1807" s="126"/>
    </row>
    <row r="1808" spans="5:57" x14ac:dyDescent="0.25">
      <c r="E1808" s="282">
        <v>45568</v>
      </c>
      <c r="F1808" s="212">
        <v>3000</v>
      </c>
      <c r="G1808" s="215"/>
      <c r="H1808" s="212" t="s">
        <v>3446</v>
      </c>
      <c r="AY1808" s="126"/>
      <c r="BB1808" s="126"/>
      <c r="BE1808" s="126"/>
    </row>
    <row r="1809" spans="5:57" x14ac:dyDescent="0.25">
      <c r="E1809" s="282">
        <v>45568</v>
      </c>
      <c r="F1809" s="212">
        <v>10000</v>
      </c>
      <c r="G1809" s="215" t="s">
        <v>911</v>
      </c>
      <c r="H1809" s="212" t="s">
        <v>4563</v>
      </c>
      <c r="AY1809" s="126"/>
      <c r="BB1809" s="126"/>
      <c r="BE1809" s="126"/>
    </row>
    <row r="1810" spans="5:57" x14ac:dyDescent="0.25">
      <c r="E1810" s="282">
        <v>45568</v>
      </c>
      <c r="F1810" s="212">
        <v>5000</v>
      </c>
      <c r="G1810" s="215"/>
      <c r="H1810" s="212" t="s">
        <v>4566</v>
      </c>
      <c r="AY1810" s="126"/>
      <c r="BB1810" s="126"/>
      <c r="BE1810" s="126"/>
    </row>
    <row r="1811" spans="5:57" x14ac:dyDescent="0.25">
      <c r="E1811" s="282">
        <v>45568</v>
      </c>
      <c r="F1811" s="212">
        <v>30000</v>
      </c>
      <c r="G1811" s="215"/>
      <c r="H1811" s="212"/>
      <c r="AY1811" s="126"/>
      <c r="BB1811" s="126"/>
      <c r="BE1811" s="126"/>
    </row>
    <row r="1812" spans="5:57" x14ac:dyDescent="0.25">
      <c r="E1812" s="282">
        <v>45567</v>
      </c>
      <c r="F1812" s="212">
        <v>2000</v>
      </c>
      <c r="G1812" s="215"/>
      <c r="H1812" s="212" t="s">
        <v>4559</v>
      </c>
      <c r="AY1812" s="126"/>
      <c r="BB1812" s="126"/>
      <c r="BE1812" s="126"/>
    </row>
    <row r="1813" spans="5:57" x14ac:dyDescent="0.25">
      <c r="E1813" s="282">
        <v>45567</v>
      </c>
      <c r="F1813" s="212">
        <v>7000</v>
      </c>
      <c r="G1813" s="215"/>
      <c r="H1813" s="212" t="s">
        <v>4560</v>
      </c>
      <c r="AY1813" s="126"/>
      <c r="BB1813" s="126"/>
      <c r="BE1813" s="126"/>
    </row>
    <row r="1814" spans="5:57" x14ac:dyDescent="0.25">
      <c r="E1814" s="282">
        <v>45567</v>
      </c>
      <c r="F1814" s="212">
        <v>70000</v>
      </c>
      <c r="G1814" s="215"/>
      <c r="H1814" s="212" t="s">
        <v>4557</v>
      </c>
      <c r="AY1814" s="126"/>
      <c r="BB1814" s="126"/>
      <c r="BE1814" s="126"/>
    </row>
    <row r="1815" spans="5:57" x14ac:dyDescent="0.25">
      <c r="E1815" s="282">
        <v>45567</v>
      </c>
      <c r="F1815" s="212">
        <v>50000</v>
      </c>
      <c r="G1815" s="215"/>
      <c r="H1815" s="212" t="s">
        <v>4558</v>
      </c>
      <c r="AY1815" s="126"/>
      <c r="BB1815" s="126"/>
      <c r="BE1815" s="126"/>
    </row>
    <row r="1816" spans="5:57" x14ac:dyDescent="0.25">
      <c r="E1816" s="282">
        <v>45567</v>
      </c>
      <c r="F1816" s="212">
        <v>25000</v>
      </c>
      <c r="G1816" s="215"/>
      <c r="H1816" s="212" t="s">
        <v>2322</v>
      </c>
      <c r="AY1816" s="126"/>
      <c r="BB1816" s="126"/>
      <c r="BE1816" s="126"/>
    </row>
    <row r="1817" spans="5:57" x14ac:dyDescent="0.25">
      <c r="E1817" s="282">
        <v>45567</v>
      </c>
      <c r="F1817" s="212">
        <v>20000</v>
      </c>
      <c r="G1817" s="215"/>
      <c r="H1817" s="212" t="s">
        <v>4556</v>
      </c>
      <c r="AY1817" s="126"/>
      <c r="BB1817" s="126"/>
      <c r="BE1817" s="126"/>
    </row>
    <row r="1818" spans="5:57" x14ac:dyDescent="0.25">
      <c r="E1818" s="282">
        <v>45567</v>
      </c>
      <c r="F1818" s="212">
        <v>4000</v>
      </c>
      <c r="G1818" s="215"/>
      <c r="H1818" s="212" t="s">
        <v>4561</v>
      </c>
      <c r="AY1818" s="126"/>
      <c r="BB1818" s="126"/>
      <c r="BE1818" s="126"/>
    </row>
    <row r="1819" spans="5:57" x14ac:dyDescent="0.25">
      <c r="E1819" s="282">
        <v>45566</v>
      </c>
      <c r="F1819" s="212">
        <v>100000</v>
      </c>
      <c r="G1819" s="215" t="s">
        <v>911</v>
      </c>
      <c r="H1819" s="212" t="s">
        <v>4553</v>
      </c>
      <c r="AY1819" s="126"/>
      <c r="BB1819" s="126"/>
      <c r="BE1819" s="126"/>
    </row>
    <row r="1820" spans="5:57" x14ac:dyDescent="0.25">
      <c r="E1820" s="282">
        <v>45566</v>
      </c>
      <c r="F1820" s="212">
        <v>10000</v>
      </c>
      <c r="G1820" s="215"/>
      <c r="H1820" s="212"/>
      <c r="AY1820" s="126"/>
      <c r="BB1820" s="126"/>
      <c r="BE1820" s="126"/>
    </row>
    <row r="1821" spans="5:57" x14ac:dyDescent="0.25">
      <c r="E1821" s="282">
        <v>45565</v>
      </c>
      <c r="F1821" s="212">
        <v>2000</v>
      </c>
      <c r="G1821" s="215"/>
      <c r="H1821" s="212" t="s">
        <v>998</v>
      </c>
      <c r="AY1821" s="126"/>
      <c r="BB1821" s="126"/>
      <c r="BE1821" s="126"/>
    </row>
    <row r="1822" spans="5:57" x14ac:dyDescent="0.25">
      <c r="E1822" s="282">
        <v>45565</v>
      </c>
      <c r="F1822" s="212">
        <v>10000</v>
      </c>
      <c r="G1822" s="215"/>
      <c r="H1822" s="212" t="s">
        <v>2257</v>
      </c>
      <c r="AY1822" s="126"/>
      <c r="BB1822" s="126"/>
      <c r="BE1822" s="126"/>
    </row>
    <row r="1823" spans="5:57" x14ac:dyDescent="0.25">
      <c r="E1823" s="282">
        <v>45564</v>
      </c>
      <c r="F1823" s="212">
        <v>120000</v>
      </c>
      <c r="G1823" s="215"/>
      <c r="H1823" s="212" t="s">
        <v>4554</v>
      </c>
      <c r="AY1823" s="126"/>
      <c r="BB1823" s="126"/>
      <c r="BE1823" s="126"/>
    </row>
    <row r="1824" spans="5:57" x14ac:dyDescent="0.25">
      <c r="E1824" s="282">
        <v>45564</v>
      </c>
      <c r="F1824" s="212">
        <v>67000</v>
      </c>
      <c r="G1824" s="215" t="s">
        <v>1281</v>
      </c>
      <c r="H1824" s="212" t="s">
        <v>4548</v>
      </c>
      <c r="AY1824" s="126"/>
      <c r="BB1824" s="126"/>
      <c r="BE1824" s="126"/>
    </row>
    <row r="1825" spans="5:57" x14ac:dyDescent="0.25">
      <c r="E1825" s="282">
        <v>45564</v>
      </c>
      <c r="F1825" s="212">
        <v>6000</v>
      </c>
      <c r="G1825" s="215"/>
      <c r="H1825" s="212" t="s">
        <v>4555</v>
      </c>
      <c r="AY1825" s="126"/>
      <c r="BB1825" s="126"/>
      <c r="BE1825" s="126"/>
    </row>
    <row r="1826" spans="5:57" x14ac:dyDescent="0.25">
      <c r="E1826" s="282">
        <v>45563</v>
      </c>
      <c r="F1826" s="212">
        <v>5000</v>
      </c>
      <c r="G1826" s="215"/>
      <c r="H1826" s="212" t="s">
        <v>3697</v>
      </c>
      <c r="AY1826" s="126"/>
      <c r="BB1826" s="126"/>
      <c r="BE1826" s="126"/>
    </row>
    <row r="1827" spans="5:57" x14ac:dyDescent="0.25">
      <c r="E1827" s="282">
        <v>45563</v>
      </c>
      <c r="F1827" s="212">
        <v>4000</v>
      </c>
      <c r="G1827" s="215" t="s">
        <v>3320</v>
      </c>
      <c r="H1827" s="212" t="s">
        <v>888</v>
      </c>
      <c r="AY1827" s="126"/>
      <c r="BB1827" s="126"/>
      <c r="BE1827" s="126"/>
    </row>
    <row r="1828" spans="5:57" x14ac:dyDescent="0.25">
      <c r="E1828" s="282">
        <v>45563</v>
      </c>
      <c r="F1828" s="212">
        <v>18000</v>
      </c>
      <c r="G1828" s="215" t="s">
        <v>1281</v>
      </c>
      <c r="H1828" s="212" t="s">
        <v>1795</v>
      </c>
      <c r="AY1828" s="126"/>
      <c r="BB1828" s="126"/>
      <c r="BE1828" s="126"/>
    </row>
    <row r="1829" spans="5:57" x14ac:dyDescent="0.25">
      <c r="E1829" s="282">
        <v>45563</v>
      </c>
      <c r="F1829" s="212">
        <v>158000</v>
      </c>
      <c r="G1829" s="215" t="s">
        <v>1281</v>
      </c>
      <c r="H1829" s="212" t="s">
        <v>3344</v>
      </c>
      <c r="AY1829" s="126"/>
      <c r="BB1829" s="126"/>
      <c r="BE1829" s="126"/>
    </row>
    <row r="1830" spans="5:57" x14ac:dyDescent="0.25">
      <c r="E1830" s="282">
        <v>45563</v>
      </c>
      <c r="F1830" s="212">
        <v>6000</v>
      </c>
      <c r="G1830" s="215"/>
      <c r="H1830" s="212" t="s">
        <v>4544</v>
      </c>
      <c r="AY1830" s="126"/>
      <c r="BB1830" s="126"/>
      <c r="BE1830" s="126"/>
    </row>
    <row r="1831" spans="5:57" x14ac:dyDescent="0.25">
      <c r="E1831" s="282">
        <v>45562</v>
      </c>
      <c r="F1831" s="212">
        <v>2000</v>
      </c>
      <c r="G1831" s="215"/>
      <c r="H1831" s="212" t="s">
        <v>605</v>
      </c>
      <c r="AY1831" s="126"/>
      <c r="BB1831" s="126"/>
      <c r="BE1831" s="126"/>
    </row>
    <row r="1832" spans="5:57" x14ac:dyDescent="0.25">
      <c r="E1832" s="282">
        <v>45562</v>
      </c>
      <c r="F1832" s="212">
        <v>2000</v>
      </c>
      <c r="G1832" s="215"/>
      <c r="H1832" s="212" t="s">
        <v>998</v>
      </c>
      <c r="AY1832" s="126"/>
      <c r="BB1832" s="126"/>
      <c r="BE1832" s="126"/>
    </row>
    <row r="1833" spans="5:57" x14ac:dyDescent="0.25">
      <c r="E1833" s="282">
        <v>45562</v>
      </c>
      <c r="F1833" s="212">
        <v>30000</v>
      </c>
      <c r="G1833" s="215" t="s">
        <v>911</v>
      </c>
      <c r="H1833" s="212" t="s">
        <v>885</v>
      </c>
      <c r="AY1833" s="126"/>
      <c r="BB1833" s="126"/>
      <c r="BE1833" s="126"/>
    </row>
    <row r="1834" spans="5:57" x14ac:dyDescent="0.25">
      <c r="E1834" s="282">
        <v>45562</v>
      </c>
      <c r="F1834" s="212">
        <v>12000</v>
      </c>
      <c r="G1834" s="215"/>
      <c r="H1834" s="212" t="s">
        <v>4538</v>
      </c>
      <c r="AY1834" s="126"/>
      <c r="BB1834" s="126"/>
      <c r="BE1834" s="126"/>
    </row>
    <row r="1835" spans="5:57" x14ac:dyDescent="0.25">
      <c r="E1835" s="282">
        <v>45562</v>
      </c>
      <c r="F1835" s="212">
        <v>50000</v>
      </c>
      <c r="G1835" s="215"/>
      <c r="H1835" s="212" t="s">
        <v>4539</v>
      </c>
      <c r="AY1835" s="126"/>
      <c r="BB1835" s="126"/>
      <c r="BE1835" s="126"/>
    </row>
    <row r="1836" spans="5:57" x14ac:dyDescent="0.25">
      <c r="E1836" s="282">
        <v>45561</v>
      </c>
      <c r="F1836" s="212">
        <v>8000</v>
      </c>
      <c r="G1836" s="215"/>
      <c r="H1836" s="212" t="s">
        <v>1223</v>
      </c>
      <c r="AY1836" s="126"/>
      <c r="BB1836" s="126"/>
      <c r="BE1836" s="126"/>
    </row>
    <row r="1837" spans="5:57" x14ac:dyDescent="0.25">
      <c r="E1837" s="282">
        <v>45559</v>
      </c>
      <c r="F1837" s="212">
        <v>3000</v>
      </c>
      <c r="G1837" s="215"/>
      <c r="H1837" s="212" t="s">
        <v>4497</v>
      </c>
      <c r="AY1837" s="126"/>
      <c r="BB1837" s="126"/>
      <c r="BE1837" s="126"/>
    </row>
    <row r="1838" spans="5:57" x14ac:dyDescent="0.25">
      <c r="E1838" s="282">
        <v>45558</v>
      </c>
      <c r="F1838" s="212">
        <v>3000</v>
      </c>
      <c r="G1838" s="215"/>
      <c r="H1838" s="212" t="s">
        <v>3976</v>
      </c>
      <c r="AY1838" s="126"/>
      <c r="BB1838" s="126"/>
      <c r="BE1838" s="126"/>
    </row>
    <row r="1839" spans="5:57" x14ac:dyDescent="0.25">
      <c r="E1839" s="282">
        <v>45558</v>
      </c>
      <c r="F1839" s="212">
        <v>2000</v>
      </c>
      <c r="G1839" s="215"/>
      <c r="H1839" s="212" t="s">
        <v>1251</v>
      </c>
      <c r="AY1839" s="126"/>
      <c r="BB1839" s="126"/>
      <c r="BE1839" s="126"/>
    </row>
    <row r="1840" spans="5:57" x14ac:dyDescent="0.25">
      <c r="E1840" s="282">
        <v>45558</v>
      </c>
      <c r="F1840" s="212">
        <v>30000</v>
      </c>
      <c r="G1840" s="215" t="s">
        <v>911</v>
      </c>
      <c r="H1840" s="212" t="s">
        <v>885</v>
      </c>
      <c r="AY1840" s="126"/>
      <c r="BB1840" s="126"/>
      <c r="BE1840" s="126"/>
    </row>
    <row r="1841" spans="5:57" x14ac:dyDescent="0.25">
      <c r="E1841" s="282">
        <v>45558</v>
      </c>
      <c r="F1841" s="212">
        <v>14000</v>
      </c>
      <c r="G1841" s="215" t="s">
        <v>1365</v>
      </c>
      <c r="H1841" s="212" t="s">
        <v>4498</v>
      </c>
      <c r="AY1841" s="126"/>
      <c r="BB1841" s="126"/>
      <c r="BE1841" s="126"/>
    </row>
    <row r="1842" spans="5:57" x14ac:dyDescent="0.25">
      <c r="E1842" s="282">
        <v>45558</v>
      </c>
      <c r="F1842" s="212">
        <v>10000</v>
      </c>
      <c r="G1842" s="215"/>
      <c r="H1842" s="212" t="s">
        <v>2257</v>
      </c>
      <c r="AY1842" s="126"/>
      <c r="BB1842" s="126"/>
      <c r="BE1842" s="126"/>
    </row>
    <row r="1843" spans="5:57" x14ac:dyDescent="0.25">
      <c r="E1843" s="282">
        <v>45556</v>
      </c>
      <c r="F1843" s="212">
        <v>5000</v>
      </c>
      <c r="G1843" s="215"/>
      <c r="H1843" s="212" t="s">
        <v>3697</v>
      </c>
      <c r="AY1843" s="126"/>
      <c r="BB1843" s="126"/>
      <c r="BE1843" s="126"/>
    </row>
    <row r="1844" spans="5:57" x14ac:dyDescent="0.25">
      <c r="E1844" s="282">
        <v>45556</v>
      </c>
      <c r="F1844" s="212">
        <v>174000</v>
      </c>
      <c r="G1844" s="215" t="s">
        <v>1281</v>
      </c>
      <c r="H1844" s="212" t="s">
        <v>889</v>
      </c>
      <c r="AY1844" s="126"/>
      <c r="BB1844" s="126"/>
      <c r="BE1844" s="126"/>
    </row>
    <row r="1845" spans="5:57" x14ac:dyDescent="0.25">
      <c r="E1845" s="282">
        <v>45556</v>
      </c>
      <c r="F1845" s="212">
        <v>16000</v>
      </c>
      <c r="G1845" s="215" t="s">
        <v>1365</v>
      </c>
      <c r="H1845" s="212" t="s">
        <v>4488</v>
      </c>
      <c r="AY1845" s="126"/>
      <c r="BB1845" s="126"/>
      <c r="BE1845" s="126"/>
    </row>
    <row r="1846" spans="5:57" x14ac:dyDescent="0.25">
      <c r="E1846" s="282">
        <v>45556</v>
      </c>
      <c r="F1846" s="212">
        <v>6000</v>
      </c>
      <c r="G1846" s="215" t="s">
        <v>1365</v>
      </c>
      <c r="H1846" s="212" t="s">
        <v>4490</v>
      </c>
      <c r="AY1846" s="126"/>
      <c r="BB1846" s="126"/>
      <c r="BE1846" s="126"/>
    </row>
    <row r="1847" spans="5:57" x14ac:dyDescent="0.25">
      <c r="E1847" s="282">
        <v>45556</v>
      </c>
      <c r="F1847" s="212">
        <v>80000</v>
      </c>
      <c r="G1847" s="215" t="s">
        <v>1365</v>
      </c>
      <c r="H1847" s="212" t="s">
        <v>4487</v>
      </c>
      <c r="AY1847" s="126"/>
      <c r="BB1847" s="126"/>
      <c r="BE1847" s="126"/>
    </row>
    <row r="1848" spans="5:57" x14ac:dyDescent="0.25">
      <c r="E1848" s="282">
        <v>45556</v>
      </c>
      <c r="F1848" s="212">
        <v>20000</v>
      </c>
      <c r="G1848" s="215" t="s">
        <v>1365</v>
      </c>
      <c r="H1848" s="212" t="s">
        <v>4486</v>
      </c>
      <c r="AY1848" s="126"/>
      <c r="BB1848" s="126"/>
      <c r="BE1848" s="126"/>
    </row>
    <row r="1849" spans="5:57" x14ac:dyDescent="0.25">
      <c r="E1849" s="282">
        <v>45556</v>
      </c>
      <c r="F1849" s="212">
        <v>84000</v>
      </c>
      <c r="G1849" s="215"/>
      <c r="H1849" s="212" t="s">
        <v>4476</v>
      </c>
      <c r="AY1849" s="126"/>
      <c r="BB1849" s="126"/>
      <c r="BE1849" s="126"/>
    </row>
    <row r="1850" spans="5:57" x14ac:dyDescent="0.25">
      <c r="E1850" s="282">
        <v>45556</v>
      </c>
      <c r="F1850" s="212">
        <v>15000</v>
      </c>
      <c r="G1850" s="215" t="s">
        <v>1365</v>
      </c>
      <c r="H1850" s="212" t="s">
        <v>4489</v>
      </c>
      <c r="AY1850" s="126"/>
      <c r="BB1850" s="126"/>
      <c r="BE1850" s="126"/>
    </row>
    <row r="1851" spans="5:57" x14ac:dyDescent="0.25">
      <c r="E1851" s="282">
        <v>45555</v>
      </c>
      <c r="F1851" s="212">
        <v>5000</v>
      </c>
      <c r="G1851" s="215" t="s">
        <v>3322</v>
      </c>
      <c r="H1851" s="212" t="s">
        <v>3835</v>
      </c>
      <c r="AY1851" s="126"/>
      <c r="BB1851" s="126"/>
      <c r="BE1851" s="126"/>
    </row>
    <row r="1852" spans="5:57" x14ac:dyDescent="0.25">
      <c r="E1852" s="282">
        <v>45554</v>
      </c>
      <c r="F1852" s="212">
        <v>20000</v>
      </c>
      <c r="G1852" s="215"/>
      <c r="H1852" s="212" t="s">
        <v>4491</v>
      </c>
      <c r="AY1852" s="126"/>
      <c r="BB1852" s="126"/>
      <c r="BE1852" s="126"/>
    </row>
    <row r="1853" spans="5:57" x14ac:dyDescent="0.25">
      <c r="E1853" s="282">
        <v>45554</v>
      </c>
      <c r="F1853" s="212">
        <v>5000</v>
      </c>
      <c r="G1853" s="215"/>
      <c r="H1853" s="212" t="s">
        <v>883</v>
      </c>
      <c r="AY1853" s="126"/>
      <c r="BB1853" s="126"/>
      <c r="BE1853" s="126"/>
    </row>
    <row r="1854" spans="5:57" x14ac:dyDescent="0.25">
      <c r="E1854" s="282">
        <v>45553</v>
      </c>
      <c r="F1854" s="212">
        <v>30000</v>
      </c>
      <c r="G1854" s="215" t="s">
        <v>3323</v>
      </c>
      <c r="H1854" s="212" t="s">
        <v>4459</v>
      </c>
      <c r="AY1854" s="126"/>
      <c r="BB1854" s="126"/>
      <c r="BE1854" s="126"/>
    </row>
    <row r="1855" spans="5:57" x14ac:dyDescent="0.25">
      <c r="E1855" s="282">
        <v>45553</v>
      </c>
      <c r="F1855" s="212">
        <v>60000</v>
      </c>
      <c r="G1855" s="215" t="s">
        <v>911</v>
      </c>
      <c r="H1855" s="212" t="s">
        <v>4458</v>
      </c>
      <c r="AY1855" s="126"/>
      <c r="BB1855" s="126"/>
      <c r="BE1855" s="126"/>
    </row>
    <row r="1856" spans="5:57" x14ac:dyDescent="0.25">
      <c r="E1856" s="282">
        <v>45552</v>
      </c>
      <c r="F1856" s="212">
        <v>3000</v>
      </c>
      <c r="G1856" s="215"/>
      <c r="H1856" s="212" t="s">
        <v>3976</v>
      </c>
      <c r="AY1856" s="126"/>
      <c r="BB1856" s="126"/>
      <c r="BE1856" s="126"/>
    </row>
    <row r="1857" spans="5:57" x14ac:dyDescent="0.25">
      <c r="E1857" s="282">
        <v>45551</v>
      </c>
      <c r="F1857" s="212">
        <v>3000</v>
      </c>
      <c r="G1857" s="215"/>
      <c r="H1857" s="212" t="s">
        <v>3446</v>
      </c>
      <c r="AY1857" s="126"/>
      <c r="BB1857" s="126"/>
      <c r="BE1857" s="126"/>
    </row>
    <row r="1858" spans="5:57" x14ac:dyDescent="0.25">
      <c r="E1858" s="282">
        <v>45551</v>
      </c>
      <c r="F1858" s="212">
        <v>18000</v>
      </c>
      <c r="G1858" s="215" t="s">
        <v>3322</v>
      </c>
      <c r="H1858" s="212" t="s">
        <v>903</v>
      </c>
      <c r="AY1858" s="126"/>
      <c r="BB1858" s="126"/>
      <c r="BE1858" s="126"/>
    </row>
    <row r="1859" spans="5:57" x14ac:dyDescent="0.25">
      <c r="E1859" s="282">
        <v>45551</v>
      </c>
      <c r="F1859" s="212">
        <v>30000</v>
      </c>
      <c r="G1859" s="215" t="s">
        <v>911</v>
      </c>
      <c r="H1859" s="212" t="s">
        <v>885</v>
      </c>
      <c r="AY1859" s="126"/>
      <c r="BB1859" s="126"/>
      <c r="BE1859" s="126"/>
    </row>
    <row r="1860" spans="5:57" x14ac:dyDescent="0.25">
      <c r="E1860" s="282">
        <v>45551</v>
      </c>
      <c r="F1860" s="212">
        <v>10000</v>
      </c>
      <c r="G1860" s="215"/>
      <c r="H1860" s="212" t="s">
        <v>2257</v>
      </c>
      <c r="AY1860" s="126"/>
      <c r="BB1860" s="126"/>
      <c r="BE1860" s="126"/>
    </row>
    <row r="1861" spans="5:57" x14ac:dyDescent="0.25">
      <c r="E1861" s="282">
        <v>45550</v>
      </c>
      <c r="F1861" s="212">
        <v>5000</v>
      </c>
      <c r="G1861" s="215"/>
      <c r="H1861" s="212" t="s">
        <v>883</v>
      </c>
      <c r="AY1861" s="126"/>
      <c r="BB1861" s="126"/>
      <c r="BE1861" s="126"/>
    </row>
    <row r="1862" spans="5:57" x14ac:dyDescent="0.25">
      <c r="E1862" s="282">
        <v>45550</v>
      </c>
      <c r="F1862" s="212">
        <v>30000</v>
      </c>
      <c r="G1862" s="215"/>
      <c r="H1862" s="212"/>
      <c r="AY1862" s="126"/>
      <c r="BB1862" s="126"/>
      <c r="BE1862" s="126"/>
    </row>
    <row r="1863" spans="5:57" x14ac:dyDescent="0.25">
      <c r="E1863" s="282">
        <v>45549</v>
      </c>
      <c r="F1863" s="212">
        <v>5000</v>
      </c>
      <c r="G1863" s="215"/>
      <c r="H1863" s="212" t="s">
        <v>3697</v>
      </c>
      <c r="AY1863" s="126"/>
      <c r="BB1863" s="126"/>
      <c r="BE1863" s="126"/>
    </row>
    <row r="1864" spans="5:57" x14ac:dyDescent="0.25">
      <c r="E1864" s="282">
        <v>45549</v>
      </c>
      <c r="F1864" s="212">
        <v>50000</v>
      </c>
      <c r="G1864" s="215"/>
      <c r="H1864" s="212" t="s">
        <v>4434</v>
      </c>
      <c r="AY1864" s="126"/>
      <c r="BB1864" s="126"/>
      <c r="BE1864" s="126"/>
    </row>
    <row r="1865" spans="5:57" x14ac:dyDescent="0.25">
      <c r="E1865" s="282">
        <v>45549</v>
      </c>
      <c r="F1865" s="212">
        <v>6000</v>
      </c>
      <c r="G1865" s="215"/>
      <c r="H1865" s="212" t="s">
        <v>956</v>
      </c>
      <c r="AY1865" s="126"/>
      <c r="BB1865" s="126"/>
      <c r="BE1865" s="126"/>
    </row>
    <row r="1866" spans="5:57" x14ac:dyDescent="0.25">
      <c r="E1866" s="282">
        <v>45549</v>
      </c>
      <c r="F1866" s="212">
        <v>50000</v>
      </c>
      <c r="G1866" s="215"/>
      <c r="H1866" s="212" t="s">
        <v>4435</v>
      </c>
      <c r="AY1866" s="126"/>
      <c r="BB1866" s="126"/>
      <c r="BE1866" s="126"/>
    </row>
    <row r="1867" spans="5:57" x14ac:dyDescent="0.25">
      <c r="E1867" s="282">
        <v>45549</v>
      </c>
      <c r="F1867" s="212">
        <v>124000</v>
      </c>
      <c r="G1867" s="215"/>
      <c r="H1867" s="212" t="s">
        <v>4433</v>
      </c>
      <c r="AY1867" s="126"/>
      <c r="BB1867" s="126"/>
      <c r="BE1867" s="126"/>
    </row>
    <row r="1868" spans="5:57" x14ac:dyDescent="0.25">
      <c r="E1868" s="282">
        <v>45548</v>
      </c>
      <c r="F1868" s="212">
        <v>4000</v>
      </c>
      <c r="G1868" s="215"/>
      <c r="H1868" s="212" t="s">
        <v>888</v>
      </c>
      <c r="AY1868" s="126"/>
      <c r="BB1868" s="126"/>
      <c r="BE1868" s="126"/>
    </row>
    <row r="1869" spans="5:57" x14ac:dyDescent="0.25">
      <c r="E1869" s="282">
        <v>45548</v>
      </c>
      <c r="F1869" s="212">
        <v>10000</v>
      </c>
      <c r="G1869" s="215"/>
      <c r="H1869" s="212" t="s">
        <v>953</v>
      </c>
      <c r="AY1869" s="126"/>
      <c r="BB1869" s="126"/>
      <c r="BE1869" s="126"/>
    </row>
    <row r="1870" spans="5:57" x14ac:dyDescent="0.25">
      <c r="E1870" s="282">
        <v>45548</v>
      </c>
      <c r="F1870" s="212">
        <v>268000</v>
      </c>
      <c r="G1870" s="215"/>
      <c r="H1870" s="212" t="s">
        <v>889</v>
      </c>
      <c r="AY1870" s="126"/>
      <c r="BB1870" s="126"/>
      <c r="BE1870" s="126"/>
    </row>
    <row r="1871" spans="5:57" x14ac:dyDescent="0.25">
      <c r="E1871" s="282">
        <v>45547</v>
      </c>
      <c r="F1871" s="212">
        <v>50000</v>
      </c>
      <c r="G1871" s="215"/>
      <c r="H1871" s="212"/>
      <c r="AY1871" s="126"/>
      <c r="BB1871" s="126"/>
      <c r="BE1871" s="126"/>
    </row>
    <row r="1872" spans="5:57" x14ac:dyDescent="0.25">
      <c r="E1872" s="282">
        <v>45545</v>
      </c>
      <c r="F1872" s="212">
        <v>2000</v>
      </c>
      <c r="G1872" s="215"/>
      <c r="H1872" s="212" t="s">
        <v>4399</v>
      </c>
      <c r="AY1872" s="126"/>
      <c r="BB1872" s="126"/>
      <c r="BE1872" s="126"/>
    </row>
    <row r="1873" spans="5:57" x14ac:dyDescent="0.25">
      <c r="E1873" s="282">
        <v>45545</v>
      </c>
      <c r="F1873" s="212">
        <v>5000</v>
      </c>
      <c r="G1873" s="215"/>
      <c r="H1873" s="212" t="s">
        <v>883</v>
      </c>
      <c r="AY1873" s="126"/>
      <c r="BB1873" s="126"/>
      <c r="BE1873" s="126"/>
    </row>
    <row r="1874" spans="5:57" x14ac:dyDescent="0.25">
      <c r="E1874" s="282">
        <v>45545</v>
      </c>
      <c r="F1874" s="212">
        <v>16000</v>
      </c>
      <c r="G1874" s="215"/>
      <c r="H1874" s="212" t="s">
        <v>4398</v>
      </c>
      <c r="AY1874" s="126"/>
      <c r="BB1874" s="126"/>
      <c r="BE1874" s="126"/>
    </row>
    <row r="1875" spans="5:57" x14ac:dyDescent="0.25">
      <c r="E1875" s="282">
        <v>45544</v>
      </c>
      <c r="F1875" s="212">
        <v>3000</v>
      </c>
      <c r="G1875" s="215"/>
      <c r="H1875" s="212" t="s">
        <v>3976</v>
      </c>
      <c r="AY1875" s="126"/>
      <c r="BB1875" s="126"/>
      <c r="BE1875" s="126"/>
    </row>
    <row r="1876" spans="5:57" x14ac:dyDescent="0.25">
      <c r="E1876" s="282">
        <v>45544</v>
      </c>
      <c r="F1876" s="212">
        <v>10000</v>
      </c>
      <c r="G1876" s="215"/>
      <c r="H1876" s="212" t="s">
        <v>2257</v>
      </c>
      <c r="AY1876" s="126"/>
      <c r="BB1876" s="126"/>
      <c r="BE1876" s="126"/>
    </row>
    <row r="1877" spans="5:57" x14ac:dyDescent="0.25">
      <c r="E1877" s="282">
        <v>45544</v>
      </c>
      <c r="F1877" s="212">
        <v>7000</v>
      </c>
      <c r="G1877" s="215"/>
      <c r="H1877" s="212" t="s">
        <v>4390</v>
      </c>
      <c r="AY1877" s="126"/>
      <c r="BB1877" s="126"/>
      <c r="BE1877" s="126"/>
    </row>
    <row r="1878" spans="5:57" x14ac:dyDescent="0.25">
      <c r="E1878" s="282">
        <v>45543</v>
      </c>
      <c r="F1878" s="212">
        <v>18000</v>
      </c>
      <c r="G1878" s="215"/>
      <c r="H1878" s="212" t="s">
        <v>1053</v>
      </c>
      <c r="AY1878" s="126"/>
      <c r="BB1878" s="126"/>
      <c r="BE1878" s="126"/>
    </row>
    <row r="1879" spans="5:57" x14ac:dyDescent="0.25">
      <c r="E1879" s="282">
        <v>45542</v>
      </c>
      <c r="F1879" s="212">
        <v>5000</v>
      </c>
      <c r="G1879" s="215"/>
      <c r="H1879" s="212" t="s">
        <v>3697</v>
      </c>
      <c r="AY1879" s="126"/>
      <c r="BB1879" s="126"/>
      <c r="BE1879" s="126"/>
    </row>
    <row r="1880" spans="5:57" x14ac:dyDescent="0.25">
      <c r="E1880" s="282">
        <v>45542</v>
      </c>
      <c r="F1880" s="212">
        <v>5000</v>
      </c>
      <c r="G1880" s="215"/>
      <c r="H1880" s="212" t="s">
        <v>883</v>
      </c>
      <c r="AY1880" s="126"/>
      <c r="BB1880" s="126"/>
      <c r="BE1880" s="126"/>
    </row>
    <row r="1881" spans="5:57" x14ac:dyDescent="0.25">
      <c r="E1881" s="282">
        <v>45542</v>
      </c>
      <c r="F1881" s="212">
        <v>30000</v>
      </c>
      <c r="G1881" s="215" t="s">
        <v>911</v>
      </c>
      <c r="H1881" s="212" t="s">
        <v>885</v>
      </c>
      <c r="AY1881" s="126"/>
      <c r="BB1881" s="126"/>
      <c r="BE1881" s="126"/>
    </row>
    <row r="1882" spans="5:57" x14ac:dyDescent="0.25">
      <c r="E1882" s="282">
        <v>45542</v>
      </c>
      <c r="F1882" s="212">
        <v>30000</v>
      </c>
      <c r="G1882" s="215"/>
      <c r="H1882" s="212" t="s">
        <v>4388</v>
      </c>
      <c r="AY1882" s="126"/>
      <c r="BB1882" s="126"/>
      <c r="BE1882" s="126"/>
    </row>
    <row r="1883" spans="5:57" x14ac:dyDescent="0.25">
      <c r="E1883" s="282">
        <v>45542</v>
      </c>
      <c r="F1883" s="212">
        <v>32000</v>
      </c>
      <c r="G1883" s="215"/>
      <c r="H1883" s="212" t="s">
        <v>4379</v>
      </c>
      <c r="AY1883" s="126"/>
      <c r="BB1883" s="126"/>
      <c r="BE1883" s="126"/>
    </row>
    <row r="1884" spans="5:57" x14ac:dyDescent="0.25">
      <c r="E1884" s="282">
        <v>45541</v>
      </c>
      <c r="F1884" s="212">
        <v>4000</v>
      </c>
      <c r="G1884" s="215"/>
      <c r="H1884" s="212" t="s">
        <v>984</v>
      </c>
      <c r="AY1884" s="126"/>
      <c r="BB1884" s="126"/>
      <c r="BE1884" s="126"/>
    </row>
    <row r="1885" spans="5:57" x14ac:dyDescent="0.25">
      <c r="E1885" s="282">
        <v>45541</v>
      </c>
      <c r="F1885" s="212">
        <v>145000</v>
      </c>
      <c r="G1885" s="215" t="s">
        <v>1281</v>
      </c>
      <c r="H1885" s="212" t="s">
        <v>889</v>
      </c>
      <c r="AY1885" s="126"/>
      <c r="BB1885" s="126"/>
      <c r="BE1885" s="126"/>
    </row>
    <row r="1886" spans="5:57" x14ac:dyDescent="0.25">
      <c r="E1886" s="282">
        <v>45541</v>
      </c>
      <c r="F1886" s="212">
        <v>60000</v>
      </c>
      <c r="G1886" s="215"/>
      <c r="H1886" s="212" t="s">
        <v>4381</v>
      </c>
      <c r="AY1886" s="126"/>
      <c r="BB1886" s="126"/>
      <c r="BE1886" s="126"/>
    </row>
    <row r="1887" spans="5:57" x14ac:dyDescent="0.25">
      <c r="E1887" s="282">
        <v>45541</v>
      </c>
      <c r="F1887" s="212">
        <v>10000</v>
      </c>
      <c r="G1887" s="215"/>
      <c r="H1887" s="212" t="s">
        <v>4382</v>
      </c>
      <c r="AY1887" s="126"/>
      <c r="BB1887" s="126"/>
      <c r="BE1887" s="126"/>
    </row>
    <row r="1888" spans="5:57" x14ac:dyDescent="0.25">
      <c r="E1888" s="282">
        <v>45541</v>
      </c>
      <c r="F1888" s="212">
        <v>13000</v>
      </c>
      <c r="G1888" s="215" t="s">
        <v>1365</v>
      </c>
      <c r="H1888" s="212" t="s">
        <v>4396</v>
      </c>
      <c r="AY1888" s="126"/>
      <c r="BB1888" s="126"/>
      <c r="BE1888" s="126"/>
    </row>
    <row r="1889" spans="5:57" x14ac:dyDescent="0.25">
      <c r="E1889" s="282">
        <v>45541</v>
      </c>
      <c r="F1889" s="212">
        <v>15000</v>
      </c>
      <c r="G1889" s="215"/>
      <c r="H1889" s="212"/>
      <c r="AY1889" s="126"/>
      <c r="BB1889" s="126"/>
      <c r="BE1889" s="126"/>
    </row>
    <row r="1890" spans="5:57" x14ac:dyDescent="0.25">
      <c r="E1890" s="282">
        <v>45541</v>
      </c>
      <c r="F1890" s="212">
        <v>7000</v>
      </c>
      <c r="G1890" s="215"/>
      <c r="H1890" s="212"/>
      <c r="AY1890" s="126"/>
      <c r="BB1890" s="126"/>
      <c r="BE1890" s="126"/>
    </row>
    <row r="1891" spans="5:57" x14ac:dyDescent="0.25">
      <c r="E1891" s="282">
        <v>45541</v>
      </c>
      <c r="F1891" s="212">
        <v>60000</v>
      </c>
      <c r="G1891" s="215"/>
      <c r="H1891" s="212"/>
      <c r="AY1891" s="126"/>
      <c r="BB1891" s="126"/>
      <c r="BE1891" s="126"/>
    </row>
    <row r="1892" spans="5:57" x14ac:dyDescent="0.25">
      <c r="E1892" s="282">
        <v>45539</v>
      </c>
      <c r="F1892" s="212">
        <v>135000</v>
      </c>
      <c r="G1892" s="215"/>
      <c r="H1892" s="212" t="s">
        <v>914</v>
      </c>
      <c r="AY1892" s="126"/>
      <c r="BB1892" s="126"/>
      <c r="BE1892" s="126"/>
    </row>
    <row r="1893" spans="5:57" x14ac:dyDescent="0.25">
      <c r="E1893" s="282">
        <v>45538</v>
      </c>
      <c r="F1893" s="212">
        <v>9000</v>
      </c>
      <c r="G1893" s="215"/>
      <c r="H1893" s="212" t="s">
        <v>2257</v>
      </c>
      <c r="AY1893" s="126"/>
      <c r="BB1893" s="126"/>
      <c r="BE1893" s="126"/>
    </row>
    <row r="1894" spans="5:57" x14ac:dyDescent="0.25">
      <c r="E1894" s="282">
        <v>45538</v>
      </c>
      <c r="F1894" s="212">
        <v>10000</v>
      </c>
      <c r="G1894" s="215"/>
      <c r="H1894" s="212"/>
      <c r="AY1894" s="126"/>
      <c r="BB1894" s="126"/>
      <c r="BE1894" s="126"/>
    </row>
    <row r="1895" spans="5:57" x14ac:dyDescent="0.25">
      <c r="E1895" s="282">
        <v>45537</v>
      </c>
      <c r="F1895" s="212">
        <v>3000</v>
      </c>
      <c r="G1895" s="215"/>
      <c r="H1895" s="212" t="s">
        <v>3976</v>
      </c>
      <c r="AY1895" s="126"/>
      <c r="BB1895" s="126"/>
      <c r="BE1895" s="126"/>
    </row>
    <row r="1896" spans="5:57" x14ac:dyDescent="0.25">
      <c r="E1896" s="282">
        <v>45537</v>
      </c>
      <c r="F1896" s="212">
        <v>30000</v>
      </c>
      <c r="G1896" s="215" t="s">
        <v>911</v>
      </c>
      <c r="H1896" s="212" t="s">
        <v>912</v>
      </c>
      <c r="AY1896" s="126"/>
      <c r="BB1896" s="126"/>
      <c r="BE1896" s="126"/>
    </row>
    <row r="1897" spans="5:57" x14ac:dyDescent="0.25">
      <c r="E1897" s="282">
        <v>45537</v>
      </c>
      <c r="F1897" s="212">
        <v>18000</v>
      </c>
      <c r="G1897" s="215"/>
      <c r="H1897" s="212"/>
      <c r="AY1897" s="126"/>
      <c r="BB1897" s="126"/>
      <c r="BE1897" s="126"/>
    </row>
    <row r="1898" spans="5:57" x14ac:dyDescent="0.25">
      <c r="E1898" s="282">
        <v>45537</v>
      </c>
      <c r="F1898" s="212">
        <v>45000</v>
      </c>
      <c r="G1898" s="215"/>
      <c r="H1898" s="212"/>
      <c r="AY1898" s="126"/>
      <c r="BB1898" s="126"/>
      <c r="BE1898" s="126"/>
    </row>
    <row r="1899" spans="5:57" x14ac:dyDescent="0.25">
      <c r="E1899" s="282">
        <v>45535</v>
      </c>
      <c r="F1899" s="212">
        <v>5000</v>
      </c>
      <c r="G1899" s="215"/>
      <c r="H1899" s="212" t="s">
        <v>3697</v>
      </c>
      <c r="AY1899" s="126"/>
      <c r="BB1899" s="126"/>
      <c r="BE1899" s="126"/>
    </row>
    <row r="1900" spans="5:57" x14ac:dyDescent="0.25">
      <c r="E1900" s="282">
        <v>45535</v>
      </c>
      <c r="F1900" s="212">
        <v>5000</v>
      </c>
      <c r="G1900" s="215"/>
      <c r="H1900" s="212" t="s">
        <v>883</v>
      </c>
      <c r="AY1900" s="126"/>
      <c r="BB1900" s="126"/>
      <c r="BE1900" s="126"/>
    </row>
    <row r="1901" spans="5:57" x14ac:dyDescent="0.25">
      <c r="E1901" s="282">
        <v>45535</v>
      </c>
      <c r="F1901" s="212">
        <v>90000</v>
      </c>
      <c r="G1901" s="215"/>
      <c r="H1901" s="212" t="s">
        <v>4371</v>
      </c>
      <c r="AY1901" s="126"/>
      <c r="BB1901" s="126"/>
      <c r="BE1901" s="126"/>
    </row>
    <row r="1902" spans="5:57" x14ac:dyDescent="0.25">
      <c r="E1902" s="282">
        <v>45534</v>
      </c>
      <c r="F1902" s="212">
        <v>4000</v>
      </c>
      <c r="G1902" s="215"/>
      <c r="H1902" s="212" t="s">
        <v>888</v>
      </c>
      <c r="AY1902" s="126"/>
      <c r="BB1902" s="126"/>
      <c r="BE1902" s="126"/>
    </row>
    <row r="1903" spans="5:57" x14ac:dyDescent="0.25">
      <c r="E1903" s="282">
        <v>45534</v>
      </c>
      <c r="F1903" s="212">
        <v>1000</v>
      </c>
      <c r="G1903" s="215"/>
      <c r="H1903" s="212" t="s">
        <v>998</v>
      </c>
      <c r="AY1903" s="126"/>
      <c r="BB1903" s="126"/>
      <c r="BE1903" s="126"/>
    </row>
    <row r="1904" spans="5:57" x14ac:dyDescent="0.25">
      <c r="E1904" s="282">
        <v>45534</v>
      </c>
      <c r="F1904" s="212">
        <v>222000</v>
      </c>
      <c r="G1904" s="215"/>
      <c r="H1904" s="212" t="s">
        <v>889</v>
      </c>
      <c r="AY1904" s="126"/>
      <c r="BB1904" s="126"/>
      <c r="BE1904" s="126"/>
    </row>
    <row r="1905" spans="5:57" x14ac:dyDescent="0.25">
      <c r="E1905" s="282">
        <v>45534</v>
      </c>
      <c r="F1905" s="212">
        <v>18000</v>
      </c>
      <c r="G1905" s="215"/>
      <c r="H1905" s="212" t="s">
        <v>2858</v>
      </c>
      <c r="AY1905" s="126"/>
      <c r="BB1905" s="126"/>
      <c r="BE1905" s="126"/>
    </row>
    <row r="1906" spans="5:57" x14ac:dyDescent="0.25">
      <c r="E1906" s="282">
        <v>45534</v>
      </c>
      <c r="F1906" s="212">
        <v>15000</v>
      </c>
      <c r="G1906" s="215"/>
      <c r="H1906" s="212" t="s">
        <v>4364</v>
      </c>
      <c r="AY1906" s="126"/>
      <c r="BB1906" s="126"/>
      <c r="BE1906" s="126"/>
    </row>
    <row r="1907" spans="5:57" x14ac:dyDescent="0.25">
      <c r="E1907" s="282">
        <v>45534</v>
      </c>
      <c r="F1907" s="212">
        <v>16000</v>
      </c>
      <c r="G1907" s="215"/>
      <c r="H1907" s="212" t="s">
        <v>2781</v>
      </c>
      <c r="AY1907" s="126"/>
      <c r="BB1907" s="126"/>
      <c r="BE1907" s="126"/>
    </row>
    <row r="1908" spans="5:57" x14ac:dyDescent="0.25">
      <c r="E1908" s="282">
        <v>45533</v>
      </c>
      <c r="F1908" s="212">
        <v>3000</v>
      </c>
      <c r="G1908" s="215"/>
      <c r="H1908" s="212" t="s">
        <v>3976</v>
      </c>
      <c r="AY1908" s="126"/>
      <c r="BB1908" s="126"/>
      <c r="BE1908" s="126"/>
    </row>
    <row r="1909" spans="5:57" x14ac:dyDescent="0.25">
      <c r="E1909" s="282">
        <v>45533</v>
      </c>
      <c r="F1909" s="212">
        <v>3000</v>
      </c>
      <c r="G1909" s="215"/>
      <c r="H1909" s="212" t="s">
        <v>935</v>
      </c>
      <c r="AY1909" s="126"/>
      <c r="BB1909" s="126"/>
      <c r="BE1909" s="126"/>
    </row>
    <row r="1910" spans="5:57" x14ac:dyDescent="0.25">
      <c r="E1910" s="282">
        <v>45532</v>
      </c>
      <c r="F1910" s="212">
        <v>2000</v>
      </c>
      <c r="G1910" s="215"/>
      <c r="H1910" s="212" t="s">
        <v>4347</v>
      </c>
      <c r="AY1910" s="126"/>
      <c r="BB1910" s="126"/>
      <c r="BE1910" s="126"/>
    </row>
    <row r="1911" spans="5:57" x14ac:dyDescent="0.25">
      <c r="E1911" s="282">
        <v>45531</v>
      </c>
      <c r="F1911" s="212">
        <v>3000</v>
      </c>
      <c r="G1911" s="215"/>
      <c r="H1911" s="212" t="s">
        <v>3446</v>
      </c>
      <c r="AY1911" s="126"/>
      <c r="BB1911" s="126"/>
      <c r="BE1911" s="126"/>
    </row>
    <row r="1912" spans="5:57" x14ac:dyDescent="0.25">
      <c r="E1912" s="282">
        <v>45531</v>
      </c>
      <c r="F1912" s="212">
        <v>65000</v>
      </c>
      <c r="G1912" s="215"/>
      <c r="H1912" s="212"/>
      <c r="AY1912" s="126"/>
      <c r="BB1912" s="126"/>
      <c r="BE1912" s="126"/>
    </row>
    <row r="1913" spans="5:57" x14ac:dyDescent="0.25">
      <c r="E1913" s="282">
        <v>45530</v>
      </c>
      <c r="F1913" s="212">
        <v>3000</v>
      </c>
      <c r="G1913" s="215"/>
      <c r="H1913" s="212" t="s">
        <v>3976</v>
      </c>
      <c r="AY1913" s="126"/>
      <c r="BB1913" s="126"/>
      <c r="BE1913" s="126"/>
    </row>
    <row r="1914" spans="5:57" x14ac:dyDescent="0.25">
      <c r="E1914" s="282">
        <v>45530</v>
      </c>
      <c r="F1914" s="212">
        <v>7000</v>
      </c>
      <c r="G1914" s="215"/>
      <c r="H1914" s="212" t="s">
        <v>2257</v>
      </c>
      <c r="AY1914" s="126"/>
      <c r="BB1914" s="126"/>
      <c r="BE1914" s="126"/>
    </row>
    <row r="1915" spans="5:57" x14ac:dyDescent="0.25">
      <c r="E1915" s="282">
        <v>45528</v>
      </c>
      <c r="F1915" s="212">
        <v>5000</v>
      </c>
      <c r="G1915" s="215"/>
      <c r="H1915" s="212" t="s">
        <v>3697</v>
      </c>
      <c r="AY1915" s="126"/>
      <c r="BB1915" s="126"/>
      <c r="BE1915" s="126"/>
    </row>
    <row r="1916" spans="5:57" x14ac:dyDescent="0.25">
      <c r="E1916" s="282">
        <v>45528</v>
      </c>
      <c r="F1916" s="212">
        <v>9000</v>
      </c>
      <c r="G1916" s="215"/>
      <c r="H1916" s="212" t="s">
        <v>948</v>
      </c>
      <c r="AY1916" s="126"/>
      <c r="BB1916" s="126"/>
      <c r="BE1916" s="126"/>
    </row>
    <row r="1917" spans="5:57" x14ac:dyDescent="0.25">
      <c r="E1917" s="282">
        <v>45528</v>
      </c>
      <c r="F1917" s="212">
        <v>38000</v>
      </c>
      <c r="G1917" s="215" t="s">
        <v>1365</v>
      </c>
      <c r="H1917" s="212" t="s">
        <v>4328</v>
      </c>
      <c r="AY1917" s="126"/>
      <c r="BB1917" s="126"/>
      <c r="BE1917" s="126"/>
    </row>
    <row r="1918" spans="5:57" x14ac:dyDescent="0.25">
      <c r="E1918" s="282">
        <v>45528</v>
      </c>
      <c r="F1918" s="212">
        <v>20000</v>
      </c>
      <c r="G1918" s="215"/>
      <c r="H1918" s="212" t="s">
        <v>4336</v>
      </c>
      <c r="AY1918" s="126"/>
      <c r="BB1918" s="126"/>
      <c r="BE1918" s="126"/>
    </row>
    <row r="1919" spans="5:57" x14ac:dyDescent="0.25">
      <c r="E1919" s="282">
        <v>45527</v>
      </c>
      <c r="F1919" s="212">
        <v>4000</v>
      </c>
      <c r="G1919" s="215" t="s">
        <v>1281</v>
      </c>
      <c r="H1919" s="212" t="s">
        <v>888</v>
      </c>
      <c r="AY1919" s="126"/>
      <c r="BB1919" s="126"/>
      <c r="BE1919" s="126"/>
    </row>
    <row r="1920" spans="5:57" x14ac:dyDescent="0.25">
      <c r="E1920" s="282">
        <v>45527</v>
      </c>
      <c r="F1920" s="212">
        <v>1000</v>
      </c>
      <c r="G1920" s="215"/>
      <c r="H1920" s="212" t="s">
        <v>4331</v>
      </c>
      <c r="AY1920" s="126"/>
      <c r="BB1920" s="126"/>
      <c r="BE1920" s="126"/>
    </row>
    <row r="1921" spans="5:57" x14ac:dyDescent="0.25">
      <c r="E1921" s="282">
        <v>45527</v>
      </c>
      <c r="F1921" s="212">
        <v>151000</v>
      </c>
      <c r="G1921" s="215" t="s">
        <v>1281</v>
      </c>
      <c r="H1921" s="212" t="s">
        <v>889</v>
      </c>
      <c r="AY1921" s="126"/>
      <c r="BB1921" s="126"/>
      <c r="BE1921" s="126"/>
    </row>
    <row r="1922" spans="5:57" x14ac:dyDescent="0.25">
      <c r="E1922" s="282">
        <v>45527</v>
      </c>
      <c r="F1922" s="212">
        <v>5000</v>
      </c>
      <c r="G1922" s="215"/>
      <c r="H1922" s="212" t="s">
        <v>883</v>
      </c>
      <c r="AY1922" s="126"/>
      <c r="BB1922" s="126"/>
      <c r="BE1922" s="126"/>
    </row>
    <row r="1923" spans="5:57" x14ac:dyDescent="0.25">
      <c r="E1923" s="282">
        <v>45526</v>
      </c>
      <c r="F1923" s="212">
        <v>3000</v>
      </c>
      <c r="G1923" s="215"/>
      <c r="H1923" s="212" t="s">
        <v>3976</v>
      </c>
      <c r="AY1923" s="126"/>
      <c r="BB1923" s="126"/>
      <c r="BE1923" s="126"/>
    </row>
    <row r="1924" spans="5:57" x14ac:dyDescent="0.25">
      <c r="E1924" s="282">
        <v>45526</v>
      </c>
      <c r="F1924" s="212">
        <v>2000</v>
      </c>
      <c r="G1924" s="215"/>
      <c r="H1924" s="212" t="s">
        <v>605</v>
      </c>
      <c r="AY1924" s="126"/>
      <c r="BB1924" s="126"/>
      <c r="BE1924" s="126"/>
    </row>
    <row r="1925" spans="5:57" x14ac:dyDescent="0.25">
      <c r="E1925" s="282">
        <v>45526</v>
      </c>
      <c r="F1925" s="212">
        <v>30000</v>
      </c>
      <c r="G1925" s="215" t="s">
        <v>884</v>
      </c>
      <c r="H1925" s="212" t="s">
        <v>885</v>
      </c>
      <c r="AY1925" s="126"/>
      <c r="BB1925" s="126"/>
      <c r="BE1925" s="126"/>
    </row>
    <row r="1926" spans="5:57" x14ac:dyDescent="0.25">
      <c r="E1926" s="282">
        <v>45525</v>
      </c>
      <c r="F1926" s="212">
        <v>2000</v>
      </c>
      <c r="G1926" s="215"/>
      <c r="H1926" s="212" t="s">
        <v>4333</v>
      </c>
      <c r="AY1926" s="126"/>
      <c r="BB1926" s="126"/>
      <c r="BE1926" s="126"/>
    </row>
    <row r="1927" spans="5:57" x14ac:dyDescent="0.25">
      <c r="E1927" s="282">
        <v>45525</v>
      </c>
      <c r="F1927" s="212">
        <v>3000</v>
      </c>
      <c r="G1927" s="215"/>
      <c r="H1927" s="212" t="s">
        <v>2153</v>
      </c>
      <c r="AY1927" s="126"/>
      <c r="BB1927" s="126"/>
      <c r="BE1927" s="126"/>
    </row>
    <row r="1928" spans="5:57" x14ac:dyDescent="0.25">
      <c r="E1928" s="282">
        <v>45525</v>
      </c>
      <c r="F1928" s="212">
        <v>17000</v>
      </c>
      <c r="G1928" s="215"/>
      <c r="H1928" s="212" t="s">
        <v>4322</v>
      </c>
      <c r="AY1928" s="126"/>
      <c r="BB1928" s="126"/>
      <c r="BE1928" s="126"/>
    </row>
    <row r="1929" spans="5:57" x14ac:dyDescent="0.25">
      <c r="E1929" s="282">
        <v>45524</v>
      </c>
      <c r="F1929" s="212">
        <v>106000</v>
      </c>
      <c r="G1929" s="215" t="s">
        <v>1281</v>
      </c>
      <c r="H1929" s="212" t="s">
        <v>4319</v>
      </c>
      <c r="AY1929" s="126"/>
      <c r="BB1929" s="126"/>
      <c r="BE1929" s="126"/>
    </row>
    <row r="1930" spans="5:57" x14ac:dyDescent="0.25">
      <c r="E1930" s="282">
        <v>45524</v>
      </c>
      <c r="F1930" s="212">
        <v>3000</v>
      </c>
      <c r="G1930" s="215"/>
      <c r="H1930" s="212" t="s">
        <v>3976</v>
      </c>
      <c r="AY1930" s="126"/>
      <c r="BB1930" s="126"/>
      <c r="BE1930" s="126"/>
    </row>
    <row r="1931" spans="5:57" x14ac:dyDescent="0.25">
      <c r="E1931" s="282">
        <v>45524</v>
      </c>
      <c r="F1931" s="212">
        <v>20000</v>
      </c>
      <c r="G1931" s="215"/>
      <c r="H1931" s="212" t="s">
        <v>4330</v>
      </c>
      <c r="AY1931" s="126"/>
      <c r="BB1931" s="126"/>
      <c r="BE1931" s="126"/>
    </row>
    <row r="1932" spans="5:57" x14ac:dyDescent="0.25">
      <c r="E1932" s="282">
        <v>45524</v>
      </c>
      <c r="F1932" s="212">
        <v>10000</v>
      </c>
      <c r="G1932" s="215"/>
      <c r="H1932" s="212" t="s">
        <v>3847</v>
      </c>
      <c r="AY1932" s="126"/>
      <c r="BB1932" s="126"/>
      <c r="BE1932" s="126"/>
    </row>
    <row r="1933" spans="5:57" x14ac:dyDescent="0.25">
      <c r="E1933" s="282">
        <v>45523</v>
      </c>
      <c r="F1933" s="212">
        <v>24000</v>
      </c>
      <c r="G1933" s="215"/>
      <c r="H1933" s="212" t="s">
        <v>3604</v>
      </c>
      <c r="AY1933" s="126"/>
      <c r="BB1933" s="126"/>
      <c r="BE1933" s="126"/>
    </row>
    <row r="1934" spans="5:57" x14ac:dyDescent="0.25">
      <c r="E1934" s="411">
        <v>45523</v>
      </c>
      <c r="F1934" s="217">
        <v>25000</v>
      </c>
      <c r="G1934" s="217" t="s">
        <v>1365</v>
      </c>
      <c r="H1934" s="217" t="s">
        <v>4318</v>
      </c>
      <c r="AY1934" s="126"/>
      <c r="BB1934" s="126"/>
      <c r="BE1934" s="126"/>
    </row>
    <row r="1935" spans="5:57" x14ac:dyDescent="0.25">
      <c r="E1935" s="411">
        <v>45523</v>
      </c>
      <c r="F1935" s="217">
        <v>15000</v>
      </c>
      <c r="G1935" s="217" t="s">
        <v>1365</v>
      </c>
      <c r="H1935" s="217" t="s">
        <v>1011</v>
      </c>
      <c r="AY1935" s="126"/>
      <c r="BB1935" s="126"/>
      <c r="BE1935" s="126"/>
    </row>
    <row r="1936" spans="5:57" x14ac:dyDescent="0.25">
      <c r="E1936" s="282">
        <v>45522</v>
      </c>
      <c r="F1936" s="212">
        <v>20000</v>
      </c>
      <c r="G1936" s="215"/>
      <c r="H1936" s="212" t="s">
        <v>4329</v>
      </c>
      <c r="AY1936" s="126"/>
      <c r="BB1936" s="126"/>
      <c r="BE1936" s="126"/>
    </row>
    <row r="1937" spans="5:57" x14ac:dyDescent="0.25">
      <c r="E1937" s="282">
        <v>45522</v>
      </c>
      <c r="F1937" s="212">
        <v>20000</v>
      </c>
      <c r="G1937" s="215"/>
      <c r="H1937" s="212" t="s">
        <v>4332</v>
      </c>
      <c r="AY1937" s="126"/>
      <c r="BB1937" s="126"/>
      <c r="BE1937" s="126"/>
    </row>
    <row r="1938" spans="5:57" x14ac:dyDescent="0.25">
      <c r="E1938" s="282">
        <v>45522</v>
      </c>
      <c r="F1938" s="212">
        <v>56000</v>
      </c>
      <c r="G1938" s="215"/>
      <c r="H1938" s="212" t="s">
        <v>4304</v>
      </c>
      <c r="AY1938" s="126"/>
      <c r="BB1938" s="126"/>
      <c r="BE1938" s="126"/>
    </row>
    <row r="1939" spans="5:57" x14ac:dyDescent="0.25">
      <c r="E1939" s="282">
        <v>45521</v>
      </c>
      <c r="F1939" s="212">
        <v>6000</v>
      </c>
      <c r="G1939" s="215"/>
      <c r="H1939" s="212" t="s">
        <v>3697</v>
      </c>
      <c r="AY1939" s="126"/>
      <c r="BB1939" s="126"/>
      <c r="BE1939" s="126"/>
    </row>
    <row r="1940" spans="5:57" x14ac:dyDescent="0.25">
      <c r="E1940" s="282">
        <v>45521</v>
      </c>
      <c r="F1940" s="212">
        <v>4000</v>
      </c>
      <c r="G1940" s="215"/>
      <c r="H1940" s="212" t="s">
        <v>888</v>
      </c>
      <c r="AY1940" s="126"/>
      <c r="BB1940" s="126"/>
      <c r="BE1940" s="126"/>
    </row>
    <row r="1941" spans="5:57" x14ac:dyDescent="0.25">
      <c r="E1941" s="282">
        <v>45521</v>
      </c>
      <c r="F1941" s="212">
        <v>169000</v>
      </c>
      <c r="G1941" s="215"/>
      <c r="H1941" s="212" t="s">
        <v>889</v>
      </c>
      <c r="AY1941" s="126"/>
      <c r="BB1941" s="126"/>
      <c r="BE1941" s="126"/>
    </row>
    <row r="1942" spans="5:57" x14ac:dyDescent="0.25">
      <c r="E1942" s="282">
        <v>45521</v>
      </c>
      <c r="F1942" s="212">
        <v>4000</v>
      </c>
      <c r="G1942" s="215"/>
      <c r="H1942" s="212" t="s">
        <v>883</v>
      </c>
      <c r="AY1942" s="126"/>
      <c r="BB1942" s="126"/>
      <c r="BE1942" s="126"/>
    </row>
    <row r="1943" spans="5:57" x14ac:dyDescent="0.25">
      <c r="E1943" s="282">
        <v>45520</v>
      </c>
      <c r="F1943" s="212">
        <v>18000</v>
      </c>
      <c r="G1943" s="215"/>
      <c r="H1943" s="212" t="s">
        <v>903</v>
      </c>
      <c r="AY1943" s="126"/>
      <c r="BB1943" s="126"/>
      <c r="BE1943" s="126"/>
    </row>
    <row r="1944" spans="5:57" x14ac:dyDescent="0.25">
      <c r="E1944" s="282">
        <v>45520</v>
      </c>
      <c r="F1944" s="212">
        <v>20000</v>
      </c>
      <c r="G1944" s="215"/>
      <c r="H1944" s="212" t="s">
        <v>4303</v>
      </c>
      <c r="AY1944" s="126"/>
      <c r="BB1944" s="126"/>
      <c r="BE1944" s="126"/>
    </row>
    <row r="1945" spans="5:57" x14ac:dyDescent="0.25">
      <c r="E1945" s="282">
        <v>45519</v>
      </c>
      <c r="F1945" s="212">
        <v>3000</v>
      </c>
      <c r="G1945" s="215"/>
      <c r="H1945" s="212" t="s">
        <v>3446</v>
      </c>
      <c r="AY1945" s="126"/>
      <c r="BB1945" s="126"/>
      <c r="BE1945" s="126"/>
    </row>
    <row r="1946" spans="5:57" x14ac:dyDescent="0.25">
      <c r="E1946" s="282">
        <v>45519</v>
      </c>
      <c r="F1946" s="212">
        <v>30000</v>
      </c>
      <c r="G1946" s="215" t="s">
        <v>884</v>
      </c>
      <c r="H1946" s="212" t="s">
        <v>885</v>
      </c>
      <c r="AY1946" s="126"/>
      <c r="BB1946" s="126"/>
      <c r="BE1946" s="126"/>
    </row>
    <row r="1947" spans="5:57" x14ac:dyDescent="0.25">
      <c r="E1947" s="282">
        <v>45517</v>
      </c>
      <c r="F1947" s="212">
        <v>3000</v>
      </c>
      <c r="G1947" s="215"/>
      <c r="H1947" s="212" t="s">
        <v>3446</v>
      </c>
      <c r="AY1947" s="126"/>
      <c r="BB1947" s="126"/>
      <c r="BE1947" s="126"/>
    </row>
    <row r="1948" spans="5:57" x14ac:dyDescent="0.25">
      <c r="E1948" s="282">
        <v>45517</v>
      </c>
      <c r="F1948" s="212">
        <v>2000</v>
      </c>
      <c r="G1948" s="215"/>
      <c r="H1948" s="212" t="s">
        <v>4292</v>
      </c>
      <c r="AY1948" s="126"/>
      <c r="BB1948" s="126"/>
      <c r="BE1948" s="126"/>
    </row>
    <row r="1949" spans="5:57" x14ac:dyDescent="0.25">
      <c r="E1949" s="282">
        <v>45516</v>
      </c>
      <c r="F1949" s="212">
        <v>100000</v>
      </c>
      <c r="G1949" s="215" t="s">
        <v>884</v>
      </c>
      <c r="H1949" s="212" t="s">
        <v>4284</v>
      </c>
      <c r="AY1949" s="126"/>
      <c r="BB1949" s="126"/>
      <c r="BE1949" s="126"/>
    </row>
    <row r="1950" spans="5:57" x14ac:dyDescent="0.25">
      <c r="E1950" s="282">
        <v>45516</v>
      </c>
      <c r="F1950" s="212">
        <v>3000</v>
      </c>
      <c r="G1950" s="215"/>
      <c r="H1950" s="212" t="s">
        <v>3446</v>
      </c>
      <c r="AY1950" s="126"/>
      <c r="BB1950" s="126"/>
      <c r="BE1950" s="126"/>
    </row>
    <row r="1951" spans="5:57" x14ac:dyDescent="0.25">
      <c r="E1951" s="282">
        <v>45516</v>
      </c>
      <c r="F1951" s="212">
        <v>9000</v>
      </c>
      <c r="G1951" s="215"/>
      <c r="H1951" s="212" t="s">
        <v>2257</v>
      </c>
      <c r="AY1951" s="126"/>
      <c r="BB1951" s="126"/>
      <c r="BE1951" s="126"/>
    </row>
    <row r="1952" spans="5:57" x14ac:dyDescent="0.25">
      <c r="E1952" s="282">
        <v>45514</v>
      </c>
      <c r="F1952" s="212">
        <v>5000</v>
      </c>
      <c r="G1952" s="215"/>
      <c r="H1952" s="212" t="s">
        <v>3697</v>
      </c>
      <c r="AY1952" s="126"/>
      <c r="BB1952" s="126"/>
      <c r="BE1952" s="126"/>
    </row>
    <row r="1953" spans="5:57" x14ac:dyDescent="0.25">
      <c r="E1953" s="282">
        <v>45514</v>
      </c>
      <c r="F1953" s="212">
        <v>4000</v>
      </c>
      <c r="G1953" s="215"/>
      <c r="H1953" s="212" t="s">
        <v>888</v>
      </c>
      <c r="AY1953" s="126"/>
      <c r="BB1953" s="126"/>
      <c r="BE1953" s="126"/>
    </row>
    <row r="1954" spans="5:57" x14ac:dyDescent="0.25">
      <c r="E1954" s="282">
        <v>45514</v>
      </c>
      <c r="F1954" s="212">
        <v>168000</v>
      </c>
      <c r="G1954" s="215"/>
      <c r="H1954" s="212" t="s">
        <v>889</v>
      </c>
      <c r="AY1954" s="126"/>
      <c r="BB1954" s="126"/>
      <c r="BE1954" s="126"/>
    </row>
    <row r="1955" spans="5:57" x14ac:dyDescent="0.25">
      <c r="E1955" s="282">
        <v>45514</v>
      </c>
      <c r="F1955" s="212">
        <v>5000</v>
      </c>
      <c r="G1955" s="215"/>
      <c r="H1955" s="212" t="s">
        <v>883</v>
      </c>
      <c r="AY1955" s="126"/>
      <c r="BB1955" s="126"/>
      <c r="BE1955" s="126"/>
    </row>
    <row r="1956" spans="5:57" x14ac:dyDescent="0.25">
      <c r="E1956" s="415">
        <v>45514</v>
      </c>
      <c r="F1956" s="363">
        <v>32000</v>
      </c>
      <c r="G1956" s="363" t="s">
        <v>884</v>
      </c>
      <c r="H1956" s="363" t="s">
        <v>1961</v>
      </c>
      <c r="AY1956" s="126"/>
      <c r="BB1956" s="126"/>
      <c r="BE1956" s="126"/>
    </row>
    <row r="1957" spans="5:57" x14ac:dyDescent="0.25">
      <c r="E1957" s="282">
        <v>45514</v>
      </c>
      <c r="F1957" s="212">
        <v>20000</v>
      </c>
      <c r="G1957" s="215"/>
      <c r="H1957" s="212"/>
      <c r="AY1957" s="126"/>
      <c r="BB1957" s="126"/>
      <c r="BE1957" s="126"/>
    </row>
    <row r="1958" spans="5:57" x14ac:dyDescent="0.25">
      <c r="E1958" s="282">
        <v>45513</v>
      </c>
      <c r="F1958" s="212">
        <v>23000</v>
      </c>
      <c r="G1958" s="215"/>
      <c r="H1958" s="212"/>
      <c r="AY1958" s="126"/>
      <c r="BB1958" s="126"/>
      <c r="BE1958" s="126"/>
    </row>
    <row r="1959" spans="5:57" x14ac:dyDescent="0.25">
      <c r="E1959" s="282">
        <v>45512</v>
      </c>
      <c r="F1959" s="212">
        <v>3000</v>
      </c>
      <c r="G1959" s="215"/>
      <c r="H1959" s="212" t="s">
        <v>3446</v>
      </c>
      <c r="AY1959" s="126"/>
      <c r="BB1959" s="126"/>
      <c r="BE1959" s="126"/>
    </row>
    <row r="1960" spans="5:57" x14ac:dyDescent="0.25">
      <c r="E1960" s="282">
        <v>45512</v>
      </c>
      <c r="F1960" s="212">
        <v>34000</v>
      </c>
      <c r="G1960" s="215"/>
      <c r="H1960" s="212" t="s">
        <v>4276</v>
      </c>
      <c r="AY1960" s="126"/>
      <c r="BB1960" s="126"/>
      <c r="BE1960" s="126"/>
    </row>
    <row r="1961" spans="5:57" x14ac:dyDescent="0.25">
      <c r="E1961" s="282">
        <v>45512</v>
      </c>
      <c r="F1961" s="212">
        <v>10000</v>
      </c>
      <c r="G1961" s="215"/>
      <c r="H1961" s="212"/>
      <c r="AY1961" s="126"/>
      <c r="BB1961" s="126"/>
      <c r="BE1961" s="126"/>
    </row>
    <row r="1962" spans="5:57" x14ac:dyDescent="0.25">
      <c r="E1962" s="282">
        <v>45511</v>
      </c>
      <c r="F1962" s="212">
        <v>4000</v>
      </c>
      <c r="G1962" s="215"/>
      <c r="H1962" s="212" t="s">
        <v>4274</v>
      </c>
      <c r="AY1962" s="126"/>
      <c r="BB1962" s="126"/>
      <c r="BE1962" s="126"/>
    </row>
    <row r="1963" spans="5:57" x14ac:dyDescent="0.25">
      <c r="E1963" s="282">
        <v>45511</v>
      </c>
      <c r="F1963" s="212">
        <v>11000</v>
      </c>
      <c r="G1963" s="215"/>
      <c r="H1963" s="212" t="s">
        <v>2589</v>
      </c>
      <c r="AY1963" s="126"/>
      <c r="BB1963" s="126"/>
      <c r="BE1963" s="126"/>
    </row>
    <row r="1964" spans="5:57" x14ac:dyDescent="0.25">
      <c r="E1964" s="282">
        <v>45510</v>
      </c>
      <c r="F1964" s="212">
        <v>3000</v>
      </c>
      <c r="G1964" s="215"/>
      <c r="H1964" s="212" t="s">
        <v>3976</v>
      </c>
      <c r="AY1964" s="126"/>
      <c r="BB1964" s="126"/>
      <c r="BE1964" s="126"/>
    </row>
    <row r="1965" spans="5:57" x14ac:dyDescent="0.25">
      <c r="E1965" s="282">
        <v>45510</v>
      </c>
      <c r="F1965" s="212">
        <v>30000</v>
      </c>
      <c r="G1965" s="215" t="s">
        <v>884</v>
      </c>
      <c r="H1965" s="212" t="s">
        <v>885</v>
      </c>
      <c r="AY1965" s="126"/>
      <c r="BB1965" s="126"/>
      <c r="BE1965" s="126"/>
    </row>
    <row r="1966" spans="5:57" x14ac:dyDescent="0.25">
      <c r="E1966" s="282">
        <v>45510</v>
      </c>
      <c r="F1966" s="212">
        <v>30000</v>
      </c>
      <c r="G1966" s="215"/>
      <c r="H1966" s="212" t="s">
        <v>885</v>
      </c>
      <c r="AY1966" s="126"/>
      <c r="BB1966" s="126"/>
      <c r="BE1966" s="126"/>
    </row>
    <row r="1967" spans="5:57" x14ac:dyDescent="0.25">
      <c r="E1967" s="282">
        <v>45510</v>
      </c>
      <c r="F1967" s="212">
        <v>5000</v>
      </c>
      <c r="G1967" s="215"/>
      <c r="H1967" s="212" t="s">
        <v>4275</v>
      </c>
      <c r="AY1967" s="126"/>
      <c r="BB1967" s="126"/>
      <c r="BE1967" s="126"/>
    </row>
    <row r="1968" spans="5:57" x14ac:dyDescent="0.25">
      <c r="E1968" s="282">
        <v>45510</v>
      </c>
      <c r="F1968" s="212">
        <v>4000</v>
      </c>
      <c r="G1968" s="215"/>
      <c r="H1968" s="212" t="s">
        <v>4273</v>
      </c>
      <c r="AY1968" s="126"/>
      <c r="BB1968" s="126"/>
      <c r="BE1968" s="126"/>
    </row>
    <row r="1969" spans="5:57" x14ac:dyDescent="0.25">
      <c r="E1969" s="282">
        <v>45510</v>
      </c>
      <c r="F1969" s="212">
        <v>25000</v>
      </c>
      <c r="G1969" s="215"/>
      <c r="H1969" s="212" t="s">
        <v>4268</v>
      </c>
      <c r="AY1969" s="126"/>
      <c r="BB1969" s="126"/>
      <c r="BE1969" s="126"/>
    </row>
    <row r="1970" spans="5:57" x14ac:dyDescent="0.25">
      <c r="E1970" s="282">
        <v>45510</v>
      </c>
      <c r="F1970" s="212">
        <v>70000</v>
      </c>
      <c r="G1970" s="215"/>
      <c r="H1970" s="212"/>
      <c r="AY1970" s="126"/>
      <c r="BB1970" s="126"/>
      <c r="BE1970" s="126"/>
    </row>
    <row r="1971" spans="5:57" x14ac:dyDescent="0.25">
      <c r="E1971" s="282">
        <v>45509</v>
      </c>
      <c r="F1971" s="212">
        <v>3000</v>
      </c>
      <c r="G1971" s="215"/>
      <c r="H1971" s="212" t="s">
        <v>605</v>
      </c>
      <c r="AY1971" s="126"/>
      <c r="BB1971" s="126"/>
      <c r="BE1971" s="126"/>
    </row>
    <row r="1972" spans="5:57" x14ac:dyDescent="0.25">
      <c r="E1972" s="282">
        <v>45509</v>
      </c>
      <c r="F1972" s="212">
        <v>2000</v>
      </c>
      <c r="G1972" s="215"/>
      <c r="H1972" s="212" t="s">
        <v>4255</v>
      </c>
      <c r="AY1972" s="126"/>
      <c r="BB1972" s="126"/>
      <c r="BE1972" s="126"/>
    </row>
    <row r="1973" spans="5:57" x14ac:dyDescent="0.25">
      <c r="E1973" s="282">
        <v>45509</v>
      </c>
      <c r="F1973" s="212">
        <v>22000</v>
      </c>
      <c r="G1973" s="215"/>
      <c r="H1973" s="212" t="s">
        <v>3413</v>
      </c>
      <c r="AY1973" s="126"/>
      <c r="BB1973" s="126"/>
      <c r="BE1973" s="126"/>
    </row>
    <row r="1974" spans="5:57" x14ac:dyDescent="0.25">
      <c r="E1974" s="282">
        <v>45509</v>
      </c>
      <c r="F1974" s="212">
        <v>6000</v>
      </c>
      <c r="G1974" s="215"/>
      <c r="H1974" s="212" t="s">
        <v>2257</v>
      </c>
      <c r="AY1974" s="126"/>
      <c r="BB1974" s="126"/>
      <c r="BE1974" s="126"/>
    </row>
    <row r="1975" spans="5:57" x14ac:dyDescent="0.25">
      <c r="E1975" s="282">
        <v>45507</v>
      </c>
      <c r="F1975" s="212">
        <v>5000</v>
      </c>
      <c r="G1975" s="215"/>
      <c r="H1975" s="212" t="s">
        <v>3697</v>
      </c>
      <c r="AY1975" s="126"/>
      <c r="BB1975" s="126"/>
      <c r="BE1975" s="126"/>
    </row>
    <row r="1976" spans="5:57" x14ac:dyDescent="0.25">
      <c r="E1976" s="282">
        <v>45506</v>
      </c>
      <c r="F1976" s="212">
        <v>4000</v>
      </c>
      <c r="G1976" s="215"/>
      <c r="H1976" s="212" t="s">
        <v>888</v>
      </c>
      <c r="AY1976" s="126"/>
      <c r="BB1976" s="126"/>
      <c r="BE1976" s="126"/>
    </row>
    <row r="1977" spans="5:57" x14ac:dyDescent="0.25">
      <c r="E1977" s="282">
        <v>45506</v>
      </c>
      <c r="F1977" s="212">
        <v>4000</v>
      </c>
      <c r="G1977" s="215"/>
      <c r="H1977" s="212" t="s">
        <v>998</v>
      </c>
      <c r="AY1977" s="126"/>
      <c r="BB1977" s="126"/>
      <c r="BE1977" s="126"/>
    </row>
    <row r="1978" spans="5:57" x14ac:dyDescent="0.25">
      <c r="E1978" s="282">
        <v>45506</v>
      </c>
      <c r="F1978" s="212">
        <v>180000</v>
      </c>
      <c r="G1978" s="215"/>
      <c r="H1978" s="212" t="s">
        <v>889</v>
      </c>
      <c r="AY1978" s="126"/>
      <c r="BB1978" s="126"/>
      <c r="BE1978" s="126"/>
    </row>
    <row r="1979" spans="5:57" x14ac:dyDescent="0.25">
      <c r="E1979" s="282">
        <v>45505</v>
      </c>
      <c r="F1979" s="212">
        <v>25000</v>
      </c>
      <c r="G1979" s="215"/>
      <c r="H1979" s="212" t="s">
        <v>4254</v>
      </c>
      <c r="AY1979" s="126"/>
      <c r="BB1979" s="126"/>
      <c r="BE1979" s="126"/>
    </row>
    <row r="1980" spans="5:57" x14ac:dyDescent="0.25">
      <c r="E1980" s="282">
        <v>45505</v>
      </c>
      <c r="F1980" s="212">
        <v>425000</v>
      </c>
      <c r="G1980" s="215"/>
      <c r="H1980" s="212"/>
      <c r="AY1980" s="126"/>
      <c r="BB1980" s="126"/>
      <c r="BE1980" s="126"/>
    </row>
    <row r="1981" spans="5:57" x14ac:dyDescent="0.25">
      <c r="E1981" s="282">
        <v>45504</v>
      </c>
      <c r="F1981" s="212">
        <v>2000</v>
      </c>
      <c r="G1981" s="215"/>
      <c r="H1981" s="212" t="s">
        <v>605</v>
      </c>
      <c r="AY1981" s="126"/>
      <c r="BB1981" s="126"/>
      <c r="BE1981" s="126"/>
    </row>
    <row r="1982" spans="5:57" x14ac:dyDescent="0.25">
      <c r="E1982" s="282">
        <v>45502</v>
      </c>
      <c r="F1982" s="212">
        <v>30000</v>
      </c>
      <c r="G1982" s="215"/>
      <c r="H1982" s="212" t="s">
        <v>885</v>
      </c>
      <c r="AY1982" s="126"/>
      <c r="BB1982" s="126"/>
      <c r="BE1982" s="126"/>
    </row>
    <row r="1983" spans="5:57" x14ac:dyDescent="0.25">
      <c r="E1983" s="282">
        <v>45502</v>
      </c>
      <c r="F1983" s="212">
        <v>9000</v>
      </c>
      <c r="G1983" s="215"/>
      <c r="H1983" s="212" t="s">
        <v>2257</v>
      </c>
      <c r="AY1983" s="126"/>
      <c r="BB1983" s="126"/>
      <c r="BE1983" s="126"/>
    </row>
    <row r="1984" spans="5:57" x14ac:dyDescent="0.25">
      <c r="E1984" s="282">
        <v>45501</v>
      </c>
      <c r="F1984" s="212">
        <v>10000</v>
      </c>
      <c r="G1984" s="215"/>
      <c r="H1984" s="212" t="s">
        <v>4243</v>
      </c>
      <c r="AY1984" s="126"/>
      <c r="BB1984" s="126"/>
      <c r="BE1984" s="126"/>
    </row>
    <row r="1985" spans="5:57" x14ac:dyDescent="0.25">
      <c r="E1985" s="282">
        <v>45500</v>
      </c>
      <c r="F1985" s="212">
        <v>5000</v>
      </c>
      <c r="G1985" s="215"/>
      <c r="H1985" s="212" t="s">
        <v>3697</v>
      </c>
      <c r="AY1985" s="126"/>
      <c r="BB1985" s="126"/>
      <c r="BE1985" s="126"/>
    </row>
    <row r="1986" spans="5:57" x14ac:dyDescent="0.25">
      <c r="E1986" s="282">
        <v>45500</v>
      </c>
      <c r="F1986" s="212">
        <v>4000</v>
      </c>
      <c r="G1986" s="215"/>
      <c r="H1986" s="212" t="s">
        <v>888</v>
      </c>
      <c r="AY1986" s="126"/>
      <c r="BB1986" s="126"/>
      <c r="BE1986" s="126"/>
    </row>
    <row r="1987" spans="5:57" x14ac:dyDescent="0.25">
      <c r="E1987" s="282">
        <v>45500</v>
      </c>
      <c r="F1987" s="212">
        <v>90000</v>
      </c>
      <c r="G1987" s="215"/>
      <c r="H1987" s="212" t="s">
        <v>4242</v>
      </c>
      <c r="AY1987" s="126"/>
      <c r="BB1987" s="126"/>
      <c r="BE1987" s="126"/>
    </row>
    <row r="1988" spans="5:57" x14ac:dyDescent="0.25">
      <c r="E1988" s="282">
        <v>45500</v>
      </c>
      <c r="F1988" s="212">
        <v>221000</v>
      </c>
      <c r="G1988" s="215"/>
      <c r="H1988" s="212" t="s">
        <v>889</v>
      </c>
      <c r="AY1988" s="126"/>
      <c r="BB1988" s="126"/>
      <c r="BE1988" s="126"/>
    </row>
    <row r="1989" spans="5:57" x14ac:dyDescent="0.25">
      <c r="E1989" s="282">
        <v>45500</v>
      </c>
      <c r="F1989" s="212">
        <v>4000</v>
      </c>
      <c r="G1989" s="215"/>
      <c r="H1989" s="212" t="s">
        <v>4245</v>
      </c>
      <c r="AY1989" s="126"/>
      <c r="BB1989" s="126"/>
      <c r="BE1989" s="126"/>
    </row>
    <row r="1990" spans="5:57" x14ac:dyDescent="0.25">
      <c r="E1990" s="282">
        <v>45498</v>
      </c>
      <c r="F1990" s="212">
        <v>35000</v>
      </c>
      <c r="G1990" s="215"/>
      <c r="H1990" s="212" t="s">
        <v>4244</v>
      </c>
      <c r="AY1990" s="126"/>
      <c r="BB1990" s="126"/>
      <c r="BE1990" s="126"/>
    </row>
    <row r="1991" spans="5:57" x14ac:dyDescent="0.25">
      <c r="E1991" s="282">
        <v>45496</v>
      </c>
      <c r="F1991" s="212">
        <v>4000</v>
      </c>
      <c r="G1991" s="215"/>
      <c r="H1991" s="212" t="s">
        <v>883</v>
      </c>
      <c r="AY1991" s="126"/>
      <c r="BB1991" s="126"/>
      <c r="BE1991" s="126"/>
    </row>
    <row r="1992" spans="5:57" x14ac:dyDescent="0.25">
      <c r="E1992" s="282">
        <v>45496</v>
      </c>
      <c r="F1992" s="212">
        <v>90000</v>
      </c>
      <c r="G1992" s="215"/>
      <c r="H1992" s="212" t="s">
        <v>4219</v>
      </c>
      <c r="AY1992" s="126"/>
      <c r="BB1992" s="126"/>
      <c r="BE1992" s="126"/>
    </row>
    <row r="1993" spans="5:57" x14ac:dyDescent="0.25">
      <c r="E1993" s="282">
        <v>45494</v>
      </c>
      <c r="F1993" s="212">
        <v>162000</v>
      </c>
      <c r="G1993" s="215"/>
      <c r="H1993" s="212" t="s">
        <v>889</v>
      </c>
      <c r="AY1993" s="126"/>
      <c r="BB1993" s="126"/>
      <c r="BE1993" s="126"/>
    </row>
    <row r="1994" spans="5:57" x14ac:dyDescent="0.25">
      <c r="E1994" s="282">
        <v>45494</v>
      </c>
      <c r="F1994" s="212">
        <v>20000</v>
      </c>
      <c r="G1994" s="215"/>
      <c r="H1994" s="212" t="s">
        <v>2787</v>
      </c>
      <c r="AY1994" s="126"/>
      <c r="BB1994" s="126"/>
      <c r="BE1994" s="126"/>
    </row>
    <row r="1995" spans="5:57" x14ac:dyDescent="0.25">
      <c r="E1995" s="282">
        <v>45493</v>
      </c>
      <c r="F1995" s="212">
        <v>5000</v>
      </c>
      <c r="G1995" s="215"/>
      <c r="H1995" s="212" t="s">
        <v>3697</v>
      </c>
      <c r="AY1995" s="126"/>
      <c r="BB1995" s="126"/>
      <c r="BE1995" s="126"/>
    </row>
    <row r="1996" spans="5:57" x14ac:dyDescent="0.25">
      <c r="E1996" s="282">
        <v>45493</v>
      </c>
      <c r="F1996" s="212">
        <v>30000</v>
      </c>
      <c r="G1996" s="215"/>
      <c r="H1996" s="212" t="s">
        <v>885</v>
      </c>
      <c r="AY1996" s="126"/>
      <c r="BB1996" s="126"/>
      <c r="BE1996" s="126"/>
    </row>
    <row r="1997" spans="5:57" x14ac:dyDescent="0.25">
      <c r="E1997" s="282">
        <v>45493</v>
      </c>
      <c r="F1997" s="212">
        <v>190000</v>
      </c>
      <c r="G1997" s="215"/>
      <c r="H1997" s="212" t="s">
        <v>4218</v>
      </c>
      <c r="AY1997" s="126"/>
      <c r="BB1997" s="126"/>
      <c r="BE1997" s="126"/>
    </row>
    <row r="1998" spans="5:57" x14ac:dyDescent="0.25">
      <c r="E1998" s="282">
        <v>45492</v>
      </c>
      <c r="F1998" s="212">
        <v>3000</v>
      </c>
      <c r="G1998" s="215"/>
      <c r="H1998" s="212" t="s">
        <v>605</v>
      </c>
      <c r="AY1998" s="126"/>
      <c r="BB1998" s="126"/>
      <c r="BE1998" s="126"/>
    </row>
    <row r="1999" spans="5:57" x14ac:dyDescent="0.25">
      <c r="E1999" s="282">
        <v>45492</v>
      </c>
      <c r="F1999" s="212">
        <v>2000</v>
      </c>
      <c r="G1999" s="215"/>
      <c r="H1999" s="212" t="s">
        <v>690</v>
      </c>
      <c r="AY1999" s="126"/>
      <c r="BB1999" s="126"/>
      <c r="BE1999" s="126"/>
    </row>
    <row r="2000" spans="5:57" x14ac:dyDescent="0.25">
      <c r="E2000" s="282">
        <v>45492</v>
      </c>
      <c r="F2000" s="212">
        <v>6000</v>
      </c>
      <c r="G2000" s="215"/>
      <c r="H2000" s="212" t="s">
        <v>975</v>
      </c>
      <c r="AY2000" s="126"/>
      <c r="BB2000" s="126"/>
      <c r="BE2000" s="126"/>
    </row>
    <row r="2001" spans="5:57" x14ac:dyDescent="0.25">
      <c r="E2001" s="282">
        <v>45492</v>
      </c>
      <c r="F2001" s="212">
        <v>4000</v>
      </c>
      <c r="G2001" s="215"/>
      <c r="H2001" s="212" t="s">
        <v>3243</v>
      </c>
      <c r="AY2001" s="126"/>
      <c r="BB2001" s="126"/>
      <c r="BE2001" s="126"/>
    </row>
    <row r="2002" spans="5:57" x14ac:dyDescent="0.25">
      <c r="E2002" s="282">
        <v>45491</v>
      </c>
      <c r="F2002" s="212">
        <v>6000</v>
      </c>
      <c r="G2002" s="215"/>
      <c r="H2002" s="212" t="s">
        <v>2257</v>
      </c>
      <c r="AY2002" s="126"/>
      <c r="BB2002" s="126"/>
      <c r="BE2002" s="126"/>
    </row>
    <row r="2003" spans="5:57" x14ac:dyDescent="0.25">
      <c r="E2003" s="282">
        <v>45491</v>
      </c>
      <c r="F2003" s="212">
        <v>15000</v>
      </c>
      <c r="G2003" s="215"/>
      <c r="H2003" s="212" t="s">
        <v>4175</v>
      </c>
      <c r="AY2003" s="126"/>
      <c r="BB2003" s="126"/>
      <c r="BE2003" s="126"/>
    </row>
    <row r="2004" spans="5:57" x14ac:dyDescent="0.25">
      <c r="E2004" s="282">
        <v>45490</v>
      </c>
      <c r="F2004" s="212">
        <v>30000</v>
      </c>
      <c r="G2004" s="215"/>
      <c r="H2004" s="212" t="s">
        <v>885</v>
      </c>
      <c r="AY2004" s="126"/>
      <c r="BB2004" s="126"/>
      <c r="BE2004" s="126"/>
    </row>
    <row r="2005" spans="5:57" x14ac:dyDescent="0.25">
      <c r="E2005" s="282">
        <v>45490</v>
      </c>
      <c r="F2005" s="212">
        <v>4000</v>
      </c>
      <c r="G2005" s="215"/>
      <c r="H2005" s="212" t="s">
        <v>4168</v>
      </c>
      <c r="AY2005" s="126"/>
      <c r="BB2005" s="126"/>
      <c r="BE2005" s="126"/>
    </row>
    <row r="2006" spans="5:57" x14ac:dyDescent="0.25">
      <c r="E2006" s="282">
        <v>45490</v>
      </c>
      <c r="F2006" s="212">
        <v>30000</v>
      </c>
      <c r="G2006" s="215"/>
      <c r="H2006" s="212" t="s">
        <v>4167</v>
      </c>
      <c r="AY2006" s="126"/>
      <c r="BB2006" s="126"/>
      <c r="BE2006" s="126"/>
    </row>
    <row r="2007" spans="5:57" x14ac:dyDescent="0.25">
      <c r="E2007" s="282">
        <v>45489</v>
      </c>
      <c r="F2007" s="212">
        <v>12000</v>
      </c>
      <c r="G2007" s="215"/>
      <c r="H2007" s="212" t="s">
        <v>4172</v>
      </c>
      <c r="AY2007" s="126"/>
      <c r="BB2007" s="126"/>
      <c r="BE2007" s="126"/>
    </row>
    <row r="2008" spans="5:57" x14ac:dyDescent="0.25">
      <c r="E2008" s="282">
        <v>45489</v>
      </c>
      <c r="F2008" s="212">
        <v>80000</v>
      </c>
      <c r="G2008" s="215"/>
      <c r="H2008" s="212" t="s">
        <v>690</v>
      </c>
      <c r="AY2008" s="126"/>
      <c r="BB2008" s="126"/>
      <c r="BE2008" s="126"/>
    </row>
    <row r="2009" spans="5:57" x14ac:dyDescent="0.25">
      <c r="E2009" s="282">
        <v>45488</v>
      </c>
      <c r="F2009" s="212">
        <v>315000</v>
      </c>
      <c r="G2009" s="215"/>
      <c r="H2009" s="212" t="s">
        <v>4166</v>
      </c>
      <c r="AY2009" s="126"/>
      <c r="BB2009" s="126"/>
      <c r="BE2009" s="126"/>
    </row>
    <row r="2010" spans="5:57" x14ac:dyDescent="0.25">
      <c r="E2010" s="282">
        <v>45488</v>
      </c>
      <c r="F2010" s="212">
        <v>220000</v>
      </c>
      <c r="G2010" s="215" t="s">
        <v>911</v>
      </c>
      <c r="H2010" s="212" t="s">
        <v>4171</v>
      </c>
      <c r="AY2010" s="126"/>
      <c r="BB2010" s="126"/>
      <c r="BE2010" s="126"/>
    </row>
    <row r="2011" spans="5:57" x14ac:dyDescent="0.25">
      <c r="E2011" s="282">
        <v>45488</v>
      </c>
      <c r="F2011" s="212">
        <v>17000</v>
      </c>
      <c r="G2011" s="215"/>
      <c r="H2011" s="212" t="s">
        <v>1178</v>
      </c>
      <c r="AY2011" s="126"/>
      <c r="BB2011" s="126"/>
      <c r="BE2011" s="126"/>
    </row>
    <row r="2012" spans="5:57" x14ac:dyDescent="0.25">
      <c r="E2012" s="282">
        <v>45488</v>
      </c>
      <c r="F2012" s="212">
        <v>328000</v>
      </c>
      <c r="G2012" s="215"/>
      <c r="H2012" s="212" t="s">
        <v>4164</v>
      </c>
      <c r="AY2012" s="126"/>
      <c r="BB2012" s="126"/>
      <c r="BE2012" s="126"/>
    </row>
    <row r="2013" spans="5:57" x14ac:dyDescent="0.25">
      <c r="E2013" s="282">
        <v>45488</v>
      </c>
      <c r="F2013" s="212">
        <v>10000</v>
      </c>
      <c r="G2013" s="215"/>
      <c r="H2013" s="212" t="s">
        <v>4170</v>
      </c>
      <c r="AY2013" s="126"/>
      <c r="BB2013" s="126"/>
      <c r="BE2013" s="126"/>
    </row>
    <row r="2014" spans="5:57" x14ac:dyDescent="0.25">
      <c r="E2014" s="282">
        <v>45488</v>
      </c>
      <c r="F2014" s="212">
        <v>20000</v>
      </c>
      <c r="G2014" s="215" t="s">
        <v>911</v>
      </c>
      <c r="H2014" s="212" t="s">
        <v>4169</v>
      </c>
      <c r="AY2014" s="126"/>
      <c r="BB2014" s="126"/>
      <c r="BE2014" s="126"/>
    </row>
    <row r="2015" spans="5:57" x14ac:dyDescent="0.25">
      <c r="E2015" s="282">
        <v>45488</v>
      </c>
      <c r="F2015" s="212">
        <v>6000</v>
      </c>
      <c r="G2015" s="215"/>
      <c r="H2015" s="212" t="s">
        <v>4165</v>
      </c>
      <c r="AY2015" s="126"/>
      <c r="BB2015" s="126"/>
      <c r="BE2015" s="126"/>
    </row>
    <row r="2016" spans="5:57" x14ac:dyDescent="0.25">
      <c r="E2016" s="282">
        <v>45487</v>
      </c>
      <c r="F2016" s="212">
        <v>20000</v>
      </c>
      <c r="G2016" s="215"/>
      <c r="H2016" s="212" t="s">
        <v>1053</v>
      </c>
      <c r="AY2016" s="126"/>
      <c r="BB2016" s="126"/>
      <c r="BE2016" s="126"/>
    </row>
    <row r="2017" spans="5:57" x14ac:dyDescent="0.25">
      <c r="E2017" s="282">
        <v>45486</v>
      </c>
      <c r="F2017" s="212">
        <v>5000</v>
      </c>
      <c r="G2017" s="215"/>
      <c r="H2017" s="212" t="s">
        <v>3697</v>
      </c>
      <c r="AY2017" s="126"/>
      <c r="BB2017" s="126"/>
      <c r="BE2017" s="126"/>
    </row>
    <row r="2018" spans="5:57" x14ac:dyDescent="0.25">
      <c r="E2018" s="282">
        <v>45486</v>
      </c>
      <c r="F2018" s="212">
        <v>4000</v>
      </c>
      <c r="G2018" s="215"/>
      <c r="H2018" s="212" t="s">
        <v>888</v>
      </c>
      <c r="AY2018" s="126"/>
      <c r="BB2018" s="126"/>
      <c r="BE2018" s="126"/>
    </row>
    <row r="2019" spans="5:57" x14ac:dyDescent="0.25">
      <c r="E2019" s="282">
        <v>45486</v>
      </c>
      <c r="F2019" s="212">
        <v>6000</v>
      </c>
      <c r="G2019" s="215"/>
      <c r="H2019" s="212" t="s">
        <v>4146</v>
      </c>
      <c r="AY2019" s="126"/>
      <c r="BB2019" s="126"/>
      <c r="BE2019" s="126"/>
    </row>
    <row r="2020" spans="5:57" x14ac:dyDescent="0.25">
      <c r="E2020" s="282">
        <v>45486</v>
      </c>
      <c r="F2020" s="212">
        <v>187000</v>
      </c>
      <c r="G2020" s="215"/>
      <c r="H2020" s="212" t="s">
        <v>889</v>
      </c>
      <c r="AY2020" s="126"/>
      <c r="BB2020" s="126"/>
      <c r="BE2020" s="126"/>
    </row>
    <row r="2021" spans="5:57" x14ac:dyDescent="0.25">
      <c r="E2021" s="282">
        <v>45486</v>
      </c>
      <c r="F2021" s="212">
        <v>40000</v>
      </c>
      <c r="G2021" s="215"/>
      <c r="H2021" s="212" t="s">
        <v>1325</v>
      </c>
      <c r="AY2021" s="126"/>
      <c r="BB2021" s="126"/>
      <c r="BE2021" s="126"/>
    </row>
    <row r="2022" spans="5:57" x14ac:dyDescent="0.25">
      <c r="E2022" s="282">
        <v>45486</v>
      </c>
      <c r="F2022" s="212">
        <v>10000</v>
      </c>
      <c r="G2022" s="215"/>
      <c r="H2022" s="212" t="s">
        <v>4147</v>
      </c>
      <c r="AY2022" s="126"/>
      <c r="BB2022" s="126"/>
      <c r="BE2022" s="126"/>
    </row>
    <row r="2023" spans="5:57" x14ac:dyDescent="0.25">
      <c r="E2023" s="282">
        <v>45484</v>
      </c>
      <c r="F2023" s="212">
        <v>3000</v>
      </c>
      <c r="G2023" s="215"/>
      <c r="H2023" s="212" t="s">
        <v>976</v>
      </c>
      <c r="AY2023" s="126"/>
      <c r="BB2023" s="126"/>
      <c r="BE2023" s="126"/>
    </row>
    <row r="2024" spans="5:57" x14ac:dyDescent="0.25">
      <c r="E2024" s="282">
        <v>45484</v>
      </c>
      <c r="F2024" s="212">
        <v>5000</v>
      </c>
      <c r="G2024" s="215"/>
      <c r="H2024" s="212" t="s">
        <v>883</v>
      </c>
      <c r="AY2024" s="126"/>
      <c r="BB2024" s="126"/>
      <c r="BE2024" s="126"/>
    </row>
    <row r="2025" spans="5:57" x14ac:dyDescent="0.25">
      <c r="E2025" s="282">
        <v>45484</v>
      </c>
      <c r="F2025" s="212">
        <v>83000</v>
      </c>
      <c r="G2025" s="215"/>
      <c r="H2025" s="212" t="s">
        <v>1228</v>
      </c>
      <c r="AY2025" s="126"/>
      <c r="BB2025" s="126"/>
      <c r="BE2025" s="126"/>
    </row>
    <row r="2026" spans="5:57" x14ac:dyDescent="0.25">
      <c r="E2026" s="282">
        <v>45484</v>
      </c>
      <c r="F2026" s="212">
        <v>83000</v>
      </c>
      <c r="G2026" s="215"/>
      <c r="H2026" s="212" t="s">
        <v>1228</v>
      </c>
      <c r="AY2026" s="126"/>
      <c r="BB2026" s="126"/>
      <c r="BE2026" s="126"/>
    </row>
    <row r="2027" spans="5:57" x14ac:dyDescent="0.25">
      <c r="E2027" s="282">
        <v>45483</v>
      </c>
      <c r="F2027" s="212">
        <v>25000</v>
      </c>
      <c r="G2027" s="215"/>
      <c r="H2027" s="212" t="s">
        <v>2963</v>
      </c>
      <c r="AY2027" s="126"/>
      <c r="BB2027" s="126"/>
      <c r="BE2027" s="126"/>
    </row>
    <row r="2028" spans="5:57" x14ac:dyDescent="0.25">
      <c r="E2028" s="282">
        <v>45482</v>
      </c>
      <c r="F2028" s="212">
        <v>38000</v>
      </c>
      <c r="G2028" s="215"/>
      <c r="H2028" s="212" t="s">
        <v>4149</v>
      </c>
      <c r="AY2028" s="126"/>
      <c r="BB2028" s="126"/>
      <c r="BE2028" s="126"/>
    </row>
    <row r="2029" spans="5:57" x14ac:dyDescent="0.25">
      <c r="E2029" s="282">
        <v>45482</v>
      </c>
      <c r="F2029" s="212">
        <v>18000</v>
      </c>
      <c r="G2029" s="215"/>
      <c r="H2029" s="212" t="s">
        <v>4150</v>
      </c>
      <c r="AY2029" s="126"/>
      <c r="BB2029" s="126"/>
      <c r="BE2029" s="126"/>
    </row>
    <row r="2030" spans="5:57" x14ac:dyDescent="0.25">
      <c r="E2030" s="282">
        <v>45481</v>
      </c>
      <c r="F2030" s="212">
        <v>4000</v>
      </c>
      <c r="G2030" s="215"/>
      <c r="H2030" s="212" t="s">
        <v>888</v>
      </c>
      <c r="AY2030" s="126"/>
      <c r="BB2030" s="126"/>
      <c r="BE2030" s="126"/>
    </row>
    <row r="2031" spans="5:57" x14ac:dyDescent="0.25">
      <c r="E2031" s="282">
        <v>45481</v>
      </c>
      <c r="F2031" s="212">
        <v>15000</v>
      </c>
      <c r="G2031" s="215"/>
      <c r="H2031" s="212" t="s">
        <v>4137</v>
      </c>
      <c r="AY2031" s="126"/>
      <c r="BB2031" s="126"/>
      <c r="BE2031" s="126"/>
    </row>
    <row r="2032" spans="5:57" x14ac:dyDescent="0.25">
      <c r="E2032" s="282">
        <v>45481</v>
      </c>
      <c r="F2032" s="212">
        <v>2000</v>
      </c>
      <c r="G2032" s="215"/>
      <c r="H2032" s="212" t="s">
        <v>4148</v>
      </c>
      <c r="AY2032" s="126"/>
      <c r="BB2032" s="126"/>
      <c r="BE2032" s="126"/>
    </row>
    <row r="2033" spans="5:57" x14ac:dyDescent="0.25">
      <c r="E2033" s="282">
        <v>45481</v>
      </c>
      <c r="F2033" s="212">
        <v>150000</v>
      </c>
      <c r="G2033" s="215" t="s">
        <v>1281</v>
      </c>
      <c r="H2033" s="212" t="s">
        <v>889</v>
      </c>
      <c r="AY2033" s="126"/>
      <c r="BB2033" s="126"/>
      <c r="BE2033" s="126"/>
    </row>
    <row r="2034" spans="5:57" x14ac:dyDescent="0.25">
      <c r="E2034" s="282">
        <v>45480</v>
      </c>
      <c r="F2034" s="212">
        <v>6000</v>
      </c>
      <c r="G2034" s="215"/>
      <c r="H2034" s="212" t="s">
        <v>4134</v>
      </c>
      <c r="AY2034" s="126"/>
      <c r="BB2034" s="126"/>
      <c r="BE2034" s="126"/>
    </row>
    <row r="2035" spans="5:57" x14ac:dyDescent="0.25">
      <c r="E2035" s="282">
        <v>45479</v>
      </c>
      <c r="F2035" s="212">
        <v>5000</v>
      </c>
      <c r="G2035" s="215"/>
      <c r="H2035" s="212" t="s">
        <v>3697</v>
      </c>
      <c r="AY2035" s="126"/>
      <c r="BB2035" s="126"/>
      <c r="BE2035" s="126"/>
    </row>
    <row r="2036" spans="5:57" x14ac:dyDescent="0.25">
      <c r="E2036" s="404">
        <v>45479</v>
      </c>
      <c r="F2036" s="405">
        <v>80000</v>
      </c>
      <c r="G2036" s="407"/>
      <c r="H2036" s="405" t="s">
        <v>4133</v>
      </c>
      <c r="AY2036" s="126"/>
      <c r="BB2036" s="126"/>
      <c r="BE2036" s="126"/>
    </row>
    <row r="2037" spans="5:57" x14ac:dyDescent="0.25">
      <c r="E2037" s="282">
        <v>45479</v>
      </c>
      <c r="F2037" s="212">
        <v>4000</v>
      </c>
      <c r="G2037" s="215"/>
      <c r="H2037" s="212" t="s">
        <v>883</v>
      </c>
      <c r="AY2037" s="126"/>
      <c r="BB2037" s="126"/>
      <c r="BE2037" s="126"/>
    </row>
    <row r="2038" spans="5:57" x14ac:dyDescent="0.25">
      <c r="E2038" s="282">
        <v>45478</v>
      </c>
      <c r="F2038" s="212">
        <v>1000</v>
      </c>
      <c r="G2038" s="215"/>
      <c r="H2038" s="212" t="s">
        <v>4109</v>
      </c>
      <c r="AY2038" s="126"/>
      <c r="BB2038" s="126"/>
      <c r="BE2038" s="126"/>
    </row>
    <row r="2039" spans="5:57" x14ac:dyDescent="0.25">
      <c r="E2039" s="282">
        <v>45478</v>
      </c>
      <c r="F2039" s="212">
        <v>30000</v>
      </c>
      <c r="G2039" s="215" t="s">
        <v>911</v>
      </c>
      <c r="H2039" s="212" t="s">
        <v>912</v>
      </c>
      <c r="AY2039" s="126"/>
      <c r="BB2039" s="126"/>
      <c r="BE2039" s="126"/>
    </row>
    <row r="2040" spans="5:57" x14ac:dyDescent="0.25">
      <c r="E2040" s="282">
        <v>45477</v>
      </c>
      <c r="F2040" s="212">
        <v>22000</v>
      </c>
      <c r="G2040" s="215"/>
      <c r="H2040" s="212" t="s">
        <v>4108</v>
      </c>
      <c r="AY2040" s="126"/>
      <c r="BB2040" s="126"/>
      <c r="BE2040" s="126"/>
    </row>
    <row r="2041" spans="5:57" x14ac:dyDescent="0.25">
      <c r="E2041" s="282">
        <v>45475</v>
      </c>
      <c r="F2041" s="212">
        <v>10000</v>
      </c>
      <c r="G2041" s="215"/>
      <c r="H2041" s="212" t="s">
        <v>4106</v>
      </c>
      <c r="AY2041" s="126"/>
      <c r="BB2041" s="126"/>
      <c r="BE2041" s="126"/>
    </row>
    <row r="2042" spans="5:57" x14ac:dyDescent="0.25">
      <c r="E2042" s="404">
        <v>45475</v>
      </c>
      <c r="F2042" s="405">
        <v>160000</v>
      </c>
      <c r="G2042" s="407"/>
      <c r="H2042" s="405"/>
      <c r="AY2042" s="126"/>
      <c r="BB2042" s="126"/>
      <c r="BE2042" s="126"/>
    </row>
    <row r="2043" spans="5:57" x14ac:dyDescent="0.25">
      <c r="E2043" s="282">
        <v>45474</v>
      </c>
      <c r="F2043" s="212">
        <v>8000</v>
      </c>
      <c r="G2043" s="215"/>
      <c r="H2043" s="212" t="s">
        <v>4099</v>
      </c>
      <c r="AY2043" s="126"/>
      <c r="BB2043" s="126"/>
      <c r="BE2043" s="126"/>
    </row>
    <row r="2044" spans="5:57" x14ac:dyDescent="0.25">
      <c r="E2044" s="282">
        <v>45473</v>
      </c>
      <c r="F2044" s="212">
        <v>7000</v>
      </c>
      <c r="G2044" s="215" t="s">
        <v>1365</v>
      </c>
      <c r="H2044" s="212" t="s">
        <v>4094</v>
      </c>
      <c r="AY2044" s="126"/>
      <c r="BB2044" s="126"/>
      <c r="BE2044" s="126"/>
    </row>
    <row r="2045" spans="5:57" x14ac:dyDescent="0.25">
      <c r="E2045" s="282">
        <v>45473</v>
      </c>
      <c r="F2045" s="212">
        <v>100000</v>
      </c>
      <c r="G2045" s="215"/>
      <c r="H2045" s="212" t="s">
        <v>4100</v>
      </c>
      <c r="AY2045" s="126"/>
      <c r="BB2045" s="126"/>
      <c r="BE2045" s="126"/>
    </row>
    <row r="2046" spans="5:57" x14ac:dyDescent="0.25">
      <c r="E2046" s="282">
        <v>45473</v>
      </c>
      <c r="F2046" s="212">
        <v>65000</v>
      </c>
      <c r="G2046" s="215"/>
      <c r="H2046" s="212" t="s">
        <v>4101</v>
      </c>
      <c r="AY2046" s="126"/>
      <c r="BB2046" s="126"/>
      <c r="BE2046" s="126"/>
    </row>
    <row r="2047" spans="5:57" x14ac:dyDescent="0.25">
      <c r="E2047" s="282">
        <v>45472</v>
      </c>
      <c r="F2047" s="212">
        <v>30000</v>
      </c>
      <c r="G2047" s="215" t="s">
        <v>911</v>
      </c>
      <c r="H2047" s="212" t="s">
        <v>4093</v>
      </c>
      <c r="AY2047" s="126"/>
      <c r="BB2047" s="126"/>
      <c r="BE2047" s="126"/>
    </row>
    <row r="2048" spans="5:57" x14ac:dyDescent="0.25">
      <c r="E2048" s="282">
        <v>45472</v>
      </c>
      <c r="F2048" s="212">
        <v>5000</v>
      </c>
      <c r="G2048" s="215"/>
      <c r="H2048" s="212" t="s">
        <v>3697</v>
      </c>
      <c r="AY2048" s="126"/>
      <c r="BB2048" s="126"/>
      <c r="BE2048" s="126"/>
    </row>
    <row r="2049" spans="5:57" x14ac:dyDescent="0.25">
      <c r="E2049" s="282">
        <v>45472</v>
      </c>
      <c r="F2049" s="212">
        <v>4000</v>
      </c>
      <c r="G2049" s="215"/>
      <c r="H2049" s="212" t="s">
        <v>888</v>
      </c>
      <c r="AY2049" s="126"/>
      <c r="BB2049" s="126"/>
      <c r="BE2049" s="126"/>
    </row>
    <row r="2050" spans="5:57" x14ac:dyDescent="0.25">
      <c r="E2050" s="282">
        <v>45472</v>
      </c>
      <c r="F2050" s="212">
        <v>3000</v>
      </c>
      <c r="G2050" s="215"/>
      <c r="H2050" s="212" t="s">
        <v>4095</v>
      </c>
      <c r="AY2050" s="126"/>
      <c r="BB2050" s="126"/>
      <c r="BE2050" s="126"/>
    </row>
    <row r="2051" spans="5:57" x14ac:dyDescent="0.25">
      <c r="E2051" s="282">
        <v>45472</v>
      </c>
      <c r="F2051" s="212">
        <v>198000</v>
      </c>
      <c r="G2051" s="215" t="s">
        <v>1281</v>
      </c>
      <c r="H2051" s="212" t="s">
        <v>889</v>
      </c>
      <c r="AY2051" s="126"/>
      <c r="BB2051" s="126"/>
      <c r="BE2051" s="126"/>
    </row>
    <row r="2052" spans="5:57" x14ac:dyDescent="0.25">
      <c r="E2052" s="282">
        <v>45471</v>
      </c>
      <c r="F2052" s="212">
        <v>5000</v>
      </c>
      <c r="G2052" s="215"/>
      <c r="H2052" s="212" t="s">
        <v>883</v>
      </c>
      <c r="AY2052" s="126"/>
      <c r="BB2052" s="126"/>
      <c r="BE2052" s="126"/>
    </row>
    <row r="2053" spans="5:57" x14ac:dyDescent="0.25">
      <c r="E2053" s="282">
        <v>45470</v>
      </c>
      <c r="F2053" s="212">
        <v>5000</v>
      </c>
      <c r="G2053" s="215"/>
      <c r="H2053" s="212" t="s">
        <v>4092</v>
      </c>
      <c r="AY2053" s="126"/>
      <c r="BB2053" s="126"/>
      <c r="BE2053" s="126"/>
    </row>
    <row r="2054" spans="5:57" x14ac:dyDescent="0.25">
      <c r="E2054" s="282">
        <v>45467</v>
      </c>
      <c r="F2054" s="212">
        <v>50000</v>
      </c>
      <c r="G2054" s="215"/>
      <c r="H2054" s="212" t="s">
        <v>4072</v>
      </c>
      <c r="AY2054" s="126"/>
      <c r="BB2054" s="126"/>
      <c r="BE2054" s="126"/>
    </row>
    <row r="2055" spans="5:57" x14ac:dyDescent="0.25">
      <c r="E2055" s="282">
        <v>45467</v>
      </c>
      <c r="F2055" s="212">
        <v>2000</v>
      </c>
      <c r="G2055" s="215"/>
      <c r="H2055" s="212" t="s">
        <v>3476</v>
      </c>
      <c r="AY2055" s="126"/>
      <c r="BB2055" s="126"/>
      <c r="BE2055" s="126"/>
    </row>
    <row r="2056" spans="5:57" x14ac:dyDescent="0.25">
      <c r="E2056" s="282">
        <v>45467</v>
      </c>
      <c r="F2056" s="212">
        <v>17000</v>
      </c>
      <c r="G2056" s="215" t="s">
        <v>1365</v>
      </c>
      <c r="H2056" s="212" t="s">
        <v>3818</v>
      </c>
      <c r="AY2056" s="126"/>
      <c r="BB2056" s="126"/>
      <c r="BE2056" s="126"/>
    </row>
    <row r="2057" spans="5:57" x14ac:dyDescent="0.25">
      <c r="E2057" s="282">
        <v>45467</v>
      </c>
      <c r="F2057" s="212">
        <v>30000</v>
      </c>
      <c r="G2057" s="215" t="s">
        <v>911</v>
      </c>
      <c r="H2057" s="212" t="s">
        <v>885</v>
      </c>
      <c r="AY2057" s="126"/>
      <c r="BB2057" s="126"/>
      <c r="BE2057" s="126"/>
    </row>
    <row r="2058" spans="5:57" x14ac:dyDescent="0.25">
      <c r="E2058" s="282">
        <v>45467</v>
      </c>
      <c r="F2058" s="212">
        <v>18000</v>
      </c>
      <c r="G2058" s="215"/>
      <c r="H2058" s="212" t="s">
        <v>2257</v>
      </c>
      <c r="AY2058" s="126"/>
      <c r="BB2058" s="126"/>
      <c r="BE2058" s="126"/>
    </row>
    <row r="2059" spans="5:57" x14ac:dyDescent="0.25">
      <c r="E2059" s="282">
        <v>45465</v>
      </c>
      <c r="F2059" s="212">
        <v>5000</v>
      </c>
      <c r="G2059" s="215"/>
      <c r="H2059" s="212" t="s">
        <v>4062</v>
      </c>
      <c r="AY2059" s="126"/>
      <c r="BB2059" s="126"/>
      <c r="BE2059" s="126"/>
    </row>
    <row r="2060" spans="5:57" x14ac:dyDescent="0.25">
      <c r="E2060" s="282">
        <v>45465</v>
      </c>
      <c r="F2060" s="212">
        <v>4000</v>
      </c>
      <c r="G2060" s="215"/>
      <c r="H2060" s="212" t="s">
        <v>4061</v>
      </c>
      <c r="AY2060" s="126"/>
      <c r="BB2060" s="126"/>
      <c r="BE2060" s="126"/>
    </row>
    <row r="2061" spans="5:57" x14ac:dyDescent="0.25">
      <c r="E2061" s="282">
        <v>45465</v>
      </c>
      <c r="F2061" s="212">
        <v>5000</v>
      </c>
      <c r="G2061" s="215"/>
      <c r="H2061" s="212" t="s">
        <v>883</v>
      </c>
      <c r="AY2061" s="126"/>
      <c r="BB2061" s="126"/>
      <c r="BE2061" s="126"/>
    </row>
    <row r="2062" spans="5:57" x14ac:dyDescent="0.25">
      <c r="E2062" s="282">
        <v>45465</v>
      </c>
      <c r="F2062" s="212">
        <v>18000</v>
      </c>
      <c r="G2062" s="215" t="s">
        <v>1281</v>
      </c>
      <c r="H2062" s="212" t="s">
        <v>2858</v>
      </c>
      <c r="AY2062" s="126"/>
      <c r="BB2062" s="126"/>
      <c r="BE2062" s="126"/>
    </row>
    <row r="2063" spans="5:57" x14ac:dyDescent="0.25">
      <c r="E2063" s="282">
        <v>45464</v>
      </c>
      <c r="F2063" s="212">
        <v>196000</v>
      </c>
      <c r="G2063" s="215" t="s">
        <v>1281</v>
      </c>
      <c r="H2063" s="212" t="s">
        <v>3344</v>
      </c>
      <c r="AY2063" s="126"/>
      <c r="BB2063" s="126"/>
      <c r="BE2063" s="126"/>
    </row>
    <row r="2064" spans="5:57" x14ac:dyDescent="0.25">
      <c r="E2064" s="282">
        <v>45464</v>
      </c>
      <c r="F2064" s="212">
        <v>2000</v>
      </c>
      <c r="G2064" s="215"/>
      <c r="H2064" s="212" t="s">
        <v>4055</v>
      </c>
      <c r="AY2064" s="126"/>
      <c r="BB2064" s="126"/>
      <c r="BE2064" s="126"/>
    </row>
    <row r="2065" spans="5:57" x14ac:dyDescent="0.25">
      <c r="E2065" s="282">
        <v>45464</v>
      </c>
      <c r="F2065" s="212">
        <v>2000</v>
      </c>
      <c r="G2065" s="215"/>
      <c r="H2065" s="212" t="s">
        <v>4067</v>
      </c>
      <c r="AY2065" s="126"/>
      <c r="BB2065" s="126"/>
      <c r="BE2065" s="126"/>
    </row>
    <row r="2066" spans="5:57" x14ac:dyDescent="0.25">
      <c r="E2066" s="282">
        <v>45463</v>
      </c>
      <c r="F2066" s="212">
        <v>7000</v>
      </c>
      <c r="G2066" s="215"/>
      <c r="H2066" s="212" t="s">
        <v>975</v>
      </c>
      <c r="AY2066" s="126"/>
      <c r="BB2066" s="126"/>
      <c r="BE2066" s="126"/>
    </row>
    <row r="2067" spans="5:57" x14ac:dyDescent="0.25">
      <c r="E2067" s="282">
        <v>45461</v>
      </c>
      <c r="F2067" s="212">
        <v>45000</v>
      </c>
      <c r="G2067" s="215" t="s">
        <v>1365</v>
      </c>
      <c r="H2067" s="212" t="s">
        <v>4051</v>
      </c>
      <c r="AY2067" s="126"/>
      <c r="BB2067" s="126"/>
      <c r="BE2067" s="126"/>
    </row>
    <row r="2068" spans="5:57" x14ac:dyDescent="0.25">
      <c r="E2068" s="282">
        <v>45461</v>
      </c>
      <c r="F2068" s="212">
        <v>2000</v>
      </c>
      <c r="G2068" s="215"/>
      <c r="H2068" s="212" t="s">
        <v>605</v>
      </c>
      <c r="AY2068" s="126"/>
      <c r="BB2068" s="126"/>
      <c r="BE2068" s="126"/>
    </row>
    <row r="2069" spans="5:57" x14ac:dyDescent="0.25">
      <c r="E2069" s="282">
        <v>45461</v>
      </c>
      <c r="F2069" s="212">
        <v>30000</v>
      </c>
      <c r="G2069" s="215" t="s">
        <v>911</v>
      </c>
      <c r="H2069" s="212" t="s">
        <v>885</v>
      </c>
      <c r="AY2069" s="126"/>
      <c r="BB2069" s="126"/>
      <c r="BE2069" s="126"/>
    </row>
    <row r="2070" spans="5:57" x14ac:dyDescent="0.25">
      <c r="E2070" s="282">
        <v>45459</v>
      </c>
      <c r="F2070" s="212">
        <v>40000</v>
      </c>
      <c r="G2070" s="215"/>
      <c r="H2070" s="212" t="s">
        <v>4037</v>
      </c>
      <c r="AY2070" s="126"/>
      <c r="BB2070" s="126"/>
      <c r="BE2070" s="126"/>
    </row>
    <row r="2071" spans="5:57" x14ac:dyDescent="0.25">
      <c r="E2071" s="282">
        <v>45458</v>
      </c>
      <c r="F2071" s="212">
        <v>5000</v>
      </c>
      <c r="G2071" s="215"/>
      <c r="H2071" s="212" t="s">
        <v>3697</v>
      </c>
      <c r="AY2071" s="126"/>
      <c r="BB2071" s="126"/>
      <c r="BE2071" s="126"/>
    </row>
    <row r="2072" spans="5:57" x14ac:dyDescent="0.25">
      <c r="E2072" s="282">
        <v>45458</v>
      </c>
      <c r="F2072" s="212">
        <v>4000</v>
      </c>
      <c r="G2072" s="215"/>
      <c r="H2072" s="212" t="s">
        <v>4033</v>
      </c>
      <c r="AY2072" s="126"/>
      <c r="BB2072" s="126"/>
      <c r="BE2072" s="126"/>
    </row>
    <row r="2073" spans="5:57" x14ac:dyDescent="0.25">
      <c r="E2073" s="282">
        <v>45458</v>
      </c>
      <c r="F2073" s="212">
        <v>3000</v>
      </c>
      <c r="G2073" s="215"/>
      <c r="H2073" s="212" t="s">
        <v>976</v>
      </c>
      <c r="AY2073" s="126"/>
      <c r="BB2073" s="126"/>
      <c r="BE2073" s="126"/>
    </row>
    <row r="2074" spans="5:57" x14ac:dyDescent="0.25">
      <c r="E2074" s="282">
        <v>45458</v>
      </c>
      <c r="F2074" s="212">
        <v>17000</v>
      </c>
      <c r="G2074" s="215"/>
      <c r="H2074" s="212" t="s">
        <v>903</v>
      </c>
      <c r="AY2074" s="126"/>
      <c r="BB2074" s="126"/>
      <c r="BE2074" s="126"/>
    </row>
    <row r="2075" spans="5:57" x14ac:dyDescent="0.25">
      <c r="E2075" s="282">
        <v>45458</v>
      </c>
      <c r="F2075" s="212">
        <v>5000</v>
      </c>
      <c r="G2075" s="215" t="s">
        <v>1281</v>
      </c>
      <c r="H2075" s="212" t="s">
        <v>883</v>
      </c>
      <c r="AY2075" s="126"/>
      <c r="BB2075" s="126"/>
      <c r="BE2075" s="126"/>
    </row>
    <row r="2076" spans="5:57" x14ac:dyDescent="0.25">
      <c r="E2076" s="282">
        <v>45458</v>
      </c>
      <c r="F2076" s="212">
        <v>136000</v>
      </c>
      <c r="G2076" s="215" t="s">
        <v>1281</v>
      </c>
      <c r="H2076" s="212" t="s">
        <v>3344</v>
      </c>
      <c r="AY2076" s="126"/>
      <c r="BB2076" s="126"/>
      <c r="BE2076" s="126"/>
    </row>
    <row r="2077" spans="5:57" x14ac:dyDescent="0.25">
      <c r="E2077" s="282">
        <v>45457</v>
      </c>
      <c r="F2077" s="212">
        <v>30000</v>
      </c>
      <c r="G2077" s="215" t="s">
        <v>1365</v>
      </c>
      <c r="H2077" s="212" t="s">
        <v>4031</v>
      </c>
      <c r="AY2077" s="126"/>
      <c r="BB2077" s="126"/>
      <c r="BE2077" s="126"/>
    </row>
    <row r="2078" spans="5:57" x14ac:dyDescent="0.25">
      <c r="E2078" s="282">
        <v>45457</v>
      </c>
      <c r="F2078" s="212">
        <v>8000</v>
      </c>
      <c r="G2078" s="215" t="s">
        <v>1365</v>
      </c>
      <c r="H2078" s="212" t="s">
        <v>4032</v>
      </c>
      <c r="AY2078" s="126"/>
      <c r="BB2078" s="126"/>
      <c r="BE2078" s="126"/>
    </row>
    <row r="2079" spans="5:57" x14ac:dyDescent="0.25">
      <c r="E2079" s="404">
        <v>45457</v>
      </c>
      <c r="F2079" s="405">
        <v>170000</v>
      </c>
      <c r="G2079" s="407"/>
      <c r="H2079" s="405"/>
      <c r="AY2079" s="126"/>
      <c r="BB2079" s="126"/>
      <c r="BE2079" s="126"/>
    </row>
    <row r="2080" spans="5:57" x14ac:dyDescent="0.25">
      <c r="E2080" s="282">
        <v>45456</v>
      </c>
      <c r="F2080" s="212">
        <v>38000</v>
      </c>
      <c r="G2080" s="215" t="s">
        <v>911</v>
      </c>
      <c r="H2080" s="212" t="s">
        <v>4024</v>
      </c>
      <c r="AY2080" s="126"/>
      <c r="BB2080" s="126"/>
      <c r="BE2080" s="126"/>
    </row>
    <row r="2081" spans="5:57" x14ac:dyDescent="0.25">
      <c r="E2081" s="282">
        <v>45455</v>
      </c>
      <c r="F2081" s="212">
        <v>3000</v>
      </c>
      <c r="G2081" s="215"/>
      <c r="H2081" s="212" t="s">
        <v>1029</v>
      </c>
      <c r="AY2081" s="126"/>
      <c r="BB2081" s="126"/>
      <c r="BE2081" s="126"/>
    </row>
    <row r="2082" spans="5:57" x14ac:dyDescent="0.25">
      <c r="E2082" s="282">
        <v>45455</v>
      </c>
      <c r="F2082" s="212">
        <v>2000</v>
      </c>
      <c r="G2082" s="215"/>
      <c r="H2082" s="212" t="s">
        <v>998</v>
      </c>
      <c r="AY2082" s="126"/>
      <c r="BB2082" s="126"/>
      <c r="BE2082" s="126"/>
    </row>
    <row r="2083" spans="5:57" x14ac:dyDescent="0.25">
      <c r="E2083" s="282">
        <v>45455</v>
      </c>
      <c r="F2083" s="212">
        <v>30000</v>
      </c>
      <c r="G2083" s="215"/>
      <c r="H2083" s="212" t="s">
        <v>885</v>
      </c>
      <c r="AY2083" s="126"/>
      <c r="BB2083" s="126"/>
      <c r="BE2083" s="126"/>
    </row>
    <row r="2084" spans="5:57" x14ac:dyDescent="0.25">
      <c r="E2084" s="282">
        <v>45453</v>
      </c>
      <c r="F2084" s="212">
        <v>7000</v>
      </c>
      <c r="G2084" s="215"/>
      <c r="H2084" s="212" t="s">
        <v>975</v>
      </c>
      <c r="AY2084" s="126"/>
      <c r="BB2084" s="126"/>
      <c r="BE2084" s="126"/>
    </row>
    <row r="2085" spans="5:57" x14ac:dyDescent="0.25">
      <c r="E2085" s="282">
        <v>45453</v>
      </c>
      <c r="F2085" s="212">
        <v>9000</v>
      </c>
      <c r="G2085" s="215"/>
      <c r="H2085" s="212" t="s">
        <v>2257</v>
      </c>
      <c r="AY2085" s="126"/>
      <c r="BB2085" s="126"/>
      <c r="BE2085" s="126"/>
    </row>
    <row r="2086" spans="5:57" x14ac:dyDescent="0.25">
      <c r="E2086" s="282">
        <v>45453</v>
      </c>
      <c r="F2086" s="212">
        <v>40000</v>
      </c>
      <c r="G2086" s="215" t="s">
        <v>1365</v>
      </c>
      <c r="H2086" s="212" t="s">
        <v>1148</v>
      </c>
      <c r="AY2086" s="126"/>
      <c r="BB2086" s="126"/>
      <c r="BE2086" s="126"/>
    </row>
    <row r="2087" spans="5:57" x14ac:dyDescent="0.25">
      <c r="E2087" s="282">
        <v>45452</v>
      </c>
      <c r="F2087" s="212">
        <v>38000</v>
      </c>
      <c r="G2087" s="215" t="s">
        <v>3324</v>
      </c>
      <c r="H2087" s="212" t="s">
        <v>4011</v>
      </c>
      <c r="AY2087" s="126"/>
      <c r="BB2087" s="126"/>
      <c r="BE2087" s="126"/>
    </row>
    <row r="2088" spans="5:57" x14ac:dyDescent="0.25">
      <c r="E2088" s="282">
        <v>45452</v>
      </c>
      <c r="F2088" s="212">
        <v>35000</v>
      </c>
      <c r="G2088" s="215" t="s">
        <v>3324</v>
      </c>
      <c r="H2088" s="212" t="s">
        <v>4012</v>
      </c>
      <c r="AY2088" s="126"/>
      <c r="BB2088" s="126"/>
      <c r="BE2088" s="126"/>
    </row>
    <row r="2089" spans="5:57" x14ac:dyDescent="0.25">
      <c r="E2089" s="282">
        <v>45451</v>
      </c>
      <c r="F2089" s="212">
        <v>5000</v>
      </c>
      <c r="G2089" s="215"/>
      <c r="H2089" s="212" t="s">
        <v>3697</v>
      </c>
      <c r="AY2089" s="126"/>
      <c r="BB2089" s="126"/>
      <c r="BE2089" s="126"/>
    </row>
    <row r="2090" spans="5:57" x14ac:dyDescent="0.25">
      <c r="E2090" s="282">
        <v>45450</v>
      </c>
      <c r="F2090" s="212">
        <v>4000</v>
      </c>
      <c r="G2090" s="215"/>
      <c r="H2090" s="212" t="s">
        <v>984</v>
      </c>
      <c r="AY2090" s="126"/>
      <c r="BB2090" s="126"/>
      <c r="BE2090" s="126"/>
    </row>
    <row r="2091" spans="5:57" x14ac:dyDescent="0.25">
      <c r="E2091" s="282">
        <v>45450</v>
      </c>
      <c r="F2091" s="212">
        <v>223000</v>
      </c>
      <c r="G2091" s="215" t="s">
        <v>1281</v>
      </c>
      <c r="H2091" s="212" t="s">
        <v>889</v>
      </c>
      <c r="AY2091" s="126"/>
      <c r="BB2091" s="126"/>
      <c r="BE2091" s="126"/>
    </row>
    <row r="2092" spans="5:57" x14ac:dyDescent="0.25">
      <c r="E2092" s="282">
        <v>45450</v>
      </c>
      <c r="F2092" s="212">
        <v>55000</v>
      </c>
      <c r="G2092" s="215"/>
      <c r="H2092" s="212" t="s">
        <v>4007</v>
      </c>
      <c r="AY2092" s="126"/>
      <c r="BB2092" s="126"/>
      <c r="BE2092" s="126"/>
    </row>
    <row r="2093" spans="5:57" x14ac:dyDescent="0.25">
      <c r="E2093" s="282">
        <v>45450</v>
      </c>
      <c r="F2093" s="212">
        <v>50000</v>
      </c>
      <c r="G2093" s="215"/>
      <c r="H2093" s="212" t="s">
        <v>4003</v>
      </c>
      <c r="AY2093" s="126"/>
      <c r="BB2093" s="126"/>
      <c r="BE2093" s="126"/>
    </row>
    <row r="2094" spans="5:57" x14ac:dyDescent="0.25">
      <c r="E2094" s="282">
        <v>45449</v>
      </c>
      <c r="F2094" s="212">
        <v>26000</v>
      </c>
      <c r="G2094" s="215"/>
      <c r="H2094" s="212" t="s">
        <v>3836</v>
      </c>
      <c r="AY2094" s="126"/>
      <c r="BB2094" s="126"/>
      <c r="BE2094" s="126"/>
    </row>
    <row r="2095" spans="5:57" x14ac:dyDescent="0.25">
      <c r="E2095" s="282">
        <v>45448</v>
      </c>
      <c r="F2095" s="212">
        <v>18000</v>
      </c>
      <c r="G2095" s="215"/>
      <c r="H2095" s="212" t="s">
        <v>3995</v>
      </c>
      <c r="AY2095" s="126"/>
      <c r="BB2095" s="126"/>
      <c r="BE2095" s="126"/>
    </row>
    <row r="2096" spans="5:57" x14ac:dyDescent="0.25">
      <c r="E2096" s="282">
        <v>45448</v>
      </c>
      <c r="F2096" s="212">
        <v>1000</v>
      </c>
      <c r="G2096" s="215"/>
      <c r="H2096" s="212" t="s">
        <v>605</v>
      </c>
      <c r="AY2096" s="126"/>
      <c r="BB2096" s="126"/>
      <c r="BE2096" s="126"/>
    </row>
    <row r="2097" spans="5:57" x14ac:dyDescent="0.25">
      <c r="E2097" s="282">
        <v>45448</v>
      </c>
      <c r="F2097" s="212">
        <v>3000</v>
      </c>
      <c r="G2097" s="215"/>
      <c r="H2097" s="212" t="s">
        <v>3998</v>
      </c>
      <c r="AY2097" s="126"/>
      <c r="BB2097" s="126"/>
      <c r="BE2097" s="126"/>
    </row>
    <row r="2098" spans="5:57" x14ac:dyDescent="0.25">
      <c r="E2098" s="282">
        <v>45448</v>
      </c>
      <c r="F2098" s="212">
        <v>14000</v>
      </c>
      <c r="G2098" s="215"/>
      <c r="H2098" s="212" t="s">
        <v>3999</v>
      </c>
      <c r="AY2098" s="126"/>
      <c r="BB2098" s="126"/>
      <c r="BE2098" s="126"/>
    </row>
    <row r="2099" spans="5:57" x14ac:dyDescent="0.25">
      <c r="E2099" s="282">
        <v>45448</v>
      </c>
      <c r="F2099" s="212">
        <v>30000</v>
      </c>
      <c r="G2099" s="215" t="s">
        <v>911</v>
      </c>
      <c r="H2099" s="212" t="s">
        <v>885</v>
      </c>
      <c r="AY2099" s="126"/>
      <c r="BB2099" s="126"/>
      <c r="BE2099" s="126"/>
    </row>
    <row r="2100" spans="5:57" x14ac:dyDescent="0.25">
      <c r="E2100" s="282">
        <v>45446</v>
      </c>
      <c r="F2100" s="212">
        <v>5000</v>
      </c>
      <c r="G2100" s="215"/>
      <c r="H2100" s="212" t="s">
        <v>883</v>
      </c>
      <c r="AY2100" s="126"/>
      <c r="BB2100" s="126"/>
      <c r="BE2100" s="126"/>
    </row>
    <row r="2101" spans="5:57" x14ac:dyDescent="0.25">
      <c r="E2101" s="282">
        <v>45445</v>
      </c>
      <c r="F2101" s="212">
        <v>24000</v>
      </c>
      <c r="G2101" s="215"/>
      <c r="H2101" s="212" t="s">
        <v>3983</v>
      </c>
      <c r="AY2101" s="126"/>
      <c r="BB2101" s="126"/>
      <c r="BE2101" s="126"/>
    </row>
    <row r="2102" spans="5:57" x14ac:dyDescent="0.25">
      <c r="E2102" s="282">
        <v>45445</v>
      </c>
      <c r="F2102" s="212">
        <v>20000</v>
      </c>
      <c r="G2102" s="215"/>
      <c r="H2102" s="212" t="s">
        <v>5926</v>
      </c>
      <c r="AY2102" s="126"/>
      <c r="BB2102" s="126"/>
      <c r="BE2102" s="126"/>
    </row>
    <row r="2103" spans="5:57" x14ac:dyDescent="0.25">
      <c r="E2103" s="282">
        <v>45444</v>
      </c>
      <c r="F2103" s="212">
        <v>5000</v>
      </c>
      <c r="G2103" s="215"/>
      <c r="H2103" s="212" t="s">
        <v>3697</v>
      </c>
      <c r="AY2103" s="126"/>
      <c r="BB2103" s="126"/>
      <c r="BE2103" s="126"/>
    </row>
    <row r="2104" spans="5:57" x14ac:dyDescent="0.25">
      <c r="E2104" s="282">
        <v>45443</v>
      </c>
      <c r="F2104" s="212">
        <v>4000</v>
      </c>
      <c r="G2104" s="215" t="s">
        <v>1281</v>
      </c>
      <c r="H2104" s="212" t="s">
        <v>888</v>
      </c>
      <c r="AY2104" s="126"/>
      <c r="BB2104" s="126"/>
      <c r="BE2104" s="126"/>
    </row>
    <row r="2105" spans="5:57" x14ac:dyDescent="0.25">
      <c r="E2105" s="282">
        <v>45443</v>
      </c>
      <c r="F2105" s="212">
        <v>165000</v>
      </c>
      <c r="G2105" s="215" t="s">
        <v>1281</v>
      </c>
      <c r="H2105" s="212" t="s">
        <v>889</v>
      </c>
      <c r="AY2105" s="126"/>
      <c r="BB2105" s="126"/>
      <c r="BE2105" s="126"/>
    </row>
    <row r="2106" spans="5:57" x14ac:dyDescent="0.25">
      <c r="E2106" s="282">
        <v>45443</v>
      </c>
      <c r="F2106" s="212">
        <v>19000</v>
      </c>
      <c r="G2106" s="215"/>
      <c r="H2106" s="212" t="s">
        <v>2858</v>
      </c>
      <c r="AY2106" s="126"/>
      <c r="BB2106" s="126"/>
      <c r="BE2106" s="126"/>
    </row>
    <row r="2107" spans="5:57" x14ac:dyDescent="0.25">
      <c r="E2107" s="282">
        <v>45443</v>
      </c>
      <c r="F2107" s="212">
        <v>22000</v>
      </c>
      <c r="G2107" s="215"/>
      <c r="H2107" s="212" t="s">
        <v>4001</v>
      </c>
      <c r="AY2107" s="126"/>
      <c r="BB2107" s="126"/>
      <c r="BE2107" s="126"/>
    </row>
    <row r="2108" spans="5:57" x14ac:dyDescent="0.25">
      <c r="E2108" s="282">
        <v>45443</v>
      </c>
      <c r="F2108" s="212">
        <v>50000</v>
      </c>
      <c r="G2108" s="215"/>
      <c r="H2108" s="212" t="s">
        <v>4000</v>
      </c>
      <c r="AY2108" s="126"/>
      <c r="BB2108" s="126"/>
      <c r="BE2108" s="126"/>
    </row>
    <row r="2109" spans="5:57" x14ac:dyDescent="0.25">
      <c r="E2109" s="282">
        <v>45443</v>
      </c>
      <c r="F2109" s="212">
        <v>100000</v>
      </c>
      <c r="G2109" s="215"/>
      <c r="H2109" s="212" t="s">
        <v>3850</v>
      </c>
      <c r="AY2109" s="126"/>
      <c r="BB2109" s="126"/>
      <c r="BE2109" s="126"/>
    </row>
    <row r="2110" spans="5:57" x14ac:dyDescent="0.25">
      <c r="E2110" s="282">
        <v>45443</v>
      </c>
      <c r="F2110" s="212">
        <v>1000</v>
      </c>
      <c r="G2110" s="215"/>
      <c r="H2110" s="212" t="s">
        <v>2814</v>
      </c>
      <c r="AY2110" s="126"/>
      <c r="BB2110" s="126"/>
      <c r="BE2110" s="126"/>
    </row>
    <row r="2111" spans="5:57" x14ac:dyDescent="0.25">
      <c r="E2111" s="282">
        <v>45442</v>
      </c>
      <c r="F2111" s="212">
        <v>10000</v>
      </c>
      <c r="G2111" s="215"/>
      <c r="H2111" s="212" t="s">
        <v>1039</v>
      </c>
      <c r="AY2111" s="126"/>
      <c r="BB2111" s="126"/>
      <c r="BE2111" s="126"/>
    </row>
    <row r="2112" spans="5:57" x14ac:dyDescent="0.25">
      <c r="E2112" s="282">
        <v>45442</v>
      </c>
      <c r="F2112" s="212">
        <v>4000</v>
      </c>
      <c r="G2112" s="215"/>
      <c r="H2112" s="212" t="s">
        <v>3975</v>
      </c>
      <c r="AY2112" s="126"/>
      <c r="BB2112" s="126"/>
      <c r="BE2112" s="126"/>
    </row>
    <row r="2113" spans="5:57" x14ac:dyDescent="0.25">
      <c r="E2113" s="282">
        <v>45442</v>
      </c>
      <c r="F2113" s="212">
        <v>9000</v>
      </c>
      <c r="G2113" s="215" t="s">
        <v>3244</v>
      </c>
      <c r="H2113" s="212" t="s">
        <v>3976</v>
      </c>
      <c r="AY2113" s="126"/>
      <c r="BB2113" s="126"/>
      <c r="BE2113" s="126"/>
    </row>
    <row r="2114" spans="5:57" x14ac:dyDescent="0.25">
      <c r="E2114" s="282">
        <v>45442</v>
      </c>
      <c r="F2114" s="212">
        <v>5000</v>
      </c>
      <c r="G2114" s="215"/>
      <c r="H2114" s="212" t="s">
        <v>3980</v>
      </c>
      <c r="AY2114" s="126"/>
      <c r="BB2114" s="126"/>
      <c r="BE2114" s="126"/>
    </row>
    <row r="2115" spans="5:57" x14ac:dyDescent="0.25">
      <c r="E2115" s="282">
        <v>45442</v>
      </c>
      <c r="F2115" s="212">
        <v>3000</v>
      </c>
      <c r="G2115" s="215"/>
      <c r="H2115" s="212" t="s">
        <v>3973</v>
      </c>
      <c r="AY2115" s="126"/>
      <c r="BB2115" s="126"/>
      <c r="BE2115" s="126"/>
    </row>
    <row r="2116" spans="5:57" x14ac:dyDescent="0.25">
      <c r="E2116" s="282">
        <v>45439</v>
      </c>
      <c r="F2116" s="212">
        <v>20000</v>
      </c>
      <c r="G2116" s="215" t="s">
        <v>3324</v>
      </c>
      <c r="H2116" s="212" t="s">
        <v>3978</v>
      </c>
      <c r="AY2116" s="126"/>
      <c r="BB2116" s="126"/>
      <c r="BE2116" s="126"/>
    </row>
    <row r="2117" spans="5:57" x14ac:dyDescent="0.25">
      <c r="E2117" s="282">
        <v>45439</v>
      </c>
      <c r="F2117" s="212">
        <v>30000</v>
      </c>
      <c r="G2117" s="215" t="s">
        <v>911</v>
      </c>
      <c r="H2117" s="212" t="s">
        <v>885</v>
      </c>
      <c r="AY2117" s="126"/>
      <c r="BB2117" s="126"/>
      <c r="BE2117" s="126"/>
    </row>
    <row r="2118" spans="5:57" x14ac:dyDescent="0.25">
      <c r="E2118" s="282">
        <v>45439</v>
      </c>
      <c r="F2118" s="212">
        <v>12000</v>
      </c>
      <c r="G2118" s="215"/>
      <c r="H2118" s="212" t="s">
        <v>2257</v>
      </c>
      <c r="AY2118" s="126"/>
      <c r="BB2118" s="126"/>
      <c r="BE2118" s="126"/>
    </row>
    <row r="2119" spans="5:57" x14ac:dyDescent="0.25">
      <c r="E2119" s="282">
        <v>45438</v>
      </c>
      <c r="F2119" s="212">
        <v>17000</v>
      </c>
      <c r="G2119" s="215" t="s">
        <v>3324</v>
      </c>
      <c r="H2119" s="212" t="s">
        <v>3977</v>
      </c>
      <c r="AY2119" s="126"/>
      <c r="BB2119" s="126"/>
      <c r="BE2119" s="126"/>
    </row>
    <row r="2120" spans="5:57" x14ac:dyDescent="0.25">
      <c r="E2120" s="282">
        <v>45436</v>
      </c>
      <c r="F2120" s="212">
        <v>12000</v>
      </c>
      <c r="G2120" s="215" t="s">
        <v>1281</v>
      </c>
      <c r="H2120" s="212" t="s">
        <v>3951</v>
      </c>
      <c r="AY2120" s="126"/>
      <c r="BB2120" s="126"/>
      <c r="BE2120" s="126"/>
    </row>
    <row r="2121" spans="5:57" x14ac:dyDescent="0.25">
      <c r="E2121" s="282">
        <v>45436</v>
      </c>
      <c r="F2121" s="212">
        <v>4000</v>
      </c>
      <c r="G2121" s="215" t="s">
        <v>3323</v>
      </c>
      <c r="H2121" s="212" t="s">
        <v>3952</v>
      </c>
      <c r="AY2121" s="126"/>
      <c r="BB2121" s="126"/>
      <c r="BE2121" s="126"/>
    </row>
    <row r="2122" spans="5:57" x14ac:dyDescent="0.25">
      <c r="E2122" s="282">
        <v>45436</v>
      </c>
      <c r="F2122" s="212">
        <v>186000</v>
      </c>
      <c r="G2122" s="215" t="s">
        <v>1281</v>
      </c>
      <c r="H2122" s="212" t="s">
        <v>889</v>
      </c>
      <c r="AY2122" s="126"/>
      <c r="BB2122" s="126"/>
      <c r="BE2122" s="126"/>
    </row>
    <row r="2123" spans="5:57" x14ac:dyDescent="0.25">
      <c r="E2123" s="282">
        <v>45436</v>
      </c>
      <c r="F2123" s="212">
        <v>37000</v>
      </c>
      <c r="G2123" s="215" t="s">
        <v>3323</v>
      </c>
      <c r="H2123" s="212" t="s">
        <v>3974</v>
      </c>
      <c r="AY2123" s="126"/>
      <c r="BB2123" s="126"/>
      <c r="BE2123" s="126"/>
    </row>
    <row r="2124" spans="5:57" x14ac:dyDescent="0.25">
      <c r="E2124" s="282">
        <v>45436</v>
      </c>
      <c r="F2124" s="212">
        <v>40000</v>
      </c>
      <c r="G2124" s="215"/>
      <c r="H2124" s="212" t="s">
        <v>3979</v>
      </c>
      <c r="AY2124" s="126"/>
      <c r="BB2124" s="126"/>
      <c r="BE2124" s="126"/>
    </row>
    <row r="2125" spans="5:57" x14ac:dyDescent="0.25">
      <c r="E2125" s="282">
        <v>45435</v>
      </c>
      <c r="F2125" s="212">
        <v>7000</v>
      </c>
      <c r="G2125" s="215" t="s">
        <v>3244</v>
      </c>
      <c r="H2125" s="212" t="s">
        <v>1032</v>
      </c>
      <c r="AY2125" s="126"/>
      <c r="BB2125" s="126"/>
      <c r="BE2125" s="126"/>
    </row>
    <row r="2126" spans="5:57" x14ac:dyDescent="0.25">
      <c r="E2126" s="282">
        <v>45435</v>
      </c>
      <c r="F2126" s="212">
        <v>10000</v>
      </c>
      <c r="G2126" s="215" t="s">
        <v>1281</v>
      </c>
      <c r="H2126" s="212" t="s">
        <v>3950</v>
      </c>
      <c r="AY2126" s="126"/>
      <c r="BB2126" s="126"/>
      <c r="BE2126" s="126"/>
    </row>
    <row r="2127" spans="5:57" x14ac:dyDescent="0.25">
      <c r="E2127" s="282">
        <v>45434</v>
      </c>
      <c r="F2127" s="212">
        <v>20000</v>
      </c>
      <c r="G2127" s="215"/>
      <c r="H2127" s="212" t="s">
        <v>3942</v>
      </c>
      <c r="AY2127" s="126"/>
      <c r="BB2127" s="126"/>
      <c r="BE2127" s="126"/>
    </row>
    <row r="2128" spans="5:57" x14ac:dyDescent="0.25">
      <c r="E2128" s="282">
        <v>45433</v>
      </c>
      <c r="F2128" s="212">
        <v>216000</v>
      </c>
      <c r="G2128" s="215"/>
      <c r="H2128" s="212" t="s">
        <v>3929</v>
      </c>
      <c r="AY2128" s="126"/>
      <c r="BB2128" s="126"/>
      <c r="BE2128" s="126"/>
    </row>
    <row r="2129" spans="5:57" x14ac:dyDescent="0.25">
      <c r="E2129" s="282">
        <v>45432</v>
      </c>
      <c r="F2129" s="212">
        <v>90000</v>
      </c>
      <c r="G2129" s="215" t="s">
        <v>911</v>
      </c>
      <c r="H2129" s="212" t="s">
        <v>3923</v>
      </c>
      <c r="AY2129" s="126"/>
      <c r="BB2129" s="126"/>
      <c r="BE2129" s="126"/>
    </row>
    <row r="2130" spans="5:57" x14ac:dyDescent="0.25">
      <c r="E2130" s="282">
        <v>45432</v>
      </c>
      <c r="F2130" s="212">
        <v>4000</v>
      </c>
      <c r="G2130" s="215"/>
      <c r="H2130" s="212" t="s">
        <v>3921</v>
      </c>
      <c r="AY2130" s="126"/>
      <c r="BB2130" s="126"/>
      <c r="BE2130" s="126"/>
    </row>
    <row r="2131" spans="5:57" x14ac:dyDescent="0.25">
      <c r="E2131" s="282">
        <v>45432</v>
      </c>
      <c r="F2131" s="212">
        <v>3000</v>
      </c>
      <c r="G2131" s="215"/>
      <c r="H2131" s="212" t="s">
        <v>605</v>
      </c>
      <c r="AY2131" s="126"/>
      <c r="BB2131" s="126"/>
      <c r="BE2131" s="126"/>
    </row>
    <row r="2132" spans="5:57" x14ac:dyDescent="0.25">
      <c r="E2132" s="282">
        <v>45432</v>
      </c>
      <c r="F2132" s="212">
        <v>18000</v>
      </c>
      <c r="G2132" s="215"/>
      <c r="H2132" s="212" t="s">
        <v>2787</v>
      </c>
      <c r="AY2132" s="126"/>
      <c r="BB2132" s="126"/>
      <c r="BE2132" s="126"/>
    </row>
    <row r="2133" spans="5:57" x14ac:dyDescent="0.25">
      <c r="E2133" s="282">
        <v>45432</v>
      </c>
      <c r="F2133" s="212">
        <v>5000</v>
      </c>
      <c r="G2133" s="215"/>
      <c r="H2133" s="212" t="s">
        <v>3924</v>
      </c>
      <c r="AY2133" s="126"/>
      <c r="BB2133" s="126"/>
      <c r="BE2133" s="126"/>
    </row>
    <row r="2134" spans="5:57" x14ac:dyDescent="0.25">
      <c r="E2134" s="282">
        <v>45432</v>
      </c>
      <c r="F2134" s="212">
        <v>28000</v>
      </c>
      <c r="G2134" s="215"/>
      <c r="H2134" s="212" t="s">
        <v>3922</v>
      </c>
      <c r="AY2134" s="126"/>
      <c r="BB2134" s="126"/>
      <c r="BE2134" s="126"/>
    </row>
    <row r="2135" spans="5:57" x14ac:dyDescent="0.25">
      <c r="E2135" s="282">
        <v>45430</v>
      </c>
      <c r="F2135" s="212">
        <v>5000</v>
      </c>
      <c r="G2135" s="215"/>
      <c r="H2135" s="212" t="s">
        <v>3697</v>
      </c>
      <c r="AY2135" s="126"/>
      <c r="BB2135" s="126"/>
      <c r="BE2135" s="126"/>
    </row>
    <row r="2136" spans="5:57" x14ac:dyDescent="0.25">
      <c r="E2136" s="282">
        <v>45430</v>
      </c>
      <c r="F2136" s="212">
        <v>3000</v>
      </c>
      <c r="G2136" s="215"/>
      <c r="H2136" s="212" t="s">
        <v>3920</v>
      </c>
      <c r="AY2136" s="126"/>
      <c r="BB2136" s="126"/>
      <c r="BE2136" s="126"/>
    </row>
    <row r="2137" spans="5:57" x14ac:dyDescent="0.25">
      <c r="E2137" s="282">
        <v>45430</v>
      </c>
      <c r="F2137" s="212">
        <v>50000</v>
      </c>
      <c r="G2137" s="215"/>
      <c r="H2137" s="212" t="s">
        <v>3919</v>
      </c>
      <c r="AY2137" s="126"/>
      <c r="BB2137" s="126"/>
      <c r="BE2137" s="126"/>
    </row>
    <row r="2138" spans="5:57" x14ac:dyDescent="0.25">
      <c r="E2138" s="282">
        <v>45429</v>
      </c>
      <c r="F2138" s="212">
        <v>4000</v>
      </c>
      <c r="G2138" s="215" t="s">
        <v>1281</v>
      </c>
      <c r="H2138" s="212" t="s">
        <v>888</v>
      </c>
      <c r="AY2138" s="126"/>
      <c r="BB2138" s="126"/>
      <c r="BE2138" s="126"/>
    </row>
    <row r="2139" spans="5:57" x14ac:dyDescent="0.25">
      <c r="E2139" s="282">
        <v>45429</v>
      </c>
      <c r="F2139" s="212">
        <v>13000</v>
      </c>
      <c r="G2139" s="215"/>
      <c r="H2139" s="212" t="s">
        <v>3915</v>
      </c>
      <c r="AY2139" s="126"/>
      <c r="BB2139" s="126"/>
      <c r="BE2139" s="126"/>
    </row>
    <row r="2140" spans="5:57" x14ac:dyDescent="0.25">
      <c r="E2140" s="282">
        <v>45429</v>
      </c>
      <c r="F2140" s="212">
        <v>272000</v>
      </c>
      <c r="G2140" s="215" t="s">
        <v>1281</v>
      </c>
      <c r="H2140" s="212" t="s">
        <v>889</v>
      </c>
      <c r="AY2140" s="126"/>
      <c r="BB2140" s="126"/>
      <c r="BE2140" s="126"/>
    </row>
    <row r="2141" spans="5:57" x14ac:dyDescent="0.25">
      <c r="E2141" s="282">
        <v>45429</v>
      </c>
      <c r="F2141" s="212">
        <v>5000</v>
      </c>
      <c r="G2141" s="215" t="s">
        <v>1281</v>
      </c>
      <c r="H2141" s="212" t="s">
        <v>883</v>
      </c>
      <c r="AY2141" s="126"/>
      <c r="BB2141" s="126"/>
      <c r="BE2141" s="126"/>
    </row>
    <row r="2142" spans="5:57" x14ac:dyDescent="0.25">
      <c r="E2142" s="282">
        <v>45429</v>
      </c>
      <c r="F2142" s="212">
        <v>17000</v>
      </c>
      <c r="G2142" s="215"/>
      <c r="H2142" s="212" t="s">
        <v>1053</v>
      </c>
      <c r="AY2142" s="126"/>
      <c r="BB2142" s="126"/>
      <c r="BE2142" s="126"/>
    </row>
    <row r="2143" spans="5:57" x14ac:dyDescent="0.25">
      <c r="E2143" s="282">
        <v>45427</v>
      </c>
      <c r="F2143" s="212">
        <v>3000</v>
      </c>
      <c r="G2143" s="215"/>
      <c r="H2143" s="212" t="s">
        <v>605</v>
      </c>
      <c r="AY2143" s="126"/>
      <c r="BB2143" s="126"/>
      <c r="BE2143" s="126"/>
    </row>
    <row r="2144" spans="5:57" x14ac:dyDescent="0.25">
      <c r="E2144" s="282">
        <v>45427</v>
      </c>
      <c r="F2144" s="212">
        <v>2000</v>
      </c>
      <c r="G2144" s="215"/>
      <c r="H2144" s="212" t="s">
        <v>1029</v>
      </c>
      <c r="AY2144" s="126"/>
      <c r="BB2144" s="126"/>
      <c r="BE2144" s="126"/>
    </row>
    <row r="2145" spans="5:57" x14ac:dyDescent="0.25">
      <c r="E2145" s="282">
        <v>45427</v>
      </c>
      <c r="F2145" s="212">
        <v>17000</v>
      </c>
      <c r="G2145" s="215" t="s">
        <v>3322</v>
      </c>
      <c r="H2145" s="212" t="s">
        <v>903</v>
      </c>
      <c r="AY2145" s="126"/>
      <c r="BB2145" s="126"/>
      <c r="BE2145" s="126"/>
    </row>
    <row r="2146" spans="5:57" x14ac:dyDescent="0.25">
      <c r="E2146" s="282">
        <v>45426</v>
      </c>
      <c r="F2146" s="212">
        <v>3000</v>
      </c>
      <c r="G2146" s="215"/>
      <c r="H2146" s="212" t="s">
        <v>1029</v>
      </c>
      <c r="AY2146" s="126"/>
      <c r="BB2146" s="126"/>
      <c r="BE2146" s="126"/>
    </row>
    <row r="2147" spans="5:57" x14ac:dyDescent="0.25">
      <c r="E2147" s="282">
        <v>45426</v>
      </c>
      <c r="F2147" s="212">
        <v>30000</v>
      </c>
      <c r="G2147" s="215" t="s">
        <v>911</v>
      </c>
      <c r="H2147" s="212" t="s">
        <v>885</v>
      </c>
      <c r="AY2147" s="126"/>
      <c r="BB2147" s="126"/>
      <c r="BE2147" s="126"/>
    </row>
    <row r="2148" spans="5:57" x14ac:dyDescent="0.25">
      <c r="E2148" s="282">
        <v>45426</v>
      </c>
      <c r="F2148" s="212">
        <v>9000</v>
      </c>
      <c r="G2148" s="215"/>
      <c r="H2148" s="212" t="s">
        <v>2257</v>
      </c>
      <c r="AY2148" s="126"/>
      <c r="BB2148" s="126"/>
      <c r="BE2148" s="126"/>
    </row>
    <row r="2149" spans="5:57" x14ac:dyDescent="0.25">
      <c r="E2149" s="282">
        <v>45426</v>
      </c>
      <c r="F2149" s="212">
        <v>6000</v>
      </c>
      <c r="G2149" s="215" t="s">
        <v>1281</v>
      </c>
      <c r="H2149" s="212" t="s">
        <v>3876</v>
      </c>
      <c r="AY2149" s="126"/>
      <c r="BB2149" s="126"/>
      <c r="BE2149" s="126"/>
    </row>
    <row r="2150" spans="5:57" x14ac:dyDescent="0.25">
      <c r="E2150" s="282">
        <v>45426</v>
      </c>
      <c r="F2150" s="212">
        <v>2000</v>
      </c>
      <c r="G2150" s="215"/>
      <c r="H2150" s="212" t="s">
        <v>2137</v>
      </c>
      <c r="AY2150" s="126"/>
      <c r="BB2150" s="126"/>
      <c r="BE2150" s="126"/>
    </row>
    <row r="2151" spans="5:57" x14ac:dyDescent="0.25">
      <c r="E2151" s="282">
        <v>45423</v>
      </c>
      <c r="F2151" s="212">
        <v>5000</v>
      </c>
      <c r="G2151" s="215"/>
      <c r="H2151" s="212" t="s">
        <v>3860</v>
      </c>
      <c r="AY2151" s="126"/>
      <c r="BB2151" s="126"/>
      <c r="BE2151" s="126"/>
    </row>
    <row r="2152" spans="5:57" x14ac:dyDescent="0.25">
      <c r="E2152" s="282">
        <v>45423</v>
      </c>
      <c r="F2152" s="212">
        <v>4000</v>
      </c>
      <c r="G2152" s="215" t="s">
        <v>1281</v>
      </c>
      <c r="H2152" s="212" t="s">
        <v>888</v>
      </c>
      <c r="AY2152" s="126"/>
      <c r="BB2152" s="126"/>
      <c r="BE2152" s="126"/>
    </row>
    <row r="2153" spans="5:57" x14ac:dyDescent="0.25">
      <c r="E2153" s="282">
        <v>45423</v>
      </c>
      <c r="F2153" s="212">
        <v>173000</v>
      </c>
      <c r="G2153" s="215" t="s">
        <v>1281</v>
      </c>
      <c r="H2153" s="212" t="s">
        <v>889</v>
      </c>
      <c r="AY2153" s="126"/>
      <c r="BB2153" s="126"/>
      <c r="BE2153" s="126"/>
    </row>
    <row r="2154" spans="5:57" x14ac:dyDescent="0.25">
      <c r="E2154" s="282">
        <v>45422</v>
      </c>
      <c r="F2154" s="212">
        <v>3000</v>
      </c>
      <c r="G2154" s="215" t="s">
        <v>1281</v>
      </c>
      <c r="H2154" s="212" t="s">
        <v>1382</v>
      </c>
      <c r="AY2154" s="126"/>
      <c r="BB2154" s="126"/>
      <c r="BE2154" s="126"/>
    </row>
    <row r="2155" spans="5:57" x14ac:dyDescent="0.25">
      <c r="E2155" s="282">
        <v>45421</v>
      </c>
      <c r="F2155" s="212">
        <v>70000</v>
      </c>
      <c r="G2155" s="215" t="s">
        <v>1365</v>
      </c>
      <c r="H2155" s="212" t="s">
        <v>3855</v>
      </c>
      <c r="AY2155" s="126"/>
      <c r="BB2155" s="126"/>
      <c r="BE2155" s="126"/>
    </row>
    <row r="2156" spans="5:57" x14ac:dyDescent="0.25">
      <c r="E2156" s="282">
        <v>45421</v>
      </c>
      <c r="F2156" s="212">
        <v>14000</v>
      </c>
      <c r="G2156" s="215" t="s">
        <v>1281</v>
      </c>
      <c r="H2156" s="212" t="s">
        <v>3857</v>
      </c>
      <c r="AY2156" s="126"/>
      <c r="BB2156" s="126"/>
      <c r="BE2156" s="126"/>
    </row>
    <row r="2157" spans="5:57" x14ac:dyDescent="0.25">
      <c r="E2157" s="282">
        <v>45421</v>
      </c>
      <c r="F2157" s="212">
        <v>2000</v>
      </c>
      <c r="G2157" s="215" t="s">
        <v>1281</v>
      </c>
      <c r="H2157" s="212" t="s">
        <v>2657</v>
      </c>
      <c r="AY2157" s="126"/>
      <c r="BB2157" s="126"/>
      <c r="BE2157" s="126"/>
    </row>
    <row r="2158" spans="5:57" x14ac:dyDescent="0.25">
      <c r="E2158" s="282">
        <v>45420</v>
      </c>
      <c r="F2158" s="212">
        <v>1000</v>
      </c>
      <c r="G2158" s="215" t="s">
        <v>3322</v>
      </c>
      <c r="H2158" s="212" t="s">
        <v>1029</v>
      </c>
      <c r="AY2158" s="126"/>
      <c r="BB2158" s="126"/>
      <c r="BE2158" s="126"/>
    </row>
    <row r="2159" spans="5:57" x14ac:dyDescent="0.25">
      <c r="E2159" s="282">
        <v>45420</v>
      </c>
      <c r="F2159" s="212">
        <v>3000</v>
      </c>
      <c r="G2159" s="215" t="s">
        <v>3244</v>
      </c>
      <c r="H2159" s="212" t="s">
        <v>1029</v>
      </c>
      <c r="AY2159" s="126"/>
      <c r="BB2159" s="126"/>
      <c r="BE2159" s="126"/>
    </row>
    <row r="2160" spans="5:57" x14ac:dyDescent="0.25">
      <c r="E2160" s="282">
        <v>45420</v>
      </c>
      <c r="F2160" s="212">
        <v>5000</v>
      </c>
      <c r="G2160" s="215"/>
      <c r="H2160" s="212" t="s">
        <v>883</v>
      </c>
      <c r="AY2160" s="126"/>
      <c r="BB2160" s="126"/>
      <c r="BE2160" s="126"/>
    </row>
    <row r="2161" spans="5:57" x14ac:dyDescent="0.25">
      <c r="E2161" s="282">
        <v>45419</v>
      </c>
      <c r="F2161" s="212">
        <v>3000</v>
      </c>
      <c r="G2161" s="215" t="s">
        <v>3244</v>
      </c>
      <c r="H2161" s="212" t="s">
        <v>3700</v>
      </c>
      <c r="AY2161" s="126"/>
      <c r="BB2161" s="126"/>
      <c r="BE2161" s="126"/>
    </row>
    <row r="2162" spans="5:57" x14ac:dyDescent="0.25">
      <c r="E2162" s="282">
        <v>45416</v>
      </c>
      <c r="F2162" s="212">
        <v>100000</v>
      </c>
      <c r="G2162" s="215" t="s">
        <v>911</v>
      </c>
      <c r="H2162" s="212" t="s">
        <v>3850</v>
      </c>
      <c r="AY2162" s="126"/>
      <c r="BB2162" s="126"/>
      <c r="BE2162" s="126"/>
    </row>
    <row r="2163" spans="5:57" x14ac:dyDescent="0.25">
      <c r="E2163" s="282">
        <v>45415</v>
      </c>
      <c r="F2163" s="212">
        <v>4000</v>
      </c>
      <c r="G2163" s="215" t="s">
        <v>1281</v>
      </c>
      <c r="H2163" s="212" t="s">
        <v>1455</v>
      </c>
      <c r="AY2163" s="126"/>
      <c r="BB2163" s="126"/>
      <c r="BE2163" s="126"/>
    </row>
    <row r="2164" spans="5:57" x14ac:dyDescent="0.25">
      <c r="E2164" s="282">
        <v>45415</v>
      </c>
      <c r="F2164" s="212">
        <v>2000</v>
      </c>
      <c r="G2164" s="215" t="s">
        <v>911</v>
      </c>
      <c r="H2164" s="212" t="s">
        <v>605</v>
      </c>
      <c r="AY2164" s="126"/>
      <c r="BB2164" s="126"/>
      <c r="BE2164" s="126"/>
    </row>
    <row r="2165" spans="5:57" x14ac:dyDescent="0.25">
      <c r="E2165" s="282">
        <v>45415</v>
      </c>
      <c r="F2165" s="212">
        <v>20000</v>
      </c>
      <c r="G2165" s="215" t="s">
        <v>911</v>
      </c>
      <c r="H2165" s="212" t="s">
        <v>885</v>
      </c>
      <c r="AY2165" s="126"/>
      <c r="BB2165" s="126"/>
      <c r="BE2165" s="126"/>
    </row>
    <row r="2166" spans="5:57" x14ac:dyDescent="0.25">
      <c r="E2166" s="282">
        <v>45415</v>
      </c>
      <c r="F2166" s="212">
        <v>220000</v>
      </c>
      <c r="G2166" s="215" t="s">
        <v>1281</v>
      </c>
      <c r="H2166" s="212" t="s">
        <v>3344</v>
      </c>
      <c r="AY2166" s="126"/>
      <c r="BB2166" s="126"/>
      <c r="BE2166" s="126"/>
    </row>
    <row r="2167" spans="5:57" x14ac:dyDescent="0.25">
      <c r="E2167" s="282">
        <v>45414</v>
      </c>
      <c r="F2167" s="212">
        <v>7000</v>
      </c>
      <c r="G2167" s="215" t="s">
        <v>3244</v>
      </c>
      <c r="H2167" s="212" t="s">
        <v>3848</v>
      </c>
      <c r="AY2167" s="126"/>
      <c r="BB2167" s="126"/>
      <c r="BE2167" s="126"/>
    </row>
    <row r="2168" spans="5:57" x14ac:dyDescent="0.25">
      <c r="E2168" s="282">
        <v>45414</v>
      </c>
      <c r="F2168" s="212">
        <v>7000</v>
      </c>
      <c r="G2168" s="215" t="s">
        <v>3244</v>
      </c>
      <c r="H2168" s="212" t="s">
        <v>1032</v>
      </c>
      <c r="AY2168" s="126"/>
      <c r="BB2168" s="126"/>
      <c r="BE2168" s="126"/>
    </row>
    <row r="2169" spans="5:57" x14ac:dyDescent="0.25">
      <c r="E2169" s="282">
        <v>45414</v>
      </c>
      <c r="F2169" s="212">
        <v>12000</v>
      </c>
      <c r="G2169" s="215"/>
      <c r="H2169" s="212" t="s">
        <v>3847</v>
      </c>
      <c r="AY2169" s="126"/>
      <c r="BB2169" s="126"/>
      <c r="BE2169" s="126"/>
    </row>
    <row r="2170" spans="5:57" x14ac:dyDescent="0.25">
      <c r="E2170" s="282">
        <v>45413</v>
      </c>
      <c r="F2170" s="212">
        <v>5000</v>
      </c>
      <c r="G2170" s="215" t="s">
        <v>1281</v>
      </c>
      <c r="H2170" s="212" t="s">
        <v>883</v>
      </c>
      <c r="AY2170" s="126"/>
      <c r="BB2170" s="126"/>
      <c r="BE2170" s="126"/>
    </row>
    <row r="2171" spans="5:57" x14ac:dyDescent="0.25">
      <c r="E2171" s="282">
        <v>45412</v>
      </c>
      <c r="F2171" s="212">
        <v>3000</v>
      </c>
      <c r="G2171" s="215" t="s">
        <v>3244</v>
      </c>
      <c r="H2171" s="212" t="s">
        <v>1029</v>
      </c>
      <c r="AY2171" s="126"/>
      <c r="BB2171" s="126"/>
      <c r="BE2171" s="126"/>
    </row>
    <row r="2172" spans="5:57" x14ac:dyDescent="0.25">
      <c r="E2172" s="282">
        <v>45412</v>
      </c>
      <c r="F2172" s="212">
        <v>14000</v>
      </c>
      <c r="G2172" s="215"/>
      <c r="H2172" s="212" t="s">
        <v>3842</v>
      </c>
      <c r="AY2172" s="126"/>
      <c r="BB2172" s="126"/>
      <c r="BE2172" s="126"/>
    </row>
    <row r="2173" spans="5:57" x14ac:dyDescent="0.25">
      <c r="E2173" s="282">
        <v>45412</v>
      </c>
      <c r="F2173" s="212">
        <v>20000</v>
      </c>
      <c r="G2173" s="215"/>
      <c r="H2173" s="212" t="s">
        <v>3836</v>
      </c>
      <c r="AY2173" s="126"/>
      <c r="BB2173" s="126"/>
      <c r="BE2173" s="126"/>
    </row>
    <row r="2174" spans="5:57" x14ac:dyDescent="0.25">
      <c r="E2174" s="282">
        <v>45411</v>
      </c>
      <c r="F2174" s="212">
        <v>3000</v>
      </c>
      <c r="G2174" s="215" t="s">
        <v>3244</v>
      </c>
      <c r="H2174" s="212" t="s">
        <v>605</v>
      </c>
      <c r="AY2174" s="126"/>
      <c r="BB2174" s="126"/>
      <c r="BE2174" s="126"/>
    </row>
    <row r="2175" spans="5:57" x14ac:dyDescent="0.25">
      <c r="E2175" s="282">
        <v>45411</v>
      </c>
      <c r="F2175" s="212">
        <v>3000</v>
      </c>
      <c r="G2175" s="215"/>
      <c r="H2175" s="212" t="s">
        <v>3841</v>
      </c>
      <c r="AY2175" s="126"/>
      <c r="BB2175" s="126"/>
      <c r="BE2175" s="126"/>
    </row>
    <row r="2176" spans="5:57" x14ac:dyDescent="0.25">
      <c r="E2176" s="282">
        <v>45411</v>
      </c>
      <c r="F2176" s="212">
        <v>10000</v>
      </c>
      <c r="G2176" s="215" t="s">
        <v>1365</v>
      </c>
      <c r="H2176" s="212" t="s">
        <v>914</v>
      </c>
      <c r="AY2176" s="126"/>
      <c r="BB2176" s="126"/>
      <c r="BE2176" s="126"/>
    </row>
    <row r="2177" spans="5:57" x14ac:dyDescent="0.25">
      <c r="E2177" s="282">
        <v>45411</v>
      </c>
      <c r="F2177" s="212">
        <v>2000</v>
      </c>
      <c r="G2177" s="215"/>
      <c r="H2177" s="212" t="s">
        <v>3835</v>
      </c>
      <c r="AY2177" s="126"/>
      <c r="BB2177" s="126"/>
      <c r="BE2177" s="126"/>
    </row>
    <row r="2178" spans="5:57" x14ac:dyDescent="0.25">
      <c r="E2178" s="282">
        <v>45409</v>
      </c>
      <c r="F2178" s="212">
        <v>10000</v>
      </c>
      <c r="G2178" s="215" t="s">
        <v>1365</v>
      </c>
      <c r="H2178" s="212" t="s">
        <v>3840</v>
      </c>
      <c r="AY2178" s="126"/>
      <c r="BB2178" s="126"/>
      <c r="BE2178" s="126"/>
    </row>
    <row r="2179" spans="5:57" x14ac:dyDescent="0.25">
      <c r="E2179" s="282">
        <v>45409</v>
      </c>
      <c r="F2179" s="212">
        <v>5000</v>
      </c>
      <c r="G2179" s="215" t="s">
        <v>1281</v>
      </c>
      <c r="H2179" s="212" t="s">
        <v>883</v>
      </c>
      <c r="AY2179" s="126"/>
      <c r="BB2179" s="126"/>
      <c r="BE2179" s="126"/>
    </row>
    <row r="2180" spans="5:57" x14ac:dyDescent="0.25">
      <c r="E2180" s="282">
        <v>45408</v>
      </c>
      <c r="F2180" s="212">
        <v>4000</v>
      </c>
      <c r="G2180" s="215" t="s">
        <v>1281</v>
      </c>
      <c r="H2180" s="212" t="s">
        <v>888</v>
      </c>
      <c r="AY2180" s="126"/>
      <c r="BB2180" s="126"/>
      <c r="BE2180" s="126"/>
    </row>
    <row r="2181" spans="5:57" x14ac:dyDescent="0.25">
      <c r="E2181" s="282">
        <v>45408</v>
      </c>
      <c r="F2181" s="212">
        <v>2000</v>
      </c>
      <c r="G2181" s="215"/>
      <c r="H2181" s="212" t="s">
        <v>3820</v>
      </c>
      <c r="AY2181" s="126"/>
      <c r="BB2181" s="126"/>
      <c r="BE2181" s="126"/>
    </row>
    <row r="2182" spans="5:57" x14ac:dyDescent="0.25">
      <c r="E2182" s="282">
        <v>45408</v>
      </c>
      <c r="F2182" s="212">
        <v>3000</v>
      </c>
      <c r="G2182" s="215"/>
      <c r="H2182" s="212" t="s">
        <v>2200</v>
      </c>
      <c r="AY2182" s="126"/>
      <c r="BB2182" s="126"/>
      <c r="BE2182" s="126"/>
    </row>
    <row r="2183" spans="5:57" x14ac:dyDescent="0.25">
      <c r="E2183" s="282">
        <v>45408</v>
      </c>
      <c r="F2183" s="212">
        <v>7000</v>
      </c>
      <c r="G2183" s="215"/>
      <c r="H2183" s="212" t="s">
        <v>1016</v>
      </c>
      <c r="AY2183" s="126"/>
      <c r="BB2183" s="126"/>
      <c r="BE2183" s="126"/>
    </row>
    <row r="2184" spans="5:57" x14ac:dyDescent="0.25">
      <c r="E2184" s="282">
        <v>45408</v>
      </c>
      <c r="F2184" s="212">
        <v>12000</v>
      </c>
      <c r="G2184" s="215" t="s">
        <v>1365</v>
      </c>
      <c r="H2184" s="212" t="s">
        <v>3818</v>
      </c>
      <c r="AY2184" s="126"/>
      <c r="BB2184" s="126"/>
      <c r="BE2184" s="126"/>
    </row>
    <row r="2185" spans="5:57" x14ac:dyDescent="0.25">
      <c r="E2185" s="282">
        <v>45408</v>
      </c>
      <c r="F2185" s="212">
        <v>10000</v>
      </c>
      <c r="G2185" s="215" t="s">
        <v>1365</v>
      </c>
      <c r="H2185" s="212" t="s">
        <v>3819</v>
      </c>
      <c r="AY2185" s="126"/>
      <c r="BB2185" s="126"/>
      <c r="BE2185" s="126"/>
    </row>
    <row r="2186" spans="5:57" x14ac:dyDescent="0.25">
      <c r="E2186" s="282">
        <v>45408</v>
      </c>
      <c r="F2186" s="212">
        <v>179000</v>
      </c>
      <c r="G2186" s="215" t="s">
        <v>1281</v>
      </c>
      <c r="H2186" s="212" t="s">
        <v>3344</v>
      </c>
      <c r="AY2186" s="126"/>
      <c r="BB2186" s="126"/>
      <c r="BE2186" s="126"/>
    </row>
    <row r="2187" spans="5:57" x14ac:dyDescent="0.25">
      <c r="E2187" s="282">
        <v>45408</v>
      </c>
      <c r="F2187" s="212">
        <v>1000</v>
      </c>
      <c r="G2187" s="215"/>
      <c r="H2187" s="212" t="s">
        <v>890</v>
      </c>
      <c r="AY2187" s="126"/>
      <c r="BB2187" s="126"/>
      <c r="BE2187" s="126"/>
    </row>
    <row r="2188" spans="5:57" x14ac:dyDescent="0.25">
      <c r="E2188" s="282">
        <v>45408</v>
      </c>
      <c r="F2188" s="212">
        <v>5000</v>
      </c>
      <c r="G2188" s="215"/>
      <c r="H2188" s="212" t="s">
        <v>3821</v>
      </c>
      <c r="AY2188" s="126"/>
      <c r="BB2188" s="126"/>
      <c r="BE2188" s="126"/>
    </row>
    <row r="2189" spans="5:57" x14ac:dyDescent="0.25">
      <c r="E2189" s="282">
        <v>45407</v>
      </c>
      <c r="F2189" s="212">
        <v>3000</v>
      </c>
      <c r="G2189" s="215"/>
      <c r="H2189" s="212" t="s">
        <v>3814</v>
      </c>
      <c r="AY2189" s="126"/>
      <c r="BB2189" s="126"/>
      <c r="BE2189" s="126"/>
    </row>
    <row r="2190" spans="5:57" x14ac:dyDescent="0.25">
      <c r="E2190" s="282">
        <v>45407</v>
      </c>
      <c r="F2190" s="212">
        <v>12000</v>
      </c>
      <c r="G2190" s="215"/>
      <c r="H2190" s="212" t="s">
        <v>2257</v>
      </c>
      <c r="AY2190" s="126"/>
      <c r="BB2190" s="126"/>
      <c r="BE2190" s="126"/>
    </row>
    <row r="2191" spans="5:57" x14ac:dyDescent="0.25">
      <c r="E2191" s="282">
        <v>45407</v>
      </c>
      <c r="F2191" s="212">
        <v>8000</v>
      </c>
      <c r="G2191" s="215" t="s">
        <v>1281</v>
      </c>
      <c r="H2191" s="212" t="s">
        <v>935</v>
      </c>
      <c r="AY2191" s="126"/>
      <c r="BB2191" s="126"/>
      <c r="BE2191" s="126"/>
    </row>
    <row r="2192" spans="5:57" x14ac:dyDescent="0.25">
      <c r="E2192" s="282">
        <v>45406</v>
      </c>
      <c r="F2192" s="212">
        <v>3000</v>
      </c>
      <c r="G2192" s="215" t="s">
        <v>3244</v>
      </c>
      <c r="H2192" s="212" t="s">
        <v>605</v>
      </c>
      <c r="AY2192" s="126"/>
      <c r="BB2192" s="126"/>
      <c r="BE2192" s="126"/>
    </row>
    <row r="2193" spans="5:57" x14ac:dyDescent="0.25">
      <c r="E2193" s="282">
        <v>45406</v>
      </c>
      <c r="F2193" s="212">
        <v>10000</v>
      </c>
      <c r="G2193" s="215" t="s">
        <v>3244</v>
      </c>
      <c r="H2193" s="212" t="s">
        <v>2977</v>
      </c>
      <c r="AY2193" s="126"/>
      <c r="BB2193" s="126"/>
      <c r="BE2193" s="126"/>
    </row>
    <row r="2194" spans="5:57" x14ac:dyDescent="0.25">
      <c r="E2194" s="282">
        <v>45405</v>
      </c>
      <c r="F2194" s="212">
        <v>4000</v>
      </c>
      <c r="G2194" s="215" t="s">
        <v>3322</v>
      </c>
      <c r="H2194" s="212" t="s">
        <v>605</v>
      </c>
      <c r="AY2194" s="126"/>
      <c r="BB2194" s="126"/>
      <c r="BE2194" s="126"/>
    </row>
    <row r="2195" spans="5:57" x14ac:dyDescent="0.25">
      <c r="E2195" s="282">
        <v>45405</v>
      </c>
      <c r="F2195" s="212">
        <v>3000</v>
      </c>
      <c r="G2195" s="215" t="s">
        <v>3244</v>
      </c>
      <c r="H2195" s="212" t="s">
        <v>1029</v>
      </c>
      <c r="AY2195" s="126"/>
      <c r="BB2195" s="126"/>
      <c r="BE2195" s="126"/>
    </row>
    <row r="2196" spans="5:57" x14ac:dyDescent="0.25">
      <c r="E2196" s="282">
        <v>45405</v>
      </c>
      <c r="F2196" s="212">
        <v>2000</v>
      </c>
      <c r="G2196" s="215" t="s">
        <v>3322</v>
      </c>
      <c r="H2196" s="212" t="s">
        <v>890</v>
      </c>
      <c r="AY2196" s="126"/>
      <c r="BB2196" s="126"/>
      <c r="BE2196" s="126"/>
    </row>
    <row r="2197" spans="5:57" x14ac:dyDescent="0.25">
      <c r="E2197" s="282">
        <v>45404</v>
      </c>
      <c r="F2197" s="212">
        <v>3000</v>
      </c>
      <c r="G2197" s="215" t="s">
        <v>3324</v>
      </c>
      <c r="H2197" s="212" t="s">
        <v>605</v>
      </c>
      <c r="AY2197" s="126"/>
      <c r="BB2197" s="126"/>
      <c r="BE2197" s="126"/>
    </row>
    <row r="2198" spans="5:57" x14ac:dyDescent="0.25">
      <c r="E2198" s="282">
        <v>45404</v>
      </c>
      <c r="F2198" s="212">
        <v>12000</v>
      </c>
      <c r="G2198" s="215"/>
      <c r="H2198" s="212" t="s">
        <v>885</v>
      </c>
      <c r="AY2198" s="126"/>
      <c r="BB2198" s="126"/>
      <c r="BE2198" s="126"/>
    </row>
    <row r="2199" spans="5:57" x14ac:dyDescent="0.25">
      <c r="E2199" s="282">
        <v>45402</v>
      </c>
      <c r="F2199" s="212">
        <v>20000</v>
      </c>
      <c r="G2199" s="215"/>
      <c r="H2199" s="212" t="s">
        <v>3786</v>
      </c>
      <c r="AY2199" s="126"/>
      <c r="BB2199" s="126"/>
      <c r="BE2199" s="126"/>
    </row>
    <row r="2200" spans="5:57" x14ac:dyDescent="0.25">
      <c r="E2200" s="282">
        <v>45401</v>
      </c>
      <c r="F2200" s="212">
        <v>4000</v>
      </c>
      <c r="G2200" s="215"/>
      <c r="H2200" s="212" t="s">
        <v>984</v>
      </c>
      <c r="AY2200" s="126"/>
      <c r="BB2200" s="126"/>
      <c r="BE2200" s="126"/>
    </row>
    <row r="2201" spans="5:57" x14ac:dyDescent="0.25">
      <c r="E2201" s="282">
        <v>45401</v>
      </c>
      <c r="F2201" s="212">
        <v>5000</v>
      </c>
      <c r="G2201" s="215"/>
      <c r="H2201" s="212" t="s">
        <v>3780</v>
      </c>
      <c r="AY2201" s="126"/>
      <c r="BB2201" s="126"/>
      <c r="BE2201" s="126"/>
    </row>
    <row r="2202" spans="5:57" x14ac:dyDescent="0.25">
      <c r="E2202" s="282">
        <v>45401</v>
      </c>
      <c r="F2202" s="212">
        <v>10000</v>
      </c>
      <c r="G2202" s="215"/>
      <c r="H2202" s="212" t="s">
        <v>885</v>
      </c>
      <c r="AY2202" s="126"/>
      <c r="BB2202" s="126"/>
      <c r="BE2202" s="126"/>
    </row>
    <row r="2203" spans="5:57" x14ac:dyDescent="0.25">
      <c r="E2203" s="282">
        <v>45401</v>
      </c>
      <c r="F2203" s="212">
        <v>160000</v>
      </c>
      <c r="G2203" s="215" t="s">
        <v>1281</v>
      </c>
      <c r="H2203" s="212" t="s">
        <v>3344</v>
      </c>
      <c r="AY2203" s="126"/>
      <c r="BB2203" s="126"/>
      <c r="BE2203" s="126"/>
    </row>
    <row r="2204" spans="5:57" x14ac:dyDescent="0.25">
      <c r="E2204" s="282">
        <v>45401</v>
      </c>
      <c r="F2204" s="212">
        <v>15000</v>
      </c>
      <c r="G2204" s="215"/>
      <c r="H2204" s="212" t="s">
        <v>3781</v>
      </c>
      <c r="AY2204" s="126"/>
      <c r="BB2204" s="126"/>
      <c r="BE2204" s="126"/>
    </row>
    <row r="2205" spans="5:57" x14ac:dyDescent="0.25">
      <c r="E2205" s="282">
        <v>45401</v>
      </c>
      <c r="F2205" s="212">
        <v>3000</v>
      </c>
      <c r="G2205" s="215"/>
      <c r="H2205" s="212" t="s">
        <v>3782</v>
      </c>
      <c r="AY2205" s="126"/>
      <c r="BB2205" s="126"/>
      <c r="BE2205" s="126"/>
    </row>
    <row r="2206" spans="5:57" x14ac:dyDescent="0.25">
      <c r="E2206" s="282">
        <v>45400</v>
      </c>
      <c r="F2206" s="212">
        <v>10000</v>
      </c>
      <c r="G2206" s="215"/>
      <c r="H2206" s="212" t="s">
        <v>885</v>
      </c>
      <c r="AY2206" s="126"/>
      <c r="BB2206" s="126"/>
      <c r="BE2206" s="126"/>
    </row>
    <row r="2207" spans="5:57" x14ac:dyDescent="0.25">
      <c r="E2207" s="282">
        <v>45400</v>
      </c>
      <c r="F2207" s="212">
        <v>12000</v>
      </c>
      <c r="G2207" s="215"/>
      <c r="H2207" s="212" t="s">
        <v>2257</v>
      </c>
      <c r="AY2207" s="126"/>
      <c r="BB2207" s="126"/>
      <c r="BE2207" s="126"/>
    </row>
    <row r="2208" spans="5:57" x14ac:dyDescent="0.25">
      <c r="E2208" s="282">
        <v>45400</v>
      </c>
      <c r="F2208" s="212">
        <v>2000</v>
      </c>
      <c r="G2208" s="215"/>
      <c r="H2208" s="212" t="s">
        <v>3779</v>
      </c>
      <c r="AY2208" s="126"/>
      <c r="BB2208" s="126"/>
      <c r="BE2208" s="126"/>
    </row>
    <row r="2209" spans="5:57" x14ac:dyDescent="0.25">
      <c r="E2209" s="282">
        <v>45399</v>
      </c>
      <c r="F2209" s="212">
        <v>5000</v>
      </c>
      <c r="G2209" s="215" t="s">
        <v>3324</v>
      </c>
      <c r="H2209" s="212" t="s">
        <v>3769</v>
      </c>
      <c r="AY2209" s="126"/>
      <c r="BB2209" s="126"/>
      <c r="BE2209" s="126"/>
    </row>
    <row r="2210" spans="5:57" x14ac:dyDescent="0.25">
      <c r="E2210" s="282">
        <v>45399</v>
      </c>
      <c r="F2210" s="212">
        <v>2000</v>
      </c>
      <c r="G2210" s="215"/>
      <c r="H2210" s="212" t="s">
        <v>605</v>
      </c>
      <c r="AY2210" s="126"/>
      <c r="BB2210" s="126"/>
      <c r="BE2210" s="126"/>
    </row>
    <row r="2211" spans="5:57" x14ac:dyDescent="0.25">
      <c r="E2211" s="282">
        <v>45399</v>
      </c>
      <c r="F2211" s="212">
        <v>1000</v>
      </c>
      <c r="G2211" s="215"/>
      <c r="H2211" s="212" t="s">
        <v>998</v>
      </c>
      <c r="AY2211" s="126"/>
      <c r="BB2211" s="126"/>
      <c r="BE2211" s="126"/>
    </row>
    <row r="2212" spans="5:57" x14ac:dyDescent="0.25">
      <c r="E2212" s="282">
        <v>45399</v>
      </c>
      <c r="F2212" s="212">
        <v>10000</v>
      </c>
      <c r="G2212" s="215"/>
      <c r="H2212" s="212" t="s">
        <v>3773</v>
      </c>
      <c r="AY2212" s="126"/>
      <c r="BB2212" s="126"/>
      <c r="BE2212" s="126"/>
    </row>
    <row r="2213" spans="5:57" x14ac:dyDescent="0.25">
      <c r="E2213" s="282">
        <v>45399</v>
      </c>
      <c r="F2213" s="212">
        <v>30000</v>
      </c>
      <c r="G2213" s="215" t="s">
        <v>911</v>
      </c>
      <c r="H2213" s="212" t="s">
        <v>885</v>
      </c>
      <c r="AY2213" s="126"/>
      <c r="BB2213" s="126"/>
      <c r="BE2213" s="126"/>
    </row>
    <row r="2214" spans="5:57" x14ac:dyDescent="0.25">
      <c r="E2214" s="282">
        <v>45398</v>
      </c>
      <c r="F2214" s="212">
        <v>6000</v>
      </c>
      <c r="G2214" s="215" t="s">
        <v>3244</v>
      </c>
      <c r="H2214" s="212" t="s">
        <v>3767</v>
      </c>
      <c r="AY2214" s="126"/>
      <c r="BB2214" s="126"/>
      <c r="BE2214" s="126"/>
    </row>
    <row r="2215" spans="5:57" x14ac:dyDescent="0.25">
      <c r="E2215" s="282">
        <v>45398</v>
      </c>
      <c r="F2215" s="212">
        <v>3000</v>
      </c>
      <c r="G2215" s="215" t="s">
        <v>3244</v>
      </c>
      <c r="H2215" s="212" t="s">
        <v>605</v>
      </c>
      <c r="AY2215" s="126"/>
      <c r="BB2215" s="126"/>
      <c r="BE2215" s="126"/>
    </row>
    <row r="2216" spans="5:57" x14ac:dyDescent="0.25">
      <c r="E2216" s="282">
        <v>45398</v>
      </c>
      <c r="F2216" s="212">
        <v>2000</v>
      </c>
      <c r="G2216" s="215" t="s">
        <v>3322</v>
      </c>
      <c r="H2216" s="212" t="s">
        <v>1029</v>
      </c>
      <c r="AY2216" s="126"/>
      <c r="BB2216" s="126"/>
      <c r="BE2216" s="126"/>
    </row>
    <row r="2217" spans="5:57" x14ac:dyDescent="0.25">
      <c r="E2217" s="282">
        <v>45398</v>
      </c>
      <c r="F2217" s="212">
        <v>5000</v>
      </c>
      <c r="G2217" s="215" t="s">
        <v>1281</v>
      </c>
      <c r="H2217" s="212" t="s">
        <v>883</v>
      </c>
      <c r="AY2217" s="126"/>
      <c r="BB2217" s="126"/>
      <c r="BE2217" s="126"/>
    </row>
    <row r="2218" spans="5:57" x14ac:dyDescent="0.25">
      <c r="E2218" s="282">
        <v>45397</v>
      </c>
      <c r="F2218" s="212">
        <v>18000</v>
      </c>
      <c r="G2218" s="215" t="s">
        <v>1281</v>
      </c>
      <c r="H2218" s="212" t="s">
        <v>3538</v>
      </c>
      <c r="AY2218" s="126"/>
      <c r="BB2218" s="126"/>
      <c r="BE2218" s="126"/>
    </row>
    <row r="2219" spans="5:57" x14ac:dyDescent="0.25">
      <c r="E2219" s="282">
        <v>45397</v>
      </c>
      <c r="F2219" s="212">
        <v>14000</v>
      </c>
      <c r="G2219" s="215" t="s">
        <v>1281</v>
      </c>
      <c r="H2219" s="212" t="s">
        <v>3766</v>
      </c>
      <c r="AY2219" s="126"/>
      <c r="BB2219" s="126"/>
      <c r="BE2219" s="126"/>
    </row>
    <row r="2220" spans="5:57" x14ac:dyDescent="0.25">
      <c r="E2220" s="282">
        <v>45395</v>
      </c>
      <c r="F2220" s="212">
        <v>4000</v>
      </c>
      <c r="G2220" s="215"/>
      <c r="H2220" s="212" t="s">
        <v>2610</v>
      </c>
      <c r="AY2220" s="126"/>
      <c r="BB2220" s="126"/>
      <c r="BE2220" s="126"/>
    </row>
    <row r="2221" spans="5:57" x14ac:dyDescent="0.25">
      <c r="E2221" s="282">
        <v>45395</v>
      </c>
      <c r="F2221" s="212">
        <v>5000</v>
      </c>
      <c r="G2221" s="215"/>
      <c r="H2221" s="212" t="s">
        <v>3649</v>
      </c>
      <c r="AY2221" s="126"/>
      <c r="BB2221" s="126"/>
      <c r="BE2221" s="126"/>
    </row>
    <row r="2222" spans="5:57" x14ac:dyDescent="0.25">
      <c r="E2222" s="282">
        <v>45395</v>
      </c>
      <c r="F2222" s="212">
        <v>30000</v>
      </c>
      <c r="G2222" s="215" t="s">
        <v>911</v>
      </c>
      <c r="H2222" s="212" t="s">
        <v>885</v>
      </c>
      <c r="AY2222" s="126"/>
      <c r="BB2222" s="126"/>
      <c r="BE2222" s="126"/>
    </row>
    <row r="2223" spans="5:57" x14ac:dyDescent="0.25">
      <c r="E2223" s="282">
        <v>45394</v>
      </c>
      <c r="F2223" s="212">
        <v>2000</v>
      </c>
      <c r="G2223" s="215"/>
      <c r="H2223" s="212" t="s">
        <v>3738</v>
      </c>
      <c r="AY2223" s="126"/>
      <c r="BB2223" s="126"/>
      <c r="BE2223" s="126"/>
    </row>
    <row r="2224" spans="5:57" x14ac:dyDescent="0.25">
      <c r="E2224" s="282">
        <v>45394</v>
      </c>
      <c r="F2224" s="212">
        <v>95000</v>
      </c>
      <c r="G2224" s="215"/>
      <c r="H2224" s="212" t="s">
        <v>3754</v>
      </c>
      <c r="AY2224" s="126"/>
      <c r="BB2224" s="126"/>
      <c r="BE2224" s="126"/>
    </row>
    <row r="2225" spans="5:57" x14ac:dyDescent="0.25">
      <c r="E2225" s="282">
        <v>45394</v>
      </c>
      <c r="F2225" s="212">
        <v>2000</v>
      </c>
      <c r="G2225" s="215"/>
      <c r="H2225" s="212" t="s">
        <v>3741</v>
      </c>
      <c r="AY2225" s="126"/>
      <c r="BB2225" s="126"/>
      <c r="BE2225" s="126"/>
    </row>
    <row r="2226" spans="5:57" x14ac:dyDescent="0.25">
      <c r="E2226" s="282">
        <v>45394</v>
      </c>
      <c r="F2226" s="212">
        <v>17000</v>
      </c>
      <c r="G2226" s="215"/>
      <c r="H2226" s="212" t="s">
        <v>3739</v>
      </c>
      <c r="AY2226" s="126"/>
      <c r="BB2226" s="126"/>
      <c r="BE2226" s="126"/>
    </row>
    <row r="2227" spans="5:57" x14ac:dyDescent="0.25">
      <c r="E2227" s="282">
        <v>45394</v>
      </c>
      <c r="F2227" s="212">
        <v>20000</v>
      </c>
      <c r="G2227" s="215"/>
      <c r="H2227" s="212" t="s">
        <v>3740</v>
      </c>
      <c r="AY2227" s="126"/>
      <c r="BB2227" s="126"/>
      <c r="BE2227" s="126"/>
    </row>
    <row r="2228" spans="5:57" x14ac:dyDescent="0.25">
      <c r="E2228" s="282">
        <v>45394</v>
      </c>
      <c r="F2228" s="212">
        <v>188000</v>
      </c>
      <c r="G2228" s="215" t="s">
        <v>1281</v>
      </c>
      <c r="H2228" s="212" t="s">
        <v>3737</v>
      </c>
      <c r="AY2228" s="126"/>
      <c r="BB2228" s="126"/>
      <c r="BE2228" s="126"/>
    </row>
    <row r="2229" spans="5:57" x14ac:dyDescent="0.25">
      <c r="E2229" s="282">
        <v>45393</v>
      </c>
      <c r="F2229" s="212">
        <v>12000</v>
      </c>
      <c r="G2229" s="215" t="s">
        <v>3244</v>
      </c>
      <c r="H2229" s="212" t="s">
        <v>3736</v>
      </c>
      <c r="AY2229" s="126"/>
      <c r="BB2229" s="126"/>
      <c r="BE2229" s="126"/>
    </row>
    <row r="2230" spans="5:57" x14ac:dyDescent="0.25">
      <c r="E2230" s="282">
        <v>45393</v>
      </c>
      <c r="F2230" s="212">
        <v>11000</v>
      </c>
      <c r="G2230" s="215"/>
      <c r="H2230" s="212" t="s">
        <v>3735</v>
      </c>
      <c r="AY2230" s="126"/>
      <c r="BB2230" s="126"/>
      <c r="BE2230" s="126"/>
    </row>
    <row r="2231" spans="5:57" x14ac:dyDescent="0.25">
      <c r="E2231" s="282">
        <v>45392</v>
      </c>
      <c r="F2231" s="212">
        <v>5000</v>
      </c>
      <c r="G2231" s="215" t="s">
        <v>1281</v>
      </c>
      <c r="H2231" s="212" t="s">
        <v>883</v>
      </c>
      <c r="AY2231" s="126"/>
      <c r="BB2231" s="126"/>
      <c r="BE2231" s="126"/>
    </row>
    <row r="2232" spans="5:57" x14ac:dyDescent="0.25">
      <c r="E2232" s="282">
        <v>45391</v>
      </c>
      <c r="F2232" s="212">
        <v>3000</v>
      </c>
      <c r="G2232" s="215" t="s">
        <v>3244</v>
      </c>
      <c r="H2232" s="212" t="s">
        <v>1029</v>
      </c>
      <c r="AY2232" s="126"/>
      <c r="BB2232" s="126"/>
      <c r="BE2232" s="126"/>
    </row>
    <row r="2233" spans="5:57" x14ac:dyDescent="0.25">
      <c r="E2233" s="282">
        <v>45391</v>
      </c>
      <c r="F2233" s="212">
        <v>2000</v>
      </c>
      <c r="G2233" s="215"/>
      <c r="H2233" s="212" t="s">
        <v>998</v>
      </c>
      <c r="AY2233" s="126"/>
      <c r="BB2233" s="126"/>
      <c r="BE2233" s="126"/>
    </row>
    <row r="2234" spans="5:57" x14ac:dyDescent="0.25">
      <c r="E2234" s="282">
        <v>45391</v>
      </c>
      <c r="F2234" s="212">
        <v>11000</v>
      </c>
      <c r="G2234" s="215"/>
      <c r="H2234" s="212" t="s">
        <v>2257</v>
      </c>
      <c r="AY2234" s="126"/>
      <c r="BB2234" s="126"/>
      <c r="BE2234" s="126"/>
    </row>
    <row r="2235" spans="5:57" x14ac:dyDescent="0.25">
      <c r="E2235" s="282">
        <v>45390</v>
      </c>
      <c r="F2235" s="212">
        <v>20000</v>
      </c>
      <c r="G2235" s="215" t="s">
        <v>1281</v>
      </c>
      <c r="H2235" s="212" t="s">
        <v>3703</v>
      </c>
      <c r="AY2235" s="126"/>
      <c r="BB2235" s="126"/>
      <c r="BE2235" s="126"/>
    </row>
    <row r="2236" spans="5:57" x14ac:dyDescent="0.25">
      <c r="E2236" s="282">
        <v>45390</v>
      </c>
      <c r="F2236" s="212">
        <v>3000</v>
      </c>
      <c r="G2236" s="215" t="s">
        <v>3244</v>
      </c>
      <c r="H2236" s="212" t="s">
        <v>1455</v>
      </c>
      <c r="AY2236" s="126"/>
      <c r="BB2236" s="126"/>
      <c r="BE2236" s="126"/>
    </row>
    <row r="2237" spans="5:57" x14ac:dyDescent="0.25">
      <c r="E2237" s="282">
        <v>45390</v>
      </c>
      <c r="F2237" s="212">
        <v>5000</v>
      </c>
      <c r="G2237" s="215"/>
      <c r="H2237" s="212" t="s">
        <v>3706</v>
      </c>
      <c r="AY2237" s="126"/>
      <c r="BB2237" s="126"/>
      <c r="BE2237" s="126"/>
    </row>
    <row r="2238" spans="5:57" x14ac:dyDescent="0.25">
      <c r="E2238" s="282">
        <v>45389</v>
      </c>
      <c r="F2238" s="212">
        <v>5000</v>
      </c>
      <c r="G2238" s="215" t="s">
        <v>1281</v>
      </c>
      <c r="H2238" s="212" t="s">
        <v>883</v>
      </c>
      <c r="AY2238" s="126"/>
      <c r="BB2238" s="126"/>
      <c r="BE2238" s="126"/>
    </row>
    <row r="2239" spans="5:57" x14ac:dyDescent="0.25">
      <c r="E2239" s="282">
        <v>45388</v>
      </c>
      <c r="F2239" s="212">
        <v>60000</v>
      </c>
      <c r="G2239" s="215"/>
      <c r="H2239" s="212" t="s">
        <v>3702</v>
      </c>
      <c r="AY2239" s="126"/>
      <c r="BB2239" s="126"/>
      <c r="BE2239" s="126"/>
    </row>
    <row r="2240" spans="5:57" x14ac:dyDescent="0.25">
      <c r="E2240" s="282">
        <v>45388</v>
      </c>
      <c r="F2240" s="212">
        <v>18000</v>
      </c>
      <c r="G2240" s="215" t="s">
        <v>1281</v>
      </c>
      <c r="H2240" s="212" t="s">
        <v>897</v>
      </c>
      <c r="AY2240" s="126"/>
      <c r="BB2240" s="126"/>
      <c r="BE2240" s="126"/>
    </row>
    <row r="2241" spans="5:57" x14ac:dyDescent="0.25">
      <c r="E2241" s="282">
        <v>45387</v>
      </c>
      <c r="F2241" s="212">
        <v>5000</v>
      </c>
      <c r="G2241" s="215"/>
      <c r="H2241" s="212" t="s">
        <v>3697</v>
      </c>
      <c r="AY2241" s="126"/>
      <c r="BB2241" s="126"/>
      <c r="BE2241" s="126"/>
    </row>
    <row r="2242" spans="5:57" x14ac:dyDescent="0.25">
      <c r="E2242" s="282">
        <v>45387</v>
      </c>
      <c r="F2242" s="212">
        <v>4000</v>
      </c>
      <c r="G2242" s="215" t="s">
        <v>1281</v>
      </c>
      <c r="H2242" s="212" t="s">
        <v>888</v>
      </c>
      <c r="AY2242" s="126"/>
      <c r="BB2242" s="126"/>
      <c r="BE2242" s="126"/>
    </row>
    <row r="2243" spans="5:57" x14ac:dyDescent="0.25">
      <c r="E2243" s="282">
        <v>45387</v>
      </c>
      <c r="F2243" s="212">
        <v>11000</v>
      </c>
      <c r="G2243" s="215"/>
      <c r="H2243" s="212" t="s">
        <v>3699</v>
      </c>
      <c r="AY2243" s="126"/>
      <c r="BB2243" s="126"/>
      <c r="BE2243" s="126"/>
    </row>
    <row r="2244" spans="5:57" x14ac:dyDescent="0.25">
      <c r="E2244" s="282">
        <v>45387</v>
      </c>
      <c r="F2244" s="212">
        <v>1000</v>
      </c>
      <c r="G2244" s="215"/>
      <c r="H2244" s="212" t="s">
        <v>3700</v>
      </c>
      <c r="AY2244" s="126"/>
      <c r="BB2244" s="126"/>
      <c r="BE2244" s="126"/>
    </row>
    <row r="2245" spans="5:57" x14ac:dyDescent="0.25">
      <c r="E2245" s="282">
        <v>45387</v>
      </c>
      <c r="F2245" s="212">
        <v>30000</v>
      </c>
      <c r="G2245" s="215" t="s">
        <v>911</v>
      </c>
      <c r="H2245" s="212" t="s">
        <v>885</v>
      </c>
      <c r="AY2245" s="126"/>
      <c r="BB2245" s="126"/>
      <c r="BE2245" s="126"/>
    </row>
    <row r="2246" spans="5:57" x14ac:dyDescent="0.25">
      <c r="E2246" s="282">
        <v>45387</v>
      </c>
      <c r="F2246" s="212">
        <v>195000</v>
      </c>
      <c r="G2246" s="215" t="s">
        <v>1281</v>
      </c>
      <c r="H2246" s="212" t="s">
        <v>3344</v>
      </c>
      <c r="AY2246" s="126"/>
      <c r="BB2246" s="126"/>
      <c r="BE2246" s="126"/>
    </row>
    <row r="2247" spans="5:57" x14ac:dyDescent="0.25">
      <c r="E2247" s="282">
        <v>45386</v>
      </c>
      <c r="F2247" s="212">
        <v>5000</v>
      </c>
      <c r="G2247" s="215" t="s">
        <v>1281</v>
      </c>
      <c r="H2247" s="212" t="s">
        <v>1180</v>
      </c>
      <c r="AY2247" s="126"/>
      <c r="BB2247" s="126"/>
      <c r="BE2247" s="126"/>
    </row>
    <row r="2248" spans="5:57" x14ac:dyDescent="0.25">
      <c r="E2248" s="282">
        <v>45386</v>
      </c>
      <c r="F2248" s="212">
        <v>4000</v>
      </c>
      <c r="G2248" s="215" t="s">
        <v>3324</v>
      </c>
      <c r="H2248" s="212" t="s">
        <v>3681</v>
      </c>
      <c r="AY2248" s="126"/>
      <c r="BB2248" s="126"/>
      <c r="BE2248" s="126"/>
    </row>
    <row r="2249" spans="5:57" x14ac:dyDescent="0.25">
      <c r="E2249" s="282">
        <v>45386</v>
      </c>
      <c r="F2249" s="212">
        <v>12000</v>
      </c>
      <c r="G2249" s="215"/>
      <c r="H2249" s="212" t="s">
        <v>2257</v>
      </c>
      <c r="AY2249" s="126"/>
      <c r="BB2249" s="126"/>
      <c r="BE2249" s="126"/>
    </row>
    <row r="2250" spans="5:57" x14ac:dyDescent="0.25">
      <c r="E2250" s="282">
        <v>45385</v>
      </c>
      <c r="F2250" s="212">
        <v>3000</v>
      </c>
      <c r="G2250" s="215"/>
      <c r="H2250" s="212" t="s">
        <v>605</v>
      </c>
      <c r="AY2250" s="126"/>
      <c r="BB2250" s="126"/>
      <c r="BE2250" s="126"/>
    </row>
    <row r="2251" spans="5:57" x14ac:dyDescent="0.25">
      <c r="E2251" s="282">
        <v>45385</v>
      </c>
      <c r="F2251" s="212">
        <v>5000</v>
      </c>
      <c r="G2251" s="215" t="s">
        <v>1281</v>
      </c>
      <c r="H2251" s="212" t="s">
        <v>883</v>
      </c>
      <c r="AY2251" s="126"/>
      <c r="BB2251" s="126"/>
      <c r="BE2251" s="126"/>
    </row>
    <row r="2252" spans="5:57" x14ac:dyDescent="0.25">
      <c r="E2252" s="282">
        <v>45384</v>
      </c>
      <c r="F2252" s="212">
        <v>52000</v>
      </c>
      <c r="G2252" s="215" t="s">
        <v>1281</v>
      </c>
      <c r="H2252" s="212" t="s">
        <v>3679</v>
      </c>
      <c r="AY2252" s="126"/>
      <c r="BB2252" s="126"/>
      <c r="BE2252" s="126"/>
    </row>
    <row r="2253" spans="5:57" x14ac:dyDescent="0.25">
      <c r="E2253" s="282">
        <v>45383</v>
      </c>
      <c r="F2253" s="212">
        <v>110000</v>
      </c>
      <c r="G2253" s="215" t="s">
        <v>911</v>
      </c>
      <c r="H2253" s="212" t="s">
        <v>3673</v>
      </c>
      <c r="AY2253" s="126"/>
      <c r="BB2253" s="126"/>
      <c r="BE2253" s="126"/>
    </row>
    <row r="2254" spans="5:57" x14ac:dyDescent="0.25">
      <c r="E2254" s="282">
        <v>45383</v>
      </c>
      <c r="F2254" s="212">
        <v>3000</v>
      </c>
      <c r="G2254" s="215" t="s">
        <v>3244</v>
      </c>
      <c r="H2254" s="212" t="s">
        <v>605</v>
      </c>
      <c r="AY2254" s="126"/>
      <c r="BB2254" s="126"/>
      <c r="BE2254" s="126"/>
    </row>
    <row r="2255" spans="5:57" x14ac:dyDescent="0.25">
      <c r="E2255" s="282">
        <v>45383</v>
      </c>
      <c r="F2255" s="212">
        <v>1000</v>
      </c>
      <c r="G2255" s="215"/>
      <c r="H2255" s="212" t="s">
        <v>1029</v>
      </c>
      <c r="AY2255" s="126"/>
      <c r="BB2255" s="126"/>
      <c r="BE2255" s="126"/>
    </row>
    <row r="2256" spans="5:57" x14ac:dyDescent="0.25">
      <c r="E2256" s="282">
        <v>45383</v>
      </c>
      <c r="F2256" s="212">
        <v>20000</v>
      </c>
      <c r="G2256" s="215"/>
      <c r="H2256" s="212" t="s">
        <v>3672</v>
      </c>
      <c r="AY2256" s="126"/>
      <c r="BB2256" s="126"/>
      <c r="BE2256" s="126"/>
    </row>
    <row r="2257" spans="5:57" x14ac:dyDescent="0.25">
      <c r="E2257" s="282">
        <v>45382</v>
      </c>
      <c r="F2257" s="212">
        <v>20000</v>
      </c>
      <c r="G2257" s="215"/>
      <c r="H2257" s="212" t="s">
        <v>3671</v>
      </c>
      <c r="AY2257" s="126"/>
      <c r="BB2257" s="126"/>
      <c r="BE2257" s="126"/>
    </row>
    <row r="2258" spans="5:57" x14ac:dyDescent="0.25">
      <c r="E2258" s="282">
        <v>45381</v>
      </c>
      <c r="F2258" s="212">
        <v>5000</v>
      </c>
      <c r="G2258" s="215"/>
      <c r="H2258" s="212" t="s">
        <v>3666</v>
      </c>
      <c r="AY2258" s="126"/>
      <c r="BB2258" s="126"/>
      <c r="BE2258" s="126"/>
    </row>
    <row r="2259" spans="5:57" x14ac:dyDescent="0.25">
      <c r="E2259" s="282">
        <v>45381</v>
      </c>
      <c r="F2259" s="212">
        <v>4000</v>
      </c>
      <c r="G2259" s="215"/>
      <c r="H2259" s="212" t="s">
        <v>888</v>
      </c>
      <c r="AY2259" s="126"/>
      <c r="BB2259" s="126"/>
      <c r="BE2259" s="126"/>
    </row>
    <row r="2260" spans="5:57" x14ac:dyDescent="0.25">
      <c r="E2260" s="282">
        <v>45381</v>
      </c>
      <c r="F2260" s="212">
        <v>170000</v>
      </c>
      <c r="G2260" s="215" t="s">
        <v>1281</v>
      </c>
      <c r="H2260" s="212" t="s">
        <v>889</v>
      </c>
      <c r="AY2260" s="126"/>
      <c r="BB2260" s="126"/>
      <c r="BE2260" s="126"/>
    </row>
    <row r="2261" spans="5:57" x14ac:dyDescent="0.25">
      <c r="E2261" s="282">
        <v>45381</v>
      </c>
      <c r="F2261" s="212">
        <v>18000</v>
      </c>
      <c r="G2261" s="215"/>
      <c r="H2261" s="212" t="s">
        <v>1053</v>
      </c>
      <c r="AY2261" s="126"/>
      <c r="BB2261" s="126"/>
      <c r="BE2261" s="126"/>
    </row>
    <row r="2262" spans="5:57" x14ac:dyDescent="0.25">
      <c r="E2262" s="282">
        <v>45381</v>
      </c>
      <c r="F2262" s="212">
        <v>4000</v>
      </c>
      <c r="G2262" s="215"/>
      <c r="H2262" s="212" t="s">
        <v>3668</v>
      </c>
      <c r="AY2262" s="126"/>
      <c r="BB2262" s="126"/>
      <c r="BE2262" s="126"/>
    </row>
    <row r="2263" spans="5:57" x14ac:dyDescent="0.25">
      <c r="E2263" s="282">
        <v>45380</v>
      </c>
      <c r="F2263" s="212">
        <v>8000</v>
      </c>
      <c r="G2263" s="215"/>
      <c r="H2263" s="212" t="s">
        <v>3667</v>
      </c>
      <c r="AY2263" s="126"/>
      <c r="BB2263" s="126"/>
      <c r="BE2263" s="126"/>
    </row>
    <row r="2264" spans="5:57" x14ac:dyDescent="0.25">
      <c r="E2264" s="282">
        <v>45379</v>
      </c>
      <c r="F2264" s="212">
        <v>3000</v>
      </c>
      <c r="G2264" s="215" t="s">
        <v>3324</v>
      </c>
      <c r="H2264" s="212" t="s">
        <v>892</v>
      </c>
      <c r="AY2264" s="126"/>
      <c r="BB2264" s="126"/>
      <c r="BE2264" s="126"/>
    </row>
    <row r="2265" spans="5:57" x14ac:dyDescent="0.25">
      <c r="E2265" s="282">
        <v>45378</v>
      </c>
      <c r="F2265" s="212">
        <v>10000</v>
      </c>
      <c r="G2265" s="215" t="s">
        <v>1281</v>
      </c>
      <c r="H2265" s="212" t="s">
        <v>935</v>
      </c>
      <c r="AY2265" s="126"/>
      <c r="BB2265" s="126"/>
      <c r="BE2265" s="126"/>
    </row>
    <row r="2266" spans="5:57" x14ac:dyDescent="0.25">
      <c r="E2266" s="282">
        <v>45376</v>
      </c>
      <c r="F2266" s="212">
        <v>5000</v>
      </c>
      <c r="G2266" s="215"/>
      <c r="H2266" s="212" t="s">
        <v>3665</v>
      </c>
      <c r="AY2266" s="126"/>
      <c r="BB2266" s="126"/>
      <c r="BE2266" s="126"/>
    </row>
    <row r="2267" spans="5:57" x14ac:dyDescent="0.25">
      <c r="E2267" s="282">
        <v>45376</v>
      </c>
      <c r="F2267" s="212">
        <v>3000</v>
      </c>
      <c r="G2267" s="215"/>
      <c r="H2267" s="212" t="s">
        <v>3663</v>
      </c>
      <c r="AY2267" s="126"/>
      <c r="BB2267" s="126"/>
      <c r="BE2267" s="126"/>
    </row>
    <row r="2268" spans="5:57" x14ac:dyDescent="0.25">
      <c r="E2268" s="282">
        <v>45376</v>
      </c>
      <c r="F2268" s="212">
        <v>5000</v>
      </c>
      <c r="G2268" s="215"/>
      <c r="H2268" s="212" t="s">
        <v>883</v>
      </c>
      <c r="AY2268" s="126"/>
      <c r="BB2268" s="126"/>
      <c r="BE2268" s="126"/>
    </row>
    <row r="2269" spans="5:57" x14ac:dyDescent="0.25">
      <c r="E2269" s="282">
        <v>45376</v>
      </c>
      <c r="F2269" s="212">
        <v>10000</v>
      </c>
      <c r="G2269" s="215" t="s">
        <v>1365</v>
      </c>
      <c r="H2269" s="212" t="s">
        <v>1275</v>
      </c>
      <c r="AY2269" s="126"/>
      <c r="BB2269" s="126"/>
      <c r="BE2269" s="126"/>
    </row>
    <row r="2270" spans="5:57" x14ac:dyDescent="0.25">
      <c r="E2270" s="282">
        <v>45376</v>
      </c>
      <c r="F2270" s="212">
        <v>16000</v>
      </c>
      <c r="G2270" s="215" t="s">
        <v>1281</v>
      </c>
      <c r="H2270" s="212" t="s">
        <v>3664</v>
      </c>
      <c r="AY2270" s="126"/>
      <c r="BB2270" s="126"/>
      <c r="BE2270" s="126"/>
    </row>
    <row r="2271" spans="5:57" x14ac:dyDescent="0.25">
      <c r="E2271" s="282">
        <v>45374</v>
      </c>
      <c r="F2271" s="212">
        <v>13000</v>
      </c>
      <c r="G2271" s="215"/>
      <c r="H2271" s="212" t="s">
        <v>3659</v>
      </c>
      <c r="AY2271" s="126"/>
      <c r="BB2271" s="126"/>
      <c r="BE2271" s="126"/>
    </row>
    <row r="2272" spans="5:57" x14ac:dyDescent="0.25">
      <c r="E2272" s="282">
        <v>45374</v>
      </c>
      <c r="F2272" s="212">
        <v>4000</v>
      </c>
      <c r="G2272" s="215"/>
      <c r="H2272" s="212" t="s">
        <v>3661</v>
      </c>
      <c r="AY2272" s="126"/>
      <c r="BB2272" s="126"/>
      <c r="BE2272" s="126"/>
    </row>
    <row r="2273" spans="5:57" x14ac:dyDescent="0.25">
      <c r="E2273" s="282">
        <v>45374</v>
      </c>
      <c r="F2273" s="212">
        <v>50000</v>
      </c>
      <c r="G2273" s="215"/>
      <c r="H2273" s="212" t="s">
        <v>3660</v>
      </c>
      <c r="AY2273" s="126"/>
      <c r="BB2273" s="126"/>
      <c r="BE2273" s="126"/>
    </row>
    <row r="2274" spans="5:57" x14ac:dyDescent="0.25">
      <c r="E2274" s="282">
        <v>45374</v>
      </c>
      <c r="F2274" s="212">
        <v>27000</v>
      </c>
      <c r="G2274" s="215"/>
      <c r="H2274" s="212" t="s">
        <v>3658</v>
      </c>
      <c r="AY2274" s="126"/>
      <c r="BB2274" s="126"/>
      <c r="BE2274" s="126"/>
    </row>
    <row r="2275" spans="5:57" x14ac:dyDescent="0.25">
      <c r="E2275" s="282">
        <v>45374</v>
      </c>
      <c r="F2275" s="212">
        <v>7000</v>
      </c>
      <c r="G2275" s="215"/>
      <c r="H2275" s="212" t="s">
        <v>3662</v>
      </c>
      <c r="AY2275" s="126"/>
      <c r="BB2275" s="126"/>
      <c r="BE2275" s="126"/>
    </row>
    <row r="2276" spans="5:57" x14ac:dyDescent="0.25">
      <c r="E2276" s="282">
        <v>45373</v>
      </c>
      <c r="F2276" s="212">
        <v>4000</v>
      </c>
      <c r="G2276" s="215" t="s">
        <v>1281</v>
      </c>
      <c r="H2276" s="212" t="s">
        <v>984</v>
      </c>
      <c r="AY2276" s="126"/>
      <c r="BB2276" s="126"/>
      <c r="BE2276" s="126"/>
    </row>
    <row r="2277" spans="5:57" x14ac:dyDescent="0.25">
      <c r="E2277" s="282">
        <v>45373</v>
      </c>
      <c r="F2277" s="212">
        <v>18000</v>
      </c>
      <c r="G2277" s="215" t="s">
        <v>1281</v>
      </c>
      <c r="H2277" s="212" t="s">
        <v>2135</v>
      </c>
      <c r="AY2277" s="126"/>
      <c r="BB2277" s="126"/>
      <c r="BE2277" s="126"/>
    </row>
    <row r="2278" spans="5:57" x14ac:dyDescent="0.25">
      <c r="E2278" s="282">
        <v>45373</v>
      </c>
      <c r="F2278" s="212">
        <v>5000</v>
      </c>
      <c r="G2278" s="215" t="s">
        <v>3322</v>
      </c>
      <c r="H2278" s="212" t="s">
        <v>3649</v>
      </c>
      <c r="AY2278" s="126"/>
      <c r="BB2278" s="126"/>
      <c r="BE2278" s="126"/>
    </row>
    <row r="2279" spans="5:57" x14ac:dyDescent="0.25">
      <c r="E2279" s="282">
        <v>45373</v>
      </c>
      <c r="F2279" s="212">
        <v>138000</v>
      </c>
      <c r="G2279" s="215" t="s">
        <v>1281</v>
      </c>
      <c r="H2279" s="212" t="s">
        <v>3648</v>
      </c>
      <c r="AY2279" s="126"/>
      <c r="BB2279" s="126"/>
      <c r="BE2279" s="126"/>
    </row>
    <row r="2280" spans="5:57" x14ac:dyDescent="0.25">
      <c r="E2280" s="282">
        <v>45372</v>
      </c>
      <c r="F2280" s="212">
        <v>7000</v>
      </c>
      <c r="G2280" s="215" t="s">
        <v>3244</v>
      </c>
      <c r="H2280" s="212" t="s">
        <v>1032</v>
      </c>
      <c r="AY2280" s="126"/>
      <c r="BB2280" s="126"/>
      <c r="BE2280" s="126"/>
    </row>
    <row r="2281" spans="5:57" x14ac:dyDescent="0.25">
      <c r="E2281" s="282">
        <v>45371</v>
      </c>
      <c r="F2281" s="212">
        <v>3000</v>
      </c>
      <c r="G2281" s="215" t="s">
        <v>3244</v>
      </c>
      <c r="H2281" s="212" t="s">
        <v>1029</v>
      </c>
      <c r="AY2281" s="126"/>
      <c r="BB2281" s="126"/>
      <c r="BE2281" s="126"/>
    </row>
    <row r="2282" spans="5:57" x14ac:dyDescent="0.25">
      <c r="E2282" s="282">
        <v>45371</v>
      </c>
      <c r="F2282" s="212">
        <v>15000</v>
      </c>
      <c r="G2282" s="215" t="s">
        <v>3244</v>
      </c>
      <c r="H2282" s="212" t="s">
        <v>3637</v>
      </c>
      <c r="AY2282" s="126"/>
      <c r="BB2282" s="126"/>
      <c r="BE2282" s="126"/>
    </row>
    <row r="2283" spans="5:57" x14ac:dyDescent="0.25">
      <c r="E2283" s="282">
        <v>45369</v>
      </c>
      <c r="F2283" s="212">
        <v>3000</v>
      </c>
      <c r="G2283" s="215" t="s">
        <v>3244</v>
      </c>
      <c r="H2283" s="212" t="s">
        <v>1029</v>
      </c>
      <c r="AY2283" s="126"/>
      <c r="BB2283" s="126"/>
      <c r="BE2283" s="126"/>
    </row>
    <row r="2284" spans="5:57" x14ac:dyDescent="0.25">
      <c r="E2284" s="282">
        <v>45369</v>
      </c>
      <c r="F2284" s="212">
        <v>3000</v>
      </c>
      <c r="G2284" s="215" t="s">
        <v>3244</v>
      </c>
      <c r="H2284" s="212" t="s">
        <v>1029</v>
      </c>
      <c r="AY2284" s="126"/>
      <c r="BB2284" s="126"/>
      <c r="BE2284" s="126"/>
    </row>
    <row r="2285" spans="5:57" x14ac:dyDescent="0.25">
      <c r="E2285" s="282">
        <v>45369</v>
      </c>
      <c r="F2285" s="212">
        <v>30000</v>
      </c>
      <c r="G2285" s="215" t="s">
        <v>911</v>
      </c>
      <c r="H2285" s="212" t="s">
        <v>885</v>
      </c>
      <c r="AY2285" s="126"/>
      <c r="BB2285" s="126"/>
      <c r="BE2285" s="126"/>
    </row>
    <row r="2286" spans="5:57" x14ac:dyDescent="0.25">
      <c r="E2286" s="282">
        <v>45369</v>
      </c>
      <c r="F2286" s="212">
        <v>8000</v>
      </c>
      <c r="G2286" s="215" t="s">
        <v>3244</v>
      </c>
      <c r="H2286" s="212" t="s">
        <v>956</v>
      </c>
      <c r="AY2286" s="126"/>
      <c r="BB2286" s="126"/>
      <c r="BE2286" s="126"/>
    </row>
    <row r="2287" spans="5:57" x14ac:dyDescent="0.25">
      <c r="E2287" s="282">
        <v>45369</v>
      </c>
      <c r="F2287" s="212">
        <v>5000</v>
      </c>
      <c r="G2287" s="215"/>
      <c r="H2287" s="212" t="s">
        <v>3626</v>
      </c>
      <c r="AY2287" s="126"/>
      <c r="BB2287" s="126"/>
      <c r="BE2287" s="126"/>
    </row>
    <row r="2288" spans="5:57" x14ac:dyDescent="0.25">
      <c r="E2288" s="282">
        <v>45367</v>
      </c>
      <c r="F2288" s="212">
        <v>3000</v>
      </c>
      <c r="G2288" s="215"/>
      <c r="H2288" s="212" t="s">
        <v>3620</v>
      </c>
      <c r="AY2288" s="126"/>
      <c r="BB2288" s="126"/>
      <c r="BE2288" s="126"/>
    </row>
    <row r="2289" spans="5:57" x14ac:dyDescent="0.25">
      <c r="E2289" s="282">
        <v>45366</v>
      </c>
      <c r="F2289" s="212">
        <v>4000</v>
      </c>
      <c r="G2289" s="215" t="s">
        <v>3320</v>
      </c>
      <c r="H2289" s="212" t="s">
        <v>888</v>
      </c>
      <c r="AY2289" s="126"/>
      <c r="BB2289" s="126"/>
      <c r="BE2289" s="126"/>
    </row>
    <row r="2290" spans="5:57" x14ac:dyDescent="0.25">
      <c r="E2290" s="282">
        <v>45366</v>
      </c>
      <c r="F2290" s="212">
        <v>3000</v>
      </c>
      <c r="G2290" s="215" t="s">
        <v>3322</v>
      </c>
      <c r="H2290" s="212" t="s">
        <v>1029</v>
      </c>
      <c r="AY2290" s="126"/>
      <c r="BB2290" s="126"/>
      <c r="BE2290" s="126"/>
    </row>
    <row r="2291" spans="5:57" x14ac:dyDescent="0.25">
      <c r="E2291" s="282">
        <v>45366</v>
      </c>
      <c r="F2291" s="212">
        <v>80000</v>
      </c>
      <c r="G2291" s="215"/>
      <c r="H2291" s="313" t="s">
        <v>3411</v>
      </c>
      <c r="AY2291" s="126"/>
      <c r="BB2291" s="126"/>
      <c r="BE2291" s="126"/>
    </row>
    <row r="2292" spans="5:57" x14ac:dyDescent="0.25">
      <c r="E2292" s="282">
        <v>45366</v>
      </c>
      <c r="F2292" s="212">
        <v>80000</v>
      </c>
      <c r="G2292" s="215"/>
      <c r="H2292" s="313" t="s">
        <v>3411</v>
      </c>
      <c r="AY2292" s="126"/>
      <c r="BB2292" s="126"/>
      <c r="BE2292" s="126"/>
    </row>
    <row r="2293" spans="5:57" x14ac:dyDescent="0.25">
      <c r="E2293" s="282">
        <v>45366</v>
      </c>
      <c r="F2293" s="212">
        <v>160000</v>
      </c>
      <c r="G2293" s="215"/>
      <c r="H2293" s="313" t="s">
        <v>3411</v>
      </c>
      <c r="AY2293" s="126"/>
      <c r="BB2293" s="126"/>
      <c r="BE2293" s="126"/>
    </row>
    <row r="2294" spans="5:57" x14ac:dyDescent="0.25">
      <c r="E2294" s="282">
        <v>45366</v>
      </c>
      <c r="F2294" s="212">
        <v>205000</v>
      </c>
      <c r="G2294" s="215" t="s">
        <v>1281</v>
      </c>
      <c r="H2294" s="212" t="s">
        <v>3344</v>
      </c>
      <c r="AY2294" s="126"/>
      <c r="BB2294" s="126"/>
      <c r="BE2294" s="126"/>
    </row>
    <row r="2295" spans="5:57" x14ac:dyDescent="0.25">
      <c r="E2295" s="282">
        <v>45365</v>
      </c>
      <c r="F2295" s="212">
        <v>7000</v>
      </c>
      <c r="G2295" s="215" t="s">
        <v>3244</v>
      </c>
      <c r="H2295" s="212" t="s">
        <v>1032</v>
      </c>
      <c r="AY2295" s="126"/>
      <c r="BB2295" s="126"/>
      <c r="BE2295" s="126"/>
    </row>
    <row r="2296" spans="5:57" x14ac:dyDescent="0.25">
      <c r="E2296" s="282">
        <v>45365</v>
      </c>
      <c r="F2296" s="212">
        <v>1000</v>
      </c>
      <c r="G2296" s="215"/>
      <c r="H2296" s="212" t="s">
        <v>605</v>
      </c>
      <c r="AY2296" s="126"/>
      <c r="BB2296" s="126"/>
      <c r="BE2296" s="126"/>
    </row>
    <row r="2297" spans="5:57" x14ac:dyDescent="0.25">
      <c r="E2297" s="282">
        <v>45365</v>
      </c>
      <c r="F2297" s="212">
        <v>32000</v>
      </c>
      <c r="G2297" s="215" t="s">
        <v>3322</v>
      </c>
      <c r="H2297" s="212" t="s">
        <v>1178</v>
      </c>
      <c r="AY2297" s="126"/>
      <c r="BB2297" s="126"/>
      <c r="BE2297" s="126"/>
    </row>
    <row r="2298" spans="5:57" x14ac:dyDescent="0.25">
      <c r="E2298" s="282">
        <v>45365</v>
      </c>
      <c r="F2298" s="212">
        <v>6000</v>
      </c>
      <c r="G2298" s="215" t="s">
        <v>1281</v>
      </c>
      <c r="H2298" s="212" t="s">
        <v>883</v>
      </c>
      <c r="AY2298" s="126"/>
      <c r="BB2298" s="126"/>
      <c r="BE2298" s="126"/>
    </row>
    <row r="2299" spans="5:57" x14ac:dyDescent="0.25">
      <c r="E2299" s="282">
        <v>45364</v>
      </c>
      <c r="F2299" s="212">
        <v>3000</v>
      </c>
      <c r="G2299" s="215" t="s">
        <v>3244</v>
      </c>
      <c r="H2299" s="212" t="s">
        <v>1029</v>
      </c>
      <c r="AY2299" s="126"/>
      <c r="BB2299" s="126"/>
      <c r="BE2299" s="126"/>
    </row>
    <row r="2300" spans="5:57" x14ac:dyDescent="0.25">
      <c r="E2300" s="282">
        <v>45364</v>
      </c>
      <c r="F2300" s="212">
        <v>20000</v>
      </c>
      <c r="G2300" s="215" t="s">
        <v>911</v>
      </c>
      <c r="H2300" s="212" t="s">
        <v>885</v>
      </c>
      <c r="AY2300" s="126"/>
      <c r="BB2300" s="126"/>
      <c r="BE2300" s="126"/>
    </row>
    <row r="2301" spans="5:57" x14ac:dyDescent="0.25">
      <c r="E2301" s="282">
        <v>45363</v>
      </c>
      <c r="F2301" s="212">
        <v>15000</v>
      </c>
      <c r="G2301" s="215"/>
      <c r="H2301" s="212" t="s">
        <v>3613</v>
      </c>
      <c r="AY2301" s="126"/>
      <c r="BB2301" s="126"/>
      <c r="BE2301" s="126"/>
    </row>
    <row r="2302" spans="5:57" x14ac:dyDescent="0.25">
      <c r="E2302" s="282">
        <v>45362</v>
      </c>
      <c r="F2302" s="212">
        <v>56000</v>
      </c>
      <c r="G2302" s="215" t="s">
        <v>1281</v>
      </c>
      <c r="H2302" s="212" t="s">
        <v>3600</v>
      </c>
      <c r="AY2302" s="126"/>
      <c r="BB2302" s="126"/>
      <c r="BE2302" s="126"/>
    </row>
    <row r="2303" spans="5:57" x14ac:dyDescent="0.25">
      <c r="E2303" s="282">
        <v>45361</v>
      </c>
      <c r="F2303" s="212">
        <v>20000</v>
      </c>
      <c r="G2303" s="215"/>
      <c r="H2303" s="212" t="s">
        <v>3604</v>
      </c>
      <c r="AY2303" s="126"/>
      <c r="BB2303" s="126"/>
      <c r="BE2303" s="126"/>
    </row>
    <row r="2304" spans="5:57" x14ac:dyDescent="0.25">
      <c r="E2304" s="282">
        <v>45361</v>
      </c>
      <c r="F2304" s="212">
        <v>5000</v>
      </c>
      <c r="G2304" s="215" t="s">
        <v>1281</v>
      </c>
      <c r="H2304" s="212" t="s">
        <v>883</v>
      </c>
      <c r="AY2304" s="126"/>
      <c r="BB2304" s="126"/>
      <c r="BE2304" s="126"/>
    </row>
    <row r="2305" spans="5:57" x14ac:dyDescent="0.25">
      <c r="E2305" s="282">
        <v>45361</v>
      </c>
      <c r="F2305" s="212">
        <v>120000</v>
      </c>
      <c r="G2305" s="215"/>
      <c r="H2305" s="313" t="s">
        <v>3411</v>
      </c>
      <c r="AY2305" s="126"/>
      <c r="BB2305" s="126"/>
      <c r="BE2305" s="126"/>
    </row>
    <row r="2306" spans="5:57" x14ac:dyDescent="0.25">
      <c r="E2306" s="282">
        <v>45360</v>
      </c>
      <c r="F2306" s="212">
        <v>3000</v>
      </c>
      <c r="G2306" s="215"/>
      <c r="H2306" s="212" t="s">
        <v>998</v>
      </c>
      <c r="AY2306" s="126"/>
      <c r="BB2306" s="126"/>
      <c r="BE2306" s="126"/>
    </row>
    <row r="2307" spans="5:57" x14ac:dyDescent="0.25">
      <c r="E2307" s="282">
        <v>45360</v>
      </c>
      <c r="F2307" s="212">
        <v>121000</v>
      </c>
      <c r="G2307" s="215"/>
      <c r="H2307" s="313" t="s">
        <v>3411</v>
      </c>
      <c r="AY2307" s="126"/>
      <c r="BB2307" s="126"/>
      <c r="BE2307" s="126"/>
    </row>
    <row r="2308" spans="5:57" x14ac:dyDescent="0.25">
      <c r="E2308" s="282">
        <v>45360</v>
      </c>
      <c r="F2308" s="212">
        <v>34000</v>
      </c>
      <c r="G2308" s="215" t="s">
        <v>911</v>
      </c>
      <c r="H2308" s="212" t="s">
        <v>3597</v>
      </c>
      <c r="AY2308" s="126"/>
      <c r="BB2308" s="126"/>
      <c r="BE2308" s="126"/>
    </row>
    <row r="2309" spans="5:57" x14ac:dyDescent="0.25">
      <c r="E2309" s="282">
        <v>45359</v>
      </c>
      <c r="F2309" s="212">
        <v>4000</v>
      </c>
      <c r="G2309" s="215" t="s">
        <v>1281</v>
      </c>
      <c r="H2309" s="212" t="s">
        <v>1455</v>
      </c>
      <c r="AY2309" s="126"/>
      <c r="BB2309" s="126"/>
      <c r="BE2309" s="126"/>
    </row>
    <row r="2310" spans="5:57" x14ac:dyDescent="0.25">
      <c r="E2310" s="282">
        <v>45359</v>
      </c>
      <c r="F2310" s="212">
        <v>55000</v>
      </c>
      <c r="G2310" s="215" t="s">
        <v>1281</v>
      </c>
      <c r="H2310" s="212" t="s">
        <v>3596</v>
      </c>
      <c r="AY2310" s="126"/>
      <c r="BB2310" s="126"/>
      <c r="BE2310" s="126"/>
    </row>
    <row r="2311" spans="5:57" x14ac:dyDescent="0.25">
      <c r="E2311" s="282">
        <v>45359</v>
      </c>
      <c r="F2311" s="212">
        <v>10000</v>
      </c>
      <c r="G2311" s="215" t="s">
        <v>1281</v>
      </c>
      <c r="H2311" s="212" t="s">
        <v>953</v>
      </c>
      <c r="AY2311" s="126"/>
      <c r="BB2311" s="126"/>
      <c r="BE2311" s="126"/>
    </row>
    <row r="2312" spans="5:57" x14ac:dyDescent="0.25">
      <c r="E2312" s="282">
        <v>45359</v>
      </c>
      <c r="F2312" s="212">
        <v>81000</v>
      </c>
      <c r="G2312" s="215"/>
      <c r="H2312" s="313" t="s">
        <v>3411</v>
      </c>
      <c r="AY2312" s="126"/>
      <c r="BB2312" s="126"/>
      <c r="BE2312" s="126"/>
    </row>
    <row r="2313" spans="5:57" x14ac:dyDescent="0.25">
      <c r="E2313" s="282">
        <v>45359</v>
      </c>
      <c r="F2313" s="212">
        <v>118000</v>
      </c>
      <c r="G2313" s="215" t="s">
        <v>1281</v>
      </c>
      <c r="H2313" s="212" t="s">
        <v>3344</v>
      </c>
      <c r="AY2313" s="126"/>
      <c r="BB2313" s="126"/>
      <c r="BE2313" s="126"/>
    </row>
    <row r="2314" spans="5:57" x14ac:dyDescent="0.25">
      <c r="E2314" s="282">
        <v>45359</v>
      </c>
      <c r="F2314" s="212">
        <v>20000</v>
      </c>
      <c r="G2314" s="215" t="s">
        <v>1281</v>
      </c>
      <c r="H2314" s="212" t="s">
        <v>1960</v>
      </c>
      <c r="AY2314" s="126"/>
      <c r="BB2314" s="126"/>
      <c r="BE2314" s="126"/>
    </row>
    <row r="2315" spans="5:57" x14ac:dyDescent="0.25">
      <c r="E2315" s="282">
        <v>45359</v>
      </c>
      <c r="F2315" s="212">
        <v>6000</v>
      </c>
      <c r="G2315" s="215" t="s">
        <v>1281</v>
      </c>
      <c r="H2315" s="212" t="s">
        <v>935</v>
      </c>
      <c r="AY2315" s="126"/>
      <c r="BB2315" s="126"/>
      <c r="BE2315" s="126"/>
    </row>
    <row r="2316" spans="5:57" x14ac:dyDescent="0.25">
      <c r="E2316" s="282">
        <v>45358</v>
      </c>
      <c r="F2316" s="212">
        <v>81000</v>
      </c>
      <c r="G2316" s="215"/>
      <c r="H2316" s="313" t="s">
        <v>3411</v>
      </c>
      <c r="AY2316" s="126"/>
      <c r="BB2316" s="126"/>
      <c r="BE2316" s="126"/>
    </row>
    <row r="2317" spans="5:57" x14ac:dyDescent="0.25">
      <c r="E2317" s="282">
        <v>45358</v>
      </c>
      <c r="F2317" s="212">
        <v>80000</v>
      </c>
      <c r="G2317" s="215"/>
      <c r="H2317" s="313" t="s">
        <v>3411</v>
      </c>
      <c r="AY2317" s="126"/>
      <c r="BB2317" s="126"/>
      <c r="BE2317" s="126"/>
    </row>
    <row r="2318" spans="5:57" x14ac:dyDescent="0.25">
      <c r="E2318" s="282">
        <v>45358</v>
      </c>
      <c r="F2318" s="212">
        <v>80000</v>
      </c>
      <c r="G2318" s="215"/>
      <c r="H2318" s="313" t="s">
        <v>3411</v>
      </c>
      <c r="AY2318" s="126"/>
      <c r="BB2318" s="126"/>
      <c r="BE2318" s="126"/>
    </row>
    <row r="2319" spans="5:57" x14ac:dyDescent="0.25">
      <c r="E2319" s="282">
        <v>45357</v>
      </c>
      <c r="F2319" s="212">
        <v>80000</v>
      </c>
      <c r="G2319" s="215"/>
      <c r="H2319" s="313" t="s">
        <v>3411</v>
      </c>
      <c r="AY2319" s="126"/>
      <c r="BB2319" s="126"/>
      <c r="BE2319" s="126"/>
    </row>
    <row r="2320" spans="5:57" x14ac:dyDescent="0.25">
      <c r="E2320" s="282">
        <v>45356</v>
      </c>
      <c r="F2320" s="212">
        <v>80000</v>
      </c>
      <c r="G2320" s="215"/>
      <c r="H2320" s="313" t="s">
        <v>3411</v>
      </c>
      <c r="AY2320" s="126"/>
      <c r="BB2320" s="126"/>
      <c r="BE2320" s="126"/>
    </row>
    <row r="2321" spans="5:57" x14ac:dyDescent="0.25">
      <c r="E2321" s="282">
        <v>45356</v>
      </c>
      <c r="F2321" s="212">
        <v>80000</v>
      </c>
      <c r="G2321" s="215"/>
      <c r="H2321" s="313" t="s">
        <v>3411</v>
      </c>
      <c r="AY2321" s="126"/>
      <c r="BB2321" s="126"/>
      <c r="BE2321" s="126"/>
    </row>
    <row r="2322" spans="5:57" x14ac:dyDescent="0.25">
      <c r="E2322" s="282">
        <v>45356</v>
      </c>
      <c r="F2322" s="212">
        <v>20000</v>
      </c>
      <c r="G2322" s="215"/>
      <c r="H2322" s="212" t="s">
        <v>2257</v>
      </c>
      <c r="AY2322" s="126"/>
      <c r="BB2322" s="126"/>
      <c r="BE2322" s="126"/>
    </row>
    <row r="2323" spans="5:57" x14ac:dyDescent="0.25">
      <c r="E2323" s="282">
        <v>45355</v>
      </c>
      <c r="F2323" s="212">
        <v>3000</v>
      </c>
      <c r="G2323" s="215" t="s">
        <v>3244</v>
      </c>
      <c r="H2323" s="212" t="s">
        <v>605</v>
      </c>
      <c r="AY2323" s="126"/>
      <c r="BB2323" s="126"/>
      <c r="BE2323" s="126"/>
    </row>
    <row r="2324" spans="5:57" x14ac:dyDescent="0.25">
      <c r="E2324" s="282">
        <v>45355</v>
      </c>
      <c r="F2324" s="212">
        <v>25000</v>
      </c>
      <c r="G2324" s="215" t="s">
        <v>911</v>
      </c>
      <c r="H2324" s="212" t="s">
        <v>3568</v>
      </c>
      <c r="AY2324" s="126"/>
      <c r="BB2324" s="126"/>
      <c r="BE2324" s="126"/>
    </row>
    <row r="2325" spans="5:57" x14ac:dyDescent="0.25">
      <c r="E2325" s="282">
        <v>45353</v>
      </c>
      <c r="F2325" s="212">
        <v>5000</v>
      </c>
      <c r="G2325" s="215" t="s">
        <v>1281</v>
      </c>
      <c r="H2325" s="212" t="s">
        <v>883</v>
      </c>
      <c r="AY2325" s="126"/>
      <c r="BB2325" s="126"/>
      <c r="BE2325" s="126"/>
    </row>
    <row r="2326" spans="5:57" x14ac:dyDescent="0.25">
      <c r="E2326" s="282">
        <v>45353</v>
      </c>
      <c r="F2326" s="212">
        <v>21000</v>
      </c>
      <c r="G2326" s="215"/>
      <c r="H2326" s="212" t="s">
        <v>3559</v>
      </c>
      <c r="AY2326" s="126"/>
      <c r="BB2326" s="126"/>
      <c r="BE2326" s="126"/>
    </row>
    <row r="2327" spans="5:57" x14ac:dyDescent="0.25">
      <c r="E2327" s="282">
        <v>45353</v>
      </c>
      <c r="F2327" s="212">
        <v>2000</v>
      </c>
      <c r="G2327" s="215"/>
      <c r="H2327" s="212" t="s">
        <v>914</v>
      </c>
      <c r="AY2327" s="126"/>
      <c r="BB2327" s="126"/>
      <c r="BE2327" s="126"/>
    </row>
    <row r="2328" spans="5:57" x14ac:dyDescent="0.25">
      <c r="E2328" s="282">
        <v>45352</v>
      </c>
      <c r="F2328" s="212">
        <v>4000</v>
      </c>
      <c r="G2328" s="215" t="s">
        <v>1281</v>
      </c>
      <c r="H2328" s="212" t="s">
        <v>888</v>
      </c>
      <c r="AY2328" s="126"/>
      <c r="BB2328" s="126"/>
      <c r="BE2328" s="126"/>
    </row>
    <row r="2329" spans="5:57" x14ac:dyDescent="0.25">
      <c r="E2329" s="282">
        <v>45352</v>
      </c>
      <c r="F2329" s="212">
        <v>2000</v>
      </c>
      <c r="G2329" s="215"/>
      <c r="H2329" s="212" t="s">
        <v>2618</v>
      </c>
      <c r="AY2329" s="126"/>
      <c r="BB2329" s="126"/>
      <c r="BE2329" s="126"/>
    </row>
    <row r="2330" spans="5:57" x14ac:dyDescent="0.25">
      <c r="E2330" s="282">
        <v>45352</v>
      </c>
      <c r="F2330" s="212">
        <v>80000</v>
      </c>
      <c r="G2330" s="215"/>
      <c r="H2330" s="313" t="s">
        <v>3411</v>
      </c>
      <c r="AY2330" s="126"/>
      <c r="BB2330" s="126"/>
      <c r="BE2330" s="126"/>
    </row>
    <row r="2331" spans="5:57" x14ac:dyDescent="0.25">
      <c r="E2331" s="282">
        <v>45352</v>
      </c>
      <c r="F2331" s="212">
        <v>183000</v>
      </c>
      <c r="G2331" s="215" t="s">
        <v>1281</v>
      </c>
      <c r="H2331" s="212" t="s">
        <v>3344</v>
      </c>
      <c r="AY2331" s="126"/>
      <c r="BB2331" s="126"/>
      <c r="BE2331" s="126"/>
    </row>
    <row r="2332" spans="5:57" x14ac:dyDescent="0.25">
      <c r="E2332" s="282">
        <v>45352</v>
      </c>
      <c r="F2332" s="212">
        <v>24000</v>
      </c>
      <c r="G2332" s="215" t="s">
        <v>3322</v>
      </c>
      <c r="H2332" s="212" t="s">
        <v>3561</v>
      </c>
      <c r="AY2332" s="126"/>
      <c r="BB2332" s="126"/>
      <c r="BE2332" s="126"/>
    </row>
    <row r="2333" spans="5:57" x14ac:dyDescent="0.25">
      <c r="E2333" s="282">
        <v>45351</v>
      </c>
      <c r="F2333" s="212">
        <v>1000</v>
      </c>
      <c r="G2333" s="215"/>
      <c r="H2333" s="212" t="s">
        <v>3560</v>
      </c>
      <c r="AY2333" s="126"/>
      <c r="BB2333" s="126"/>
      <c r="BE2333" s="126"/>
    </row>
    <row r="2334" spans="5:57" x14ac:dyDescent="0.25">
      <c r="E2334" s="282">
        <v>45351</v>
      </c>
      <c r="F2334" s="212">
        <v>7000</v>
      </c>
      <c r="G2334" s="215" t="s">
        <v>3244</v>
      </c>
      <c r="H2334" s="212" t="s">
        <v>1032</v>
      </c>
      <c r="AY2334" s="126"/>
      <c r="BB2334" s="126"/>
      <c r="BE2334" s="126"/>
    </row>
    <row r="2335" spans="5:57" x14ac:dyDescent="0.25">
      <c r="E2335" s="282">
        <v>45351</v>
      </c>
      <c r="F2335" s="212">
        <v>2000</v>
      </c>
      <c r="G2335" s="215" t="s">
        <v>3324</v>
      </c>
      <c r="H2335" s="212" t="s">
        <v>3550</v>
      </c>
      <c r="AY2335" s="126"/>
      <c r="BB2335" s="126"/>
      <c r="BE2335" s="126"/>
    </row>
    <row r="2336" spans="5:57" x14ac:dyDescent="0.25">
      <c r="E2336" s="282">
        <v>45351</v>
      </c>
      <c r="F2336" s="212">
        <v>5000</v>
      </c>
      <c r="G2336" s="215" t="s">
        <v>3324</v>
      </c>
      <c r="H2336" s="212" t="s">
        <v>2257</v>
      </c>
      <c r="AY2336" s="126"/>
      <c r="BB2336" s="126"/>
      <c r="BE2336" s="126"/>
    </row>
    <row r="2337" spans="5:57" x14ac:dyDescent="0.25">
      <c r="E2337" s="282">
        <v>45350</v>
      </c>
      <c r="F2337" s="212">
        <v>1000</v>
      </c>
      <c r="G2337" s="215" t="s">
        <v>3322</v>
      </c>
      <c r="H2337" s="212" t="s">
        <v>3546</v>
      </c>
      <c r="AY2337" s="126"/>
      <c r="BB2337" s="126"/>
      <c r="BE2337" s="126"/>
    </row>
    <row r="2338" spans="5:57" x14ac:dyDescent="0.25">
      <c r="E2338" s="282">
        <v>45350</v>
      </c>
      <c r="F2338" s="212">
        <v>3000</v>
      </c>
      <c r="G2338" s="215" t="s">
        <v>3244</v>
      </c>
      <c r="H2338" s="212" t="s">
        <v>605</v>
      </c>
      <c r="AY2338" s="126"/>
      <c r="BB2338" s="126"/>
      <c r="BE2338" s="126"/>
    </row>
    <row r="2339" spans="5:57" x14ac:dyDescent="0.25">
      <c r="E2339" s="282">
        <v>45350</v>
      </c>
      <c r="F2339" s="212">
        <v>30000</v>
      </c>
      <c r="G2339" s="215" t="s">
        <v>911</v>
      </c>
      <c r="H2339" s="212" t="s">
        <v>885</v>
      </c>
      <c r="AY2339" s="126"/>
      <c r="BB2339" s="126"/>
      <c r="BE2339" s="126"/>
    </row>
    <row r="2340" spans="5:57" x14ac:dyDescent="0.25">
      <c r="E2340" s="282">
        <v>45349</v>
      </c>
      <c r="F2340" s="212">
        <v>3000</v>
      </c>
      <c r="G2340" s="215" t="s">
        <v>3244</v>
      </c>
      <c r="H2340" s="212" t="s">
        <v>1029</v>
      </c>
      <c r="AY2340" s="126"/>
      <c r="BB2340" s="126"/>
      <c r="BE2340" s="126"/>
    </row>
    <row r="2341" spans="5:57" x14ac:dyDescent="0.25">
      <c r="E2341" s="282">
        <v>45349</v>
      </c>
      <c r="F2341" s="212">
        <v>5000</v>
      </c>
      <c r="G2341" s="215" t="s">
        <v>3244</v>
      </c>
      <c r="H2341" s="212" t="s">
        <v>3542</v>
      </c>
      <c r="AY2341" s="126"/>
      <c r="BB2341" s="126"/>
      <c r="BE2341" s="126"/>
    </row>
    <row r="2342" spans="5:57" x14ac:dyDescent="0.25">
      <c r="E2342" s="282">
        <v>45348</v>
      </c>
      <c r="F2342" s="212">
        <v>4000</v>
      </c>
      <c r="G2342" s="215" t="s">
        <v>3322</v>
      </c>
      <c r="H2342" s="212" t="s">
        <v>605</v>
      </c>
      <c r="AY2342" s="126"/>
      <c r="BB2342" s="126"/>
      <c r="BE2342" s="126"/>
    </row>
    <row r="2343" spans="5:57" x14ac:dyDescent="0.25">
      <c r="E2343" s="282">
        <v>45348</v>
      </c>
      <c r="F2343" s="212">
        <v>81000</v>
      </c>
      <c r="G2343" s="215"/>
      <c r="H2343" s="313" t="s">
        <v>3411</v>
      </c>
      <c r="AY2343" s="126"/>
      <c r="BB2343" s="126"/>
      <c r="BE2343" s="126"/>
    </row>
    <row r="2344" spans="5:57" x14ac:dyDescent="0.25">
      <c r="E2344" s="282">
        <v>45348</v>
      </c>
      <c r="F2344" s="212">
        <v>81000</v>
      </c>
      <c r="G2344" s="215"/>
      <c r="H2344" s="313" t="s">
        <v>3411</v>
      </c>
      <c r="AY2344" s="126"/>
      <c r="BB2344" s="126"/>
      <c r="BE2344" s="126"/>
    </row>
    <row r="2345" spans="5:57" x14ac:dyDescent="0.25">
      <c r="E2345" s="282">
        <v>45348</v>
      </c>
      <c r="F2345" s="212">
        <v>8000</v>
      </c>
      <c r="G2345" s="215" t="s">
        <v>1365</v>
      </c>
      <c r="H2345" s="212" t="s">
        <v>3541</v>
      </c>
      <c r="AY2345" s="126"/>
      <c r="BB2345" s="126"/>
      <c r="BE2345" s="126"/>
    </row>
    <row r="2346" spans="5:57" x14ac:dyDescent="0.25">
      <c r="E2346" s="282">
        <v>45347</v>
      </c>
      <c r="F2346" s="212">
        <v>81000</v>
      </c>
      <c r="G2346" s="215"/>
      <c r="H2346" s="313" t="s">
        <v>3411</v>
      </c>
      <c r="AY2346" s="126"/>
      <c r="BB2346" s="126"/>
      <c r="BE2346" s="126"/>
    </row>
    <row r="2347" spans="5:57" x14ac:dyDescent="0.25">
      <c r="E2347" s="282">
        <v>45347</v>
      </c>
      <c r="F2347" s="212">
        <v>25000</v>
      </c>
      <c r="G2347" s="215" t="s">
        <v>3324</v>
      </c>
      <c r="H2347" s="212" t="s">
        <v>3474</v>
      </c>
      <c r="AY2347" s="126"/>
      <c r="BB2347" s="126"/>
      <c r="BE2347" s="126"/>
    </row>
    <row r="2348" spans="5:57" x14ac:dyDescent="0.25">
      <c r="E2348" s="282">
        <v>45346</v>
      </c>
      <c r="F2348" s="212">
        <v>4000</v>
      </c>
      <c r="G2348" s="215"/>
      <c r="H2348" s="212" t="s">
        <v>984</v>
      </c>
      <c r="AY2348" s="126"/>
      <c r="BB2348" s="126"/>
      <c r="BE2348" s="126"/>
    </row>
    <row r="2349" spans="5:57" x14ac:dyDescent="0.25">
      <c r="E2349" s="282">
        <v>45346</v>
      </c>
      <c r="F2349" s="212">
        <v>10000</v>
      </c>
      <c r="G2349" s="215" t="s">
        <v>3324</v>
      </c>
      <c r="H2349" s="212" t="s">
        <v>3539</v>
      </c>
      <c r="AY2349" s="126"/>
      <c r="BB2349" s="126"/>
      <c r="BE2349" s="126"/>
    </row>
    <row r="2350" spans="5:57" x14ac:dyDescent="0.25">
      <c r="E2350" s="282">
        <v>45346</v>
      </c>
      <c r="F2350" s="212">
        <v>18000</v>
      </c>
      <c r="G2350" s="215" t="s">
        <v>1281</v>
      </c>
      <c r="H2350" s="212" t="s">
        <v>3538</v>
      </c>
      <c r="AY2350" s="126"/>
      <c r="BB2350" s="126"/>
      <c r="BE2350" s="126"/>
    </row>
    <row r="2351" spans="5:57" x14ac:dyDescent="0.25">
      <c r="E2351" s="282">
        <v>45346</v>
      </c>
      <c r="F2351" s="212">
        <v>5000</v>
      </c>
      <c r="G2351" s="215" t="s">
        <v>1281</v>
      </c>
      <c r="H2351" s="212" t="s">
        <v>883</v>
      </c>
      <c r="AY2351" s="126"/>
      <c r="BB2351" s="126"/>
      <c r="BE2351" s="126"/>
    </row>
    <row r="2352" spans="5:57" x14ac:dyDescent="0.25">
      <c r="E2352" s="282">
        <v>45346</v>
      </c>
      <c r="F2352" s="212">
        <v>179000</v>
      </c>
      <c r="G2352" s="215" t="s">
        <v>1281</v>
      </c>
      <c r="H2352" s="212" t="s">
        <v>3344</v>
      </c>
      <c r="AY2352" s="126"/>
      <c r="BB2352" s="126"/>
      <c r="BE2352" s="126"/>
    </row>
    <row r="2353" spans="5:57" x14ac:dyDescent="0.25">
      <c r="E2353" s="282">
        <v>45346</v>
      </c>
      <c r="F2353" s="212">
        <v>10000</v>
      </c>
      <c r="G2353" s="215"/>
      <c r="H2353" s="212" t="s">
        <v>3532</v>
      </c>
      <c r="AY2353" s="126"/>
      <c r="BB2353" s="126"/>
      <c r="BE2353" s="126"/>
    </row>
    <row r="2354" spans="5:57" x14ac:dyDescent="0.25">
      <c r="E2354" s="282">
        <v>45345</v>
      </c>
      <c r="F2354" s="212">
        <v>20000</v>
      </c>
      <c r="G2354" s="215" t="s">
        <v>1281</v>
      </c>
      <c r="H2354" s="212" t="s">
        <v>3243</v>
      </c>
      <c r="AY2354" s="126"/>
      <c r="BB2354" s="126"/>
      <c r="BE2354" s="126"/>
    </row>
    <row r="2355" spans="5:57" x14ac:dyDescent="0.25">
      <c r="E2355" s="282">
        <v>45344</v>
      </c>
      <c r="F2355" s="212">
        <v>2000</v>
      </c>
      <c r="G2355" s="215" t="s">
        <v>3324</v>
      </c>
      <c r="H2355" s="212" t="s">
        <v>3390</v>
      </c>
      <c r="AY2355" s="126"/>
      <c r="BB2355" s="126"/>
      <c r="BE2355" s="126"/>
    </row>
    <row r="2356" spans="5:57" x14ac:dyDescent="0.25">
      <c r="E2356" s="282">
        <v>45344</v>
      </c>
      <c r="F2356" s="212">
        <v>81000</v>
      </c>
      <c r="G2356" s="215"/>
      <c r="H2356" s="313" t="s">
        <v>3411</v>
      </c>
      <c r="AY2356" s="126"/>
      <c r="BB2356" s="126"/>
      <c r="BE2356" s="126"/>
    </row>
    <row r="2357" spans="5:57" x14ac:dyDescent="0.25">
      <c r="E2357" s="282">
        <v>45343</v>
      </c>
      <c r="F2357" s="212">
        <v>15000</v>
      </c>
      <c r="G2357" s="215" t="s">
        <v>1365</v>
      </c>
      <c r="H2357" s="212" t="s">
        <v>2847</v>
      </c>
      <c r="AY2357" s="126"/>
      <c r="BB2357" s="126"/>
      <c r="BE2357" s="126"/>
    </row>
    <row r="2358" spans="5:57" x14ac:dyDescent="0.25">
      <c r="E2358" s="282">
        <v>45343</v>
      </c>
      <c r="F2358" s="212">
        <v>3000</v>
      </c>
      <c r="G2358" s="215" t="s">
        <v>3244</v>
      </c>
      <c r="H2358" s="212" t="s">
        <v>1029</v>
      </c>
      <c r="AY2358" s="126"/>
      <c r="BB2358" s="126"/>
      <c r="BE2358" s="126"/>
    </row>
    <row r="2359" spans="5:57" x14ac:dyDescent="0.25">
      <c r="E2359" s="282">
        <v>45343</v>
      </c>
      <c r="F2359" s="212">
        <v>30000</v>
      </c>
      <c r="G2359" s="215"/>
      <c r="H2359" s="212" t="s">
        <v>885</v>
      </c>
      <c r="AY2359" s="126"/>
      <c r="BB2359" s="126"/>
      <c r="BE2359" s="126"/>
    </row>
    <row r="2360" spans="5:57" x14ac:dyDescent="0.25">
      <c r="E2360" s="282">
        <v>45342</v>
      </c>
      <c r="F2360" s="212">
        <v>4000</v>
      </c>
      <c r="G2360" s="215" t="s">
        <v>3244</v>
      </c>
      <c r="H2360" s="212" t="s">
        <v>1029</v>
      </c>
      <c r="AY2360" s="126"/>
      <c r="BB2360" s="126"/>
      <c r="BE2360" s="126"/>
    </row>
    <row r="2361" spans="5:57" x14ac:dyDescent="0.25">
      <c r="E2361" s="282">
        <v>45341</v>
      </c>
      <c r="F2361" s="212">
        <v>3000</v>
      </c>
      <c r="G2361" s="215" t="s">
        <v>3244</v>
      </c>
      <c r="H2361" s="212" t="s">
        <v>1029</v>
      </c>
      <c r="AY2361" s="126"/>
      <c r="BB2361" s="126"/>
      <c r="BE2361" s="126"/>
    </row>
    <row r="2362" spans="5:57" x14ac:dyDescent="0.25">
      <c r="E2362" s="282">
        <v>45341</v>
      </c>
      <c r="F2362" s="212">
        <v>5000</v>
      </c>
      <c r="G2362" s="215" t="s">
        <v>3323</v>
      </c>
      <c r="H2362" s="212" t="s">
        <v>3512</v>
      </c>
      <c r="AY2362" s="126"/>
      <c r="BB2362" s="126"/>
      <c r="BE2362" s="126"/>
    </row>
    <row r="2363" spans="5:57" x14ac:dyDescent="0.25">
      <c r="E2363" s="282">
        <v>45341</v>
      </c>
      <c r="F2363" s="212">
        <v>81000</v>
      </c>
      <c r="G2363" s="215"/>
      <c r="H2363" s="313" t="s">
        <v>3411</v>
      </c>
      <c r="AY2363" s="126"/>
      <c r="BB2363" s="126"/>
      <c r="BE2363" s="126"/>
    </row>
    <row r="2364" spans="5:57" x14ac:dyDescent="0.25">
      <c r="E2364" s="282">
        <v>45341</v>
      </c>
      <c r="F2364" s="212">
        <v>10000</v>
      </c>
      <c r="G2364" s="215"/>
      <c r="H2364" s="212" t="s">
        <v>3514</v>
      </c>
      <c r="AY2364" s="126"/>
      <c r="BB2364" s="126"/>
      <c r="BE2364" s="126"/>
    </row>
    <row r="2365" spans="5:57" x14ac:dyDescent="0.25">
      <c r="E2365" s="282">
        <v>45339</v>
      </c>
      <c r="F2365" s="212">
        <v>20000</v>
      </c>
      <c r="G2365" s="215" t="s">
        <v>1365</v>
      </c>
      <c r="H2365" s="212" t="s">
        <v>3508</v>
      </c>
      <c r="AY2365" s="126"/>
      <c r="BB2365" s="126"/>
      <c r="BE2365" s="126"/>
    </row>
    <row r="2366" spans="5:57" x14ac:dyDescent="0.25">
      <c r="E2366" s="282">
        <v>45339</v>
      </c>
      <c r="F2366" s="212">
        <v>8000</v>
      </c>
      <c r="G2366" s="215"/>
      <c r="H2366" s="212" t="s">
        <v>3511</v>
      </c>
      <c r="AY2366" s="126"/>
      <c r="BB2366" s="126"/>
      <c r="BE2366" s="126"/>
    </row>
    <row r="2367" spans="5:57" x14ac:dyDescent="0.25">
      <c r="E2367" s="282">
        <v>45339</v>
      </c>
      <c r="F2367" s="212">
        <v>5000</v>
      </c>
      <c r="G2367" s="215" t="s">
        <v>1281</v>
      </c>
      <c r="H2367" s="212" t="s">
        <v>883</v>
      </c>
      <c r="AY2367" s="126"/>
      <c r="BB2367" s="126"/>
      <c r="BE2367" s="126"/>
    </row>
    <row r="2368" spans="5:57" x14ac:dyDescent="0.25">
      <c r="E2368" s="282">
        <v>45339</v>
      </c>
      <c r="F2368" s="212">
        <v>81000</v>
      </c>
      <c r="G2368" s="215"/>
      <c r="H2368" s="313" t="s">
        <v>3411</v>
      </c>
      <c r="AY2368" s="126"/>
      <c r="BB2368" s="126"/>
      <c r="BE2368" s="126"/>
    </row>
    <row r="2369" spans="5:57" x14ac:dyDescent="0.25">
      <c r="E2369" s="282">
        <v>45339</v>
      </c>
      <c r="F2369" s="212">
        <v>5000</v>
      </c>
      <c r="G2369" s="215"/>
      <c r="H2369" s="212" t="s">
        <v>3509</v>
      </c>
      <c r="AY2369" s="126"/>
      <c r="BB2369" s="126"/>
      <c r="BE2369" s="126"/>
    </row>
    <row r="2370" spans="5:57" x14ac:dyDescent="0.25">
      <c r="E2370" s="282">
        <v>45339</v>
      </c>
      <c r="F2370" s="212">
        <v>201000</v>
      </c>
      <c r="G2370" s="215" t="s">
        <v>1281</v>
      </c>
      <c r="H2370" s="212" t="s">
        <v>3344</v>
      </c>
      <c r="AY2370" s="126"/>
      <c r="BB2370" s="126"/>
      <c r="BE2370" s="126"/>
    </row>
    <row r="2371" spans="5:57" x14ac:dyDescent="0.25">
      <c r="E2371" s="282">
        <v>45339</v>
      </c>
      <c r="F2371" s="212">
        <v>5000</v>
      </c>
      <c r="G2371" s="215" t="s">
        <v>3323</v>
      </c>
      <c r="H2371" s="212"/>
      <c r="AY2371" s="126"/>
      <c r="BB2371" s="126"/>
      <c r="BE2371" s="126"/>
    </row>
    <row r="2372" spans="5:57" x14ac:dyDescent="0.25">
      <c r="E2372" s="282">
        <v>45338</v>
      </c>
      <c r="F2372" s="212">
        <v>30000</v>
      </c>
      <c r="G2372" s="215" t="s">
        <v>3322</v>
      </c>
      <c r="H2372" s="212" t="s">
        <v>885</v>
      </c>
      <c r="AY2372" s="126"/>
      <c r="BB2372" s="126"/>
      <c r="BE2372" s="126"/>
    </row>
    <row r="2373" spans="5:57" x14ac:dyDescent="0.25">
      <c r="E2373" s="282">
        <v>45337</v>
      </c>
      <c r="F2373" s="212">
        <v>7000</v>
      </c>
      <c r="G2373" s="215" t="s">
        <v>3244</v>
      </c>
      <c r="H2373" s="212" t="s">
        <v>1032</v>
      </c>
      <c r="AY2373" s="126"/>
      <c r="BB2373" s="126"/>
      <c r="BE2373" s="126"/>
    </row>
    <row r="2374" spans="5:57" x14ac:dyDescent="0.25">
      <c r="E2374" s="282">
        <v>45337</v>
      </c>
      <c r="F2374" s="212">
        <v>40000</v>
      </c>
      <c r="G2374" s="215"/>
      <c r="H2374" s="212" t="s">
        <v>3502</v>
      </c>
      <c r="AY2374" s="126"/>
      <c r="BB2374" s="126"/>
      <c r="BE2374" s="126"/>
    </row>
    <row r="2375" spans="5:57" x14ac:dyDescent="0.25">
      <c r="E2375" s="282">
        <v>45336</v>
      </c>
      <c r="F2375" s="212">
        <v>3000</v>
      </c>
      <c r="G2375" s="215" t="s">
        <v>3244</v>
      </c>
      <c r="H2375" s="212" t="s">
        <v>605</v>
      </c>
      <c r="AY2375" s="126"/>
      <c r="BB2375" s="126"/>
      <c r="BE2375" s="126"/>
    </row>
    <row r="2376" spans="5:57" x14ac:dyDescent="0.25">
      <c r="E2376" s="282">
        <v>45335</v>
      </c>
      <c r="F2376" s="212">
        <v>16000</v>
      </c>
      <c r="G2376" s="215" t="s">
        <v>3322</v>
      </c>
      <c r="H2376" s="212" t="s">
        <v>3488</v>
      </c>
      <c r="AY2376" s="126"/>
      <c r="BB2376" s="126"/>
      <c r="BE2376" s="126"/>
    </row>
    <row r="2377" spans="5:57" x14ac:dyDescent="0.25">
      <c r="E2377" s="282">
        <v>45335</v>
      </c>
      <c r="F2377" s="212">
        <v>3000</v>
      </c>
      <c r="G2377" s="215" t="s">
        <v>3244</v>
      </c>
      <c r="H2377" s="212" t="s">
        <v>605</v>
      </c>
      <c r="AY2377" s="126"/>
      <c r="BB2377" s="126"/>
      <c r="BE2377" s="126"/>
    </row>
    <row r="2378" spans="5:57" x14ac:dyDescent="0.25">
      <c r="E2378" s="282">
        <v>45335</v>
      </c>
      <c r="F2378" s="212">
        <v>31000</v>
      </c>
      <c r="G2378" s="215" t="s">
        <v>3322</v>
      </c>
      <c r="H2378" s="212" t="s">
        <v>1178</v>
      </c>
      <c r="AY2378" s="126"/>
      <c r="BB2378" s="126"/>
      <c r="BE2378" s="126"/>
    </row>
    <row r="2379" spans="5:57" x14ac:dyDescent="0.25">
      <c r="E2379" s="282">
        <v>45335</v>
      </c>
      <c r="F2379" s="212">
        <v>2000</v>
      </c>
      <c r="G2379" s="215"/>
      <c r="H2379" s="212" t="s">
        <v>1956</v>
      </c>
      <c r="AY2379" s="126"/>
      <c r="BB2379" s="126"/>
      <c r="BE2379" s="126"/>
    </row>
    <row r="2380" spans="5:57" x14ac:dyDescent="0.25">
      <c r="E2380" s="282">
        <v>45335</v>
      </c>
      <c r="F2380" s="212">
        <v>5000</v>
      </c>
      <c r="G2380" s="215" t="s">
        <v>1281</v>
      </c>
      <c r="H2380" s="212" t="s">
        <v>883</v>
      </c>
      <c r="AY2380" s="126"/>
      <c r="BB2380" s="126"/>
      <c r="BE2380" s="126"/>
    </row>
    <row r="2381" spans="5:57" x14ac:dyDescent="0.25">
      <c r="E2381" s="282">
        <v>45335</v>
      </c>
      <c r="F2381" s="212">
        <v>4000</v>
      </c>
      <c r="G2381" s="215" t="s">
        <v>3244</v>
      </c>
      <c r="H2381" s="212" t="s">
        <v>3486</v>
      </c>
      <c r="AY2381" s="126"/>
      <c r="BB2381" s="126"/>
      <c r="BE2381" s="126"/>
    </row>
    <row r="2382" spans="5:57" x14ac:dyDescent="0.25">
      <c r="E2382" s="282">
        <v>45334</v>
      </c>
      <c r="F2382" s="212">
        <v>17000</v>
      </c>
      <c r="G2382" s="215" t="s">
        <v>1281</v>
      </c>
      <c r="H2382" s="212" t="s">
        <v>3475</v>
      </c>
      <c r="AY2382" s="126"/>
      <c r="BB2382" s="126"/>
      <c r="BE2382" s="126"/>
    </row>
    <row r="2383" spans="5:57" x14ac:dyDescent="0.25">
      <c r="E2383" s="282">
        <v>45334</v>
      </c>
      <c r="F2383" s="212">
        <v>20000</v>
      </c>
      <c r="G2383" s="215" t="s">
        <v>1365</v>
      </c>
      <c r="H2383" s="212" t="s">
        <v>2847</v>
      </c>
      <c r="AY2383" s="126"/>
      <c r="BB2383" s="126"/>
      <c r="BE2383" s="126"/>
    </row>
    <row r="2384" spans="5:57" x14ac:dyDescent="0.25">
      <c r="E2384" s="282">
        <v>45334</v>
      </c>
      <c r="F2384" s="212">
        <v>3000</v>
      </c>
      <c r="G2384" s="215" t="s">
        <v>3244</v>
      </c>
      <c r="H2384" s="212" t="s">
        <v>3476</v>
      </c>
      <c r="AY2384" s="126"/>
      <c r="BB2384" s="126"/>
      <c r="BE2384" s="126"/>
    </row>
    <row r="2385" spans="5:57" x14ac:dyDescent="0.25">
      <c r="E2385" s="282">
        <v>45334</v>
      </c>
      <c r="F2385" s="212">
        <v>10000</v>
      </c>
      <c r="G2385" s="215" t="s">
        <v>1365</v>
      </c>
      <c r="H2385" s="212" t="s">
        <v>3487</v>
      </c>
      <c r="AY2385" s="126"/>
      <c r="BB2385" s="126"/>
      <c r="BE2385" s="126"/>
    </row>
    <row r="2386" spans="5:57" x14ac:dyDescent="0.25">
      <c r="E2386" s="282">
        <v>45334</v>
      </c>
      <c r="F2386" s="212">
        <v>4000</v>
      </c>
      <c r="G2386" s="215" t="s">
        <v>3244</v>
      </c>
      <c r="H2386" s="212" t="s">
        <v>3481</v>
      </c>
      <c r="AY2386" s="126"/>
      <c r="BB2386" s="126"/>
      <c r="BE2386" s="126"/>
    </row>
    <row r="2387" spans="5:57" x14ac:dyDescent="0.25">
      <c r="E2387" s="282">
        <v>45334</v>
      </c>
      <c r="F2387" s="212">
        <v>10000</v>
      </c>
      <c r="G2387" s="215" t="s">
        <v>3324</v>
      </c>
      <c r="H2387" s="212" t="s">
        <v>3482</v>
      </c>
      <c r="AY2387" s="126"/>
      <c r="BB2387" s="126"/>
      <c r="BE2387" s="126"/>
    </row>
    <row r="2388" spans="5:57" x14ac:dyDescent="0.25">
      <c r="E2388" s="282">
        <v>45334</v>
      </c>
      <c r="F2388" s="212">
        <v>1000</v>
      </c>
      <c r="G2388" s="215" t="s">
        <v>3324</v>
      </c>
      <c r="H2388" s="212" t="s">
        <v>3477</v>
      </c>
      <c r="AY2388" s="126"/>
      <c r="BB2388" s="126"/>
      <c r="BE2388" s="126"/>
    </row>
    <row r="2389" spans="5:57" x14ac:dyDescent="0.25">
      <c r="E2389" s="282">
        <v>45333</v>
      </c>
      <c r="F2389" s="212">
        <v>5000</v>
      </c>
      <c r="G2389" s="215" t="s">
        <v>1281</v>
      </c>
      <c r="H2389" s="212" t="s">
        <v>928</v>
      </c>
      <c r="AY2389" s="126"/>
      <c r="BB2389" s="126"/>
      <c r="BE2389" s="126"/>
    </row>
    <row r="2390" spans="5:57" x14ac:dyDescent="0.25">
      <c r="E2390" s="282">
        <v>45333</v>
      </c>
      <c r="F2390" s="212">
        <v>15000</v>
      </c>
      <c r="G2390" s="215" t="s">
        <v>3324</v>
      </c>
      <c r="H2390" s="212" t="s">
        <v>3474</v>
      </c>
      <c r="AY2390" s="126"/>
      <c r="BB2390" s="126"/>
      <c r="BE2390" s="126"/>
    </row>
    <row r="2391" spans="5:57" x14ac:dyDescent="0.25">
      <c r="E2391" s="282">
        <v>45332</v>
      </c>
      <c r="F2391" s="212">
        <v>12000</v>
      </c>
      <c r="G2391" s="215" t="s">
        <v>1281</v>
      </c>
      <c r="H2391" s="212" t="s">
        <v>3470</v>
      </c>
      <c r="AY2391" s="126"/>
      <c r="BB2391" s="126"/>
      <c r="BE2391" s="126"/>
    </row>
    <row r="2392" spans="5:57" x14ac:dyDescent="0.25">
      <c r="E2392" s="282">
        <v>45332</v>
      </c>
      <c r="F2392" s="212">
        <v>10000</v>
      </c>
      <c r="G2392" s="215" t="s">
        <v>3324</v>
      </c>
      <c r="H2392" s="212" t="s">
        <v>3473</v>
      </c>
      <c r="AY2392" s="126"/>
      <c r="BB2392" s="126"/>
      <c r="BE2392" s="126"/>
    </row>
    <row r="2393" spans="5:57" x14ac:dyDescent="0.25">
      <c r="E2393" s="282">
        <v>45331</v>
      </c>
      <c r="F2393" s="212">
        <v>4000</v>
      </c>
      <c r="G2393" s="215" t="s">
        <v>1281</v>
      </c>
      <c r="H2393" s="212" t="s">
        <v>1455</v>
      </c>
      <c r="AY2393" s="126"/>
      <c r="BB2393" s="126"/>
      <c r="BE2393" s="126"/>
    </row>
    <row r="2394" spans="5:57" x14ac:dyDescent="0.25">
      <c r="E2394" s="282">
        <v>45331</v>
      </c>
      <c r="F2394" s="212">
        <v>220000</v>
      </c>
      <c r="G2394" s="215" t="s">
        <v>1281</v>
      </c>
      <c r="H2394" s="212" t="s">
        <v>3344</v>
      </c>
      <c r="AY2394" s="126"/>
      <c r="BB2394" s="126"/>
      <c r="BE2394" s="126"/>
    </row>
    <row r="2395" spans="5:57" x14ac:dyDescent="0.25">
      <c r="E2395" s="282">
        <v>45331</v>
      </c>
      <c r="F2395" s="212">
        <v>8000</v>
      </c>
      <c r="G2395" s="215" t="s">
        <v>1365</v>
      </c>
      <c r="H2395" s="212" t="s">
        <v>2589</v>
      </c>
      <c r="AY2395" s="126"/>
      <c r="BB2395" s="126"/>
      <c r="BE2395" s="126"/>
    </row>
    <row r="2396" spans="5:57" x14ac:dyDescent="0.25">
      <c r="E2396" s="282">
        <v>45331</v>
      </c>
      <c r="F2396" s="212">
        <v>5000</v>
      </c>
      <c r="G2396" s="215" t="s">
        <v>1365</v>
      </c>
      <c r="H2396" s="212" t="s">
        <v>3466</v>
      </c>
      <c r="AY2396" s="126"/>
      <c r="BB2396" s="126"/>
      <c r="BE2396" s="126"/>
    </row>
    <row r="2397" spans="5:57" x14ac:dyDescent="0.25">
      <c r="E2397" s="282">
        <v>45330</v>
      </c>
      <c r="F2397" s="212">
        <v>20000</v>
      </c>
      <c r="G2397" s="215" t="s">
        <v>3322</v>
      </c>
      <c r="H2397" s="212" t="s">
        <v>1232</v>
      </c>
      <c r="AY2397" s="126"/>
      <c r="BB2397" s="126"/>
      <c r="BE2397" s="126"/>
    </row>
    <row r="2398" spans="5:57" x14ac:dyDescent="0.25">
      <c r="E2398" s="282">
        <v>45330</v>
      </c>
      <c r="F2398" s="212">
        <v>7000</v>
      </c>
      <c r="G2398" s="215" t="s">
        <v>3244</v>
      </c>
      <c r="H2398" s="212" t="s">
        <v>1032</v>
      </c>
      <c r="AY2398" s="126"/>
      <c r="BB2398" s="126"/>
      <c r="BE2398" s="126"/>
    </row>
    <row r="2399" spans="5:57" x14ac:dyDescent="0.25">
      <c r="E2399" s="282">
        <v>45330</v>
      </c>
      <c r="F2399" s="212">
        <v>5000</v>
      </c>
      <c r="G2399" s="215" t="s">
        <v>1281</v>
      </c>
      <c r="H2399" s="212" t="s">
        <v>928</v>
      </c>
      <c r="AY2399" s="126"/>
      <c r="BB2399" s="126"/>
      <c r="BE2399" s="126"/>
    </row>
    <row r="2400" spans="5:57" x14ac:dyDescent="0.25">
      <c r="E2400" s="282">
        <v>45329</v>
      </c>
      <c r="F2400" s="212">
        <v>3000</v>
      </c>
      <c r="G2400" s="215" t="s">
        <v>3244</v>
      </c>
      <c r="H2400" s="212" t="s">
        <v>3446</v>
      </c>
      <c r="AY2400" s="126"/>
      <c r="BB2400" s="126"/>
      <c r="BE2400" s="126"/>
    </row>
    <row r="2401" spans="5:57" x14ac:dyDescent="0.25">
      <c r="E2401" s="282">
        <v>45329</v>
      </c>
      <c r="F2401" s="212">
        <v>30000</v>
      </c>
      <c r="G2401" s="215" t="s">
        <v>911</v>
      </c>
      <c r="H2401" s="212" t="s">
        <v>912</v>
      </c>
      <c r="AY2401" s="126"/>
      <c r="BB2401" s="126"/>
      <c r="BE2401" s="126"/>
    </row>
    <row r="2402" spans="5:57" x14ac:dyDescent="0.25">
      <c r="E2402" s="282">
        <v>45328</v>
      </c>
      <c r="F2402" s="212">
        <v>32000</v>
      </c>
      <c r="G2402" s="215"/>
      <c r="H2402" s="212" t="s">
        <v>3438</v>
      </c>
      <c r="AY2402" s="126"/>
      <c r="BB2402" s="126"/>
      <c r="BE2402" s="126"/>
    </row>
    <row r="2403" spans="5:57" x14ac:dyDescent="0.25">
      <c r="E2403" s="282">
        <v>45328</v>
      </c>
      <c r="F2403" s="212">
        <v>10000</v>
      </c>
      <c r="G2403" s="215"/>
      <c r="H2403" s="212" t="s">
        <v>3445</v>
      </c>
      <c r="AY2403" s="126"/>
      <c r="BB2403" s="126"/>
      <c r="BE2403" s="126"/>
    </row>
    <row r="2404" spans="5:57" x14ac:dyDescent="0.25">
      <c r="E2404" s="282">
        <v>45327</v>
      </c>
      <c r="F2404" s="212">
        <v>162000</v>
      </c>
      <c r="G2404" s="215"/>
      <c r="H2404" s="313" t="s">
        <v>3411</v>
      </c>
      <c r="AY2404" s="126"/>
      <c r="BB2404" s="126"/>
      <c r="BE2404" s="126"/>
    </row>
    <row r="2405" spans="5:57" x14ac:dyDescent="0.25">
      <c r="E2405" s="282">
        <v>45326</v>
      </c>
      <c r="F2405" s="212">
        <v>13000</v>
      </c>
      <c r="G2405" s="215" t="s">
        <v>1365</v>
      </c>
      <c r="H2405" s="212" t="s">
        <v>3447</v>
      </c>
      <c r="AY2405" s="126"/>
      <c r="BB2405" s="126"/>
      <c r="BE2405" s="126"/>
    </row>
    <row r="2406" spans="5:57" x14ac:dyDescent="0.25">
      <c r="E2406" s="282">
        <v>45325</v>
      </c>
      <c r="F2406" s="212">
        <v>20000</v>
      </c>
      <c r="G2406" s="215" t="s">
        <v>1281</v>
      </c>
      <c r="H2406" s="212" t="s">
        <v>3414</v>
      </c>
      <c r="AY2406" s="126"/>
      <c r="BB2406" s="126"/>
      <c r="BE2406" s="126"/>
    </row>
    <row r="2407" spans="5:57" x14ac:dyDescent="0.25">
      <c r="E2407" s="282">
        <v>45324</v>
      </c>
      <c r="F2407" s="212">
        <v>4000</v>
      </c>
      <c r="G2407" s="215" t="s">
        <v>1281</v>
      </c>
      <c r="H2407" s="212" t="s">
        <v>888</v>
      </c>
      <c r="AY2407" s="126"/>
      <c r="BB2407" s="126"/>
      <c r="BE2407" s="126"/>
    </row>
    <row r="2408" spans="5:57" x14ac:dyDescent="0.25">
      <c r="E2408" s="282">
        <v>45324</v>
      </c>
      <c r="F2408" s="212">
        <v>238000</v>
      </c>
      <c r="G2408" s="215" t="s">
        <v>1281</v>
      </c>
      <c r="H2408" s="212" t="s">
        <v>889</v>
      </c>
      <c r="AY2408" s="126"/>
      <c r="BB2408" s="126"/>
      <c r="BE2408" s="126"/>
    </row>
    <row r="2409" spans="5:57" x14ac:dyDescent="0.25">
      <c r="E2409" s="282">
        <v>45324</v>
      </c>
      <c r="F2409" s="212">
        <v>81000</v>
      </c>
      <c r="G2409" s="215"/>
      <c r="H2409" s="313" t="s">
        <v>3411</v>
      </c>
      <c r="AY2409" s="126"/>
      <c r="BB2409" s="126"/>
      <c r="BE2409" s="126"/>
    </row>
    <row r="2410" spans="5:57" x14ac:dyDescent="0.25">
      <c r="E2410" s="282">
        <v>45324</v>
      </c>
      <c r="F2410" s="212">
        <v>22000</v>
      </c>
      <c r="G2410" s="215" t="s">
        <v>3244</v>
      </c>
      <c r="H2410" s="212" t="s">
        <v>3413</v>
      </c>
      <c r="AY2410" s="126"/>
      <c r="BB2410" s="126"/>
      <c r="BE2410" s="126"/>
    </row>
    <row r="2411" spans="5:57" x14ac:dyDescent="0.25">
      <c r="E2411" s="282">
        <v>45324</v>
      </c>
      <c r="F2411" s="212">
        <v>13000</v>
      </c>
      <c r="G2411" s="215" t="s">
        <v>1281</v>
      </c>
      <c r="H2411" s="212" t="s">
        <v>3419</v>
      </c>
      <c r="AY2411" s="126"/>
      <c r="BB2411" s="126"/>
      <c r="BE2411" s="126"/>
    </row>
    <row r="2412" spans="5:57" x14ac:dyDescent="0.25">
      <c r="E2412" s="282">
        <v>45323</v>
      </c>
      <c r="F2412" s="212">
        <v>2000</v>
      </c>
      <c r="G2412" s="215" t="s">
        <v>3322</v>
      </c>
      <c r="H2412" s="212" t="s">
        <v>605</v>
      </c>
      <c r="AY2412" s="126"/>
      <c r="BB2412" s="126"/>
      <c r="BE2412" s="126"/>
    </row>
    <row r="2413" spans="5:57" x14ac:dyDescent="0.25">
      <c r="E2413" s="282">
        <v>45323</v>
      </c>
      <c r="F2413" s="212">
        <v>20000</v>
      </c>
      <c r="G2413" s="215"/>
      <c r="H2413" s="212" t="s">
        <v>3416</v>
      </c>
      <c r="AY2413" s="126"/>
      <c r="BB2413" s="126"/>
      <c r="BE2413" s="126"/>
    </row>
    <row r="2414" spans="5:57" x14ac:dyDescent="0.25">
      <c r="E2414" s="282">
        <v>45323</v>
      </c>
      <c r="F2414" s="212">
        <v>7000</v>
      </c>
      <c r="G2414" s="215" t="s">
        <v>1281</v>
      </c>
      <c r="H2414" s="212" t="s">
        <v>3418</v>
      </c>
      <c r="AY2414" s="126"/>
      <c r="BB2414" s="126"/>
      <c r="BE2414" s="126"/>
    </row>
    <row r="2415" spans="5:57" x14ac:dyDescent="0.25">
      <c r="E2415" s="282">
        <v>45323</v>
      </c>
      <c r="F2415" s="212">
        <v>84000</v>
      </c>
      <c r="G2415" s="215" t="s">
        <v>911</v>
      </c>
      <c r="H2415" s="212" t="s">
        <v>3403</v>
      </c>
      <c r="AY2415" s="126"/>
      <c r="BB2415" s="126"/>
      <c r="BE2415" s="126"/>
    </row>
    <row r="2416" spans="5:57" x14ac:dyDescent="0.25">
      <c r="E2416" s="282">
        <v>45323</v>
      </c>
      <c r="F2416" s="212">
        <v>40000</v>
      </c>
      <c r="G2416" s="215" t="s">
        <v>911</v>
      </c>
      <c r="H2416" s="212" t="s">
        <v>3402</v>
      </c>
      <c r="AY2416" s="126"/>
      <c r="BB2416" s="126"/>
      <c r="BE2416" s="126"/>
    </row>
    <row r="2417" spans="5:57" x14ac:dyDescent="0.25">
      <c r="E2417" s="282">
        <v>45323</v>
      </c>
      <c r="F2417" s="212">
        <v>20000</v>
      </c>
      <c r="G2417" s="215" t="s">
        <v>911</v>
      </c>
      <c r="H2417" s="212" t="s">
        <v>885</v>
      </c>
      <c r="AY2417" s="126"/>
      <c r="BB2417" s="126"/>
      <c r="BE2417" s="126"/>
    </row>
    <row r="2418" spans="5:57" x14ac:dyDescent="0.25">
      <c r="E2418" s="282">
        <v>45323</v>
      </c>
      <c r="F2418" s="212">
        <v>10000</v>
      </c>
      <c r="G2418" s="215"/>
      <c r="H2418" s="212" t="s">
        <v>3417</v>
      </c>
      <c r="AY2418" s="126"/>
      <c r="BB2418" s="126"/>
      <c r="BE2418" s="126"/>
    </row>
    <row r="2419" spans="5:57" x14ac:dyDescent="0.25">
      <c r="E2419" s="282">
        <v>45322</v>
      </c>
      <c r="F2419" s="212">
        <v>9000</v>
      </c>
      <c r="G2419" s="215" t="s">
        <v>1365</v>
      </c>
      <c r="H2419" s="212" t="s">
        <v>2589</v>
      </c>
      <c r="AY2419" s="126"/>
      <c r="BB2419" s="126"/>
      <c r="BE2419" s="126"/>
    </row>
    <row r="2420" spans="5:57" x14ac:dyDescent="0.25">
      <c r="E2420" s="282">
        <v>45321</v>
      </c>
      <c r="F2420" s="212">
        <v>2000</v>
      </c>
      <c r="G2420" s="215" t="s">
        <v>3324</v>
      </c>
      <c r="H2420" s="212" t="s">
        <v>3390</v>
      </c>
      <c r="AY2420" s="126"/>
      <c r="BB2420" s="126"/>
      <c r="BE2420" s="126"/>
    </row>
    <row r="2421" spans="5:57" x14ac:dyDescent="0.25">
      <c r="E2421" s="282">
        <v>45321</v>
      </c>
      <c r="F2421" s="212">
        <v>5000</v>
      </c>
      <c r="G2421" s="215" t="s">
        <v>1281</v>
      </c>
      <c r="H2421" s="212" t="s">
        <v>883</v>
      </c>
      <c r="AY2421" s="126"/>
      <c r="BB2421" s="126"/>
      <c r="BE2421" s="126"/>
    </row>
    <row r="2422" spans="5:57" x14ac:dyDescent="0.25">
      <c r="E2422" s="282">
        <v>45321</v>
      </c>
      <c r="F2422" s="212">
        <v>2000</v>
      </c>
      <c r="G2422" s="215" t="s">
        <v>1365</v>
      </c>
      <c r="H2422" s="212" t="s">
        <v>3371</v>
      </c>
      <c r="AY2422" s="126"/>
      <c r="BB2422" s="126"/>
      <c r="BE2422" s="126"/>
    </row>
    <row r="2423" spans="5:57" x14ac:dyDescent="0.25">
      <c r="E2423" s="282">
        <v>45320</v>
      </c>
      <c r="F2423" s="212">
        <v>11000</v>
      </c>
      <c r="G2423" s="215" t="s">
        <v>1281</v>
      </c>
      <c r="H2423" s="212" t="s">
        <v>3366</v>
      </c>
      <c r="AY2423" s="126"/>
      <c r="BB2423" s="126"/>
      <c r="BE2423" s="126"/>
    </row>
    <row r="2424" spans="5:57" x14ac:dyDescent="0.25">
      <c r="E2424" s="282">
        <v>45319</v>
      </c>
      <c r="F2424" s="212">
        <v>7000</v>
      </c>
      <c r="G2424" s="215"/>
      <c r="H2424" s="212" t="s">
        <v>3368</v>
      </c>
      <c r="AY2424" s="126"/>
      <c r="BB2424" s="126"/>
      <c r="BE2424" s="126"/>
    </row>
    <row r="2425" spans="5:57" x14ac:dyDescent="0.25">
      <c r="E2425" s="282">
        <v>45319</v>
      </c>
      <c r="F2425" s="212">
        <v>20000</v>
      </c>
      <c r="G2425" s="215" t="s">
        <v>3324</v>
      </c>
      <c r="H2425" s="212" t="s">
        <v>3367</v>
      </c>
      <c r="AY2425" s="126"/>
      <c r="BB2425" s="126"/>
      <c r="BE2425" s="126"/>
    </row>
    <row r="2426" spans="5:57" x14ac:dyDescent="0.25">
      <c r="E2426" s="282">
        <v>45319</v>
      </c>
      <c r="F2426" s="212">
        <v>40000</v>
      </c>
      <c r="G2426" s="215" t="s">
        <v>3324</v>
      </c>
      <c r="H2426" s="212" t="s">
        <v>3369</v>
      </c>
      <c r="AY2426" s="126"/>
      <c r="BB2426" s="126"/>
      <c r="BE2426" s="126"/>
    </row>
    <row r="2427" spans="5:57" x14ac:dyDescent="0.25">
      <c r="E2427" s="282">
        <v>45318</v>
      </c>
      <c r="F2427" s="212">
        <v>5000</v>
      </c>
      <c r="G2427" s="215" t="s">
        <v>3324</v>
      </c>
      <c r="H2427" s="212" t="s">
        <v>3370</v>
      </c>
      <c r="AY2427" s="126"/>
      <c r="BB2427" s="126"/>
      <c r="BE2427" s="126"/>
    </row>
    <row r="2428" spans="5:57" x14ac:dyDescent="0.25">
      <c r="E2428" s="282">
        <v>45317</v>
      </c>
      <c r="F2428" s="212">
        <v>13000</v>
      </c>
      <c r="G2428" s="215" t="s">
        <v>1281</v>
      </c>
      <c r="H2428" s="212" t="s">
        <v>3362</v>
      </c>
      <c r="AY2428" s="126"/>
      <c r="BB2428" s="126"/>
      <c r="BE2428" s="126"/>
    </row>
    <row r="2429" spans="5:57" x14ac:dyDescent="0.25">
      <c r="E2429" s="282">
        <v>45317</v>
      </c>
      <c r="F2429" s="212">
        <v>5000</v>
      </c>
      <c r="G2429" s="215" t="s">
        <v>3324</v>
      </c>
      <c r="H2429" s="212" t="s">
        <v>3364</v>
      </c>
      <c r="AY2429" s="126"/>
      <c r="BB2429" s="126"/>
      <c r="BE2429" s="126"/>
    </row>
    <row r="2430" spans="5:57" x14ac:dyDescent="0.25">
      <c r="E2430" s="282">
        <v>45317</v>
      </c>
      <c r="F2430" s="212">
        <v>146000</v>
      </c>
      <c r="G2430" s="215" t="s">
        <v>1281</v>
      </c>
      <c r="H2430" s="212" t="s">
        <v>889</v>
      </c>
      <c r="AY2430" s="126"/>
      <c r="BB2430" s="126"/>
      <c r="BE2430" s="126"/>
    </row>
    <row r="2431" spans="5:57" x14ac:dyDescent="0.25">
      <c r="E2431" s="282">
        <v>45316</v>
      </c>
      <c r="F2431" s="212">
        <v>13000</v>
      </c>
      <c r="G2431" s="215" t="s">
        <v>1281</v>
      </c>
      <c r="H2431" s="212" t="s">
        <v>3362</v>
      </c>
      <c r="AY2431" s="126"/>
      <c r="BB2431" s="126"/>
      <c r="BE2431" s="126"/>
    </row>
    <row r="2432" spans="5:57" x14ac:dyDescent="0.25">
      <c r="E2432" s="282">
        <v>45315</v>
      </c>
      <c r="F2432" s="212">
        <v>30000</v>
      </c>
      <c r="G2432" s="215" t="s">
        <v>3320</v>
      </c>
      <c r="H2432" s="212" t="s">
        <v>885</v>
      </c>
      <c r="AY2432" s="126"/>
      <c r="BB2432" s="126"/>
      <c r="BE2432" s="126"/>
    </row>
    <row r="2433" spans="5:57" x14ac:dyDescent="0.25">
      <c r="E2433" s="282">
        <v>45315</v>
      </c>
      <c r="F2433" s="212">
        <v>34000</v>
      </c>
      <c r="G2433" s="215" t="s">
        <v>3320</v>
      </c>
      <c r="H2433" s="212" t="s">
        <v>1961</v>
      </c>
      <c r="AY2433" s="126"/>
      <c r="BB2433" s="126"/>
      <c r="BE2433" s="126"/>
    </row>
    <row r="2434" spans="5:57" x14ac:dyDescent="0.25">
      <c r="E2434" s="282">
        <v>45305</v>
      </c>
      <c r="F2434" s="212">
        <v>4000</v>
      </c>
      <c r="G2434" s="215"/>
      <c r="H2434" s="212" t="s">
        <v>888</v>
      </c>
      <c r="AY2434" s="126"/>
      <c r="BB2434" s="126"/>
      <c r="BE2434" s="126"/>
    </row>
    <row r="2435" spans="5:57" x14ac:dyDescent="0.25">
      <c r="E2435" s="282">
        <v>45305</v>
      </c>
      <c r="F2435" s="212">
        <v>4000</v>
      </c>
      <c r="G2435" s="215" t="s">
        <v>1281</v>
      </c>
      <c r="H2435" s="212" t="s">
        <v>1455</v>
      </c>
      <c r="AY2435" s="126"/>
      <c r="BB2435" s="126"/>
      <c r="BE2435" s="126"/>
    </row>
    <row r="2436" spans="5:57" x14ac:dyDescent="0.25">
      <c r="E2436" s="282">
        <v>45305</v>
      </c>
      <c r="F2436" s="212">
        <v>17000</v>
      </c>
      <c r="G2436" s="215" t="s">
        <v>1281</v>
      </c>
      <c r="H2436" s="212" t="s">
        <v>3350</v>
      </c>
      <c r="AY2436" s="126"/>
      <c r="BB2436" s="126"/>
      <c r="BE2436" s="126"/>
    </row>
    <row r="2437" spans="5:57" x14ac:dyDescent="0.25">
      <c r="E2437" s="282">
        <v>45305</v>
      </c>
      <c r="F2437" s="212">
        <v>1000</v>
      </c>
      <c r="G2437" s="215"/>
      <c r="H2437" s="212" t="s">
        <v>605</v>
      </c>
      <c r="AY2437" s="126"/>
      <c r="BB2437" s="126"/>
      <c r="BE2437" s="126"/>
    </row>
    <row r="2438" spans="5:57" x14ac:dyDescent="0.25">
      <c r="E2438" s="282">
        <v>45305</v>
      </c>
      <c r="F2438" s="212">
        <v>230000</v>
      </c>
      <c r="G2438" s="215"/>
      <c r="H2438" s="212" t="s">
        <v>889</v>
      </c>
      <c r="AY2438" s="126"/>
      <c r="BB2438" s="126"/>
      <c r="BE2438" s="126"/>
    </row>
    <row r="2439" spans="5:57" x14ac:dyDescent="0.25">
      <c r="E2439" s="282">
        <v>45305</v>
      </c>
      <c r="F2439" s="212">
        <v>6000</v>
      </c>
      <c r="G2439" s="215"/>
      <c r="H2439" s="212" t="s">
        <v>883</v>
      </c>
      <c r="AY2439" s="126"/>
      <c r="BB2439" s="126"/>
      <c r="BE2439" s="126"/>
    </row>
    <row r="2440" spans="5:57" x14ac:dyDescent="0.25">
      <c r="E2440" s="282">
        <v>45305</v>
      </c>
      <c r="F2440" s="212">
        <v>5000</v>
      </c>
      <c r="G2440" s="215"/>
      <c r="H2440" s="212" t="s">
        <v>883</v>
      </c>
      <c r="AY2440" s="126"/>
      <c r="BB2440" s="126"/>
      <c r="BE2440" s="126"/>
    </row>
    <row r="2441" spans="5:57" x14ac:dyDescent="0.25">
      <c r="E2441" s="282">
        <v>45305</v>
      </c>
      <c r="F2441" s="212">
        <v>68000</v>
      </c>
      <c r="G2441" s="215" t="s">
        <v>1431</v>
      </c>
      <c r="H2441" s="212" t="s">
        <v>3340</v>
      </c>
      <c r="AY2441" s="126"/>
      <c r="BB2441" s="126"/>
      <c r="BE2441" s="126"/>
    </row>
    <row r="2442" spans="5:57" x14ac:dyDescent="0.25">
      <c r="E2442" s="282">
        <v>45305</v>
      </c>
      <c r="F2442" s="212">
        <v>81000</v>
      </c>
      <c r="G2442" s="215"/>
      <c r="H2442" s="313" t="s">
        <v>3411</v>
      </c>
      <c r="AY2442" s="126"/>
      <c r="BB2442" s="126"/>
      <c r="BE2442" s="126"/>
    </row>
    <row r="2443" spans="5:57" x14ac:dyDescent="0.25">
      <c r="E2443" s="282">
        <v>45305</v>
      </c>
      <c r="F2443" s="212">
        <v>5000</v>
      </c>
      <c r="G2443" s="215"/>
      <c r="H2443" s="212" t="s">
        <v>3318</v>
      </c>
      <c r="AY2443" s="126"/>
      <c r="BB2443" s="126"/>
      <c r="BE2443" s="126"/>
    </row>
    <row r="2444" spans="5:57" x14ac:dyDescent="0.25">
      <c r="E2444" s="282">
        <v>45305</v>
      </c>
      <c r="F2444" s="212">
        <v>65000</v>
      </c>
      <c r="G2444" s="215"/>
      <c r="H2444" s="212" t="s">
        <v>3342</v>
      </c>
      <c r="AY2444" s="126"/>
      <c r="BB2444" s="126"/>
      <c r="BE2444" s="126"/>
    </row>
    <row r="2445" spans="5:57" x14ac:dyDescent="0.25">
      <c r="E2445" s="282">
        <v>45305</v>
      </c>
      <c r="F2445" s="212">
        <v>142000</v>
      </c>
      <c r="G2445" s="215" t="s">
        <v>1281</v>
      </c>
      <c r="H2445" s="212" t="s">
        <v>3344</v>
      </c>
      <c r="AY2445" s="126"/>
      <c r="BB2445" s="126"/>
      <c r="BE2445" s="126"/>
    </row>
    <row r="2446" spans="5:57" x14ac:dyDescent="0.25">
      <c r="E2446" s="282">
        <v>45304</v>
      </c>
      <c r="F2446" s="212">
        <v>4000</v>
      </c>
      <c r="G2446" s="215"/>
      <c r="H2446" s="212" t="s">
        <v>3315</v>
      </c>
      <c r="AY2446" s="126"/>
      <c r="BB2446" s="126"/>
      <c r="BE2446" s="126"/>
    </row>
    <row r="2447" spans="5:57" x14ac:dyDescent="0.25">
      <c r="E2447" s="282">
        <v>45304</v>
      </c>
      <c r="F2447" s="212">
        <v>3000</v>
      </c>
      <c r="G2447" s="215"/>
      <c r="H2447" s="212" t="s">
        <v>605</v>
      </c>
      <c r="AY2447" s="126"/>
      <c r="BB2447" s="126"/>
      <c r="BE2447" s="126"/>
    </row>
    <row r="2448" spans="5:57" x14ac:dyDescent="0.25">
      <c r="E2448" s="282">
        <v>45303</v>
      </c>
      <c r="F2448" s="212">
        <v>2000</v>
      </c>
      <c r="G2448" s="215"/>
      <c r="H2448" s="212" t="s">
        <v>605</v>
      </c>
      <c r="AY2448" s="126"/>
      <c r="BB2448" s="126"/>
      <c r="BE2448" s="126"/>
    </row>
    <row r="2449" spans="5:57" x14ac:dyDescent="0.25">
      <c r="E2449" s="282">
        <v>45303</v>
      </c>
      <c r="F2449" s="212">
        <v>3000</v>
      </c>
      <c r="G2449" s="215"/>
      <c r="H2449" s="212" t="s">
        <v>605</v>
      </c>
      <c r="AY2449" s="126"/>
      <c r="BB2449" s="126"/>
      <c r="BE2449" s="126"/>
    </row>
    <row r="2450" spans="5:57" x14ac:dyDescent="0.25">
      <c r="E2450" s="282">
        <v>45303</v>
      </c>
      <c r="F2450" s="212">
        <v>82000</v>
      </c>
      <c r="G2450" s="215"/>
      <c r="H2450" s="313" t="s">
        <v>3411</v>
      </c>
      <c r="AY2450" s="126"/>
      <c r="BB2450" s="126"/>
      <c r="BE2450" s="126"/>
    </row>
    <row r="2451" spans="5:57" x14ac:dyDescent="0.25">
      <c r="E2451" s="282">
        <v>45303</v>
      </c>
      <c r="F2451" s="212">
        <v>1000</v>
      </c>
      <c r="G2451" s="215"/>
      <c r="H2451" s="212" t="s">
        <v>2814</v>
      </c>
      <c r="AY2451" s="126"/>
      <c r="BB2451" s="126"/>
      <c r="BE2451" s="126"/>
    </row>
    <row r="2452" spans="5:57" x14ac:dyDescent="0.25">
      <c r="E2452" s="282">
        <v>45302</v>
      </c>
      <c r="F2452" s="212">
        <v>5000</v>
      </c>
      <c r="G2452" s="215"/>
      <c r="H2452" s="212" t="s">
        <v>883</v>
      </c>
      <c r="AY2452" s="126"/>
      <c r="BB2452" s="126"/>
      <c r="BE2452" s="126"/>
    </row>
    <row r="2453" spans="5:57" x14ac:dyDescent="0.25">
      <c r="E2453" s="282">
        <v>45301</v>
      </c>
      <c r="F2453" s="212">
        <v>31000</v>
      </c>
      <c r="G2453" s="215"/>
      <c r="H2453" s="212" t="s">
        <v>903</v>
      </c>
      <c r="AY2453" s="126"/>
      <c r="BB2453" s="126"/>
      <c r="BE2453" s="126"/>
    </row>
    <row r="2454" spans="5:57" x14ac:dyDescent="0.25">
      <c r="E2454" s="282">
        <v>45301</v>
      </c>
      <c r="F2454" s="212">
        <v>30000</v>
      </c>
      <c r="G2454" s="215" t="s">
        <v>884</v>
      </c>
      <c r="H2454" s="212" t="s">
        <v>885</v>
      </c>
      <c r="AY2454" s="126"/>
      <c r="BB2454" s="126"/>
      <c r="BE2454" s="126"/>
    </row>
    <row r="2455" spans="5:57" x14ac:dyDescent="0.25">
      <c r="E2455" s="282">
        <v>45300</v>
      </c>
      <c r="F2455" s="212">
        <v>2000</v>
      </c>
      <c r="G2455" s="215"/>
      <c r="H2455" s="212" t="s">
        <v>888</v>
      </c>
      <c r="AY2455" s="126"/>
      <c r="BB2455" s="126"/>
      <c r="BE2455" s="126"/>
    </row>
    <row r="2456" spans="5:57" x14ac:dyDescent="0.25">
      <c r="E2456" s="282">
        <v>45300</v>
      </c>
      <c r="F2456" s="212">
        <v>5000</v>
      </c>
      <c r="G2456" s="215"/>
      <c r="H2456" s="212" t="s">
        <v>883</v>
      </c>
      <c r="AY2456" s="126"/>
      <c r="BB2456" s="126"/>
      <c r="BE2456" s="126"/>
    </row>
    <row r="2457" spans="5:57" x14ac:dyDescent="0.25">
      <c r="E2457" s="282">
        <v>45300</v>
      </c>
      <c r="F2457" s="212">
        <v>5000</v>
      </c>
      <c r="G2457" s="215"/>
      <c r="H2457" s="212" t="s">
        <v>883</v>
      </c>
      <c r="AY2457" s="126"/>
      <c r="BB2457" s="126"/>
      <c r="BE2457" s="126"/>
    </row>
    <row r="2458" spans="5:57" x14ac:dyDescent="0.25">
      <c r="E2458" s="282">
        <v>45300</v>
      </c>
      <c r="F2458" s="212">
        <v>40000</v>
      </c>
      <c r="G2458" s="215" t="s">
        <v>3284</v>
      </c>
      <c r="H2458" s="212" t="s">
        <v>3286</v>
      </c>
      <c r="AY2458" s="126"/>
      <c r="BB2458" s="126"/>
      <c r="BE2458" s="126"/>
    </row>
    <row r="2459" spans="5:57" x14ac:dyDescent="0.25">
      <c r="E2459" s="282">
        <v>45300</v>
      </c>
      <c r="F2459" s="212">
        <v>52000</v>
      </c>
      <c r="G2459" s="215" t="s">
        <v>3284</v>
      </c>
      <c r="H2459" s="212" t="s">
        <v>3285</v>
      </c>
      <c r="AY2459" s="126"/>
      <c r="BB2459" s="126"/>
      <c r="BE2459" s="126"/>
    </row>
    <row r="2460" spans="5:57" x14ac:dyDescent="0.25">
      <c r="E2460" s="282">
        <v>45300</v>
      </c>
      <c r="F2460" s="212">
        <v>10000</v>
      </c>
      <c r="G2460" s="215"/>
      <c r="H2460" s="212" t="s">
        <v>3282</v>
      </c>
      <c r="AY2460" s="126"/>
      <c r="BB2460" s="126"/>
      <c r="BE2460" s="126"/>
    </row>
    <row r="2461" spans="5:57" x14ac:dyDescent="0.25">
      <c r="E2461" s="282">
        <v>45299</v>
      </c>
      <c r="F2461" s="212">
        <v>10000</v>
      </c>
      <c r="G2461" s="215"/>
      <c r="H2461" s="212" t="s">
        <v>3277</v>
      </c>
      <c r="AY2461" s="126"/>
      <c r="BB2461" s="126"/>
      <c r="BE2461" s="126"/>
    </row>
    <row r="2462" spans="5:57" x14ac:dyDescent="0.25">
      <c r="E2462" s="282">
        <v>45299</v>
      </c>
      <c r="F2462" s="212">
        <v>33000</v>
      </c>
      <c r="G2462" s="215"/>
      <c r="H2462" s="212" t="s">
        <v>3278</v>
      </c>
      <c r="AY2462" s="126"/>
      <c r="BB2462" s="126"/>
      <c r="BE2462" s="126"/>
    </row>
    <row r="2463" spans="5:57" x14ac:dyDescent="0.25">
      <c r="E2463" s="416">
        <v>45297</v>
      </c>
      <c r="F2463" s="223">
        <v>100000</v>
      </c>
      <c r="G2463" s="223"/>
      <c r="H2463" s="223" t="s">
        <v>3283</v>
      </c>
      <c r="AY2463" s="126"/>
      <c r="BB2463" s="126"/>
      <c r="BE2463" s="126"/>
    </row>
    <row r="2464" spans="5:57" x14ac:dyDescent="0.25">
      <c r="E2464" s="282">
        <v>45296</v>
      </c>
      <c r="F2464" s="212">
        <v>9000</v>
      </c>
      <c r="G2464" s="215"/>
      <c r="H2464" s="212" t="s">
        <v>3279</v>
      </c>
      <c r="AY2464" s="126"/>
      <c r="BB2464" s="126"/>
      <c r="BE2464" s="126"/>
    </row>
    <row r="2465" spans="5:57" x14ac:dyDescent="0.25">
      <c r="E2465" s="282">
        <v>45296</v>
      </c>
      <c r="F2465" s="212">
        <v>120000</v>
      </c>
      <c r="G2465" s="215"/>
      <c r="H2465" s="212" t="s">
        <v>889</v>
      </c>
      <c r="AY2465" s="126"/>
      <c r="BB2465" s="126"/>
      <c r="BE2465" s="126"/>
    </row>
    <row r="2466" spans="5:57" x14ac:dyDescent="0.25">
      <c r="E2466" s="282">
        <v>45296</v>
      </c>
      <c r="F2466" s="212">
        <v>110000</v>
      </c>
      <c r="G2466" s="215"/>
      <c r="H2466" s="212" t="s">
        <v>3281</v>
      </c>
      <c r="AY2466" s="126"/>
      <c r="BB2466" s="126"/>
      <c r="BE2466" s="126"/>
    </row>
    <row r="2467" spans="5:57" x14ac:dyDescent="0.25">
      <c r="E2467" s="282">
        <v>45296</v>
      </c>
      <c r="F2467" s="212">
        <v>150000</v>
      </c>
      <c r="G2467" s="215"/>
      <c r="H2467" s="212" t="s">
        <v>3280</v>
      </c>
      <c r="AY2467" s="126"/>
      <c r="BB2467" s="126"/>
      <c r="BE2467" s="126"/>
    </row>
    <row r="2468" spans="5:57" x14ac:dyDescent="0.25">
      <c r="E2468" s="282">
        <v>45295</v>
      </c>
      <c r="F2468" s="212">
        <v>2000</v>
      </c>
      <c r="G2468" s="215"/>
      <c r="H2468" s="212" t="s">
        <v>3271</v>
      </c>
      <c r="AY2468" s="126"/>
      <c r="BB2468" s="126"/>
      <c r="BE2468" s="126"/>
    </row>
    <row r="2469" spans="5:57" x14ac:dyDescent="0.25">
      <c r="E2469" s="282">
        <v>45295</v>
      </c>
      <c r="F2469" s="212">
        <v>20000</v>
      </c>
      <c r="G2469" s="215"/>
      <c r="H2469" s="212" t="s">
        <v>3270</v>
      </c>
      <c r="AY2469" s="126"/>
      <c r="BB2469" s="126"/>
      <c r="BE2469" s="126"/>
    </row>
    <row r="2470" spans="5:57" x14ac:dyDescent="0.25">
      <c r="E2470" s="282">
        <v>45295</v>
      </c>
      <c r="F2470" s="212">
        <v>3000</v>
      </c>
      <c r="G2470" s="215"/>
      <c r="H2470" s="212" t="s">
        <v>3272</v>
      </c>
      <c r="AY2470" s="126"/>
      <c r="BB2470" s="126"/>
      <c r="BE2470" s="126"/>
    </row>
    <row r="2471" spans="5:57" x14ac:dyDescent="0.25">
      <c r="E2471" s="282">
        <v>45295</v>
      </c>
      <c r="F2471" s="212">
        <v>50000</v>
      </c>
      <c r="G2471" s="215"/>
      <c r="H2471" s="212" t="s">
        <v>3274</v>
      </c>
      <c r="AY2471" s="126"/>
      <c r="BB2471" s="126"/>
      <c r="BE2471" s="126"/>
    </row>
    <row r="2472" spans="5:57" x14ac:dyDescent="0.25">
      <c r="E2472" s="282">
        <v>45292</v>
      </c>
      <c r="F2472" s="212">
        <v>6000</v>
      </c>
      <c r="G2472" s="215" t="s">
        <v>1365</v>
      </c>
      <c r="H2472" s="212" t="s">
        <v>3276</v>
      </c>
      <c r="AY2472" s="126"/>
      <c r="BB2472" s="126"/>
      <c r="BE2472" s="126"/>
    </row>
    <row r="2473" spans="5:57" x14ac:dyDescent="0.25">
      <c r="E2473" s="282">
        <v>45291</v>
      </c>
      <c r="F2473" s="212">
        <v>13000</v>
      </c>
      <c r="G2473" s="215"/>
      <c r="H2473" s="212" t="s">
        <v>3275</v>
      </c>
      <c r="AY2473" s="126"/>
      <c r="BB2473" s="126"/>
      <c r="BE2473" s="126"/>
    </row>
    <row r="2474" spans="5:57" x14ac:dyDescent="0.25">
      <c r="E2474" s="282">
        <v>45291</v>
      </c>
      <c r="F2474" s="212">
        <v>63000</v>
      </c>
      <c r="G2474" s="215" t="s">
        <v>1365</v>
      </c>
      <c r="H2474" s="212" t="s">
        <v>3245</v>
      </c>
      <c r="AY2474" s="126"/>
      <c r="BB2474" s="126"/>
      <c r="BE2474" s="126"/>
    </row>
    <row r="2475" spans="5:57" x14ac:dyDescent="0.25">
      <c r="E2475" s="282">
        <v>45291</v>
      </c>
      <c r="F2475" s="212">
        <v>11000</v>
      </c>
      <c r="G2475" s="215" t="s">
        <v>1365</v>
      </c>
      <c r="H2475" s="212" t="s">
        <v>3246</v>
      </c>
      <c r="AY2475" s="126"/>
      <c r="BB2475" s="126"/>
      <c r="BE2475" s="126"/>
    </row>
    <row r="2476" spans="5:57" x14ac:dyDescent="0.25">
      <c r="E2476" s="282">
        <v>45290</v>
      </c>
      <c r="F2476" s="212">
        <v>4000</v>
      </c>
      <c r="G2476" s="215"/>
      <c r="H2476" s="212" t="s">
        <v>883</v>
      </c>
      <c r="AY2476" s="126"/>
      <c r="BB2476" s="126"/>
      <c r="BE2476" s="126"/>
    </row>
    <row r="2477" spans="5:57" x14ac:dyDescent="0.25">
      <c r="E2477" s="282">
        <v>45289</v>
      </c>
      <c r="F2477" s="212">
        <v>100000</v>
      </c>
      <c r="G2477" s="215"/>
      <c r="H2477" s="212" t="s">
        <v>3287</v>
      </c>
      <c r="AY2477" s="126"/>
      <c r="BB2477" s="126"/>
      <c r="BE2477" s="126"/>
    </row>
    <row r="2478" spans="5:57" x14ac:dyDescent="0.25">
      <c r="E2478" s="282">
        <v>45289</v>
      </c>
      <c r="F2478" s="212">
        <v>4000</v>
      </c>
      <c r="G2478" s="215"/>
      <c r="H2478" s="212" t="s">
        <v>888</v>
      </c>
      <c r="AY2478" s="126"/>
      <c r="BB2478" s="126"/>
      <c r="BE2478" s="126"/>
    </row>
    <row r="2479" spans="5:57" x14ac:dyDescent="0.25">
      <c r="E2479" s="282">
        <v>45289</v>
      </c>
      <c r="F2479" s="212">
        <v>187000</v>
      </c>
      <c r="G2479" s="215"/>
      <c r="H2479" s="212" t="s">
        <v>889</v>
      </c>
      <c r="AY2479" s="126"/>
      <c r="BB2479" s="126"/>
      <c r="BE2479" s="126"/>
    </row>
    <row r="2480" spans="5:57" x14ac:dyDescent="0.25">
      <c r="E2480" s="282">
        <v>45289</v>
      </c>
      <c r="F2480" s="212">
        <v>2000</v>
      </c>
      <c r="G2480" s="215"/>
      <c r="H2480" s="212" t="s">
        <v>3241</v>
      </c>
      <c r="AY2480" s="126"/>
      <c r="BB2480" s="126"/>
      <c r="BE2480" s="126"/>
    </row>
    <row r="2481" spans="5:57" x14ac:dyDescent="0.25">
      <c r="E2481" s="282">
        <v>45288</v>
      </c>
      <c r="F2481" s="212">
        <v>30000</v>
      </c>
      <c r="G2481" s="215" t="s">
        <v>884</v>
      </c>
      <c r="H2481" s="212" t="s">
        <v>885</v>
      </c>
      <c r="AY2481" s="126"/>
      <c r="BB2481" s="126"/>
      <c r="BE2481" s="126"/>
    </row>
    <row r="2482" spans="5:57" x14ac:dyDescent="0.25">
      <c r="E2482" s="282">
        <v>45288</v>
      </c>
      <c r="F2482" s="212">
        <v>3000</v>
      </c>
      <c r="G2482" s="215" t="s">
        <v>884</v>
      </c>
      <c r="H2482" s="212" t="s">
        <v>3234</v>
      </c>
      <c r="AY2482" s="126"/>
      <c r="BB2482" s="126"/>
      <c r="BE2482" s="126"/>
    </row>
    <row r="2483" spans="5:57" x14ac:dyDescent="0.25">
      <c r="E2483" s="282">
        <v>45287</v>
      </c>
      <c r="F2483" s="212">
        <v>5000</v>
      </c>
      <c r="G2483" s="215"/>
      <c r="H2483" s="212" t="s">
        <v>3232</v>
      </c>
      <c r="AY2483" s="126"/>
      <c r="BB2483" s="126"/>
      <c r="BE2483" s="126"/>
    </row>
    <row r="2484" spans="5:57" x14ac:dyDescent="0.25">
      <c r="E2484" s="282">
        <v>45287</v>
      </c>
      <c r="F2484" s="212">
        <v>6000</v>
      </c>
      <c r="G2484" s="215"/>
      <c r="H2484" s="212" t="s">
        <v>3226</v>
      </c>
      <c r="AY2484" s="126"/>
      <c r="BB2484" s="126"/>
      <c r="BE2484" s="126"/>
    </row>
    <row r="2485" spans="5:57" x14ac:dyDescent="0.25">
      <c r="E2485" s="282">
        <v>45287</v>
      </c>
      <c r="F2485" s="212">
        <v>6000</v>
      </c>
      <c r="G2485" s="215"/>
      <c r="H2485" s="212" t="s">
        <v>3227</v>
      </c>
      <c r="AY2485" s="126"/>
      <c r="BB2485" s="126"/>
      <c r="BE2485" s="126"/>
    </row>
    <row r="2486" spans="5:57" x14ac:dyDescent="0.25">
      <c r="E2486" s="282">
        <v>45286</v>
      </c>
      <c r="F2486" s="212">
        <v>20000</v>
      </c>
      <c r="G2486" s="215"/>
      <c r="H2486" s="212" t="s">
        <v>3218</v>
      </c>
      <c r="AY2486" s="126"/>
      <c r="BB2486" s="126"/>
      <c r="BE2486" s="126"/>
    </row>
    <row r="2487" spans="5:57" x14ac:dyDescent="0.25">
      <c r="E2487" s="282">
        <v>45283</v>
      </c>
      <c r="F2487" s="212">
        <v>10000</v>
      </c>
      <c r="G2487" s="215"/>
      <c r="H2487" s="212" t="s">
        <v>888</v>
      </c>
      <c r="AY2487" s="126"/>
      <c r="BB2487" s="126"/>
      <c r="BE2487" s="126"/>
    </row>
    <row r="2488" spans="5:57" x14ac:dyDescent="0.25">
      <c r="E2488" s="282">
        <v>45283</v>
      </c>
      <c r="F2488" s="212">
        <v>173000</v>
      </c>
      <c r="G2488" s="215"/>
      <c r="H2488" s="212" t="s">
        <v>889</v>
      </c>
      <c r="AY2488" s="126"/>
      <c r="BB2488" s="126"/>
      <c r="BE2488" s="126"/>
    </row>
    <row r="2489" spans="5:57" x14ac:dyDescent="0.25">
      <c r="E2489" s="282">
        <v>45283</v>
      </c>
      <c r="F2489" s="212">
        <v>5000</v>
      </c>
      <c r="G2489" s="215"/>
      <c r="H2489" s="212" t="s">
        <v>883</v>
      </c>
      <c r="AY2489" s="126"/>
      <c r="BB2489" s="126"/>
      <c r="BE2489" s="126"/>
    </row>
    <row r="2490" spans="5:57" x14ac:dyDescent="0.25">
      <c r="E2490" s="282">
        <v>45283</v>
      </c>
      <c r="F2490" s="212">
        <v>8000</v>
      </c>
      <c r="G2490" s="215"/>
      <c r="H2490" s="212" t="s">
        <v>948</v>
      </c>
      <c r="AY2490" s="126"/>
      <c r="BB2490" s="126"/>
      <c r="BE2490" s="126"/>
    </row>
    <row r="2491" spans="5:57" x14ac:dyDescent="0.25">
      <c r="E2491" s="282">
        <v>45282</v>
      </c>
      <c r="F2491" s="212">
        <v>4000</v>
      </c>
      <c r="G2491" s="215"/>
      <c r="H2491" s="212" t="s">
        <v>605</v>
      </c>
      <c r="AY2491" s="126"/>
      <c r="BB2491" s="126"/>
      <c r="BE2491" s="126"/>
    </row>
    <row r="2492" spans="5:57" x14ac:dyDescent="0.25">
      <c r="E2492" s="282">
        <v>45282</v>
      </c>
      <c r="F2492" s="212">
        <v>30000</v>
      </c>
      <c r="G2492" s="215" t="s">
        <v>884</v>
      </c>
      <c r="H2492" s="212" t="s">
        <v>885</v>
      </c>
      <c r="AY2492" s="126"/>
      <c r="BB2492" s="126"/>
      <c r="BE2492" s="126"/>
    </row>
    <row r="2493" spans="5:57" x14ac:dyDescent="0.25">
      <c r="E2493" s="282">
        <v>45282</v>
      </c>
      <c r="F2493" s="212">
        <v>220000</v>
      </c>
      <c r="G2493" s="215" t="s">
        <v>884</v>
      </c>
      <c r="H2493" s="212" t="s">
        <v>3212</v>
      </c>
      <c r="AY2493" s="126"/>
      <c r="BB2493" s="126"/>
      <c r="BE2493" s="126"/>
    </row>
    <row r="2494" spans="5:57" x14ac:dyDescent="0.25">
      <c r="E2494" s="282">
        <v>45282</v>
      </c>
      <c r="F2494" s="212">
        <v>15000</v>
      </c>
      <c r="G2494" s="215" t="s">
        <v>884</v>
      </c>
      <c r="H2494" s="212" t="s">
        <v>3211</v>
      </c>
      <c r="AY2494" s="126"/>
      <c r="BB2494" s="126"/>
      <c r="BE2494" s="126"/>
    </row>
    <row r="2495" spans="5:57" x14ac:dyDescent="0.25">
      <c r="E2495" s="282">
        <v>45282</v>
      </c>
      <c r="F2495" s="212">
        <v>16000</v>
      </c>
      <c r="G2495" s="215"/>
      <c r="H2495" s="215" t="s">
        <v>3217</v>
      </c>
      <c r="AY2495" s="126"/>
      <c r="BB2495" s="126"/>
      <c r="BE2495" s="126"/>
    </row>
    <row r="2496" spans="5:57" x14ac:dyDescent="0.25">
      <c r="E2496" s="282">
        <v>45282</v>
      </c>
      <c r="F2496" s="212">
        <v>100000</v>
      </c>
      <c r="G2496" s="215"/>
      <c r="H2496" s="212" t="s">
        <v>1135</v>
      </c>
      <c r="AY2496" s="126"/>
      <c r="BB2496" s="126"/>
      <c r="BE2496" s="126"/>
    </row>
    <row r="2497" spans="5:57" x14ac:dyDescent="0.25">
      <c r="E2497" s="282">
        <v>45281</v>
      </c>
      <c r="F2497" s="212">
        <v>6000</v>
      </c>
      <c r="G2497" s="215"/>
      <c r="H2497" s="212" t="s">
        <v>1039</v>
      </c>
      <c r="AY2497" s="126"/>
      <c r="BB2497" s="126"/>
      <c r="BE2497" s="126"/>
    </row>
    <row r="2498" spans="5:57" x14ac:dyDescent="0.25">
      <c r="E2498" s="282">
        <v>45281</v>
      </c>
      <c r="F2498" s="212">
        <v>4000</v>
      </c>
      <c r="G2498" s="215"/>
      <c r="H2498" s="212" t="s">
        <v>3209</v>
      </c>
      <c r="AY2498" s="126"/>
      <c r="BB2498" s="126"/>
      <c r="BE2498" s="126"/>
    </row>
    <row r="2499" spans="5:57" x14ac:dyDescent="0.25">
      <c r="E2499" s="282">
        <v>45279</v>
      </c>
      <c r="F2499" s="212">
        <v>5000</v>
      </c>
      <c r="G2499" s="215"/>
      <c r="H2499" s="212" t="s">
        <v>883</v>
      </c>
      <c r="AY2499" s="126"/>
      <c r="BB2499" s="126"/>
      <c r="BE2499" s="126"/>
    </row>
    <row r="2500" spans="5:57" x14ac:dyDescent="0.25">
      <c r="E2500" s="282">
        <v>45279</v>
      </c>
      <c r="F2500" s="212">
        <v>35000</v>
      </c>
      <c r="G2500" s="215"/>
      <c r="H2500" s="212" t="s">
        <v>3205</v>
      </c>
      <c r="AY2500" s="126"/>
      <c r="BB2500" s="126"/>
      <c r="BE2500" s="126"/>
    </row>
    <row r="2501" spans="5:57" x14ac:dyDescent="0.25">
      <c r="E2501" s="282">
        <v>45278</v>
      </c>
      <c r="F2501" s="212">
        <v>5000</v>
      </c>
      <c r="G2501" s="215"/>
      <c r="H2501" s="212" t="s">
        <v>3203</v>
      </c>
      <c r="AY2501" s="126"/>
      <c r="BB2501" s="126"/>
      <c r="BE2501" s="126"/>
    </row>
    <row r="2502" spans="5:57" x14ac:dyDescent="0.25">
      <c r="E2502" s="282">
        <v>45278</v>
      </c>
      <c r="F2502" s="212">
        <v>30000</v>
      </c>
      <c r="G2502" s="215" t="s">
        <v>884</v>
      </c>
      <c r="H2502" s="212" t="s">
        <v>885</v>
      </c>
      <c r="AY2502" s="126"/>
      <c r="BB2502" s="126"/>
      <c r="BE2502" s="126"/>
    </row>
    <row r="2503" spans="5:57" x14ac:dyDescent="0.25">
      <c r="E2503" s="282">
        <v>45278</v>
      </c>
      <c r="F2503" s="212">
        <v>10000</v>
      </c>
      <c r="G2503" s="215"/>
      <c r="H2503" s="212" t="s">
        <v>3202</v>
      </c>
      <c r="AY2503" s="126"/>
      <c r="BB2503" s="126"/>
      <c r="BE2503" s="126"/>
    </row>
    <row r="2504" spans="5:57" x14ac:dyDescent="0.25">
      <c r="E2504" s="282">
        <v>45276</v>
      </c>
      <c r="F2504" s="212">
        <v>4000</v>
      </c>
      <c r="G2504" s="215"/>
      <c r="H2504" s="212" t="s">
        <v>888</v>
      </c>
      <c r="AY2504" s="126"/>
      <c r="BB2504" s="126"/>
      <c r="BE2504" s="126"/>
    </row>
    <row r="2505" spans="5:57" x14ac:dyDescent="0.25">
      <c r="E2505" s="282">
        <v>45276</v>
      </c>
      <c r="F2505" s="212">
        <v>179000</v>
      </c>
      <c r="G2505" s="215"/>
      <c r="H2505" s="212" t="s">
        <v>889</v>
      </c>
      <c r="AY2505" s="126"/>
      <c r="BB2505" s="126"/>
      <c r="BE2505" s="126"/>
    </row>
    <row r="2506" spans="5:57" x14ac:dyDescent="0.25">
      <c r="E2506" s="282">
        <v>45275</v>
      </c>
      <c r="F2506" s="212">
        <v>10000</v>
      </c>
      <c r="G2506" s="215"/>
      <c r="H2506" s="212" t="s">
        <v>2589</v>
      </c>
      <c r="AY2506" s="126"/>
      <c r="BB2506" s="126"/>
      <c r="BE2506" s="126"/>
    </row>
    <row r="2507" spans="5:57" x14ac:dyDescent="0.25">
      <c r="E2507" s="282">
        <v>45274</v>
      </c>
      <c r="F2507" s="212">
        <v>5000</v>
      </c>
      <c r="G2507" s="215"/>
      <c r="H2507" s="212" t="s">
        <v>1039</v>
      </c>
      <c r="AY2507" s="126"/>
      <c r="BB2507" s="126"/>
      <c r="BE2507" s="126"/>
    </row>
    <row r="2508" spans="5:57" x14ac:dyDescent="0.25">
      <c r="E2508" s="282">
        <v>45274</v>
      </c>
      <c r="F2508" s="212">
        <v>10000</v>
      </c>
      <c r="G2508" s="215"/>
      <c r="H2508" s="212" t="s">
        <v>1180</v>
      </c>
      <c r="AY2508" s="126"/>
      <c r="BB2508" s="126"/>
      <c r="BE2508" s="126"/>
    </row>
    <row r="2509" spans="5:57" x14ac:dyDescent="0.25">
      <c r="E2509" s="282">
        <v>45274</v>
      </c>
      <c r="F2509" s="212">
        <v>5000</v>
      </c>
      <c r="G2509" s="215"/>
      <c r="H2509" s="212" t="s">
        <v>883</v>
      </c>
      <c r="AY2509" s="126"/>
      <c r="BB2509" s="126"/>
      <c r="BE2509" s="126"/>
    </row>
    <row r="2510" spans="5:57" x14ac:dyDescent="0.25">
      <c r="E2510" s="282">
        <v>45274</v>
      </c>
      <c r="F2510" s="212">
        <v>5000</v>
      </c>
      <c r="G2510" s="215"/>
      <c r="H2510" s="212" t="s">
        <v>3175</v>
      </c>
      <c r="AY2510" s="126"/>
      <c r="BB2510" s="126"/>
      <c r="BE2510" s="126"/>
    </row>
    <row r="2511" spans="5:57" x14ac:dyDescent="0.25">
      <c r="E2511" s="282">
        <v>45274</v>
      </c>
      <c r="F2511" s="212">
        <v>4000</v>
      </c>
      <c r="G2511" s="215"/>
      <c r="H2511" s="212" t="s">
        <v>914</v>
      </c>
      <c r="AY2511" s="126"/>
      <c r="BB2511" s="126"/>
      <c r="BE2511" s="126"/>
    </row>
    <row r="2512" spans="5:57" x14ac:dyDescent="0.25">
      <c r="E2512" s="282">
        <v>45274</v>
      </c>
      <c r="F2512" s="212">
        <v>5000</v>
      </c>
      <c r="G2512" s="215"/>
      <c r="H2512" s="212" t="s">
        <v>3059</v>
      </c>
      <c r="AY2512" s="126"/>
      <c r="BB2512" s="126"/>
      <c r="BE2512" s="126"/>
    </row>
    <row r="2513" spans="5:57" x14ac:dyDescent="0.25">
      <c r="E2513" s="282">
        <v>45272</v>
      </c>
      <c r="F2513" s="212">
        <v>109000</v>
      </c>
      <c r="G2513" s="215"/>
      <c r="H2513" s="212" t="s">
        <v>3133</v>
      </c>
      <c r="AY2513" s="126"/>
      <c r="BB2513" s="126"/>
      <c r="BE2513" s="126"/>
    </row>
    <row r="2514" spans="5:57" x14ac:dyDescent="0.25">
      <c r="E2514" s="282">
        <v>45272</v>
      </c>
      <c r="F2514" s="212">
        <v>3000</v>
      </c>
      <c r="G2514" s="215"/>
      <c r="H2514" s="212" t="s">
        <v>2200</v>
      </c>
      <c r="AY2514" s="126"/>
      <c r="BB2514" s="126"/>
      <c r="BE2514" s="126"/>
    </row>
    <row r="2515" spans="5:57" x14ac:dyDescent="0.25">
      <c r="E2515" s="282">
        <v>45272</v>
      </c>
      <c r="F2515" s="212">
        <v>10000</v>
      </c>
      <c r="G2515" s="215"/>
      <c r="H2515" s="212" t="s">
        <v>3127</v>
      </c>
      <c r="AY2515" s="126"/>
      <c r="BB2515" s="126"/>
      <c r="BE2515" s="126"/>
    </row>
    <row r="2516" spans="5:57" x14ac:dyDescent="0.25">
      <c r="E2516" s="282">
        <v>45272</v>
      </c>
      <c r="F2516" s="212">
        <v>1000</v>
      </c>
      <c r="G2516" s="215"/>
      <c r="H2516" s="212" t="s">
        <v>605</v>
      </c>
      <c r="AY2516" s="126"/>
      <c r="BB2516" s="126"/>
      <c r="BE2516" s="126"/>
    </row>
    <row r="2517" spans="5:57" x14ac:dyDescent="0.25">
      <c r="E2517" s="282">
        <v>45272</v>
      </c>
      <c r="F2517" s="212">
        <v>1000</v>
      </c>
      <c r="G2517" s="215"/>
      <c r="H2517" s="212" t="s">
        <v>1029</v>
      </c>
      <c r="AY2517" s="126"/>
      <c r="BB2517" s="126"/>
      <c r="BE2517" s="126"/>
    </row>
    <row r="2518" spans="5:57" x14ac:dyDescent="0.25">
      <c r="E2518" s="282">
        <v>45272</v>
      </c>
      <c r="F2518" s="212">
        <v>5000</v>
      </c>
      <c r="G2518" s="215"/>
      <c r="H2518" s="212" t="s">
        <v>883</v>
      </c>
      <c r="AY2518" s="126"/>
      <c r="BB2518" s="126"/>
      <c r="BE2518" s="126"/>
    </row>
    <row r="2519" spans="5:57" x14ac:dyDescent="0.25">
      <c r="E2519" s="282">
        <v>45272</v>
      </c>
      <c r="F2519" s="212">
        <v>2000</v>
      </c>
      <c r="G2519" s="215"/>
      <c r="H2519" s="212" t="s">
        <v>2828</v>
      </c>
      <c r="AY2519" s="126"/>
      <c r="BB2519" s="126"/>
      <c r="BE2519" s="126"/>
    </row>
    <row r="2520" spans="5:57" x14ac:dyDescent="0.25">
      <c r="E2520" s="282">
        <v>45272</v>
      </c>
      <c r="F2520" s="212">
        <v>4000</v>
      </c>
      <c r="G2520" s="215"/>
      <c r="H2520" s="212" t="s">
        <v>3129</v>
      </c>
      <c r="AY2520" s="126"/>
      <c r="BB2520" s="126"/>
      <c r="BE2520" s="126"/>
    </row>
    <row r="2521" spans="5:57" x14ac:dyDescent="0.25">
      <c r="E2521" s="282">
        <v>45272</v>
      </c>
      <c r="F2521" s="212">
        <v>4000</v>
      </c>
      <c r="G2521" s="215"/>
      <c r="H2521" s="212" t="s">
        <v>3128</v>
      </c>
      <c r="AY2521" s="126"/>
      <c r="BB2521" s="126"/>
      <c r="BE2521" s="126"/>
    </row>
    <row r="2522" spans="5:57" x14ac:dyDescent="0.25">
      <c r="E2522" s="282">
        <v>45270</v>
      </c>
      <c r="F2522" s="212">
        <v>4000</v>
      </c>
      <c r="G2522" s="215"/>
      <c r="H2522" s="212" t="s">
        <v>888</v>
      </c>
      <c r="AY2522" s="126"/>
      <c r="BB2522" s="126"/>
      <c r="BE2522" s="126"/>
    </row>
    <row r="2523" spans="5:57" x14ac:dyDescent="0.25">
      <c r="E2523" s="282">
        <v>45270</v>
      </c>
      <c r="F2523" s="212">
        <v>232000</v>
      </c>
      <c r="G2523" s="215"/>
      <c r="H2523" s="212" t="s">
        <v>889</v>
      </c>
      <c r="AY2523" s="126"/>
      <c r="BB2523" s="126"/>
      <c r="BE2523" s="126"/>
    </row>
    <row r="2524" spans="5:57" x14ac:dyDescent="0.25">
      <c r="E2524" s="282">
        <v>45270</v>
      </c>
      <c r="F2524" s="212">
        <v>20000</v>
      </c>
      <c r="G2524" s="215"/>
      <c r="H2524" s="212" t="s">
        <v>3103</v>
      </c>
      <c r="AY2524" s="126"/>
      <c r="BB2524" s="126"/>
      <c r="BE2524" s="126"/>
    </row>
    <row r="2525" spans="5:57" x14ac:dyDescent="0.25">
      <c r="E2525" s="282">
        <v>45269</v>
      </c>
      <c r="F2525" s="212">
        <v>30000</v>
      </c>
      <c r="G2525" s="215"/>
      <c r="H2525" s="212" t="s">
        <v>3099</v>
      </c>
      <c r="AY2525" s="126"/>
      <c r="BB2525" s="126"/>
      <c r="BE2525" s="126"/>
    </row>
    <row r="2526" spans="5:57" x14ac:dyDescent="0.25">
      <c r="E2526" s="282">
        <v>45269</v>
      </c>
      <c r="F2526" s="212">
        <v>53000</v>
      </c>
      <c r="G2526" s="215"/>
      <c r="H2526" s="212" t="s">
        <v>3102</v>
      </c>
      <c r="AY2526" s="126"/>
      <c r="BB2526" s="126"/>
      <c r="BE2526" s="126"/>
    </row>
    <row r="2527" spans="5:57" x14ac:dyDescent="0.25">
      <c r="E2527" s="282">
        <v>45269</v>
      </c>
      <c r="F2527" s="212">
        <v>18000</v>
      </c>
      <c r="G2527" s="215" t="s">
        <v>884</v>
      </c>
      <c r="H2527" s="212" t="s">
        <v>3100</v>
      </c>
      <c r="AY2527" s="126"/>
      <c r="BB2527" s="126"/>
      <c r="BE2527" s="126"/>
    </row>
    <row r="2528" spans="5:57" x14ac:dyDescent="0.25">
      <c r="E2528" s="282">
        <v>45269</v>
      </c>
      <c r="F2528" s="212">
        <v>20000</v>
      </c>
      <c r="G2528" s="215" t="s">
        <v>885</v>
      </c>
      <c r="H2528" s="212" t="s">
        <v>885</v>
      </c>
      <c r="AY2528" s="126"/>
      <c r="BB2528" s="126"/>
      <c r="BE2528" s="126"/>
    </row>
    <row r="2529" spans="5:57" x14ac:dyDescent="0.25">
      <c r="E2529" s="282">
        <v>45269</v>
      </c>
      <c r="F2529" s="212">
        <v>32000</v>
      </c>
      <c r="G2529" s="215" t="s">
        <v>884</v>
      </c>
      <c r="H2529" s="212" t="s">
        <v>1961</v>
      </c>
      <c r="AY2529" s="126"/>
      <c r="BB2529" s="126"/>
      <c r="BE2529" s="126"/>
    </row>
    <row r="2530" spans="5:57" x14ac:dyDescent="0.25">
      <c r="E2530" s="282">
        <v>45267</v>
      </c>
      <c r="F2530" s="212">
        <v>31000</v>
      </c>
      <c r="G2530" s="215"/>
      <c r="H2530" s="212" t="s">
        <v>903</v>
      </c>
      <c r="AY2530" s="126"/>
      <c r="BB2530" s="126"/>
      <c r="BE2530" s="126"/>
    </row>
    <row r="2531" spans="5:57" x14ac:dyDescent="0.25">
      <c r="E2531" s="282">
        <v>45266</v>
      </c>
      <c r="F2531" s="212">
        <v>3000</v>
      </c>
      <c r="G2531" s="215"/>
      <c r="H2531" s="212" t="s">
        <v>1045</v>
      </c>
      <c r="AY2531" s="126"/>
      <c r="BB2531" s="126"/>
      <c r="BE2531" s="126"/>
    </row>
    <row r="2532" spans="5:57" x14ac:dyDescent="0.25">
      <c r="E2532" s="282">
        <v>45266</v>
      </c>
      <c r="F2532" s="212">
        <v>30000</v>
      </c>
      <c r="G2532" s="215"/>
      <c r="H2532" s="212" t="s">
        <v>885</v>
      </c>
      <c r="AY2532" s="126"/>
      <c r="BB2532" s="126"/>
      <c r="BE2532" s="126"/>
    </row>
    <row r="2533" spans="5:57" x14ac:dyDescent="0.25">
      <c r="E2533" s="282">
        <v>45266</v>
      </c>
      <c r="F2533" s="212">
        <v>30000</v>
      </c>
      <c r="G2533" s="215"/>
      <c r="H2533" s="212" t="s">
        <v>3060</v>
      </c>
      <c r="AY2533" s="126"/>
      <c r="BB2533" s="126"/>
      <c r="BE2533" s="126"/>
    </row>
    <row r="2534" spans="5:57" x14ac:dyDescent="0.25">
      <c r="E2534" s="282">
        <v>45266</v>
      </c>
      <c r="F2534" s="212">
        <v>5000</v>
      </c>
      <c r="G2534" s="215"/>
      <c r="H2534" s="212" t="s">
        <v>3059</v>
      </c>
      <c r="AY2534" s="126"/>
      <c r="BB2534" s="126"/>
      <c r="BE2534" s="126"/>
    </row>
    <row r="2535" spans="5:57" x14ac:dyDescent="0.25">
      <c r="E2535" s="282">
        <v>45265</v>
      </c>
      <c r="F2535" s="212">
        <v>56000</v>
      </c>
      <c r="G2535" s="215"/>
      <c r="H2535" s="212" t="s">
        <v>3051</v>
      </c>
      <c r="AY2535" s="126"/>
      <c r="BB2535" s="126"/>
      <c r="BE2535" s="126"/>
    </row>
    <row r="2536" spans="5:57" x14ac:dyDescent="0.25">
      <c r="E2536" s="282">
        <v>45265</v>
      </c>
      <c r="F2536" s="212">
        <v>5000</v>
      </c>
      <c r="G2536" s="215"/>
      <c r="H2536" s="212" t="s">
        <v>605</v>
      </c>
      <c r="AY2536" s="126"/>
      <c r="BB2536" s="126"/>
      <c r="BE2536" s="126"/>
    </row>
    <row r="2537" spans="5:57" x14ac:dyDescent="0.25">
      <c r="E2537" s="282">
        <v>45265</v>
      </c>
      <c r="F2537" s="212">
        <v>15000</v>
      </c>
      <c r="G2537" s="215"/>
      <c r="H2537" s="212" t="s">
        <v>3057</v>
      </c>
      <c r="AY2537" s="126"/>
      <c r="BB2537" s="126"/>
      <c r="BE2537" s="126"/>
    </row>
    <row r="2538" spans="5:57" x14ac:dyDescent="0.25">
      <c r="E2538" s="282">
        <v>45264</v>
      </c>
      <c r="F2538" s="212">
        <v>47000</v>
      </c>
      <c r="G2538" s="215"/>
      <c r="H2538" s="212" t="s">
        <v>3026</v>
      </c>
      <c r="AY2538" s="126"/>
      <c r="BB2538" s="126"/>
      <c r="BE2538" s="126"/>
    </row>
    <row r="2539" spans="5:57" x14ac:dyDescent="0.25">
      <c r="E2539" s="282">
        <v>45264</v>
      </c>
      <c r="F2539" s="212">
        <v>30000</v>
      </c>
      <c r="G2539" s="215"/>
      <c r="H2539" s="212" t="s">
        <v>3025</v>
      </c>
      <c r="AY2539" s="126"/>
      <c r="BB2539" s="126"/>
      <c r="BE2539" s="126"/>
    </row>
    <row r="2540" spans="5:57" x14ac:dyDescent="0.25">
      <c r="E2540" s="282">
        <v>45262</v>
      </c>
      <c r="F2540" s="212">
        <v>4000</v>
      </c>
      <c r="G2540" s="215"/>
      <c r="H2540" s="212" t="s">
        <v>888</v>
      </c>
      <c r="AY2540" s="126"/>
      <c r="BB2540" s="126"/>
      <c r="BE2540" s="126"/>
    </row>
    <row r="2541" spans="5:57" x14ac:dyDescent="0.25">
      <c r="E2541" s="282">
        <v>45262</v>
      </c>
      <c r="F2541" s="212">
        <v>192000</v>
      </c>
      <c r="G2541" s="215"/>
      <c r="H2541" s="212" t="s">
        <v>889</v>
      </c>
      <c r="AY2541" s="126"/>
      <c r="BB2541" s="126"/>
      <c r="BE2541" s="126"/>
    </row>
    <row r="2542" spans="5:57" x14ac:dyDescent="0.25">
      <c r="E2542" s="282">
        <v>45260</v>
      </c>
      <c r="F2542" s="212">
        <v>4000</v>
      </c>
      <c r="G2542" s="215"/>
      <c r="H2542" s="212" t="s">
        <v>3023</v>
      </c>
      <c r="AY2542" s="126"/>
      <c r="BB2542" s="126"/>
      <c r="BE2542" s="126"/>
    </row>
    <row r="2543" spans="5:57" x14ac:dyDescent="0.25">
      <c r="E2543" s="282">
        <v>45260</v>
      </c>
      <c r="F2543" s="212">
        <v>4000</v>
      </c>
      <c r="G2543" s="215"/>
      <c r="H2543" s="212" t="s">
        <v>3024</v>
      </c>
      <c r="AY2543" s="126"/>
      <c r="BB2543" s="126"/>
      <c r="BE2543" s="126"/>
    </row>
    <row r="2544" spans="5:57" x14ac:dyDescent="0.25">
      <c r="E2544" s="282">
        <v>45260</v>
      </c>
      <c r="F2544" s="212">
        <v>30000</v>
      </c>
      <c r="G2544" s="215" t="s">
        <v>911</v>
      </c>
      <c r="H2544" s="212" t="s">
        <v>912</v>
      </c>
      <c r="AY2544" s="126"/>
      <c r="BB2544" s="126"/>
      <c r="BE2544" s="126"/>
    </row>
    <row r="2545" spans="5:57" x14ac:dyDescent="0.25">
      <c r="E2545" s="282">
        <v>45260</v>
      </c>
      <c r="F2545" s="212">
        <v>14000</v>
      </c>
      <c r="G2545" s="215"/>
      <c r="H2545" s="212" t="s">
        <v>992</v>
      </c>
      <c r="AY2545" s="126"/>
      <c r="BB2545" s="126"/>
      <c r="BE2545" s="126"/>
    </row>
    <row r="2546" spans="5:57" x14ac:dyDescent="0.25">
      <c r="E2546" s="404">
        <v>45260</v>
      </c>
      <c r="F2546" s="405">
        <v>134000</v>
      </c>
      <c r="G2546" s="407"/>
      <c r="H2546" s="405" t="s">
        <v>5928</v>
      </c>
      <c r="AY2546" s="126"/>
      <c r="BB2546" s="126"/>
      <c r="BE2546" s="126"/>
    </row>
    <row r="2547" spans="5:57" x14ac:dyDescent="0.25">
      <c r="E2547" s="282">
        <v>45259</v>
      </c>
      <c r="F2547" s="212">
        <v>20000</v>
      </c>
      <c r="G2547" s="215"/>
      <c r="H2547" s="212" t="s">
        <v>3018</v>
      </c>
      <c r="AY2547" s="126"/>
      <c r="BB2547" s="126"/>
      <c r="BE2547" s="126"/>
    </row>
    <row r="2548" spans="5:57" x14ac:dyDescent="0.25">
      <c r="E2548" s="282">
        <v>45259</v>
      </c>
      <c r="F2548" s="212">
        <v>5000</v>
      </c>
      <c r="G2548" s="215"/>
      <c r="H2548" s="212" t="s">
        <v>1016</v>
      </c>
      <c r="AY2548" s="126"/>
      <c r="BB2548" s="126"/>
      <c r="BE2548" s="126"/>
    </row>
    <row r="2549" spans="5:57" x14ac:dyDescent="0.25">
      <c r="E2549" s="282">
        <v>45259</v>
      </c>
      <c r="F2549" s="212">
        <v>2000</v>
      </c>
      <c r="G2549" s="215"/>
      <c r="H2549" s="212" t="s">
        <v>605</v>
      </c>
      <c r="AY2549" s="126"/>
      <c r="BB2549" s="126"/>
      <c r="BE2549" s="126"/>
    </row>
    <row r="2550" spans="5:57" x14ac:dyDescent="0.25">
      <c r="E2550" s="282">
        <v>45259</v>
      </c>
      <c r="F2550" s="212">
        <v>2000</v>
      </c>
      <c r="G2550" s="215"/>
      <c r="H2550" s="212" t="s">
        <v>890</v>
      </c>
      <c r="AY2550" s="126"/>
      <c r="BB2550" s="126"/>
      <c r="BE2550" s="126"/>
    </row>
    <row r="2551" spans="5:57" x14ac:dyDescent="0.25">
      <c r="E2551" s="282">
        <v>45259</v>
      </c>
      <c r="F2551" s="212">
        <v>3000</v>
      </c>
      <c r="G2551" s="215"/>
      <c r="H2551" s="212" t="s">
        <v>914</v>
      </c>
      <c r="AY2551" s="126"/>
      <c r="BB2551" s="126"/>
      <c r="BE2551" s="126"/>
    </row>
    <row r="2552" spans="5:57" x14ac:dyDescent="0.25">
      <c r="E2552" s="282">
        <v>45259</v>
      </c>
      <c r="F2552" s="212">
        <v>1000</v>
      </c>
      <c r="G2552" s="215"/>
      <c r="H2552" s="212" t="s">
        <v>914</v>
      </c>
      <c r="AY2552" s="126"/>
      <c r="BB2552" s="126"/>
      <c r="BE2552" s="126"/>
    </row>
    <row r="2553" spans="5:57" x14ac:dyDescent="0.25">
      <c r="E2553" s="282">
        <v>45258</v>
      </c>
      <c r="F2553" s="212">
        <v>18000</v>
      </c>
      <c r="G2553" s="215"/>
      <c r="H2553" s="212" t="s">
        <v>1795</v>
      </c>
      <c r="AY2553" s="126"/>
      <c r="BB2553" s="126"/>
      <c r="BE2553" s="126"/>
    </row>
    <row r="2554" spans="5:57" x14ac:dyDescent="0.25">
      <c r="E2554" s="282">
        <v>45258</v>
      </c>
      <c r="F2554" s="212">
        <v>6000</v>
      </c>
      <c r="G2554" s="215"/>
      <c r="H2554" s="212" t="s">
        <v>3017</v>
      </c>
      <c r="AY2554" s="126"/>
      <c r="BB2554" s="126"/>
      <c r="BE2554" s="126"/>
    </row>
    <row r="2555" spans="5:57" x14ac:dyDescent="0.25">
      <c r="E2555" s="282">
        <v>45258</v>
      </c>
      <c r="F2555" s="212">
        <v>3000</v>
      </c>
      <c r="G2555" s="215"/>
      <c r="H2555" s="212" t="s">
        <v>605</v>
      </c>
      <c r="AY2555" s="126"/>
      <c r="BB2555" s="126"/>
      <c r="BE2555" s="126"/>
    </row>
    <row r="2556" spans="5:57" x14ac:dyDescent="0.25">
      <c r="E2556" s="282">
        <v>45258</v>
      </c>
      <c r="F2556" s="212">
        <v>10000</v>
      </c>
      <c r="G2556" s="215"/>
      <c r="H2556" s="212" t="s">
        <v>3008</v>
      </c>
      <c r="AY2556" s="126"/>
      <c r="BB2556" s="126"/>
      <c r="BE2556" s="126"/>
    </row>
    <row r="2557" spans="5:57" x14ac:dyDescent="0.25">
      <c r="E2557" s="282">
        <v>45257</v>
      </c>
      <c r="F2557" s="212">
        <v>3000</v>
      </c>
      <c r="G2557" s="215"/>
      <c r="H2557" s="212" t="s">
        <v>2993</v>
      </c>
      <c r="AY2557" s="126"/>
      <c r="BB2557" s="126"/>
      <c r="BE2557" s="126"/>
    </row>
    <row r="2558" spans="5:57" x14ac:dyDescent="0.25">
      <c r="E2558" s="282">
        <v>45255</v>
      </c>
      <c r="F2558" s="212">
        <v>35000</v>
      </c>
      <c r="G2558" s="215"/>
      <c r="H2558" s="212" t="s">
        <v>2992</v>
      </c>
      <c r="AY2558" s="126"/>
      <c r="BB2558" s="126"/>
      <c r="BE2558" s="126"/>
    </row>
    <row r="2559" spans="5:57" x14ac:dyDescent="0.25">
      <c r="E2559" s="282">
        <v>45254</v>
      </c>
      <c r="F2559" s="212">
        <v>4000</v>
      </c>
      <c r="G2559" s="215"/>
      <c r="H2559" s="212" t="s">
        <v>888</v>
      </c>
      <c r="AY2559" s="126"/>
      <c r="BB2559" s="126"/>
      <c r="BE2559" s="126"/>
    </row>
    <row r="2560" spans="5:57" x14ac:dyDescent="0.25">
      <c r="E2560" s="282">
        <v>45254</v>
      </c>
      <c r="F2560" s="212">
        <v>5000</v>
      </c>
      <c r="G2560" s="215"/>
      <c r="H2560" s="212" t="s">
        <v>605</v>
      </c>
      <c r="AY2560" s="126"/>
      <c r="BB2560" s="126"/>
      <c r="BE2560" s="126"/>
    </row>
    <row r="2561" spans="5:57" x14ac:dyDescent="0.25">
      <c r="E2561" s="282">
        <v>45254</v>
      </c>
      <c r="F2561" s="212">
        <v>6000</v>
      </c>
      <c r="G2561" s="215"/>
      <c r="H2561" s="212" t="s">
        <v>1029</v>
      </c>
      <c r="AY2561" s="126"/>
      <c r="BB2561" s="126"/>
      <c r="BE2561" s="126"/>
    </row>
    <row r="2562" spans="5:57" x14ac:dyDescent="0.25">
      <c r="E2562" s="282">
        <v>45254</v>
      </c>
      <c r="F2562" s="212">
        <v>20000</v>
      </c>
      <c r="G2562" s="215"/>
      <c r="H2562" s="212" t="s">
        <v>2989</v>
      </c>
      <c r="AY2562" s="126"/>
      <c r="BB2562" s="126"/>
      <c r="BE2562" s="126"/>
    </row>
    <row r="2563" spans="5:57" x14ac:dyDescent="0.25">
      <c r="E2563" s="282">
        <v>45254</v>
      </c>
      <c r="F2563" s="212">
        <v>162000</v>
      </c>
      <c r="G2563" s="215"/>
      <c r="H2563" s="212" t="s">
        <v>889</v>
      </c>
      <c r="AY2563" s="126"/>
      <c r="BB2563" s="126"/>
      <c r="BE2563" s="126"/>
    </row>
    <row r="2564" spans="5:57" x14ac:dyDescent="0.25">
      <c r="E2564" s="282">
        <v>45254</v>
      </c>
      <c r="F2564" s="212">
        <v>9000</v>
      </c>
      <c r="G2564" s="215"/>
      <c r="H2564" s="212" t="s">
        <v>2983</v>
      </c>
      <c r="AY2564" s="126"/>
      <c r="BB2564" s="126"/>
      <c r="BE2564" s="126"/>
    </row>
    <row r="2565" spans="5:57" x14ac:dyDescent="0.25">
      <c r="E2565" s="282">
        <v>45254</v>
      </c>
      <c r="F2565" s="212">
        <v>95000</v>
      </c>
      <c r="G2565" s="215"/>
      <c r="H2565" s="212" t="s">
        <v>2985</v>
      </c>
      <c r="AY2565" s="126"/>
      <c r="BB2565" s="126"/>
      <c r="BE2565" s="126"/>
    </row>
    <row r="2566" spans="5:57" x14ac:dyDescent="0.25">
      <c r="E2566" s="282">
        <v>45254</v>
      </c>
      <c r="F2566" s="212">
        <v>30000</v>
      </c>
      <c r="G2566" s="215"/>
      <c r="H2566" s="212" t="s">
        <v>2991</v>
      </c>
      <c r="AY2566" s="126"/>
      <c r="BB2566" s="126"/>
      <c r="BE2566" s="126"/>
    </row>
    <row r="2567" spans="5:57" x14ac:dyDescent="0.25">
      <c r="E2567" s="282">
        <v>45254</v>
      </c>
      <c r="F2567" s="212">
        <v>16000</v>
      </c>
      <c r="G2567" s="215"/>
      <c r="H2567" s="212" t="s">
        <v>2988</v>
      </c>
      <c r="AY2567" s="126"/>
      <c r="BB2567" s="126"/>
      <c r="BE2567" s="126"/>
    </row>
    <row r="2568" spans="5:57" x14ac:dyDescent="0.25">
      <c r="E2568" s="282">
        <v>45254</v>
      </c>
      <c r="F2568" s="212">
        <v>90000</v>
      </c>
      <c r="G2568" s="215"/>
      <c r="H2568" s="212" t="s">
        <v>2986</v>
      </c>
      <c r="AY2568" s="126"/>
      <c r="BB2568" s="126"/>
      <c r="BE2568" s="126"/>
    </row>
    <row r="2569" spans="5:57" x14ac:dyDescent="0.25">
      <c r="E2569" s="282">
        <v>45254</v>
      </c>
      <c r="F2569" s="212">
        <v>55000</v>
      </c>
      <c r="G2569" s="215"/>
      <c r="H2569" s="212" t="s">
        <v>2987</v>
      </c>
      <c r="AY2569" s="126"/>
      <c r="BB2569" s="126"/>
      <c r="BE2569" s="126"/>
    </row>
    <row r="2570" spans="5:57" x14ac:dyDescent="0.25">
      <c r="E2570" s="282">
        <v>45253</v>
      </c>
      <c r="F2570" s="212">
        <v>30000</v>
      </c>
      <c r="G2570" s="215"/>
      <c r="H2570" s="212" t="s">
        <v>885</v>
      </c>
      <c r="AY2570" s="126"/>
      <c r="BB2570" s="126"/>
      <c r="BE2570" s="126"/>
    </row>
    <row r="2571" spans="5:57" x14ac:dyDescent="0.25">
      <c r="E2571" s="282">
        <v>45253</v>
      </c>
      <c r="F2571" s="212">
        <v>5000</v>
      </c>
      <c r="G2571" s="215"/>
      <c r="H2571" s="212" t="s">
        <v>2977</v>
      </c>
      <c r="AY2571" s="126"/>
      <c r="BB2571" s="126"/>
      <c r="BE2571" s="126"/>
    </row>
    <row r="2572" spans="5:57" x14ac:dyDescent="0.25">
      <c r="E2572" s="282">
        <v>45250</v>
      </c>
      <c r="F2572" s="212">
        <v>4000</v>
      </c>
      <c r="G2572" s="215"/>
      <c r="H2572" s="212" t="s">
        <v>888</v>
      </c>
      <c r="AY2572" s="126"/>
      <c r="BB2572" s="126"/>
      <c r="BE2572" s="126"/>
    </row>
    <row r="2573" spans="5:57" x14ac:dyDescent="0.25">
      <c r="E2573" s="282">
        <v>45250</v>
      </c>
      <c r="F2573" s="212">
        <v>136000</v>
      </c>
      <c r="G2573" s="215"/>
      <c r="H2573" s="212" t="s">
        <v>889</v>
      </c>
      <c r="AY2573" s="126"/>
      <c r="BB2573" s="126"/>
      <c r="BE2573" s="126"/>
    </row>
    <row r="2574" spans="5:57" x14ac:dyDescent="0.25">
      <c r="E2574" s="282">
        <v>45250</v>
      </c>
      <c r="F2574" s="212">
        <v>5000</v>
      </c>
      <c r="G2574" s="215"/>
      <c r="H2574" s="212" t="s">
        <v>2969</v>
      </c>
      <c r="AY2574" s="126"/>
      <c r="BB2574" s="126"/>
      <c r="BE2574" s="126"/>
    </row>
    <row r="2575" spans="5:57" x14ac:dyDescent="0.25">
      <c r="E2575" s="282">
        <v>45250</v>
      </c>
      <c r="F2575" s="212">
        <v>35000</v>
      </c>
      <c r="G2575" s="215"/>
      <c r="H2575" s="212" t="s">
        <v>2963</v>
      </c>
      <c r="AY2575" s="126"/>
      <c r="BB2575" s="126"/>
      <c r="BE2575" s="126"/>
    </row>
    <row r="2576" spans="5:57" x14ac:dyDescent="0.25">
      <c r="E2576" s="282">
        <v>45250</v>
      </c>
      <c r="F2576" s="212">
        <v>30000</v>
      </c>
      <c r="G2576" s="215" t="s">
        <v>884</v>
      </c>
      <c r="H2576" s="212" t="s">
        <v>885</v>
      </c>
      <c r="AY2576" s="126"/>
      <c r="BB2576" s="126"/>
      <c r="BE2576" s="126"/>
    </row>
    <row r="2577" spans="5:57" x14ac:dyDescent="0.25">
      <c r="E2577" s="282">
        <v>45250</v>
      </c>
      <c r="F2577" s="212">
        <v>70000</v>
      </c>
      <c r="G2577" s="215"/>
      <c r="H2577" s="212" t="s">
        <v>2966</v>
      </c>
      <c r="AY2577" s="126"/>
      <c r="BB2577" s="126"/>
      <c r="BE2577" s="126"/>
    </row>
    <row r="2578" spans="5:57" x14ac:dyDescent="0.25">
      <c r="E2578" s="282">
        <v>45250</v>
      </c>
      <c r="F2578" s="212">
        <v>5000</v>
      </c>
      <c r="G2578" s="215"/>
      <c r="H2578" s="212" t="s">
        <v>2968</v>
      </c>
      <c r="AY2578" s="126"/>
      <c r="BB2578" s="126"/>
      <c r="BE2578" s="126"/>
    </row>
    <row r="2579" spans="5:57" x14ac:dyDescent="0.25">
      <c r="E2579" s="282">
        <v>45250</v>
      </c>
      <c r="F2579" s="212">
        <v>150000</v>
      </c>
      <c r="G2579" s="215"/>
      <c r="H2579" s="212" t="s">
        <v>2965</v>
      </c>
      <c r="AY2579" s="126"/>
      <c r="BB2579" s="126"/>
      <c r="BE2579" s="126"/>
    </row>
    <row r="2580" spans="5:57" x14ac:dyDescent="0.25">
      <c r="E2580" s="282">
        <v>45250</v>
      </c>
      <c r="F2580" s="212">
        <v>35000</v>
      </c>
      <c r="G2580" s="215"/>
      <c r="H2580" s="212" t="s">
        <v>1011</v>
      </c>
      <c r="AY2580" s="126"/>
      <c r="BB2580" s="126"/>
      <c r="BE2580" s="126"/>
    </row>
    <row r="2581" spans="5:57" x14ac:dyDescent="0.25">
      <c r="E2581" s="282">
        <v>45245</v>
      </c>
      <c r="F2581" s="212">
        <v>70000</v>
      </c>
      <c r="G2581" s="215"/>
      <c r="H2581" s="212" t="s">
        <v>2946</v>
      </c>
      <c r="AY2581" s="126"/>
      <c r="BB2581" s="126"/>
      <c r="BE2581" s="126"/>
    </row>
    <row r="2582" spans="5:57" x14ac:dyDescent="0.25">
      <c r="E2582" s="282">
        <v>45245</v>
      </c>
      <c r="F2582" s="212">
        <v>10000</v>
      </c>
      <c r="G2582" s="215"/>
      <c r="H2582" s="212" t="s">
        <v>2945</v>
      </c>
      <c r="AY2582" s="126"/>
      <c r="BB2582" s="126"/>
      <c r="BE2582" s="126"/>
    </row>
    <row r="2583" spans="5:57" x14ac:dyDescent="0.25">
      <c r="E2583" s="282">
        <v>45245</v>
      </c>
      <c r="F2583" s="212">
        <v>31000</v>
      </c>
      <c r="G2583" s="215"/>
      <c r="H2583" s="212" t="s">
        <v>1178</v>
      </c>
      <c r="AY2583" s="126"/>
      <c r="BB2583" s="126"/>
      <c r="BE2583" s="126"/>
    </row>
    <row r="2584" spans="5:57" x14ac:dyDescent="0.25">
      <c r="E2584" s="282">
        <v>45245</v>
      </c>
      <c r="F2584" s="212">
        <v>4000</v>
      </c>
      <c r="G2584" s="215"/>
      <c r="H2584" s="212" t="s">
        <v>883</v>
      </c>
      <c r="AY2584" s="126"/>
      <c r="BB2584" s="126"/>
      <c r="BE2584" s="126"/>
    </row>
    <row r="2585" spans="5:57" x14ac:dyDescent="0.25">
      <c r="E2585" s="282">
        <v>45245</v>
      </c>
      <c r="F2585" s="212">
        <v>14000</v>
      </c>
      <c r="G2585" s="215"/>
      <c r="H2585" s="212" t="s">
        <v>2947</v>
      </c>
      <c r="AY2585" s="126"/>
      <c r="BB2585" s="126"/>
      <c r="BE2585" s="126"/>
    </row>
    <row r="2586" spans="5:57" x14ac:dyDescent="0.25">
      <c r="E2586" s="282">
        <v>45244</v>
      </c>
      <c r="F2586" s="212">
        <v>8000</v>
      </c>
      <c r="G2586" s="215"/>
      <c r="H2586" s="212" t="s">
        <v>2942</v>
      </c>
      <c r="AY2586" s="126"/>
      <c r="BB2586" s="126"/>
      <c r="BE2586" s="126"/>
    </row>
    <row r="2587" spans="5:57" x14ac:dyDescent="0.25">
      <c r="E2587" s="282">
        <v>45242</v>
      </c>
      <c r="F2587" s="212">
        <v>4000</v>
      </c>
      <c r="G2587" s="215"/>
      <c r="H2587" s="212" t="s">
        <v>888</v>
      </c>
      <c r="AY2587" s="126"/>
      <c r="BB2587" s="126"/>
      <c r="BE2587" s="126"/>
    </row>
    <row r="2588" spans="5:57" x14ac:dyDescent="0.25">
      <c r="E2588" s="282">
        <v>45242</v>
      </c>
      <c r="F2588" s="212">
        <v>8000</v>
      </c>
      <c r="G2588" s="215"/>
      <c r="H2588" s="212" t="s">
        <v>2940</v>
      </c>
      <c r="AY2588" s="126"/>
      <c r="BB2588" s="126"/>
      <c r="BE2588" s="126"/>
    </row>
    <row r="2589" spans="5:57" x14ac:dyDescent="0.25">
      <c r="E2589" s="282">
        <v>45242</v>
      </c>
      <c r="F2589" s="212">
        <v>17000</v>
      </c>
      <c r="G2589" s="215"/>
      <c r="H2589" s="212" t="s">
        <v>897</v>
      </c>
      <c r="AY2589" s="126"/>
      <c r="BB2589" s="126"/>
      <c r="BE2589" s="126"/>
    </row>
    <row r="2590" spans="5:57" x14ac:dyDescent="0.25">
      <c r="E2590" s="282">
        <v>45242</v>
      </c>
      <c r="F2590" s="212">
        <v>281000</v>
      </c>
      <c r="G2590" s="215"/>
      <c r="H2590" s="212" t="s">
        <v>889</v>
      </c>
      <c r="AY2590" s="126"/>
      <c r="BB2590" s="126"/>
      <c r="BE2590" s="126"/>
    </row>
    <row r="2591" spans="5:57" x14ac:dyDescent="0.25">
      <c r="E2591" s="282">
        <v>45242</v>
      </c>
      <c r="F2591" s="212">
        <v>30000</v>
      </c>
      <c r="G2591" s="215"/>
      <c r="H2591" s="212" t="s">
        <v>885</v>
      </c>
      <c r="AY2591" s="126"/>
      <c r="BB2591" s="126"/>
      <c r="BE2591" s="126"/>
    </row>
    <row r="2592" spans="5:57" x14ac:dyDescent="0.25">
      <c r="E2592" s="282">
        <v>45242</v>
      </c>
      <c r="F2592" s="212">
        <v>40000</v>
      </c>
      <c r="G2592" s="215"/>
      <c r="H2592" s="212" t="s">
        <v>2941</v>
      </c>
      <c r="AY2592" s="126"/>
      <c r="BB2592" s="126"/>
      <c r="BE2592" s="126"/>
    </row>
    <row r="2593" spans="5:57" x14ac:dyDescent="0.25">
      <c r="E2593" s="282">
        <v>45237</v>
      </c>
      <c r="F2593" s="212">
        <v>15000</v>
      </c>
      <c r="G2593" s="215"/>
      <c r="H2593" s="212" t="s">
        <v>2938</v>
      </c>
      <c r="AY2593" s="126"/>
      <c r="BB2593" s="126"/>
      <c r="BE2593" s="126"/>
    </row>
    <row r="2594" spans="5:57" x14ac:dyDescent="0.25">
      <c r="E2594" s="282">
        <v>45237</v>
      </c>
      <c r="F2594" s="212">
        <v>5000</v>
      </c>
      <c r="G2594" s="215"/>
      <c r="H2594" s="212" t="s">
        <v>2939</v>
      </c>
      <c r="AY2594" s="126"/>
      <c r="BB2594" s="126"/>
      <c r="BE2594" s="126"/>
    </row>
    <row r="2595" spans="5:57" x14ac:dyDescent="0.25">
      <c r="E2595" s="282">
        <v>45237</v>
      </c>
      <c r="F2595" s="212">
        <v>5000</v>
      </c>
      <c r="G2595" s="215"/>
      <c r="H2595" s="212" t="s">
        <v>883</v>
      </c>
      <c r="AY2595" s="126"/>
      <c r="BB2595" s="126"/>
      <c r="BE2595" s="126"/>
    </row>
    <row r="2596" spans="5:57" x14ac:dyDescent="0.25">
      <c r="E2596" s="282">
        <v>45237</v>
      </c>
      <c r="F2596" s="212">
        <v>65000</v>
      </c>
      <c r="G2596" s="215"/>
      <c r="H2596" s="212" t="s">
        <v>1325</v>
      </c>
      <c r="AY2596" s="126"/>
      <c r="BB2596" s="126"/>
      <c r="BE2596" s="126"/>
    </row>
    <row r="2597" spans="5:57" x14ac:dyDescent="0.25">
      <c r="E2597" s="282">
        <v>45234</v>
      </c>
      <c r="F2597" s="212">
        <v>10000</v>
      </c>
      <c r="G2597" s="215"/>
      <c r="H2597" s="212" t="s">
        <v>2909</v>
      </c>
      <c r="AY2597" s="126"/>
      <c r="BB2597" s="126"/>
      <c r="BE2597" s="126"/>
    </row>
    <row r="2598" spans="5:57" x14ac:dyDescent="0.25">
      <c r="E2598" s="282">
        <v>45233</v>
      </c>
      <c r="F2598" s="212">
        <v>4000</v>
      </c>
      <c r="G2598" s="215"/>
      <c r="H2598" s="212" t="s">
        <v>888</v>
      </c>
      <c r="AY2598" s="126"/>
      <c r="BB2598" s="126"/>
      <c r="BE2598" s="126"/>
    </row>
    <row r="2599" spans="5:57" x14ac:dyDescent="0.25">
      <c r="E2599" s="282">
        <v>45233</v>
      </c>
      <c r="F2599" s="212">
        <v>9000</v>
      </c>
      <c r="G2599" s="215"/>
      <c r="H2599" s="212" t="s">
        <v>953</v>
      </c>
      <c r="AY2599" s="126"/>
      <c r="BB2599" s="126"/>
      <c r="BE2599" s="126"/>
    </row>
    <row r="2600" spans="5:57" x14ac:dyDescent="0.25">
      <c r="E2600" s="282">
        <v>45233</v>
      </c>
      <c r="F2600" s="212">
        <v>2000</v>
      </c>
      <c r="G2600" s="215"/>
      <c r="H2600" s="212" t="s">
        <v>2905</v>
      </c>
      <c r="AY2600" s="126"/>
      <c r="BB2600" s="126"/>
      <c r="BE2600" s="126"/>
    </row>
    <row r="2601" spans="5:57" x14ac:dyDescent="0.25">
      <c r="E2601" s="282">
        <v>45233</v>
      </c>
      <c r="F2601" s="212">
        <v>173000</v>
      </c>
      <c r="G2601" s="215"/>
      <c r="H2601" s="212" t="s">
        <v>889</v>
      </c>
      <c r="AY2601" s="126"/>
      <c r="BB2601" s="126"/>
      <c r="BE2601" s="126"/>
    </row>
    <row r="2602" spans="5:57" x14ac:dyDescent="0.25">
      <c r="E2602" s="282">
        <v>45233</v>
      </c>
      <c r="F2602" s="212">
        <v>30000</v>
      </c>
      <c r="G2602" s="215" t="s">
        <v>884</v>
      </c>
      <c r="H2602" s="212" t="s">
        <v>885</v>
      </c>
      <c r="AY2602" s="126"/>
      <c r="BB2602" s="126"/>
      <c r="BE2602" s="126"/>
    </row>
    <row r="2603" spans="5:57" x14ac:dyDescent="0.25">
      <c r="E2603" s="404">
        <v>45232</v>
      </c>
      <c r="F2603" s="405">
        <v>70000</v>
      </c>
      <c r="G2603" s="407"/>
      <c r="H2603" s="405" t="s">
        <v>2679</v>
      </c>
      <c r="AY2603" s="126"/>
      <c r="BB2603" s="126"/>
      <c r="BE2603" s="126"/>
    </row>
    <row r="2604" spans="5:57" x14ac:dyDescent="0.25">
      <c r="E2604" s="282">
        <v>45232</v>
      </c>
      <c r="F2604" s="212">
        <v>5000</v>
      </c>
      <c r="G2604" s="215"/>
      <c r="H2604" s="212" t="s">
        <v>883</v>
      </c>
      <c r="AY2604" s="126"/>
      <c r="BB2604" s="126"/>
      <c r="BE2604" s="126"/>
    </row>
    <row r="2605" spans="5:57" x14ac:dyDescent="0.25">
      <c r="E2605" s="282">
        <v>45231</v>
      </c>
      <c r="F2605" s="212">
        <v>1000</v>
      </c>
      <c r="G2605" s="215"/>
      <c r="H2605" s="212" t="s">
        <v>2814</v>
      </c>
      <c r="AY2605" s="126"/>
      <c r="BB2605" s="126"/>
      <c r="BE2605" s="126"/>
    </row>
    <row r="2606" spans="5:57" x14ac:dyDescent="0.25">
      <c r="E2606" s="282">
        <v>45230</v>
      </c>
      <c r="F2606" s="212">
        <v>2000</v>
      </c>
      <c r="G2606" s="215"/>
      <c r="H2606" s="212" t="s">
        <v>605</v>
      </c>
      <c r="AY2606" s="126"/>
      <c r="BB2606" s="126"/>
      <c r="BE2606" s="126"/>
    </row>
    <row r="2607" spans="5:57" x14ac:dyDescent="0.25">
      <c r="E2607" s="282">
        <v>45230</v>
      </c>
      <c r="F2607" s="212">
        <v>6000</v>
      </c>
      <c r="G2607" s="215"/>
      <c r="H2607" s="212" t="s">
        <v>2897</v>
      </c>
      <c r="AY2607" s="126"/>
      <c r="BB2607" s="126"/>
      <c r="BE2607" s="126"/>
    </row>
    <row r="2608" spans="5:57" x14ac:dyDescent="0.25">
      <c r="E2608" s="282">
        <v>45230</v>
      </c>
      <c r="F2608" s="212">
        <v>6000</v>
      </c>
      <c r="G2608" s="215"/>
      <c r="H2608" s="212" t="s">
        <v>2896</v>
      </c>
      <c r="AY2608" s="126"/>
      <c r="BB2608" s="126"/>
      <c r="BE2608" s="126"/>
    </row>
    <row r="2609" spans="5:57" x14ac:dyDescent="0.25">
      <c r="E2609" s="282">
        <v>45230</v>
      </c>
      <c r="F2609" s="212">
        <v>34000</v>
      </c>
      <c r="G2609" s="215"/>
      <c r="H2609" s="212" t="s">
        <v>2898</v>
      </c>
      <c r="AY2609" s="126"/>
      <c r="BB2609" s="126"/>
      <c r="BE2609" s="126"/>
    </row>
    <row r="2610" spans="5:57" x14ac:dyDescent="0.25">
      <c r="E2610" s="282">
        <v>45229</v>
      </c>
      <c r="F2610" s="212">
        <v>5000</v>
      </c>
      <c r="G2610" s="215"/>
      <c r="H2610" s="212" t="s">
        <v>883</v>
      </c>
      <c r="AY2610" s="126"/>
      <c r="BB2610" s="126"/>
      <c r="BE2610" s="126"/>
    </row>
    <row r="2611" spans="5:57" x14ac:dyDescent="0.25">
      <c r="E2611" s="282">
        <v>45229</v>
      </c>
      <c r="F2611" s="212">
        <v>20000</v>
      </c>
      <c r="G2611" s="215"/>
      <c r="H2611" s="212" t="s">
        <v>2891</v>
      </c>
      <c r="AY2611" s="126"/>
      <c r="BB2611" s="126"/>
      <c r="BE2611" s="126"/>
    </row>
    <row r="2612" spans="5:57" x14ac:dyDescent="0.25">
      <c r="E2612" s="282">
        <v>45229</v>
      </c>
      <c r="F2612" s="212">
        <v>40000</v>
      </c>
      <c r="G2612" s="215"/>
      <c r="H2612" s="212" t="s">
        <v>2890</v>
      </c>
      <c r="AY2612" s="126"/>
      <c r="BB2612" s="126"/>
      <c r="BE2612" s="126"/>
    </row>
    <row r="2613" spans="5:57" x14ac:dyDescent="0.25">
      <c r="E2613" s="282">
        <v>45227</v>
      </c>
      <c r="F2613" s="212">
        <v>4000</v>
      </c>
      <c r="G2613" s="215"/>
      <c r="H2613" s="212" t="s">
        <v>888</v>
      </c>
      <c r="AY2613" s="126"/>
      <c r="BB2613" s="126"/>
      <c r="BE2613" s="126"/>
    </row>
    <row r="2614" spans="5:57" x14ac:dyDescent="0.25">
      <c r="E2614" s="282">
        <v>45227</v>
      </c>
      <c r="F2614" s="212">
        <v>10000</v>
      </c>
      <c r="G2614" s="215"/>
      <c r="H2614" s="212" t="s">
        <v>2877</v>
      </c>
      <c r="AY2614" s="126"/>
      <c r="BB2614" s="126"/>
      <c r="BE2614" s="126"/>
    </row>
    <row r="2615" spans="5:57" x14ac:dyDescent="0.25">
      <c r="E2615" s="282">
        <v>45227</v>
      </c>
      <c r="F2615" s="212">
        <v>4000</v>
      </c>
      <c r="G2615" s="215"/>
      <c r="H2615" s="212" t="s">
        <v>605</v>
      </c>
      <c r="AY2615" s="126"/>
      <c r="BB2615" s="126"/>
      <c r="BE2615" s="126"/>
    </row>
    <row r="2616" spans="5:57" x14ac:dyDescent="0.25">
      <c r="E2616" s="282">
        <v>45227</v>
      </c>
      <c r="F2616" s="212">
        <v>227000</v>
      </c>
      <c r="G2616" s="215"/>
      <c r="H2616" s="212" t="s">
        <v>889</v>
      </c>
      <c r="AY2616" s="126"/>
      <c r="BB2616" s="126"/>
      <c r="BE2616" s="126"/>
    </row>
    <row r="2617" spans="5:57" x14ac:dyDescent="0.25">
      <c r="E2617" s="282">
        <v>45227</v>
      </c>
      <c r="F2617" s="212">
        <v>30000</v>
      </c>
      <c r="G2617" s="215" t="s">
        <v>884</v>
      </c>
      <c r="H2617" s="212" t="s">
        <v>885</v>
      </c>
      <c r="AY2617" s="126"/>
      <c r="BB2617" s="126"/>
      <c r="BE2617" s="126"/>
    </row>
    <row r="2618" spans="5:57" x14ac:dyDescent="0.25">
      <c r="E2618" s="282">
        <v>45227</v>
      </c>
      <c r="F2618" s="212">
        <v>4000</v>
      </c>
      <c r="G2618" s="215"/>
      <c r="H2618" s="212" t="s">
        <v>890</v>
      </c>
      <c r="AY2618" s="126"/>
      <c r="BB2618" s="126"/>
      <c r="BE2618" s="126"/>
    </row>
    <row r="2619" spans="5:57" x14ac:dyDescent="0.25">
      <c r="E2619" s="282">
        <v>45227</v>
      </c>
      <c r="F2619" s="212">
        <v>20000</v>
      </c>
      <c r="G2619" s="215"/>
      <c r="H2619" s="212" t="s">
        <v>914</v>
      </c>
      <c r="AY2619" s="126"/>
      <c r="BB2619" s="126"/>
      <c r="BE2619" s="126"/>
    </row>
    <row r="2620" spans="5:57" x14ac:dyDescent="0.25">
      <c r="E2620" s="282">
        <v>45224</v>
      </c>
      <c r="F2620" s="212">
        <v>4000</v>
      </c>
      <c r="G2620" s="215"/>
      <c r="H2620" s="212" t="s">
        <v>2870</v>
      </c>
      <c r="AY2620" s="126"/>
      <c r="BB2620" s="126"/>
      <c r="BE2620" s="126"/>
    </row>
    <row r="2621" spans="5:57" x14ac:dyDescent="0.25">
      <c r="E2621" s="282">
        <v>45224</v>
      </c>
      <c r="F2621" s="212">
        <v>30000</v>
      </c>
      <c r="G2621" s="215" t="s">
        <v>884</v>
      </c>
      <c r="H2621" s="212" t="s">
        <v>885</v>
      </c>
      <c r="AY2621" s="126"/>
      <c r="BB2621" s="126"/>
      <c r="BE2621" s="126"/>
    </row>
    <row r="2622" spans="5:57" x14ac:dyDescent="0.25">
      <c r="E2622" s="282">
        <v>45224</v>
      </c>
      <c r="F2622" s="212">
        <v>10000</v>
      </c>
      <c r="G2622" s="215"/>
      <c r="H2622" s="212" t="s">
        <v>2871</v>
      </c>
      <c r="AY2622" s="126"/>
      <c r="BB2622" s="126"/>
      <c r="BE2622" s="126"/>
    </row>
    <row r="2623" spans="5:57" x14ac:dyDescent="0.25">
      <c r="E2623" s="282">
        <v>45222</v>
      </c>
      <c r="F2623" s="212">
        <v>5000</v>
      </c>
      <c r="G2623" s="215"/>
      <c r="H2623" s="212" t="s">
        <v>2863</v>
      </c>
      <c r="AY2623" s="126"/>
      <c r="BB2623" s="126"/>
      <c r="BE2623" s="126"/>
    </row>
    <row r="2624" spans="5:57" x14ac:dyDescent="0.25">
      <c r="E2624" s="282">
        <v>45222</v>
      </c>
      <c r="F2624" s="212">
        <v>11000</v>
      </c>
      <c r="G2624" s="215"/>
      <c r="H2624" s="212" t="s">
        <v>2864</v>
      </c>
      <c r="AY2624" s="126"/>
      <c r="BB2624" s="126"/>
      <c r="BE2624" s="126"/>
    </row>
    <row r="2625" spans="5:57" x14ac:dyDescent="0.25">
      <c r="E2625" s="282">
        <v>45221</v>
      </c>
      <c r="F2625" s="212">
        <v>5000</v>
      </c>
      <c r="G2625" s="215"/>
      <c r="H2625" s="212" t="s">
        <v>883</v>
      </c>
      <c r="AY2625" s="126"/>
      <c r="BB2625" s="126"/>
      <c r="BE2625" s="126"/>
    </row>
    <row r="2626" spans="5:57" x14ac:dyDescent="0.25">
      <c r="E2626" s="282">
        <v>45221</v>
      </c>
      <c r="F2626" s="212">
        <v>15000</v>
      </c>
      <c r="G2626" s="215"/>
      <c r="H2626" s="212" t="s">
        <v>1203</v>
      </c>
      <c r="AY2626" s="126"/>
      <c r="BB2626" s="126"/>
      <c r="BE2626" s="126"/>
    </row>
    <row r="2627" spans="5:57" x14ac:dyDescent="0.25">
      <c r="E2627" s="282">
        <v>45221</v>
      </c>
      <c r="F2627" s="212">
        <v>17000</v>
      </c>
      <c r="G2627" s="215"/>
      <c r="H2627" s="212" t="s">
        <v>1053</v>
      </c>
      <c r="AY2627" s="126"/>
      <c r="BB2627" s="126"/>
      <c r="BE2627" s="126"/>
    </row>
    <row r="2628" spans="5:57" x14ac:dyDescent="0.25">
      <c r="E2628" s="282">
        <v>45220</v>
      </c>
      <c r="F2628" s="212">
        <v>4000</v>
      </c>
      <c r="G2628" s="215"/>
      <c r="H2628" s="212" t="s">
        <v>888</v>
      </c>
      <c r="AY2628" s="126"/>
      <c r="BB2628" s="126"/>
      <c r="BE2628" s="126"/>
    </row>
    <row r="2629" spans="5:57" x14ac:dyDescent="0.25">
      <c r="E2629" s="282">
        <v>45220</v>
      </c>
      <c r="F2629" s="212">
        <v>2000</v>
      </c>
      <c r="G2629" s="215"/>
      <c r="H2629" s="212" t="s">
        <v>976</v>
      </c>
      <c r="AY2629" s="126"/>
      <c r="BB2629" s="126"/>
      <c r="BE2629" s="126"/>
    </row>
    <row r="2630" spans="5:57" x14ac:dyDescent="0.25">
      <c r="E2630" s="282">
        <v>45220</v>
      </c>
      <c r="F2630" s="212">
        <v>210000</v>
      </c>
      <c r="G2630" s="215"/>
      <c r="H2630" s="212" t="s">
        <v>889</v>
      </c>
      <c r="AY2630" s="126"/>
      <c r="BB2630" s="126"/>
      <c r="BE2630" s="126"/>
    </row>
    <row r="2631" spans="5:57" x14ac:dyDescent="0.25">
      <c r="E2631" s="282">
        <v>45220</v>
      </c>
      <c r="F2631" s="212">
        <v>18000</v>
      </c>
      <c r="G2631" s="215"/>
      <c r="H2631" s="212" t="s">
        <v>2858</v>
      </c>
      <c r="AY2631" s="126"/>
      <c r="BB2631" s="126"/>
      <c r="BE2631" s="126"/>
    </row>
    <row r="2632" spans="5:57" x14ac:dyDescent="0.25">
      <c r="E2632" s="282">
        <v>45219</v>
      </c>
      <c r="F2632" s="212">
        <v>30000</v>
      </c>
      <c r="G2632" s="215"/>
      <c r="H2632" s="212" t="s">
        <v>2851</v>
      </c>
      <c r="AY2632" s="126"/>
      <c r="BB2632" s="126"/>
      <c r="BE2632" s="126"/>
    </row>
    <row r="2633" spans="5:57" x14ac:dyDescent="0.25">
      <c r="E2633" s="282">
        <v>45219</v>
      </c>
      <c r="F2633" s="212">
        <v>32000</v>
      </c>
      <c r="G2633" s="215" t="s">
        <v>884</v>
      </c>
      <c r="H2633" s="212" t="s">
        <v>926</v>
      </c>
      <c r="AY2633" s="126"/>
      <c r="BB2633" s="126"/>
      <c r="BE2633" s="126"/>
    </row>
    <row r="2634" spans="5:57" x14ac:dyDescent="0.25">
      <c r="E2634" s="282">
        <v>45218</v>
      </c>
      <c r="F2634" s="212">
        <v>2000</v>
      </c>
      <c r="G2634" s="215"/>
      <c r="H2634" s="212" t="s">
        <v>605</v>
      </c>
      <c r="AY2634" s="126"/>
      <c r="BB2634" s="126"/>
      <c r="BE2634" s="126"/>
    </row>
    <row r="2635" spans="5:57" x14ac:dyDescent="0.25">
      <c r="E2635" s="282">
        <v>45217</v>
      </c>
      <c r="F2635" s="212">
        <v>10000</v>
      </c>
      <c r="G2635" s="215"/>
      <c r="H2635" s="212" t="s">
        <v>2847</v>
      </c>
      <c r="AY2635" s="126"/>
      <c r="BB2635" s="126"/>
      <c r="BE2635" s="126"/>
    </row>
    <row r="2636" spans="5:57" x14ac:dyDescent="0.25">
      <c r="E2636" s="282">
        <v>45217</v>
      </c>
      <c r="F2636" s="212">
        <v>6000</v>
      </c>
      <c r="G2636" s="215"/>
      <c r="H2636" s="212" t="s">
        <v>1032</v>
      </c>
      <c r="AY2636" s="126"/>
      <c r="BB2636" s="126"/>
      <c r="BE2636" s="126"/>
    </row>
    <row r="2637" spans="5:57" x14ac:dyDescent="0.25">
      <c r="E2637" s="282">
        <v>45217</v>
      </c>
      <c r="F2637" s="212">
        <v>2000</v>
      </c>
      <c r="G2637" s="215"/>
      <c r="H2637" s="212" t="s">
        <v>2784</v>
      </c>
      <c r="AY2637" s="126"/>
      <c r="BB2637" s="126"/>
      <c r="BE2637" s="126"/>
    </row>
    <row r="2638" spans="5:57" x14ac:dyDescent="0.25">
      <c r="E2638" s="282">
        <v>45216</v>
      </c>
      <c r="F2638" s="212">
        <v>2000</v>
      </c>
      <c r="G2638" s="215"/>
      <c r="H2638" s="212" t="s">
        <v>1029</v>
      </c>
      <c r="AY2638" s="126"/>
      <c r="BB2638" s="126"/>
      <c r="BE2638" s="126"/>
    </row>
    <row r="2639" spans="5:57" x14ac:dyDescent="0.25">
      <c r="E2639" s="282">
        <v>45216</v>
      </c>
      <c r="F2639" s="212">
        <v>5000</v>
      </c>
      <c r="G2639" s="215"/>
      <c r="H2639" s="212" t="s">
        <v>883</v>
      </c>
      <c r="AY2639" s="126"/>
      <c r="BB2639" s="126"/>
      <c r="BE2639" s="126"/>
    </row>
    <row r="2640" spans="5:57" x14ac:dyDescent="0.25">
      <c r="E2640" s="282">
        <v>45216</v>
      </c>
      <c r="F2640" s="212">
        <v>55000</v>
      </c>
      <c r="G2640" s="215"/>
      <c r="H2640" s="212" t="s">
        <v>2845</v>
      </c>
      <c r="AY2640" s="126"/>
      <c r="BB2640" s="126"/>
      <c r="BE2640" s="126"/>
    </row>
    <row r="2641" spans="5:57" x14ac:dyDescent="0.25">
      <c r="E2641" s="282">
        <v>45216</v>
      </c>
      <c r="F2641" s="212">
        <v>8000</v>
      </c>
      <c r="G2641" s="215"/>
      <c r="H2641" s="212" t="s">
        <v>2844</v>
      </c>
      <c r="AY2641" s="126"/>
      <c r="BB2641" s="126"/>
      <c r="BE2641" s="126"/>
    </row>
    <row r="2642" spans="5:57" x14ac:dyDescent="0.25">
      <c r="E2642" s="282">
        <v>45214</v>
      </c>
      <c r="F2642" s="212">
        <v>10000</v>
      </c>
      <c r="G2642" s="215"/>
      <c r="H2642" s="212" t="s">
        <v>2840</v>
      </c>
      <c r="AY2642" s="126"/>
      <c r="BB2642" s="126"/>
      <c r="BE2642" s="126"/>
    </row>
    <row r="2643" spans="5:57" x14ac:dyDescent="0.25">
      <c r="E2643" s="282">
        <v>45214</v>
      </c>
      <c r="F2643" s="212">
        <v>10000</v>
      </c>
      <c r="G2643" s="215"/>
      <c r="H2643" s="212" t="s">
        <v>2839</v>
      </c>
      <c r="AY2643" s="126"/>
      <c r="BB2643" s="126"/>
      <c r="BE2643" s="126"/>
    </row>
    <row r="2644" spans="5:57" x14ac:dyDescent="0.25">
      <c r="E2644" s="282">
        <v>45214</v>
      </c>
      <c r="F2644" s="212">
        <v>158000</v>
      </c>
      <c r="G2644" s="215"/>
      <c r="H2644" s="212" t="s">
        <v>889</v>
      </c>
      <c r="AY2644" s="126"/>
      <c r="BB2644" s="126"/>
      <c r="BE2644" s="126"/>
    </row>
    <row r="2645" spans="5:57" x14ac:dyDescent="0.25">
      <c r="E2645" s="282">
        <v>45214</v>
      </c>
      <c r="F2645" s="212">
        <v>50000</v>
      </c>
      <c r="G2645" s="215"/>
      <c r="H2645" s="212" t="s">
        <v>2838</v>
      </c>
      <c r="AY2645" s="126"/>
      <c r="BB2645" s="126"/>
      <c r="BE2645" s="126"/>
    </row>
    <row r="2646" spans="5:57" x14ac:dyDescent="0.25">
      <c r="E2646" s="282">
        <v>45214</v>
      </c>
      <c r="F2646" s="212">
        <v>5000</v>
      </c>
      <c r="G2646" s="215"/>
      <c r="H2646" s="212" t="s">
        <v>2841</v>
      </c>
      <c r="AY2646" s="126"/>
      <c r="BB2646" s="126"/>
      <c r="BE2646" s="126"/>
    </row>
    <row r="2647" spans="5:57" x14ac:dyDescent="0.25">
      <c r="E2647" s="282">
        <v>45214</v>
      </c>
      <c r="F2647" s="212">
        <v>15000</v>
      </c>
      <c r="G2647" s="215"/>
      <c r="H2647" s="212" t="s">
        <v>2843</v>
      </c>
      <c r="AY2647" s="126"/>
      <c r="BB2647" s="126"/>
      <c r="BE2647" s="126"/>
    </row>
    <row r="2648" spans="5:57" x14ac:dyDescent="0.25">
      <c r="E2648" s="282">
        <v>45214</v>
      </c>
      <c r="F2648" s="212">
        <v>20000</v>
      </c>
      <c r="G2648" s="215"/>
      <c r="H2648" s="212" t="s">
        <v>2842</v>
      </c>
      <c r="AY2648" s="126"/>
      <c r="BB2648" s="126"/>
      <c r="BE2648" s="126"/>
    </row>
    <row r="2649" spans="5:57" x14ac:dyDescent="0.25">
      <c r="E2649" s="282">
        <v>45212</v>
      </c>
      <c r="F2649" s="212">
        <v>4000</v>
      </c>
      <c r="G2649" s="215"/>
      <c r="H2649" s="212" t="s">
        <v>888</v>
      </c>
      <c r="AY2649" s="126"/>
      <c r="BB2649" s="126"/>
      <c r="BE2649" s="126"/>
    </row>
    <row r="2650" spans="5:57" x14ac:dyDescent="0.25">
      <c r="E2650" s="282">
        <v>45212</v>
      </c>
      <c r="F2650" s="212">
        <v>5000</v>
      </c>
      <c r="G2650" s="215"/>
      <c r="H2650" s="212" t="s">
        <v>883</v>
      </c>
      <c r="AY2650" s="126"/>
      <c r="BB2650" s="126"/>
      <c r="BE2650" s="126"/>
    </row>
    <row r="2651" spans="5:57" x14ac:dyDescent="0.25">
      <c r="E2651" s="282">
        <v>45211</v>
      </c>
      <c r="F2651" s="212">
        <v>2000</v>
      </c>
      <c r="G2651" s="215"/>
      <c r="H2651" s="212" t="s">
        <v>1029</v>
      </c>
      <c r="AY2651" s="126"/>
      <c r="BB2651" s="126"/>
      <c r="BE2651" s="126"/>
    </row>
    <row r="2652" spans="5:57" x14ac:dyDescent="0.25">
      <c r="E2652" s="282">
        <v>45211</v>
      </c>
      <c r="F2652" s="212">
        <v>31000</v>
      </c>
      <c r="G2652" s="215"/>
      <c r="H2652" s="212" t="s">
        <v>903</v>
      </c>
      <c r="AY2652" s="126"/>
      <c r="BB2652" s="126"/>
      <c r="BE2652" s="126"/>
    </row>
    <row r="2653" spans="5:57" x14ac:dyDescent="0.25">
      <c r="E2653" s="282">
        <v>45211</v>
      </c>
      <c r="F2653" s="212">
        <v>30000</v>
      </c>
      <c r="G2653" s="215" t="s">
        <v>884</v>
      </c>
      <c r="H2653" s="212" t="s">
        <v>885</v>
      </c>
      <c r="AY2653" s="126"/>
      <c r="BB2653" s="126"/>
      <c r="BE2653" s="126"/>
    </row>
    <row r="2654" spans="5:57" x14ac:dyDescent="0.25">
      <c r="E2654" s="282">
        <v>45210</v>
      </c>
      <c r="F2654" s="212">
        <v>6000</v>
      </c>
      <c r="G2654" s="215"/>
      <c r="H2654" s="212" t="s">
        <v>1032</v>
      </c>
      <c r="AY2654" s="126"/>
      <c r="BB2654" s="126"/>
      <c r="BE2654" s="126"/>
    </row>
    <row r="2655" spans="5:57" x14ac:dyDescent="0.25">
      <c r="E2655" s="282">
        <v>45210</v>
      </c>
      <c r="F2655" s="212">
        <v>2000</v>
      </c>
      <c r="G2655" s="215"/>
      <c r="H2655" s="212" t="s">
        <v>1029</v>
      </c>
      <c r="AY2655" s="126"/>
      <c r="BB2655" s="126"/>
      <c r="BE2655" s="126"/>
    </row>
    <row r="2656" spans="5:57" x14ac:dyDescent="0.25">
      <c r="E2656" s="282">
        <v>45210</v>
      </c>
      <c r="F2656" s="212">
        <v>4000</v>
      </c>
      <c r="G2656" s="215"/>
      <c r="H2656" s="212" t="s">
        <v>883</v>
      </c>
      <c r="AY2656" s="126"/>
      <c r="BB2656" s="126"/>
      <c r="BE2656" s="126"/>
    </row>
    <row r="2657" spans="5:57" x14ac:dyDescent="0.25">
      <c r="E2657" s="282">
        <v>45210</v>
      </c>
      <c r="F2657" s="212">
        <v>2000</v>
      </c>
      <c r="G2657" s="215"/>
      <c r="H2657" s="212" t="s">
        <v>2828</v>
      </c>
      <c r="AY2657" s="126"/>
      <c r="BB2657" s="126"/>
      <c r="BE2657" s="126"/>
    </row>
    <row r="2658" spans="5:57" x14ac:dyDescent="0.25">
      <c r="E2658" s="282">
        <v>45208</v>
      </c>
      <c r="F2658" s="212">
        <v>16000</v>
      </c>
      <c r="G2658" s="215"/>
      <c r="H2658" s="212" t="s">
        <v>2826</v>
      </c>
      <c r="AY2658" s="126"/>
      <c r="BB2658" s="126"/>
      <c r="BE2658" s="126"/>
    </row>
    <row r="2659" spans="5:57" x14ac:dyDescent="0.25">
      <c r="E2659" s="282">
        <v>45208</v>
      </c>
      <c r="F2659" s="212">
        <v>1000</v>
      </c>
      <c r="G2659" s="215"/>
      <c r="H2659" s="212" t="s">
        <v>605</v>
      </c>
      <c r="AY2659" s="126"/>
      <c r="BB2659" s="126"/>
      <c r="BE2659" s="126"/>
    </row>
    <row r="2660" spans="5:57" x14ac:dyDescent="0.25">
      <c r="E2660" s="282">
        <v>45208</v>
      </c>
      <c r="F2660" s="212">
        <v>2000</v>
      </c>
      <c r="G2660" s="215"/>
      <c r="H2660" s="212" t="s">
        <v>605</v>
      </c>
      <c r="AY2660" s="126"/>
      <c r="BB2660" s="126"/>
      <c r="BE2660" s="126"/>
    </row>
    <row r="2661" spans="5:57" x14ac:dyDescent="0.25">
      <c r="E2661" s="282">
        <v>45208</v>
      </c>
      <c r="F2661" s="212">
        <v>3000</v>
      </c>
      <c r="G2661" s="215"/>
      <c r="H2661" s="212" t="s">
        <v>2827</v>
      </c>
      <c r="AY2661" s="126"/>
      <c r="BB2661" s="126"/>
      <c r="BE2661" s="126"/>
    </row>
    <row r="2662" spans="5:57" x14ac:dyDescent="0.25">
      <c r="E2662" s="282">
        <v>45208</v>
      </c>
      <c r="F2662" s="212">
        <v>9000</v>
      </c>
      <c r="G2662" s="215"/>
      <c r="H2662" s="212" t="s">
        <v>2822</v>
      </c>
      <c r="AY2662" s="126"/>
      <c r="BB2662" s="126"/>
      <c r="BE2662" s="126"/>
    </row>
    <row r="2663" spans="5:57" x14ac:dyDescent="0.25">
      <c r="E2663" s="282">
        <v>45208</v>
      </c>
      <c r="F2663" s="212">
        <v>15000</v>
      </c>
      <c r="G2663" s="215"/>
      <c r="H2663" s="212" t="s">
        <v>2821</v>
      </c>
      <c r="AY2663" s="126"/>
      <c r="BB2663" s="126"/>
      <c r="BE2663" s="126"/>
    </row>
    <row r="2664" spans="5:57" x14ac:dyDescent="0.25">
      <c r="E2664" s="282">
        <v>45208</v>
      </c>
      <c r="F2664" s="212">
        <v>2000</v>
      </c>
      <c r="G2664" s="215"/>
      <c r="H2664" s="212" t="s">
        <v>1985</v>
      </c>
      <c r="AY2664" s="126"/>
      <c r="BB2664" s="126"/>
      <c r="BE2664" s="126"/>
    </row>
    <row r="2665" spans="5:57" x14ac:dyDescent="0.25">
      <c r="E2665" s="282">
        <v>45208</v>
      </c>
      <c r="F2665" s="212">
        <v>20000</v>
      </c>
      <c r="G2665" s="215"/>
      <c r="H2665" s="212" t="s">
        <v>2825</v>
      </c>
      <c r="AY2665" s="126"/>
      <c r="BB2665" s="126"/>
      <c r="BE2665" s="126"/>
    </row>
    <row r="2666" spans="5:57" x14ac:dyDescent="0.25">
      <c r="E2666" s="282">
        <v>45208</v>
      </c>
      <c r="F2666" s="212">
        <v>10000</v>
      </c>
      <c r="G2666" s="215"/>
      <c r="H2666" s="212" t="s">
        <v>914</v>
      </c>
      <c r="AY2666" s="126"/>
      <c r="BB2666" s="126"/>
      <c r="BE2666" s="126"/>
    </row>
    <row r="2667" spans="5:57" x14ac:dyDescent="0.25">
      <c r="E2667" s="282">
        <v>45205</v>
      </c>
      <c r="F2667" s="212">
        <v>4000</v>
      </c>
      <c r="G2667" s="215"/>
      <c r="H2667" s="212" t="s">
        <v>888</v>
      </c>
      <c r="AY2667" s="126"/>
      <c r="BB2667" s="126"/>
      <c r="BE2667" s="126"/>
    </row>
    <row r="2668" spans="5:57" x14ac:dyDescent="0.25">
      <c r="E2668" s="282">
        <v>45205</v>
      </c>
      <c r="F2668" s="212">
        <v>2000</v>
      </c>
      <c r="G2668" s="215"/>
      <c r="H2668" s="212" t="s">
        <v>1029</v>
      </c>
      <c r="AY2668" s="126"/>
      <c r="BB2668" s="126"/>
      <c r="BE2668" s="126"/>
    </row>
    <row r="2669" spans="5:57" x14ac:dyDescent="0.25">
      <c r="E2669" s="282">
        <v>45205</v>
      </c>
      <c r="F2669" s="212">
        <v>94000</v>
      </c>
      <c r="G2669" s="215"/>
      <c r="H2669" s="212" t="s">
        <v>889</v>
      </c>
      <c r="AY2669" s="126"/>
      <c r="BB2669" s="126"/>
      <c r="BE2669" s="126"/>
    </row>
    <row r="2670" spans="5:57" x14ac:dyDescent="0.25">
      <c r="E2670" s="282">
        <v>45205</v>
      </c>
      <c r="F2670" s="212">
        <v>17000</v>
      </c>
      <c r="G2670" s="215"/>
      <c r="H2670" s="212" t="s">
        <v>2820</v>
      </c>
      <c r="AY2670" s="126"/>
      <c r="BB2670" s="126"/>
      <c r="BE2670" s="126"/>
    </row>
    <row r="2671" spans="5:57" x14ac:dyDescent="0.25">
      <c r="E2671" s="282">
        <v>45203</v>
      </c>
      <c r="F2671" s="212">
        <v>10000</v>
      </c>
      <c r="G2671" s="215"/>
      <c r="H2671" s="212" t="s">
        <v>2816</v>
      </c>
      <c r="AY2671" s="126"/>
      <c r="BB2671" s="126"/>
      <c r="BE2671" s="126"/>
    </row>
    <row r="2672" spans="5:57" x14ac:dyDescent="0.25">
      <c r="E2672" s="282">
        <v>45203</v>
      </c>
      <c r="F2672" s="212">
        <v>4000</v>
      </c>
      <c r="G2672" s="215"/>
      <c r="H2672" s="212" t="s">
        <v>605</v>
      </c>
      <c r="AY2672" s="126"/>
      <c r="BB2672" s="126"/>
      <c r="BE2672" s="126"/>
    </row>
    <row r="2673" spans="5:57" x14ac:dyDescent="0.25">
      <c r="E2673" s="282">
        <v>45203</v>
      </c>
      <c r="F2673" s="212">
        <v>30000</v>
      </c>
      <c r="G2673" s="215" t="s">
        <v>884</v>
      </c>
      <c r="H2673" s="212" t="s">
        <v>885</v>
      </c>
      <c r="AY2673" s="126"/>
      <c r="BB2673" s="126"/>
      <c r="BE2673" s="126"/>
    </row>
    <row r="2674" spans="5:57" x14ac:dyDescent="0.25">
      <c r="E2674" s="282">
        <v>45203</v>
      </c>
      <c r="F2674" s="212">
        <v>1000</v>
      </c>
      <c r="G2674" s="215"/>
      <c r="H2674" s="212" t="s">
        <v>1169</v>
      </c>
      <c r="AY2674" s="126"/>
      <c r="BB2674" s="126"/>
      <c r="BE2674" s="126"/>
    </row>
    <row r="2675" spans="5:57" x14ac:dyDescent="0.25">
      <c r="E2675" s="282">
        <v>45202</v>
      </c>
      <c r="F2675" s="212">
        <v>5000</v>
      </c>
      <c r="G2675" s="215"/>
      <c r="H2675" s="212" t="s">
        <v>883</v>
      </c>
      <c r="AY2675" s="126"/>
      <c r="BB2675" s="126"/>
      <c r="BE2675" s="126"/>
    </row>
    <row r="2676" spans="5:57" x14ac:dyDescent="0.25">
      <c r="E2676" s="282">
        <v>45201</v>
      </c>
      <c r="F2676" s="212">
        <v>2000</v>
      </c>
      <c r="G2676" s="215"/>
      <c r="H2676" s="212" t="s">
        <v>605</v>
      </c>
      <c r="AY2676" s="126"/>
      <c r="BB2676" s="126"/>
      <c r="BE2676" s="126"/>
    </row>
    <row r="2677" spans="5:57" x14ac:dyDescent="0.25">
      <c r="E2677" s="282">
        <v>45201</v>
      </c>
      <c r="F2677" s="212">
        <v>4000</v>
      </c>
      <c r="G2677" s="215"/>
      <c r="H2677" s="212" t="s">
        <v>1029</v>
      </c>
      <c r="AY2677" s="126"/>
      <c r="BB2677" s="126"/>
      <c r="BE2677" s="126"/>
    </row>
    <row r="2678" spans="5:57" x14ac:dyDescent="0.25">
      <c r="E2678" s="282">
        <v>45201</v>
      </c>
      <c r="F2678" s="212">
        <v>50000</v>
      </c>
      <c r="G2678" s="215"/>
      <c r="H2678" s="212" t="s">
        <v>2812</v>
      </c>
      <c r="AY2678" s="126"/>
      <c r="BB2678" s="126"/>
      <c r="BE2678" s="126"/>
    </row>
    <row r="2679" spans="5:57" x14ac:dyDescent="0.25">
      <c r="E2679" s="282">
        <v>45201</v>
      </c>
      <c r="F2679" s="212">
        <v>1000</v>
      </c>
      <c r="G2679" s="215"/>
      <c r="H2679" s="212" t="s">
        <v>2814</v>
      </c>
      <c r="AY2679" s="126"/>
      <c r="BB2679" s="126"/>
      <c r="BE2679" s="126"/>
    </row>
    <row r="2680" spans="5:57" x14ac:dyDescent="0.25">
      <c r="E2680" s="282">
        <v>45201</v>
      </c>
      <c r="F2680" s="212">
        <v>30000</v>
      </c>
      <c r="G2680" s="215"/>
      <c r="H2680" s="212" t="s">
        <v>2813</v>
      </c>
      <c r="AY2680" s="126"/>
      <c r="BB2680" s="126"/>
      <c r="BE2680" s="126"/>
    </row>
    <row r="2681" spans="5:57" x14ac:dyDescent="0.25">
      <c r="E2681" s="282">
        <v>45201</v>
      </c>
      <c r="F2681" s="212">
        <v>10000</v>
      </c>
      <c r="G2681" s="215"/>
      <c r="H2681" s="212" t="s">
        <v>2002</v>
      </c>
      <c r="AY2681" s="126"/>
      <c r="BB2681" s="126"/>
      <c r="BE2681" s="126"/>
    </row>
    <row r="2682" spans="5:57" x14ac:dyDescent="0.25">
      <c r="E2682" s="282">
        <v>45199</v>
      </c>
      <c r="F2682" s="212">
        <v>60000</v>
      </c>
      <c r="G2682" s="215"/>
      <c r="H2682" s="212" t="s">
        <v>1165</v>
      </c>
      <c r="AY2682" s="126"/>
      <c r="BB2682" s="126"/>
      <c r="BE2682" s="126"/>
    </row>
    <row r="2683" spans="5:57" x14ac:dyDescent="0.25">
      <c r="E2683" s="282">
        <v>45199</v>
      </c>
      <c r="F2683" s="212">
        <v>4000</v>
      </c>
      <c r="G2683" s="215"/>
      <c r="H2683" s="212" t="s">
        <v>888</v>
      </c>
      <c r="AY2683" s="126"/>
      <c r="BB2683" s="126"/>
      <c r="BE2683" s="126"/>
    </row>
    <row r="2684" spans="5:57" x14ac:dyDescent="0.25">
      <c r="E2684" s="282">
        <v>45199</v>
      </c>
      <c r="F2684" s="212">
        <v>10000</v>
      </c>
      <c r="G2684" s="215"/>
      <c r="H2684" s="212" t="s">
        <v>2806</v>
      </c>
      <c r="AY2684" s="126"/>
      <c r="BB2684" s="126"/>
      <c r="BE2684" s="126"/>
    </row>
    <row r="2685" spans="5:57" x14ac:dyDescent="0.25">
      <c r="E2685" s="282">
        <v>45199</v>
      </c>
      <c r="F2685" s="212">
        <v>253000</v>
      </c>
      <c r="G2685" s="215"/>
      <c r="H2685" s="212" t="s">
        <v>889</v>
      </c>
      <c r="AY2685" s="126"/>
      <c r="BB2685" s="126"/>
      <c r="BE2685" s="126"/>
    </row>
    <row r="2686" spans="5:57" x14ac:dyDescent="0.25">
      <c r="E2686" s="282">
        <v>45199</v>
      </c>
      <c r="F2686" s="212">
        <v>100000</v>
      </c>
      <c r="G2686" s="215"/>
      <c r="H2686" s="212" t="s">
        <v>2685</v>
      </c>
      <c r="AY2686" s="126"/>
      <c r="BB2686" s="126"/>
      <c r="BE2686" s="126"/>
    </row>
    <row r="2687" spans="5:57" x14ac:dyDescent="0.25">
      <c r="E2687" s="282">
        <v>45199</v>
      </c>
      <c r="F2687" s="212">
        <v>100000</v>
      </c>
      <c r="G2687" s="215"/>
      <c r="H2687" s="212" t="s">
        <v>2804</v>
      </c>
      <c r="AY2687" s="126"/>
      <c r="BB2687" s="126"/>
      <c r="BE2687" s="126"/>
    </row>
    <row r="2688" spans="5:57" x14ac:dyDescent="0.25">
      <c r="E2688" s="282">
        <v>45198</v>
      </c>
      <c r="F2688" s="212">
        <v>8000</v>
      </c>
      <c r="G2688" s="215"/>
      <c r="H2688" s="212" t="s">
        <v>2799</v>
      </c>
      <c r="AY2688" s="126"/>
      <c r="BB2688" s="126"/>
      <c r="BE2688" s="126"/>
    </row>
    <row r="2689" spans="5:57" x14ac:dyDescent="0.25">
      <c r="E2689" s="404">
        <v>45197</v>
      </c>
      <c r="F2689" s="405">
        <v>70000</v>
      </c>
      <c r="G2689" s="407"/>
      <c r="H2689" s="405" t="s">
        <v>2679</v>
      </c>
      <c r="AY2689" s="126"/>
      <c r="BB2689" s="126"/>
      <c r="BE2689" s="126"/>
    </row>
    <row r="2690" spans="5:57" x14ac:dyDescent="0.25">
      <c r="E2690" s="282">
        <v>45197</v>
      </c>
      <c r="F2690" s="212">
        <v>4000</v>
      </c>
      <c r="G2690" s="215"/>
      <c r="H2690" s="212" t="s">
        <v>605</v>
      </c>
      <c r="AY2690" s="126"/>
      <c r="BB2690" s="126"/>
      <c r="BE2690" s="126"/>
    </row>
    <row r="2691" spans="5:57" x14ac:dyDescent="0.25">
      <c r="E2691" s="282">
        <v>45197</v>
      </c>
      <c r="F2691" s="212">
        <v>5000</v>
      </c>
      <c r="G2691" s="215"/>
      <c r="H2691" s="212" t="s">
        <v>883</v>
      </c>
      <c r="AY2691" s="126"/>
      <c r="BB2691" s="126"/>
      <c r="BE2691" s="126"/>
    </row>
    <row r="2692" spans="5:57" x14ac:dyDescent="0.25">
      <c r="E2692" s="282">
        <v>45197</v>
      </c>
      <c r="F2692" s="212">
        <v>4000</v>
      </c>
      <c r="G2692" s="215"/>
      <c r="H2692" s="212" t="s">
        <v>2795</v>
      </c>
      <c r="AY2692" s="126"/>
      <c r="BB2692" s="126"/>
      <c r="BE2692" s="126"/>
    </row>
    <row r="2693" spans="5:57" x14ac:dyDescent="0.25">
      <c r="E2693" s="282">
        <v>45195</v>
      </c>
      <c r="F2693" s="212">
        <v>6000</v>
      </c>
      <c r="G2693" s="215"/>
      <c r="H2693" s="212" t="s">
        <v>1095</v>
      </c>
      <c r="AY2693" s="126"/>
      <c r="BB2693" s="126"/>
      <c r="BE2693" s="126"/>
    </row>
    <row r="2694" spans="5:57" x14ac:dyDescent="0.25">
      <c r="E2694" s="282">
        <v>45194</v>
      </c>
      <c r="F2694" s="212">
        <v>2000</v>
      </c>
      <c r="G2694" s="215"/>
      <c r="H2694" s="212" t="s">
        <v>1029</v>
      </c>
      <c r="AY2694" s="126"/>
      <c r="BB2694" s="126"/>
      <c r="BE2694" s="126"/>
    </row>
    <row r="2695" spans="5:57" x14ac:dyDescent="0.25">
      <c r="E2695" s="282">
        <v>45194</v>
      </c>
      <c r="F2695" s="212">
        <v>4000</v>
      </c>
      <c r="G2695" s="215"/>
      <c r="H2695" s="212" t="s">
        <v>883</v>
      </c>
      <c r="AY2695" s="126"/>
      <c r="BB2695" s="126"/>
      <c r="BE2695" s="126"/>
    </row>
    <row r="2696" spans="5:57" x14ac:dyDescent="0.25">
      <c r="E2696" s="282">
        <v>45194</v>
      </c>
      <c r="F2696" s="212">
        <v>30000</v>
      </c>
      <c r="G2696" s="215" t="s">
        <v>884</v>
      </c>
      <c r="H2696" s="212" t="s">
        <v>885</v>
      </c>
      <c r="AY2696" s="126"/>
      <c r="BB2696" s="126"/>
      <c r="BE2696" s="126"/>
    </row>
    <row r="2697" spans="5:57" x14ac:dyDescent="0.25">
      <c r="E2697" s="282">
        <v>45194</v>
      </c>
      <c r="F2697" s="212">
        <v>8000</v>
      </c>
      <c r="G2697" s="215"/>
      <c r="H2697" s="212" t="s">
        <v>975</v>
      </c>
      <c r="AY2697" s="126"/>
      <c r="BB2697" s="126"/>
      <c r="BE2697" s="126"/>
    </row>
    <row r="2698" spans="5:57" x14ac:dyDescent="0.25">
      <c r="E2698" s="282">
        <v>45192</v>
      </c>
      <c r="F2698" s="212">
        <v>35000</v>
      </c>
      <c r="G2698" s="215"/>
      <c r="H2698" s="212" t="s">
        <v>2789</v>
      </c>
      <c r="AY2698" s="126"/>
      <c r="BB2698" s="126"/>
      <c r="BE2698" s="126"/>
    </row>
    <row r="2699" spans="5:57" x14ac:dyDescent="0.25">
      <c r="E2699" s="282">
        <v>45192</v>
      </c>
      <c r="F2699" s="212">
        <v>25000</v>
      </c>
      <c r="G2699" s="215"/>
      <c r="H2699" s="212" t="s">
        <v>2790</v>
      </c>
      <c r="AY2699" s="126"/>
      <c r="BB2699" s="126"/>
      <c r="BE2699" s="126"/>
    </row>
    <row r="2700" spans="5:57" x14ac:dyDescent="0.25">
      <c r="E2700" s="282">
        <v>45192</v>
      </c>
      <c r="F2700" s="212">
        <v>5000</v>
      </c>
      <c r="G2700" s="215"/>
      <c r="H2700" s="212" t="s">
        <v>2788</v>
      </c>
      <c r="AY2700" s="126"/>
      <c r="BB2700" s="126"/>
      <c r="BE2700" s="126"/>
    </row>
    <row r="2701" spans="5:57" x14ac:dyDescent="0.25">
      <c r="E2701" s="282">
        <v>45192</v>
      </c>
      <c r="F2701" s="212">
        <v>233000</v>
      </c>
      <c r="G2701" s="215"/>
      <c r="H2701" s="212" t="s">
        <v>889</v>
      </c>
      <c r="AY2701" s="126"/>
      <c r="BB2701" s="126"/>
      <c r="BE2701" s="126"/>
    </row>
    <row r="2702" spans="5:57" x14ac:dyDescent="0.25">
      <c r="E2702" s="282">
        <v>45192</v>
      </c>
      <c r="F2702" s="212">
        <v>20000</v>
      </c>
      <c r="G2702" s="215"/>
      <c r="H2702" s="212" t="s">
        <v>2791</v>
      </c>
      <c r="AY2702" s="126"/>
      <c r="BB2702" s="126"/>
      <c r="BE2702" s="126"/>
    </row>
    <row r="2703" spans="5:57" x14ac:dyDescent="0.25">
      <c r="E2703" s="282">
        <v>45192</v>
      </c>
      <c r="F2703" s="212">
        <v>17000</v>
      </c>
      <c r="G2703" s="215"/>
      <c r="H2703" s="212" t="s">
        <v>2787</v>
      </c>
      <c r="AY2703" s="126"/>
      <c r="BB2703" s="126"/>
      <c r="BE2703" s="126"/>
    </row>
    <row r="2704" spans="5:57" x14ac:dyDescent="0.25">
      <c r="E2704" s="282">
        <v>45192</v>
      </c>
      <c r="F2704" s="212">
        <v>20000</v>
      </c>
      <c r="G2704" s="215"/>
      <c r="H2704" s="212" t="s">
        <v>2002</v>
      </c>
      <c r="AY2704" s="126"/>
      <c r="BB2704" s="126"/>
      <c r="BE2704" s="126"/>
    </row>
    <row r="2705" spans="5:57" x14ac:dyDescent="0.25">
      <c r="E2705" s="282">
        <v>45192</v>
      </c>
      <c r="F2705" s="212">
        <v>8000</v>
      </c>
      <c r="G2705" s="215"/>
      <c r="H2705" s="212" t="s">
        <v>2792</v>
      </c>
      <c r="AY2705" s="126"/>
      <c r="BB2705" s="126"/>
      <c r="BE2705" s="126"/>
    </row>
    <row r="2706" spans="5:57" x14ac:dyDescent="0.25">
      <c r="E2706" s="282">
        <v>45191</v>
      </c>
      <c r="F2706" s="212">
        <v>2000</v>
      </c>
      <c r="G2706" s="215"/>
      <c r="H2706" s="212" t="s">
        <v>605</v>
      </c>
      <c r="AY2706" s="126"/>
      <c r="BB2706" s="126"/>
      <c r="BE2706" s="126"/>
    </row>
    <row r="2707" spans="5:57" x14ac:dyDescent="0.25">
      <c r="E2707" s="282">
        <v>45191</v>
      </c>
      <c r="F2707" s="212">
        <v>3000</v>
      </c>
      <c r="G2707" s="215"/>
      <c r="H2707" s="212" t="s">
        <v>2784</v>
      </c>
      <c r="AY2707" s="126"/>
      <c r="BB2707" s="126"/>
      <c r="BE2707" s="126"/>
    </row>
    <row r="2708" spans="5:57" x14ac:dyDescent="0.25">
      <c r="E2708" s="282">
        <v>45191</v>
      </c>
      <c r="F2708" s="212">
        <v>2000</v>
      </c>
      <c r="G2708" s="215"/>
      <c r="H2708" s="212" t="s">
        <v>890</v>
      </c>
      <c r="AY2708" s="126"/>
      <c r="BB2708" s="126"/>
      <c r="BE2708" s="126"/>
    </row>
    <row r="2709" spans="5:57" x14ac:dyDescent="0.25">
      <c r="E2709" s="282">
        <v>45191</v>
      </c>
      <c r="F2709" s="212">
        <v>10000</v>
      </c>
      <c r="G2709" s="215"/>
      <c r="H2709" s="212" t="s">
        <v>2783</v>
      </c>
      <c r="AY2709" s="126"/>
      <c r="BB2709" s="126"/>
      <c r="BE2709" s="126"/>
    </row>
    <row r="2710" spans="5:57" x14ac:dyDescent="0.25">
      <c r="E2710" s="282">
        <v>45191</v>
      </c>
      <c r="F2710" s="212">
        <v>30000</v>
      </c>
      <c r="G2710" s="215"/>
      <c r="H2710" s="212" t="s">
        <v>2781</v>
      </c>
      <c r="AY2710" s="126"/>
      <c r="BB2710" s="126"/>
      <c r="BE2710" s="126"/>
    </row>
    <row r="2711" spans="5:57" x14ac:dyDescent="0.25">
      <c r="E2711" s="282">
        <v>45189</v>
      </c>
      <c r="F2711" s="212">
        <v>2000</v>
      </c>
      <c r="G2711" s="215"/>
      <c r="H2711" s="212" t="s">
        <v>605</v>
      </c>
      <c r="AY2711" s="126"/>
      <c r="BB2711" s="126"/>
      <c r="BE2711" s="126"/>
    </row>
    <row r="2712" spans="5:57" x14ac:dyDescent="0.25">
      <c r="E2712" s="282">
        <v>45189</v>
      </c>
      <c r="F2712" s="212">
        <v>2000</v>
      </c>
      <c r="G2712" s="215"/>
      <c r="H2712" s="212" t="s">
        <v>890</v>
      </c>
      <c r="AY2712" s="126"/>
      <c r="BB2712" s="126"/>
      <c r="BE2712" s="126"/>
    </row>
    <row r="2713" spans="5:57" x14ac:dyDescent="0.25">
      <c r="E2713" s="404">
        <v>45189</v>
      </c>
      <c r="F2713" s="405">
        <v>18000</v>
      </c>
      <c r="G2713" s="407"/>
      <c r="H2713" s="405" t="s">
        <v>5927</v>
      </c>
      <c r="AY2713" s="126"/>
      <c r="BB2713" s="126"/>
      <c r="BE2713" s="126"/>
    </row>
    <row r="2714" spans="5:57" x14ac:dyDescent="0.25">
      <c r="E2714" s="282">
        <v>45188</v>
      </c>
      <c r="F2714" s="212">
        <v>10000</v>
      </c>
      <c r="G2714" s="215"/>
      <c r="H2714" s="212" t="s">
        <v>2763</v>
      </c>
      <c r="AY2714" s="126"/>
      <c r="BB2714" s="126"/>
      <c r="BE2714" s="126"/>
    </row>
    <row r="2715" spans="5:57" x14ac:dyDescent="0.25">
      <c r="E2715" s="282">
        <v>45188</v>
      </c>
      <c r="F2715" s="212">
        <v>4000</v>
      </c>
      <c r="G2715" s="215"/>
      <c r="H2715" s="212" t="s">
        <v>883</v>
      </c>
      <c r="AY2715" s="126"/>
      <c r="BB2715" s="126"/>
      <c r="BE2715" s="126"/>
    </row>
    <row r="2716" spans="5:57" x14ac:dyDescent="0.25">
      <c r="E2716" s="282">
        <v>45188</v>
      </c>
      <c r="F2716" s="212">
        <v>18000</v>
      </c>
      <c r="G2716" s="215"/>
      <c r="H2716" s="212" t="s">
        <v>1960</v>
      </c>
      <c r="AY2716" s="126"/>
      <c r="BB2716" s="126"/>
      <c r="BE2716" s="126"/>
    </row>
    <row r="2717" spans="5:57" x14ac:dyDescent="0.25">
      <c r="E2717" s="282">
        <v>45187</v>
      </c>
      <c r="F2717" s="212">
        <v>4000</v>
      </c>
      <c r="G2717" s="215"/>
      <c r="H2717" s="212" t="s">
        <v>883</v>
      </c>
      <c r="AY2717" s="126"/>
      <c r="BB2717" s="126"/>
      <c r="BE2717" s="126"/>
    </row>
    <row r="2718" spans="5:57" x14ac:dyDescent="0.25">
      <c r="E2718" s="282">
        <v>45187</v>
      </c>
      <c r="F2718" s="212">
        <v>5000</v>
      </c>
      <c r="G2718" s="215"/>
      <c r="H2718" s="212" t="s">
        <v>2762</v>
      </c>
      <c r="AY2718" s="126"/>
      <c r="BB2718" s="126"/>
      <c r="BE2718" s="126"/>
    </row>
    <row r="2719" spans="5:57" x14ac:dyDescent="0.25">
      <c r="E2719" s="282">
        <v>45185</v>
      </c>
      <c r="F2719" s="212">
        <v>6000</v>
      </c>
      <c r="G2719" s="215"/>
      <c r="H2719" s="212" t="s">
        <v>888</v>
      </c>
      <c r="AY2719" s="126"/>
      <c r="BB2719" s="126"/>
      <c r="BE2719" s="126"/>
    </row>
    <row r="2720" spans="5:57" x14ac:dyDescent="0.25">
      <c r="E2720" s="282">
        <v>45185</v>
      </c>
      <c r="F2720" s="212">
        <v>148000</v>
      </c>
      <c r="G2720" s="215"/>
      <c r="H2720" s="212" t="s">
        <v>889</v>
      </c>
      <c r="AY2720" s="126"/>
      <c r="BB2720" s="126"/>
      <c r="BE2720" s="126"/>
    </row>
    <row r="2721" spans="5:57" x14ac:dyDescent="0.25">
      <c r="E2721" s="282">
        <v>45185</v>
      </c>
      <c r="F2721" s="212">
        <v>30000</v>
      </c>
      <c r="G2721" s="215"/>
      <c r="H2721" s="212" t="s">
        <v>2761</v>
      </c>
      <c r="AY2721" s="126"/>
      <c r="BB2721" s="126"/>
      <c r="BE2721" s="126"/>
    </row>
    <row r="2722" spans="5:57" x14ac:dyDescent="0.25">
      <c r="E2722" s="282">
        <v>45182</v>
      </c>
      <c r="F2722" s="212">
        <v>8000</v>
      </c>
      <c r="G2722" s="215"/>
      <c r="H2722" s="212" t="s">
        <v>2752</v>
      </c>
      <c r="AY2722" s="126"/>
      <c r="BB2722" s="126"/>
      <c r="BE2722" s="126"/>
    </row>
    <row r="2723" spans="5:57" x14ac:dyDescent="0.25">
      <c r="E2723" s="282">
        <v>45182</v>
      </c>
      <c r="F2723" s="212">
        <v>40000</v>
      </c>
      <c r="G2723" s="215"/>
      <c r="H2723" s="212" t="s">
        <v>2750</v>
      </c>
      <c r="AY2723" s="126"/>
      <c r="BB2723" s="126"/>
      <c r="BE2723" s="126"/>
    </row>
    <row r="2724" spans="5:57" x14ac:dyDescent="0.25">
      <c r="E2724" s="282">
        <v>45182</v>
      </c>
      <c r="F2724" s="212">
        <v>31000</v>
      </c>
      <c r="G2724" s="215"/>
      <c r="H2724" s="212" t="s">
        <v>903</v>
      </c>
      <c r="AY2724" s="126"/>
      <c r="BB2724" s="126"/>
      <c r="BE2724" s="126"/>
    </row>
    <row r="2725" spans="5:57" x14ac:dyDescent="0.25">
      <c r="E2725" s="282">
        <v>45182</v>
      </c>
      <c r="F2725" s="212">
        <v>20000</v>
      </c>
      <c r="G2725" s="215"/>
      <c r="H2725" s="212" t="s">
        <v>2751</v>
      </c>
      <c r="AY2725" s="126"/>
      <c r="BB2725" s="126"/>
      <c r="BE2725" s="126"/>
    </row>
    <row r="2726" spans="5:57" x14ac:dyDescent="0.25">
      <c r="E2726" s="282">
        <v>45182</v>
      </c>
      <c r="F2726" s="212">
        <v>15000</v>
      </c>
      <c r="G2726" s="215"/>
      <c r="H2726" s="212" t="s">
        <v>2753</v>
      </c>
      <c r="AY2726" s="126"/>
      <c r="BB2726" s="126"/>
      <c r="BE2726" s="126"/>
    </row>
    <row r="2727" spans="5:57" x14ac:dyDescent="0.25">
      <c r="E2727" s="282">
        <v>45179</v>
      </c>
      <c r="F2727" s="212">
        <v>186000</v>
      </c>
      <c r="G2727" s="215"/>
      <c r="H2727" s="212" t="s">
        <v>2726</v>
      </c>
      <c r="AY2727" s="126"/>
      <c r="BB2727" s="126"/>
      <c r="BE2727" s="126"/>
    </row>
    <row r="2728" spans="5:57" x14ac:dyDescent="0.25">
      <c r="E2728" s="282">
        <v>45178</v>
      </c>
      <c r="F2728" s="212">
        <v>4000</v>
      </c>
      <c r="G2728" s="215"/>
      <c r="H2728" s="212" t="s">
        <v>888</v>
      </c>
      <c r="AY2728" s="126"/>
      <c r="BB2728" s="126"/>
      <c r="BE2728" s="126"/>
    </row>
    <row r="2729" spans="5:57" x14ac:dyDescent="0.25">
      <c r="E2729" s="282">
        <v>45178</v>
      </c>
      <c r="F2729" s="212">
        <v>8000</v>
      </c>
      <c r="G2729" s="215"/>
      <c r="H2729" s="212" t="s">
        <v>953</v>
      </c>
      <c r="AY2729" s="126"/>
      <c r="BB2729" s="126"/>
      <c r="BE2729" s="126"/>
    </row>
    <row r="2730" spans="5:57" x14ac:dyDescent="0.25">
      <c r="E2730" s="282">
        <v>45178</v>
      </c>
      <c r="F2730" s="212">
        <v>3000</v>
      </c>
      <c r="G2730" s="215"/>
      <c r="H2730" s="212" t="s">
        <v>1058</v>
      </c>
      <c r="AY2730" s="126"/>
      <c r="BB2730" s="126"/>
      <c r="BE2730" s="126"/>
    </row>
    <row r="2731" spans="5:57" x14ac:dyDescent="0.25">
      <c r="E2731" s="282">
        <v>45178</v>
      </c>
      <c r="F2731" s="212">
        <v>226000</v>
      </c>
      <c r="G2731" s="215"/>
      <c r="H2731" s="212" t="s">
        <v>889</v>
      </c>
      <c r="AY2731" s="126"/>
      <c r="BB2731" s="126"/>
      <c r="BE2731" s="126"/>
    </row>
    <row r="2732" spans="5:57" x14ac:dyDescent="0.25">
      <c r="E2732" s="282">
        <v>45178</v>
      </c>
      <c r="F2732" s="212">
        <v>10000</v>
      </c>
      <c r="G2732" s="215"/>
      <c r="H2732" s="212" t="s">
        <v>2671</v>
      </c>
      <c r="AY2732" s="126"/>
      <c r="BB2732" s="126"/>
      <c r="BE2732" s="126"/>
    </row>
    <row r="2733" spans="5:57" x14ac:dyDescent="0.25">
      <c r="E2733" s="282">
        <v>45178</v>
      </c>
      <c r="F2733" s="212">
        <v>12000</v>
      </c>
      <c r="G2733" s="215"/>
      <c r="H2733" s="212" t="s">
        <v>2725</v>
      </c>
      <c r="AY2733" s="126"/>
      <c r="BB2733" s="126"/>
      <c r="BE2733" s="126"/>
    </row>
    <row r="2734" spans="5:57" x14ac:dyDescent="0.25">
      <c r="E2734" s="282">
        <v>45178</v>
      </c>
      <c r="F2734" s="212">
        <v>12000</v>
      </c>
      <c r="G2734" s="215"/>
      <c r="H2734" s="212" t="s">
        <v>2589</v>
      </c>
      <c r="AY2734" s="126"/>
      <c r="BB2734" s="126"/>
      <c r="BE2734" s="126"/>
    </row>
    <row r="2735" spans="5:57" x14ac:dyDescent="0.25">
      <c r="E2735" s="282">
        <v>45177</v>
      </c>
      <c r="F2735" s="212">
        <v>3000</v>
      </c>
      <c r="G2735" s="215"/>
      <c r="H2735" s="212" t="s">
        <v>1029</v>
      </c>
      <c r="AY2735" s="126"/>
      <c r="BB2735" s="126"/>
      <c r="BE2735" s="126"/>
    </row>
    <row r="2736" spans="5:57" x14ac:dyDescent="0.25">
      <c r="E2736" s="282">
        <v>45177</v>
      </c>
      <c r="F2736" s="212">
        <v>30000</v>
      </c>
      <c r="G2736" s="215" t="s">
        <v>884</v>
      </c>
      <c r="H2736" s="212" t="s">
        <v>885</v>
      </c>
      <c r="AY2736" s="126"/>
      <c r="BB2736" s="126"/>
      <c r="BE2736" s="126"/>
    </row>
    <row r="2737" spans="5:57" x14ac:dyDescent="0.25">
      <c r="E2737" s="282">
        <v>45177</v>
      </c>
      <c r="F2737" s="212">
        <v>2000</v>
      </c>
      <c r="G2737" s="215"/>
      <c r="H2737" s="212" t="s">
        <v>2719</v>
      </c>
      <c r="AY2737" s="126"/>
      <c r="BB2737" s="126"/>
      <c r="BE2737" s="126"/>
    </row>
    <row r="2738" spans="5:57" x14ac:dyDescent="0.25">
      <c r="E2738" s="282">
        <v>45176</v>
      </c>
      <c r="F2738" s="212">
        <v>5000</v>
      </c>
      <c r="G2738" s="215"/>
      <c r="H2738" s="212" t="s">
        <v>2717</v>
      </c>
      <c r="AY2738" s="126"/>
      <c r="BB2738" s="126"/>
      <c r="BE2738" s="126"/>
    </row>
    <row r="2739" spans="5:57" x14ac:dyDescent="0.25">
      <c r="E2739" s="404">
        <v>45176</v>
      </c>
      <c r="F2739" s="405">
        <v>30000</v>
      </c>
      <c r="G2739" s="407"/>
      <c r="H2739" s="405" t="s">
        <v>2679</v>
      </c>
      <c r="AY2739" s="126"/>
      <c r="BB2739" s="126"/>
      <c r="BE2739" s="126"/>
    </row>
    <row r="2740" spans="5:57" x14ac:dyDescent="0.25">
      <c r="E2740" s="282">
        <v>45176</v>
      </c>
      <c r="F2740" s="212">
        <v>5000</v>
      </c>
      <c r="G2740" s="215"/>
      <c r="H2740" s="212" t="s">
        <v>883</v>
      </c>
      <c r="AY2740" s="126"/>
      <c r="BB2740" s="126"/>
      <c r="BE2740" s="126"/>
    </row>
    <row r="2741" spans="5:57" x14ac:dyDescent="0.25">
      <c r="E2741" s="404">
        <v>45174</v>
      </c>
      <c r="F2741" s="405">
        <v>43000</v>
      </c>
      <c r="G2741" s="407"/>
      <c r="H2741" s="405" t="s">
        <v>2679</v>
      </c>
      <c r="AY2741" s="126"/>
      <c r="BB2741" s="126"/>
      <c r="BE2741" s="126"/>
    </row>
    <row r="2742" spans="5:57" x14ac:dyDescent="0.25">
      <c r="E2742" s="282">
        <v>45174</v>
      </c>
      <c r="F2742" s="212">
        <v>10000</v>
      </c>
      <c r="G2742" s="215"/>
      <c r="H2742" s="212" t="s">
        <v>1039</v>
      </c>
      <c r="AY2742" s="126"/>
      <c r="BB2742" s="126"/>
      <c r="BE2742" s="126"/>
    </row>
    <row r="2743" spans="5:57" x14ac:dyDescent="0.25">
      <c r="E2743" s="282">
        <v>45174</v>
      </c>
      <c r="F2743" s="212">
        <v>3000</v>
      </c>
      <c r="G2743" s="215"/>
      <c r="H2743" s="212" t="s">
        <v>1045</v>
      </c>
      <c r="AY2743" s="126"/>
      <c r="BB2743" s="126"/>
      <c r="BE2743" s="126"/>
    </row>
    <row r="2744" spans="5:57" x14ac:dyDescent="0.25">
      <c r="E2744" s="282">
        <v>45174</v>
      </c>
      <c r="F2744" s="212">
        <v>2000</v>
      </c>
      <c r="G2744" s="215"/>
      <c r="H2744" s="212" t="s">
        <v>605</v>
      </c>
      <c r="AY2744" s="126"/>
      <c r="BB2744" s="126"/>
      <c r="BE2744" s="126"/>
    </row>
    <row r="2745" spans="5:57" x14ac:dyDescent="0.25">
      <c r="E2745" s="282">
        <v>45174</v>
      </c>
      <c r="F2745" s="212">
        <v>52000</v>
      </c>
      <c r="G2745" s="215"/>
      <c r="H2745" s="212" t="s">
        <v>2712</v>
      </c>
      <c r="AY2745" s="126"/>
      <c r="BB2745" s="126"/>
      <c r="BE2745" s="126"/>
    </row>
    <row r="2746" spans="5:57" x14ac:dyDescent="0.25">
      <c r="E2746" s="282">
        <v>45171</v>
      </c>
      <c r="F2746" s="212">
        <v>4000</v>
      </c>
      <c r="G2746" s="215"/>
      <c r="H2746" s="212" t="s">
        <v>888</v>
      </c>
      <c r="AY2746" s="126"/>
      <c r="BB2746" s="126"/>
      <c r="BE2746" s="126"/>
    </row>
    <row r="2747" spans="5:57" x14ac:dyDescent="0.25">
      <c r="E2747" s="404">
        <v>45171</v>
      </c>
      <c r="F2747" s="405">
        <v>160000</v>
      </c>
      <c r="G2747" s="407"/>
      <c r="H2747" s="405" t="s">
        <v>2679</v>
      </c>
      <c r="AY2747" s="126"/>
      <c r="BB2747" s="126"/>
      <c r="BE2747" s="126"/>
    </row>
    <row r="2748" spans="5:57" x14ac:dyDescent="0.25">
      <c r="E2748" s="282">
        <v>45171</v>
      </c>
      <c r="F2748" s="212">
        <v>17000</v>
      </c>
      <c r="G2748" s="215"/>
      <c r="H2748" s="212" t="s">
        <v>897</v>
      </c>
      <c r="AY2748" s="126"/>
      <c r="BB2748" s="126"/>
      <c r="BE2748" s="126"/>
    </row>
    <row r="2749" spans="5:57" x14ac:dyDescent="0.25">
      <c r="E2749" s="282">
        <v>45171</v>
      </c>
      <c r="F2749" s="212">
        <v>3000</v>
      </c>
      <c r="G2749" s="215"/>
      <c r="H2749" s="212" t="s">
        <v>1029</v>
      </c>
      <c r="AY2749" s="126"/>
      <c r="BB2749" s="126"/>
      <c r="BE2749" s="126"/>
    </row>
    <row r="2750" spans="5:57" x14ac:dyDescent="0.25">
      <c r="E2750" s="282">
        <v>45171</v>
      </c>
      <c r="F2750" s="212">
        <v>1000</v>
      </c>
      <c r="G2750" s="215"/>
      <c r="H2750" s="212" t="s">
        <v>690</v>
      </c>
      <c r="AY2750" s="126"/>
      <c r="BB2750" s="126"/>
      <c r="BE2750" s="126"/>
    </row>
    <row r="2751" spans="5:57" x14ac:dyDescent="0.25">
      <c r="E2751" s="282">
        <v>45171</v>
      </c>
      <c r="F2751" s="212">
        <v>211000</v>
      </c>
      <c r="G2751" s="215"/>
      <c r="H2751" s="212" t="s">
        <v>889</v>
      </c>
      <c r="AY2751" s="126"/>
      <c r="BB2751" s="126"/>
      <c r="BE2751" s="126"/>
    </row>
    <row r="2752" spans="5:57" x14ac:dyDescent="0.25">
      <c r="E2752" s="282">
        <v>45171</v>
      </c>
      <c r="F2752" s="212">
        <v>3000</v>
      </c>
      <c r="G2752" s="215"/>
      <c r="H2752" s="212" t="s">
        <v>2680</v>
      </c>
      <c r="AY2752" s="126"/>
      <c r="BB2752" s="126"/>
      <c r="BE2752" s="126"/>
    </row>
    <row r="2753" spans="5:57" x14ac:dyDescent="0.25">
      <c r="E2753" s="282">
        <v>45171</v>
      </c>
      <c r="F2753" s="212">
        <v>100000</v>
      </c>
      <c r="G2753" s="215"/>
      <c r="H2753" s="212" t="s">
        <v>2685</v>
      </c>
      <c r="AY2753" s="126"/>
      <c r="BB2753" s="126"/>
      <c r="BE2753" s="126"/>
    </row>
    <row r="2754" spans="5:57" x14ac:dyDescent="0.25">
      <c r="E2754" s="282">
        <v>45171</v>
      </c>
      <c r="F2754" s="212">
        <v>100000</v>
      </c>
      <c r="G2754" s="215"/>
      <c r="H2754" s="212" t="s">
        <v>2684</v>
      </c>
      <c r="AY2754" s="126"/>
      <c r="BB2754" s="126"/>
      <c r="BE2754" s="126"/>
    </row>
    <row r="2755" spans="5:57" x14ac:dyDescent="0.25">
      <c r="E2755" s="282">
        <v>45171</v>
      </c>
      <c r="F2755" s="212">
        <v>3000</v>
      </c>
      <c r="G2755" s="215"/>
      <c r="H2755" s="212" t="s">
        <v>2657</v>
      </c>
      <c r="AY2755" s="126"/>
      <c r="BB2755" s="126"/>
      <c r="BE2755" s="126"/>
    </row>
    <row r="2756" spans="5:57" x14ac:dyDescent="0.25">
      <c r="E2756" s="282">
        <v>45171</v>
      </c>
      <c r="F2756" s="212">
        <v>16000</v>
      </c>
      <c r="G2756" s="215"/>
      <c r="H2756" s="212" t="s">
        <v>2678</v>
      </c>
      <c r="AY2756" s="126"/>
      <c r="BB2756" s="126"/>
      <c r="BE2756" s="126"/>
    </row>
    <row r="2757" spans="5:57" x14ac:dyDescent="0.25">
      <c r="E2757" s="282">
        <v>45170</v>
      </c>
      <c r="F2757" s="212">
        <v>30000</v>
      </c>
      <c r="G2757" s="215" t="s">
        <v>1110</v>
      </c>
      <c r="H2757" s="212" t="s">
        <v>912</v>
      </c>
      <c r="AY2757" s="126"/>
      <c r="BB2757" s="126"/>
      <c r="BE2757" s="126"/>
    </row>
    <row r="2758" spans="5:57" x14ac:dyDescent="0.25">
      <c r="E2758" s="282">
        <v>45170</v>
      </c>
      <c r="F2758" s="212">
        <v>10000</v>
      </c>
      <c r="G2758" s="215"/>
      <c r="H2758" s="212" t="s">
        <v>2671</v>
      </c>
      <c r="AY2758" s="126"/>
      <c r="BB2758" s="126"/>
      <c r="BE2758" s="126"/>
    </row>
    <row r="2759" spans="5:57" x14ac:dyDescent="0.25">
      <c r="E2759" s="282">
        <v>45170</v>
      </c>
      <c r="F2759" s="212">
        <v>32000</v>
      </c>
      <c r="G2759" s="215"/>
      <c r="H2759" s="212" t="s">
        <v>2672</v>
      </c>
      <c r="AY2759" s="126"/>
      <c r="BB2759" s="126"/>
      <c r="BE2759" s="126"/>
    </row>
    <row r="2760" spans="5:57" x14ac:dyDescent="0.25">
      <c r="E2760" s="282">
        <v>45169</v>
      </c>
      <c r="F2760" s="212">
        <v>2000</v>
      </c>
      <c r="G2760" s="215" t="s">
        <v>884</v>
      </c>
      <c r="H2760" s="212" t="s">
        <v>1029</v>
      </c>
      <c r="AY2760" s="126"/>
      <c r="BB2760" s="126"/>
      <c r="BE2760" s="126"/>
    </row>
    <row r="2761" spans="5:57" x14ac:dyDescent="0.25">
      <c r="E2761" s="282">
        <v>45169</v>
      </c>
      <c r="F2761" s="212">
        <v>2000</v>
      </c>
      <c r="G2761" s="215"/>
      <c r="H2761" s="212" t="s">
        <v>690</v>
      </c>
      <c r="AY2761" s="126"/>
      <c r="BB2761" s="126"/>
      <c r="BE2761" s="126"/>
    </row>
    <row r="2762" spans="5:57" x14ac:dyDescent="0.25">
      <c r="E2762" s="282">
        <v>45168</v>
      </c>
      <c r="F2762" s="212">
        <v>2000</v>
      </c>
      <c r="G2762" s="215"/>
      <c r="H2762" s="212" t="s">
        <v>2658</v>
      </c>
      <c r="AY2762" s="126"/>
      <c r="BB2762" s="126"/>
      <c r="BE2762" s="126"/>
    </row>
    <row r="2763" spans="5:57" x14ac:dyDescent="0.25">
      <c r="E2763" s="282">
        <v>45168</v>
      </c>
      <c r="F2763" s="212">
        <v>3000</v>
      </c>
      <c r="G2763" s="215"/>
      <c r="H2763" s="212" t="s">
        <v>2657</v>
      </c>
      <c r="AY2763" s="126"/>
      <c r="BB2763" s="126"/>
      <c r="BE2763" s="126"/>
    </row>
    <row r="2764" spans="5:57" x14ac:dyDescent="0.25">
      <c r="E2764" s="282">
        <v>45167</v>
      </c>
      <c r="F2764" s="212">
        <v>8000</v>
      </c>
      <c r="G2764" s="215"/>
      <c r="H2764" s="212" t="s">
        <v>2649</v>
      </c>
      <c r="AY2764" s="126"/>
      <c r="BB2764" s="126"/>
      <c r="BE2764" s="126"/>
    </row>
    <row r="2765" spans="5:57" x14ac:dyDescent="0.25">
      <c r="E2765" s="282">
        <v>45167</v>
      </c>
      <c r="F2765" s="212">
        <v>2000</v>
      </c>
      <c r="G2765" s="215"/>
      <c r="H2765" s="212" t="s">
        <v>605</v>
      </c>
      <c r="AY2765" s="126"/>
      <c r="BB2765" s="126"/>
      <c r="BE2765" s="126"/>
    </row>
    <row r="2766" spans="5:57" x14ac:dyDescent="0.25">
      <c r="E2766" s="282">
        <v>45164</v>
      </c>
      <c r="F2766" s="212">
        <v>4000</v>
      </c>
      <c r="G2766" s="215"/>
      <c r="H2766" s="212" t="s">
        <v>888</v>
      </c>
      <c r="AY2766" s="126"/>
      <c r="BB2766" s="126"/>
      <c r="BE2766" s="126"/>
    </row>
    <row r="2767" spans="5:57" x14ac:dyDescent="0.25">
      <c r="E2767" s="282">
        <v>45164</v>
      </c>
      <c r="F2767" s="212">
        <v>2000</v>
      </c>
      <c r="G2767" s="215"/>
      <c r="H2767" s="212" t="s">
        <v>605</v>
      </c>
      <c r="AY2767" s="126"/>
      <c r="BB2767" s="126"/>
      <c r="BE2767" s="126"/>
    </row>
    <row r="2768" spans="5:57" x14ac:dyDescent="0.25">
      <c r="E2768" s="282">
        <v>45164</v>
      </c>
      <c r="F2768" s="212">
        <v>150000</v>
      </c>
      <c r="G2768" s="215"/>
      <c r="H2768" s="212" t="s">
        <v>889</v>
      </c>
      <c r="AY2768" s="126"/>
      <c r="BB2768" s="126"/>
      <c r="BE2768" s="126"/>
    </row>
    <row r="2769" spans="5:57" x14ac:dyDescent="0.25">
      <c r="E2769" s="282">
        <v>45164</v>
      </c>
      <c r="F2769" s="212">
        <v>3000</v>
      </c>
      <c r="G2769" s="215"/>
      <c r="H2769" s="212" t="s">
        <v>2636</v>
      </c>
      <c r="AY2769" s="126"/>
      <c r="BB2769" s="126"/>
      <c r="BE2769" s="126"/>
    </row>
    <row r="2770" spans="5:57" x14ac:dyDescent="0.25">
      <c r="E2770" s="282">
        <v>45164</v>
      </c>
      <c r="F2770" s="212">
        <v>3000</v>
      </c>
      <c r="G2770" s="215"/>
      <c r="H2770" s="212" t="s">
        <v>2637</v>
      </c>
      <c r="AY2770" s="126"/>
      <c r="BB2770" s="126"/>
      <c r="BE2770" s="126"/>
    </row>
    <row r="2771" spans="5:57" x14ac:dyDescent="0.25">
      <c r="E2771" s="282">
        <v>45163</v>
      </c>
      <c r="F2771" s="212">
        <v>30000</v>
      </c>
      <c r="G2771" s="215" t="s">
        <v>884</v>
      </c>
      <c r="H2771" s="212" t="s">
        <v>885</v>
      </c>
      <c r="AY2771" s="126"/>
      <c r="BB2771" s="126"/>
      <c r="BE2771" s="126"/>
    </row>
    <row r="2772" spans="5:57" x14ac:dyDescent="0.25">
      <c r="E2772" s="282">
        <v>45162</v>
      </c>
      <c r="F2772" s="212">
        <v>15000</v>
      </c>
      <c r="G2772" s="215"/>
      <c r="H2772" s="212" t="s">
        <v>2629</v>
      </c>
      <c r="AY2772" s="126"/>
      <c r="BB2772" s="126"/>
      <c r="BE2772" s="126"/>
    </row>
    <row r="2773" spans="5:57" x14ac:dyDescent="0.25">
      <c r="E2773" s="282">
        <v>45162</v>
      </c>
      <c r="F2773" s="212">
        <v>3000</v>
      </c>
      <c r="G2773" s="215"/>
      <c r="H2773" s="212" t="s">
        <v>2618</v>
      </c>
      <c r="AY2773" s="126"/>
      <c r="BB2773" s="126"/>
      <c r="BE2773" s="126"/>
    </row>
    <row r="2774" spans="5:57" x14ac:dyDescent="0.25">
      <c r="E2774" s="282">
        <v>45162</v>
      </c>
      <c r="F2774" s="212">
        <v>2000</v>
      </c>
      <c r="G2774" s="215"/>
      <c r="H2774" s="212" t="s">
        <v>605</v>
      </c>
      <c r="AY2774" s="126"/>
      <c r="BB2774" s="126"/>
      <c r="BE2774" s="126"/>
    </row>
    <row r="2775" spans="5:57" x14ac:dyDescent="0.25">
      <c r="E2775" s="282">
        <v>45162</v>
      </c>
      <c r="F2775" s="212">
        <v>3000</v>
      </c>
      <c r="G2775" s="215"/>
      <c r="H2775" s="212" t="s">
        <v>2617</v>
      </c>
      <c r="AY2775" s="126"/>
      <c r="BB2775" s="126"/>
      <c r="BE2775" s="126"/>
    </row>
    <row r="2776" spans="5:57" x14ac:dyDescent="0.25">
      <c r="E2776" s="282">
        <v>45161</v>
      </c>
      <c r="F2776" s="212">
        <v>30000</v>
      </c>
      <c r="G2776" s="215"/>
      <c r="H2776" s="212" t="s">
        <v>2612</v>
      </c>
      <c r="AY2776" s="126"/>
      <c r="BB2776" s="126"/>
      <c r="BE2776" s="126"/>
    </row>
    <row r="2777" spans="5:57" x14ac:dyDescent="0.25">
      <c r="E2777" s="282">
        <v>45161</v>
      </c>
      <c r="F2777" s="212">
        <v>10000</v>
      </c>
      <c r="G2777" s="215"/>
      <c r="H2777" s="212" t="s">
        <v>2611</v>
      </c>
      <c r="AY2777" s="126"/>
      <c r="BB2777" s="126"/>
      <c r="BE2777" s="126"/>
    </row>
    <row r="2778" spans="5:57" x14ac:dyDescent="0.25">
      <c r="E2778" s="282">
        <v>45161</v>
      </c>
      <c r="F2778" s="212">
        <v>10000</v>
      </c>
      <c r="G2778" s="215"/>
      <c r="H2778" s="212" t="s">
        <v>2613</v>
      </c>
      <c r="AY2778" s="126"/>
      <c r="BB2778" s="126"/>
      <c r="BE2778" s="126"/>
    </row>
    <row r="2779" spans="5:57" x14ac:dyDescent="0.25">
      <c r="E2779" s="282">
        <v>45160</v>
      </c>
      <c r="F2779" s="212">
        <v>4000</v>
      </c>
      <c r="G2779" s="215"/>
      <c r="H2779" s="212" t="s">
        <v>888</v>
      </c>
      <c r="AY2779" s="126"/>
      <c r="BB2779" s="126"/>
      <c r="BE2779" s="126"/>
    </row>
    <row r="2780" spans="5:57" x14ac:dyDescent="0.25">
      <c r="E2780" s="282">
        <v>45160</v>
      </c>
      <c r="F2780" s="212">
        <v>10000</v>
      </c>
      <c r="G2780" s="215"/>
      <c r="H2780" s="212" t="s">
        <v>1039</v>
      </c>
      <c r="AY2780" s="126"/>
      <c r="BB2780" s="126"/>
      <c r="BE2780" s="126"/>
    </row>
    <row r="2781" spans="5:57" x14ac:dyDescent="0.25">
      <c r="E2781" s="282">
        <v>45160</v>
      </c>
      <c r="F2781" s="212">
        <v>3000</v>
      </c>
      <c r="G2781" s="215"/>
      <c r="H2781" s="212" t="s">
        <v>2610</v>
      </c>
      <c r="AY2781" s="126"/>
      <c r="BB2781" s="126"/>
      <c r="BE2781" s="126"/>
    </row>
    <row r="2782" spans="5:57" x14ac:dyDescent="0.25">
      <c r="E2782" s="282">
        <v>45160</v>
      </c>
      <c r="F2782" s="212">
        <v>234000</v>
      </c>
      <c r="G2782" s="215"/>
      <c r="H2782" s="212" t="s">
        <v>889</v>
      </c>
      <c r="AY2782" s="126"/>
      <c r="BB2782" s="126"/>
      <c r="BE2782" s="126"/>
    </row>
    <row r="2783" spans="5:57" x14ac:dyDescent="0.25">
      <c r="E2783" s="282">
        <v>45160</v>
      </c>
      <c r="F2783" s="212">
        <v>7000</v>
      </c>
      <c r="G2783" s="215"/>
      <c r="H2783" s="212" t="s">
        <v>2606</v>
      </c>
      <c r="AY2783" s="126"/>
      <c r="BB2783" s="126"/>
      <c r="BE2783" s="126"/>
    </row>
    <row r="2784" spans="5:57" x14ac:dyDescent="0.25">
      <c r="E2784" s="282">
        <v>45160</v>
      </c>
      <c r="F2784" s="212">
        <v>20000</v>
      </c>
      <c r="G2784" s="215"/>
      <c r="H2784" s="212" t="s">
        <v>2607</v>
      </c>
      <c r="AY2784" s="126"/>
      <c r="BB2784" s="126"/>
      <c r="BE2784" s="126"/>
    </row>
    <row r="2785" spans="5:57" x14ac:dyDescent="0.25">
      <c r="E2785" s="282">
        <v>45160</v>
      </c>
      <c r="F2785" s="212">
        <v>23000</v>
      </c>
      <c r="G2785" s="215"/>
      <c r="H2785" s="212" t="s">
        <v>2608</v>
      </c>
      <c r="AY2785" s="126"/>
      <c r="BB2785" s="126"/>
      <c r="BE2785" s="126"/>
    </row>
    <row r="2786" spans="5:57" x14ac:dyDescent="0.25">
      <c r="E2786" s="282">
        <v>45160</v>
      </c>
      <c r="F2786" s="212">
        <v>7000</v>
      </c>
      <c r="G2786" s="215"/>
      <c r="H2786" s="212" t="s">
        <v>2609</v>
      </c>
      <c r="AY2786" s="126"/>
      <c r="BB2786" s="126"/>
      <c r="BE2786" s="126"/>
    </row>
    <row r="2787" spans="5:57" x14ac:dyDescent="0.25">
      <c r="E2787" s="282">
        <v>45160</v>
      </c>
      <c r="F2787" s="212">
        <v>5000</v>
      </c>
      <c r="G2787" s="215"/>
      <c r="H2787" s="212" t="s">
        <v>914</v>
      </c>
      <c r="AY2787" s="126"/>
      <c r="BB2787" s="126"/>
      <c r="BE2787" s="126"/>
    </row>
    <row r="2788" spans="5:57" x14ac:dyDescent="0.25">
      <c r="E2788" s="282">
        <v>45157</v>
      </c>
      <c r="F2788" s="212">
        <v>100000</v>
      </c>
      <c r="G2788" s="215"/>
      <c r="H2788" s="212" t="s">
        <v>2587</v>
      </c>
      <c r="AY2788" s="126"/>
      <c r="BB2788" s="126"/>
      <c r="BE2788" s="126"/>
    </row>
    <row r="2789" spans="5:57" x14ac:dyDescent="0.25">
      <c r="E2789" s="282">
        <v>45157</v>
      </c>
      <c r="F2789" s="212">
        <v>10000</v>
      </c>
      <c r="G2789" s="215"/>
      <c r="H2789" s="212" t="s">
        <v>2594</v>
      </c>
      <c r="AY2789" s="126"/>
      <c r="BB2789" s="126"/>
      <c r="BE2789" s="126"/>
    </row>
    <row r="2790" spans="5:57" x14ac:dyDescent="0.25">
      <c r="E2790" s="282">
        <v>45157</v>
      </c>
      <c r="F2790" s="212">
        <v>10000</v>
      </c>
      <c r="G2790" s="215"/>
      <c r="H2790" s="212" t="s">
        <v>2004</v>
      </c>
      <c r="AY2790" s="126"/>
      <c r="BB2790" s="126"/>
      <c r="BE2790" s="126"/>
    </row>
    <row r="2791" spans="5:57" x14ac:dyDescent="0.25">
      <c r="E2791" s="282">
        <v>45157</v>
      </c>
      <c r="F2791" s="212">
        <v>16000</v>
      </c>
      <c r="G2791" s="215"/>
      <c r="H2791" s="212" t="s">
        <v>2588</v>
      </c>
      <c r="AY2791" s="126"/>
      <c r="BB2791" s="126"/>
      <c r="BE2791" s="126"/>
    </row>
    <row r="2792" spans="5:57" x14ac:dyDescent="0.25">
      <c r="E2792" s="282">
        <v>45157</v>
      </c>
      <c r="F2792" s="212">
        <v>15000</v>
      </c>
      <c r="G2792" s="215"/>
      <c r="H2792" s="212" t="s">
        <v>2589</v>
      </c>
      <c r="AY2792" s="126"/>
      <c r="BB2792" s="126"/>
      <c r="BE2792" s="126"/>
    </row>
    <row r="2793" spans="5:57" x14ac:dyDescent="0.25">
      <c r="E2793" s="282">
        <v>45157</v>
      </c>
      <c r="F2793" s="212">
        <v>2000</v>
      </c>
      <c r="G2793" s="215"/>
      <c r="H2793" s="212" t="s">
        <v>890</v>
      </c>
      <c r="AY2793" s="126"/>
      <c r="BB2793" s="126"/>
      <c r="BE2793" s="126"/>
    </row>
    <row r="2794" spans="5:57" x14ac:dyDescent="0.25">
      <c r="E2794" s="282">
        <v>45157</v>
      </c>
      <c r="F2794" s="212">
        <v>73000</v>
      </c>
      <c r="G2794" s="215"/>
      <c r="H2794" s="212" t="s">
        <v>2598</v>
      </c>
      <c r="AY2794" s="126"/>
      <c r="BB2794" s="126"/>
      <c r="BE2794" s="126"/>
    </row>
    <row r="2795" spans="5:57" x14ac:dyDescent="0.25">
      <c r="E2795" s="282">
        <v>45156</v>
      </c>
      <c r="F2795" s="212">
        <v>4000</v>
      </c>
      <c r="G2795" s="215"/>
      <c r="H2795" s="212" t="s">
        <v>1029</v>
      </c>
      <c r="AY2795" s="126"/>
      <c r="BB2795" s="126"/>
      <c r="BE2795" s="126"/>
    </row>
    <row r="2796" spans="5:57" x14ac:dyDescent="0.25">
      <c r="E2796" s="282">
        <v>45156</v>
      </c>
      <c r="F2796" s="212">
        <v>2000</v>
      </c>
      <c r="G2796" s="215"/>
      <c r="H2796" s="212" t="s">
        <v>2586</v>
      </c>
      <c r="AY2796" s="126"/>
      <c r="BB2796" s="126"/>
      <c r="BE2796" s="126"/>
    </row>
    <row r="2797" spans="5:57" x14ac:dyDescent="0.25">
      <c r="E2797" s="282">
        <v>45154</v>
      </c>
      <c r="F2797" s="212">
        <v>30000</v>
      </c>
      <c r="G2797" s="215"/>
      <c r="H2797" s="212" t="s">
        <v>2564</v>
      </c>
      <c r="AY2797" s="126"/>
      <c r="BB2797" s="126"/>
      <c r="BE2797" s="126"/>
    </row>
    <row r="2798" spans="5:57" x14ac:dyDescent="0.25">
      <c r="E2798" s="282">
        <v>45154</v>
      </c>
      <c r="F2798" s="212">
        <v>16000</v>
      </c>
      <c r="G2798" s="215"/>
      <c r="H2798" s="212" t="s">
        <v>2563</v>
      </c>
      <c r="AY2798" s="126"/>
      <c r="BB2798" s="126"/>
      <c r="BE2798" s="126"/>
    </row>
    <row r="2799" spans="5:57" x14ac:dyDescent="0.25">
      <c r="E2799" s="282">
        <v>45154</v>
      </c>
      <c r="F2799" s="212">
        <v>2000</v>
      </c>
      <c r="G2799" s="215"/>
      <c r="H2799" s="212" t="s">
        <v>605</v>
      </c>
      <c r="AY2799" s="126"/>
      <c r="BB2799" s="126"/>
      <c r="BE2799" s="126"/>
    </row>
    <row r="2800" spans="5:57" x14ac:dyDescent="0.25">
      <c r="E2800" s="282">
        <v>45154</v>
      </c>
      <c r="F2800" s="212">
        <v>30000</v>
      </c>
      <c r="G2800" s="215" t="s">
        <v>884</v>
      </c>
      <c r="H2800" s="212" t="s">
        <v>885</v>
      </c>
      <c r="AY2800" s="126"/>
      <c r="BB2800" s="126"/>
      <c r="BE2800" s="126"/>
    </row>
    <row r="2801" spans="5:57" x14ac:dyDescent="0.25">
      <c r="E2801" s="282">
        <v>45154</v>
      </c>
      <c r="F2801" s="212">
        <v>2000</v>
      </c>
      <c r="G2801" s="215"/>
      <c r="H2801" s="212" t="s">
        <v>890</v>
      </c>
      <c r="AY2801" s="126"/>
      <c r="BB2801" s="126"/>
      <c r="BE2801" s="126"/>
    </row>
    <row r="2802" spans="5:57" x14ac:dyDescent="0.25">
      <c r="E2802" s="282">
        <v>45150</v>
      </c>
      <c r="F2802" s="212">
        <v>4000</v>
      </c>
      <c r="G2802" s="215"/>
      <c r="H2802" s="212" t="s">
        <v>888</v>
      </c>
      <c r="AY2802" s="126"/>
      <c r="BB2802" s="126"/>
      <c r="BE2802" s="126"/>
    </row>
    <row r="2803" spans="5:57" x14ac:dyDescent="0.25">
      <c r="E2803" s="282">
        <v>45150</v>
      </c>
      <c r="F2803" s="212">
        <v>2000</v>
      </c>
      <c r="G2803" s="215"/>
      <c r="H2803" s="212" t="s">
        <v>2557</v>
      </c>
      <c r="AY2803" s="126"/>
      <c r="BB2803" s="126"/>
      <c r="BE2803" s="126"/>
    </row>
    <row r="2804" spans="5:57" x14ac:dyDescent="0.25">
      <c r="E2804" s="282">
        <v>45150</v>
      </c>
      <c r="F2804" s="212">
        <v>2000</v>
      </c>
      <c r="G2804" s="215"/>
      <c r="H2804" s="212" t="s">
        <v>2556</v>
      </c>
      <c r="AY2804" s="126"/>
      <c r="BB2804" s="126"/>
      <c r="BE2804" s="126"/>
    </row>
    <row r="2805" spans="5:57" x14ac:dyDescent="0.25">
      <c r="E2805" s="282">
        <v>45150</v>
      </c>
      <c r="F2805" s="212">
        <v>31000</v>
      </c>
      <c r="G2805" s="215"/>
      <c r="H2805" s="212" t="s">
        <v>903</v>
      </c>
      <c r="AY2805" s="126"/>
      <c r="BB2805" s="126"/>
      <c r="BE2805" s="126"/>
    </row>
    <row r="2806" spans="5:57" x14ac:dyDescent="0.25">
      <c r="E2806" s="282">
        <v>45150</v>
      </c>
      <c r="F2806" s="212">
        <v>224000</v>
      </c>
      <c r="G2806" s="215"/>
      <c r="H2806" s="212" t="s">
        <v>889</v>
      </c>
      <c r="AY2806" s="126"/>
      <c r="BB2806" s="126"/>
      <c r="BE2806" s="126"/>
    </row>
    <row r="2807" spans="5:57" x14ac:dyDescent="0.25">
      <c r="E2807" s="282">
        <v>45150</v>
      </c>
      <c r="F2807" s="212">
        <v>18000</v>
      </c>
      <c r="G2807" s="215"/>
      <c r="H2807" s="212" t="s">
        <v>2548</v>
      </c>
      <c r="AY2807" s="126"/>
      <c r="BB2807" s="126"/>
      <c r="BE2807" s="126"/>
    </row>
    <row r="2808" spans="5:57" x14ac:dyDescent="0.25">
      <c r="E2808" s="282">
        <v>45150</v>
      </c>
      <c r="F2808" s="212">
        <v>4000</v>
      </c>
      <c r="G2808" s="215"/>
      <c r="H2808" s="212" t="s">
        <v>1083</v>
      </c>
      <c r="AY2808" s="126"/>
      <c r="BB2808" s="126"/>
      <c r="BE2808" s="126"/>
    </row>
    <row r="2809" spans="5:57" x14ac:dyDescent="0.25">
      <c r="E2809" s="282">
        <v>45150</v>
      </c>
      <c r="F2809" s="212">
        <v>30000</v>
      </c>
      <c r="G2809" s="215" t="s">
        <v>884</v>
      </c>
      <c r="H2809" s="212" t="s">
        <v>885</v>
      </c>
      <c r="AY2809" s="126"/>
      <c r="BB2809" s="126"/>
      <c r="BE2809" s="126"/>
    </row>
    <row r="2810" spans="5:57" x14ac:dyDescent="0.25">
      <c r="E2810" s="282">
        <v>45150</v>
      </c>
      <c r="F2810" s="212">
        <v>10000</v>
      </c>
      <c r="G2810" s="215"/>
      <c r="H2810" s="212" t="s">
        <v>2558</v>
      </c>
      <c r="AY2810" s="126"/>
      <c r="BB2810" s="126"/>
      <c r="BE2810" s="126"/>
    </row>
    <row r="2811" spans="5:57" x14ac:dyDescent="0.25">
      <c r="E2811" s="282">
        <v>45150</v>
      </c>
      <c r="F2811" s="212">
        <v>33000</v>
      </c>
      <c r="G2811" s="215"/>
      <c r="H2811" s="212" t="s">
        <v>2547</v>
      </c>
      <c r="AY2811" s="126"/>
      <c r="BB2811" s="126"/>
      <c r="BE2811" s="126"/>
    </row>
    <row r="2812" spans="5:57" x14ac:dyDescent="0.25">
      <c r="E2812" s="282">
        <v>45147</v>
      </c>
      <c r="F2812" s="212">
        <v>10000</v>
      </c>
      <c r="G2812" s="215"/>
      <c r="H2812" s="212" t="s">
        <v>2546</v>
      </c>
      <c r="AY2812" s="126"/>
      <c r="BB2812" s="126"/>
      <c r="BE2812" s="126"/>
    </row>
    <row r="2813" spans="5:57" x14ac:dyDescent="0.25">
      <c r="E2813" s="282">
        <v>45147</v>
      </c>
      <c r="F2813" s="212">
        <v>3000</v>
      </c>
      <c r="G2813" s="215"/>
      <c r="H2813" s="212" t="s">
        <v>1029</v>
      </c>
      <c r="AY2813" s="126"/>
      <c r="BB2813" s="126"/>
      <c r="BE2813" s="126"/>
    </row>
    <row r="2814" spans="5:57" x14ac:dyDescent="0.25">
      <c r="E2814" s="282">
        <v>45146</v>
      </c>
      <c r="F2814" s="212">
        <v>65000</v>
      </c>
      <c r="G2814" s="215"/>
      <c r="H2814" s="212" t="s">
        <v>2521</v>
      </c>
      <c r="AY2814" s="126"/>
      <c r="BB2814" s="126"/>
      <c r="BE2814" s="126"/>
    </row>
    <row r="2815" spans="5:57" x14ac:dyDescent="0.25">
      <c r="E2815" s="282">
        <v>45146</v>
      </c>
      <c r="F2815" s="212">
        <v>24000</v>
      </c>
      <c r="G2815" s="215"/>
      <c r="H2815" s="212" t="s">
        <v>2523</v>
      </c>
      <c r="AY2815" s="126"/>
      <c r="BB2815" s="126"/>
      <c r="BE2815" s="126"/>
    </row>
    <row r="2816" spans="5:57" x14ac:dyDescent="0.25">
      <c r="E2816" s="282">
        <v>45146</v>
      </c>
      <c r="F2816" s="212">
        <v>15000</v>
      </c>
      <c r="G2816" s="215"/>
      <c r="H2816" s="212" t="s">
        <v>2520</v>
      </c>
      <c r="AY2816" s="126"/>
      <c r="BB2816" s="126"/>
      <c r="BE2816" s="126"/>
    </row>
    <row r="2817" spans="5:57" x14ac:dyDescent="0.25">
      <c r="E2817" s="282">
        <v>45146</v>
      </c>
      <c r="F2817" s="212">
        <v>10000</v>
      </c>
      <c r="G2817" s="215"/>
      <c r="H2817" s="212" t="s">
        <v>2522</v>
      </c>
      <c r="AY2817" s="126"/>
      <c r="BB2817" s="126"/>
      <c r="BE2817" s="126"/>
    </row>
    <row r="2818" spans="5:57" x14ac:dyDescent="0.25">
      <c r="E2818" s="282">
        <v>45143</v>
      </c>
      <c r="F2818" s="212">
        <v>4000</v>
      </c>
      <c r="G2818" s="215"/>
      <c r="H2818" s="212" t="s">
        <v>2513</v>
      </c>
      <c r="AY2818" s="126"/>
      <c r="BB2818" s="126"/>
      <c r="BE2818" s="126"/>
    </row>
    <row r="2819" spans="5:57" x14ac:dyDescent="0.25">
      <c r="E2819" s="282">
        <v>45143</v>
      </c>
      <c r="F2819" s="212">
        <v>10000</v>
      </c>
      <c r="G2819" s="215"/>
      <c r="H2819" s="212" t="s">
        <v>2515</v>
      </c>
      <c r="AY2819" s="126"/>
      <c r="BB2819" s="126"/>
      <c r="BE2819" s="126"/>
    </row>
    <row r="2820" spans="5:57" x14ac:dyDescent="0.25">
      <c r="E2820" s="282">
        <v>45143</v>
      </c>
      <c r="F2820" s="212">
        <v>43000</v>
      </c>
      <c r="G2820" s="215"/>
      <c r="H2820" s="212" t="s">
        <v>2512</v>
      </c>
      <c r="AY2820" s="126"/>
      <c r="BB2820" s="126"/>
      <c r="BE2820" s="126"/>
    </row>
    <row r="2821" spans="5:57" x14ac:dyDescent="0.25">
      <c r="E2821" s="282">
        <v>45143</v>
      </c>
      <c r="F2821" s="212">
        <v>202000</v>
      </c>
      <c r="G2821" s="215"/>
      <c r="H2821" s="212" t="s">
        <v>889</v>
      </c>
      <c r="AY2821" s="126"/>
      <c r="BB2821" s="126"/>
      <c r="BE2821" s="126"/>
    </row>
    <row r="2822" spans="5:57" x14ac:dyDescent="0.25">
      <c r="E2822" s="282">
        <v>45143</v>
      </c>
      <c r="F2822" s="212">
        <v>8000</v>
      </c>
      <c r="G2822" s="215"/>
      <c r="H2822" s="212" t="s">
        <v>948</v>
      </c>
      <c r="AY2822" s="126"/>
      <c r="BB2822" s="126"/>
      <c r="BE2822" s="126"/>
    </row>
    <row r="2823" spans="5:57" x14ac:dyDescent="0.25">
      <c r="E2823" s="282">
        <v>45142</v>
      </c>
      <c r="F2823" s="212">
        <v>2000</v>
      </c>
      <c r="G2823" s="215"/>
      <c r="H2823" s="212" t="s">
        <v>1029</v>
      </c>
      <c r="AY2823" s="126"/>
      <c r="BB2823" s="126"/>
      <c r="BE2823" s="126"/>
    </row>
    <row r="2824" spans="5:57" x14ac:dyDescent="0.25">
      <c r="E2824" s="282">
        <v>45142</v>
      </c>
      <c r="F2824" s="212">
        <v>5000</v>
      </c>
      <c r="G2824" s="215"/>
      <c r="H2824" s="212" t="s">
        <v>883</v>
      </c>
      <c r="AY2824" s="126"/>
      <c r="BB2824" s="126"/>
      <c r="BE2824" s="126"/>
    </row>
    <row r="2825" spans="5:57" x14ac:dyDescent="0.25">
      <c r="E2825" s="282">
        <v>45142</v>
      </c>
      <c r="F2825" s="212">
        <v>8000</v>
      </c>
      <c r="G2825" s="215"/>
      <c r="H2825" s="212" t="s">
        <v>2004</v>
      </c>
      <c r="AY2825" s="126"/>
      <c r="BB2825" s="126"/>
      <c r="BE2825" s="126"/>
    </row>
    <row r="2826" spans="5:57" x14ac:dyDescent="0.25">
      <c r="E2826" s="282">
        <v>45142</v>
      </c>
      <c r="F2826" s="212">
        <v>25000</v>
      </c>
      <c r="G2826" s="215"/>
      <c r="H2826" s="212" t="s">
        <v>2505</v>
      </c>
      <c r="AY2826" s="126"/>
      <c r="BB2826" s="126"/>
      <c r="BE2826" s="126"/>
    </row>
    <row r="2827" spans="5:57" x14ac:dyDescent="0.25">
      <c r="E2827" s="282">
        <v>45142</v>
      </c>
      <c r="F2827" s="212">
        <v>26000</v>
      </c>
      <c r="G2827" s="215"/>
      <c r="H2827" s="212" t="s">
        <v>2504</v>
      </c>
      <c r="AY2827" s="126"/>
      <c r="BB2827" s="126"/>
      <c r="BE2827" s="126"/>
    </row>
    <row r="2828" spans="5:57" x14ac:dyDescent="0.25">
      <c r="E2828" s="282">
        <v>45139</v>
      </c>
      <c r="F2828" s="212">
        <v>24000</v>
      </c>
      <c r="G2828" s="215"/>
      <c r="H2828" s="212" t="s">
        <v>2496</v>
      </c>
      <c r="AY2828" s="126"/>
      <c r="BB2828" s="126"/>
      <c r="BE2828" s="126"/>
    </row>
    <row r="2829" spans="5:57" x14ac:dyDescent="0.25">
      <c r="E2829" s="282">
        <v>45139</v>
      </c>
      <c r="F2829" s="212">
        <v>5000</v>
      </c>
      <c r="G2829" s="215"/>
      <c r="H2829" s="212" t="s">
        <v>2498</v>
      </c>
      <c r="AY2829" s="126"/>
      <c r="BB2829" s="126"/>
      <c r="BE2829" s="126"/>
    </row>
    <row r="2830" spans="5:57" x14ac:dyDescent="0.25">
      <c r="E2830" s="282">
        <v>45139</v>
      </c>
      <c r="F2830" s="212">
        <v>4000</v>
      </c>
      <c r="G2830" s="215"/>
      <c r="H2830" s="212" t="s">
        <v>2499</v>
      </c>
      <c r="AY2830" s="126"/>
      <c r="BB2830" s="126"/>
      <c r="BE2830" s="126"/>
    </row>
    <row r="2831" spans="5:57" x14ac:dyDescent="0.25">
      <c r="E2831" s="282">
        <v>45139</v>
      </c>
      <c r="F2831" s="212">
        <v>5000</v>
      </c>
      <c r="G2831" s="215"/>
      <c r="H2831" s="212" t="s">
        <v>2497</v>
      </c>
      <c r="AY2831" s="126"/>
      <c r="BB2831" s="126"/>
      <c r="BE2831" s="126"/>
    </row>
    <row r="2832" spans="5:57" x14ac:dyDescent="0.25">
      <c r="E2832" s="282">
        <v>45139</v>
      </c>
      <c r="F2832" s="212">
        <v>5000</v>
      </c>
      <c r="G2832" s="215"/>
      <c r="H2832" s="212" t="s">
        <v>883</v>
      </c>
      <c r="AY2832" s="126"/>
      <c r="BB2832" s="126"/>
      <c r="BE2832" s="126"/>
    </row>
    <row r="2833" spans="5:57" x14ac:dyDescent="0.25">
      <c r="E2833" s="282">
        <v>45139</v>
      </c>
      <c r="F2833" s="212">
        <v>30000</v>
      </c>
      <c r="G2833" s="215" t="s">
        <v>884</v>
      </c>
      <c r="H2833" s="212" t="s">
        <v>885</v>
      </c>
      <c r="AY2833" s="126"/>
      <c r="BB2833" s="126"/>
      <c r="BE2833" s="126"/>
    </row>
    <row r="2834" spans="5:57" x14ac:dyDescent="0.25">
      <c r="E2834" s="282">
        <v>45139</v>
      </c>
      <c r="F2834" s="212">
        <v>30000</v>
      </c>
      <c r="G2834" s="215"/>
      <c r="H2834" s="212" t="s">
        <v>2257</v>
      </c>
      <c r="AY2834" s="126"/>
      <c r="BB2834" s="126"/>
      <c r="BE2834" s="126"/>
    </row>
    <row r="2835" spans="5:57" x14ac:dyDescent="0.25">
      <c r="E2835" s="282">
        <v>45138</v>
      </c>
      <c r="F2835" s="212">
        <v>6000</v>
      </c>
      <c r="G2835" s="215"/>
      <c r="H2835" s="212" t="s">
        <v>2489</v>
      </c>
      <c r="AY2835" s="126"/>
      <c r="BB2835" s="126"/>
      <c r="BE2835" s="126"/>
    </row>
    <row r="2836" spans="5:57" x14ac:dyDescent="0.25">
      <c r="E2836" s="282">
        <v>45138</v>
      </c>
      <c r="F2836" s="212">
        <v>2000</v>
      </c>
      <c r="G2836" s="215"/>
      <c r="H2836" s="212" t="s">
        <v>605</v>
      </c>
      <c r="AY2836" s="126"/>
      <c r="BB2836" s="126"/>
      <c r="BE2836" s="126"/>
    </row>
    <row r="2837" spans="5:57" x14ac:dyDescent="0.25">
      <c r="E2837" s="282">
        <v>45136</v>
      </c>
      <c r="F2837" s="212">
        <v>4000</v>
      </c>
      <c r="G2837" s="215"/>
      <c r="H2837" s="212" t="s">
        <v>888</v>
      </c>
      <c r="AY2837" s="126"/>
      <c r="BB2837" s="126"/>
      <c r="BE2837" s="126"/>
    </row>
    <row r="2838" spans="5:57" x14ac:dyDescent="0.25">
      <c r="E2838" s="282">
        <v>45136</v>
      </c>
      <c r="F2838" s="212">
        <v>9000</v>
      </c>
      <c r="G2838" s="215"/>
      <c r="H2838" s="212" t="s">
        <v>2485</v>
      </c>
      <c r="AY2838" s="126"/>
      <c r="BB2838" s="126"/>
      <c r="BE2838" s="126"/>
    </row>
    <row r="2839" spans="5:57" x14ac:dyDescent="0.25">
      <c r="E2839" s="282">
        <v>45136</v>
      </c>
      <c r="F2839" s="212">
        <v>163000</v>
      </c>
      <c r="G2839" s="215"/>
      <c r="H2839" s="212" t="s">
        <v>889</v>
      </c>
      <c r="AY2839" s="126"/>
      <c r="BB2839" s="126"/>
      <c r="BE2839" s="126"/>
    </row>
    <row r="2840" spans="5:57" x14ac:dyDescent="0.25">
      <c r="E2840" s="282">
        <v>45136</v>
      </c>
      <c r="F2840" s="212">
        <v>4000</v>
      </c>
      <c r="G2840" s="215"/>
      <c r="H2840" s="212" t="s">
        <v>883</v>
      </c>
      <c r="AY2840" s="126"/>
      <c r="BB2840" s="126"/>
      <c r="BE2840" s="126"/>
    </row>
    <row r="2841" spans="5:57" x14ac:dyDescent="0.25">
      <c r="E2841" s="282">
        <v>45136</v>
      </c>
      <c r="F2841" s="212">
        <v>4000</v>
      </c>
      <c r="G2841" s="215"/>
      <c r="H2841" s="212" t="s">
        <v>1083</v>
      </c>
      <c r="AY2841" s="126"/>
      <c r="BB2841" s="126"/>
      <c r="BE2841" s="126"/>
    </row>
    <row r="2842" spans="5:57" x14ac:dyDescent="0.25">
      <c r="E2842" s="282">
        <v>45136</v>
      </c>
      <c r="F2842" s="212">
        <v>2000</v>
      </c>
      <c r="G2842" s="215"/>
      <c r="H2842" s="212" t="s">
        <v>2486</v>
      </c>
      <c r="AY2842" s="126"/>
      <c r="BB2842" s="126"/>
      <c r="BE2842" s="126"/>
    </row>
    <row r="2843" spans="5:57" x14ac:dyDescent="0.25">
      <c r="E2843" s="282">
        <v>45134</v>
      </c>
      <c r="F2843" s="212">
        <v>70000</v>
      </c>
      <c r="G2843" s="215" t="s">
        <v>884</v>
      </c>
      <c r="H2843" s="212" t="s">
        <v>2472</v>
      </c>
      <c r="AY2843" s="126"/>
      <c r="BB2843" s="126"/>
      <c r="BE2843" s="126"/>
    </row>
    <row r="2844" spans="5:57" x14ac:dyDescent="0.25">
      <c r="E2844" s="282">
        <v>45134</v>
      </c>
      <c r="F2844" s="212">
        <v>20000</v>
      </c>
      <c r="G2844" s="215"/>
      <c r="H2844" s="212" t="s">
        <v>1365</v>
      </c>
      <c r="AY2844" s="126"/>
      <c r="BB2844" s="126"/>
      <c r="BE2844" s="126"/>
    </row>
    <row r="2845" spans="5:57" x14ac:dyDescent="0.25">
      <c r="E2845" s="282">
        <v>45132</v>
      </c>
      <c r="F2845" s="212">
        <v>20000</v>
      </c>
      <c r="G2845" s="215" t="s">
        <v>884</v>
      </c>
      <c r="H2845" s="212" t="s">
        <v>885</v>
      </c>
      <c r="AY2845" s="126"/>
      <c r="BB2845" s="126"/>
      <c r="BE2845" s="126"/>
    </row>
    <row r="2846" spans="5:57" x14ac:dyDescent="0.25">
      <c r="E2846" s="282">
        <v>45132</v>
      </c>
      <c r="F2846" s="212">
        <v>15000</v>
      </c>
      <c r="G2846" s="215"/>
      <c r="H2846" s="212" t="s">
        <v>2470</v>
      </c>
      <c r="AY2846" s="126"/>
      <c r="BB2846" s="126"/>
      <c r="BE2846" s="126"/>
    </row>
    <row r="2847" spans="5:57" x14ac:dyDescent="0.25">
      <c r="E2847" s="282">
        <v>45131</v>
      </c>
      <c r="F2847" s="212">
        <v>10000</v>
      </c>
      <c r="G2847" s="215"/>
      <c r="H2847" s="212" t="s">
        <v>2463</v>
      </c>
      <c r="AY2847" s="126"/>
      <c r="BB2847" s="126"/>
      <c r="BE2847" s="126"/>
    </row>
    <row r="2848" spans="5:57" x14ac:dyDescent="0.25">
      <c r="E2848" s="282">
        <v>45129</v>
      </c>
      <c r="F2848" s="212">
        <v>4000</v>
      </c>
      <c r="G2848" s="215"/>
      <c r="H2848" s="212" t="s">
        <v>888</v>
      </c>
      <c r="AY2848" s="126"/>
      <c r="BB2848" s="126"/>
      <c r="BE2848" s="126"/>
    </row>
    <row r="2849" spans="5:57" x14ac:dyDescent="0.25">
      <c r="E2849" s="282">
        <v>45129</v>
      </c>
      <c r="F2849" s="212">
        <v>132000</v>
      </c>
      <c r="G2849" s="215"/>
      <c r="H2849" s="212" t="s">
        <v>889</v>
      </c>
      <c r="AY2849" s="126"/>
      <c r="BB2849" s="126"/>
      <c r="BE2849" s="126"/>
    </row>
    <row r="2850" spans="5:57" x14ac:dyDescent="0.25">
      <c r="E2850" s="282">
        <v>45129</v>
      </c>
      <c r="F2850" s="212">
        <v>15000</v>
      </c>
      <c r="G2850" s="215"/>
      <c r="H2850" s="212" t="s">
        <v>2449</v>
      </c>
      <c r="AY2850" s="126"/>
      <c r="BB2850" s="126"/>
      <c r="BE2850" s="126"/>
    </row>
    <row r="2851" spans="5:57" x14ac:dyDescent="0.25">
      <c r="E2851" s="282">
        <v>45129</v>
      </c>
      <c r="F2851" s="212">
        <v>7000</v>
      </c>
      <c r="G2851" s="215"/>
      <c r="H2851" s="212" t="s">
        <v>2450</v>
      </c>
      <c r="AY2851" s="126"/>
      <c r="BB2851" s="126"/>
      <c r="BE2851" s="126"/>
    </row>
    <row r="2852" spans="5:57" x14ac:dyDescent="0.25">
      <c r="E2852" s="282">
        <v>45128</v>
      </c>
      <c r="F2852" s="212">
        <v>40000</v>
      </c>
      <c r="G2852" s="215"/>
      <c r="H2852" s="212" t="s">
        <v>2434</v>
      </c>
      <c r="AY2852" s="126"/>
      <c r="BB2852" s="126"/>
      <c r="BE2852" s="126"/>
    </row>
    <row r="2853" spans="5:57" x14ac:dyDescent="0.25">
      <c r="E2853" s="282">
        <v>45128</v>
      </c>
      <c r="F2853" s="212">
        <v>46000</v>
      </c>
      <c r="G2853" s="215"/>
      <c r="H2853" s="212" t="s">
        <v>2433</v>
      </c>
      <c r="AY2853" s="126"/>
      <c r="BB2853" s="126"/>
      <c r="BE2853" s="126"/>
    </row>
    <row r="2854" spans="5:57" x14ac:dyDescent="0.25">
      <c r="E2854" s="282">
        <v>45128</v>
      </c>
      <c r="F2854" s="212">
        <v>4000</v>
      </c>
      <c r="G2854" s="215"/>
      <c r="H2854" s="212" t="s">
        <v>883</v>
      </c>
      <c r="AY2854" s="126"/>
      <c r="BB2854" s="126"/>
      <c r="BE2854" s="126"/>
    </row>
    <row r="2855" spans="5:57" x14ac:dyDescent="0.25">
      <c r="E2855" s="282">
        <v>45128</v>
      </c>
      <c r="F2855" s="212">
        <v>16000</v>
      </c>
      <c r="G2855" s="215"/>
      <c r="H2855" s="212" t="s">
        <v>2435</v>
      </c>
      <c r="AY2855" s="126"/>
      <c r="BB2855" s="126"/>
      <c r="BE2855" s="126"/>
    </row>
    <row r="2856" spans="5:57" x14ac:dyDescent="0.25">
      <c r="E2856" s="282">
        <v>45128</v>
      </c>
      <c r="F2856" s="212">
        <v>20000</v>
      </c>
      <c r="G2856" s="215" t="s">
        <v>884</v>
      </c>
      <c r="H2856" s="212" t="s">
        <v>885</v>
      </c>
      <c r="AY2856" s="126"/>
      <c r="BB2856" s="126"/>
      <c r="BE2856" s="126"/>
    </row>
    <row r="2857" spans="5:57" x14ac:dyDescent="0.25">
      <c r="E2857" s="282">
        <v>45128</v>
      </c>
      <c r="F2857" s="212">
        <v>100000</v>
      </c>
      <c r="G2857" s="215"/>
      <c r="H2857" s="212" t="s">
        <v>2436</v>
      </c>
      <c r="AY2857" s="126"/>
      <c r="BB2857" s="126"/>
      <c r="BE2857" s="126"/>
    </row>
    <row r="2858" spans="5:57" x14ac:dyDescent="0.25">
      <c r="E2858" s="282">
        <v>45128</v>
      </c>
      <c r="F2858" s="212">
        <v>105000</v>
      </c>
      <c r="G2858" s="215"/>
      <c r="H2858" s="212" t="s">
        <v>2430</v>
      </c>
      <c r="AY2858" s="126"/>
      <c r="BB2858" s="126"/>
      <c r="BE2858" s="126"/>
    </row>
    <row r="2859" spans="5:57" x14ac:dyDescent="0.25">
      <c r="E2859" s="282">
        <v>45128</v>
      </c>
      <c r="F2859" s="212">
        <v>32000</v>
      </c>
      <c r="G2859" s="215" t="s">
        <v>884</v>
      </c>
      <c r="H2859" s="212" t="s">
        <v>2432</v>
      </c>
      <c r="AY2859" s="126"/>
      <c r="BB2859" s="126"/>
      <c r="BE2859" s="126"/>
    </row>
    <row r="2860" spans="5:57" x14ac:dyDescent="0.25">
      <c r="E2860" s="282">
        <v>45125</v>
      </c>
      <c r="F2860" s="212">
        <v>17000</v>
      </c>
      <c r="G2860" s="215"/>
      <c r="H2860" s="212" t="s">
        <v>2428</v>
      </c>
      <c r="AY2860" s="126"/>
      <c r="BB2860" s="126"/>
      <c r="BE2860" s="126"/>
    </row>
    <row r="2861" spans="5:57" x14ac:dyDescent="0.25">
      <c r="E2861" s="282">
        <v>45125</v>
      </c>
      <c r="F2861" s="212">
        <v>6000</v>
      </c>
      <c r="G2861" s="215"/>
      <c r="H2861" s="212" t="s">
        <v>2424</v>
      </c>
      <c r="AY2861" s="126"/>
      <c r="BB2861" s="126"/>
      <c r="BE2861" s="126"/>
    </row>
    <row r="2862" spans="5:57" x14ac:dyDescent="0.25">
      <c r="E2862" s="282">
        <v>45125</v>
      </c>
      <c r="F2862" s="212">
        <v>10000</v>
      </c>
      <c r="G2862" s="215"/>
      <c r="H2862" s="212" t="s">
        <v>2425</v>
      </c>
      <c r="AY2862" s="126"/>
      <c r="BB2862" s="126"/>
      <c r="BE2862" s="126"/>
    </row>
    <row r="2863" spans="5:57" x14ac:dyDescent="0.25">
      <c r="E2863" s="282">
        <v>45122</v>
      </c>
      <c r="F2863" s="212">
        <v>4000</v>
      </c>
      <c r="G2863" s="215"/>
      <c r="H2863" s="212" t="s">
        <v>888</v>
      </c>
      <c r="AY2863" s="126"/>
      <c r="BB2863" s="126"/>
      <c r="BE2863" s="126"/>
    </row>
    <row r="2864" spans="5:57" x14ac:dyDescent="0.25">
      <c r="E2864" s="282">
        <v>45122</v>
      </c>
      <c r="F2864" s="212">
        <v>20000</v>
      </c>
      <c r="G2864" s="215"/>
      <c r="H2864" s="212" t="s">
        <v>2419</v>
      </c>
      <c r="AY2864" s="126"/>
      <c r="BB2864" s="126"/>
      <c r="BE2864" s="126"/>
    </row>
    <row r="2865" spans="5:57" x14ac:dyDescent="0.25">
      <c r="E2865" s="282">
        <v>45122</v>
      </c>
      <c r="F2865" s="212">
        <v>10000</v>
      </c>
      <c r="G2865" s="215"/>
      <c r="H2865" s="212" t="s">
        <v>1039</v>
      </c>
      <c r="AY2865" s="126"/>
      <c r="BB2865" s="126"/>
      <c r="BE2865" s="126"/>
    </row>
    <row r="2866" spans="5:57" x14ac:dyDescent="0.25">
      <c r="E2866" s="282">
        <v>45122</v>
      </c>
      <c r="F2866" s="212">
        <v>18000</v>
      </c>
      <c r="G2866" s="215"/>
      <c r="H2866" s="212" t="s">
        <v>897</v>
      </c>
      <c r="AY2866" s="126"/>
      <c r="BB2866" s="126"/>
      <c r="BE2866" s="126"/>
    </row>
    <row r="2867" spans="5:57" x14ac:dyDescent="0.25">
      <c r="E2867" s="282">
        <v>45122</v>
      </c>
      <c r="F2867" s="212">
        <v>253000</v>
      </c>
      <c r="G2867" s="215"/>
      <c r="H2867" s="212" t="s">
        <v>889</v>
      </c>
      <c r="AY2867" s="126"/>
      <c r="BB2867" s="126"/>
      <c r="BE2867" s="126"/>
    </row>
    <row r="2868" spans="5:57" x14ac:dyDescent="0.25">
      <c r="E2868" s="282">
        <v>45120</v>
      </c>
      <c r="F2868" s="212">
        <v>10000</v>
      </c>
      <c r="G2868" s="215"/>
      <c r="H2868" s="212" t="s">
        <v>2397</v>
      </c>
      <c r="AY2868" s="126"/>
      <c r="BB2868" s="126"/>
      <c r="BE2868" s="126"/>
    </row>
    <row r="2869" spans="5:57" x14ac:dyDescent="0.25">
      <c r="E2869" s="282">
        <v>45119</v>
      </c>
      <c r="F2869" s="212">
        <v>4000</v>
      </c>
      <c r="G2869" s="215"/>
      <c r="H2869" s="212" t="s">
        <v>883</v>
      </c>
      <c r="AY2869" s="126"/>
      <c r="BB2869" s="126"/>
      <c r="BE2869" s="126"/>
    </row>
    <row r="2870" spans="5:57" x14ac:dyDescent="0.25">
      <c r="E2870" s="282">
        <v>45118</v>
      </c>
      <c r="F2870" s="212">
        <v>60000</v>
      </c>
      <c r="G2870" s="215"/>
      <c r="H2870" s="212" t="s">
        <v>2389</v>
      </c>
      <c r="AY2870" s="126"/>
      <c r="BB2870" s="126"/>
      <c r="BE2870" s="126"/>
    </row>
    <row r="2871" spans="5:57" x14ac:dyDescent="0.25">
      <c r="E2871" s="282">
        <v>45118</v>
      </c>
      <c r="F2871" s="212">
        <v>31000</v>
      </c>
      <c r="G2871" s="215"/>
      <c r="H2871" s="212" t="s">
        <v>903</v>
      </c>
      <c r="AY2871" s="126"/>
      <c r="BB2871" s="126"/>
      <c r="BE2871" s="126"/>
    </row>
    <row r="2872" spans="5:57" x14ac:dyDescent="0.25">
      <c r="E2872" s="282">
        <v>45114</v>
      </c>
      <c r="F2872" s="212">
        <v>20000</v>
      </c>
      <c r="G2872" s="215"/>
      <c r="H2872" s="212" t="s">
        <v>2375</v>
      </c>
      <c r="AY2872" s="126"/>
      <c r="BB2872" s="126"/>
      <c r="BE2872" s="126"/>
    </row>
    <row r="2873" spans="5:57" x14ac:dyDescent="0.25">
      <c r="E2873" s="282">
        <v>45114</v>
      </c>
      <c r="F2873" s="212">
        <v>145000</v>
      </c>
      <c r="G2873" s="215"/>
      <c r="H2873" s="212" t="s">
        <v>889</v>
      </c>
      <c r="AY2873" s="126"/>
      <c r="BB2873" s="126"/>
      <c r="BE2873" s="126"/>
    </row>
    <row r="2874" spans="5:57" x14ac:dyDescent="0.25">
      <c r="E2874" s="282">
        <v>45114</v>
      </c>
      <c r="F2874" s="212">
        <v>32000</v>
      </c>
      <c r="G2874" s="215"/>
      <c r="H2874" s="212" t="s">
        <v>2374</v>
      </c>
      <c r="AY2874" s="126"/>
      <c r="BB2874" s="126"/>
      <c r="BE2874" s="126"/>
    </row>
    <row r="2875" spans="5:57" x14ac:dyDescent="0.25">
      <c r="E2875" s="282">
        <v>45113</v>
      </c>
      <c r="F2875" s="212">
        <v>17000</v>
      </c>
      <c r="G2875" s="215"/>
      <c r="H2875" s="212" t="s">
        <v>2356</v>
      </c>
      <c r="AY2875" s="126"/>
      <c r="BB2875" s="126"/>
      <c r="BE2875" s="126"/>
    </row>
    <row r="2876" spans="5:57" x14ac:dyDescent="0.25">
      <c r="E2876" s="282">
        <v>45111</v>
      </c>
      <c r="F2876" s="212">
        <v>50000</v>
      </c>
      <c r="G2876" s="215"/>
      <c r="H2876" s="212" t="s">
        <v>2353</v>
      </c>
      <c r="AY2876" s="126"/>
      <c r="BB2876" s="126"/>
      <c r="BE2876" s="126"/>
    </row>
    <row r="2877" spans="5:57" x14ac:dyDescent="0.25">
      <c r="E2877" s="282">
        <v>45111</v>
      </c>
      <c r="F2877" s="212">
        <v>80000</v>
      </c>
      <c r="G2877" s="215"/>
      <c r="H2877" s="212" t="s">
        <v>2354</v>
      </c>
      <c r="AY2877" s="126"/>
      <c r="BB2877" s="126"/>
      <c r="BE2877" s="126"/>
    </row>
    <row r="2878" spans="5:57" x14ac:dyDescent="0.25">
      <c r="E2878" s="282">
        <v>45110</v>
      </c>
      <c r="F2878" s="212">
        <v>7000</v>
      </c>
      <c r="G2878" s="215"/>
      <c r="H2878" s="212" t="s">
        <v>939</v>
      </c>
      <c r="AY2878" s="126"/>
      <c r="BB2878" s="126"/>
      <c r="BE2878" s="126"/>
    </row>
    <row r="2879" spans="5:57" x14ac:dyDescent="0.25">
      <c r="E2879" s="282">
        <v>45108</v>
      </c>
      <c r="F2879" s="212">
        <v>4000</v>
      </c>
      <c r="G2879" s="215"/>
      <c r="H2879" s="212" t="s">
        <v>888</v>
      </c>
      <c r="AY2879" s="126"/>
      <c r="BB2879" s="126"/>
      <c r="BE2879" s="126"/>
    </row>
    <row r="2880" spans="5:57" x14ac:dyDescent="0.25">
      <c r="E2880" s="282">
        <v>45108</v>
      </c>
      <c r="F2880" s="212">
        <v>20000</v>
      </c>
      <c r="G2880" s="215"/>
      <c r="H2880" s="212" t="s">
        <v>2322</v>
      </c>
      <c r="AY2880" s="126"/>
      <c r="BB2880" s="126"/>
      <c r="BE2880" s="126"/>
    </row>
    <row r="2881" spans="5:57" x14ac:dyDescent="0.25">
      <c r="E2881" s="282">
        <v>45108</v>
      </c>
      <c r="F2881" s="212">
        <v>120000</v>
      </c>
      <c r="G2881" s="215"/>
      <c r="H2881" s="212" t="s">
        <v>889</v>
      </c>
      <c r="AY2881" s="126"/>
      <c r="BB2881" s="126"/>
      <c r="BE2881" s="126"/>
    </row>
    <row r="2882" spans="5:57" x14ac:dyDescent="0.25">
      <c r="E2882" s="282">
        <v>45108</v>
      </c>
      <c r="F2882" s="212">
        <v>20000</v>
      </c>
      <c r="G2882" s="215"/>
      <c r="H2882" s="212" t="s">
        <v>2319</v>
      </c>
      <c r="AY2882" s="126"/>
      <c r="BB2882" s="126"/>
      <c r="BE2882" s="126"/>
    </row>
    <row r="2883" spans="5:57" x14ac:dyDescent="0.25">
      <c r="E2883" s="282">
        <v>45108</v>
      </c>
      <c r="F2883" s="212">
        <v>10000</v>
      </c>
      <c r="G2883" s="215"/>
      <c r="H2883" s="212" t="s">
        <v>2321</v>
      </c>
      <c r="AY2883" s="126"/>
      <c r="BB2883" s="126"/>
      <c r="BE2883" s="126"/>
    </row>
    <row r="2884" spans="5:57" x14ac:dyDescent="0.25">
      <c r="E2884" s="282">
        <v>45108</v>
      </c>
      <c r="F2884" s="212">
        <v>6000</v>
      </c>
      <c r="G2884" s="215"/>
      <c r="H2884" s="212" t="s">
        <v>2320</v>
      </c>
      <c r="AY2884" s="126"/>
      <c r="BB2884" s="126"/>
      <c r="BE2884" s="126"/>
    </row>
    <row r="2885" spans="5:57" x14ac:dyDescent="0.25">
      <c r="E2885" s="282">
        <v>45108</v>
      </c>
      <c r="F2885" s="212">
        <v>15000</v>
      </c>
      <c r="G2885" s="215"/>
      <c r="H2885" s="212" t="s">
        <v>2002</v>
      </c>
      <c r="AY2885" s="126"/>
      <c r="BB2885" s="126"/>
      <c r="BE2885" s="126"/>
    </row>
    <row r="2886" spans="5:57" x14ac:dyDescent="0.25">
      <c r="E2886" s="282">
        <v>45108</v>
      </c>
      <c r="F2886" s="212">
        <v>5000</v>
      </c>
      <c r="G2886" s="215"/>
      <c r="H2886" s="212" t="s">
        <v>2323</v>
      </c>
      <c r="AY2886" s="126"/>
      <c r="BB2886" s="126"/>
      <c r="BE2886" s="126"/>
    </row>
    <row r="2887" spans="5:57" x14ac:dyDescent="0.25">
      <c r="E2887" s="282">
        <v>45108</v>
      </c>
      <c r="F2887" s="212">
        <v>2000</v>
      </c>
      <c r="G2887" s="215"/>
      <c r="H2887" s="212" t="s">
        <v>1365</v>
      </c>
      <c r="AY2887" s="126"/>
      <c r="BB2887" s="126"/>
      <c r="BE2887" s="126"/>
    </row>
    <row r="2888" spans="5:57" x14ac:dyDescent="0.25">
      <c r="E2888" s="282">
        <v>45106</v>
      </c>
      <c r="F2888" s="212">
        <v>4000</v>
      </c>
      <c r="G2888" s="215"/>
      <c r="H2888" s="212" t="s">
        <v>928</v>
      </c>
      <c r="AY2888" s="126"/>
      <c r="BB2888" s="126"/>
      <c r="BE2888" s="126"/>
    </row>
    <row r="2889" spans="5:57" x14ac:dyDescent="0.25">
      <c r="E2889" s="282">
        <v>45105</v>
      </c>
      <c r="F2889" s="212">
        <v>160000</v>
      </c>
      <c r="G2889" s="215"/>
      <c r="H2889" s="212" t="s">
        <v>2314</v>
      </c>
      <c r="AY2889" s="126"/>
      <c r="BB2889" s="126"/>
      <c r="BE2889" s="126"/>
    </row>
    <row r="2890" spans="5:57" x14ac:dyDescent="0.25">
      <c r="E2890" s="282">
        <v>45105</v>
      </c>
      <c r="F2890" s="212">
        <v>20000</v>
      </c>
      <c r="G2890" s="215"/>
      <c r="H2890" s="212" t="s">
        <v>2315</v>
      </c>
      <c r="AY2890" s="126"/>
      <c r="BB2890" s="126"/>
      <c r="BE2890" s="126"/>
    </row>
    <row r="2891" spans="5:57" x14ac:dyDescent="0.25">
      <c r="E2891" s="282">
        <v>45104</v>
      </c>
      <c r="F2891" s="212">
        <v>12000</v>
      </c>
      <c r="G2891" s="215"/>
      <c r="H2891" s="212" t="s">
        <v>2310</v>
      </c>
      <c r="AY2891" s="126"/>
      <c r="BB2891" s="126"/>
      <c r="BE2891" s="126"/>
    </row>
    <row r="2892" spans="5:57" x14ac:dyDescent="0.25">
      <c r="E2892" s="282">
        <v>45104</v>
      </c>
      <c r="F2892" s="212">
        <v>3000</v>
      </c>
      <c r="G2892" s="215"/>
      <c r="H2892" s="212" t="s">
        <v>605</v>
      </c>
      <c r="AY2892" s="126"/>
      <c r="BB2892" s="126"/>
      <c r="BE2892" s="126"/>
    </row>
    <row r="2893" spans="5:57" x14ac:dyDescent="0.25">
      <c r="E2893" s="282">
        <v>45104</v>
      </c>
      <c r="F2893" s="212">
        <v>4000</v>
      </c>
      <c r="G2893" s="215"/>
      <c r="H2893" s="212" t="s">
        <v>883</v>
      </c>
      <c r="AY2893" s="126"/>
      <c r="BB2893" s="126"/>
      <c r="BE2893" s="126"/>
    </row>
    <row r="2894" spans="5:57" x14ac:dyDescent="0.25">
      <c r="E2894" s="282">
        <v>45100</v>
      </c>
      <c r="F2894" s="212">
        <v>4000</v>
      </c>
      <c r="G2894" s="215"/>
      <c r="H2894" s="212" t="s">
        <v>888</v>
      </c>
      <c r="AY2894" s="126"/>
      <c r="BB2894" s="126"/>
      <c r="BE2894" s="126"/>
    </row>
    <row r="2895" spans="5:57" x14ac:dyDescent="0.25">
      <c r="E2895" s="282">
        <v>45100</v>
      </c>
      <c r="F2895" s="212">
        <v>5000</v>
      </c>
      <c r="G2895" s="215"/>
      <c r="H2895" s="212" t="s">
        <v>1180</v>
      </c>
      <c r="AY2895" s="126"/>
      <c r="BB2895" s="126"/>
      <c r="BE2895" s="126"/>
    </row>
    <row r="2896" spans="5:57" x14ac:dyDescent="0.25">
      <c r="E2896" s="282">
        <v>45100</v>
      </c>
      <c r="F2896" s="212">
        <v>170000</v>
      </c>
      <c r="G2896" s="215"/>
      <c r="H2896" s="212" t="s">
        <v>889</v>
      </c>
      <c r="AY2896" s="126"/>
      <c r="BB2896" s="126"/>
      <c r="BE2896" s="126"/>
    </row>
    <row r="2897" spans="5:57" x14ac:dyDescent="0.25">
      <c r="E2897" s="282">
        <v>45100</v>
      </c>
      <c r="F2897" s="212">
        <v>5000</v>
      </c>
      <c r="G2897" s="215"/>
      <c r="H2897" s="212" t="s">
        <v>2256</v>
      </c>
      <c r="AY2897" s="126"/>
      <c r="BB2897" s="126"/>
      <c r="BE2897" s="126"/>
    </row>
    <row r="2898" spans="5:57" x14ac:dyDescent="0.25">
      <c r="E2898" s="282">
        <v>45100</v>
      </c>
      <c r="F2898" s="212">
        <v>25000</v>
      </c>
      <c r="G2898" s="215"/>
      <c r="H2898" s="212" t="s">
        <v>2261</v>
      </c>
      <c r="AY2898" s="126"/>
      <c r="BB2898" s="126"/>
      <c r="BE2898" s="126"/>
    </row>
    <row r="2899" spans="5:57" x14ac:dyDescent="0.25">
      <c r="E2899" s="282">
        <v>45100</v>
      </c>
      <c r="F2899" s="212">
        <v>5000</v>
      </c>
      <c r="G2899" s="215"/>
      <c r="H2899" s="212" t="s">
        <v>2257</v>
      </c>
      <c r="AY2899" s="126"/>
      <c r="BB2899" s="126"/>
      <c r="BE2899" s="126"/>
    </row>
    <row r="2900" spans="5:57" x14ac:dyDescent="0.25">
      <c r="E2900" s="282">
        <v>45099</v>
      </c>
      <c r="F2900" s="212">
        <v>50000</v>
      </c>
      <c r="G2900" s="215"/>
      <c r="H2900" s="212" t="s">
        <v>2254</v>
      </c>
      <c r="AY2900" s="126"/>
      <c r="BB2900" s="126"/>
      <c r="BE2900" s="126"/>
    </row>
    <row r="2901" spans="5:57" x14ac:dyDescent="0.25">
      <c r="E2901" s="282">
        <v>45099</v>
      </c>
      <c r="F2901" s="212">
        <v>50000</v>
      </c>
      <c r="G2901" s="215"/>
      <c r="H2901" s="212" t="s">
        <v>2255</v>
      </c>
      <c r="AY2901" s="126"/>
      <c r="BB2901" s="126"/>
      <c r="BE2901" s="126"/>
    </row>
    <row r="2902" spans="5:57" x14ac:dyDescent="0.25">
      <c r="E2902" s="282">
        <v>45098</v>
      </c>
      <c r="F2902" s="212">
        <v>80000</v>
      </c>
      <c r="G2902" s="215"/>
      <c r="H2902" s="212" t="s">
        <v>2242</v>
      </c>
      <c r="AY2902" s="126"/>
      <c r="BB2902" s="126"/>
      <c r="BE2902" s="126"/>
    </row>
    <row r="2903" spans="5:57" x14ac:dyDescent="0.25">
      <c r="E2903" s="282">
        <v>45098</v>
      </c>
      <c r="F2903" s="212">
        <v>3000</v>
      </c>
      <c r="G2903" s="215"/>
      <c r="H2903" s="212" t="s">
        <v>1029</v>
      </c>
      <c r="AY2903" s="126"/>
      <c r="BB2903" s="126"/>
      <c r="BE2903" s="126"/>
    </row>
    <row r="2904" spans="5:57" x14ac:dyDescent="0.25">
      <c r="E2904" s="282">
        <v>45098</v>
      </c>
      <c r="F2904" s="212">
        <v>50000</v>
      </c>
      <c r="G2904" s="215" t="s">
        <v>884</v>
      </c>
      <c r="H2904" s="212" t="s">
        <v>2243</v>
      </c>
      <c r="AY2904" s="126"/>
      <c r="BB2904" s="126"/>
      <c r="BE2904" s="126"/>
    </row>
    <row r="2905" spans="5:57" x14ac:dyDescent="0.25">
      <c r="E2905" s="282">
        <v>45098</v>
      </c>
      <c r="F2905" s="212">
        <v>20000</v>
      </c>
      <c r="G2905" s="215" t="s">
        <v>884</v>
      </c>
      <c r="H2905" s="212" t="s">
        <v>885</v>
      </c>
      <c r="AY2905" s="126"/>
      <c r="BB2905" s="126"/>
      <c r="BE2905" s="126"/>
    </row>
    <row r="2906" spans="5:57" x14ac:dyDescent="0.25">
      <c r="E2906" s="282">
        <v>45097</v>
      </c>
      <c r="F2906" s="212">
        <v>4000</v>
      </c>
      <c r="G2906" s="215"/>
      <c r="H2906" s="212" t="s">
        <v>888</v>
      </c>
      <c r="AY2906" s="126"/>
      <c r="BB2906" s="126"/>
      <c r="BE2906" s="126"/>
    </row>
    <row r="2907" spans="5:57" x14ac:dyDescent="0.25">
      <c r="E2907" s="282">
        <v>45097</v>
      </c>
      <c r="F2907" s="212">
        <v>22000</v>
      </c>
      <c r="G2907" s="215"/>
      <c r="H2907" s="212" t="s">
        <v>2240</v>
      </c>
      <c r="AY2907" s="126"/>
      <c r="BB2907" s="126"/>
      <c r="BE2907" s="126"/>
    </row>
    <row r="2908" spans="5:57" x14ac:dyDescent="0.25">
      <c r="E2908" s="282">
        <v>45097</v>
      </c>
      <c r="F2908" s="212">
        <v>18000</v>
      </c>
      <c r="G2908" s="215"/>
      <c r="H2908" s="212" t="s">
        <v>1795</v>
      </c>
      <c r="AY2908" s="126"/>
      <c r="BB2908" s="126"/>
      <c r="BE2908" s="126"/>
    </row>
    <row r="2909" spans="5:57" x14ac:dyDescent="0.25">
      <c r="E2909" s="282">
        <v>45097</v>
      </c>
      <c r="F2909" s="212">
        <v>155000</v>
      </c>
      <c r="G2909" s="215"/>
      <c r="H2909" s="212" t="s">
        <v>2239</v>
      </c>
      <c r="AY2909" s="126"/>
      <c r="BB2909" s="126"/>
      <c r="BE2909" s="126"/>
    </row>
    <row r="2910" spans="5:57" x14ac:dyDescent="0.25">
      <c r="E2910" s="282">
        <v>45097</v>
      </c>
      <c r="F2910" s="212">
        <v>65000</v>
      </c>
      <c r="G2910" s="215"/>
      <c r="H2910" s="212" t="s">
        <v>2241</v>
      </c>
      <c r="AY2910" s="126"/>
      <c r="BB2910" s="126"/>
      <c r="BE2910" s="126"/>
    </row>
    <row r="2911" spans="5:57" x14ac:dyDescent="0.25">
      <c r="E2911" s="282">
        <v>45092</v>
      </c>
      <c r="F2911" s="212">
        <v>3000</v>
      </c>
      <c r="G2911" s="215"/>
      <c r="H2911" s="212" t="s">
        <v>883</v>
      </c>
      <c r="AY2911" s="126"/>
      <c r="BB2911" s="126"/>
      <c r="BE2911" s="126"/>
    </row>
    <row r="2912" spans="5:57" x14ac:dyDescent="0.25">
      <c r="E2912" s="282">
        <v>45092</v>
      </c>
      <c r="F2912" s="212">
        <v>4000</v>
      </c>
      <c r="G2912" s="215"/>
      <c r="H2912" s="212" t="s">
        <v>1083</v>
      </c>
      <c r="AY2912" s="126"/>
      <c r="BB2912" s="126"/>
      <c r="BE2912" s="126"/>
    </row>
    <row r="2913" spans="5:57" x14ac:dyDescent="0.25">
      <c r="E2913" s="282">
        <v>45092</v>
      </c>
      <c r="F2913" s="212">
        <v>2000</v>
      </c>
      <c r="G2913" s="215"/>
      <c r="H2913" s="212" t="s">
        <v>2225</v>
      </c>
      <c r="AY2913" s="126"/>
      <c r="BB2913" s="126"/>
      <c r="BE2913" s="126"/>
    </row>
    <row r="2914" spans="5:57" x14ac:dyDescent="0.25">
      <c r="E2914" s="282">
        <v>45092</v>
      </c>
      <c r="F2914" s="212">
        <v>10000</v>
      </c>
      <c r="G2914" s="215"/>
      <c r="H2914" s="212" t="s">
        <v>2232</v>
      </c>
      <c r="AY2914" s="126"/>
      <c r="BB2914" s="126"/>
      <c r="BE2914" s="126"/>
    </row>
    <row r="2915" spans="5:57" x14ac:dyDescent="0.25">
      <c r="E2915" s="282">
        <v>45092</v>
      </c>
      <c r="F2915" s="212">
        <v>10000</v>
      </c>
      <c r="G2915" s="215"/>
      <c r="H2915" s="212" t="s">
        <v>2224</v>
      </c>
      <c r="AY2915" s="126"/>
      <c r="BB2915" s="126"/>
      <c r="BE2915" s="126"/>
    </row>
    <row r="2916" spans="5:57" x14ac:dyDescent="0.25">
      <c r="E2916" s="282">
        <v>45090</v>
      </c>
      <c r="F2916" s="212">
        <v>50000</v>
      </c>
      <c r="G2916" s="215"/>
      <c r="H2916" s="212" t="s">
        <v>2213</v>
      </c>
      <c r="AY2916" s="126"/>
      <c r="BB2916" s="126"/>
      <c r="BE2916" s="126"/>
    </row>
    <row r="2917" spans="5:57" x14ac:dyDescent="0.25">
      <c r="E2917" s="282">
        <v>45089</v>
      </c>
      <c r="F2917" s="212">
        <v>165000</v>
      </c>
      <c r="G2917" s="215"/>
      <c r="H2917" s="212" t="s">
        <v>2211</v>
      </c>
      <c r="AY2917" s="126"/>
      <c r="BB2917" s="126"/>
      <c r="BE2917" s="126"/>
    </row>
    <row r="2918" spans="5:57" x14ac:dyDescent="0.25">
      <c r="E2918" s="282">
        <v>45089</v>
      </c>
      <c r="F2918" s="212">
        <v>3000</v>
      </c>
      <c r="G2918" s="215"/>
      <c r="H2918" s="212" t="s">
        <v>883</v>
      </c>
      <c r="AY2918" s="126"/>
      <c r="BB2918" s="126"/>
      <c r="BE2918" s="126"/>
    </row>
    <row r="2919" spans="5:57" x14ac:dyDescent="0.25">
      <c r="E2919" s="282">
        <v>45089</v>
      </c>
      <c r="F2919" s="212">
        <v>23000</v>
      </c>
      <c r="G2919" s="215"/>
      <c r="H2919" s="212" t="s">
        <v>2212</v>
      </c>
      <c r="AY2919" s="126"/>
      <c r="BB2919" s="126"/>
      <c r="BE2919" s="126"/>
    </row>
    <row r="2920" spans="5:57" x14ac:dyDescent="0.25">
      <c r="E2920" s="404">
        <v>45088</v>
      </c>
      <c r="F2920" s="405">
        <v>58000</v>
      </c>
      <c r="G2920" s="407"/>
      <c r="H2920" s="405" t="s">
        <v>690</v>
      </c>
      <c r="AY2920" s="126"/>
      <c r="BB2920" s="126"/>
      <c r="BE2920" s="126"/>
    </row>
    <row r="2921" spans="5:57" x14ac:dyDescent="0.25">
      <c r="E2921" s="404">
        <v>45087</v>
      </c>
      <c r="F2921" s="405">
        <v>110000</v>
      </c>
      <c r="G2921" s="407"/>
      <c r="H2921" s="405" t="s">
        <v>2208</v>
      </c>
      <c r="AY2921" s="126"/>
      <c r="BB2921" s="126"/>
      <c r="BE2921" s="126"/>
    </row>
    <row r="2922" spans="5:57" x14ac:dyDescent="0.25">
      <c r="E2922" s="282">
        <v>45087</v>
      </c>
      <c r="F2922" s="212">
        <v>3000</v>
      </c>
      <c r="G2922" s="215"/>
      <c r="H2922" s="212" t="s">
        <v>1029</v>
      </c>
      <c r="AY2922" s="126"/>
      <c r="BB2922" s="126"/>
      <c r="BE2922" s="126"/>
    </row>
    <row r="2923" spans="5:57" x14ac:dyDescent="0.25">
      <c r="E2923" s="282">
        <v>45087</v>
      </c>
      <c r="F2923" s="212">
        <v>31000</v>
      </c>
      <c r="G2923" s="215"/>
      <c r="H2923" s="212" t="s">
        <v>1684</v>
      </c>
      <c r="AY2923" s="126"/>
      <c r="BB2923" s="126"/>
      <c r="BE2923" s="126"/>
    </row>
    <row r="2924" spans="5:57" x14ac:dyDescent="0.25">
      <c r="E2924" s="282">
        <v>45087</v>
      </c>
      <c r="F2924" s="212">
        <v>178000</v>
      </c>
      <c r="G2924" s="215"/>
      <c r="H2924" s="212" t="s">
        <v>2210</v>
      </c>
      <c r="AY2924" s="126"/>
      <c r="BB2924" s="126"/>
      <c r="BE2924" s="126"/>
    </row>
    <row r="2925" spans="5:57" x14ac:dyDescent="0.25">
      <c r="E2925" s="282">
        <v>45087</v>
      </c>
      <c r="F2925" s="212">
        <v>42000</v>
      </c>
      <c r="G2925" s="215"/>
      <c r="H2925" s="212" t="s">
        <v>2209</v>
      </c>
      <c r="AY2925" s="126"/>
      <c r="BB2925" s="126"/>
      <c r="BE2925" s="126"/>
    </row>
    <row r="2926" spans="5:57" x14ac:dyDescent="0.25">
      <c r="E2926" s="282">
        <v>45084</v>
      </c>
      <c r="F2926" s="212">
        <v>4000</v>
      </c>
      <c r="G2926" s="215"/>
      <c r="H2926" s="212" t="s">
        <v>2200</v>
      </c>
      <c r="AY2926" s="126"/>
      <c r="BB2926" s="126"/>
      <c r="BE2926" s="126"/>
    </row>
    <row r="2927" spans="5:57" x14ac:dyDescent="0.25">
      <c r="E2927" s="282">
        <v>45084</v>
      </c>
      <c r="F2927" s="212">
        <v>4000</v>
      </c>
      <c r="G2927" s="215"/>
      <c r="H2927" s="212" t="s">
        <v>2206</v>
      </c>
      <c r="AY2927" s="126"/>
      <c r="BB2927" s="126"/>
      <c r="BE2927" s="126"/>
    </row>
    <row r="2928" spans="5:57" x14ac:dyDescent="0.25">
      <c r="E2928" s="282">
        <v>45084</v>
      </c>
      <c r="F2928" s="212">
        <v>5000</v>
      </c>
      <c r="G2928" s="215"/>
      <c r="H2928" s="212" t="s">
        <v>2205</v>
      </c>
      <c r="AY2928" s="126"/>
      <c r="BB2928" s="126"/>
      <c r="BE2928" s="126"/>
    </row>
    <row r="2929" spans="5:57" x14ac:dyDescent="0.25">
      <c r="E2929" s="282">
        <v>45084</v>
      </c>
      <c r="F2929" s="212">
        <v>4000</v>
      </c>
      <c r="G2929" s="215"/>
      <c r="H2929" s="212" t="s">
        <v>2204</v>
      </c>
      <c r="AY2929" s="126"/>
      <c r="BB2929" s="126"/>
      <c r="BE2929" s="126"/>
    </row>
    <row r="2930" spans="5:57" x14ac:dyDescent="0.25">
      <c r="E2930" s="282">
        <v>45084</v>
      </c>
      <c r="F2930" s="212">
        <v>10000</v>
      </c>
      <c r="G2930" s="215"/>
      <c r="H2930" s="212" t="s">
        <v>1984</v>
      </c>
      <c r="AY2930" s="126"/>
      <c r="BB2930" s="126"/>
      <c r="BE2930" s="126"/>
    </row>
    <row r="2931" spans="5:57" x14ac:dyDescent="0.25">
      <c r="E2931" s="282">
        <v>45084</v>
      </c>
      <c r="F2931" s="212">
        <v>20000</v>
      </c>
      <c r="G2931" s="215" t="s">
        <v>884</v>
      </c>
      <c r="H2931" s="212" t="s">
        <v>885</v>
      </c>
      <c r="AY2931" s="126"/>
      <c r="BB2931" s="126"/>
      <c r="BE2931" s="126"/>
    </row>
    <row r="2932" spans="5:57" x14ac:dyDescent="0.25">
      <c r="E2932" s="282">
        <v>45084</v>
      </c>
      <c r="F2932" s="212">
        <v>25000</v>
      </c>
      <c r="G2932" s="215"/>
      <c r="H2932" s="212" t="s">
        <v>2203</v>
      </c>
      <c r="AY2932" s="126"/>
      <c r="BB2932" s="126"/>
      <c r="BE2932" s="126"/>
    </row>
    <row r="2933" spans="5:57" x14ac:dyDescent="0.25">
      <c r="E2933" s="282">
        <v>45084</v>
      </c>
      <c r="F2933" s="212">
        <v>15000</v>
      </c>
      <c r="G2933" s="215"/>
      <c r="H2933" s="212" t="s">
        <v>2202</v>
      </c>
      <c r="AY2933" s="126"/>
      <c r="BB2933" s="126"/>
      <c r="BE2933" s="126"/>
    </row>
    <row r="2934" spans="5:57" x14ac:dyDescent="0.25">
      <c r="E2934" s="282">
        <v>45084</v>
      </c>
      <c r="F2934" s="212">
        <v>27000</v>
      </c>
      <c r="G2934" s="215"/>
      <c r="H2934" s="212" t="s">
        <v>2201</v>
      </c>
      <c r="AY2934" s="126"/>
      <c r="BB2934" s="126"/>
      <c r="BE2934" s="126"/>
    </row>
    <row r="2935" spans="5:57" x14ac:dyDescent="0.25">
      <c r="E2935" s="282">
        <v>45080</v>
      </c>
      <c r="F2935" s="212">
        <v>150000</v>
      </c>
      <c r="G2935" s="215"/>
      <c r="H2935" s="212" t="s">
        <v>2172</v>
      </c>
      <c r="AY2935" s="126"/>
      <c r="BB2935" s="126"/>
      <c r="BE2935" s="126"/>
    </row>
    <row r="2936" spans="5:57" x14ac:dyDescent="0.25">
      <c r="E2936" s="282">
        <v>45078</v>
      </c>
      <c r="F2936" s="212">
        <v>5000</v>
      </c>
      <c r="G2936" s="215"/>
      <c r="H2936" s="212" t="s">
        <v>2166</v>
      </c>
      <c r="AY2936" s="126"/>
      <c r="BB2936" s="126"/>
      <c r="BE2936" s="126"/>
    </row>
    <row r="2937" spans="5:57" x14ac:dyDescent="0.25">
      <c r="E2937" s="282">
        <v>45078</v>
      </c>
      <c r="F2937" s="212">
        <v>3000</v>
      </c>
      <c r="G2937" s="215"/>
      <c r="H2937" s="212" t="s">
        <v>605</v>
      </c>
      <c r="AY2937" s="126"/>
      <c r="BB2937" s="126"/>
      <c r="BE2937" s="126"/>
    </row>
    <row r="2938" spans="5:57" x14ac:dyDescent="0.25">
      <c r="E2938" s="282">
        <v>45078</v>
      </c>
      <c r="F2938" s="212">
        <v>5000</v>
      </c>
      <c r="G2938" s="215"/>
      <c r="H2938" s="212" t="s">
        <v>1029</v>
      </c>
      <c r="AY2938" s="126"/>
      <c r="BB2938" s="126"/>
      <c r="BE2938" s="126"/>
    </row>
    <row r="2939" spans="5:57" x14ac:dyDescent="0.25">
      <c r="E2939" s="282">
        <v>45078</v>
      </c>
      <c r="F2939" s="212">
        <v>4000</v>
      </c>
      <c r="G2939" s="215"/>
      <c r="H2939" s="212" t="s">
        <v>883</v>
      </c>
      <c r="AY2939" s="126"/>
      <c r="BB2939" s="126"/>
      <c r="BE2939" s="126"/>
    </row>
    <row r="2940" spans="5:57" x14ac:dyDescent="0.25">
      <c r="E2940" s="282">
        <v>45078</v>
      </c>
      <c r="F2940" s="212">
        <v>4000</v>
      </c>
      <c r="G2940" s="215"/>
      <c r="H2940" s="212" t="s">
        <v>975</v>
      </c>
      <c r="AY2940" s="126"/>
      <c r="BB2940" s="126"/>
      <c r="BE2940" s="126"/>
    </row>
    <row r="2941" spans="5:57" x14ac:dyDescent="0.25">
      <c r="E2941" s="282">
        <v>45078</v>
      </c>
      <c r="F2941" s="212">
        <v>4000</v>
      </c>
      <c r="G2941" s="215"/>
      <c r="H2941" s="212" t="s">
        <v>2163</v>
      </c>
      <c r="AY2941" s="126"/>
      <c r="BB2941" s="126"/>
      <c r="BE2941" s="126"/>
    </row>
    <row r="2942" spans="5:57" x14ac:dyDescent="0.25">
      <c r="E2942" s="282">
        <v>45076</v>
      </c>
      <c r="F2942" s="212">
        <v>6000</v>
      </c>
      <c r="G2942" s="215"/>
      <c r="H2942" s="212" t="s">
        <v>605</v>
      </c>
      <c r="AY2942" s="126"/>
      <c r="BB2942" s="126"/>
      <c r="BE2942" s="126"/>
    </row>
    <row r="2943" spans="5:57" x14ac:dyDescent="0.25">
      <c r="E2943" s="282">
        <v>45076</v>
      </c>
      <c r="F2943" s="212">
        <v>3000</v>
      </c>
      <c r="G2943" s="215"/>
      <c r="H2943" s="212" t="s">
        <v>2153</v>
      </c>
      <c r="AY2943" s="126"/>
      <c r="BB2943" s="126"/>
      <c r="BE2943" s="126"/>
    </row>
    <row r="2944" spans="5:57" x14ac:dyDescent="0.25">
      <c r="E2944" s="282">
        <v>45076</v>
      </c>
      <c r="F2944" s="212">
        <v>20000</v>
      </c>
      <c r="G2944" s="215" t="s">
        <v>884</v>
      </c>
      <c r="H2944" s="212" t="s">
        <v>912</v>
      </c>
      <c r="AY2944" s="126"/>
      <c r="BB2944" s="126"/>
      <c r="BE2944" s="126"/>
    </row>
    <row r="2945" spans="5:57" x14ac:dyDescent="0.25">
      <c r="E2945" s="282">
        <v>45076</v>
      </c>
      <c r="F2945" s="212">
        <v>5000</v>
      </c>
      <c r="G2945" s="215"/>
      <c r="H2945" s="212" t="s">
        <v>1244</v>
      </c>
      <c r="AY2945" s="126"/>
      <c r="BB2945" s="126"/>
      <c r="BE2945" s="126"/>
    </row>
    <row r="2946" spans="5:57" x14ac:dyDescent="0.25">
      <c r="E2946" s="282">
        <v>45076</v>
      </c>
      <c r="F2946" s="212">
        <v>40000</v>
      </c>
      <c r="G2946" s="215"/>
      <c r="H2946" s="212" t="s">
        <v>2151</v>
      </c>
      <c r="AY2946" s="126"/>
      <c r="BB2946" s="126"/>
      <c r="BE2946" s="126"/>
    </row>
    <row r="2947" spans="5:57" x14ac:dyDescent="0.25">
      <c r="E2947" s="282">
        <v>45073</v>
      </c>
      <c r="F2947" s="212">
        <v>168000</v>
      </c>
      <c r="G2947" s="215"/>
      <c r="H2947" s="212" t="s">
        <v>2147</v>
      </c>
      <c r="AY2947" s="126"/>
      <c r="BB2947" s="126"/>
      <c r="BE2947" s="126"/>
    </row>
    <row r="2948" spans="5:57" x14ac:dyDescent="0.25">
      <c r="E2948" s="282">
        <v>45072</v>
      </c>
      <c r="F2948" s="212">
        <v>1000</v>
      </c>
      <c r="G2948" s="215"/>
      <c r="H2948" s="212" t="s">
        <v>2144</v>
      </c>
      <c r="AY2948" s="126"/>
      <c r="BB2948" s="126"/>
      <c r="BE2948" s="126"/>
    </row>
    <row r="2949" spans="5:57" x14ac:dyDescent="0.25">
      <c r="E2949" s="282">
        <v>45072</v>
      </c>
      <c r="F2949" s="212">
        <v>4000</v>
      </c>
      <c r="G2949" s="215"/>
      <c r="H2949" s="212" t="s">
        <v>883</v>
      </c>
      <c r="AY2949" s="126"/>
      <c r="BB2949" s="126"/>
      <c r="BE2949" s="126"/>
    </row>
    <row r="2950" spans="5:57" x14ac:dyDescent="0.25">
      <c r="E2950" s="282">
        <v>45072</v>
      </c>
      <c r="F2950" s="212">
        <v>4000</v>
      </c>
      <c r="G2950" s="215"/>
      <c r="H2950" s="212" t="s">
        <v>910</v>
      </c>
      <c r="AY2950" s="126"/>
      <c r="BB2950" s="126"/>
      <c r="BE2950" s="126"/>
    </row>
    <row r="2951" spans="5:57" x14ac:dyDescent="0.25">
      <c r="E2951" s="282">
        <v>45071</v>
      </c>
      <c r="F2951" s="212">
        <v>3000</v>
      </c>
      <c r="G2951" s="215"/>
      <c r="H2951" s="212" t="s">
        <v>605</v>
      </c>
      <c r="AY2951" s="126"/>
      <c r="BB2951" s="126"/>
      <c r="BE2951" s="126"/>
    </row>
    <row r="2952" spans="5:57" x14ac:dyDescent="0.25">
      <c r="E2952" s="282">
        <v>45069</v>
      </c>
      <c r="F2952" s="212">
        <v>17000</v>
      </c>
      <c r="G2952" s="215"/>
      <c r="H2952" s="212" t="s">
        <v>2135</v>
      </c>
      <c r="AY2952" s="126"/>
      <c r="BB2952" s="126"/>
      <c r="BE2952" s="126"/>
    </row>
    <row r="2953" spans="5:57" x14ac:dyDescent="0.25">
      <c r="E2953" s="282">
        <v>45069</v>
      </c>
      <c r="F2953" s="212">
        <v>3000</v>
      </c>
      <c r="G2953" s="215"/>
      <c r="H2953" s="212" t="s">
        <v>605</v>
      </c>
      <c r="AY2953" s="126"/>
      <c r="BB2953" s="126"/>
      <c r="BE2953" s="126"/>
    </row>
    <row r="2954" spans="5:57" x14ac:dyDescent="0.25">
      <c r="E2954" s="282">
        <v>45069</v>
      </c>
      <c r="F2954" s="212">
        <v>4000</v>
      </c>
      <c r="G2954" s="215"/>
      <c r="H2954" s="212" t="s">
        <v>883</v>
      </c>
      <c r="AY2954" s="126"/>
      <c r="BB2954" s="126"/>
      <c r="BE2954" s="126"/>
    </row>
    <row r="2955" spans="5:57" x14ac:dyDescent="0.25">
      <c r="E2955" s="282">
        <v>45069</v>
      </c>
      <c r="F2955" s="212">
        <v>4000</v>
      </c>
      <c r="G2955" s="215"/>
      <c r="H2955" s="212" t="s">
        <v>2136</v>
      </c>
      <c r="AY2955" s="126"/>
      <c r="BB2955" s="126"/>
      <c r="BE2955" s="126"/>
    </row>
    <row r="2956" spans="5:57" x14ac:dyDescent="0.25">
      <c r="E2956" s="282">
        <v>45069</v>
      </c>
      <c r="F2956" s="212">
        <v>21000</v>
      </c>
      <c r="G2956" s="215"/>
      <c r="H2956" s="212" t="s">
        <v>2134</v>
      </c>
      <c r="AY2956" s="126"/>
      <c r="BB2956" s="126"/>
      <c r="BE2956" s="126"/>
    </row>
    <row r="2957" spans="5:57" x14ac:dyDescent="0.25">
      <c r="E2957" s="282">
        <v>45069</v>
      </c>
      <c r="F2957" s="212">
        <v>50000</v>
      </c>
      <c r="G2957" s="215"/>
      <c r="H2957" s="212" t="s">
        <v>914</v>
      </c>
      <c r="AY2957" s="126"/>
      <c r="BB2957" s="126"/>
      <c r="BE2957" s="126"/>
    </row>
    <row r="2958" spans="5:57" x14ac:dyDescent="0.25">
      <c r="E2958" s="282">
        <v>45069</v>
      </c>
      <c r="F2958" s="212">
        <v>2000</v>
      </c>
      <c r="G2958" s="215"/>
      <c r="H2958" s="212" t="s">
        <v>2137</v>
      </c>
      <c r="AY2958" s="126"/>
      <c r="BB2958" s="126"/>
      <c r="BE2958" s="126"/>
    </row>
    <row r="2959" spans="5:57" x14ac:dyDescent="0.25">
      <c r="E2959" s="282">
        <v>45065</v>
      </c>
      <c r="F2959" s="212">
        <v>224000</v>
      </c>
      <c r="G2959" s="215"/>
      <c r="H2959" s="212" t="s">
        <v>1981</v>
      </c>
      <c r="AY2959" s="126"/>
      <c r="BB2959" s="126"/>
      <c r="BE2959" s="126"/>
    </row>
    <row r="2960" spans="5:57" x14ac:dyDescent="0.25">
      <c r="E2960" s="282">
        <v>45064</v>
      </c>
      <c r="F2960" s="212">
        <v>2000</v>
      </c>
      <c r="G2960" s="215"/>
      <c r="H2960" s="212" t="s">
        <v>605</v>
      </c>
      <c r="AY2960" s="126"/>
      <c r="BB2960" s="126"/>
      <c r="BE2960" s="126"/>
    </row>
    <row r="2961" spans="5:57" x14ac:dyDescent="0.25">
      <c r="E2961" s="282">
        <v>45064</v>
      </c>
      <c r="F2961" s="212">
        <v>20000</v>
      </c>
      <c r="G2961" s="215" t="s">
        <v>884</v>
      </c>
      <c r="H2961" s="212" t="s">
        <v>885</v>
      </c>
      <c r="AY2961" s="126"/>
      <c r="BB2961" s="126"/>
      <c r="BE2961" s="126"/>
    </row>
    <row r="2962" spans="5:57" x14ac:dyDescent="0.25">
      <c r="E2962" s="282">
        <v>45064</v>
      </c>
      <c r="F2962" s="212">
        <v>4000</v>
      </c>
      <c r="G2962" s="215"/>
      <c r="H2962" s="212" t="s">
        <v>2130</v>
      </c>
      <c r="AY2962" s="126"/>
      <c r="BB2962" s="126"/>
      <c r="BE2962" s="126"/>
    </row>
    <row r="2963" spans="5:57" x14ac:dyDescent="0.25">
      <c r="E2963" s="282">
        <v>45062</v>
      </c>
      <c r="F2963" s="212">
        <v>3000</v>
      </c>
      <c r="G2963" s="215"/>
      <c r="H2963" s="212" t="s">
        <v>605</v>
      </c>
      <c r="AY2963" s="126"/>
      <c r="BB2963" s="126"/>
      <c r="BE2963" s="126"/>
    </row>
    <row r="2964" spans="5:57" x14ac:dyDescent="0.25">
      <c r="E2964" s="282">
        <v>45062</v>
      </c>
      <c r="F2964" s="212">
        <v>4000</v>
      </c>
      <c r="G2964" s="215"/>
      <c r="H2964" s="212" t="s">
        <v>883</v>
      </c>
      <c r="AY2964" s="126"/>
      <c r="BB2964" s="126"/>
      <c r="BE2964" s="126"/>
    </row>
    <row r="2965" spans="5:57" x14ac:dyDescent="0.25">
      <c r="E2965" s="282">
        <v>45062</v>
      </c>
      <c r="F2965" s="212">
        <v>2000</v>
      </c>
      <c r="G2965" s="215"/>
      <c r="H2965" s="212" t="s">
        <v>2103</v>
      </c>
      <c r="AY2965" s="126"/>
      <c r="BB2965" s="126"/>
      <c r="BE2965" s="126"/>
    </row>
    <row r="2966" spans="5:57" x14ac:dyDescent="0.25">
      <c r="E2966" s="282">
        <v>45061</v>
      </c>
      <c r="F2966" s="212">
        <v>3000</v>
      </c>
      <c r="G2966" s="215"/>
      <c r="H2966" s="212" t="s">
        <v>2099</v>
      </c>
      <c r="AY2966" s="126"/>
      <c r="BB2966" s="126"/>
      <c r="BE2966" s="126"/>
    </row>
    <row r="2967" spans="5:57" x14ac:dyDescent="0.25">
      <c r="E2967" s="282">
        <v>45061</v>
      </c>
      <c r="F2967" s="212">
        <v>2000</v>
      </c>
      <c r="G2967" s="215"/>
      <c r="H2967" s="212" t="s">
        <v>2100</v>
      </c>
      <c r="AY2967" s="126"/>
      <c r="BB2967" s="126"/>
      <c r="BE2967" s="126"/>
    </row>
    <row r="2968" spans="5:57" x14ac:dyDescent="0.25">
      <c r="E2968" s="282">
        <v>45059</v>
      </c>
      <c r="F2968" s="212">
        <v>42000</v>
      </c>
      <c r="G2968" s="215"/>
      <c r="H2968" s="212" t="s">
        <v>2086</v>
      </c>
      <c r="AY2968" s="126"/>
      <c r="BB2968" s="126"/>
      <c r="BE2968" s="126"/>
    </row>
    <row r="2969" spans="5:57" x14ac:dyDescent="0.25">
      <c r="E2969" s="282">
        <v>45058</v>
      </c>
      <c r="F2969" s="212">
        <v>3000</v>
      </c>
      <c r="G2969" s="215"/>
      <c r="H2969" s="212" t="s">
        <v>605</v>
      </c>
      <c r="AY2969" s="126"/>
      <c r="BB2969" s="126"/>
      <c r="BE2969" s="126"/>
    </row>
    <row r="2970" spans="5:57" x14ac:dyDescent="0.25">
      <c r="E2970" s="282">
        <v>45058</v>
      </c>
      <c r="F2970" s="212">
        <v>182000</v>
      </c>
      <c r="G2970" s="215"/>
      <c r="H2970" s="212" t="s">
        <v>1981</v>
      </c>
      <c r="AY2970" s="126"/>
      <c r="BB2970" s="126"/>
      <c r="BE2970" s="126"/>
    </row>
    <row r="2971" spans="5:57" x14ac:dyDescent="0.25">
      <c r="E2971" s="282">
        <v>45058</v>
      </c>
      <c r="F2971" s="212">
        <v>4000</v>
      </c>
      <c r="G2971" s="215"/>
      <c r="H2971" s="212" t="s">
        <v>1083</v>
      </c>
      <c r="AY2971" s="126"/>
      <c r="BB2971" s="126"/>
      <c r="BE2971" s="126"/>
    </row>
    <row r="2972" spans="5:57" x14ac:dyDescent="0.25">
      <c r="E2972" s="282">
        <v>45057</v>
      </c>
      <c r="F2972" s="212">
        <v>3000</v>
      </c>
      <c r="G2972" s="215"/>
      <c r="H2972" s="212" t="s">
        <v>1029</v>
      </c>
      <c r="AY2972" s="126"/>
      <c r="BB2972" s="126"/>
      <c r="BE2972" s="126"/>
    </row>
    <row r="2973" spans="5:57" x14ac:dyDescent="0.25">
      <c r="E2973" s="282">
        <v>45056</v>
      </c>
      <c r="F2973" s="212">
        <v>4000</v>
      </c>
      <c r="G2973" s="215"/>
      <c r="H2973" s="212" t="s">
        <v>883</v>
      </c>
      <c r="AY2973" s="126"/>
      <c r="BB2973" s="126"/>
      <c r="BE2973" s="126"/>
    </row>
    <row r="2974" spans="5:57" x14ac:dyDescent="0.25">
      <c r="E2974" s="404">
        <v>45055</v>
      </c>
      <c r="F2974" s="405">
        <v>130000</v>
      </c>
      <c r="G2974" s="407"/>
      <c r="H2974" s="405" t="s">
        <v>3854</v>
      </c>
      <c r="AY2974" s="126"/>
      <c r="BB2974" s="126"/>
      <c r="BE2974" s="126"/>
    </row>
    <row r="2975" spans="5:57" x14ac:dyDescent="0.25">
      <c r="E2975" s="282">
        <v>45054</v>
      </c>
      <c r="F2975" s="212">
        <v>6000</v>
      </c>
      <c r="G2975" s="215"/>
      <c r="H2975" s="212" t="s">
        <v>2069</v>
      </c>
      <c r="AY2975" s="126"/>
      <c r="BB2975" s="126"/>
      <c r="BE2975" s="126"/>
    </row>
    <row r="2976" spans="5:57" x14ac:dyDescent="0.25">
      <c r="E2976" s="282">
        <v>45054</v>
      </c>
      <c r="F2976" s="212">
        <v>31000</v>
      </c>
      <c r="G2976" s="215"/>
      <c r="H2976" s="212" t="s">
        <v>903</v>
      </c>
      <c r="AY2976" s="126"/>
      <c r="BB2976" s="126"/>
      <c r="BE2976" s="126"/>
    </row>
    <row r="2977" spans="5:57" x14ac:dyDescent="0.25">
      <c r="E2977" s="282">
        <v>45054</v>
      </c>
      <c r="F2977" s="212">
        <v>20000</v>
      </c>
      <c r="G2977" s="215" t="s">
        <v>884</v>
      </c>
      <c r="H2977" s="212" t="s">
        <v>885</v>
      </c>
      <c r="AY2977" s="126"/>
      <c r="BB2977" s="126"/>
      <c r="BE2977" s="126"/>
    </row>
    <row r="2978" spans="5:57" x14ac:dyDescent="0.25">
      <c r="E2978" s="282">
        <v>45052</v>
      </c>
      <c r="F2978" s="212">
        <v>4000</v>
      </c>
      <c r="G2978" s="215"/>
      <c r="H2978" s="212" t="s">
        <v>883</v>
      </c>
      <c r="AY2978" s="126"/>
      <c r="BB2978" s="126"/>
      <c r="BE2978" s="126"/>
    </row>
    <row r="2979" spans="5:57" x14ac:dyDescent="0.25">
      <c r="E2979" s="282">
        <v>45052</v>
      </c>
      <c r="F2979" s="212">
        <v>25000</v>
      </c>
      <c r="G2979" s="215"/>
      <c r="H2979" s="212" t="s">
        <v>1188</v>
      </c>
      <c r="AY2979" s="126"/>
      <c r="BB2979" s="126"/>
      <c r="BE2979" s="126"/>
    </row>
    <row r="2980" spans="5:57" x14ac:dyDescent="0.25">
      <c r="E2980" s="282">
        <v>45051</v>
      </c>
      <c r="F2980" s="212">
        <v>20000</v>
      </c>
      <c r="G2980" s="215"/>
      <c r="H2980" s="212" t="s">
        <v>2039</v>
      </c>
      <c r="AY2980" s="126"/>
      <c r="BB2980" s="126"/>
      <c r="BE2980" s="126"/>
    </row>
    <row r="2981" spans="5:57" x14ac:dyDescent="0.25">
      <c r="E2981" s="282">
        <v>45051</v>
      </c>
      <c r="F2981" s="212">
        <v>167000</v>
      </c>
      <c r="G2981" s="215"/>
      <c r="H2981" s="212" t="s">
        <v>2033</v>
      </c>
      <c r="AY2981" s="126"/>
      <c r="BB2981" s="126"/>
      <c r="BE2981" s="126"/>
    </row>
    <row r="2982" spans="5:57" x14ac:dyDescent="0.25">
      <c r="E2982" s="282">
        <v>45051</v>
      </c>
      <c r="F2982" s="212">
        <v>20000</v>
      </c>
      <c r="G2982" s="215"/>
      <c r="H2982" s="212" t="s">
        <v>2002</v>
      </c>
      <c r="AY2982" s="126"/>
      <c r="BB2982" s="126"/>
      <c r="BE2982" s="126"/>
    </row>
    <row r="2983" spans="5:57" x14ac:dyDescent="0.25">
      <c r="E2983" s="282">
        <v>45051</v>
      </c>
      <c r="F2983" s="212">
        <v>35000</v>
      </c>
      <c r="G2983" s="215"/>
      <c r="H2983" s="212" t="s">
        <v>2043</v>
      </c>
      <c r="AY2983" s="126"/>
      <c r="BB2983" s="126"/>
      <c r="BE2983" s="126"/>
    </row>
    <row r="2984" spans="5:57" x14ac:dyDescent="0.25">
      <c r="E2984" s="282">
        <v>45050</v>
      </c>
      <c r="F2984" s="212">
        <v>15000</v>
      </c>
      <c r="G2984" s="215"/>
      <c r="H2984" s="212" t="s">
        <v>2044</v>
      </c>
      <c r="AY2984" s="126"/>
      <c r="BB2984" s="126"/>
      <c r="BE2984" s="126"/>
    </row>
    <row r="2985" spans="5:57" x14ac:dyDescent="0.25">
      <c r="E2985" s="282">
        <v>45048</v>
      </c>
      <c r="F2985" s="212">
        <v>2000</v>
      </c>
      <c r="G2985" s="215"/>
      <c r="H2985" s="212" t="s">
        <v>1029</v>
      </c>
      <c r="AY2985" s="126"/>
      <c r="BB2985" s="126"/>
      <c r="BE2985" s="126"/>
    </row>
    <row r="2986" spans="5:57" x14ac:dyDescent="0.25">
      <c r="E2986" s="282">
        <v>45048</v>
      </c>
      <c r="F2986" s="212">
        <v>4000</v>
      </c>
      <c r="G2986" s="215"/>
      <c r="H2986" s="212" t="s">
        <v>2013</v>
      </c>
      <c r="AY2986" s="126"/>
      <c r="BB2986" s="126"/>
      <c r="BE2986" s="126"/>
    </row>
    <row r="2987" spans="5:57" x14ac:dyDescent="0.25">
      <c r="E2987" s="282">
        <v>45045</v>
      </c>
      <c r="F2987" s="212">
        <v>211000</v>
      </c>
      <c r="G2987" s="215"/>
      <c r="H2987" s="212" t="s">
        <v>2006</v>
      </c>
      <c r="AY2987" s="126"/>
      <c r="BB2987" s="126"/>
      <c r="BE2987" s="126"/>
    </row>
    <row r="2988" spans="5:57" x14ac:dyDescent="0.25">
      <c r="E2988" s="282">
        <v>45044</v>
      </c>
      <c r="F2988" s="212">
        <v>40000</v>
      </c>
      <c r="G2988" s="215"/>
      <c r="H2988" s="212" t="s">
        <v>2005</v>
      </c>
      <c r="AY2988" s="126"/>
      <c r="BB2988" s="126"/>
      <c r="BE2988" s="126"/>
    </row>
    <row r="2989" spans="5:57" x14ac:dyDescent="0.25">
      <c r="E2989" s="282">
        <v>45043</v>
      </c>
      <c r="F2989" s="212">
        <v>3000</v>
      </c>
      <c r="G2989" s="215"/>
      <c r="H2989" s="212" t="s">
        <v>1029</v>
      </c>
      <c r="AY2989" s="126"/>
      <c r="BB2989" s="126"/>
      <c r="BE2989" s="126"/>
    </row>
    <row r="2990" spans="5:57" x14ac:dyDescent="0.25">
      <c r="E2990" s="282">
        <v>45043</v>
      </c>
      <c r="F2990" s="212">
        <v>9000</v>
      </c>
      <c r="G2990" s="215"/>
      <c r="H2990" s="212" t="s">
        <v>2004</v>
      </c>
      <c r="AY2990" s="126"/>
      <c r="BB2990" s="126"/>
      <c r="BE2990" s="126"/>
    </row>
    <row r="2991" spans="5:57" x14ac:dyDescent="0.25">
      <c r="E2991" s="282">
        <v>45043</v>
      </c>
      <c r="F2991" s="212">
        <v>10000</v>
      </c>
      <c r="G2991" s="215"/>
      <c r="H2991" s="212" t="s">
        <v>1414</v>
      </c>
      <c r="AY2991" s="126"/>
      <c r="BB2991" s="126"/>
      <c r="BE2991" s="126"/>
    </row>
    <row r="2992" spans="5:57" x14ac:dyDescent="0.25">
      <c r="E2992" s="282">
        <v>45043</v>
      </c>
      <c r="F2992" s="212">
        <v>10000</v>
      </c>
      <c r="G2992" s="215"/>
      <c r="H2992" s="212" t="s">
        <v>2002</v>
      </c>
      <c r="AY2992" s="126"/>
      <c r="BB2992" s="126"/>
      <c r="BE2992" s="126"/>
    </row>
    <row r="2993" spans="5:57" x14ac:dyDescent="0.25">
      <c r="E2993" s="282">
        <v>45042</v>
      </c>
      <c r="F2993" s="212">
        <v>3000</v>
      </c>
      <c r="G2993" s="215"/>
      <c r="H2993" s="212" t="s">
        <v>605</v>
      </c>
      <c r="AY2993" s="126"/>
      <c r="BB2993" s="126"/>
      <c r="BE2993" s="126"/>
    </row>
    <row r="2994" spans="5:57" x14ac:dyDescent="0.25">
      <c r="E2994" s="282">
        <v>45042</v>
      </c>
      <c r="F2994" s="212">
        <v>3000</v>
      </c>
      <c r="G2994" s="215"/>
      <c r="H2994" s="212" t="s">
        <v>605</v>
      </c>
      <c r="AY2994" s="126"/>
      <c r="BB2994" s="126"/>
      <c r="BE2994" s="126"/>
    </row>
    <row r="2995" spans="5:57" x14ac:dyDescent="0.25">
      <c r="E2995" s="282">
        <v>45042</v>
      </c>
      <c r="F2995" s="212">
        <v>10000</v>
      </c>
      <c r="G2995" s="215"/>
      <c r="H2995" s="212" t="s">
        <v>2002</v>
      </c>
      <c r="AY2995" s="126"/>
      <c r="BB2995" s="126"/>
      <c r="BE2995" s="126"/>
    </row>
    <row r="2996" spans="5:57" x14ac:dyDescent="0.25">
      <c r="E2996" s="282">
        <v>45042</v>
      </c>
      <c r="F2996" s="212">
        <v>50000</v>
      </c>
      <c r="G2996" s="215"/>
      <c r="H2996" s="212" t="s">
        <v>1269</v>
      </c>
      <c r="AY2996" s="126"/>
      <c r="BB2996" s="126"/>
      <c r="BE2996" s="126"/>
    </row>
    <row r="2997" spans="5:57" x14ac:dyDescent="0.25">
      <c r="E2997" s="282">
        <v>45042</v>
      </c>
      <c r="F2997" s="212">
        <v>75000</v>
      </c>
      <c r="G2997" s="215"/>
      <c r="H2997" s="212"/>
      <c r="AY2997" s="126"/>
      <c r="BB2997" s="126"/>
      <c r="BE2997" s="126"/>
    </row>
    <row r="2998" spans="5:57" x14ac:dyDescent="0.25">
      <c r="E2998" s="282">
        <v>45041</v>
      </c>
      <c r="F2998" s="212">
        <v>30000</v>
      </c>
      <c r="G2998" s="215"/>
      <c r="H2998" s="212" t="s">
        <v>1988</v>
      </c>
      <c r="AY2998" s="126"/>
      <c r="BB2998" s="126"/>
      <c r="BE2998" s="126"/>
    </row>
    <row r="2999" spans="5:57" x14ac:dyDescent="0.25">
      <c r="E2999" s="282">
        <v>45041</v>
      </c>
      <c r="F2999" s="212">
        <v>20000</v>
      </c>
      <c r="G2999" s="215" t="s">
        <v>884</v>
      </c>
      <c r="H2999" s="212" t="s">
        <v>912</v>
      </c>
      <c r="AY2999" s="126"/>
      <c r="BB2999" s="126"/>
      <c r="BE2999" s="126"/>
    </row>
    <row r="3000" spans="5:57" x14ac:dyDescent="0.25">
      <c r="E3000" s="282">
        <v>45039</v>
      </c>
      <c r="F3000" s="212">
        <v>9000</v>
      </c>
      <c r="G3000" s="215"/>
      <c r="H3000" s="212" t="s">
        <v>1982</v>
      </c>
      <c r="AY3000" s="126"/>
      <c r="BB3000" s="126"/>
      <c r="BE3000" s="126"/>
    </row>
    <row r="3001" spans="5:57" x14ac:dyDescent="0.25">
      <c r="E3001" s="282">
        <v>45039</v>
      </c>
      <c r="F3001" s="212">
        <v>10000</v>
      </c>
      <c r="G3001" s="215"/>
      <c r="H3001" s="212" t="s">
        <v>953</v>
      </c>
      <c r="AY3001" s="126"/>
      <c r="BB3001" s="126"/>
      <c r="BE3001" s="126"/>
    </row>
    <row r="3002" spans="5:57" x14ac:dyDescent="0.25">
      <c r="E3002" s="282">
        <v>45039</v>
      </c>
      <c r="F3002" s="212">
        <v>7000</v>
      </c>
      <c r="G3002" s="215"/>
      <c r="H3002" s="212" t="s">
        <v>1983</v>
      </c>
      <c r="AY3002" s="126"/>
      <c r="BB3002" s="126"/>
      <c r="BE3002" s="126"/>
    </row>
    <row r="3003" spans="5:57" x14ac:dyDescent="0.25">
      <c r="E3003" s="282">
        <v>45039</v>
      </c>
      <c r="F3003" s="212">
        <v>231000</v>
      </c>
      <c r="G3003" s="215"/>
      <c r="H3003" s="212" t="s">
        <v>1981</v>
      </c>
      <c r="AY3003" s="126"/>
      <c r="BB3003" s="126"/>
      <c r="BE3003" s="126"/>
    </row>
    <row r="3004" spans="5:57" x14ac:dyDescent="0.25">
      <c r="E3004" s="282">
        <v>45039</v>
      </c>
      <c r="F3004" s="212">
        <v>5000</v>
      </c>
      <c r="G3004" s="215"/>
      <c r="H3004" s="212" t="s">
        <v>1984</v>
      </c>
      <c r="AY3004" s="126"/>
      <c r="BB3004" s="126"/>
      <c r="BE3004" s="126"/>
    </row>
    <row r="3005" spans="5:57" x14ac:dyDescent="0.25">
      <c r="E3005" s="282">
        <v>45039</v>
      </c>
      <c r="F3005" s="212">
        <v>2000</v>
      </c>
      <c r="G3005" s="215"/>
      <c r="H3005" s="212" t="s">
        <v>1985</v>
      </c>
      <c r="AY3005" s="126"/>
      <c r="BB3005" s="126"/>
      <c r="BE3005" s="126"/>
    </row>
    <row r="3006" spans="5:57" x14ac:dyDescent="0.25">
      <c r="E3006" s="282">
        <v>45039</v>
      </c>
      <c r="F3006" s="212">
        <v>50000</v>
      </c>
      <c r="G3006" s="215"/>
      <c r="H3006" s="212" t="s">
        <v>1365</v>
      </c>
      <c r="AY3006" s="126"/>
      <c r="BB3006" s="126"/>
      <c r="BE3006" s="126"/>
    </row>
    <row r="3007" spans="5:57" x14ac:dyDescent="0.25">
      <c r="E3007" s="282">
        <v>45037</v>
      </c>
      <c r="F3007" s="212">
        <v>3000</v>
      </c>
      <c r="G3007" s="215"/>
      <c r="H3007" s="212" t="s">
        <v>605</v>
      </c>
      <c r="AY3007" s="126"/>
      <c r="BB3007" s="126"/>
      <c r="BE3007" s="126"/>
    </row>
    <row r="3008" spans="5:57" x14ac:dyDescent="0.25">
      <c r="E3008" s="282">
        <v>45037</v>
      </c>
      <c r="F3008" s="212">
        <v>4000</v>
      </c>
      <c r="G3008" s="215"/>
      <c r="H3008" s="212" t="s">
        <v>910</v>
      </c>
      <c r="AY3008" s="126"/>
      <c r="BB3008" s="126"/>
      <c r="BE3008" s="126"/>
    </row>
    <row r="3009" spans="5:57" x14ac:dyDescent="0.25">
      <c r="E3009" s="282">
        <v>45037</v>
      </c>
      <c r="F3009" s="212">
        <v>3000</v>
      </c>
      <c r="G3009" s="215"/>
      <c r="H3009" s="212" t="s">
        <v>1978</v>
      </c>
      <c r="AY3009" s="126"/>
      <c r="BB3009" s="126"/>
      <c r="BE3009" s="126"/>
    </row>
    <row r="3010" spans="5:57" x14ac:dyDescent="0.25">
      <c r="E3010" s="282">
        <v>45035</v>
      </c>
      <c r="F3010" s="212">
        <v>5000</v>
      </c>
      <c r="G3010" s="215"/>
      <c r="H3010" s="212" t="s">
        <v>883</v>
      </c>
      <c r="AY3010" s="126"/>
      <c r="BB3010" s="126"/>
      <c r="BE3010" s="126"/>
    </row>
    <row r="3011" spans="5:57" x14ac:dyDescent="0.25">
      <c r="E3011" s="282">
        <v>45035</v>
      </c>
      <c r="F3011" s="212">
        <v>15000</v>
      </c>
      <c r="G3011" s="215"/>
      <c r="H3011" s="212" t="s">
        <v>1964</v>
      </c>
      <c r="AY3011" s="126"/>
      <c r="BB3011" s="126"/>
      <c r="BE3011" s="126"/>
    </row>
    <row r="3012" spans="5:57" x14ac:dyDescent="0.25">
      <c r="E3012" s="282">
        <v>45034</v>
      </c>
      <c r="F3012" s="212">
        <v>32000</v>
      </c>
      <c r="G3012" s="215"/>
      <c r="H3012" s="212" t="s">
        <v>1961</v>
      </c>
      <c r="AY3012" s="126"/>
      <c r="BB3012" s="126"/>
      <c r="BE3012" s="126"/>
    </row>
    <row r="3013" spans="5:57" x14ac:dyDescent="0.25">
      <c r="E3013" s="282">
        <v>45033</v>
      </c>
      <c r="F3013" s="212">
        <v>4000</v>
      </c>
      <c r="G3013" s="215"/>
      <c r="H3013" s="212" t="s">
        <v>1956</v>
      </c>
      <c r="AY3013" s="126"/>
      <c r="BB3013" s="126"/>
      <c r="BE3013" s="126"/>
    </row>
    <row r="3014" spans="5:57" x14ac:dyDescent="0.25">
      <c r="E3014" s="282">
        <v>45033</v>
      </c>
      <c r="F3014" s="212">
        <v>3000</v>
      </c>
      <c r="G3014" s="215"/>
      <c r="H3014" s="212" t="s">
        <v>883</v>
      </c>
      <c r="AY3014" s="126"/>
      <c r="BB3014" s="126"/>
      <c r="BE3014" s="126"/>
    </row>
    <row r="3015" spans="5:57" x14ac:dyDescent="0.25">
      <c r="E3015" s="282">
        <v>45033</v>
      </c>
      <c r="F3015" s="212">
        <v>20000</v>
      </c>
      <c r="G3015" s="215" t="s">
        <v>884</v>
      </c>
      <c r="H3015" s="212" t="s">
        <v>885</v>
      </c>
      <c r="AY3015" s="126"/>
      <c r="BB3015" s="126"/>
      <c r="BE3015" s="126"/>
    </row>
    <row r="3016" spans="5:57" x14ac:dyDescent="0.25">
      <c r="E3016" s="282">
        <v>45033</v>
      </c>
      <c r="F3016" s="212">
        <v>33000</v>
      </c>
      <c r="G3016" s="215"/>
      <c r="H3016" s="212" t="s">
        <v>1960</v>
      </c>
      <c r="AY3016" s="126"/>
      <c r="BB3016" s="126"/>
      <c r="BE3016" s="126"/>
    </row>
    <row r="3017" spans="5:57" x14ac:dyDescent="0.25">
      <c r="E3017" s="282">
        <v>45032</v>
      </c>
      <c r="F3017" s="212">
        <v>60000</v>
      </c>
      <c r="G3017" s="215"/>
      <c r="H3017" s="212" t="s">
        <v>1954</v>
      </c>
      <c r="AY3017" s="126"/>
      <c r="BB3017" s="126"/>
      <c r="BE3017" s="126"/>
    </row>
    <row r="3018" spans="5:57" x14ac:dyDescent="0.25">
      <c r="E3018" s="282">
        <v>45031</v>
      </c>
      <c r="F3018" s="212">
        <v>170000</v>
      </c>
      <c r="G3018" s="215"/>
      <c r="H3018" s="212" t="s">
        <v>1941</v>
      </c>
      <c r="AY3018" s="126"/>
      <c r="BB3018" s="126"/>
      <c r="BE3018" s="126"/>
    </row>
    <row r="3019" spans="5:57" x14ac:dyDescent="0.25">
      <c r="E3019" s="282">
        <v>45030</v>
      </c>
      <c r="F3019" s="212">
        <v>2000</v>
      </c>
      <c r="G3019" s="215"/>
      <c r="H3019" s="212" t="s">
        <v>1029</v>
      </c>
      <c r="AY3019" s="126"/>
      <c r="BB3019" s="126"/>
      <c r="BE3019" s="126"/>
    </row>
    <row r="3020" spans="5:57" x14ac:dyDescent="0.25">
      <c r="E3020" s="282">
        <v>45030</v>
      </c>
      <c r="F3020" s="212">
        <v>20000</v>
      </c>
      <c r="G3020" s="215"/>
      <c r="H3020" s="212" t="s">
        <v>1928</v>
      </c>
      <c r="AY3020" s="126"/>
      <c r="BB3020" s="126"/>
      <c r="BE3020" s="126"/>
    </row>
    <row r="3021" spans="5:57" x14ac:dyDescent="0.25">
      <c r="E3021" s="282">
        <v>45028</v>
      </c>
      <c r="F3021" s="212">
        <v>2000</v>
      </c>
      <c r="G3021" s="215"/>
      <c r="H3021" s="212" t="s">
        <v>1927</v>
      </c>
      <c r="AY3021" s="126"/>
      <c r="BB3021" s="126"/>
      <c r="BE3021" s="126"/>
    </row>
    <row r="3022" spans="5:57" x14ac:dyDescent="0.25">
      <c r="E3022" s="282">
        <v>45026</v>
      </c>
      <c r="F3022" s="212">
        <v>20000</v>
      </c>
      <c r="G3022" s="215"/>
      <c r="H3022" s="212" t="s">
        <v>1365</v>
      </c>
      <c r="AY3022" s="126"/>
      <c r="BB3022" s="126"/>
      <c r="BE3022" s="126"/>
    </row>
    <row r="3023" spans="5:57" x14ac:dyDescent="0.25">
      <c r="E3023" s="282">
        <v>45024</v>
      </c>
      <c r="F3023" s="212">
        <v>237000</v>
      </c>
      <c r="G3023" s="215"/>
      <c r="H3023" s="212" t="s">
        <v>1916</v>
      </c>
      <c r="AY3023" s="126"/>
      <c r="BB3023" s="126"/>
      <c r="BE3023" s="126"/>
    </row>
    <row r="3024" spans="5:57" x14ac:dyDescent="0.25">
      <c r="E3024" s="282">
        <v>45024</v>
      </c>
      <c r="F3024" s="212">
        <v>50000</v>
      </c>
      <c r="G3024" s="215"/>
      <c r="H3024" s="212" t="s">
        <v>1926</v>
      </c>
      <c r="AY3024" s="126"/>
      <c r="BB3024" s="126"/>
      <c r="BE3024" s="126"/>
    </row>
    <row r="3025" spans="5:57" x14ac:dyDescent="0.25">
      <c r="E3025" s="282">
        <v>45022</v>
      </c>
      <c r="F3025" s="212">
        <v>80000</v>
      </c>
      <c r="G3025" s="215"/>
      <c r="H3025" s="212" t="s">
        <v>1917</v>
      </c>
      <c r="AY3025" s="126"/>
      <c r="BB3025" s="126"/>
      <c r="BE3025" s="126"/>
    </row>
    <row r="3026" spans="5:57" x14ac:dyDescent="0.25">
      <c r="E3026" s="282">
        <v>45021</v>
      </c>
      <c r="F3026" s="212">
        <v>31000</v>
      </c>
      <c r="G3026" s="215"/>
      <c r="H3026" s="212" t="s">
        <v>903</v>
      </c>
      <c r="AY3026" s="126"/>
      <c r="BB3026" s="126"/>
      <c r="BE3026" s="126"/>
    </row>
    <row r="3027" spans="5:57" x14ac:dyDescent="0.25">
      <c r="E3027" s="282">
        <v>45021</v>
      </c>
      <c r="F3027" s="212">
        <v>20000</v>
      </c>
      <c r="G3027" s="215" t="s">
        <v>884</v>
      </c>
      <c r="H3027" s="212" t="s">
        <v>912</v>
      </c>
      <c r="AY3027" s="126"/>
      <c r="BB3027" s="126"/>
      <c r="BE3027" s="126"/>
    </row>
    <row r="3028" spans="5:57" x14ac:dyDescent="0.25">
      <c r="E3028" s="282">
        <v>45021</v>
      </c>
      <c r="F3028" s="212">
        <v>20000</v>
      </c>
      <c r="G3028" s="215"/>
      <c r="H3028" s="212" t="s">
        <v>1365</v>
      </c>
      <c r="AY3028" s="126"/>
      <c r="BB3028" s="126"/>
      <c r="BE3028" s="126"/>
    </row>
    <row r="3029" spans="5:57" x14ac:dyDescent="0.25">
      <c r="E3029" s="282">
        <v>45019</v>
      </c>
      <c r="F3029" s="212">
        <v>50000</v>
      </c>
      <c r="G3029" s="215"/>
      <c r="H3029" s="212" t="s">
        <v>1889</v>
      </c>
      <c r="AY3029" s="126"/>
      <c r="BB3029" s="126"/>
      <c r="BE3029" s="126"/>
    </row>
    <row r="3030" spans="5:57" x14ac:dyDescent="0.25">
      <c r="E3030" s="282">
        <v>45019</v>
      </c>
      <c r="F3030" s="212">
        <v>3000</v>
      </c>
      <c r="G3030" s="215"/>
      <c r="H3030" s="212" t="s">
        <v>883</v>
      </c>
      <c r="AY3030" s="126"/>
      <c r="BB3030" s="126"/>
      <c r="BE3030" s="126"/>
    </row>
    <row r="3031" spans="5:57" x14ac:dyDescent="0.25">
      <c r="E3031" s="282">
        <v>45019</v>
      </c>
      <c r="F3031" s="212">
        <v>10000</v>
      </c>
      <c r="G3031" s="215"/>
      <c r="H3031" s="212" t="s">
        <v>1888</v>
      </c>
      <c r="AY3031" s="126"/>
      <c r="BB3031" s="126"/>
      <c r="BE3031" s="126"/>
    </row>
    <row r="3032" spans="5:57" x14ac:dyDescent="0.25">
      <c r="E3032" s="282">
        <v>45019</v>
      </c>
      <c r="F3032" s="212">
        <v>1000</v>
      </c>
      <c r="G3032" s="215"/>
      <c r="H3032" s="212" t="s">
        <v>1169</v>
      </c>
      <c r="AY3032" s="126"/>
      <c r="BB3032" s="126"/>
      <c r="BE3032" s="126"/>
    </row>
    <row r="3033" spans="5:57" x14ac:dyDescent="0.25">
      <c r="E3033" s="282">
        <v>45017</v>
      </c>
      <c r="F3033" s="212">
        <v>5000</v>
      </c>
      <c r="G3033" s="215"/>
      <c r="H3033" s="212" t="s">
        <v>1873</v>
      </c>
      <c r="AY3033" s="126"/>
      <c r="BB3033" s="126"/>
      <c r="BE3033" s="126"/>
    </row>
    <row r="3034" spans="5:57" x14ac:dyDescent="0.25">
      <c r="E3034" s="282">
        <v>45017</v>
      </c>
      <c r="F3034" s="212">
        <v>2000</v>
      </c>
      <c r="G3034" s="215"/>
      <c r="H3034" s="212" t="s">
        <v>605</v>
      </c>
      <c r="AY3034" s="126"/>
      <c r="BB3034" s="126"/>
      <c r="BE3034" s="126"/>
    </row>
    <row r="3035" spans="5:57" x14ac:dyDescent="0.25">
      <c r="E3035" s="282">
        <v>45017</v>
      </c>
      <c r="F3035" s="212">
        <v>231000</v>
      </c>
      <c r="G3035" s="215"/>
      <c r="H3035" s="212" t="s">
        <v>1874</v>
      </c>
      <c r="AY3035" s="126"/>
      <c r="BB3035" s="126"/>
      <c r="BE3035" s="126"/>
    </row>
    <row r="3036" spans="5:57" x14ac:dyDescent="0.25">
      <c r="E3036" s="282">
        <v>45017</v>
      </c>
      <c r="F3036" s="212">
        <v>5000</v>
      </c>
      <c r="G3036" s="215"/>
      <c r="H3036" s="212" t="s">
        <v>1875</v>
      </c>
      <c r="AY3036" s="126"/>
      <c r="BB3036" s="126"/>
      <c r="BE3036" s="126"/>
    </row>
    <row r="3037" spans="5:57" x14ac:dyDescent="0.25">
      <c r="E3037" s="282">
        <v>45017</v>
      </c>
      <c r="F3037" s="212">
        <v>2000</v>
      </c>
      <c r="G3037" s="215"/>
      <c r="H3037" s="212" t="s">
        <v>1102</v>
      </c>
      <c r="AY3037" s="126"/>
      <c r="BB3037" s="126"/>
      <c r="BE3037" s="126"/>
    </row>
    <row r="3038" spans="5:57" x14ac:dyDescent="0.25">
      <c r="E3038" s="414">
        <v>45017</v>
      </c>
      <c r="F3038" s="221">
        <v>3000</v>
      </c>
      <c r="G3038" s="221"/>
      <c r="H3038" s="221" t="s">
        <v>1876</v>
      </c>
      <c r="AY3038" s="126"/>
      <c r="BB3038" s="126"/>
      <c r="BE3038" s="126"/>
    </row>
    <row r="3039" spans="5:57" x14ac:dyDescent="0.25">
      <c r="E3039" s="282">
        <v>45016</v>
      </c>
      <c r="F3039" s="212">
        <v>20000</v>
      </c>
      <c r="G3039" s="215"/>
      <c r="H3039" s="212" t="s">
        <v>1869</v>
      </c>
      <c r="AY3039" s="126"/>
      <c r="BB3039" s="126"/>
      <c r="BE3039" s="126"/>
    </row>
    <row r="3040" spans="5:57" x14ac:dyDescent="0.25">
      <c r="E3040" s="282">
        <v>45015</v>
      </c>
      <c r="F3040" s="212">
        <v>10000</v>
      </c>
      <c r="G3040" s="215"/>
      <c r="H3040" s="212" t="s">
        <v>1858</v>
      </c>
      <c r="AY3040" s="126"/>
      <c r="BB3040" s="126"/>
      <c r="BE3040" s="126"/>
    </row>
    <row r="3041" spans="5:57" x14ac:dyDescent="0.25">
      <c r="E3041" s="282">
        <v>45014</v>
      </c>
      <c r="F3041" s="212">
        <v>20000</v>
      </c>
      <c r="G3041" s="215" t="s">
        <v>884</v>
      </c>
      <c r="H3041" s="212" t="s">
        <v>885</v>
      </c>
      <c r="AY3041" s="126"/>
      <c r="BB3041" s="126"/>
      <c r="BE3041" s="126"/>
    </row>
    <row r="3042" spans="5:57" x14ac:dyDescent="0.25">
      <c r="E3042" s="282">
        <v>45013</v>
      </c>
      <c r="F3042" s="212">
        <v>15000</v>
      </c>
      <c r="G3042" s="215"/>
      <c r="H3042" s="212" t="s">
        <v>1816</v>
      </c>
      <c r="AY3042" s="126"/>
      <c r="BB3042" s="126"/>
      <c r="BE3042" s="126"/>
    </row>
    <row r="3043" spans="5:57" x14ac:dyDescent="0.25">
      <c r="E3043" s="282">
        <v>45010</v>
      </c>
      <c r="F3043" s="212">
        <v>4000</v>
      </c>
      <c r="G3043" s="215"/>
      <c r="H3043" s="212" t="s">
        <v>888</v>
      </c>
      <c r="AY3043" s="126"/>
      <c r="BB3043" s="126"/>
      <c r="BE3043" s="126"/>
    </row>
    <row r="3044" spans="5:57" x14ac:dyDescent="0.25">
      <c r="E3044" s="282">
        <v>45010</v>
      </c>
      <c r="F3044" s="212">
        <v>3000</v>
      </c>
      <c r="G3044" s="215"/>
      <c r="H3044" s="212" t="s">
        <v>976</v>
      </c>
      <c r="AY3044" s="126"/>
      <c r="BB3044" s="126"/>
      <c r="BE3044" s="126"/>
    </row>
    <row r="3045" spans="5:57" x14ac:dyDescent="0.25">
      <c r="E3045" s="282">
        <v>45010</v>
      </c>
      <c r="F3045" s="212">
        <v>17000</v>
      </c>
      <c r="G3045" s="215"/>
      <c r="H3045" s="212" t="s">
        <v>1795</v>
      </c>
      <c r="AY3045" s="126"/>
      <c r="BB3045" s="126"/>
      <c r="BE3045" s="126"/>
    </row>
    <row r="3046" spans="5:57" x14ac:dyDescent="0.25">
      <c r="E3046" s="282">
        <v>45010</v>
      </c>
      <c r="F3046" s="212">
        <v>3000</v>
      </c>
      <c r="G3046" s="215"/>
      <c r="H3046" s="212" t="s">
        <v>605</v>
      </c>
      <c r="AY3046" s="126"/>
      <c r="BB3046" s="126"/>
      <c r="BE3046" s="126"/>
    </row>
    <row r="3047" spans="5:57" x14ac:dyDescent="0.25">
      <c r="E3047" s="282">
        <v>45010</v>
      </c>
      <c r="F3047" s="212">
        <v>148000</v>
      </c>
      <c r="G3047" s="215"/>
      <c r="H3047" s="212" t="s">
        <v>909</v>
      </c>
      <c r="AY3047" s="126"/>
      <c r="BB3047" s="126"/>
      <c r="BE3047" s="126"/>
    </row>
    <row r="3048" spans="5:57" x14ac:dyDescent="0.25">
      <c r="E3048" s="282">
        <v>45010</v>
      </c>
      <c r="F3048" s="212">
        <v>15000</v>
      </c>
      <c r="G3048" s="215"/>
      <c r="H3048" s="212" t="s">
        <v>1797</v>
      </c>
      <c r="AY3048" s="126"/>
      <c r="BB3048" s="126"/>
      <c r="BE3048" s="126"/>
    </row>
    <row r="3049" spans="5:57" x14ac:dyDescent="0.25">
      <c r="E3049" s="282">
        <v>45010</v>
      </c>
      <c r="F3049" s="212">
        <v>12000</v>
      </c>
      <c r="G3049" s="215"/>
      <c r="H3049" s="212" t="s">
        <v>1796</v>
      </c>
      <c r="AY3049" s="126"/>
      <c r="BB3049" s="126"/>
      <c r="BE3049" s="126"/>
    </row>
    <row r="3050" spans="5:57" x14ac:dyDescent="0.25">
      <c r="E3050" s="282">
        <v>45007</v>
      </c>
      <c r="F3050" s="212">
        <v>20000</v>
      </c>
      <c r="G3050" s="215"/>
      <c r="H3050" s="212" t="s">
        <v>1776</v>
      </c>
      <c r="AY3050" s="126"/>
      <c r="BB3050" s="126"/>
      <c r="BE3050" s="126"/>
    </row>
    <row r="3051" spans="5:57" x14ac:dyDescent="0.25">
      <c r="E3051" s="282">
        <v>45006</v>
      </c>
      <c r="F3051" s="212">
        <v>10000</v>
      </c>
      <c r="G3051" s="215"/>
      <c r="H3051" s="212" t="s">
        <v>1771</v>
      </c>
      <c r="AY3051" s="126"/>
      <c r="BB3051" s="126"/>
      <c r="BE3051" s="126"/>
    </row>
    <row r="3052" spans="5:57" x14ac:dyDescent="0.25">
      <c r="E3052" s="282">
        <v>45006</v>
      </c>
      <c r="F3052" s="212">
        <v>30000</v>
      </c>
      <c r="G3052" s="215"/>
      <c r="H3052" s="212" t="s">
        <v>1769</v>
      </c>
      <c r="AY3052" s="126"/>
      <c r="BB3052" s="126"/>
      <c r="BE3052" s="126"/>
    </row>
    <row r="3053" spans="5:57" x14ac:dyDescent="0.25">
      <c r="E3053" s="282">
        <v>45006</v>
      </c>
      <c r="F3053" s="212">
        <v>2000</v>
      </c>
      <c r="G3053" s="215"/>
      <c r="H3053" s="212" t="s">
        <v>605</v>
      </c>
      <c r="AY3053" s="126"/>
      <c r="BB3053" s="126"/>
      <c r="BE3053" s="126"/>
    </row>
    <row r="3054" spans="5:57" x14ac:dyDescent="0.25">
      <c r="E3054" s="282">
        <v>45006</v>
      </c>
      <c r="F3054" s="212">
        <v>2000</v>
      </c>
      <c r="G3054" s="215"/>
      <c r="H3054" s="212" t="s">
        <v>883</v>
      </c>
      <c r="AY3054" s="126"/>
      <c r="BB3054" s="126"/>
      <c r="BE3054" s="126"/>
    </row>
    <row r="3055" spans="5:57" x14ac:dyDescent="0.25">
      <c r="E3055" s="282">
        <v>45006</v>
      </c>
      <c r="F3055" s="212">
        <v>10000</v>
      </c>
      <c r="G3055" s="215"/>
      <c r="H3055" s="212" t="s">
        <v>1768</v>
      </c>
      <c r="AY3055" s="126"/>
      <c r="BB3055" s="126"/>
      <c r="BE3055" s="126"/>
    </row>
    <row r="3056" spans="5:57" x14ac:dyDescent="0.25">
      <c r="E3056" s="282">
        <v>45006</v>
      </c>
      <c r="F3056" s="212">
        <v>20000</v>
      </c>
      <c r="G3056" s="215" t="s">
        <v>884</v>
      </c>
      <c r="H3056" s="212" t="s">
        <v>912</v>
      </c>
      <c r="AY3056" s="126"/>
      <c r="BB3056" s="126"/>
      <c r="BE3056" s="126"/>
    </row>
    <row r="3057" spans="5:57" x14ac:dyDescent="0.25">
      <c r="E3057" s="282">
        <v>45006</v>
      </c>
      <c r="F3057" s="212">
        <v>17000</v>
      </c>
      <c r="G3057" s="215"/>
      <c r="H3057" s="212" t="s">
        <v>1770</v>
      </c>
      <c r="AY3057" s="126"/>
      <c r="BB3057" s="126"/>
      <c r="BE3057" s="126"/>
    </row>
    <row r="3058" spans="5:57" x14ac:dyDescent="0.25">
      <c r="E3058" s="282">
        <v>45003</v>
      </c>
      <c r="F3058" s="212">
        <v>3000</v>
      </c>
      <c r="G3058" s="215"/>
      <c r="H3058" s="212" t="s">
        <v>888</v>
      </c>
      <c r="AY3058" s="126"/>
      <c r="BB3058" s="126"/>
      <c r="BE3058" s="126"/>
    </row>
    <row r="3059" spans="5:57" x14ac:dyDescent="0.25">
      <c r="E3059" s="282">
        <v>45003</v>
      </c>
      <c r="F3059" s="212">
        <v>148000</v>
      </c>
      <c r="G3059" s="215"/>
      <c r="H3059" s="212" t="s">
        <v>999</v>
      </c>
      <c r="AY3059" s="126"/>
      <c r="BB3059" s="126"/>
      <c r="BE3059" s="126"/>
    </row>
    <row r="3060" spans="5:57" x14ac:dyDescent="0.25">
      <c r="E3060" s="282">
        <v>45003</v>
      </c>
      <c r="F3060" s="212">
        <v>200000</v>
      </c>
      <c r="G3060" s="215"/>
      <c r="H3060" s="212" t="s">
        <v>1766</v>
      </c>
      <c r="AY3060" s="126"/>
      <c r="BB3060" s="126"/>
      <c r="BE3060" s="126"/>
    </row>
    <row r="3061" spans="5:57" x14ac:dyDescent="0.25">
      <c r="E3061" s="282">
        <v>45003</v>
      </c>
      <c r="F3061" s="212">
        <v>25000</v>
      </c>
      <c r="G3061" s="215"/>
      <c r="H3061" s="212" t="s">
        <v>1767</v>
      </c>
      <c r="AY3061" s="126"/>
      <c r="BB3061" s="126"/>
      <c r="BE3061" s="126"/>
    </row>
    <row r="3062" spans="5:57" x14ac:dyDescent="0.25">
      <c r="E3062" s="282">
        <v>45001</v>
      </c>
      <c r="F3062" s="212">
        <v>2000</v>
      </c>
      <c r="G3062" s="215"/>
      <c r="H3062" s="212" t="s">
        <v>890</v>
      </c>
      <c r="AY3062" s="126"/>
      <c r="BB3062" s="126"/>
      <c r="BE3062" s="126"/>
    </row>
    <row r="3063" spans="5:57" x14ac:dyDescent="0.25">
      <c r="E3063" s="282">
        <v>45001</v>
      </c>
      <c r="F3063" s="212">
        <v>3000</v>
      </c>
      <c r="G3063" s="215"/>
      <c r="H3063" s="212" t="s">
        <v>1102</v>
      </c>
      <c r="AY3063" s="126"/>
      <c r="BB3063" s="126"/>
      <c r="BE3063" s="126"/>
    </row>
    <row r="3064" spans="5:57" x14ac:dyDescent="0.25">
      <c r="E3064" s="282">
        <v>45000</v>
      </c>
      <c r="F3064" s="212">
        <v>2000</v>
      </c>
      <c r="G3064" s="215"/>
      <c r="H3064" s="212" t="s">
        <v>1759</v>
      </c>
      <c r="AY3064" s="126"/>
      <c r="BB3064" s="126"/>
      <c r="BE3064" s="126"/>
    </row>
    <row r="3065" spans="5:57" x14ac:dyDescent="0.25">
      <c r="E3065" s="282">
        <v>45000</v>
      </c>
      <c r="F3065" s="212">
        <v>2000</v>
      </c>
      <c r="G3065" s="215"/>
      <c r="H3065" s="212" t="s">
        <v>1760</v>
      </c>
      <c r="AY3065" s="126"/>
      <c r="BB3065" s="126"/>
      <c r="BE3065" s="126"/>
    </row>
    <row r="3066" spans="5:57" x14ac:dyDescent="0.25">
      <c r="E3066" s="282">
        <v>44997</v>
      </c>
      <c r="F3066" s="212">
        <v>20000</v>
      </c>
      <c r="G3066" s="215"/>
      <c r="H3066" s="212" t="s">
        <v>1743</v>
      </c>
      <c r="AY3066" s="126"/>
      <c r="BB3066" s="126"/>
      <c r="BE3066" s="126"/>
    </row>
    <row r="3067" spans="5:57" x14ac:dyDescent="0.25">
      <c r="E3067" s="282">
        <v>44997</v>
      </c>
      <c r="F3067" s="212">
        <v>8000</v>
      </c>
      <c r="G3067" s="215"/>
      <c r="H3067" s="212" t="s">
        <v>1744</v>
      </c>
      <c r="AY3067" s="126"/>
      <c r="BB3067" s="126"/>
      <c r="BE3067" s="126"/>
    </row>
    <row r="3068" spans="5:57" x14ac:dyDescent="0.25">
      <c r="E3068" s="282">
        <v>44996</v>
      </c>
      <c r="F3068" s="212">
        <v>4000</v>
      </c>
      <c r="G3068" s="215"/>
      <c r="H3068" s="212" t="s">
        <v>888</v>
      </c>
      <c r="AY3068" s="126"/>
      <c r="BB3068" s="126"/>
      <c r="BE3068" s="126"/>
    </row>
    <row r="3069" spans="5:57" x14ac:dyDescent="0.25">
      <c r="E3069" s="282">
        <v>44996</v>
      </c>
      <c r="F3069" s="212">
        <v>3000</v>
      </c>
      <c r="G3069" s="215"/>
      <c r="H3069" s="212" t="s">
        <v>976</v>
      </c>
      <c r="AY3069" s="126"/>
      <c r="BB3069" s="126"/>
      <c r="BE3069" s="126"/>
    </row>
    <row r="3070" spans="5:57" x14ac:dyDescent="0.25">
      <c r="E3070" s="282">
        <v>44996</v>
      </c>
      <c r="F3070" s="212">
        <v>9000</v>
      </c>
      <c r="G3070" s="215"/>
      <c r="H3070" s="212" t="s">
        <v>953</v>
      </c>
      <c r="AY3070" s="126"/>
      <c r="BB3070" s="126"/>
      <c r="BE3070" s="126"/>
    </row>
    <row r="3071" spans="5:57" x14ac:dyDescent="0.25">
      <c r="E3071" s="282">
        <v>44996</v>
      </c>
      <c r="F3071" s="212">
        <v>1000</v>
      </c>
      <c r="G3071" s="215"/>
      <c r="H3071" s="212" t="s">
        <v>605</v>
      </c>
      <c r="AY3071" s="126"/>
      <c r="BB3071" s="126"/>
      <c r="BE3071" s="126"/>
    </row>
    <row r="3072" spans="5:57" x14ac:dyDescent="0.25">
      <c r="E3072" s="282">
        <v>44996</v>
      </c>
      <c r="F3072" s="212">
        <v>181000</v>
      </c>
      <c r="G3072" s="215"/>
      <c r="H3072" s="212" t="s">
        <v>889</v>
      </c>
      <c r="AY3072" s="126"/>
      <c r="BB3072" s="126"/>
      <c r="BE3072" s="126"/>
    </row>
    <row r="3073" spans="5:57" x14ac:dyDescent="0.25">
      <c r="E3073" s="282">
        <v>44996</v>
      </c>
      <c r="F3073" s="212">
        <v>20000</v>
      </c>
      <c r="G3073" s="215" t="s">
        <v>884</v>
      </c>
      <c r="H3073" s="212" t="s">
        <v>885</v>
      </c>
      <c r="AY3073" s="126"/>
      <c r="BB3073" s="126"/>
      <c r="BE3073" s="126"/>
    </row>
    <row r="3074" spans="5:57" x14ac:dyDescent="0.25">
      <c r="E3074" s="282">
        <v>44996</v>
      </c>
      <c r="F3074" s="212">
        <v>17000</v>
      </c>
      <c r="G3074" s="215"/>
      <c r="H3074" s="212" t="s">
        <v>1742</v>
      </c>
      <c r="AY3074" s="126"/>
      <c r="BB3074" s="126"/>
      <c r="BE3074" s="126"/>
    </row>
    <row r="3075" spans="5:57" x14ac:dyDescent="0.25">
      <c r="E3075" s="282">
        <v>44996</v>
      </c>
      <c r="F3075" s="212">
        <v>32000</v>
      </c>
      <c r="G3075" s="215" t="s">
        <v>884</v>
      </c>
      <c r="H3075" s="212" t="s">
        <v>1739</v>
      </c>
      <c r="AY3075" s="126"/>
      <c r="BB3075" s="126"/>
      <c r="BE3075" s="126"/>
    </row>
    <row r="3076" spans="5:57" x14ac:dyDescent="0.25">
      <c r="E3076" s="282">
        <v>44996</v>
      </c>
      <c r="F3076" s="212">
        <v>7000</v>
      </c>
      <c r="G3076" s="215"/>
      <c r="H3076" s="212" t="s">
        <v>1740</v>
      </c>
      <c r="AY3076" s="126"/>
      <c r="BB3076" s="126"/>
      <c r="BE3076" s="126"/>
    </row>
    <row r="3077" spans="5:57" x14ac:dyDescent="0.25">
      <c r="E3077" s="282">
        <v>44995</v>
      </c>
      <c r="F3077" s="212">
        <v>2000</v>
      </c>
      <c r="G3077" s="215"/>
      <c r="H3077" s="212" t="s">
        <v>883</v>
      </c>
      <c r="AY3077" s="126"/>
      <c r="BB3077" s="126"/>
      <c r="BE3077" s="126"/>
    </row>
    <row r="3078" spans="5:57" x14ac:dyDescent="0.25">
      <c r="E3078" s="282">
        <v>44994</v>
      </c>
      <c r="F3078" s="212">
        <v>60000</v>
      </c>
      <c r="G3078" s="215"/>
      <c r="H3078" s="212" t="s">
        <v>1699</v>
      </c>
      <c r="AY3078" s="126"/>
      <c r="BB3078" s="126"/>
      <c r="BE3078" s="126"/>
    </row>
    <row r="3079" spans="5:57" x14ac:dyDescent="0.25">
      <c r="E3079" s="282">
        <v>44994</v>
      </c>
      <c r="F3079" s="212">
        <v>8000</v>
      </c>
      <c r="G3079" s="215"/>
      <c r="H3079" s="212" t="s">
        <v>1698</v>
      </c>
      <c r="AY3079" s="126"/>
      <c r="BB3079" s="126"/>
      <c r="BE3079" s="126"/>
    </row>
    <row r="3080" spans="5:57" x14ac:dyDescent="0.25">
      <c r="E3080" s="282">
        <v>44994</v>
      </c>
      <c r="F3080" s="212">
        <v>7000</v>
      </c>
      <c r="G3080" s="215"/>
      <c r="H3080" s="212" t="s">
        <v>1598</v>
      </c>
      <c r="AY3080" s="126"/>
      <c r="BB3080" s="126"/>
      <c r="BE3080" s="126"/>
    </row>
    <row r="3081" spans="5:57" x14ac:dyDescent="0.25">
      <c r="E3081" s="282">
        <v>44992</v>
      </c>
      <c r="F3081" s="212">
        <v>31000</v>
      </c>
      <c r="G3081" s="215"/>
      <c r="H3081" s="212" t="s">
        <v>1684</v>
      </c>
      <c r="AY3081" s="126"/>
      <c r="BB3081" s="126"/>
      <c r="BE3081" s="126"/>
    </row>
    <row r="3082" spans="5:57" x14ac:dyDescent="0.25">
      <c r="E3082" s="282">
        <v>44992</v>
      </c>
      <c r="F3082" s="212">
        <v>9000</v>
      </c>
      <c r="G3082" s="215"/>
      <c r="H3082" s="212" t="s">
        <v>1685</v>
      </c>
      <c r="AY3082" s="126"/>
      <c r="BB3082" s="126"/>
      <c r="BE3082" s="126"/>
    </row>
    <row r="3083" spans="5:57" x14ac:dyDescent="0.25">
      <c r="E3083" s="282">
        <v>44992</v>
      </c>
      <c r="F3083" s="212">
        <v>3000</v>
      </c>
      <c r="G3083" s="215"/>
      <c r="H3083" s="212" t="s">
        <v>883</v>
      </c>
      <c r="AY3083" s="126"/>
      <c r="BB3083" s="126"/>
      <c r="BE3083" s="126"/>
    </row>
    <row r="3084" spans="5:57" x14ac:dyDescent="0.25">
      <c r="E3084" s="282">
        <v>44990</v>
      </c>
      <c r="F3084" s="212">
        <v>10000</v>
      </c>
      <c r="G3084" s="215"/>
      <c r="H3084" s="212" t="s">
        <v>1039</v>
      </c>
      <c r="AY3084" s="126"/>
      <c r="BB3084" s="126"/>
      <c r="BE3084" s="126"/>
    </row>
    <row r="3085" spans="5:57" x14ac:dyDescent="0.25">
      <c r="E3085" s="282">
        <v>44990</v>
      </c>
      <c r="F3085" s="212">
        <v>7000</v>
      </c>
      <c r="G3085" s="215"/>
      <c r="H3085" s="212" t="s">
        <v>1672</v>
      </c>
      <c r="AY3085" s="126"/>
      <c r="BB3085" s="126"/>
      <c r="BE3085" s="126"/>
    </row>
    <row r="3086" spans="5:57" x14ac:dyDescent="0.25">
      <c r="E3086" s="282">
        <v>44990</v>
      </c>
      <c r="F3086" s="212">
        <v>6000</v>
      </c>
      <c r="G3086" s="215"/>
      <c r="H3086" s="212" t="s">
        <v>1671</v>
      </c>
      <c r="AY3086" s="126"/>
      <c r="BB3086" s="126"/>
      <c r="BE3086" s="126"/>
    </row>
    <row r="3087" spans="5:57" x14ac:dyDescent="0.25">
      <c r="E3087" s="282">
        <v>44990</v>
      </c>
      <c r="F3087" s="212">
        <v>12000</v>
      </c>
      <c r="G3087" s="215"/>
      <c r="H3087" s="212" t="s">
        <v>1676</v>
      </c>
      <c r="AY3087" s="126"/>
      <c r="BB3087" s="126"/>
      <c r="BE3087" s="126"/>
    </row>
    <row r="3088" spans="5:57" x14ac:dyDescent="0.25">
      <c r="E3088" s="282">
        <v>44990</v>
      </c>
      <c r="F3088" s="212">
        <v>2000</v>
      </c>
      <c r="G3088" s="215"/>
      <c r="H3088" s="212" t="s">
        <v>1675</v>
      </c>
      <c r="AY3088" s="126"/>
      <c r="BB3088" s="126"/>
      <c r="BE3088" s="126"/>
    </row>
    <row r="3089" spans="5:57" x14ac:dyDescent="0.25">
      <c r="E3089" s="282">
        <v>44990</v>
      </c>
      <c r="F3089" s="212">
        <v>50000</v>
      </c>
      <c r="G3089" s="215"/>
      <c r="H3089" s="212" t="s">
        <v>1673</v>
      </c>
      <c r="AY3089" s="126"/>
      <c r="BB3089" s="126"/>
      <c r="BE3089" s="126"/>
    </row>
    <row r="3090" spans="5:57" x14ac:dyDescent="0.25">
      <c r="E3090" s="282">
        <v>44990</v>
      </c>
      <c r="F3090" s="212">
        <v>23000</v>
      </c>
      <c r="G3090" s="215"/>
      <c r="H3090" s="212" t="s">
        <v>1674</v>
      </c>
      <c r="AY3090" s="126"/>
      <c r="BB3090" s="126"/>
      <c r="BE3090" s="126"/>
    </row>
    <row r="3091" spans="5:57" x14ac:dyDescent="0.25">
      <c r="E3091" s="282">
        <v>44989</v>
      </c>
      <c r="F3091" s="212">
        <v>22000</v>
      </c>
      <c r="G3091" s="215"/>
      <c r="H3091" s="212" t="s">
        <v>1666</v>
      </c>
      <c r="AY3091" s="126"/>
      <c r="BB3091" s="126"/>
      <c r="BE3091" s="126"/>
    </row>
    <row r="3092" spans="5:57" x14ac:dyDescent="0.25">
      <c r="E3092" s="282">
        <v>44989</v>
      </c>
      <c r="F3092" s="212">
        <v>3000</v>
      </c>
      <c r="G3092" s="215"/>
      <c r="H3092" s="212" t="s">
        <v>1667</v>
      </c>
      <c r="AY3092" s="126"/>
      <c r="BB3092" s="126"/>
      <c r="BE3092" s="126"/>
    </row>
    <row r="3093" spans="5:57" x14ac:dyDescent="0.25">
      <c r="E3093" s="282">
        <v>44988</v>
      </c>
      <c r="F3093" s="212">
        <v>4000</v>
      </c>
      <c r="G3093" s="215"/>
      <c r="H3093" s="212" t="s">
        <v>888</v>
      </c>
      <c r="AY3093" s="126"/>
      <c r="BB3093" s="126"/>
      <c r="BE3093" s="126"/>
    </row>
    <row r="3094" spans="5:57" x14ac:dyDescent="0.25">
      <c r="E3094" s="282">
        <v>44988</v>
      </c>
      <c r="F3094" s="212">
        <v>17000</v>
      </c>
      <c r="G3094" s="215"/>
      <c r="H3094" s="212" t="s">
        <v>1660</v>
      </c>
      <c r="AY3094" s="126"/>
      <c r="BB3094" s="126"/>
      <c r="BE3094" s="126"/>
    </row>
    <row r="3095" spans="5:57" x14ac:dyDescent="0.25">
      <c r="E3095" s="282">
        <v>44988</v>
      </c>
      <c r="F3095" s="212">
        <v>148000</v>
      </c>
      <c r="G3095" s="215"/>
      <c r="H3095" s="212" t="s">
        <v>909</v>
      </c>
      <c r="AY3095" s="126"/>
      <c r="BB3095" s="126"/>
      <c r="BE3095" s="126"/>
    </row>
    <row r="3096" spans="5:57" x14ac:dyDescent="0.25">
      <c r="E3096" s="282">
        <v>44988</v>
      </c>
      <c r="F3096" s="212">
        <v>20000</v>
      </c>
      <c r="G3096" s="215" t="s">
        <v>911</v>
      </c>
      <c r="H3096" s="212" t="s">
        <v>912</v>
      </c>
      <c r="AY3096" s="126"/>
      <c r="BB3096" s="126"/>
      <c r="BE3096" s="126"/>
    </row>
    <row r="3097" spans="5:57" x14ac:dyDescent="0.25">
      <c r="E3097" s="282">
        <v>44988</v>
      </c>
      <c r="F3097" s="212">
        <v>4000</v>
      </c>
      <c r="G3097" s="215"/>
      <c r="H3097" s="212" t="s">
        <v>1661</v>
      </c>
      <c r="AY3097" s="126"/>
      <c r="BB3097" s="126"/>
      <c r="BE3097" s="126"/>
    </row>
    <row r="3098" spans="5:57" x14ac:dyDescent="0.25">
      <c r="E3098" s="282">
        <v>44986</v>
      </c>
      <c r="F3098" s="212">
        <v>17000</v>
      </c>
      <c r="G3098" s="215"/>
      <c r="H3098" s="212" t="s">
        <v>1658</v>
      </c>
      <c r="AY3098" s="126"/>
      <c r="BB3098" s="126"/>
      <c r="BE3098" s="126"/>
    </row>
    <row r="3099" spans="5:57" x14ac:dyDescent="0.25">
      <c r="E3099" s="282">
        <v>44986</v>
      </c>
      <c r="F3099" s="212">
        <v>60000</v>
      </c>
      <c r="G3099" s="215"/>
      <c r="H3099" s="212" t="s">
        <v>1657</v>
      </c>
      <c r="AY3099" s="126"/>
      <c r="BB3099" s="126"/>
      <c r="BE3099" s="126"/>
    </row>
    <row r="3100" spans="5:57" x14ac:dyDescent="0.25">
      <c r="E3100" s="282">
        <v>44985</v>
      </c>
      <c r="F3100" s="212">
        <v>3000</v>
      </c>
      <c r="G3100" s="215"/>
      <c r="H3100" s="212" t="s">
        <v>1064</v>
      </c>
      <c r="AY3100" s="126"/>
      <c r="BB3100" s="126"/>
      <c r="BE3100" s="126"/>
    </row>
    <row r="3101" spans="5:57" x14ac:dyDescent="0.25">
      <c r="E3101" s="282">
        <v>44985</v>
      </c>
      <c r="F3101" s="212">
        <v>3000</v>
      </c>
      <c r="G3101" s="215"/>
      <c r="H3101" s="212" t="s">
        <v>883</v>
      </c>
      <c r="AY3101" s="126"/>
      <c r="BB3101" s="126"/>
      <c r="BE3101" s="126"/>
    </row>
    <row r="3102" spans="5:57" x14ac:dyDescent="0.25">
      <c r="E3102" s="282">
        <v>44985</v>
      </c>
      <c r="F3102" s="212">
        <v>5000</v>
      </c>
      <c r="G3102" s="215"/>
      <c r="H3102" s="212" t="s">
        <v>1651</v>
      </c>
      <c r="AY3102" s="126"/>
      <c r="BB3102" s="126"/>
      <c r="BE3102" s="126"/>
    </row>
    <row r="3103" spans="5:57" x14ac:dyDescent="0.25">
      <c r="E3103" s="282">
        <v>44984</v>
      </c>
      <c r="F3103" s="212">
        <v>1000</v>
      </c>
      <c r="G3103" s="215"/>
      <c r="H3103" s="212" t="s">
        <v>605</v>
      </c>
      <c r="AY3103" s="126"/>
      <c r="BB3103" s="126"/>
      <c r="BE3103" s="126"/>
    </row>
    <row r="3104" spans="5:57" x14ac:dyDescent="0.25">
      <c r="E3104" s="282">
        <v>44984</v>
      </c>
      <c r="F3104" s="212">
        <v>10000</v>
      </c>
      <c r="G3104" s="215"/>
      <c r="H3104" s="212" t="s">
        <v>1648</v>
      </c>
      <c r="AY3104" s="126"/>
      <c r="BB3104" s="126"/>
      <c r="BE3104" s="126"/>
    </row>
    <row r="3105" spans="5:57" x14ac:dyDescent="0.25">
      <c r="E3105" s="282">
        <v>44983</v>
      </c>
      <c r="F3105" s="212">
        <v>7000</v>
      </c>
      <c r="G3105" s="215"/>
      <c r="H3105" s="212" t="s">
        <v>1647</v>
      </c>
      <c r="AY3105" s="126"/>
      <c r="BB3105" s="126"/>
      <c r="BE3105" s="126"/>
    </row>
    <row r="3106" spans="5:57" x14ac:dyDescent="0.25">
      <c r="E3106" s="282">
        <v>44983</v>
      </c>
      <c r="F3106" s="212">
        <v>7000</v>
      </c>
      <c r="G3106" s="215"/>
      <c r="H3106" s="212" t="s">
        <v>1652</v>
      </c>
      <c r="AY3106" s="126"/>
      <c r="BB3106" s="126"/>
      <c r="BE3106" s="126"/>
    </row>
    <row r="3107" spans="5:57" x14ac:dyDescent="0.25">
      <c r="E3107" s="282">
        <v>44981</v>
      </c>
      <c r="F3107" s="212">
        <v>4000</v>
      </c>
      <c r="G3107" s="215"/>
      <c r="H3107" s="212" t="s">
        <v>888</v>
      </c>
      <c r="AY3107" s="126"/>
      <c r="BB3107" s="126"/>
      <c r="BE3107" s="126"/>
    </row>
    <row r="3108" spans="5:57" x14ac:dyDescent="0.25">
      <c r="E3108" s="282">
        <v>44981</v>
      </c>
      <c r="F3108" s="212">
        <v>6000</v>
      </c>
      <c r="G3108" s="215"/>
      <c r="H3108" s="212" t="s">
        <v>1610</v>
      </c>
      <c r="AY3108" s="126"/>
      <c r="BB3108" s="126"/>
      <c r="BE3108" s="126"/>
    </row>
    <row r="3109" spans="5:57" x14ac:dyDescent="0.25">
      <c r="E3109" s="282">
        <v>44981</v>
      </c>
      <c r="F3109" s="212">
        <v>163000</v>
      </c>
      <c r="G3109" s="215"/>
      <c r="H3109" s="212" t="s">
        <v>889</v>
      </c>
      <c r="AY3109" s="126"/>
      <c r="BB3109" s="126"/>
      <c r="BE3109" s="126"/>
    </row>
    <row r="3110" spans="5:57" x14ac:dyDescent="0.25">
      <c r="E3110" s="282">
        <v>44981</v>
      </c>
      <c r="F3110" s="212">
        <v>2000</v>
      </c>
      <c r="G3110" s="215"/>
      <c r="H3110" s="212" t="s">
        <v>883</v>
      </c>
      <c r="AY3110" s="126"/>
      <c r="BB3110" s="126"/>
      <c r="BE3110" s="126"/>
    </row>
    <row r="3111" spans="5:57" x14ac:dyDescent="0.25">
      <c r="E3111" s="282">
        <v>44981</v>
      </c>
      <c r="F3111" s="212">
        <v>3000</v>
      </c>
      <c r="G3111" s="215"/>
      <c r="H3111" s="212" t="s">
        <v>1609</v>
      </c>
      <c r="AY3111" s="126"/>
      <c r="BB3111" s="126"/>
      <c r="BE3111" s="126"/>
    </row>
    <row r="3112" spans="5:57" x14ac:dyDescent="0.25">
      <c r="E3112" s="282">
        <v>44981</v>
      </c>
      <c r="F3112" s="212">
        <v>4000</v>
      </c>
      <c r="G3112" s="215"/>
      <c r="H3112" s="212" t="s">
        <v>1608</v>
      </c>
      <c r="AY3112" s="126"/>
      <c r="BB3112" s="126"/>
      <c r="BE3112" s="126"/>
    </row>
    <row r="3113" spans="5:57" x14ac:dyDescent="0.25">
      <c r="E3113" s="282">
        <v>44980</v>
      </c>
      <c r="F3113" s="212">
        <v>8000</v>
      </c>
      <c r="G3113" s="215"/>
      <c r="H3113" s="212" t="s">
        <v>1598</v>
      </c>
      <c r="AY3113" s="126"/>
      <c r="BB3113" s="126"/>
      <c r="BE3113" s="126"/>
    </row>
    <row r="3114" spans="5:57" x14ac:dyDescent="0.25">
      <c r="E3114" s="282">
        <v>44979</v>
      </c>
      <c r="F3114" s="212">
        <v>2000</v>
      </c>
      <c r="G3114" s="215"/>
      <c r="H3114" s="212" t="s">
        <v>1591</v>
      </c>
      <c r="AY3114" s="126"/>
      <c r="BB3114" s="126"/>
      <c r="BE3114" s="126"/>
    </row>
    <row r="3115" spans="5:57" x14ac:dyDescent="0.25">
      <c r="E3115" s="282">
        <v>44978</v>
      </c>
      <c r="F3115" s="212">
        <v>3000</v>
      </c>
      <c r="G3115" s="215"/>
      <c r="H3115" s="212" t="s">
        <v>997</v>
      </c>
      <c r="AY3115" s="126"/>
      <c r="BB3115" s="126"/>
      <c r="BE3115" s="126"/>
    </row>
    <row r="3116" spans="5:57" x14ac:dyDescent="0.25">
      <c r="E3116" s="282">
        <v>44978</v>
      </c>
      <c r="F3116" s="212">
        <v>20000</v>
      </c>
      <c r="G3116" s="215" t="s">
        <v>911</v>
      </c>
      <c r="H3116" s="212" t="s">
        <v>912</v>
      </c>
      <c r="AY3116" s="126"/>
      <c r="BB3116" s="126"/>
      <c r="BE3116" s="126"/>
    </row>
    <row r="3117" spans="5:57" x14ac:dyDescent="0.25">
      <c r="E3117" s="282">
        <v>44977</v>
      </c>
      <c r="F3117" s="212">
        <v>2000</v>
      </c>
      <c r="G3117" s="215"/>
      <c r="H3117" s="212" t="s">
        <v>605</v>
      </c>
      <c r="AY3117" s="126"/>
      <c r="BB3117" s="126"/>
      <c r="BE3117" s="126"/>
    </row>
    <row r="3118" spans="5:57" x14ac:dyDescent="0.25">
      <c r="E3118" s="282">
        <v>44977</v>
      </c>
      <c r="F3118" s="212">
        <v>4000</v>
      </c>
      <c r="G3118" s="215"/>
      <c r="H3118" s="212" t="s">
        <v>883</v>
      </c>
      <c r="AY3118" s="126"/>
      <c r="BB3118" s="126"/>
      <c r="BE3118" s="126"/>
    </row>
    <row r="3119" spans="5:57" x14ac:dyDescent="0.25">
      <c r="E3119" s="282">
        <v>44975</v>
      </c>
      <c r="F3119" s="212">
        <v>3000</v>
      </c>
      <c r="G3119" s="215"/>
      <c r="H3119" s="212" t="s">
        <v>888</v>
      </c>
      <c r="AY3119" s="126"/>
      <c r="BB3119" s="126"/>
      <c r="BE3119" s="126"/>
    </row>
    <row r="3120" spans="5:57" x14ac:dyDescent="0.25">
      <c r="E3120" s="282">
        <v>44975</v>
      </c>
      <c r="F3120" s="212">
        <v>195000</v>
      </c>
      <c r="G3120" s="215"/>
      <c r="H3120" s="212" t="s">
        <v>889</v>
      </c>
      <c r="AY3120" s="126"/>
      <c r="BB3120" s="126"/>
      <c r="BE3120" s="126"/>
    </row>
    <row r="3121" spans="5:57" x14ac:dyDescent="0.25">
      <c r="E3121" s="282">
        <v>44975</v>
      </c>
      <c r="F3121" s="212">
        <v>17000</v>
      </c>
      <c r="G3121" s="215"/>
      <c r="H3121" s="212" t="s">
        <v>1550</v>
      </c>
      <c r="AY3121" s="126"/>
      <c r="BB3121" s="126"/>
      <c r="BE3121" s="126"/>
    </row>
    <row r="3122" spans="5:57" x14ac:dyDescent="0.25">
      <c r="E3122" s="282">
        <v>44974</v>
      </c>
      <c r="F3122" s="212">
        <v>1000</v>
      </c>
      <c r="G3122" s="215"/>
      <c r="H3122" s="212" t="s">
        <v>1546</v>
      </c>
      <c r="AY3122" s="126"/>
      <c r="BB3122" s="126"/>
      <c r="BE3122" s="126"/>
    </row>
    <row r="3123" spans="5:57" x14ac:dyDescent="0.25">
      <c r="E3123" s="282">
        <v>44972</v>
      </c>
      <c r="F3123" s="212">
        <v>560000</v>
      </c>
      <c r="G3123" s="215"/>
      <c r="H3123" s="212" t="s">
        <v>1533</v>
      </c>
      <c r="AY3123" s="126"/>
      <c r="BB3123" s="126"/>
      <c r="BE3123" s="126"/>
    </row>
    <row r="3124" spans="5:57" x14ac:dyDescent="0.25">
      <c r="E3124" s="282">
        <v>44971</v>
      </c>
      <c r="F3124" s="212">
        <v>2000</v>
      </c>
      <c r="G3124" s="215"/>
      <c r="H3124" s="212" t="s">
        <v>883</v>
      </c>
      <c r="AY3124" s="126"/>
      <c r="BB3124" s="126"/>
      <c r="BE3124" s="126"/>
    </row>
    <row r="3125" spans="5:57" x14ac:dyDescent="0.25">
      <c r="E3125" s="282">
        <v>44968</v>
      </c>
      <c r="F3125" s="212">
        <v>3000</v>
      </c>
      <c r="G3125" s="215"/>
      <c r="H3125" s="212" t="s">
        <v>888</v>
      </c>
      <c r="AY3125" s="126"/>
      <c r="BB3125" s="126"/>
      <c r="BE3125" s="126"/>
    </row>
    <row r="3126" spans="5:57" x14ac:dyDescent="0.25">
      <c r="E3126" s="282">
        <v>44968</v>
      </c>
      <c r="F3126" s="212">
        <v>6000</v>
      </c>
      <c r="G3126" s="215"/>
      <c r="H3126" s="212" t="s">
        <v>886</v>
      </c>
      <c r="AY3126" s="126"/>
      <c r="BB3126" s="126"/>
      <c r="BE3126" s="126"/>
    </row>
    <row r="3127" spans="5:57" x14ac:dyDescent="0.25">
      <c r="E3127" s="282">
        <v>44968</v>
      </c>
      <c r="F3127" s="212">
        <v>1000</v>
      </c>
      <c r="G3127" s="215"/>
      <c r="H3127" s="212" t="s">
        <v>605</v>
      </c>
      <c r="AY3127" s="126"/>
      <c r="BB3127" s="126"/>
      <c r="BE3127" s="126"/>
    </row>
    <row r="3128" spans="5:57" x14ac:dyDescent="0.25">
      <c r="E3128" s="282">
        <v>44968</v>
      </c>
      <c r="F3128" s="212">
        <v>206000</v>
      </c>
      <c r="G3128" s="215"/>
      <c r="H3128" s="212" t="s">
        <v>889</v>
      </c>
      <c r="AY3128" s="126"/>
      <c r="BB3128" s="126"/>
      <c r="BE3128" s="126"/>
    </row>
    <row r="3129" spans="5:57" x14ac:dyDescent="0.25">
      <c r="E3129" s="282">
        <v>44968</v>
      </c>
      <c r="F3129" s="212">
        <v>20000</v>
      </c>
      <c r="G3129" s="215" t="s">
        <v>884</v>
      </c>
      <c r="H3129" s="212" t="s">
        <v>885</v>
      </c>
      <c r="AY3129" s="126"/>
      <c r="BB3129" s="126"/>
      <c r="BE3129" s="126"/>
    </row>
    <row r="3130" spans="5:57" x14ac:dyDescent="0.25">
      <c r="E3130" s="282">
        <v>44968</v>
      </c>
      <c r="F3130" s="212">
        <v>2000</v>
      </c>
      <c r="G3130" s="215"/>
      <c r="H3130" s="212" t="s">
        <v>887</v>
      </c>
      <c r="AY3130" s="126"/>
      <c r="BB3130" s="126"/>
      <c r="BE3130" s="126"/>
    </row>
    <row r="3131" spans="5:57" x14ac:dyDescent="0.25">
      <c r="E3131" s="282">
        <v>44967</v>
      </c>
      <c r="F3131" s="212">
        <v>1000</v>
      </c>
      <c r="G3131" s="215"/>
      <c r="H3131" s="212" t="s">
        <v>605</v>
      </c>
      <c r="AY3131" s="126"/>
      <c r="BB3131" s="126"/>
      <c r="BE3131" s="126"/>
    </row>
    <row r="3132" spans="5:57" x14ac:dyDescent="0.25">
      <c r="E3132" s="282">
        <v>44967</v>
      </c>
      <c r="F3132" s="212">
        <v>3000</v>
      </c>
      <c r="G3132" s="215"/>
      <c r="H3132" s="212" t="s">
        <v>890</v>
      </c>
      <c r="AY3132" s="126"/>
      <c r="BB3132" s="126"/>
      <c r="BE3132" s="126"/>
    </row>
    <row r="3133" spans="5:57" x14ac:dyDescent="0.25">
      <c r="E3133" s="282">
        <v>44967</v>
      </c>
      <c r="F3133" s="212">
        <v>3000</v>
      </c>
      <c r="G3133" s="215"/>
      <c r="H3133" s="212" t="s">
        <v>891</v>
      </c>
      <c r="AY3133" s="126"/>
      <c r="BB3133" s="126"/>
      <c r="BE3133" s="126"/>
    </row>
    <row r="3134" spans="5:57" x14ac:dyDescent="0.25">
      <c r="E3134" s="282">
        <v>44966</v>
      </c>
      <c r="F3134" s="212">
        <v>1300000</v>
      </c>
      <c r="G3134" s="215"/>
      <c r="H3134" s="212"/>
      <c r="AY3134" s="126"/>
      <c r="BB3134" s="126"/>
      <c r="BE3134" s="126"/>
    </row>
    <row r="3135" spans="5:57" x14ac:dyDescent="0.25">
      <c r="E3135" s="282">
        <v>44964</v>
      </c>
      <c r="F3135" s="212">
        <v>2000</v>
      </c>
      <c r="G3135" s="215"/>
      <c r="H3135" s="212" t="s">
        <v>605</v>
      </c>
      <c r="AY3135" s="126"/>
      <c r="BB3135" s="126"/>
      <c r="BE3135" s="126"/>
    </row>
    <row r="3136" spans="5:57" x14ac:dyDescent="0.25">
      <c r="E3136" s="282">
        <v>44964</v>
      </c>
      <c r="F3136" s="212">
        <v>8000</v>
      </c>
      <c r="G3136" s="215"/>
      <c r="H3136" s="212" t="s">
        <v>892</v>
      </c>
      <c r="AY3136" s="126"/>
      <c r="BB3136" s="126"/>
      <c r="BE3136" s="126"/>
    </row>
    <row r="3137" spans="5:57" x14ac:dyDescent="0.25">
      <c r="E3137" s="417">
        <v>44964</v>
      </c>
      <c r="F3137" s="220">
        <v>20000</v>
      </c>
      <c r="G3137" s="220"/>
      <c r="H3137" s="220"/>
      <c r="AY3137" s="126"/>
      <c r="BB3137" s="126"/>
      <c r="BE3137" s="126"/>
    </row>
    <row r="3138" spans="5:57" x14ac:dyDescent="0.25">
      <c r="E3138" s="282">
        <v>44963</v>
      </c>
      <c r="F3138" s="212">
        <v>1000</v>
      </c>
      <c r="G3138" s="215"/>
      <c r="H3138" s="212" t="s">
        <v>894</v>
      </c>
      <c r="AY3138" s="126"/>
      <c r="BB3138" s="126"/>
      <c r="BE3138" s="126"/>
    </row>
    <row r="3139" spans="5:57" x14ac:dyDescent="0.25">
      <c r="E3139" s="282">
        <v>44963</v>
      </c>
      <c r="F3139" s="212">
        <v>2000</v>
      </c>
      <c r="G3139" s="215"/>
      <c r="H3139" s="212" t="s">
        <v>605</v>
      </c>
      <c r="AY3139" s="126"/>
      <c r="BB3139" s="126"/>
      <c r="BE3139" s="126"/>
    </row>
    <row r="3140" spans="5:57" x14ac:dyDescent="0.25">
      <c r="E3140" s="282">
        <v>44963</v>
      </c>
      <c r="F3140" s="212">
        <v>9000</v>
      </c>
      <c r="G3140" s="215"/>
      <c r="H3140" s="212" t="s">
        <v>893</v>
      </c>
      <c r="AY3140" s="126"/>
      <c r="BB3140" s="126"/>
      <c r="BE3140" s="126"/>
    </row>
    <row r="3141" spans="5:57" x14ac:dyDescent="0.25">
      <c r="E3141" s="282">
        <v>44963</v>
      </c>
      <c r="F3141" s="212">
        <v>3000</v>
      </c>
      <c r="G3141" s="215"/>
      <c r="H3141" s="212" t="s">
        <v>883</v>
      </c>
      <c r="AY3141" s="126"/>
      <c r="BB3141" s="126"/>
      <c r="BE3141" s="126"/>
    </row>
    <row r="3142" spans="5:57" x14ac:dyDescent="0.25">
      <c r="E3142" s="282">
        <v>44963</v>
      </c>
      <c r="F3142" s="212">
        <v>20000</v>
      </c>
      <c r="G3142" s="215"/>
      <c r="H3142" s="212" t="s">
        <v>895</v>
      </c>
      <c r="AY3142" s="126"/>
      <c r="BB3142" s="126"/>
      <c r="BE3142" s="126"/>
    </row>
    <row r="3143" spans="5:57" x14ac:dyDescent="0.25">
      <c r="E3143" s="282">
        <v>44961</v>
      </c>
      <c r="F3143" s="212">
        <v>3000</v>
      </c>
      <c r="G3143" s="215"/>
      <c r="H3143" s="212" t="s">
        <v>898</v>
      </c>
      <c r="AY3143" s="126"/>
      <c r="BB3143" s="126"/>
      <c r="BE3143" s="126"/>
    </row>
    <row r="3144" spans="5:57" x14ac:dyDescent="0.25">
      <c r="E3144" s="282">
        <v>44961</v>
      </c>
      <c r="F3144" s="212">
        <v>29000</v>
      </c>
      <c r="G3144" s="215"/>
      <c r="H3144" s="212" t="s">
        <v>896</v>
      </c>
      <c r="AY3144" s="126"/>
      <c r="BB3144" s="126"/>
      <c r="BE3144" s="126"/>
    </row>
    <row r="3145" spans="5:57" x14ac:dyDescent="0.25">
      <c r="E3145" s="282">
        <v>44961</v>
      </c>
      <c r="F3145" s="212">
        <v>17000</v>
      </c>
      <c r="G3145" s="215"/>
      <c r="H3145" s="212" t="s">
        <v>897</v>
      </c>
      <c r="AY3145" s="126"/>
      <c r="BB3145" s="126"/>
      <c r="BE3145" s="126"/>
    </row>
    <row r="3146" spans="5:57" x14ac:dyDescent="0.25">
      <c r="E3146" s="282">
        <v>44961</v>
      </c>
      <c r="F3146" s="212">
        <v>208000</v>
      </c>
      <c r="G3146" s="215"/>
      <c r="H3146" s="212" t="s">
        <v>889</v>
      </c>
      <c r="AY3146" s="126"/>
      <c r="BB3146" s="126"/>
      <c r="BE3146" s="126"/>
    </row>
    <row r="3147" spans="5:57" x14ac:dyDescent="0.25">
      <c r="E3147" s="282">
        <v>44961</v>
      </c>
      <c r="F3147" s="212">
        <v>2000</v>
      </c>
      <c r="G3147" s="215"/>
      <c r="H3147" s="212" t="s">
        <v>890</v>
      </c>
      <c r="AY3147" s="126"/>
      <c r="BB3147" s="126"/>
      <c r="BE3147" s="126"/>
    </row>
    <row r="3148" spans="5:57" x14ac:dyDescent="0.25">
      <c r="E3148" s="282">
        <v>44960</v>
      </c>
      <c r="F3148" s="212">
        <v>34000</v>
      </c>
      <c r="G3148" s="215"/>
      <c r="H3148" s="212" t="s">
        <v>902</v>
      </c>
      <c r="AY3148" s="126"/>
      <c r="BB3148" s="126"/>
      <c r="BE3148" s="126"/>
    </row>
    <row r="3149" spans="5:57" x14ac:dyDescent="0.25">
      <c r="E3149" s="282">
        <v>44960</v>
      </c>
      <c r="F3149" s="212">
        <v>7000</v>
      </c>
      <c r="G3149" s="215"/>
      <c r="H3149" s="212" t="s">
        <v>901</v>
      </c>
      <c r="AY3149" s="126"/>
      <c r="BB3149" s="126"/>
      <c r="BE3149" s="126"/>
    </row>
    <row r="3150" spans="5:57" x14ac:dyDescent="0.25">
      <c r="E3150" s="282">
        <v>44960</v>
      </c>
      <c r="F3150" s="212">
        <v>2000</v>
      </c>
      <c r="G3150" s="215"/>
      <c r="H3150" s="212" t="s">
        <v>900</v>
      </c>
      <c r="AY3150" s="126"/>
      <c r="BB3150" s="126"/>
      <c r="BE3150" s="126"/>
    </row>
    <row r="3151" spans="5:57" x14ac:dyDescent="0.25">
      <c r="E3151" s="282">
        <v>44960</v>
      </c>
      <c r="F3151" s="212">
        <v>6000</v>
      </c>
      <c r="G3151" s="215"/>
      <c r="H3151" s="212" t="s">
        <v>899</v>
      </c>
      <c r="AY3151" s="126"/>
      <c r="BB3151" s="126"/>
      <c r="BE3151" s="126"/>
    </row>
    <row r="3152" spans="5:57" x14ac:dyDescent="0.25">
      <c r="E3152" s="282">
        <v>44958</v>
      </c>
      <c r="F3152" s="212">
        <v>20000</v>
      </c>
      <c r="G3152" s="215" t="s">
        <v>884</v>
      </c>
      <c r="H3152" s="212" t="s">
        <v>885</v>
      </c>
      <c r="AY3152" s="126"/>
      <c r="BB3152" s="126"/>
      <c r="BE3152" s="126"/>
    </row>
    <row r="3153" spans="5:57" x14ac:dyDescent="0.25">
      <c r="E3153" s="282">
        <v>44957</v>
      </c>
      <c r="F3153" s="212">
        <v>3000</v>
      </c>
      <c r="G3153" s="215"/>
      <c r="H3153" s="212" t="s">
        <v>904</v>
      </c>
      <c r="AY3153" s="126"/>
      <c r="BB3153" s="126"/>
      <c r="BE3153" s="126"/>
    </row>
    <row r="3154" spans="5:57" x14ac:dyDescent="0.25">
      <c r="E3154" s="282">
        <v>44957</v>
      </c>
      <c r="F3154" s="212">
        <v>31000</v>
      </c>
      <c r="G3154" s="215"/>
      <c r="H3154" s="212" t="s">
        <v>903</v>
      </c>
      <c r="AY3154" s="126"/>
      <c r="BB3154" s="126"/>
      <c r="BE3154" s="126"/>
    </row>
    <row r="3155" spans="5:57" x14ac:dyDescent="0.25">
      <c r="E3155" s="417">
        <v>44957</v>
      </c>
      <c r="F3155" s="220">
        <v>10000</v>
      </c>
      <c r="G3155" s="220"/>
      <c r="H3155" s="220"/>
      <c r="AY3155" s="126"/>
      <c r="BB3155" s="126"/>
      <c r="BE3155" s="126"/>
    </row>
    <row r="3156" spans="5:57" x14ac:dyDescent="0.25">
      <c r="E3156" s="282">
        <v>44956</v>
      </c>
      <c r="F3156" s="212">
        <v>10000</v>
      </c>
      <c r="G3156" s="215"/>
      <c r="H3156" s="212" t="s">
        <v>906</v>
      </c>
      <c r="AY3156" s="126"/>
      <c r="BB3156" s="126"/>
      <c r="BE3156" s="126"/>
    </row>
    <row r="3157" spans="5:57" x14ac:dyDescent="0.25">
      <c r="E3157" s="282">
        <v>44956</v>
      </c>
      <c r="F3157" s="212">
        <v>6000</v>
      </c>
      <c r="G3157" s="215"/>
      <c r="H3157" s="212" t="s">
        <v>905</v>
      </c>
      <c r="AY3157" s="126"/>
      <c r="BB3157" s="126"/>
      <c r="BE3157" s="126"/>
    </row>
    <row r="3158" spans="5:57" x14ac:dyDescent="0.25">
      <c r="E3158" s="282">
        <v>44956</v>
      </c>
      <c r="F3158" s="212">
        <v>20000</v>
      </c>
      <c r="G3158" s="215"/>
      <c r="H3158" s="212" t="s">
        <v>907</v>
      </c>
      <c r="AY3158" s="126"/>
      <c r="BB3158" s="126"/>
      <c r="BE3158" s="126"/>
    </row>
    <row r="3159" spans="5:57" x14ac:dyDescent="0.25">
      <c r="E3159" s="282">
        <v>44954</v>
      </c>
      <c r="F3159" s="212">
        <v>3000</v>
      </c>
      <c r="G3159" s="215"/>
      <c r="H3159" s="212" t="s">
        <v>908</v>
      </c>
      <c r="AY3159" s="126"/>
      <c r="BB3159" s="126"/>
      <c r="BE3159" s="126"/>
    </row>
    <row r="3160" spans="5:57" x14ac:dyDescent="0.25">
      <c r="E3160" s="282">
        <v>44954</v>
      </c>
      <c r="F3160" s="212">
        <v>3000</v>
      </c>
      <c r="G3160" s="215"/>
      <c r="H3160" s="212" t="s">
        <v>888</v>
      </c>
      <c r="AY3160" s="126"/>
      <c r="BB3160" s="126"/>
      <c r="BE3160" s="126"/>
    </row>
    <row r="3161" spans="5:57" x14ac:dyDescent="0.25">
      <c r="E3161" s="282">
        <v>44954</v>
      </c>
      <c r="F3161" s="212">
        <v>101000</v>
      </c>
      <c r="G3161" s="215"/>
      <c r="H3161" s="212" t="s">
        <v>909</v>
      </c>
      <c r="AY3161" s="126"/>
      <c r="BB3161" s="126"/>
      <c r="BE3161" s="126"/>
    </row>
    <row r="3162" spans="5:57" x14ac:dyDescent="0.25">
      <c r="E3162" s="282">
        <v>44951</v>
      </c>
      <c r="F3162" s="212">
        <v>20000</v>
      </c>
      <c r="G3162" s="215" t="s">
        <v>911</v>
      </c>
      <c r="H3162" s="212" t="s">
        <v>912</v>
      </c>
      <c r="AY3162" s="126"/>
      <c r="BB3162" s="126"/>
      <c r="BE3162" s="126"/>
    </row>
    <row r="3163" spans="5:57" x14ac:dyDescent="0.25">
      <c r="E3163" s="282">
        <v>44951</v>
      </c>
      <c r="F3163" s="212">
        <v>4000</v>
      </c>
      <c r="G3163" s="215"/>
      <c r="H3163" s="212" t="s">
        <v>910</v>
      </c>
      <c r="AY3163" s="126"/>
      <c r="BB3163" s="126"/>
      <c r="BE3163" s="126"/>
    </row>
    <row r="3164" spans="5:57" x14ac:dyDescent="0.25">
      <c r="E3164" s="416">
        <v>44951</v>
      </c>
      <c r="F3164" s="223">
        <v>500000</v>
      </c>
      <c r="G3164" s="223"/>
      <c r="H3164" s="223"/>
      <c r="AY3164" s="126"/>
      <c r="BB3164" s="126"/>
      <c r="BE3164" s="126"/>
    </row>
    <row r="3165" spans="5:57" x14ac:dyDescent="0.25">
      <c r="E3165" s="282">
        <v>44947</v>
      </c>
      <c r="F3165" s="212">
        <v>215000</v>
      </c>
      <c r="G3165" s="215"/>
      <c r="H3165" s="212" t="s">
        <v>889</v>
      </c>
      <c r="AY3165" s="126"/>
      <c r="BB3165" s="126"/>
      <c r="BE3165" s="126"/>
    </row>
    <row r="3166" spans="5:57" x14ac:dyDescent="0.25">
      <c r="E3166" s="282">
        <v>44947</v>
      </c>
      <c r="F3166" s="212">
        <v>20000</v>
      </c>
      <c r="G3166" s="215"/>
      <c r="H3166" s="212" t="s">
        <v>913</v>
      </c>
      <c r="AY3166" s="126"/>
      <c r="BB3166" s="126"/>
      <c r="BE3166" s="126"/>
    </row>
    <row r="3167" spans="5:57" x14ac:dyDescent="0.25">
      <c r="E3167" s="282">
        <v>44947</v>
      </c>
      <c r="F3167" s="212">
        <v>65000</v>
      </c>
      <c r="G3167" s="215"/>
      <c r="H3167" s="212" t="s">
        <v>914</v>
      </c>
      <c r="AY3167" s="126"/>
      <c r="BB3167" s="126"/>
      <c r="BE3167" s="126"/>
    </row>
    <row r="3168" spans="5:57" x14ac:dyDescent="0.25">
      <c r="E3168" s="282">
        <v>44946</v>
      </c>
      <c r="F3168" s="212">
        <v>3000</v>
      </c>
      <c r="G3168" s="215"/>
      <c r="H3168" s="212" t="s">
        <v>605</v>
      </c>
      <c r="AY3168" s="126"/>
      <c r="BB3168" s="126"/>
      <c r="BE3168" s="126"/>
    </row>
    <row r="3169" spans="5:57" x14ac:dyDescent="0.25">
      <c r="E3169" s="282">
        <v>44946</v>
      </c>
      <c r="F3169" s="212">
        <v>8000</v>
      </c>
      <c r="G3169" s="215"/>
      <c r="H3169" s="212" t="s">
        <v>915</v>
      </c>
      <c r="AY3169" s="126"/>
      <c r="BB3169" s="126"/>
      <c r="BE3169" s="126"/>
    </row>
    <row r="3170" spans="5:57" x14ac:dyDescent="0.25">
      <c r="E3170" s="282">
        <v>44945</v>
      </c>
      <c r="F3170" s="212">
        <v>18000</v>
      </c>
      <c r="G3170" s="215"/>
      <c r="H3170" s="212" t="s">
        <v>916</v>
      </c>
      <c r="AY3170" s="126"/>
      <c r="BB3170" s="126"/>
      <c r="BE3170" s="126"/>
    </row>
    <row r="3171" spans="5:57" x14ac:dyDescent="0.25">
      <c r="E3171" s="282">
        <v>44944</v>
      </c>
      <c r="F3171" s="212">
        <v>84000</v>
      </c>
      <c r="G3171" s="215"/>
      <c r="H3171" s="212" t="s">
        <v>917</v>
      </c>
      <c r="AY3171" s="126"/>
      <c r="BB3171" s="126"/>
      <c r="BE3171" s="126"/>
    </row>
    <row r="3172" spans="5:57" x14ac:dyDescent="0.25">
      <c r="E3172" s="282">
        <v>44943</v>
      </c>
      <c r="F3172" s="212">
        <v>38000</v>
      </c>
      <c r="G3172" s="215"/>
      <c r="H3172" s="212" t="s">
        <v>918</v>
      </c>
      <c r="AY3172" s="126"/>
      <c r="BB3172" s="126"/>
      <c r="BE3172" s="126"/>
    </row>
    <row r="3173" spans="5:57" x14ac:dyDescent="0.25">
      <c r="E3173" s="282">
        <v>44942</v>
      </c>
      <c r="F3173" s="212">
        <v>4000</v>
      </c>
      <c r="G3173" s="215"/>
      <c r="H3173" s="212" t="s">
        <v>920</v>
      </c>
      <c r="AY3173" s="126"/>
      <c r="BB3173" s="126"/>
      <c r="BE3173" s="126"/>
    </row>
    <row r="3174" spans="5:57" x14ac:dyDescent="0.25">
      <c r="E3174" s="282">
        <v>44942</v>
      </c>
      <c r="F3174" s="212">
        <v>38000</v>
      </c>
      <c r="G3174" s="215"/>
      <c r="H3174" s="212" t="s">
        <v>919</v>
      </c>
      <c r="AY3174" s="126"/>
      <c r="BB3174" s="126"/>
      <c r="BE3174" s="126"/>
    </row>
    <row r="3175" spans="5:57" x14ac:dyDescent="0.25">
      <c r="E3175" s="282">
        <v>44942</v>
      </c>
      <c r="F3175" s="212">
        <v>6000</v>
      </c>
      <c r="G3175" s="215"/>
      <c r="H3175" s="212" t="s">
        <v>921</v>
      </c>
      <c r="AY3175" s="126"/>
      <c r="BB3175" s="126"/>
      <c r="BE3175" s="126"/>
    </row>
    <row r="3176" spans="5:57" x14ac:dyDescent="0.25">
      <c r="E3176" s="282">
        <v>44941</v>
      </c>
      <c r="F3176" s="212">
        <v>8000</v>
      </c>
      <c r="G3176" s="215"/>
      <c r="H3176" s="212" t="s">
        <v>925</v>
      </c>
      <c r="AY3176" s="126"/>
      <c r="BB3176" s="126"/>
      <c r="BE3176" s="126"/>
    </row>
    <row r="3177" spans="5:57" x14ac:dyDescent="0.25">
      <c r="E3177" s="282">
        <v>44940</v>
      </c>
      <c r="F3177" s="212">
        <v>3000</v>
      </c>
      <c r="G3177" s="215"/>
      <c r="H3177" s="212" t="s">
        <v>888</v>
      </c>
      <c r="AY3177" s="126"/>
      <c r="BB3177" s="126"/>
      <c r="BE3177" s="126"/>
    </row>
    <row r="3178" spans="5:57" x14ac:dyDescent="0.25">
      <c r="E3178" s="282">
        <v>44940</v>
      </c>
      <c r="F3178" s="212">
        <v>10000</v>
      </c>
      <c r="G3178" s="215"/>
      <c r="H3178" s="212" t="s">
        <v>922</v>
      </c>
      <c r="AY3178" s="126"/>
      <c r="BB3178" s="126"/>
      <c r="BE3178" s="126"/>
    </row>
    <row r="3179" spans="5:57" x14ac:dyDescent="0.25">
      <c r="E3179" s="282">
        <v>44940</v>
      </c>
      <c r="F3179" s="212">
        <v>38000</v>
      </c>
      <c r="G3179" s="215"/>
      <c r="H3179" s="212" t="s">
        <v>924</v>
      </c>
      <c r="AY3179" s="126"/>
      <c r="BB3179" s="126"/>
      <c r="BE3179" s="126"/>
    </row>
    <row r="3180" spans="5:57" x14ac:dyDescent="0.25">
      <c r="E3180" s="282">
        <v>44940</v>
      </c>
      <c r="F3180" s="212">
        <v>141000</v>
      </c>
      <c r="G3180" s="215"/>
      <c r="H3180" s="212" t="s">
        <v>889</v>
      </c>
      <c r="AY3180" s="126"/>
      <c r="BB3180" s="126"/>
      <c r="BE3180" s="126"/>
    </row>
    <row r="3181" spans="5:57" x14ac:dyDescent="0.25">
      <c r="E3181" s="282">
        <v>44940</v>
      </c>
      <c r="F3181" s="212">
        <v>28000</v>
      </c>
      <c r="G3181" s="215"/>
      <c r="H3181" s="212" t="s">
        <v>923</v>
      </c>
      <c r="AY3181" s="126"/>
      <c r="BB3181" s="126"/>
      <c r="BE3181" s="126"/>
    </row>
    <row r="3182" spans="5:57" x14ac:dyDescent="0.25">
      <c r="E3182" s="282">
        <v>44939</v>
      </c>
      <c r="F3182" s="212">
        <v>30000</v>
      </c>
      <c r="G3182" s="215"/>
      <c r="H3182" s="212" t="s">
        <v>927</v>
      </c>
      <c r="AY3182" s="126"/>
      <c r="BB3182" s="126"/>
      <c r="BE3182" s="126"/>
    </row>
    <row r="3183" spans="5:57" x14ac:dyDescent="0.25">
      <c r="E3183" s="282">
        <v>44939</v>
      </c>
      <c r="F3183" s="212">
        <v>27000</v>
      </c>
      <c r="G3183" s="215" t="s">
        <v>884</v>
      </c>
      <c r="H3183" s="212" t="s">
        <v>926</v>
      </c>
      <c r="AY3183" s="126"/>
      <c r="BB3183" s="126"/>
      <c r="BE3183" s="126"/>
    </row>
    <row r="3184" spans="5:57" x14ac:dyDescent="0.25">
      <c r="E3184" s="282">
        <v>44938</v>
      </c>
      <c r="F3184" s="212">
        <v>2000</v>
      </c>
      <c r="G3184" s="215"/>
      <c r="H3184" s="212" t="s">
        <v>928</v>
      </c>
      <c r="AY3184" s="126"/>
      <c r="BB3184" s="126"/>
      <c r="BE3184" s="126"/>
    </row>
    <row r="3185" spans="5:57" x14ac:dyDescent="0.25">
      <c r="E3185" s="282">
        <v>44937</v>
      </c>
      <c r="F3185" s="212">
        <v>7000</v>
      </c>
      <c r="G3185" s="215"/>
      <c r="H3185" s="212" t="s">
        <v>930</v>
      </c>
      <c r="AY3185" s="126"/>
      <c r="BB3185" s="126"/>
      <c r="BE3185" s="126"/>
    </row>
    <row r="3186" spans="5:57" x14ac:dyDescent="0.25">
      <c r="E3186" s="282">
        <v>44937</v>
      </c>
      <c r="F3186" s="212">
        <v>60000</v>
      </c>
      <c r="G3186" s="215"/>
      <c r="H3186" s="212" t="s">
        <v>929</v>
      </c>
      <c r="AY3186" s="126"/>
      <c r="BB3186" s="126"/>
      <c r="BE3186" s="126"/>
    </row>
    <row r="3187" spans="5:57" x14ac:dyDescent="0.25">
      <c r="E3187" s="404">
        <v>44937</v>
      </c>
      <c r="F3187" s="407">
        <v>500000</v>
      </c>
      <c r="G3187" s="407"/>
      <c r="H3187" s="406"/>
      <c r="AY3187" s="126"/>
      <c r="BB3187" s="126"/>
      <c r="BE3187" s="126"/>
    </row>
    <row r="3188" spans="5:57" x14ac:dyDescent="0.25">
      <c r="E3188" s="282">
        <v>44936</v>
      </c>
      <c r="F3188" s="212">
        <v>1000</v>
      </c>
      <c r="G3188" s="215"/>
      <c r="H3188" s="212" t="s">
        <v>605</v>
      </c>
      <c r="AY3188" s="126"/>
      <c r="BB3188" s="126"/>
      <c r="BE3188" s="126"/>
    </row>
    <row r="3189" spans="5:57" x14ac:dyDescent="0.25">
      <c r="E3189" s="282">
        <v>44936</v>
      </c>
      <c r="F3189" s="212">
        <v>20000</v>
      </c>
      <c r="G3189" s="215" t="s">
        <v>911</v>
      </c>
      <c r="H3189" s="212" t="s">
        <v>885</v>
      </c>
      <c r="AY3189" s="126"/>
      <c r="BB3189" s="126"/>
      <c r="BE3189" s="126"/>
    </row>
    <row r="3190" spans="5:57" x14ac:dyDescent="0.25">
      <c r="E3190" s="282">
        <v>44935</v>
      </c>
      <c r="F3190" s="212">
        <v>3000</v>
      </c>
      <c r="G3190" s="215"/>
      <c r="H3190" s="212" t="s">
        <v>888</v>
      </c>
      <c r="AY3190" s="126"/>
      <c r="BB3190" s="126"/>
      <c r="BE3190" s="126"/>
    </row>
    <row r="3191" spans="5:57" x14ac:dyDescent="0.25">
      <c r="E3191" s="282">
        <v>44935</v>
      </c>
      <c r="F3191" s="212">
        <v>20000</v>
      </c>
      <c r="G3191" s="215"/>
      <c r="H3191" s="212" t="s">
        <v>937</v>
      </c>
      <c r="AY3191" s="126"/>
      <c r="BB3191" s="126"/>
      <c r="BE3191" s="126"/>
    </row>
    <row r="3192" spans="5:57" x14ac:dyDescent="0.25">
      <c r="E3192" s="282">
        <v>44935</v>
      </c>
      <c r="F3192" s="212">
        <v>4000</v>
      </c>
      <c r="G3192" s="215"/>
      <c r="H3192" s="212" t="s">
        <v>934</v>
      </c>
      <c r="AY3192" s="126"/>
      <c r="BB3192" s="126"/>
      <c r="BE3192" s="126"/>
    </row>
    <row r="3193" spans="5:57" x14ac:dyDescent="0.25">
      <c r="E3193" s="282">
        <v>44935</v>
      </c>
      <c r="F3193" s="212">
        <v>37000</v>
      </c>
      <c r="G3193" s="215"/>
      <c r="H3193" s="212" t="s">
        <v>936</v>
      </c>
      <c r="AY3193" s="126"/>
      <c r="BB3193" s="126"/>
      <c r="BE3193" s="126"/>
    </row>
    <row r="3194" spans="5:57" x14ac:dyDescent="0.25">
      <c r="E3194" s="282">
        <v>44935</v>
      </c>
      <c r="F3194" s="212">
        <v>171000</v>
      </c>
      <c r="G3194" s="215"/>
      <c r="H3194" s="212" t="s">
        <v>889</v>
      </c>
      <c r="AY3194" s="126"/>
      <c r="BB3194" s="126"/>
      <c r="BE3194" s="126"/>
    </row>
    <row r="3195" spans="5:57" x14ac:dyDescent="0.25">
      <c r="E3195" s="282">
        <v>44935</v>
      </c>
      <c r="F3195" s="212">
        <v>3000</v>
      </c>
      <c r="G3195" s="215"/>
      <c r="H3195" s="212" t="s">
        <v>883</v>
      </c>
      <c r="AY3195" s="126"/>
      <c r="BB3195" s="126"/>
      <c r="BE3195" s="126"/>
    </row>
    <row r="3196" spans="5:57" x14ac:dyDescent="0.25">
      <c r="E3196" s="282">
        <v>44935</v>
      </c>
      <c r="F3196" s="212">
        <v>14000</v>
      </c>
      <c r="G3196" s="215"/>
      <c r="H3196" s="212" t="s">
        <v>931</v>
      </c>
      <c r="AY3196" s="126"/>
      <c r="BB3196" s="126"/>
      <c r="BE3196" s="126"/>
    </row>
    <row r="3197" spans="5:57" x14ac:dyDescent="0.25">
      <c r="E3197" s="282">
        <v>44935</v>
      </c>
      <c r="F3197" s="212">
        <v>4000</v>
      </c>
      <c r="G3197" s="215"/>
      <c r="H3197" s="212" t="s">
        <v>933</v>
      </c>
      <c r="AY3197" s="126"/>
      <c r="BB3197" s="126"/>
      <c r="BE3197" s="126"/>
    </row>
    <row r="3198" spans="5:57" x14ac:dyDescent="0.25">
      <c r="E3198" s="282">
        <v>44935</v>
      </c>
      <c r="F3198" s="212">
        <v>8000</v>
      </c>
      <c r="G3198" s="215"/>
      <c r="H3198" s="212" t="s">
        <v>935</v>
      </c>
      <c r="AY3198" s="126"/>
      <c r="BB3198" s="126"/>
      <c r="BE3198" s="126"/>
    </row>
    <row r="3199" spans="5:57" x14ac:dyDescent="0.25">
      <c r="E3199" s="282">
        <v>44931</v>
      </c>
      <c r="F3199" s="212">
        <v>20000</v>
      </c>
      <c r="G3199" s="215"/>
      <c r="H3199" s="212" t="s">
        <v>932</v>
      </c>
      <c r="AY3199" s="126"/>
      <c r="BB3199" s="126"/>
      <c r="BE3199" s="126"/>
    </row>
    <row r="3200" spans="5:57" x14ac:dyDescent="0.25">
      <c r="E3200" s="282">
        <v>44931</v>
      </c>
      <c r="F3200" s="212">
        <v>8000</v>
      </c>
      <c r="G3200" s="215"/>
      <c r="H3200" s="212" t="s">
        <v>903</v>
      </c>
      <c r="AY3200" s="126"/>
      <c r="BB3200" s="126"/>
      <c r="BE3200" s="126"/>
    </row>
    <row r="3201" spans="5:57" x14ac:dyDescent="0.25">
      <c r="E3201" s="282">
        <v>44929</v>
      </c>
      <c r="F3201" s="212">
        <v>24000</v>
      </c>
      <c r="G3201" s="215"/>
      <c r="H3201" s="212" t="s">
        <v>938</v>
      </c>
      <c r="AY3201" s="126"/>
      <c r="BB3201" s="126"/>
      <c r="BE3201" s="126"/>
    </row>
    <row r="3202" spans="5:57" x14ac:dyDescent="0.25">
      <c r="E3202" s="282">
        <v>44927</v>
      </c>
      <c r="F3202" s="212">
        <v>4000</v>
      </c>
      <c r="G3202" s="215"/>
      <c r="H3202" s="212" t="s">
        <v>939</v>
      </c>
      <c r="AY3202" s="126"/>
      <c r="BB3202" s="126"/>
      <c r="BE3202" s="126"/>
    </row>
    <row r="3203" spans="5:57" x14ac:dyDescent="0.25">
      <c r="E3203" s="282">
        <v>44926</v>
      </c>
      <c r="F3203" s="212">
        <v>20000</v>
      </c>
      <c r="G3203" s="215" t="s">
        <v>941</v>
      </c>
      <c r="H3203" s="212" t="s">
        <v>942</v>
      </c>
      <c r="AY3203" s="126"/>
      <c r="BB3203" s="126"/>
      <c r="BE3203" s="126"/>
    </row>
    <row r="3204" spans="5:57" x14ac:dyDescent="0.25">
      <c r="E3204" s="282">
        <v>44926</v>
      </c>
      <c r="F3204" s="212">
        <v>14000</v>
      </c>
      <c r="G3204" s="215"/>
      <c r="H3204" s="215" t="s">
        <v>946</v>
      </c>
      <c r="AY3204" s="126"/>
      <c r="BB3204" s="126"/>
      <c r="BE3204" s="126"/>
    </row>
    <row r="3205" spans="5:57" x14ac:dyDescent="0.25">
      <c r="E3205" s="282">
        <v>44926</v>
      </c>
      <c r="F3205" s="212">
        <v>50000</v>
      </c>
      <c r="G3205" s="215"/>
      <c r="H3205" s="212" t="s">
        <v>943</v>
      </c>
      <c r="AY3205" s="126"/>
      <c r="BB3205" s="126"/>
      <c r="BE3205" s="126"/>
    </row>
    <row r="3206" spans="5:57" x14ac:dyDescent="0.25">
      <c r="E3206" s="282">
        <v>44926</v>
      </c>
      <c r="F3206" s="212">
        <v>600000</v>
      </c>
      <c r="G3206" s="215" t="s">
        <v>884</v>
      </c>
      <c r="H3206" s="212" t="s">
        <v>944</v>
      </c>
      <c r="AY3206" s="126"/>
      <c r="BB3206" s="126"/>
      <c r="BE3206" s="126"/>
    </row>
    <row r="3207" spans="5:57" x14ac:dyDescent="0.25">
      <c r="E3207" s="282">
        <v>44926</v>
      </c>
      <c r="F3207" s="212">
        <v>2000</v>
      </c>
      <c r="G3207" s="215"/>
      <c r="H3207" s="212" t="s">
        <v>940</v>
      </c>
      <c r="AY3207" s="126"/>
      <c r="BB3207" s="126"/>
      <c r="BE3207" s="126"/>
    </row>
    <row r="3208" spans="5:57" x14ac:dyDescent="0.25">
      <c r="E3208" s="282">
        <v>44926</v>
      </c>
      <c r="F3208" s="212">
        <v>145000</v>
      </c>
      <c r="G3208" s="215"/>
      <c r="H3208" s="212" t="s">
        <v>945</v>
      </c>
      <c r="AY3208" s="126"/>
      <c r="BB3208" s="126"/>
      <c r="BE3208" s="126"/>
    </row>
    <row r="3209" spans="5:57" x14ac:dyDescent="0.25">
      <c r="E3209" s="282">
        <v>44925</v>
      </c>
      <c r="F3209" s="212">
        <v>2000</v>
      </c>
      <c r="G3209" s="215"/>
      <c r="H3209" s="215" t="s">
        <v>888</v>
      </c>
      <c r="AY3209" s="126"/>
      <c r="BB3209" s="126"/>
      <c r="BE3209" s="126"/>
    </row>
    <row r="3210" spans="5:57" x14ac:dyDescent="0.25">
      <c r="E3210" s="282">
        <v>44925</v>
      </c>
      <c r="F3210" s="212">
        <v>10000</v>
      </c>
      <c r="G3210" s="215"/>
      <c r="H3210" s="215" t="s">
        <v>953</v>
      </c>
      <c r="AY3210" s="126"/>
      <c r="BB3210" s="126"/>
      <c r="BE3210" s="126"/>
    </row>
    <row r="3211" spans="5:57" x14ac:dyDescent="0.25">
      <c r="E3211" s="282">
        <v>44925</v>
      </c>
      <c r="F3211" s="212">
        <v>6000</v>
      </c>
      <c r="G3211" s="215"/>
      <c r="H3211" s="215" t="s">
        <v>951</v>
      </c>
      <c r="AY3211" s="126"/>
      <c r="BB3211" s="126"/>
      <c r="BE3211" s="126"/>
    </row>
    <row r="3212" spans="5:57" x14ac:dyDescent="0.25">
      <c r="E3212" s="282">
        <v>44925</v>
      </c>
      <c r="F3212" s="212">
        <v>171000</v>
      </c>
      <c r="G3212" s="215"/>
      <c r="H3212" s="215" t="s">
        <v>889</v>
      </c>
      <c r="AY3212" s="126"/>
      <c r="BB3212" s="126"/>
      <c r="BE3212" s="126"/>
    </row>
    <row r="3213" spans="5:57" x14ac:dyDescent="0.25">
      <c r="E3213" s="282">
        <v>44925</v>
      </c>
      <c r="F3213" s="212">
        <v>8000</v>
      </c>
      <c r="G3213" s="215"/>
      <c r="H3213" s="215" t="s">
        <v>948</v>
      </c>
      <c r="AY3213" s="126"/>
      <c r="BB3213" s="126"/>
      <c r="BE3213" s="126"/>
    </row>
    <row r="3214" spans="5:57" x14ac:dyDescent="0.25">
      <c r="E3214" s="282">
        <v>44925</v>
      </c>
      <c r="F3214" s="212">
        <v>20000</v>
      </c>
      <c r="G3214" s="215" t="s">
        <v>884</v>
      </c>
      <c r="H3214" s="215" t="s">
        <v>947</v>
      </c>
      <c r="AY3214" s="126"/>
      <c r="BB3214" s="126"/>
      <c r="BE3214" s="126"/>
    </row>
    <row r="3215" spans="5:57" x14ac:dyDescent="0.25">
      <c r="E3215" s="282">
        <v>44925</v>
      </c>
      <c r="F3215" s="212">
        <v>1000</v>
      </c>
      <c r="G3215" s="215"/>
      <c r="H3215" s="215" t="s">
        <v>950</v>
      </c>
      <c r="AY3215" s="126"/>
      <c r="BB3215" s="126"/>
      <c r="BE3215" s="126"/>
    </row>
    <row r="3216" spans="5:57" x14ac:dyDescent="0.25">
      <c r="E3216" s="282">
        <v>44925</v>
      </c>
      <c r="F3216" s="212">
        <v>6000</v>
      </c>
      <c r="G3216" s="215"/>
      <c r="H3216" s="215" t="s">
        <v>952</v>
      </c>
      <c r="AY3216" s="126"/>
      <c r="BB3216" s="126"/>
      <c r="BE3216" s="126"/>
    </row>
    <row r="3217" spans="5:57" x14ac:dyDescent="0.25">
      <c r="E3217" s="282">
        <v>44925</v>
      </c>
      <c r="F3217" s="212">
        <v>20000</v>
      </c>
      <c r="G3217" s="215"/>
      <c r="H3217" s="215" t="s">
        <v>949</v>
      </c>
      <c r="AY3217" s="126"/>
      <c r="BB3217" s="126"/>
      <c r="BE3217" s="126"/>
    </row>
    <row r="3218" spans="5:57" x14ac:dyDescent="0.25">
      <c r="E3218" s="282">
        <v>44924</v>
      </c>
      <c r="F3218" s="212">
        <v>12000</v>
      </c>
      <c r="G3218" s="215"/>
      <c r="H3218" s="215" t="s">
        <v>957</v>
      </c>
      <c r="AY3218" s="126"/>
      <c r="BB3218" s="126"/>
      <c r="BE3218" s="126"/>
    </row>
    <row r="3219" spans="5:57" x14ac:dyDescent="0.25">
      <c r="E3219" s="282">
        <v>44924</v>
      </c>
      <c r="F3219" s="212">
        <v>1000</v>
      </c>
      <c r="G3219" s="215"/>
      <c r="H3219" s="215" t="s">
        <v>958</v>
      </c>
      <c r="AY3219" s="126"/>
      <c r="BB3219" s="126"/>
      <c r="BE3219" s="126"/>
    </row>
    <row r="3220" spans="5:57" x14ac:dyDescent="0.25">
      <c r="E3220" s="282">
        <v>44924</v>
      </c>
      <c r="F3220" s="212">
        <v>4000</v>
      </c>
      <c r="G3220" s="215"/>
      <c r="H3220" s="215" t="s">
        <v>903</v>
      </c>
      <c r="AY3220" s="126"/>
      <c r="BB3220" s="126"/>
      <c r="BE3220" s="126"/>
    </row>
    <row r="3221" spans="5:57" x14ac:dyDescent="0.25">
      <c r="E3221" s="282">
        <v>44924</v>
      </c>
      <c r="F3221" s="212">
        <v>4000</v>
      </c>
      <c r="G3221" s="215"/>
      <c r="H3221" s="215" t="s">
        <v>955</v>
      </c>
      <c r="AY3221" s="126"/>
      <c r="BB3221" s="126"/>
      <c r="BE3221" s="126"/>
    </row>
    <row r="3222" spans="5:57" x14ac:dyDescent="0.25">
      <c r="E3222" s="282">
        <v>44924</v>
      </c>
      <c r="F3222" s="212">
        <v>20000</v>
      </c>
      <c r="G3222" s="215" t="s">
        <v>884</v>
      </c>
      <c r="H3222" s="215" t="s">
        <v>885</v>
      </c>
      <c r="AY3222" s="126"/>
      <c r="BB3222" s="126"/>
      <c r="BE3222" s="126"/>
    </row>
    <row r="3223" spans="5:57" x14ac:dyDescent="0.25">
      <c r="E3223" s="282">
        <v>44924</v>
      </c>
      <c r="F3223" s="212">
        <v>3000</v>
      </c>
      <c r="G3223" s="215"/>
      <c r="H3223" s="215" t="s">
        <v>956</v>
      </c>
      <c r="AY3223" s="126"/>
      <c r="BB3223" s="126"/>
      <c r="BE3223" s="126"/>
    </row>
    <row r="3224" spans="5:57" x14ac:dyDescent="0.25">
      <c r="E3224" s="282">
        <v>44924</v>
      </c>
      <c r="F3224" s="212">
        <v>5000</v>
      </c>
      <c r="G3224" s="215"/>
      <c r="H3224" s="215" t="s">
        <v>954</v>
      </c>
      <c r="AY3224" s="126"/>
      <c r="BB3224" s="126"/>
      <c r="BE3224" s="126"/>
    </row>
    <row r="3225" spans="5:57" x14ac:dyDescent="0.25">
      <c r="E3225" s="282">
        <v>44923</v>
      </c>
      <c r="F3225" s="212">
        <v>2000</v>
      </c>
      <c r="G3225" s="215"/>
      <c r="H3225" s="215" t="s">
        <v>883</v>
      </c>
      <c r="AY3225" s="126"/>
      <c r="BB3225" s="126"/>
      <c r="BE3225" s="126"/>
    </row>
    <row r="3226" spans="5:57" x14ac:dyDescent="0.25">
      <c r="E3226" s="282">
        <v>44922</v>
      </c>
      <c r="F3226" s="212">
        <v>101000</v>
      </c>
      <c r="G3226" s="215" t="s">
        <v>884</v>
      </c>
      <c r="H3226" s="215" t="s">
        <v>959</v>
      </c>
      <c r="AY3226" s="126"/>
      <c r="BB3226" s="126"/>
      <c r="BE3226" s="126"/>
    </row>
    <row r="3227" spans="5:57" x14ac:dyDescent="0.25">
      <c r="E3227" s="282">
        <v>44922</v>
      </c>
      <c r="F3227" s="212">
        <v>5000</v>
      </c>
      <c r="G3227" s="215"/>
      <c r="H3227" s="215" t="s">
        <v>961</v>
      </c>
      <c r="AY3227" s="126"/>
      <c r="BB3227" s="126"/>
      <c r="BE3227" s="126"/>
    </row>
    <row r="3228" spans="5:57" x14ac:dyDescent="0.25">
      <c r="E3228" s="282">
        <v>44922</v>
      </c>
      <c r="F3228" s="212">
        <v>2000</v>
      </c>
      <c r="G3228" s="215" t="s">
        <v>884</v>
      </c>
      <c r="H3228" s="215" t="s">
        <v>963</v>
      </c>
      <c r="AY3228" s="126"/>
      <c r="BB3228" s="126"/>
      <c r="BE3228" s="126"/>
    </row>
    <row r="3229" spans="5:57" x14ac:dyDescent="0.25">
      <c r="E3229" s="282">
        <v>44922</v>
      </c>
      <c r="F3229" s="212">
        <v>12000</v>
      </c>
      <c r="G3229" s="215"/>
      <c r="H3229" s="215" t="s">
        <v>964</v>
      </c>
      <c r="AY3229" s="126"/>
      <c r="BB3229" s="126"/>
      <c r="BE3229" s="126"/>
    </row>
    <row r="3230" spans="5:57" x14ac:dyDescent="0.25">
      <c r="E3230" s="282">
        <v>44922</v>
      </c>
      <c r="F3230" s="212">
        <v>1000</v>
      </c>
      <c r="G3230" s="215"/>
      <c r="H3230" s="215" t="s">
        <v>962</v>
      </c>
      <c r="AY3230" s="126"/>
      <c r="BB3230" s="126"/>
      <c r="BE3230" s="126"/>
    </row>
    <row r="3231" spans="5:57" x14ac:dyDescent="0.25">
      <c r="E3231" s="282">
        <v>44922</v>
      </c>
      <c r="F3231" s="212">
        <v>7000</v>
      </c>
      <c r="G3231" s="215"/>
      <c r="H3231" s="215" t="s">
        <v>960</v>
      </c>
      <c r="AY3231" s="126"/>
      <c r="BB3231" s="126"/>
      <c r="BE3231" s="126"/>
    </row>
    <row r="3232" spans="5:57" x14ac:dyDescent="0.25">
      <c r="E3232" s="282">
        <v>44921</v>
      </c>
      <c r="F3232" s="212">
        <v>12000</v>
      </c>
      <c r="G3232" s="215"/>
      <c r="H3232" s="215" t="s">
        <v>966</v>
      </c>
      <c r="AY3232" s="126"/>
      <c r="BB3232" s="126"/>
      <c r="BE3232" s="126"/>
    </row>
    <row r="3233" spans="5:57" x14ac:dyDescent="0.25">
      <c r="E3233" s="282">
        <v>44921</v>
      </c>
      <c r="F3233" s="212">
        <v>113000</v>
      </c>
      <c r="G3233" s="215"/>
      <c r="H3233" s="215" t="s">
        <v>968</v>
      </c>
      <c r="AY3233" s="126"/>
      <c r="BB3233" s="126"/>
      <c r="BE3233" s="126"/>
    </row>
    <row r="3234" spans="5:57" x14ac:dyDescent="0.25">
      <c r="E3234" s="282">
        <v>44921</v>
      </c>
      <c r="F3234" s="212">
        <v>29000</v>
      </c>
      <c r="G3234" s="215"/>
      <c r="H3234" s="215" t="s">
        <v>967</v>
      </c>
      <c r="AY3234" s="126"/>
      <c r="BB3234" s="126"/>
      <c r="BE3234" s="126"/>
    </row>
    <row r="3235" spans="5:57" x14ac:dyDescent="0.25">
      <c r="E3235" s="414">
        <v>44921</v>
      </c>
      <c r="F3235" s="221">
        <v>6000</v>
      </c>
      <c r="G3235" s="221"/>
      <c r="H3235" s="221" t="s">
        <v>965</v>
      </c>
      <c r="AY3235" s="126"/>
      <c r="BB3235" s="126"/>
      <c r="BE3235" s="126"/>
    </row>
    <row r="3236" spans="5:57" x14ac:dyDescent="0.25">
      <c r="E3236" s="282">
        <v>44917</v>
      </c>
      <c r="F3236" s="212">
        <v>15000</v>
      </c>
      <c r="G3236" s="215"/>
      <c r="H3236" s="215" t="s">
        <v>971</v>
      </c>
      <c r="AY3236" s="126"/>
      <c r="BB3236" s="126"/>
      <c r="BE3236" s="126"/>
    </row>
    <row r="3237" spans="5:57" x14ac:dyDescent="0.25">
      <c r="E3237" s="282">
        <v>44917</v>
      </c>
      <c r="F3237" s="212">
        <v>6000</v>
      </c>
      <c r="G3237" s="215"/>
      <c r="H3237" s="215" t="s">
        <v>972</v>
      </c>
      <c r="AY3237" s="126"/>
      <c r="BB3237" s="126"/>
      <c r="BE3237" s="126"/>
    </row>
    <row r="3238" spans="5:57" x14ac:dyDescent="0.25">
      <c r="E3238" s="282">
        <v>44917</v>
      </c>
      <c r="F3238" s="212">
        <v>8000</v>
      </c>
      <c r="G3238" s="215"/>
      <c r="H3238" s="215" t="s">
        <v>973</v>
      </c>
      <c r="AY3238" s="126"/>
      <c r="BB3238" s="126"/>
      <c r="BE3238" s="126"/>
    </row>
    <row r="3239" spans="5:57" x14ac:dyDescent="0.25">
      <c r="E3239" s="282">
        <v>44917</v>
      </c>
      <c r="F3239" s="212">
        <v>1000</v>
      </c>
      <c r="G3239" s="215"/>
      <c r="H3239" s="215" t="s">
        <v>974</v>
      </c>
      <c r="AY3239" s="126"/>
      <c r="BB3239" s="126"/>
      <c r="BE3239" s="126"/>
    </row>
    <row r="3240" spans="5:57" x14ac:dyDescent="0.25">
      <c r="E3240" s="282">
        <v>44917</v>
      </c>
      <c r="F3240" s="212">
        <v>8000</v>
      </c>
      <c r="G3240" s="215"/>
      <c r="H3240" s="215" t="s">
        <v>969</v>
      </c>
      <c r="AY3240" s="126"/>
      <c r="BB3240" s="126"/>
      <c r="BE3240" s="126"/>
    </row>
    <row r="3241" spans="5:57" x14ac:dyDescent="0.25">
      <c r="E3241" s="282">
        <v>44917</v>
      </c>
      <c r="F3241" s="212">
        <v>15000</v>
      </c>
      <c r="G3241" s="215"/>
      <c r="H3241" s="215" t="s">
        <v>970</v>
      </c>
      <c r="AY3241" s="126"/>
      <c r="BB3241" s="126"/>
      <c r="BE3241" s="126"/>
    </row>
    <row r="3242" spans="5:57" x14ac:dyDescent="0.25">
      <c r="E3242" s="282">
        <v>44917</v>
      </c>
      <c r="F3242" s="212">
        <v>5000</v>
      </c>
      <c r="G3242" s="215"/>
      <c r="H3242" s="215" t="s">
        <v>975</v>
      </c>
      <c r="AY3242" s="126"/>
      <c r="BB3242" s="126"/>
      <c r="BE3242" s="126"/>
    </row>
    <row r="3243" spans="5:57" x14ac:dyDescent="0.25">
      <c r="E3243" s="282">
        <v>44914</v>
      </c>
      <c r="F3243" s="212">
        <v>8000</v>
      </c>
      <c r="G3243" s="215"/>
      <c r="H3243" s="215" t="s">
        <v>903</v>
      </c>
      <c r="AY3243" s="126"/>
      <c r="BB3243" s="126"/>
      <c r="BE3243" s="126"/>
    </row>
    <row r="3244" spans="5:57" x14ac:dyDescent="0.25">
      <c r="E3244" s="282">
        <v>44914</v>
      </c>
      <c r="F3244" s="212">
        <v>20000</v>
      </c>
      <c r="G3244" s="215" t="s">
        <v>884</v>
      </c>
      <c r="H3244" s="215" t="s">
        <v>885</v>
      </c>
      <c r="AY3244" s="126"/>
      <c r="BB3244" s="126"/>
      <c r="BE3244" s="126"/>
    </row>
    <row r="3245" spans="5:57" x14ac:dyDescent="0.25">
      <c r="E3245" s="282">
        <v>44913</v>
      </c>
      <c r="F3245" s="212">
        <v>3000</v>
      </c>
      <c r="G3245" s="215"/>
      <c r="H3245" s="215" t="s">
        <v>888</v>
      </c>
      <c r="AY3245" s="126"/>
      <c r="BB3245" s="126"/>
      <c r="BE3245" s="126"/>
    </row>
    <row r="3246" spans="5:57" x14ac:dyDescent="0.25">
      <c r="E3246" s="282">
        <v>44913</v>
      </c>
      <c r="F3246" s="212">
        <v>2000</v>
      </c>
      <c r="G3246" s="215"/>
      <c r="H3246" s="215" t="s">
        <v>976</v>
      </c>
      <c r="AY3246" s="126"/>
      <c r="BB3246" s="126"/>
      <c r="BE3246" s="126"/>
    </row>
    <row r="3247" spans="5:57" x14ac:dyDescent="0.25">
      <c r="E3247" s="282">
        <v>44913</v>
      </c>
      <c r="F3247" s="212">
        <v>27000</v>
      </c>
      <c r="G3247" s="215"/>
      <c r="H3247" s="215" t="s">
        <v>977</v>
      </c>
      <c r="AY3247" s="126"/>
      <c r="BB3247" s="126"/>
      <c r="BE3247" s="126"/>
    </row>
    <row r="3248" spans="5:57" x14ac:dyDescent="0.25">
      <c r="E3248" s="282">
        <v>44913</v>
      </c>
      <c r="F3248" s="212">
        <v>218000</v>
      </c>
      <c r="G3248" s="215"/>
      <c r="H3248" s="215" t="s">
        <v>889</v>
      </c>
      <c r="AY3248" s="126"/>
      <c r="BB3248" s="126"/>
      <c r="BE3248" s="126"/>
    </row>
    <row r="3249" spans="5:57" x14ac:dyDescent="0.25">
      <c r="E3249" s="282">
        <v>44910</v>
      </c>
      <c r="F3249" s="212">
        <v>20000</v>
      </c>
      <c r="G3249" s="215"/>
      <c r="H3249" s="215" t="s">
        <v>978</v>
      </c>
      <c r="AY3249" s="126"/>
      <c r="BB3249" s="126"/>
      <c r="BE3249" s="126"/>
    </row>
    <row r="3250" spans="5:57" x14ac:dyDescent="0.25">
      <c r="E3250" s="282">
        <v>44910</v>
      </c>
      <c r="F3250" s="212">
        <v>5000</v>
      </c>
      <c r="G3250" s="215"/>
      <c r="H3250" s="215" t="s">
        <v>979</v>
      </c>
      <c r="AY3250" s="126"/>
      <c r="BB3250" s="126"/>
      <c r="BE3250" s="126"/>
    </row>
    <row r="3251" spans="5:57" x14ac:dyDescent="0.25">
      <c r="E3251" s="282">
        <v>44909</v>
      </c>
      <c r="F3251" s="212">
        <v>5000</v>
      </c>
      <c r="G3251" s="215"/>
      <c r="H3251" s="215" t="s">
        <v>937</v>
      </c>
      <c r="AY3251" s="126"/>
      <c r="BB3251" s="126"/>
      <c r="BE3251" s="126"/>
    </row>
    <row r="3252" spans="5:57" x14ac:dyDescent="0.25">
      <c r="E3252" s="282">
        <v>44909</v>
      </c>
      <c r="F3252" s="212">
        <v>6000</v>
      </c>
      <c r="G3252" s="215"/>
      <c r="H3252" s="215" t="s">
        <v>903</v>
      </c>
      <c r="AY3252" s="126"/>
      <c r="BB3252" s="126"/>
      <c r="BE3252" s="126"/>
    </row>
    <row r="3253" spans="5:57" x14ac:dyDescent="0.25">
      <c r="E3253" s="282">
        <v>44908</v>
      </c>
      <c r="F3253" s="212">
        <v>8000</v>
      </c>
      <c r="G3253" s="215"/>
      <c r="H3253" s="215" t="s">
        <v>937</v>
      </c>
      <c r="AY3253" s="126"/>
      <c r="BB3253" s="126"/>
      <c r="BE3253" s="126"/>
    </row>
    <row r="3254" spans="5:57" x14ac:dyDescent="0.25">
      <c r="E3254" s="282">
        <v>44908</v>
      </c>
      <c r="F3254" s="212">
        <v>2000</v>
      </c>
      <c r="G3254" s="215"/>
      <c r="H3254" s="215" t="s">
        <v>605</v>
      </c>
      <c r="AY3254" s="126"/>
      <c r="BB3254" s="126"/>
      <c r="BE3254" s="126"/>
    </row>
    <row r="3255" spans="5:57" x14ac:dyDescent="0.25">
      <c r="E3255" s="282">
        <v>44908</v>
      </c>
      <c r="F3255" s="212">
        <v>10000</v>
      </c>
      <c r="G3255" s="215"/>
      <c r="H3255" s="215" t="s">
        <v>980</v>
      </c>
      <c r="AY3255" s="126"/>
      <c r="BB3255" s="126"/>
      <c r="BE3255" s="126"/>
    </row>
    <row r="3256" spans="5:57" x14ac:dyDescent="0.25">
      <c r="E3256" s="282">
        <v>44907</v>
      </c>
      <c r="F3256" s="212">
        <v>19000</v>
      </c>
      <c r="G3256" s="215"/>
      <c r="H3256" s="215" t="s">
        <v>983</v>
      </c>
      <c r="AY3256" s="126"/>
      <c r="BB3256" s="126"/>
      <c r="BE3256" s="126"/>
    </row>
    <row r="3257" spans="5:57" x14ac:dyDescent="0.25">
      <c r="E3257" s="282">
        <v>44907</v>
      </c>
      <c r="F3257" s="212">
        <v>8000</v>
      </c>
      <c r="G3257" s="215" t="s">
        <v>884</v>
      </c>
      <c r="H3257" s="215" t="s">
        <v>982</v>
      </c>
      <c r="AY3257" s="126"/>
      <c r="BB3257" s="126"/>
      <c r="BE3257" s="126"/>
    </row>
    <row r="3258" spans="5:57" x14ac:dyDescent="0.25">
      <c r="E3258" s="282">
        <v>44907</v>
      </c>
      <c r="F3258" s="212">
        <v>7000</v>
      </c>
      <c r="G3258" s="215"/>
      <c r="H3258" s="215" t="s">
        <v>981</v>
      </c>
      <c r="AY3258" s="126"/>
      <c r="BB3258" s="126"/>
      <c r="BE3258" s="126"/>
    </row>
    <row r="3259" spans="5:57" x14ac:dyDescent="0.25">
      <c r="E3259" s="282">
        <v>44906</v>
      </c>
      <c r="F3259" s="212">
        <v>3000</v>
      </c>
      <c r="G3259" s="215"/>
      <c r="H3259" s="215" t="s">
        <v>984</v>
      </c>
      <c r="AY3259" s="126"/>
      <c r="BB3259" s="126"/>
      <c r="BE3259" s="126"/>
    </row>
    <row r="3260" spans="5:57" x14ac:dyDescent="0.25">
      <c r="E3260" s="282">
        <v>44906</v>
      </c>
      <c r="F3260" s="212">
        <v>2000</v>
      </c>
      <c r="G3260" s="215"/>
      <c r="H3260" s="215" t="s">
        <v>976</v>
      </c>
      <c r="AY3260" s="126"/>
      <c r="BB3260" s="126"/>
      <c r="BE3260" s="126"/>
    </row>
    <row r="3261" spans="5:57" x14ac:dyDescent="0.25">
      <c r="E3261" s="282">
        <v>44906</v>
      </c>
      <c r="F3261" s="212">
        <v>46000</v>
      </c>
      <c r="G3261" s="215"/>
      <c r="H3261" s="215" t="s">
        <v>985</v>
      </c>
      <c r="AY3261" s="126"/>
      <c r="BB3261" s="126"/>
      <c r="BE3261" s="126"/>
    </row>
    <row r="3262" spans="5:57" x14ac:dyDescent="0.25">
      <c r="E3262" s="282">
        <v>44906</v>
      </c>
      <c r="F3262" s="212">
        <v>10000</v>
      </c>
      <c r="G3262" s="215"/>
      <c r="H3262" s="215" t="s">
        <v>953</v>
      </c>
      <c r="AY3262" s="126"/>
      <c r="BB3262" s="126"/>
      <c r="BE3262" s="126"/>
    </row>
    <row r="3263" spans="5:57" x14ac:dyDescent="0.25">
      <c r="E3263" s="282">
        <v>44906</v>
      </c>
      <c r="F3263" s="212">
        <v>192000</v>
      </c>
      <c r="G3263" s="215"/>
      <c r="H3263" s="215" t="s">
        <v>889</v>
      </c>
      <c r="AY3263" s="126"/>
      <c r="BB3263" s="126"/>
      <c r="BE3263" s="126"/>
    </row>
    <row r="3264" spans="5:57" x14ac:dyDescent="0.25">
      <c r="E3264" s="282">
        <v>44904</v>
      </c>
      <c r="F3264" s="212">
        <v>27000</v>
      </c>
      <c r="G3264" s="215"/>
      <c r="H3264" s="215" t="s">
        <v>986</v>
      </c>
      <c r="AY3264" s="126"/>
      <c r="BB3264" s="126"/>
      <c r="BE3264" s="126"/>
    </row>
    <row r="3265" spans="5:57" x14ac:dyDescent="0.25">
      <c r="E3265" s="282">
        <v>44902</v>
      </c>
      <c r="F3265" s="212">
        <v>4000</v>
      </c>
      <c r="G3265" s="215"/>
      <c r="H3265" s="215" t="s">
        <v>987</v>
      </c>
      <c r="AY3265" s="126"/>
      <c r="BB3265" s="126"/>
      <c r="BE3265" s="126"/>
    </row>
    <row r="3266" spans="5:57" x14ac:dyDescent="0.25">
      <c r="E3266" s="282">
        <v>44902</v>
      </c>
      <c r="F3266" s="212">
        <v>11000</v>
      </c>
      <c r="G3266" s="215"/>
      <c r="H3266" s="215" t="s">
        <v>989</v>
      </c>
      <c r="AY3266" s="126"/>
      <c r="BB3266" s="126"/>
      <c r="BE3266" s="126"/>
    </row>
    <row r="3267" spans="5:57" x14ac:dyDescent="0.25">
      <c r="E3267" s="282">
        <v>44902</v>
      </c>
      <c r="F3267" s="212">
        <v>3000</v>
      </c>
      <c r="G3267" s="215"/>
      <c r="H3267" s="215" t="s">
        <v>883</v>
      </c>
      <c r="AY3267" s="126"/>
      <c r="BB3267" s="126"/>
      <c r="BE3267" s="126"/>
    </row>
    <row r="3268" spans="5:57" x14ac:dyDescent="0.25">
      <c r="E3268" s="282">
        <v>44902</v>
      </c>
      <c r="F3268" s="212">
        <v>4000</v>
      </c>
      <c r="G3268" s="215"/>
      <c r="H3268" s="215" t="s">
        <v>988</v>
      </c>
      <c r="AY3268" s="126"/>
      <c r="BB3268" s="126"/>
      <c r="BE3268" s="126"/>
    </row>
    <row r="3269" spans="5:57" x14ac:dyDescent="0.25">
      <c r="E3269" s="282">
        <v>44902</v>
      </c>
      <c r="F3269" s="212">
        <v>39000</v>
      </c>
      <c r="G3269" s="215"/>
      <c r="H3269" s="215" t="s">
        <v>990</v>
      </c>
      <c r="AY3269" s="126"/>
      <c r="BB3269" s="126"/>
      <c r="BE3269" s="126"/>
    </row>
    <row r="3270" spans="5:57" x14ac:dyDescent="0.25">
      <c r="E3270" s="282">
        <v>44901</v>
      </c>
      <c r="F3270" s="212">
        <v>50000</v>
      </c>
      <c r="G3270" s="215"/>
      <c r="H3270" s="215" t="s">
        <v>994</v>
      </c>
      <c r="AY3270" s="126"/>
      <c r="BB3270" s="126"/>
      <c r="BE3270" s="126"/>
    </row>
    <row r="3271" spans="5:57" x14ac:dyDescent="0.25">
      <c r="E3271" s="282">
        <v>44901</v>
      </c>
      <c r="F3271" s="212">
        <v>2000</v>
      </c>
      <c r="G3271" s="215"/>
      <c r="H3271" s="215" t="s">
        <v>605</v>
      </c>
      <c r="AY3271" s="126"/>
      <c r="BB3271" s="126"/>
      <c r="BE3271" s="126"/>
    </row>
    <row r="3272" spans="5:57" x14ac:dyDescent="0.25">
      <c r="E3272" s="282">
        <v>44901</v>
      </c>
      <c r="F3272" s="212">
        <v>2000</v>
      </c>
      <c r="G3272" s="215"/>
      <c r="H3272" s="215" t="s">
        <v>991</v>
      </c>
      <c r="AY3272" s="126"/>
      <c r="BB3272" s="126"/>
      <c r="BE3272" s="126"/>
    </row>
    <row r="3273" spans="5:57" x14ac:dyDescent="0.25">
      <c r="E3273" s="282">
        <v>44901</v>
      </c>
      <c r="F3273" s="212">
        <v>9000</v>
      </c>
      <c r="G3273" s="215"/>
      <c r="H3273" s="215" t="s">
        <v>995</v>
      </c>
      <c r="AY3273" s="126"/>
      <c r="BB3273" s="126"/>
      <c r="BE3273" s="126"/>
    </row>
    <row r="3274" spans="5:57" x14ac:dyDescent="0.25">
      <c r="E3274" s="282">
        <v>44901</v>
      </c>
      <c r="F3274" s="212">
        <v>20000</v>
      </c>
      <c r="G3274" s="215" t="s">
        <v>884</v>
      </c>
      <c r="H3274" s="215" t="s">
        <v>885</v>
      </c>
      <c r="AY3274" s="126"/>
      <c r="BB3274" s="126"/>
      <c r="BE3274" s="126"/>
    </row>
    <row r="3275" spans="5:57" x14ac:dyDescent="0.25">
      <c r="E3275" s="282">
        <v>44901</v>
      </c>
      <c r="F3275" s="212">
        <v>4000</v>
      </c>
      <c r="G3275" s="215"/>
      <c r="H3275" s="215" t="s">
        <v>890</v>
      </c>
      <c r="AY3275" s="126"/>
      <c r="BB3275" s="126"/>
      <c r="BE3275" s="126"/>
    </row>
    <row r="3276" spans="5:57" x14ac:dyDescent="0.25">
      <c r="E3276" s="282">
        <v>44901</v>
      </c>
      <c r="F3276" s="212">
        <v>114000</v>
      </c>
      <c r="G3276" s="215" t="s">
        <v>884</v>
      </c>
      <c r="H3276" s="215" t="s">
        <v>993</v>
      </c>
      <c r="AY3276" s="126"/>
      <c r="BB3276" s="126"/>
      <c r="BE3276" s="126"/>
    </row>
    <row r="3277" spans="5:57" x14ac:dyDescent="0.25">
      <c r="E3277" s="282">
        <v>44901</v>
      </c>
      <c r="F3277" s="212">
        <v>15000</v>
      </c>
      <c r="G3277" s="215"/>
      <c r="H3277" s="215" t="s">
        <v>992</v>
      </c>
      <c r="AY3277" s="126"/>
      <c r="BB3277" s="126"/>
      <c r="BE3277" s="126"/>
    </row>
    <row r="3278" spans="5:57" x14ac:dyDescent="0.25">
      <c r="E3278" s="282">
        <v>44900</v>
      </c>
      <c r="F3278" s="212">
        <v>3000</v>
      </c>
      <c r="G3278" s="215"/>
      <c r="H3278" s="215" t="s">
        <v>998</v>
      </c>
      <c r="AY3278" s="126"/>
      <c r="BB3278" s="126"/>
      <c r="BE3278" s="126"/>
    </row>
    <row r="3279" spans="5:57" x14ac:dyDescent="0.25">
      <c r="E3279" s="282">
        <v>44900</v>
      </c>
      <c r="F3279" s="212">
        <v>2000</v>
      </c>
      <c r="G3279" s="215"/>
      <c r="H3279" s="215" t="s">
        <v>997</v>
      </c>
      <c r="AY3279" s="126"/>
      <c r="BB3279" s="126"/>
      <c r="BE3279" s="126"/>
    </row>
    <row r="3280" spans="5:57" x14ac:dyDescent="0.25">
      <c r="E3280" s="282">
        <v>44900</v>
      </c>
      <c r="F3280" s="212">
        <v>20000</v>
      </c>
      <c r="G3280" s="215"/>
      <c r="H3280" s="215" t="s">
        <v>996</v>
      </c>
      <c r="AY3280" s="126"/>
      <c r="BB3280" s="126"/>
      <c r="BE3280" s="126"/>
    </row>
    <row r="3281" spans="5:57" x14ac:dyDescent="0.25">
      <c r="E3281" s="282">
        <v>44898</v>
      </c>
      <c r="F3281" s="212">
        <v>3000</v>
      </c>
      <c r="G3281" s="215"/>
      <c r="H3281" s="215" t="s">
        <v>888</v>
      </c>
      <c r="AY3281" s="126"/>
      <c r="BB3281" s="126"/>
      <c r="BE3281" s="126"/>
    </row>
    <row r="3282" spans="5:57" x14ac:dyDescent="0.25">
      <c r="E3282" s="282">
        <v>44898</v>
      </c>
      <c r="F3282" s="212">
        <v>4000</v>
      </c>
      <c r="G3282" s="215"/>
      <c r="H3282" s="215" t="s">
        <v>976</v>
      </c>
      <c r="AY3282" s="126"/>
      <c r="BB3282" s="126"/>
      <c r="BE3282" s="126"/>
    </row>
    <row r="3283" spans="5:57" x14ac:dyDescent="0.25">
      <c r="E3283" s="282">
        <v>44898</v>
      </c>
      <c r="F3283" s="212">
        <v>143000</v>
      </c>
      <c r="G3283" s="215"/>
      <c r="H3283" s="215" t="s">
        <v>999</v>
      </c>
      <c r="AY3283" s="126"/>
      <c r="BB3283" s="126"/>
      <c r="BE3283" s="126"/>
    </row>
    <row r="3284" spans="5:57" x14ac:dyDescent="0.25">
      <c r="E3284" s="282">
        <v>44897</v>
      </c>
      <c r="F3284" s="212">
        <v>8000</v>
      </c>
      <c r="G3284" s="215"/>
      <c r="H3284" s="215" t="s">
        <v>903</v>
      </c>
      <c r="AY3284" s="126"/>
      <c r="BB3284" s="126"/>
      <c r="BE3284" s="126"/>
    </row>
    <row r="3285" spans="5:57" x14ac:dyDescent="0.25">
      <c r="E3285" s="282">
        <v>44895</v>
      </c>
      <c r="F3285" s="212">
        <v>1000</v>
      </c>
      <c r="G3285" s="215"/>
      <c r="H3285" s="215" t="s">
        <v>605</v>
      </c>
      <c r="AY3285" s="126"/>
      <c r="BB3285" s="126"/>
      <c r="BE3285" s="126"/>
    </row>
    <row r="3286" spans="5:57" x14ac:dyDescent="0.25">
      <c r="E3286" s="282">
        <v>44893</v>
      </c>
      <c r="F3286" s="212">
        <v>220000</v>
      </c>
      <c r="G3286" s="215"/>
      <c r="H3286" s="215" t="s">
        <v>1000</v>
      </c>
      <c r="AY3286" s="126"/>
      <c r="BB3286" s="126"/>
      <c r="BE3286" s="126"/>
    </row>
    <row r="3287" spans="5:57" x14ac:dyDescent="0.25">
      <c r="E3287" s="282">
        <v>44891</v>
      </c>
      <c r="F3287" s="212">
        <v>20000</v>
      </c>
      <c r="G3287" s="215" t="s">
        <v>884</v>
      </c>
      <c r="H3287" s="215" t="s">
        <v>1003</v>
      </c>
      <c r="AY3287" s="126"/>
      <c r="BB3287" s="126"/>
      <c r="BE3287" s="126"/>
    </row>
    <row r="3288" spans="5:57" x14ac:dyDescent="0.25">
      <c r="E3288" s="282">
        <v>44891</v>
      </c>
      <c r="F3288" s="212">
        <v>120000</v>
      </c>
      <c r="G3288" s="215"/>
      <c r="H3288" s="215" t="s">
        <v>1001</v>
      </c>
      <c r="AY3288" s="126"/>
      <c r="BB3288" s="126"/>
      <c r="BE3288" s="126"/>
    </row>
    <row r="3289" spans="5:57" x14ac:dyDescent="0.25">
      <c r="E3289" s="282">
        <v>44891</v>
      </c>
      <c r="F3289" s="212">
        <v>32000</v>
      </c>
      <c r="G3289" s="215"/>
      <c r="H3289" s="215" t="s">
        <v>1002</v>
      </c>
      <c r="AY3289" s="126"/>
      <c r="BB3289" s="126"/>
      <c r="BE3289" s="126"/>
    </row>
    <row r="3290" spans="5:57" x14ac:dyDescent="0.25">
      <c r="E3290" s="282">
        <v>44890</v>
      </c>
      <c r="F3290" s="212">
        <v>8000</v>
      </c>
      <c r="G3290" s="215"/>
      <c r="H3290" s="215" t="s">
        <v>1004</v>
      </c>
      <c r="AY3290" s="126"/>
      <c r="BB3290" s="126"/>
      <c r="BE3290" s="126"/>
    </row>
    <row r="3291" spans="5:57" x14ac:dyDescent="0.25">
      <c r="E3291" s="282">
        <v>44889</v>
      </c>
      <c r="F3291" s="212">
        <v>2500</v>
      </c>
      <c r="G3291" s="215"/>
      <c r="H3291" s="215" t="s">
        <v>1005</v>
      </c>
      <c r="AY3291" s="126"/>
      <c r="BB3291" s="126"/>
      <c r="BE3291" s="126"/>
    </row>
    <row r="3292" spans="5:57" x14ac:dyDescent="0.25">
      <c r="E3292" s="282">
        <v>44889</v>
      </c>
      <c r="F3292" s="212">
        <v>2500</v>
      </c>
      <c r="G3292" s="215"/>
      <c r="H3292" s="215" t="s">
        <v>1006</v>
      </c>
      <c r="AY3292" s="126"/>
      <c r="BB3292" s="126"/>
      <c r="BE3292" s="126"/>
    </row>
    <row r="3293" spans="5:57" x14ac:dyDescent="0.25">
      <c r="E3293" s="282">
        <v>44887</v>
      </c>
      <c r="F3293" s="212">
        <v>5000</v>
      </c>
      <c r="G3293" s="215"/>
      <c r="H3293" s="215" t="s">
        <v>1007</v>
      </c>
      <c r="AY3293" s="126"/>
      <c r="BB3293" s="126"/>
      <c r="BE3293" s="126"/>
    </row>
    <row r="3294" spans="5:57" x14ac:dyDescent="0.25">
      <c r="E3294" s="282">
        <v>44887</v>
      </c>
      <c r="F3294" s="212">
        <v>4000</v>
      </c>
      <c r="G3294" s="215"/>
      <c r="H3294" s="215" t="s">
        <v>903</v>
      </c>
      <c r="AY3294" s="126"/>
      <c r="BB3294" s="126"/>
      <c r="BE3294" s="126"/>
    </row>
    <row r="3295" spans="5:57" x14ac:dyDescent="0.25">
      <c r="E3295" s="282">
        <v>44887</v>
      </c>
      <c r="F3295" s="212">
        <v>2000</v>
      </c>
      <c r="G3295" s="215"/>
      <c r="H3295" s="215" t="s">
        <v>1008</v>
      </c>
      <c r="AY3295" s="126"/>
      <c r="BB3295" s="126"/>
      <c r="BE3295" s="126"/>
    </row>
    <row r="3296" spans="5:57" x14ac:dyDescent="0.25">
      <c r="E3296" s="282">
        <v>44887</v>
      </c>
      <c r="F3296" s="212">
        <v>142000</v>
      </c>
      <c r="G3296" s="215"/>
      <c r="H3296" s="215" t="s">
        <v>889</v>
      </c>
      <c r="AY3296" s="126"/>
      <c r="BB3296" s="126"/>
      <c r="BE3296" s="126"/>
    </row>
    <row r="3297" spans="5:57" x14ac:dyDescent="0.25">
      <c r="E3297" s="282">
        <v>44882</v>
      </c>
      <c r="F3297" s="212">
        <v>30000</v>
      </c>
      <c r="G3297" s="215"/>
      <c r="H3297" s="215" t="s">
        <v>1009</v>
      </c>
      <c r="AY3297" s="126"/>
      <c r="BB3297" s="126"/>
      <c r="BE3297" s="126"/>
    </row>
    <row r="3298" spans="5:57" x14ac:dyDescent="0.25">
      <c r="E3298" s="282">
        <v>44882</v>
      </c>
      <c r="F3298" s="212">
        <v>10000</v>
      </c>
      <c r="G3298" s="215"/>
      <c r="H3298" s="215" t="s">
        <v>953</v>
      </c>
      <c r="AY3298" s="126"/>
      <c r="BB3298" s="126"/>
      <c r="BE3298" s="126"/>
    </row>
    <row r="3299" spans="5:57" x14ac:dyDescent="0.25">
      <c r="E3299" s="282">
        <v>44882</v>
      </c>
      <c r="F3299" s="212">
        <v>20000</v>
      </c>
      <c r="G3299" s="215"/>
      <c r="H3299" s="215" t="s">
        <v>1010</v>
      </c>
      <c r="AY3299" s="126"/>
      <c r="BB3299" s="126"/>
      <c r="BE3299" s="126"/>
    </row>
    <row r="3300" spans="5:57" x14ac:dyDescent="0.25">
      <c r="E3300" s="282">
        <v>44880</v>
      </c>
      <c r="F3300" s="212">
        <v>4000</v>
      </c>
      <c r="G3300" s="215"/>
      <c r="H3300" s="215" t="s">
        <v>998</v>
      </c>
      <c r="AY3300" s="126"/>
      <c r="BB3300" s="126"/>
      <c r="BE3300" s="126"/>
    </row>
    <row r="3301" spans="5:57" x14ac:dyDescent="0.25">
      <c r="E3301" s="282">
        <v>44876</v>
      </c>
      <c r="F3301" s="212">
        <v>2000</v>
      </c>
      <c r="G3301" s="215"/>
      <c r="H3301" s="215" t="s">
        <v>888</v>
      </c>
      <c r="AY3301" s="126"/>
      <c r="BB3301" s="126"/>
      <c r="BE3301" s="126"/>
    </row>
    <row r="3302" spans="5:57" x14ac:dyDescent="0.25">
      <c r="E3302" s="282">
        <v>44876</v>
      </c>
      <c r="F3302" s="212">
        <v>216000</v>
      </c>
      <c r="G3302" s="215"/>
      <c r="H3302" s="215" t="s">
        <v>889</v>
      </c>
      <c r="AY3302" s="126"/>
      <c r="BB3302" s="126"/>
      <c r="BE3302" s="126"/>
    </row>
    <row r="3303" spans="5:57" x14ac:dyDescent="0.25">
      <c r="E3303" s="282">
        <v>44876</v>
      </c>
      <c r="F3303" s="212">
        <v>3000</v>
      </c>
      <c r="G3303" s="215"/>
      <c r="H3303" s="215" t="s">
        <v>883</v>
      </c>
      <c r="AY3303" s="126"/>
      <c r="BB3303" s="126"/>
      <c r="BE3303" s="126"/>
    </row>
    <row r="3304" spans="5:57" x14ac:dyDescent="0.25">
      <c r="E3304" s="282">
        <v>44876</v>
      </c>
      <c r="F3304" s="212">
        <v>10000</v>
      </c>
      <c r="G3304" s="215" t="s">
        <v>884</v>
      </c>
      <c r="H3304" s="215" t="s">
        <v>1012</v>
      </c>
      <c r="AY3304" s="126"/>
      <c r="BB3304" s="126"/>
      <c r="BE3304" s="126"/>
    </row>
    <row r="3305" spans="5:57" x14ac:dyDescent="0.25">
      <c r="E3305" s="282">
        <v>44876</v>
      </c>
      <c r="F3305" s="212">
        <v>20000</v>
      </c>
      <c r="G3305" s="215"/>
      <c r="H3305" s="215" t="s">
        <v>1011</v>
      </c>
      <c r="AY3305" s="126"/>
      <c r="BB3305" s="126"/>
      <c r="BE3305" s="126"/>
    </row>
    <row r="3306" spans="5:57" x14ac:dyDescent="0.25">
      <c r="E3306" s="282">
        <v>44876</v>
      </c>
      <c r="F3306" s="212">
        <v>25000</v>
      </c>
      <c r="G3306" s="215" t="s">
        <v>884</v>
      </c>
      <c r="H3306" s="215" t="s">
        <v>1013</v>
      </c>
      <c r="AY3306" s="126"/>
      <c r="BB3306" s="126"/>
      <c r="BE3306" s="126"/>
    </row>
    <row r="3307" spans="5:57" x14ac:dyDescent="0.25">
      <c r="E3307" s="282">
        <v>44875</v>
      </c>
      <c r="F3307" s="212">
        <v>3000</v>
      </c>
      <c r="G3307" s="215"/>
      <c r="H3307" s="215" t="s">
        <v>1014</v>
      </c>
      <c r="AY3307" s="126"/>
      <c r="BB3307" s="126"/>
      <c r="BE3307" s="126"/>
    </row>
    <row r="3308" spans="5:57" x14ac:dyDescent="0.25">
      <c r="E3308" s="282">
        <v>44874</v>
      </c>
      <c r="F3308" s="212">
        <v>5000</v>
      </c>
      <c r="G3308" s="215"/>
      <c r="H3308" s="215" t="s">
        <v>1016</v>
      </c>
      <c r="AY3308" s="126"/>
      <c r="BB3308" s="126"/>
      <c r="BE3308" s="126"/>
    </row>
    <row r="3309" spans="5:57" x14ac:dyDescent="0.25">
      <c r="E3309" s="282">
        <v>44874</v>
      </c>
      <c r="F3309" s="212">
        <v>10000</v>
      </c>
      <c r="G3309" s="215"/>
      <c r="H3309" s="215" t="s">
        <v>1015</v>
      </c>
      <c r="AY3309" s="126"/>
      <c r="BB3309" s="126"/>
      <c r="BE3309" s="126"/>
    </row>
    <row r="3310" spans="5:57" x14ac:dyDescent="0.25">
      <c r="E3310" s="282">
        <v>44874</v>
      </c>
      <c r="F3310" s="212">
        <v>20000</v>
      </c>
      <c r="G3310" s="215" t="s">
        <v>884</v>
      </c>
      <c r="H3310" s="215" t="s">
        <v>885</v>
      </c>
      <c r="AY3310" s="126"/>
      <c r="BB3310" s="126"/>
      <c r="BE3310" s="126"/>
    </row>
    <row r="3311" spans="5:57" x14ac:dyDescent="0.25">
      <c r="E3311" s="282">
        <v>44873</v>
      </c>
      <c r="F3311" s="212">
        <v>2000</v>
      </c>
      <c r="G3311" s="215"/>
      <c r="H3311" s="215" t="s">
        <v>605</v>
      </c>
      <c r="AY3311" s="126"/>
      <c r="BB3311" s="126"/>
      <c r="BE3311" s="126"/>
    </row>
    <row r="3312" spans="5:57" x14ac:dyDescent="0.25">
      <c r="E3312" s="282">
        <v>44873</v>
      </c>
      <c r="F3312" s="212">
        <v>1000</v>
      </c>
      <c r="G3312" s="215"/>
      <c r="H3312" s="215" t="s">
        <v>1017</v>
      </c>
      <c r="AY3312" s="126"/>
      <c r="BB3312" s="126"/>
      <c r="BE3312" s="126"/>
    </row>
    <row r="3313" spans="5:57" x14ac:dyDescent="0.25">
      <c r="E3313" s="282">
        <v>44871</v>
      </c>
      <c r="F3313" s="212">
        <v>33000</v>
      </c>
      <c r="G3313" s="215"/>
      <c r="H3313" s="215" t="s">
        <v>1018</v>
      </c>
      <c r="AY3313" s="126"/>
      <c r="BB3313" s="126"/>
      <c r="BE3313" s="126"/>
    </row>
    <row r="3314" spans="5:57" x14ac:dyDescent="0.25">
      <c r="E3314" s="282">
        <v>44870</v>
      </c>
      <c r="F3314" s="212">
        <v>2000</v>
      </c>
      <c r="G3314" s="215"/>
      <c r="H3314" s="215" t="s">
        <v>984</v>
      </c>
      <c r="AY3314" s="126"/>
      <c r="BB3314" s="126"/>
      <c r="BE3314" s="126"/>
    </row>
    <row r="3315" spans="5:57" x14ac:dyDescent="0.25">
      <c r="E3315" s="282">
        <v>44870</v>
      </c>
      <c r="F3315" s="212">
        <v>2000</v>
      </c>
      <c r="G3315" s="215"/>
      <c r="H3315" s="215" t="s">
        <v>976</v>
      </c>
      <c r="AY3315" s="126"/>
      <c r="BB3315" s="126"/>
      <c r="BE3315" s="126"/>
    </row>
    <row r="3316" spans="5:57" x14ac:dyDescent="0.25">
      <c r="E3316" s="282">
        <v>44870</v>
      </c>
      <c r="F3316" s="212">
        <v>10000</v>
      </c>
      <c r="G3316" s="215"/>
      <c r="H3316" s="215" t="s">
        <v>953</v>
      </c>
      <c r="AY3316" s="126"/>
      <c r="BB3316" s="126"/>
      <c r="BE3316" s="126"/>
    </row>
    <row r="3317" spans="5:57" x14ac:dyDescent="0.25">
      <c r="E3317" s="282">
        <v>44870</v>
      </c>
      <c r="F3317" s="212">
        <v>172000</v>
      </c>
      <c r="G3317" s="215"/>
      <c r="H3317" s="215" t="s">
        <v>889</v>
      </c>
      <c r="AY3317" s="126"/>
      <c r="BB3317" s="126"/>
      <c r="BE3317" s="126"/>
    </row>
    <row r="3318" spans="5:57" x14ac:dyDescent="0.25">
      <c r="E3318" s="282">
        <v>44870</v>
      </c>
      <c r="F3318" s="212">
        <v>3000</v>
      </c>
      <c r="G3318" s="215"/>
      <c r="H3318" s="215" t="s">
        <v>883</v>
      </c>
      <c r="AY3318" s="126"/>
      <c r="BB3318" s="126"/>
      <c r="BE3318" s="126"/>
    </row>
    <row r="3319" spans="5:57" x14ac:dyDescent="0.25">
      <c r="E3319" s="282">
        <v>44870</v>
      </c>
      <c r="F3319" s="212">
        <v>12000</v>
      </c>
      <c r="G3319" s="215"/>
      <c r="H3319" s="215" t="s">
        <v>1019</v>
      </c>
      <c r="AY3319" s="126"/>
      <c r="BB3319" s="126"/>
      <c r="BE3319" s="126"/>
    </row>
    <row r="3320" spans="5:57" x14ac:dyDescent="0.25">
      <c r="E3320" s="282">
        <v>44869</v>
      </c>
      <c r="F3320" s="212">
        <v>1000</v>
      </c>
      <c r="G3320" s="215"/>
      <c r="H3320" s="215" t="s">
        <v>890</v>
      </c>
      <c r="AY3320" s="126"/>
      <c r="BB3320" s="126"/>
      <c r="BE3320" s="126"/>
    </row>
    <row r="3321" spans="5:57" x14ac:dyDescent="0.25">
      <c r="E3321" s="282">
        <v>44868</v>
      </c>
      <c r="F3321" s="212">
        <v>2000</v>
      </c>
      <c r="G3321" s="215"/>
      <c r="H3321" s="215" t="s">
        <v>605</v>
      </c>
      <c r="AY3321" s="126"/>
      <c r="BB3321" s="126"/>
      <c r="BE3321" s="126"/>
    </row>
    <row r="3322" spans="5:57" x14ac:dyDescent="0.25">
      <c r="E3322" s="282">
        <v>44868</v>
      </c>
      <c r="F3322" s="212">
        <v>2000</v>
      </c>
      <c r="G3322" s="215"/>
      <c r="H3322" s="215" t="s">
        <v>998</v>
      </c>
      <c r="AY3322" s="126"/>
      <c r="BB3322" s="126"/>
      <c r="BE3322" s="126"/>
    </row>
    <row r="3323" spans="5:57" x14ac:dyDescent="0.25">
      <c r="E3323" s="282">
        <v>44867</v>
      </c>
      <c r="F3323" s="212">
        <v>19000</v>
      </c>
      <c r="G3323" s="215"/>
      <c r="H3323" s="215" t="s">
        <v>916</v>
      </c>
      <c r="AY3323" s="126"/>
      <c r="BB3323" s="126"/>
      <c r="BE3323" s="126"/>
    </row>
    <row r="3324" spans="5:57" x14ac:dyDescent="0.25">
      <c r="E3324" s="282">
        <v>44867</v>
      </c>
      <c r="F3324" s="212">
        <v>8000</v>
      </c>
      <c r="G3324" s="215"/>
      <c r="H3324" s="215" t="s">
        <v>903</v>
      </c>
      <c r="AY3324" s="126"/>
      <c r="BB3324" s="126"/>
      <c r="BE3324" s="126"/>
    </row>
    <row r="3325" spans="5:57" x14ac:dyDescent="0.25">
      <c r="E3325" s="282">
        <v>44867</v>
      </c>
      <c r="F3325" s="212">
        <v>7000</v>
      </c>
      <c r="G3325" s="215"/>
      <c r="H3325" s="215" t="s">
        <v>1022</v>
      </c>
      <c r="AY3325" s="126"/>
      <c r="BB3325" s="126"/>
      <c r="BE3325" s="126"/>
    </row>
    <row r="3326" spans="5:57" x14ac:dyDescent="0.25">
      <c r="E3326" s="282">
        <v>44867</v>
      </c>
      <c r="F3326" s="212">
        <v>23000</v>
      </c>
      <c r="G3326" s="215"/>
      <c r="H3326" s="215" t="s">
        <v>1024</v>
      </c>
      <c r="AY3326" s="126"/>
      <c r="BB3326" s="126"/>
      <c r="BE3326" s="126"/>
    </row>
    <row r="3327" spans="5:57" x14ac:dyDescent="0.25">
      <c r="E3327" s="282">
        <v>44867</v>
      </c>
      <c r="F3327" s="212">
        <v>28000</v>
      </c>
      <c r="G3327" s="215"/>
      <c r="H3327" s="215" t="s">
        <v>1021</v>
      </c>
      <c r="AY3327" s="126"/>
      <c r="BB3327" s="126"/>
      <c r="BE3327" s="126"/>
    </row>
    <row r="3328" spans="5:57" x14ac:dyDescent="0.25">
      <c r="E3328" s="282">
        <v>44867</v>
      </c>
      <c r="F3328" s="212">
        <v>5000</v>
      </c>
      <c r="G3328" s="215"/>
      <c r="H3328" s="215" t="s">
        <v>975</v>
      </c>
      <c r="AY3328" s="126"/>
      <c r="BB3328" s="126"/>
      <c r="BE3328" s="126"/>
    </row>
    <row r="3329" spans="5:57" x14ac:dyDescent="0.25">
      <c r="E3329" s="282">
        <v>44867</v>
      </c>
      <c r="F3329" s="212">
        <v>4000</v>
      </c>
      <c r="G3329" s="215"/>
      <c r="H3329" s="215" t="s">
        <v>1020</v>
      </c>
      <c r="AY3329" s="126"/>
      <c r="BB3329" s="126"/>
      <c r="BE3329" s="126"/>
    </row>
    <row r="3330" spans="5:57" x14ac:dyDescent="0.25">
      <c r="E3330" s="282">
        <v>44867</v>
      </c>
      <c r="F3330" s="212">
        <v>3000</v>
      </c>
      <c r="G3330" s="215"/>
      <c r="H3330" s="215" t="s">
        <v>1023</v>
      </c>
      <c r="AY3330" s="126"/>
      <c r="BB3330" s="126"/>
      <c r="BE3330" s="126"/>
    </row>
    <row r="3331" spans="5:57" x14ac:dyDescent="0.25">
      <c r="E3331" s="282">
        <v>44867</v>
      </c>
      <c r="F3331" s="212">
        <v>20000</v>
      </c>
      <c r="G3331" s="215"/>
      <c r="H3331" s="215" t="s">
        <v>1025</v>
      </c>
      <c r="AY3331" s="126"/>
      <c r="BB3331" s="126"/>
      <c r="BE3331" s="126"/>
    </row>
    <row r="3332" spans="5:57" x14ac:dyDescent="0.25">
      <c r="E3332" s="282">
        <v>44865</v>
      </c>
      <c r="F3332" s="212">
        <v>3000</v>
      </c>
      <c r="G3332" s="215"/>
      <c r="H3332" s="215" t="s">
        <v>1026</v>
      </c>
      <c r="AY3332" s="126"/>
      <c r="BB3332" s="126"/>
      <c r="BE3332" s="126"/>
    </row>
    <row r="3333" spans="5:57" x14ac:dyDescent="0.25">
      <c r="E3333" s="282">
        <v>44863</v>
      </c>
      <c r="F3333" s="212">
        <v>4000</v>
      </c>
      <c r="G3333" s="215"/>
      <c r="H3333" s="215" t="s">
        <v>976</v>
      </c>
      <c r="AY3333" s="126"/>
      <c r="BB3333" s="126"/>
      <c r="BE3333" s="126"/>
    </row>
    <row r="3334" spans="5:57" x14ac:dyDescent="0.25">
      <c r="E3334" s="282">
        <v>44863</v>
      </c>
      <c r="F3334" s="212">
        <v>9000</v>
      </c>
      <c r="G3334" s="215"/>
      <c r="H3334" s="215" t="s">
        <v>953</v>
      </c>
      <c r="AY3334" s="126"/>
      <c r="BB3334" s="126"/>
      <c r="BE3334" s="126"/>
    </row>
    <row r="3335" spans="5:57" x14ac:dyDescent="0.25">
      <c r="E3335" s="282">
        <v>44863</v>
      </c>
      <c r="F3335" s="212">
        <v>185000</v>
      </c>
      <c r="G3335" s="215"/>
      <c r="H3335" s="215" t="s">
        <v>889</v>
      </c>
      <c r="AY3335" s="126"/>
      <c r="BB3335" s="126"/>
      <c r="BE3335" s="126"/>
    </row>
    <row r="3336" spans="5:57" x14ac:dyDescent="0.25">
      <c r="E3336" s="282">
        <v>44863</v>
      </c>
      <c r="F3336" s="212">
        <v>3000</v>
      </c>
      <c r="G3336" s="215"/>
      <c r="H3336" s="215" t="s">
        <v>883</v>
      </c>
      <c r="AY3336" s="126"/>
      <c r="BB3336" s="126"/>
      <c r="BE3336" s="126"/>
    </row>
    <row r="3337" spans="5:57" x14ac:dyDescent="0.25">
      <c r="E3337" s="282">
        <v>44862</v>
      </c>
      <c r="F3337" s="212">
        <v>20000</v>
      </c>
      <c r="G3337" s="215" t="s">
        <v>884</v>
      </c>
      <c r="H3337" s="215" t="s">
        <v>885</v>
      </c>
      <c r="AY3337" s="126"/>
      <c r="BB3337" s="126"/>
      <c r="BE3337" s="126"/>
    </row>
    <row r="3338" spans="5:57" x14ac:dyDescent="0.25">
      <c r="E3338" s="282">
        <v>44861</v>
      </c>
      <c r="F3338" s="212">
        <v>236000</v>
      </c>
      <c r="G3338" s="215"/>
      <c r="H3338" s="215" t="s">
        <v>1027</v>
      </c>
      <c r="AY3338" s="126"/>
      <c r="BB3338" s="126"/>
      <c r="BE3338" s="126"/>
    </row>
    <row r="3339" spans="5:57" x14ac:dyDescent="0.25">
      <c r="E3339" s="282">
        <v>44860</v>
      </c>
      <c r="F3339" s="212">
        <v>5000</v>
      </c>
      <c r="G3339" s="215"/>
      <c r="H3339" s="215" t="s">
        <v>1028</v>
      </c>
      <c r="AY3339" s="126"/>
      <c r="BB3339" s="126"/>
      <c r="BE3339" s="126"/>
    </row>
    <row r="3340" spans="5:57" x14ac:dyDescent="0.25">
      <c r="E3340" s="282">
        <v>44859</v>
      </c>
      <c r="F3340" s="212">
        <v>10000</v>
      </c>
      <c r="G3340" s="215"/>
      <c r="H3340" s="215" t="s">
        <v>1030</v>
      </c>
      <c r="AY3340" s="126"/>
      <c r="BB3340" s="126"/>
      <c r="BE3340" s="126"/>
    </row>
    <row r="3341" spans="5:57" x14ac:dyDescent="0.25">
      <c r="E3341" s="282">
        <v>44859</v>
      </c>
      <c r="F3341" s="212">
        <v>2000</v>
      </c>
      <c r="G3341" s="215"/>
      <c r="H3341" s="215" t="s">
        <v>1029</v>
      </c>
      <c r="AY3341" s="126"/>
      <c r="BB3341" s="126"/>
      <c r="BE3341" s="126"/>
    </row>
    <row r="3342" spans="5:57" x14ac:dyDescent="0.25">
      <c r="E3342" s="282">
        <v>44859</v>
      </c>
      <c r="F3342" s="212">
        <v>25000</v>
      </c>
      <c r="G3342" s="215" t="s">
        <v>884</v>
      </c>
      <c r="H3342" s="215" t="s">
        <v>1031</v>
      </c>
      <c r="AY3342" s="126"/>
      <c r="BB3342" s="126"/>
      <c r="BE3342" s="126"/>
    </row>
    <row r="3343" spans="5:57" x14ac:dyDescent="0.25">
      <c r="E3343" s="282">
        <v>44858</v>
      </c>
      <c r="F3343" s="212">
        <v>40000</v>
      </c>
      <c r="G3343" s="215" t="s">
        <v>884</v>
      </c>
      <c r="H3343" s="215" t="s">
        <v>1037</v>
      </c>
      <c r="AY3343" s="126"/>
      <c r="BB3343" s="126"/>
      <c r="BE3343" s="126"/>
    </row>
    <row r="3344" spans="5:57" x14ac:dyDescent="0.25">
      <c r="E3344" s="282">
        <v>44858</v>
      </c>
      <c r="F3344" s="212">
        <v>12000</v>
      </c>
      <c r="G3344" s="215" t="s">
        <v>884</v>
      </c>
      <c r="H3344" s="215" t="s">
        <v>1036</v>
      </c>
      <c r="AY3344" s="126"/>
      <c r="BB3344" s="126"/>
      <c r="BE3344" s="126"/>
    </row>
    <row r="3345" spans="5:57" x14ac:dyDescent="0.25">
      <c r="E3345" s="282">
        <v>44858</v>
      </c>
      <c r="F3345" s="212">
        <v>5000</v>
      </c>
      <c r="G3345" s="215"/>
      <c r="H3345" s="215" t="s">
        <v>1032</v>
      </c>
      <c r="AY3345" s="126"/>
      <c r="BB3345" s="126"/>
      <c r="BE3345" s="126"/>
    </row>
    <row r="3346" spans="5:57" x14ac:dyDescent="0.25">
      <c r="E3346" s="282">
        <v>44858</v>
      </c>
      <c r="F3346" s="212">
        <v>23000</v>
      </c>
      <c r="G3346" s="215" t="s">
        <v>884</v>
      </c>
      <c r="H3346" s="215" t="s">
        <v>1029</v>
      </c>
      <c r="AY3346" s="126"/>
      <c r="BB3346" s="126"/>
      <c r="BE3346" s="126"/>
    </row>
    <row r="3347" spans="5:57" x14ac:dyDescent="0.25">
      <c r="E3347" s="282">
        <v>44858</v>
      </c>
      <c r="F3347" s="212">
        <v>25000</v>
      </c>
      <c r="G3347" s="215" t="s">
        <v>884</v>
      </c>
      <c r="H3347" s="215" t="s">
        <v>1034</v>
      </c>
      <c r="AY3347" s="126"/>
      <c r="BB3347" s="126"/>
      <c r="BE3347" s="126"/>
    </row>
    <row r="3348" spans="5:57" x14ac:dyDescent="0.25">
      <c r="E3348" s="282">
        <v>44858</v>
      </c>
      <c r="F3348" s="212">
        <v>5000</v>
      </c>
      <c r="G3348" s="215" t="s">
        <v>884</v>
      </c>
      <c r="H3348" s="215" t="s">
        <v>1033</v>
      </c>
      <c r="AY3348" s="126"/>
      <c r="BB3348" s="126"/>
      <c r="BE3348" s="126"/>
    </row>
    <row r="3349" spans="5:57" x14ac:dyDescent="0.25">
      <c r="E3349" s="282">
        <v>44858</v>
      </c>
      <c r="F3349" s="212">
        <v>9000</v>
      </c>
      <c r="G3349" s="215"/>
      <c r="H3349" s="215" t="s">
        <v>1038</v>
      </c>
      <c r="AY3349" s="126"/>
      <c r="BB3349" s="126"/>
      <c r="BE3349" s="126"/>
    </row>
    <row r="3350" spans="5:57" x14ac:dyDescent="0.25">
      <c r="E3350" s="282">
        <v>44858</v>
      </c>
      <c r="F3350" s="212">
        <v>10000</v>
      </c>
      <c r="G3350" s="215" t="s">
        <v>884</v>
      </c>
      <c r="H3350" s="215" t="s">
        <v>1035</v>
      </c>
      <c r="AY3350" s="126"/>
      <c r="BB3350" s="126"/>
      <c r="BE3350" s="126"/>
    </row>
    <row r="3351" spans="5:57" x14ac:dyDescent="0.25">
      <c r="E3351" s="282">
        <v>44857</v>
      </c>
      <c r="F3351" s="212">
        <v>20000</v>
      </c>
      <c r="G3351" s="215"/>
      <c r="H3351" s="215" t="s">
        <v>1039</v>
      </c>
      <c r="AY3351" s="126"/>
      <c r="BB3351" s="126"/>
      <c r="BE3351" s="126"/>
    </row>
    <row r="3352" spans="5:57" x14ac:dyDescent="0.25">
      <c r="E3352" s="282">
        <v>44856</v>
      </c>
      <c r="F3352" s="212">
        <v>2000</v>
      </c>
      <c r="G3352" s="215"/>
      <c r="H3352" s="215" t="s">
        <v>1042</v>
      </c>
      <c r="AY3352" s="126"/>
      <c r="BB3352" s="126"/>
      <c r="BE3352" s="126"/>
    </row>
    <row r="3353" spans="5:57" x14ac:dyDescent="0.25">
      <c r="E3353" s="282">
        <v>44856</v>
      </c>
      <c r="F3353" s="212">
        <v>6000</v>
      </c>
      <c r="G3353" s="215"/>
      <c r="H3353" s="215" t="s">
        <v>1043</v>
      </c>
      <c r="AY3353" s="126"/>
      <c r="BB3353" s="126"/>
      <c r="BE3353" s="126"/>
    </row>
    <row r="3354" spans="5:57" x14ac:dyDescent="0.25">
      <c r="E3354" s="282">
        <v>44856</v>
      </c>
      <c r="F3354" s="212">
        <v>15000</v>
      </c>
      <c r="G3354" s="215" t="s">
        <v>884</v>
      </c>
      <c r="H3354" s="215" t="s">
        <v>1040</v>
      </c>
      <c r="AY3354" s="126"/>
      <c r="BB3354" s="126"/>
      <c r="BE3354" s="126"/>
    </row>
    <row r="3355" spans="5:57" x14ac:dyDescent="0.25">
      <c r="E3355" s="282">
        <v>44856</v>
      </c>
      <c r="F3355" s="212">
        <v>160000</v>
      </c>
      <c r="G3355" s="215"/>
      <c r="H3355" s="215" t="s">
        <v>889</v>
      </c>
      <c r="AY3355" s="126"/>
      <c r="BB3355" s="126"/>
      <c r="BE3355" s="126"/>
    </row>
    <row r="3356" spans="5:57" x14ac:dyDescent="0.25">
      <c r="E3356" s="282">
        <v>44856</v>
      </c>
      <c r="F3356" s="212">
        <v>3000</v>
      </c>
      <c r="G3356" s="215"/>
      <c r="H3356" s="215" t="s">
        <v>883</v>
      </c>
      <c r="AY3356" s="126"/>
      <c r="BB3356" s="126"/>
      <c r="BE3356" s="126"/>
    </row>
    <row r="3357" spans="5:57" x14ac:dyDescent="0.25">
      <c r="E3357" s="282">
        <v>44856</v>
      </c>
      <c r="F3357" s="212">
        <v>59000</v>
      </c>
      <c r="G3357" s="215" t="s">
        <v>884</v>
      </c>
      <c r="H3357" s="215" t="s">
        <v>1041</v>
      </c>
      <c r="AY3357" s="126"/>
      <c r="BB3357" s="126"/>
      <c r="BE3357" s="126"/>
    </row>
    <row r="3358" spans="5:57" x14ac:dyDescent="0.25">
      <c r="E3358" s="282">
        <v>44855</v>
      </c>
      <c r="F3358" s="212">
        <v>2000</v>
      </c>
      <c r="G3358" s="215"/>
      <c r="H3358" s="215" t="s">
        <v>1044</v>
      </c>
      <c r="AY3358" s="126"/>
      <c r="BB3358" s="126"/>
      <c r="BE3358" s="126"/>
    </row>
    <row r="3359" spans="5:57" x14ac:dyDescent="0.25">
      <c r="E3359" s="282">
        <v>44855</v>
      </c>
      <c r="F3359" s="212">
        <v>3000</v>
      </c>
      <c r="G3359" s="215"/>
      <c r="H3359" s="215" t="s">
        <v>1045</v>
      </c>
      <c r="AY3359" s="126"/>
      <c r="BB3359" s="126"/>
      <c r="BE3359" s="126"/>
    </row>
    <row r="3360" spans="5:57" x14ac:dyDescent="0.25">
      <c r="E3360" s="282">
        <v>44854</v>
      </c>
      <c r="F3360" s="212">
        <v>140000</v>
      </c>
      <c r="G3360" s="215" t="s">
        <v>884</v>
      </c>
      <c r="H3360" s="215" t="s">
        <v>1046</v>
      </c>
      <c r="AY3360" s="126"/>
      <c r="BB3360" s="126"/>
      <c r="BE3360" s="126"/>
    </row>
    <row r="3361" spans="5:57" x14ac:dyDescent="0.25">
      <c r="E3361" s="282">
        <v>44853</v>
      </c>
      <c r="F3361" s="212">
        <v>9000</v>
      </c>
      <c r="G3361" s="215"/>
      <c r="H3361" s="215" t="s">
        <v>953</v>
      </c>
      <c r="AY3361" s="126"/>
      <c r="BB3361" s="126"/>
      <c r="BE3361" s="126"/>
    </row>
    <row r="3362" spans="5:57" x14ac:dyDescent="0.25">
      <c r="E3362" s="282">
        <v>44853</v>
      </c>
      <c r="F3362" s="212">
        <v>18000</v>
      </c>
      <c r="G3362" s="215"/>
      <c r="H3362" s="215" t="s">
        <v>916</v>
      </c>
      <c r="AY3362" s="126"/>
      <c r="BB3362" s="126"/>
      <c r="BE3362" s="126"/>
    </row>
    <row r="3363" spans="5:57" x14ac:dyDescent="0.25">
      <c r="E3363" s="282">
        <v>44853</v>
      </c>
      <c r="F3363" s="212">
        <v>8000</v>
      </c>
      <c r="G3363" s="215"/>
      <c r="H3363" s="215" t="s">
        <v>903</v>
      </c>
      <c r="AY3363" s="126"/>
      <c r="BB3363" s="126"/>
      <c r="BE3363" s="126"/>
    </row>
    <row r="3364" spans="5:57" x14ac:dyDescent="0.25">
      <c r="E3364" s="282">
        <v>44853</v>
      </c>
      <c r="F3364" s="212">
        <v>15000</v>
      </c>
      <c r="G3364" s="215"/>
      <c r="H3364" s="215" t="s">
        <v>1047</v>
      </c>
      <c r="AY3364" s="126"/>
      <c r="BB3364" s="126"/>
      <c r="BE3364" s="126"/>
    </row>
    <row r="3365" spans="5:57" x14ac:dyDescent="0.25">
      <c r="E3365" s="282">
        <v>44852</v>
      </c>
      <c r="F3365" s="212">
        <v>30000</v>
      </c>
      <c r="G3365" s="215"/>
      <c r="H3365" s="215" t="s">
        <v>1048</v>
      </c>
      <c r="AY3365" s="126"/>
      <c r="BB3365" s="126"/>
      <c r="BE3365" s="126"/>
    </row>
    <row r="3366" spans="5:57" x14ac:dyDescent="0.25">
      <c r="E3366" s="282">
        <v>44852</v>
      </c>
      <c r="F3366" s="212">
        <v>20000</v>
      </c>
      <c r="G3366" s="215" t="s">
        <v>884</v>
      </c>
      <c r="H3366" s="215" t="s">
        <v>1003</v>
      </c>
      <c r="AY3366" s="126"/>
      <c r="BB3366" s="126"/>
      <c r="BE3366" s="126"/>
    </row>
    <row r="3367" spans="5:57" x14ac:dyDescent="0.25">
      <c r="E3367" s="282">
        <v>44851</v>
      </c>
      <c r="F3367" s="212">
        <v>50000</v>
      </c>
      <c r="G3367" s="215"/>
      <c r="H3367" s="215" t="s">
        <v>1050</v>
      </c>
      <c r="AY3367" s="126"/>
      <c r="BB3367" s="126"/>
      <c r="BE3367" s="126"/>
    </row>
    <row r="3368" spans="5:57" x14ac:dyDescent="0.25">
      <c r="E3368" s="282">
        <v>44851</v>
      </c>
      <c r="F3368" s="212">
        <v>6000</v>
      </c>
      <c r="G3368" s="215"/>
      <c r="H3368" s="215" t="s">
        <v>1049</v>
      </c>
      <c r="AY3368" s="126"/>
      <c r="BB3368" s="126"/>
      <c r="BE3368" s="126"/>
    </row>
    <row r="3369" spans="5:57" x14ac:dyDescent="0.25">
      <c r="E3369" s="282">
        <v>44849</v>
      </c>
      <c r="F3369" s="212">
        <v>136000</v>
      </c>
      <c r="G3369" s="215"/>
      <c r="H3369" s="215" t="s">
        <v>889</v>
      </c>
      <c r="AY3369" s="126"/>
      <c r="BB3369" s="126"/>
      <c r="BE3369" s="126"/>
    </row>
    <row r="3370" spans="5:57" x14ac:dyDescent="0.25">
      <c r="E3370" s="417">
        <v>44849</v>
      </c>
      <c r="F3370" s="220">
        <v>31000</v>
      </c>
      <c r="G3370" s="220"/>
      <c r="H3370" s="220" t="s">
        <v>1051</v>
      </c>
      <c r="AY3370" s="126"/>
      <c r="BB3370" s="126"/>
      <c r="BE3370" s="126"/>
    </row>
    <row r="3371" spans="5:57" x14ac:dyDescent="0.25">
      <c r="E3371" s="282">
        <v>44849</v>
      </c>
      <c r="F3371" s="212">
        <v>15000</v>
      </c>
      <c r="G3371" s="215"/>
      <c r="H3371" s="215" t="s">
        <v>1053</v>
      </c>
      <c r="AY3371" s="126"/>
      <c r="BB3371" s="126"/>
      <c r="BE3371" s="126"/>
    </row>
    <row r="3372" spans="5:57" x14ac:dyDescent="0.25">
      <c r="E3372" s="282">
        <v>44849</v>
      </c>
      <c r="F3372" s="212">
        <v>3000</v>
      </c>
      <c r="G3372" s="215"/>
      <c r="H3372" s="215" t="s">
        <v>1052</v>
      </c>
      <c r="AY3372" s="126"/>
      <c r="BB3372" s="126"/>
      <c r="BE3372" s="126"/>
    </row>
    <row r="3373" spans="5:57" x14ac:dyDescent="0.25">
      <c r="E3373" s="282">
        <v>44847</v>
      </c>
      <c r="F3373" s="212">
        <v>3000</v>
      </c>
      <c r="G3373" s="215"/>
      <c r="H3373" s="215" t="s">
        <v>883</v>
      </c>
      <c r="AY3373" s="126"/>
      <c r="BB3373" s="126"/>
      <c r="BE3373" s="126"/>
    </row>
    <row r="3374" spans="5:57" x14ac:dyDescent="0.25">
      <c r="E3374" s="282">
        <v>44846</v>
      </c>
      <c r="F3374" s="212">
        <v>5000</v>
      </c>
      <c r="G3374" s="215"/>
      <c r="H3374" s="215" t="s">
        <v>1032</v>
      </c>
      <c r="AY3374" s="126"/>
      <c r="BB3374" s="126"/>
      <c r="BE3374" s="126"/>
    </row>
    <row r="3375" spans="5:57" x14ac:dyDescent="0.25">
      <c r="E3375" s="282">
        <v>44846</v>
      </c>
      <c r="F3375" s="212">
        <v>3000</v>
      </c>
      <c r="G3375" s="215"/>
      <c r="H3375" s="215" t="s">
        <v>605</v>
      </c>
      <c r="AY3375" s="126"/>
      <c r="BB3375" s="126"/>
      <c r="BE3375" s="126"/>
    </row>
    <row r="3376" spans="5:57" x14ac:dyDescent="0.25">
      <c r="E3376" s="282">
        <v>44846</v>
      </c>
      <c r="F3376" s="212">
        <v>5000</v>
      </c>
      <c r="G3376" s="215"/>
      <c r="H3376" s="215" t="s">
        <v>1054</v>
      </c>
      <c r="AY3376" s="126"/>
      <c r="BB3376" s="126"/>
      <c r="BE3376" s="126"/>
    </row>
    <row r="3377" spans="5:57" x14ac:dyDescent="0.25">
      <c r="E3377" s="282">
        <v>44845</v>
      </c>
      <c r="F3377" s="212">
        <v>143000</v>
      </c>
      <c r="G3377" s="215"/>
      <c r="H3377" s="215" t="s">
        <v>889</v>
      </c>
      <c r="AY3377" s="126"/>
      <c r="BB3377" s="126"/>
      <c r="BE3377" s="126"/>
    </row>
    <row r="3378" spans="5:57" x14ac:dyDescent="0.25">
      <c r="E3378" s="282">
        <v>44845</v>
      </c>
      <c r="F3378" s="212">
        <v>200000</v>
      </c>
      <c r="G3378" s="215"/>
      <c r="H3378" s="215" t="s">
        <v>1055</v>
      </c>
      <c r="AY3378" s="126"/>
      <c r="BB3378" s="126"/>
      <c r="BE3378" s="126"/>
    </row>
    <row r="3379" spans="5:57" x14ac:dyDescent="0.25">
      <c r="E3379" s="282">
        <v>44841</v>
      </c>
      <c r="F3379" s="212">
        <v>18000</v>
      </c>
      <c r="G3379" s="215"/>
      <c r="H3379" s="215" t="s">
        <v>1057</v>
      </c>
      <c r="AY3379" s="126"/>
      <c r="BB3379" s="126"/>
      <c r="BE3379" s="126"/>
    </row>
    <row r="3380" spans="5:57" x14ac:dyDescent="0.25">
      <c r="E3380" s="282">
        <v>44841</v>
      </c>
      <c r="F3380" s="212">
        <v>12000</v>
      </c>
      <c r="G3380" s="215"/>
      <c r="H3380" s="215" t="s">
        <v>1056</v>
      </c>
      <c r="AY3380" s="126"/>
      <c r="BB3380" s="126"/>
      <c r="BE3380" s="126"/>
    </row>
    <row r="3381" spans="5:57" x14ac:dyDescent="0.25">
      <c r="E3381" s="282">
        <v>44840</v>
      </c>
      <c r="F3381" s="212">
        <v>5000</v>
      </c>
      <c r="G3381" s="215"/>
      <c r="H3381" s="215" t="s">
        <v>1058</v>
      </c>
      <c r="AY3381" s="126"/>
      <c r="BB3381" s="126"/>
      <c r="BE3381" s="126"/>
    </row>
    <row r="3382" spans="5:57" x14ac:dyDescent="0.25">
      <c r="E3382" s="282">
        <v>44840</v>
      </c>
      <c r="F3382" s="212">
        <v>7000</v>
      </c>
      <c r="G3382" s="215"/>
      <c r="H3382" s="215" t="s">
        <v>903</v>
      </c>
      <c r="AY3382" s="126"/>
      <c r="BB3382" s="126"/>
      <c r="BE3382" s="126"/>
    </row>
    <row r="3383" spans="5:57" x14ac:dyDescent="0.25">
      <c r="E3383" s="282">
        <v>44839</v>
      </c>
      <c r="F3383" s="212">
        <v>30000</v>
      </c>
      <c r="G3383" s="215"/>
      <c r="H3383" s="215" t="s">
        <v>1059</v>
      </c>
      <c r="AY3383" s="126"/>
      <c r="BB3383" s="126"/>
      <c r="BE3383" s="126"/>
    </row>
    <row r="3384" spans="5:57" x14ac:dyDescent="0.25">
      <c r="E3384" s="282">
        <v>44839</v>
      </c>
      <c r="F3384" s="212">
        <v>3000</v>
      </c>
      <c r="G3384" s="215"/>
      <c r="H3384" s="215" t="s">
        <v>605</v>
      </c>
      <c r="AY3384" s="126"/>
      <c r="BB3384" s="126"/>
      <c r="BE3384" s="126"/>
    </row>
    <row r="3385" spans="5:57" x14ac:dyDescent="0.25">
      <c r="E3385" s="282">
        <v>44838</v>
      </c>
      <c r="F3385" s="212">
        <v>6000</v>
      </c>
      <c r="G3385" s="215"/>
      <c r="H3385" s="215" t="s">
        <v>1007</v>
      </c>
      <c r="AY3385" s="126"/>
      <c r="BB3385" s="126"/>
      <c r="BE3385" s="126"/>
    </row>
    <row r="3386" spans="5:57" x14ac:dyDescent="0.25">
      <c r="E3386" s="282">
        <v>44838</v>
      </c>
      <c r="F3386" s="212">
        <v>1000</v>
      </c>
      <c r="G3386" s="215"/>
      <c r="H3386" s="215" t="s">
        <v>1029</v>
      </c>
      <c r="AY3386" s="126"/>
      <c r="BB3386" s="126"/>
      <c r="BE3386" s="126"/>
    </row>
    <row r="3387" spans="5:57" x14ac:dyDescent="0.25">
      <c r="E3387" s="282">
        <v>44838</v>
      </c>
      <c r="F3387" s="212">
        <v>20000</v>
      </c>
      <c r="G3387" s="215" t="s">
        <v>884</v>
      </c>
      <c r="H3387" s="215" t="s">
        <v>1003</v>
      </c>
      <c r="AY3387" s="126"/>
      <c r="BB3387" s="126"/>
      <c r="BE3387" s="126"/>
    </row>
    <row r="3388" spans="5:57" x14ac:dyDescent="0.25">
      <c r="E3388" s="282">
        <v>44836</v>
      </c>
      <c r="F3388" s="212">
        <v>40000</v>
      </c>
      <c r="G3388" s="215"/>
      <c r="H3388" s="215" t="s">
        <v>1061</v>
      </c>
      <c r="AY3388" s="126"/>
      <c r="BB3388" s="126"/>
      <c r="BE3388" s="126"/>
    </row>
    <row r="3389" spans="5:57" x14ac:dyDescent="0.25">
      <c r="E3389" s="282">
        <v>44836</v>
      </c>
      <c r="F3389" s="212">
        <v>30000</v>
      </c>
      <c r="G3389" s="215"/>
      <c r="H3389" s="215" t="s">
        <v>1060</v>
      </c>
      <c r="AY3389" s="126"/>
      <c r="BB3389" s="126"/>
      <c r="BE3389" s="126"/>
    </row>
    <row r="3390" spans="5:57" x14ac:dyDescent="0.25">
      <c r="E3390" s="282">
        <v>44834</v>
      </c>
      <c r="F3390" s="212">
        <v>3000</v>
      </c>
      <c r="G3390" s="215"/>
      <c r="H3390" s="215" t="s">
        <v>1064</v>
      </c>
      <c r="AY3390" s="126"/>
      <c r="BB3390" s="126"/>
      <c r="BE3390" s="126"/>
    </row>
    <row r="3391" spans="5:57" x14ac:dyDescent="0.25">
      <c r="E3391" s="282">
        <v>44834</v>
      </c>
      <c r="F3391" s="212">
        <v>35000</v>
      </c>
      <c r="G3391" s="215" t="s">
        <v>884</v>
      </c>
      <c r="H3391" s="215" t="s">
        <v>1062</v>
      </c>
      <c r="AY3391" s="126"/>
      <c r="BB3391" s="126"/>
      <c r="BE3391" s="126"/>
    </row>
    <row r="3392" spans="5:57" x14ac:dyDescent="0.25">
      <c r="E3392" s="282">
        <v>44834</v>
      </c>
      <c r="F3392" s="212">
        <v>9000</v>
      </c>
      <c r="G3392" s="215"/>
      <c r="H3392" s="215" t="s">
        <v>953</v>
      </c>
      <c r="AY3392" s="126"/>
      <c r="BB3392" s="126"/>
      <c r="BE3392" s="126"/>
    </row>
    <row r="3393" spans="5:57" x14ac:dyDescent="0.25">
      <c r="E3393" s="282">
        <v>44834</v>
      </c>
      <c r="F3393" s="212">
        <v>2000</v>
      </c>
      <c r="G3393" s="215"/>
      <c r="H3393" s="215" t="s">
        <v>1058</v>
      </c>
      <c r="AY3393" s="126"/>
      <c r="BB3393" s="126"/>
      <c r="BE3393" s="126"/>
    </row>
    <row r="3394" spans="5:57" x14ac:dyDescent="0.25">
      <c r="E3394" s="282">
        <v>44834</v>
      </c>
      <c r="F3394" s="212">
        <v>7000</v>
      </c>
      <c r="G3394" s="215"/>
      <c r="H3394" s="215" t="s">
        <v>903</v>
      </c>
      <c r="AY3394" s="126"/>
      <c r="BB3394" s="126"/>
      <c r="BE3394" s="126"/>
    </row>
    <row r="3395" spans="5:57" x14ac:dyDescent="0.25">
      <c r="E3395" s="282">
        <v>44834</v>
      </c>
      <c r="F3395" s="212">
        <v>139000</v>
      </c>
      <c r="G3395" s="215"/>
      <c r="H3395" s="215" t="s">
        <v>889</v>
      </c>
      <c r="AY3395" s="126"/>
      <c r="BB3395" s="126"/>
      <c r="BE3395" s="126"/>
    </row>
    <row r="3396" spans="5:57" x14ac:dyDescent="0.25">
      <c r="E3396" s="282">
        <v>44834</v>
      </c>
      <c r="F3396" s="212">
        <v>3000</v>
      </c>
      <c r="G3396" s="215"/>
      <c r="H3396" s="215" t="s">
        <v>883</v>
      </c>
      <c r="AY3396" s="126"/>
      <c r="BB3396" s="126"/>
      <c r="BE3396" s="126"/>
    </row>
    <row r="3397" spans="5:57" x14ac:dyDescent="0.25">
      <c r="E3397" s="282">
        <v>44834</v>
      </c>
      <c r="F3397" s="212">
        <v>100000</v>
      </c>
      <c r="G3397" s="215"/>
      <c r="H3397" s="215" t="s">
        <v>1063</v>
      </c>
      <c r="AY3397" s="126"/>
      <c r="BB3397" s="126"/>
      <c r="BE3397" s="126"/>
    </row>
    <row r="3398" spans="5:57" x14ac:dyDescent="0.25">
      <c r="E3398" s="282">
        <v>44834</v>
      </c>
      <c r="F3398" s="212">
        <v>7000</v>
      </c>
      <c r="G3398" s="215"/>
      <c r="H3398" s="215" t="s">
        <v>1065</v>
      </c>
      <c r="AY3398" s="126"/>
      <c r="BB3398" s="126"/>
      <c r="BE3398" s="126"/>
    </row>
    <row r="3399" spans="5:57" x14ac:dyDescent="0.25">
      <c r="E3399" s="282">
        <v>44834</v>
      </c>
      <c r="F3399" s="212">
        <v>10000</v>
      </c>
      <c r="G3399" s="215"/>
      <c r="H3399" s="215" t="s">
        <v>914</v>
      </c>
      <c r="AY3399" s="126"/>
      <c r="BB3399" s="126"/>
      <c r="BE3399" s="126"/>
    </row>
    <row r="3400" spans="5:57" x14ac:dyDescent="0.25">
      <c r="E3400" s="282">
        <v>44834</v>
      </c>
      <c r="F3400" s="212">
        <v>4000</v>
      </c>
      <c r="G3400" s="215"/>
      <c r="H3400" s="215" t="s">
        <v>914</v>
      </c>
      <c r="AY3400" s="126"/>
      <c r="BB3400" s="126"/>
      <c r="BE3400" s="126"/>
    </row>
    <row r="3401" spans="5:57" x14ac:dyDescent="0.25">
      <c r="E3401" s="282">
        <v>44831</v>
      </c>
      <c r="F3401" s="212">
        <v>5000</v>
      </c>
      <c r="G3401" s="215"/>
      <c r="H3401" s="215" t="s">
        <v>1032</v>
      </c>
      <c r="AY3401" s="126"/>
      <c r="BB3401" s="126"/>
      <c r="BE3401" s="126"/>
    </row>
    <row r="3402" spans="5:57" x14ac:dyDescent="0.25">
      <c r="E3402" s="282">
        <v>44831</v>
      </c>
      <c r="F3402" s="212">
        <v>22000</v>
      </c>
      <c r="G3402" s="215"/>
      <c r="H3402" s="215" t="s">
        <v>1066</v>
      </c>
      <c r="AY3402" s="126"/>
      <c r="BB3402" s="126"/>
      <c r="BE3402" s="126"/>
    </row>
    <row r="3403" spans="5:57" x14ac:dyDescent="0.25">
      <c r="E3403" s="282">
        <v>44831</v>
      </c>
      <c r="F3403" s="212">
        <v>20000</v>
      </c>
      <c r="G3403" s="215"/>
      <c r="H3403" s="215" t="s">
        <v>1067</v>
      </c>
      <c r="AY3403" s="126"/>
      <c r="BB3403" s="126"/>
      <c r="BE3403" s="126"/>
    </row>
    <row r="3404" spans="5:57" x14ac:dyDescent="0.25">
      <c r="E3404" s="282">
        <v>44830</v>
      </c>
      <c r="F3404" s="212">
        <v>195000</v>
      </c>
      <c r="G3404" s="215"/>
      <c r="H3404" s="215" t="s">
        <v>889</v>
      </c>
      <c r="AY3404" s="126"/>
      <c r="BB3404" s="126"/>
      <c r="BE3404" s="126"/>
    </row>
    <row r="3405" spans="5:57" x14ac:dyDescent="0.25">
      <c r="E3405" s="282">
        <v>44828</v>
      </c>
      <c r="F3405" s="212">
        <v>40000</v>
      </c>
      <c r="G3405" s="215"/>
      <c r="H3405" s="215" t="s">
        <v>1068</v>
      </c>
      <c r="AY3405" s="126"/>
      <c r="BB3405" s="126"/>
      <c r="BE3405" s="126"/>
    </row>
    <row r="3406" spans="5:57" x14ac:dyDescent="0.25">
      <c r="E3406" s="282">
        <v>44828</v>
      </c>
      <c r="F3406" s="212">
        <v>80000</v>
      </c>
      <c r="G3406" s="215"/>
      <c r="H3406" s="215" t="s">
        <v>1069</v>
      </c>
      <c r="AY3406" s="126"/>
      <c r="BB3406" s="126"/>
      <c r="BE3406" s="126"/>
    </row>
    <row r="3407" spans="5:57" x14ac:dyDescent="0.25">
      <c r="E3407" s="282">
        <v>44826</v>
      </c>
      <c r="F3407" s="212">
        <v>3000</v>
      </c>
      <c r="G3407" s="215"/>
      <c r="H3407" s="215" t="s">
        <v>1070</v>
      </c>
      <c r="AY3407" s="126"/>
      <c r="BB3407" s="126"/>
      <c r="BE3407" s="126"/>
    </row>
    <row r="3408" spans="5:57" x14ac:dyDescent="0.25">
      <c r="E3408" s="282">
        <v>44825</v>
      </c>
      <c r="F3408" s="212">
        <v>7000</v>
      </c>
      <c r="G3408" s="215"/>
      <c r="H3408" s="215" t="s">
        <v>903</v>
      </c>
      <c r="AY3408" s="126"/>
      <c r="BB3408" s="126"/>
      <c r="BE3408" s="126"/>
    </row>
    <row r="3409" spans="5:57" x14ac:dyDescent="0.25">
      <c r="E3409" s="282">
        <v>44825</v>
      </c>
      <c r="F3409" s="212">
        <v>4000</v>
      </c>
      <c r="G3409" s="215"/>
      <c r="H3409" s="215" t="s">
        <v>1072</v>
      </c>
      <c r="AY3409" s="126"/>
      <c r="BB3409" s="126"/>
      <c r="BE3409" s="126"/>
    </row>
    <row r="3410" spans="5:57" x14ac:dyDescent="0.25">
      <c r="E3410" s="282">
        <v>44825</v>
      </c>
      <c r="F3410" s="212">
        <v>4000</v>
      </c>
      <c r="G3410" s="215"/>
      <c r="H3410" s="215" t="s">
        <v>1071</v>
      </c>
      <c r="AY3410" s="126"/>
      <c r="BB3410" s="126"/>
      <c r="BE3410" s="126"/>
    </row>
    <row r="3411" spans="5:57" x14ac:dyDescent="0.25">
      <c r="E3411" s="282">
        <v>44823</v>
      </c>
      <c r="F3411" s="212">
        <v>5000</v>
      </c>
      <c r="G3411" s="215"/>
      <c r="H3411" s="215" t="s">
        <v>1007</v>
      </c>
      <c r="AY3411" s="126"/>
      <c r="BB3411" s="126"/>
      <c r="BE3411" s="126"/>
    </row>
    <row r="3412" spans="5:57" x14ac:dyDescent="0.25">
      <c r="E3412" s="282">
        <v>44823</v>
      </c>
      <c r="F3412" s="212">
        <v>4000</v>
      </c>
      <c r="G3412" s="215"/>
      <c r="H3412" s="215" t="s">
        <v>1073</v>
      </c>
      <c r="AY3412" s="126"/>
      <c r="BB3412" s="126"/>
      <c r="BE3412" s="126"/>
    </row>
    <row r="3413" spans="5:57" x14ac:dyDescent="0.25">
      <c r="E3413" s="282">
        <v>44821</v>
      </c>
      <c r="F3413" s="212">
        <v>153000</v>
      </c>
      <c r="G3413" s="215"/>
      <c r="H3413" s="215" t="s">
        <v>889</v>
      </c>
      <c r="AY3413" s="126"/>
      <c r="BB3413" s="126"/>
      <c r="BE3413" s="126"/>
    </row>
    <row r="3414" spans="5:57" x14ac:dyDescent="0.25">
      <c r="E3414" s="282">
        <v>44819</v>
      </c>
      <c r="F3414" s="212">
        <v>10000</v>
      </c>
      <c r="G3414" s="215"/>
      <c r="H3414" s="215" t="s">
        <v>1074</v>
      </c>
      <c r="AY3414" s="126"/>
      <c r="BB3414" s="126"/>
      <c r="BE3414" s="126"/>
    </row>
    <row r="3415" spans="5:57" x14ac:dyDescent="0.25">
      <c r="E3415" s="282">
        <v>44819</v>
      </c>
      <c r="F3415" s="212">
        <v>20000</v>
      </c>
      <c r="G3415" s="215"/>
      <c r="H3415" s="215" t="s">
        <v>1075</v>
      </c>
      <c r="AY3415" s="126"/>
      <c r="BB3415" s="126"/>
      <c r="BE3415" s="126"/>
    </row>
    <row r="3416" spans="5:57" x14ac:dyDescent="0.25">
      <c r="E3416" s="282">
        <v>44819</v>
      </c>
      <c r="F3416" s="212">
        <v>25000</v>
      </c>
      <c r="G3416" s="215"/>
      <c r="H3416" s="215" t="s">
        <v>1076</v>
      </c>
      <c r="AY3416" s="126"/>
      <c r="BB3416" s="126"/>
      <c r="BE3416" s="126"/>
    </row>
    <row r="3417" spans="5:57" x14ac:dyDescent="0.25">
      <c r="E3417" s="282">
        <v>44819</v>
      </c>
      <c r="F3417" s="212">
        <v>1000</v>
      </c>
      <c r="G3417" s="215"/>
      <c r="H3417" s="215" t="s">
        <v>605</v>
      </c>
      <c r="AY3417" s="126"/>
      <c r="BB3417" s="126"/>
      <c r="BE3417" s="126"/>
    </row>
    <row r="3418" spans="5:57" x14ac:dyDescent="0.25">
      <c r="E3418" s="282">
        <v>44819</v>
      </c>
      <c r="F3418" s="212">
        <v>2000</v>
      </c>
      <c r="G3418" s="215"/>
      <c r="H3418" s="215" t="s">
        <v>690</v>
      </c>
      <c r="AY3418" s="126"/>
      <c r="BB3418" s="126"/>
      <c r="BE3418" s="126"/>
    </row>
    <row r="3419" spans="5:57" x14ac:dyDescent="0.25">
      <c r="E3419" s="282">
        <v>44819</v>
      </c>
      <c r="F3419" s="212">
        <v>1000</v>
      </c>
      <c r="G3419" s="215"/>
      <c r="H3419" s="215" t="s">
        <v>914</v>
      </c>
      <c r="AY3419" s="126"/>
      <c r="BB3419" s="126"/>
      <c r="BE3419" s="126"/>
    </row>
    <row r="3420" spans="5:57" x14ac:dyDescent="0.25">
      <c r="E3420" s="282">
        <v>44817</v>
      </c>
      <c r="F3420" s="212">
        <v>7000</v>
      </c>
      <c r="G3420" s="215"/>
      <c r="H3420" s="215" t="s">
        <v>903</v>
      </c>
      <c r="AY3420" s="126"/>
      <c r="BB3420" s="126"/>
      <c r="BE3420" s="126"/>
    </row>
    <row r="3421" spans="5:57" x14ac:dyDescent="0.25">
      <c r="E3421" s="282">
        <v>44817</v>
      </c>
      <c r="F3421" s="212">
        <v>30000</v>
      </c>
      <c r="G3421" s="215"/>
      <c r="H3421" s="215" t="s">
        <v>1077</v>
      </c>
      <c r="AY3421" s="126"/>
      <c r="BB3421" s="126"/>
      <c r="BE3421" s="126"/>
    </row>
    <row r="3422" spans="5:57" x14ac:dyDescent="0.25">
      <c r="E3422" s="282">
        <v>44816</v>
      </c>
      <c r="F3422" s="212">
        <v>25000</v>
      </c>
      <c r="G3422" s="215" t="s">
        <v>884</v>
      </c>
      <c r="H3422" s="215" t="s">
        <v>1078</v>
      </c>
      <c r="AY3422" s="126"/>
      <c r="BB3422" s="126"/>
      <c r="BE3422" s="126"/>
    </row>
    <row r="3423" spans="5:57" x14ac:dyDescent="0.25">
      <c r="E3423" s="282">
        <v>44815</v>
      </c>
      <c r="F3423" s="212">
        <v>187000</v>
      </c>
      <c r="G3423" s="215"/>
      <c r="H3423" s="215" t="s">
        <v>889</v>
      </c>
      <c r="AY3423" s="126"/>
      <c r="BB3423" s="126"/>
      <c r="BE3423" s="126"/>
    </row>
    <row r="3424" spans="5:57" x14ac:dyDescent="0.25">
      <c r="E3424" s="282">
        <v>44815</v>
      </c>
      <c r="F3424" s="212">
        <v>20000</v>
      </c>
      <c r="G3424" s="215" t="s">
        <v>884</v>
      </c>
      <c r="H3424" s="215" t="s">
        <v>885</v>
      </c>
      <c r="AY3424" s="126"/>
      <c r="BB3424" s="126"/>
      <c r="BE3424" s="126"/>
    </row>
    <row r="3425" spans="5:57" x14ac:dyDescent="0.25">
      <c r="E3425" s="282">
        <v>44815</v>
      </c>
      <c r="F3425" s="212">
        <v>245000</v>
      </c>
      <c r="G3425" s="215"/>
      <c r="H3425" s="215" t="s">
        <v>1079</v>
      </c>
      <c r="AY3425" s="126"/>
      <c r="BB3425" s="126"/>
      <c r="BE3425" s="126"/>
    </row>
    <row r="3426" spans="5:57" x14ac:dyDescent="0.25">
      <c r="E3426" s="282">
        <v>44812</v>
      </c>
      <c r="F3426" s="212">
        <v>1000</v>
      </c>
      <c r="G3426" s="215"/>
      <c r="H3426" s="215" t="s">
        <v>1080</v>
      </c>
      <c r="AY3426" s="126"/>
      <c r="BB3426" s="126"/>
      <c r="BE3426" s="126"/>
    </row>
    <row r="3427" spans="5:57" x14ac:dyDescent="0.25">
      <c r="E3427" s="282">
        <v>44812</v>
      </c>
      <c r="F3427" s="212">
        <v>21000</v>
      </c>
      <c r="G3427" s="215"/>
      <c r="H3427" s="215" t="s">
        <v>1083</v>
      </c>
      <c r="AY3427" s="126"/>
      <c r="BB3427" s="126"/>
      <c r="BE3427" s="126"/>
    </row>
    <row r="3428" spans="5:57" x14ac:dyDescent="0.25">
      <c r="E3428" s="282">
        <v>44812</v>
      </c>
      <c r="F3428" s="212">
        <v>16000</v>
      </c>
      <c r="G3428" s="215"/>
      <c r="H3428" s="215" t="s">
        <v>1082</v>
      </c>
      <c r="AY3428" s="126"/>
      <c r="BB3428" s="126"/>
      <c r="BE3428" s="126"/>
    </row>
    <row r="3429" spans="5:57" x14ac:dyDescent="0.25">
      <c r="E3429" s="282">
        <v>44812</v>
      </c>
      <c r="F3429" s="212">
        <v>13000</v>
      </c>
      <c r="G3429" s="215"/>
      <c r="H3429" s="215" t="s">
        <v>1081</v>
      </c>
      <c r="AY3429" s="126"/>
      <c r="BB3429" s="126"/>
      <c r="BE3429" s="126"/>
    </row>
    <row r="3430" spans="5:57" x14ac:dyDescent="0.25">
      <c r="E3430" s="282">
        <v>44811</v>
      </c>
      <c r="F3430" s="212">
        <v>50000</v>
      </c>
      <c r="G3430" s="215" t="s">
        <v>884</v>
      </c>
      <c r="H3430" s="215" t="s">
        <v>1085</v>
      </c>
      <c r="AY3430" s="126"/>
      <c r="BB3430" s="126"/>
      <c r="BE3430" s="126"/>
    </row>
    <row r="3431" spans="5:57" x14ac:dyDescent="0.25">
      <c r="E3431" s="282">
        <v>44811</v>
      </c>
      <c r="F3431" s="212">
        <v>3000</v>
      </c>
      <c r="G3431" s="215"/>
      <c r="H3431" s="215" t="s">
        <v>1084</v>
      </c>
      <c r="AY3431" s="126"/>
      <c r="BB3431" s="126"/>
      <c r="BE3431" s="126"/>
    </row>
    <row r="3432" spans="5:57" x14ac:dyDescent="0.25">
      <c r="E3432" s="282">
        <v>44811</v>
      </c>
      <c r="F3432" s="212">
        <v>2000</v>
      </c>
      <c r="G3432" s="215"/>
      <c r="H3432" s="215" t="s">
        <v>890</v>
      </c>
      <c r="AY3432" s="126"/>
      <c r="BB3432" s="126"/>
      <c r="BE3432" s="126"/>
    </row>
    <row r="3433" spans="5:57" x14ac:dyDescent="0.25">
      <c r="E3433" s="282">
        <v>44810</v>
      </c>
      <c r="F3433" s="212">
        <v>5000</v>
      </c>
      <c r="G3433" s="215"/>
      <c r="H3433" s="215" t="s">
        <v>1032</v>
      </c>
      <c r="AY3433" s="126"/>
      <c r="BB3433" s="126"/>
      <c r="BE3433" s="126"/>
    </row>
    <row r="3434" spans="5:57" x14ac:dyDescent="0.25">
      <c r="E3434" s="282">
        <v>44810</v>
      </c>
      <c r="F3434" s="212">
        <v>4000</v>
      </c>
      <c r="G3434" s="215"/>
      <c r="H3434" s="215" t="s">
        <v>1086</v>
      </c>
      <c r="AY3434" s="126"/>
      <c r="BB3434" s="126"/>
      <c r="BE3434" s="126"/>
    </row>
    <row r="3435" spans="5:57" x14ac:dyDescent="0.25">
      <c r="E3435" s="282">
        <v>44810</v>
      </c>
      <c r="F3435" s="212">
        <v>2000</v>
      </c>
      <c r="G3435" s="215"/>
      <c r="H3435" s="215" t="s">
        <v>1088</v>
      </c>
      <c r="AY3435" s="126"/>
      <c r="BB3435" s="126"/>
      <c r="BE3435" s="126"/>
    </row>
    <row r="3436" spans="5:57" x14ac:dyDescent="0.25">
      <c r="E3436" s="282">
        <v>44810</v>
      </c>
      <c r="F3436" s="212">
        <v>2000</v>
      </c>
      <c r="G3436" s="215"/>
      <c r="H3436" s="215" t="s">
        <v>1087</v>
      </c>
      <c r="AY3436" s="126"/>
      <c r="BB3436" s="126"/>
      <c r="BE3436" s="126"/>
    </row>
    <row r="3437" spans="5:57" x14ac:dyDescent="0.25">
      <c r="E3437" s="282">
        <v>44809</v>
      </c>
      <c r="F3437" s="212">
        <v>9000</v>
      </c>
      <c r="G3437" s="215"/>
      <c r="H3437" s="215" t="s">
        <v>953</v>
      </c>
      <c r="AY3437" s="126"/>
      <c r="BB3437" s="126"/>
      <c r="BE3437" s="126"/>
    </row>
    <row r="3438" spans="5:57" x14ac:dyDescent="0.25">
      <c r="E3438" s="282">
        <v>44809</v>
      </c>
      <c r="F3438" s="212">
        <v>13000</v>
      </c>
      <c r="G3438" s="215"/>
      <c r="H3438" s="215" t="s">
        <v>1090</v>
      </c>
      <c r="AY3438" s="126"/>
      <c r="BB3438" s="126"/>
      <c r="BE3438" s="126"/>
    </row>
    <row r="3439" spans="5:57" x14ac:dyDescent="0.25">
      <c r="E3439" s="282">
        <v>44809</v>
      </c>
      <c r="F3439" s="212">
        <v>8000</v>
      </c>
      <c r="G3439" s="215"/>
      <c r="H3439" s="215" t="s">
        <v>1089</v>
      </c>
      <c r="AY3439" s="126"/>
      <c r="BB3439" s="126"/>
      <c r="BE3439" s="126"/>
    </row>
    <row r="3440" spans="5:57" x14ac:dyDescent="0.25">
      <c r="E3440" s="282">
        <v>44808</v>
      </c>
      <c r="F3440" s="212">
        <v>143000</v>
      </c>
      <c r="G3440" s="215"/>
      <c r="H3440" s="215" t="s">
        <v>889</v>
      </c>
      <c r="AY3440" s="126"/>
      <c r="BB3440" s="126"/>
      <c r="BE3440" s="126"/>
    </row>
    <row r="3441" spans="5:57" x14ac:dyDescent="0.25">
      <c r="E3441" s="282">
        <v>44806</v>
      </c>
      <c r="F3441" s="212">
        <v>8000</v>
      </c>
      <c r="G3441" s="215" t="s">
        <v>884</v>
      </c>
      <c r="H3441" s="215" t="s">
        <v>1091</v>
      </c>
      <c r="AY3441" s="126"/>
      <c r="BB3441" s="126"/>
      <c r="BE3441" s="126"/>
    </row>
    <row r="3442" spans="5:57" x14ac:dyDescent="0.25">
      <c r="E3442" s="282">
        <v>44805</v>
      </c>
      <c r="F3442" s="212">
        <v>5000</v>
      </c>
      <c r="G3442" s="215"/>
      <c r="H3442" s="215" t="s">
        <v>1092</v>
      </c>
      <c r="AY3442" s="126"/>
      <c r="BB3442" s="126"/>
      <c r="BE3442" s="126"/>
    </row>
    <row r="3443" spans="5:57" x14ac:dyDescent="0.25">
      <c r="E3443" s="282">
        <v>44804</v>
      </c>
      <c r="F3443" s="212">
        <v>7000</v>
      </c>
      <c r="G3443" s="215"/>
      <c r="H3443" s="215" t="s">
        <v>903</v>
      </c>
      <c r="AY3443" s="126"/>
      <c r="BB3443" s="126"/>
      <c r="BE3443" s="126"/>
    </row>
    <row r="3444" spans="5:57" x14ac:dyDescent="0.25">
      <c r="E3444" s="282">
        <v>44803</v>
      </c>
      <c r="F3444" s="212">
        <v>8000</v>
      </c>
      <c r="G3444" s="215"/>
      <c r="H3444" s="215" t="s">
        <v>1096</v>
      </c>
      <c r="AY3444" s="126"/>
      <c r="BB3444" s="126"/>
      <c r="BE3444" s="126"/>
    </row>
    <row r="3445" spans="5:57" x14ac:dyDescent="0.25">
      <c r="E3445" s="282">
        <v>44803</v>
      </c>
      <c r="F3445" s="212">
        <v>5000</v>
      </c>
      <c r="G3445" s="215"/>
      <c r="H3445" s="215" t="s">
        <v>1093</v>
      </c>
      <c r="AY3445" s="126"/>
      <c r="BB3445" s="126"/>
      <c r="BE3445" s="126"/>
    </row>
    <row r="3446" spans="5:57" x14ac:dyDescent="0.25">
      <c r="E3446" s="282">
        <v>44803</v>
      </c>
      <c r="F3446" s="212">
        <v>5000</v>
      </c>
      <c r="G3446" s="215"/>
      <c r="H3446" s="215" t="s">
        <v>1095</v>
      </c>
      <c r="AY3446" s="126"/>
      <c r="BB3446" s="126"/>
      <c r="BE3446" s="126"/>
    </row>
    <row r="3447" spans="5:57" x14ac:dyDescent="0.25">
      <c r="E3447" s="282">
        <v>44803</v>
      </c>
      <c r="F3447" s="212">
        <v>2000</v>
      </c>
      <c r="G3447" s="215"/>
      <c r="H3447" s="215" t="s">
        <v>605</v>
      </c>
      <c r="AY3447" s="126"/>
      <c r="BB3447" s="126"/>
      <c r="BE3447" s="126"/>
    </row>
    <row r="3448" spans="5:57" x14ac:dyDescent="0.25">
      <c r="E3448" s="282">
        <v>44803</v>
      </c>
      <c r="F3448" s="212">
        <v>185000</v>
      </c>
      <c r="G3448" s="215"/>
      <c r="H3448" s="215" t="s">
        <v>889</v>
      </c>
      <c r="AY3448" s="126"/>
      <c r="BB3448" s="126"/>
      <c r="BE3448" s="126"/>
    </row>
    <row r="3449" spans="5:57" x14ac:dyDescent="0.25">
      <c r="E3449" s="282">
        <v>44803</v>
      </c>
      <c r="F3449" s="212">
        <v>2000</v>
      </c>
      <c r="G3449" s="215"/>
      <c r="H3449" s="215" t="s">
        <v>883</v>
      </c>
      <c r="AY3449" s="126"/>
      <c r="BB3449" s="126"/>
      <c r="BE3449" s="126"/>
    </row>
    <row r="3450" spans="5:57" x14ac:dyDescent="0.25">
      <c r="E3450" s="282">
        <v>44803</v>
      </c>
      <c r="F3450" s="212">
        <v>4000</v>
      </c>
      <c r="G3450" s="215"/>
      <c r="H3450" s="215" t="s">
        <v>1094</v>
      </c>
      <c r="AY3450" s="126"/>
      <c r="BB3450" s="126"/>
      <c r="BE3450" s="126"/>
    </row>
    <row r="3451" spans="5:57" x14ac:dyDescent="0.25">
      <c r="E3451" s="282">
        <v>44802</v>
      </c>
      <c r="F3451" s="212">
        <v>30000</v>
      </c>
      <c r="G3451" s="215"/>
      <c r="H3451" s="215" t="s">
        <v>1097</v>
      </c>
      <c r="AY3451" s="126"/>
      <c r="BB3451" s="126"/>
      <c r="BE3451" s="126"/>
    </row>
    <row r="3452" spans="5:57" x14ac:dyDescent="0.25">
      <c r="E3452" s="282">
        <v>44802</v>
      </c>
      <c r="F3452" s="212">
        <v>10000</v>
      </c>
      <c r="G3452" s="215"/>
      <c r="H3452" s="215" t="s">
        <v>1098</v>
      </c>
      <c r="AY3452" s="126"/>
      <c r="BB3452" s="126"/>
      <c r="BE3452" s="126"/>
    </row>
    <row r="3453" spans="5:57" x14ac:dyDescent="0.25">
      <c r="E3453" s="282">
        <v>44802</v>
      </c>
      <c r="F3453" s="212">
        <v>10000</v>
      </c>
      <c r="G3453" s="215"/>
      <c r="H3453" s="215" t="s">
        <v>914</v>
      </c>
      <c r="AY3453" s="126"/>
      <c r="BB3453" s="126"/>
      <c r="BE3453" s="126"/>
    </row>
    <row r="3454" spans="5:57" x14ac:dyDescent="0.25">
      <c r="E3454" s="282">
        <v>44800</v>
      </c>
      <c r="F3454" s="212">
        <v>20000</v>
      </c>
      <c r="G3454" s="215"/>
      <c r="H3454" s="215" t="s">
        <v>1100</v>
      </c>
      <c r="AY3454" s="126"/>
      <c r="BB3454" s="126"/>
      <c r="BE3454" s="126"/>
    </row>
    <row r="3455" spans="5:57" x14ac:dyDescent="0.25">
      <c r="E3455" s="282">
        <v>44800</v>
      </c>
      <c r="F3455" s="212">
        <v>2000</v>
      </c>
      <c r="G3455" s="215"/>
      <c r="H3455" s="215" t="s">
        <v>1099</v>
      </c>
      <c r="AY3455" s="126"/>
      <c r="BB3455" s="126"/>
      <c r="BE3455" s="126"/>
    </row>
    <row r="3456" spans="5:57" x14ac:dyDescent="0.25">
      <c r="E3456" s="282">
        <v>44799</v>
      </c>
      <c r="F3456" s="212">
        <v>5000</v>
      </c>
      <c r="G3456" s="215"/>
      <c r="H3456" s="215" t="s">
        <v>690</v>
      </c>
      <c r="AY3456" s="126"/>
      <c r="BB3456" s="126"/>
      <c r="BE3456" s="126"/>
    </row>
    <row r="3457" spans="5:57" x14ac:dyDescent="0.25">
      <c r="E3457" s="282">
        <v>44798</v>
      </c>
      <c r="F3457" s="212">
        <v>7000</v>
      </c>
      <c r="G3457" s="215"/>
      <c r="H3457" s="215" t="s">
        <v>903</v>
      </c>
      <c r="AY3457" s="126"/>
      <c r="BB3457" s="126"/>
      <c r="BE3457" s="126"/>
    </row>
    <row r="3458" spans="5:57" x14ac:dyDescent="0.25">
      <c r="E3458" s="282">
        <v>44797</v>
      </c>
      <c r="F3458" s="212">
        <v>30000</v>
      </c>
      <c r="G3458" s="215"/>
      <c r="H3458" s="215" t="s">
        <v>1101</v>
      </c>
      <c r="AY3458" s="126"/>
      <c r="BB3458" s="126"/>
      <c r="BE3458" s="126"/>
    </row>
    <row r="3459" spans="5:57" x14ac:dyDescent="0.25">
      <c r="E3459" s="282">
        <v>44796</v>
      </c>
      <c r="F3459" s="212">
        <v>3000</v>
      </c>
      <c r="G3459" s="215"/>
      <c r="H3459" s="215" t="s">
        <v>605</v>
      </c>
      <c r="AY3459" s="126"/>
      <c r="BB3459" s="126"/>
      <c r="BE3459" s="126"/>
    </row>
    <row r="3460" spans="5:57" x14ac:dyDescent="0.25">
      <c r="E3460" s="282">
        <v>44796</v>
      </c>
      <c r="F3460" s="212">
        <v>2000</v>
      </c>
      <c r="G3460" s="215"/>
      <c r="H3460" s="215" t="s">
        <v>605</v>
      </c>
      <c r="AY3460" s="126"/>
      <c r="BB3460" s="126"/>
      <c r="BE3460" s="126"/>
    </row>
    <row r="3461" spans="5:57" x14ac:dyDescent="0.25">
      <c r="E3461" s="282">
        <v>44796</v>
      </c>
      <c r="F3461" s="212">
        <v>10000</v>
      </c>
      <c r="G3461" s="215" t="s">
        <v>884</v>
      </c>
      <c r="H3461" s="215" t="s">
        <v>884</v>
      </c>
      <c r="AY3461" s="126"/>
      <c r="BB3461" s="126"/>
      <c r="BE3461" s="126"/>
    </row>
    <row r="3462" spans="5:57" x14ac:dyDescent="0.25">
      <c r="E3462" s="282">
        <v>44796</v>
      </c>
      <c r="F3462" s="212">
        <v>5000</v>
      </c>
      <c r="G3462" s="215"/>
      <c r="H3462" s="215" t="s">
        <v>1102</v>
      </c>
      <c r="AY3462" s="126"/>
      <c r="BB3462" s="126"/>
      <c r="BE3462" s="126"/>
    </row>
    <row r="3463" spans="5:57" x14ac:dyDescent="0.25">
      <c r="E3463" s="282">
        <v>44794</v>
      </c>
      <c r="F3463" s="212">
        <v>193000</v>
      </c>
      <c r="G3463" s="215"/>
      <c r="H3463" s="215" t="s">
        <v>889</v>
      </c>
      <c r="AY3463" s="126"/>
      <c r="BB3463" s="126"/>
      <c r="BE3463" s="126"/>
    </row>
    <row r="3464" spans="5:57" x14ac:dyDescent="0.25">
      <c r="E3464" s="282">
        <v>44792</v>
      </c>
      <c r="F3464" s="212">
        <v>20000</v>
      </c>
      <c r="G3464" s="215"/>
      <c r="H3464" s="215" t="s">
        <v>1103</v>
      </c>
      <c r="AY3464" s="126"/>
      <c r="BB3464" s="126"/>
      <c r="BE3464" s="126"/>
    </row>
    <row r="3465" spans="5:57" x14ac:dyDescent="0.25">
      <c r="E3465" s="282">
        <v>44790</v>
      </c>
      <c r="F3465" s="212">
        <v>3000</v>
      </c>
      <c r="G3465" s="215"/>
      <c r="H3465" s="215" t="s">
        <v>605</v>
      </c>
      <c r="AY3465" s="126"/>
      <c r="BB3465" s="126"/>
      <c r="BE3465" s="126"/>
    </row>
    <row r="3466" spans="5:57" x14ac:dyDescent="0.25">
      <c r="E3466" s="282">
        <v>44790</v>
      </c>
      <c r="F3466" s="212">
        <v>10000</v>
      </c>
      <c r="G3466" s="215" t="s">
        <v>1104</v>
      </c>
      <c r="H3466" s="215" t="s">
        <v>884</v>
      </c>
      <c r="AY3466" s="126"/>
      <c r="BB3466" s="126"/>
      <c r="BE3466" s="126"/>
    </row>
    <row r="3467" spans="5:57" x14ac:dyDescent="0.25">
      <c r="E3467" s="282">
        <v>44789</v>
      </c>
      <c r="F3467" s="212">
        <v>2000</v>
      </c>
      <c r="G3467" s="215"/>
      <c r="H3467" s="215" t="s">
        <v>1106</v>
      </c>
      <c r="AY3467" s="126"/>
      <c r="BB3467" s="126"/>
      <c r="BE3467" s="126"/>
    </row>
    <row r="3468" spans="5:57" x14ac:dyDescent="0.25">
      <c r="E3468" s="282">
        <v>44789</v>
      </c>
      <c r="F3468" s="212">
        <v>2000</v>
      </c>
      <c r="G3468" s="215"/>
      <c r="H3468" s="215" t="s">
        <v>1105</v>
      </c>
      <c r="AY3468" s="126"/>
      <c r="BB3468" s="126"/>
      <c r="BE3468" s="126"/>
    </row>
    <row r="3469" spans="5:57" x14ac:dyDescent="0.25">
      <c r="E3469" s="282">
        <v>44789</v>
      </c>
      <c r="F3469" s="212">
        <v>2000</v>
      </c>
      <c r="G3469" s="215"/>
      <c r="H3469" s="215" t="s">
        <v>605</v>
      </c>
      <c r="AY3469" s="126"/>
      <c r="BB3469" s="126"/>
      <c r="BE3469" s="126"/>
    </row>
    <row r="3470" spans="5:57" x14ac:dyDescent="0.25">
      <c r="E3470" s="282">
        <v>44789</v>
      </c>
      <c r="F3470" s="212">
        <v>7000</v>
      </c>
      <c r="G3470" s="215"/>
      <c r="H3470" s="215" t="s">
        <v>903</v>
      </c>
      <c r="AY3470" s="126"/>
      <c r="BB3470" s="126"/>
      <c r="BE3470" s="126"/>
    </row>
    <row r="3471" spans="5:57" x14ac:dyDescent="0.25">
      <c r="E3471" s="282">
        <v>44789</v>
      </c>
      <c r="F3471" s="212">
        <v>6000</v>
      </c>
      <c r="G3471" s="215" t="s">
        <v>884</v>
      </c>
      <c r="H3471" s="215" t="s">
        <v>884</v>
      </c>
      <c r="AY3471" s="126"/>
      <c r="BB3471" s="126"/>
      <c r="BE3471" s="126"/>
    </row>
    <row r="3472" spans="5:57" x14ac:dyDescent="0.25">
      <c r="E3472" s="282">
        <v>44789</v>
      </c>
      <c r="F3472" s="212">
        <v>2000</v>
      </c>
      <c r="G3472" s="215"/>
      <c r="H3472" s="215" t="s">
        <v>883</v>
      </c>
      <c r="AY3472" s="126"/>
      <c r="BB3472" s="126"/>
      <c r="BE3472" s="126"/>
    </row>
    <row r="3473" spans="5:57" x14ac:dyDescent="0.25">
      <c r="E3473" s="282">
        <v>44787</v>
      </c>
      <c r="F3473" s="212">
        <v>190000</v>
      </c>
      <c r="G3473" s="215"/>
      <c r="H3473" s="215" t="s">
        <v>889</v>
      </c>
      <c r="AY3473" s="126"/>
      <c r="BB3473" s="126"/>
      <c r="BE3473" s="126"/>
    </row>
    <row r="3474" spans="5:57" x14ac:dyDescent="0.25">
      <c r="E3474" s="282">
        <v>44786</v>
      </c>
      <c r="F3474" s="212">
        <v>2000</v>
      </c>
      <c r="G3474" s="215"/>
      <c r="H3474" s="215" t="s">
        <v>605</v>
      </c>
      <c r="AY3474" s="126"/>
      <c r="BB3474" s="126"/>
      <c r="BE3474" s="126"/>
    </row>
    <row r="3475" spans="5:57" x14ac:dyDescent="0.25">
      <c r="E3475" s="282">
        <v>44786</v>
      </c>
      <c r="F3475" s="212">
        <v>10000</v>
      </c>
      <c r="G3475" s="215" t="s">
        <v>884</v>
      </c>
      <c r="H3475" s="215" t="s">
        <v>884</v>
      </c>
      <c r="AY3475" s="126"/>
      <c r="BB3475" s="126"/>
      <c r="BE3475" s="126"/>
    </row>
    <row r="3476" spans="5:57" x14ac:dyDescent="0.25">
      <c r="E3476" s="282">
        <v>44786</v>
      </c>
      <c r="F3476" s="212">
        <v>2000</v>
      </c>
      <c r="G3476" s="215"/>
      <c r="H3476" s="215" t="s">
        <v>883</v>
      </c>
      <c r="AY3476" s="126"/>
      <c r="BB3476" s="126"/>
      <c r="BE3476" s="126"/>
    </row>
    <row r="3477" spans="5:57" x14ac:dyDescent="0.25">
      <c r="E3477" s="282">
        <v>44786</v>
      </c>
      <c r="F3477" s="212">
        <v>15000</v>
      </c>
      <c r="G3477" s="215"/>
      <c r="H3477" s="215" t="s">
        <v>1107</v>
      </c>
      <c r="AY3477" s="126"/>
      <c r="BB3477" s="126"/>
      <c r="BE3477" s="126"/>
    </row>
    <row r="3478" spans="5:57" x14ac:dyDescent="0.25">
      <c r="E3478" s="282">
        <v>44785</v>
      </c>
      <c r="F3478" s="212">
        <v>4000</v>
      </c>
      <c r="G3478" s="215" t="s">
        <v>884</v>
      </c>
      <c r="H3478" s="215" t="s">
        <v>1108</v>
      </c>
      <c r="AY3478" s="126"/>
      <c r="BB3478" s="126"/>
      <c r="BE3478" s="126"/>
    </row>
    <row r="3479" spans="5:57" x14ac:dyDescent="0.25">
      <c r="E3479" s="282">
        <v>44785</v>
      </c>
      <c r="F3479" s="212">
        <v>10000</v>
      </c>
      <c r="G3479" s="215" t="s">
        <v>884</v>
      </c>
      <c r="H3479" s="215" t="s">
        <v>884</v>
      </c>
      <c r="AY3479" s="126"/>
      <c r="BB3479" s="126"/>
      <c r="BE3479" s="126"/>
    </row>
    <row r="3480" spans="5:57" x14ac:dyDescent="0.25">
      <c r="E3480" s="282">
        <v>44784</v>
      </c>
      <c r="F3480" s="212">
        <v>2000</v>
      </c>
      <c r="G3480" s="215"/>
      <c r="H3480" s="215" t="s">
        <v>1109</v>
      </c>
      <c r="AY3480" s="126"/>
      <c r="BB3480" s="126"/>
      <c r="BE3480" s="126"/>
    </row>
    <row r="3481" spans="5:57" x14ac:dyDescent="0.25">
      <c r="E3481" s="282">
        <v>44784</v>
      </c>
      <c r="F3481" s="212">
        <v>19000</v>
      </c>
      <c r="G3481" s="215" t="s">
        <v>884</v>
      </c>
      <c r="H3481" s="215" t="s">
        <v>1110</v>
      </c>
      <c r="AY3481" s="126"/>
      <c r="BB3481" s="126"/>
      <c r="BE3481" s="126"/>
    </row>
    <row r="3482" spans="5:57" x14ac:dyDescent="0.25">
      <c r="E3482" s="282">
        <v>44783</v>
      </c>
      <c r="F3482" s="212">
        <v>3000</v>
      </c>
      <c r="G3482" s="215"/>
      <c r="H3482" s="215" t="s">
        <v>1111</v>
      </c>
      <c r="AY3482" s="126"/>
      <c r="BB3482" s="126"/>
      <c r="BE3482" s="126"/>
    </row>
    <row r="3483" spans="5:57" x14ac:dyDescent="0.25">
      <c r="E3483" s="282">
        <v>44783</v>
      </c>
      <c r="F3483" s="212">
        <v>30000</v>
      </c>
      <c r="G3483" s="215"/>
      <c r="H3483" s="215" t="s">
        <v>1112</v>
      </c>
      <c r="AY3483" s="126"/>
      <c r="BB3483" s="126"/>
      <c r="BE3483" s="126"/>
    </row>
    <row r="3484" spans="5:57" x14ac:dyDescent="0.25">
      <c r="E3484" s="282">
        <v>44782</v>
      </c>
      <c r="F3484" s="212">
        <v>20000</v>
      </c>
      <c r="G3484" s="215" t="s">
        <v>884</v>
      </c>
      <c r="H3484" s="215" t="s">
        <v>884</v>
      </c>
      <c r="AY3484" s="126"/>
      <c r="BB3484" s="126"/>
      <c r="BE3484" s="126"/>
    </row>
    <row r="3485" spans="5:57" x14ac:dyDescent="0.25">
      <c r="E3485" s="282">
        <v>44781</v>
      </c>
      <c r="F3485" s="212">
        <v>147000</v>
      </c>
      <c r="G3485" s="215"/>
      <c r="H3485" s="215" t="s">
        <v>1117</v>
      </c>
      <c r="AY3485" s="126"/>
      <c r="BB3485" s="126"/>
      <c r="BE3485" s="126"/>
    </row>
    <row r="3486" spans="5:57" x14ac:dyDescent="0.25">
      <c r="E3486" s="282">
        <v>44781</v>
      </c>
      <c r="F3486" s="212">
        <v>33000</v>
      </c>
      <c r="G3486" s="215"/>
      <c r="H3486" s="215" t="s">
        <v>1116</v>
      </c>
      <c r="AY3486" s="126"/>
      <c r="BB3486" s="126"/>
      <c r="BE3486" s="126"/>
    </row>
    <row r="3487" spans="5:57" x14ac:dyDescent="0.25">
      <c r="E3487" s="282">
        <v>44781</v>
      </c>
      <c r="F3487" s="212">
        <v>10000</v>
      </c>
      <c r="G3487" s="215"/>
      <c r="H3487" s="215" t="s">
        <v>1113</v>
      </c>
      <c r="AY3487" s="126"/>
      <c r="BB3487" s="126"/>
      <c r="BE3487" s="126"/>
    </row>
    <row r="3488" spans="5:57" x14ac:dyDescent="0.25">
      <c r="E3488" s="282">
        <v>44781</v>
      </c>
      <c r="F3488" s="212">
        <v>11000</v>
      </c>
      <c r="G3488" s="215"/>
      <c r="H3488" s="215" t="s">
        <v>1114</v>
      </c>
      <c r="AY3488" s="126"/>
      <c r="BB3488" s="126"/>
      <c r="BE3488" s="126"/>
    </row>
    <row r="3489" spans="5:57" x14ac:dyDescent="0.25">
      <c r="E3489" s="282">
        <v>44781</v>
      </c>
      <c r="F3489" s="212">
        <v>5000</v>
      </c>
      <c r="G3489" s="215"/>
      <c r="H3489" s="215" t="s">
        <v>1007</v>
      </c>
      <c r="AY3489" s="126"/>
      <c r="BB3489" s="126"/>
      <c r="BE3489" s="126"/>
    </row>
    <row r="3490" spans="5:57" x14ac:dyDescent="0.25">
      <c r="E3490" s="282">
        <v>44781</v>
      </c>
      <c r="F3490" s="212">
        <v>7000</v>
      </c>
      <c r="G3490" s="215"/>
      <c r="H3490" s="215" t="s">
        <v>903</v>
      </c>
      <c r="AY3490" s="126"/>
      <c r="BB3490" s="126"/>
      <c r="BE3490" s="126"/>
    </row>
    <row r="3491" spans="5:57" x14ac:dyDescent="0.25">
      <c r="E3491" s="282">
        <v>44781</v>
      </c>
      <c r="F3491" s="212">
        <v>192000</v>
      </c>
      <c r="G3491" s="215"/>
      <c r="H3491" s="215" t="s">
        <v>889</v>
      </c>
      <c r="AY3491" s="126"/>
      <c r="BB3491" s="126"/>
      <c r="BE3491" s="126"/>
    </row>
    <row r="3492" spans="5:57" x14ac:dyDescent="0.25">
      <c r="E3492" s="282">
        <v>44781</v>
      </c>
      <c r="F3492" s="212">
        <v>2000</v>
      </c>
      <c r="G3492" s="215"/>
      <c r="H3492" s="215" t="s">
        <v>1115</v>
      </c>
      <c r="AY3492" s="126"/>
      <c r="BB3492" s="126"/>
      <c r="BE3492" s="126"/>
    </row>
    <row r="3493" spans="5:57" x14ac:dyDescent="0.25">
      <c r="E3493" s="282">
        <v>44778</v>
      </c>
      <c r="F3493" s="212">
        <v>2000</v>
      </c>
      <c r="G3493" s="215"/>
      <c r="H3493" s="215" t="s">
        <v>1029</v>
      </c>
      <c r="AY3493" s="126"/>
      <c r="BB3493" s="126"/>
      <c r="BE3493" s="126"/>
    </row>
    <row r="3494" spans="5:57" x14ac:dyDescent="0.25">
      <c r="E3494" s="282">
        <v>44778</v>
      </c>
      <c r="F3494" s="212">
        <v>10000</v>
      </c>
      <c r="G3494" s="215" t="s">
        <v>884</v>
      </c>
      <c r="H3494" s="215" t="s">
        <v>1118</v>
      </c>
      <c r="AY3494" s="126"/>
      <c r="BB3494" s="126"/>
      <c r="BE3494" s="126"/>
    </row>
    <row r="3495" spans="5:57" x14ac:dyDescent="0.25">
      <c r="E3495" s="282">
        <v>44776</v>
      </c>
      <c r="F3495" s="212">
        <v>10000</v>
      </c>
      <c r="G3495" s="215" t="s">
        <v>884</v>
      </c>
      <c r="H3495" s="215" t="s">
        <v>1119</v>
      </c>
      <c r="AY3495" s="126"/>
      <c r="BB3495" s="126"/>
      <c r="BE3495" s="126"/>
    </row>
    <row r="3496" spans="5:57" x14ac:dyDescent="0.25">
      <c r="E3496" s="282">
        <v>44776</v>
      </c>
      <c r="F3496" s="212">
        <v>2000</v>
      </c>
      <c r="G3496" s="215"/>
      <c r="H3496" s="215" t="s">
        <v>605</v>
      </c>
      <c r="AY3496" s="126"/>
      <c r="BB3496" s="126"/>
      <c r="BE3496" s="126"/>
    </row>
    <row r="3497" spans="5:57" x14ac:dyDescent="0.25">
      <c r="E3497" s="282">
        <v>44775</v>
      </c>
      <c r="F3497" s="212">
        <v>10000</v>
      </c>
      <c r="G3497" s="215" t="s">
        <v>884</v>
      </c>
      <c r="H3497" s="215" t="s">
        <v>1120</v>
      </c>
      <c r="AY3497" s="126"/>
      <c r="BB3497" s="126"/>
      <c r="BE3497" s="126"/>
    </row>
    <row r="3498" spans="5:57" x14ac:dyDescent="0.25">
      <c r="E3498" s="282">
        <v>44775</v>
      </c>
      <c r="F3498" s="212">
        <v>8000</v>
      </c>
      <c r="G3498" s="215"/>
      <c r="H3498" s="215" t="s">
        <v>953</v>
      </c>
      <c r="AY3498" s="126"/>
      <c r="BB3498" s="126"/>
      <c r="BE3498" s="126"/>
    </row>
    <row r="3499" spans="5:57" x14ac:dyDescent="0.25">
      <c r="E3499" s="282">
        <v>44775</v>
      </c>
      <c r="F3499" s="212">
        <v>4000</v>
      </c>
      <c r="G3499" s="215"/>
      <c r="H3499" s="215" t="s">
        <v>1122</v>
      </c>
      <c r="AY3499" s="126"/>
      <c r="BB3499" s="126"/>
      <c r="BE3499" s="126"/>
    </row>
    <row r="3500" spans="5:57" x14ac:dyDescent="0.25">
      <c r="E3500" s="282">
        <v>44775</v>
      </c>
      <c r="F3500" s="212">
        <v>5000</v>
      </c>
      <c r="G3500" s="215" t="s">
        <v>884</v>
      </c>
      <c r="H3500" s="215" t="s">
        <v>1121</v>
      </c>
      <c r="AY3500" s="126"/>
      <c r="BB3500" s="126"/>
      <c r="BE3500" s="126"/>
    </row>
    <row r="3501" spans="5:57" x14ac:dyDescent="0.25">
      <c r="E3501" s="282">
        <v>44775</v>
      </c>
      <c r="F3501" s="212">
        <v>10000</v>
      </c>
      <c r="G3501" s="215"/>
      <c r="H3501" s="215" t="s">
        <v>1123</v>
      </c>
      <c r="AY3501" s="126"/>
      <c r="BB3501" s="126"/>
      <c r="BE3501" s="126"/>
    </row>
    <row r="3502" spans="5:57" x14ac:dyDescent="0.25">
      <c r="E3502" s="282">
        <v>44774</v>
      </c>
      <c r="F3502" s="212">
        <v>5000</v>
      </c>
      <c r="G3502" s="215"/>
      <c r="H3502" s="215" t="s">
        <v>1125</v>
      </c>
      <c r="AY3502" s="126"/>
      <c r="BB3502" s="126"/>
      <c r="BE3502" s="126"/>
    </row>
    <row r="3503" spans="5:57" x14ac:dyDescent="0.25">
      <c r="E3503" s="282">
        <v>44774</v>
      </c>
      <c r="F3503" s="212">
        <v>7000</v>
      </c>
      <c r="G3503" s="215"/>
      <c r="H3503" s="215" t="s">
        <v>903</v>
      </c>
      <c r="AY3503" s="126"/>
      <c r="BB3503" s="126"/>
      <c r="BE3503" s="126"/>
    </row>
    <row r="3504" spans="5:57" x14ac:dyDescent="0.25">
      <c r="E3504" s="282">
        <v>44774</v>
      </c>
      <c r="F3504" s="212">
        <v>3000</v>
      </c>
      <c r="G3504" s="215"/>
      <c r="H3504" s="215" t="s">
        <v>1124</v>
      </c>
      <c r="AY3504" s="126"/>
      <c r="BB3504" s="126"/>
      <c r="BE3504" s="126"/>
    </row>
    <row r="3505" spans="5:57" x14ac:dyDescent="0.25">
      <c r="E3505" s="282">
        <v>44773</v>
      </c>
      <c r="F3505" s="212">
        <v>171000</v>
      </c>
      <c r="G3505" s="215"/>
      <c r="H3505" s="215" t="s">
        <v>889</v>
      </c>
      <c r="AY3505" s="126"/>
      <c r="BB3505" s="126"/>
      <c r="BE3505" s="126"/>
    </row>
    <row r="3506" spans="5:57" x14ac:dyDescent="0.25">
      <c r="E3506" s="282">
        <v>44773</v>
      </c>
      <c r="F3506" s="212">
        <v>27000</v>
      </c>
      <c r="G3506" s="215"/>
      <c r="H3506" s="215" t="s">
        <v>1126</v>
      </c>
      <c r="AY3506" s="126"/>
      <c r="BB3506" s="126"/>
      <c r="BE3506" s="126"/>
    </row>
    <row r="3507" spans="5:57" x14ac:dyDescent="0.25">
      <c r="E3507" s="282">
        <v>44773</v>
      </c>
      <c r="F3507" s="212">
        <v>3000</v>
      </c>
      <c r="G3507" s="215"/>
      <c r="H3507" s="215" t="s">
        <v>1127</v>
      </c>
      <c r="AY3507" s="126"/>
      <c r="BB3507" s="126"/>
      <c r="BE3507" s="126"/>
    </row>
    <row r="3508" spans="5:57" x14ac:dyDescent="0.25">
      <c r="E3508" s="282">
        <v>44772</v>
      </c>
      <c r="F3508" s="212">
        <v>16000</v>
      </c>
      <c r="G3508" s="215"/>
      <c r="H3508" s="215" t="s">
        <v>1128</v>
      </c>
      <c r="AY3508" s="126"/>
      <c r="BB3508" s="126"/>
      <c r="BE3508" s="126"/>
    </row>
    <row r="3509" spans="5:57" x14ac:dyDescent="0.25">
      <c r="E3509" s="282">
        <v>44771</v>
      </c>
      <c r="F3509" s="212">
        <v>2000</v>
      </c>
      <c r="G3509" s="215"/>
      <c r="H3509" s="215" t="s">
        <v>883</v>
      </c>
      <c r="AY3509" s="126"/>
      <c r="BB3509" s="126"/>
      <c r="BE3509" s="126"/>
    </row>
    <row r="3510" spans="5:57" x14ac:dyDescent="0.25">
      <c r="E3510" s="282">
        <v>44771</v>
      </c>
      <c r="F3510" s="212">
        <v>6000</v>
      </c>
      <c r="G3510" s="215"/>
      <c r="H3510" s="215" t="s">
        <v>1130</v>
      </c>
      <c r="AY3510" s="126"/>
      <c r="BB3510" s="126"/>
      <c r="BE3510" s="126"/>
    </row>
    <row r="3511" spans="5:57" x14ac:dyDescent="0.25">
      <c r="E3511" s="282">
        <v>44771</v>
      </c>
      <c r="F3511" s="212">
        <v>21000</v>
      </c>
      <c r="G3511" s="215"/>
      <c r="H3511" s="215" t="s">
        <v>1129</v>
      </c>
      <c r="AY3511" s="126"/>
      <c r="BB3511" s="126"/>
      <c r="BE3511" s="126"/>
    </row>
    <row r="3512" spans="5:57" x14ac:dyDescent="0.25">
      <c r="E3512" s="282">
        <v>44771</v>
      </c>
      <c r="F3512" s="212">
        <v>17000</v>
      </c>
      <c r="G3512" s="215"/>
      <c r="H3512" s="215" t="s">
        <v>1131</v>
      </c>
      <c r="AY3512" s="126"/>
      <c r="BB3512" s="126"/>
      <c r="BE3512" s="126"/>
    </row>
    <row r="3513" spans="5:57" x14ac:dyDescent="0.25">
      <c r="E3513" s="282">
        <v>44770</v>
      </c>
      <c r="F3513" s="212">
        <v>3000</v>
      </c>
      <c r="G3513" s="215"/>
      <c r="H3513" s="215" t="s">
        <v>1133</v>
      </c>
      <c r="AY3513" s="126"/>
      <c r="BB3513" s="126"/>
      <c r="BE3513" s="126"/>
    </row>
    <row r="3514" spans="5:57" x14ac:dyDescent="0.25">
      <c r="E3514" s="282">
        <v>44770</v>
      </c>
      <c r="F3514" s="212">
        <v>10000</v>
      </c>
      <c r="G3514" s="215"/>
      <c r="H3514" s="215" t="s">
        <v>1132</v>
      </c>
      <c r="AY3514" s="126"/>
      <c r="BB3514" s="126"/>
      <c r="BE3514" s="126"/>
    </row>
    <row r="3515" spans="5:57" x14ac:dyDescent="0.25">
      <c r="E3515" s="418">
        <v>44770</v>
      </c>
      <c r="F3515" s="222">
        <v>10000</v>
      </c>
      <c r="G3515" s="222"/>
      <c r="H3515" s="222" t="s">
        <v>1134</v>
      </c>
      <c r="AY3515" s="126"/>
      <c r="BB3515" s="126"/>
      <c r="BE3515" s="126"/>
    </row>
    <row r="3516" spans="5:57" x14ac:dyDescent="0.25">
      <c r="E3516" s="282">
        <v>44769</v>
      </c>
      <c r="F3516" s="212">
        <v>7000</v>
      </c>
      <c r="G3516" s="215"/>
      <c r="H3516" s="215" t="s">
        <v>1135</v>
      </c>
      <c r="AY3516" s="126"/>
      <c r="BB3516" s="126"/>
      <c r="BE3516" s="126"/>
    </row>
    <row r="3517" spans="5:57" x14ac:dyDescent="0.25">
      <c r="E3517" s="282">
        <v>44768</v>
      </c>
      <c r="F3517" s="212">
        <v>3000</v>
      </c>
      <c r="G3517" s="215"/>
      <c r="H3517" s="215" t="s">
        <v>1016</v>
      </c>
      <c r="AY3517" s="126"/>
      <c r="BB3517" s="126"/>
      <c r="BE3517" s="126"/>
    </row>
    <row r="3518" spans="5:57" x14ac:dyDescent="0.25">
      <c r="E3518" s="282">
        <v>44768</v>
      </c>
      <c r="F3518" s="212">
        <v>26000</v>
      </c>
      <c r="G3518" s="215" t="s">
        <v>884</v>
      </c>
      <c r="H3518" s="215" t="s">
        <v>884</v>
      </c>
      <c r="AY3518" s="126"/>
      <c r="BB3518" s="126"/>
      <c r="BE3518" s="126"/>
    </row>
    <row r="3519" spans="5:57" x14ac:dyDescent="0.25">
      <c r="E3519" s="282">
        <v>44766</v>
      </c>
      <c r="F3519" s="212">
        <v>50000</v>
      </c>
      <c r="G3519" s="215" t="s">
        <v>884</v>
      </c>
      <c r="H3519" s="215" t="s">
        <v>1136</v>
      </c>
      <c r="AY3519" s="126"/>
      <c r="BB3519" s="126"/>
      <c r="BE3519" s="126"/>
    </row>
    <row r="3520" spans="5:57" x14ac:dyDescent="0.25">
      <c r="E3520" s="282">
        <v>44765</v>
      </c>
      <c r="F3520" s="212">
        <v>163000</v>
      </c>
      <c r="G3520" s="215"/>
      <c r="H3520" s="215" t="s">
        <v>889</v>
      </c>
      <c r="AY3520" s="126"/>
      <c r="BB3520" s="126"/>
      <c r="BE3520" s="126"/>
    </row>
    <row r="3521" spans="5:57" x14ac:dyDescent="0.25">
      <c r="E3521" s="282">
        <v>44764</v>
      </c>
      <c r="F3521" s="212">
        <v>12000</v>
      </c>
      <c r="G3521" s="215" t="s">
        <v>884</v>
      </c>
      <c r="H3521" s="215" t="s">
        <v>884</v>
      </c>
      <c r="AY3521" s="126"/>
      <c r="BB3521" s="126"/>
      <c r="BE3521" s="126"/>
    </row>
    <row r="3522" spans="5:57" x14ac:dyDescent="0.25">
      <c r="E3522" s="282">
        <v>44763</v>
      </c>
      <c r="F3522" s="212">
        <v>3000</v>
      </c>
      <c r="G3522" s="215"/>
      <c r="H3522" s="215" t="s">
        <v>1137</v>
      </c>
      <c r="AY3522" s="126"/>
      <c r="BB3522" s="126"/>
      <c r="BE3522" s="126"/>
    </row>
    <row r="3523" spans="5:57" x14ac:dyDescent="0.25">
      <c r="E3523" s="282">
        <v>44763</v>
      </c>
      <c r="F3523" s="212">
        <v>15000</v>
      </c>
      <c r="G3523" s="215"/>
      <c r="H3523" s="215" t="s">
        <v>937</v>
      </c>
      <c r="AY3523" s="126"/>
      <c r="BB3523" s="126"/>
      <c r="BE3523" s="126"/>
    </row>
    <row r="3524" spans="5:57" x14ac:dyDescent="0.25">
      <c r="E3524" s="282">
        <v>44763</v>
      </c>
      <c r="F3524" s="212">
        <v>7000</v>
      </c>
      <c r="G3524" s="215"/>
      <c r="H3524" s="215" t="s">
        <v>903</v>
      </c>
      <c r="AY3524" s="126"/>
      <c r="BB3524" s="126"/>
      <c r="BE3524" s="126"/>
    </row>
    <row r="3525" spans="5:57" x14ac:dyDescent="0.25">
      <c r="E3525" s="282">
        <v>44763</v>
      </c>
      <c r="F3525" s="212">
        <v>12000</v>
      </c>
      <c r="G3525" s="215" t="s">
        <v>884</v>
      </c>
      <c r="H3525" s="215" t="s">
        <v>884</v>
      </c>
      <c r="AY3525" s="126"/>
      <c r="BB3525" s="126"/>
      <c r="BE3525" s="126"/>
    </row>
    <row r="3526" spans="5:57" x14ac:dyDescent="0.25">
      <c r="E3526" s="282">
        <v>44763</v>
      </c>
      <c r="F3526" s="212">
        <v>6000</v>
      </c>
      <c r="G3526" s="215" t="s">
        <v>884</v>
      </c>
      <c r="H3526" s="215" t="s">
        <v>1138</v>
      </c>
      <c r="AY3526" s="126"/>
      <c r="BB3526" s="126"/>
      <c r="BE3526" s="126"/>
    </row>
    <row r="3527" spans="5:57" x14ac:dyDescent="0.25">
      <c r="E3527" s="282">
        <v>44763</v>
      </c>
      <c r="F3527" s="212">
        <v>210000</v>
      </c>
      <c r="G3527" s="215" t="s">
        <v>884</v>
      </c>
      <c r="H3527" s="215" t="s">
        <v>1140</v>
      </c>
      <c r="AY3527" s="126"/>
      <c r="BB3527" s="126"/>
      <c r="BE3527" s="126"/>
    </row>
    <row r="3528" spans="5:57" x14ac:dyDescent="0.25">
      <c r="E3528" s="282">
        <v>44763</v>
      </c>
      <c r="F3528" s="212">
        <v>50000</v>
      </c>
      <c r="G3528" s="215" t="s">
        <v>884</v>
      </c>
      <c r="H3528" s="215" t="s">
        <v>1139</v>
      </c>
      <c r="AY3528" s="126"/>
      <c r="BB3528" s="126"/>
      <c r="BE3528" s="126"/>
    </row>
    <row r="3529" spans="5:57" x14ac:dyDescent="0.25">
      <c r="E3529" s="282">
        <v>44762</v>
      </c>
      <c r="F3529" s="212">
        <v>16000</v>
      </c>
      <c r="G3529" s="215"/>
      <c r="H3529" s="215" t="s">
        <v>1142</v>
      </c>
      <c r="AY3529" s="126"/>
      <c r="BB3529" s="126"/>
      <c r="BE3529" s="126"/>
    </row>
    <row r="3530" spans="5:57" x14ac:dyDescent="0.25">
      <c r="E3530" s="282">
        <v>44762</v>
      </c>
      <c r="F3530" s="212">
        <v>7000</v>
      </c>
      <c r="G3530" s="215"/>
      <c r="H3530" s="215" t="s">
        <v>1141</v>
      </c>
      <c r="AY3530" s="126"/>
      <c r="BB3530" s="126"/>
      <c r="BE3530" s="126"/>
    </row>
    <row r="3531" spans="5:57" x14ac:dyDescent="0.25">
      <c r="E3531" s="282">
        <v>44760</v>
      </c>
      <c r="F3531" s="212">
        <v>177000</v>
      </c>
      <c r="G3531" s="215"/>
      <c r="H3531" s="215" t="s">
        <v>889</v>
      </c>
      <c r="AY3531" s="126"/>
      <c r="BB3531" s="126"/>
      <c r="BE3531" s="126"/>
    </row>
    <row r="3532" spans="5:57" x14ac:dyDescent="0.25">
      <c r="E3532" s="282">
        <v>44760</v>
      </c>
      <c r="F3532" s="212">
        <v>2000</v>
      </c>
      <c r="G3532" s="215"/>
      <c r="H3532" s="215" t="s">
        <v>883</v>
      </c>
      <c r="AY3532" s="126"/>
      <c r="BB3532" s="126"/>
      <c r="BE3532" s="126"/>
    </row>
    <row r="3533" spans="5:57" x14ac:dyDescent="0.25">
      <c r="E3533" s="282">
        <v>44760</v>
      </c>
      <c r="F3533" s="212">
        <v>60000</v>
      </c>
      <c r="G3533" s="215"/>
      <c r="H3533" s="215" t="s">
        <v>1143</v>
      </c>
      <c r="AY3533" s="126"/>
      <c r="BB3533" s="126"/>
      <c r="BE3533" s="126"/>
    </row>
    <row r="3534" spans="5:57" x14ac:dyDescent="0.25">
      <c r="E3534" s="282">
        <v>44757</v>
      </c>
      <c r="F3534" s="212">
        <v>15000</v>
      </c>
      <c r="G3534" s="215"/>
      <c r="H3534" s="215" t="s">
        <v>1144</v>
      </c>
      <c r="AY3534" s="126"/>
      <c r="BB3534" s="126"/>
      <c r="BE3534" s="126"/>
    </row>
    <row r="3535" spans="5:57" x14ac:dyDescent="0.25">
      <c r="E3535" s="282">
        <v>44757</v>
      </c>
      <c r="F3535" s="212">
        <v>15000</v>
      </c>
      <c r="G3535" s="215"/>
      <c r="H3535" s="215" t="s">
        <v>1145</v>
      </c>
      <c r="AY3535" s="126"/>
      <c r="BB3535" s="126"/>
      <c r="BE3535" s="126"/>
    </row>
    <row r="3536" spans="5:57" x14ac:dyDescent="0.25">
      <c r="E3536" s="282">
        <v>44755</v>
      </c>
      <c r="F3536" s="212">
        <v>180000</v>
      </c>
      <c r="G3536" s="215" t="s">
        <v>884</v>
      </c>
      <c r="H3536" s="215" t="s">
        <v>1146</v>
      </c>
      <c r="AY3536" s="126"/>
      <c r="BB3536" s="126"/>
      <c r="BE3536" s="126"/>
    </row>
    <row r="3537" spans="5:57" x14ac:dyDescent="0.25">
      <c r="E3537" s="282">
        <v>44754</v>
      </c>
      <c r="F3537" s="212">
        <v>7000</v>
      </c>
      <c r="G3537" s="215"/>
      <c r="H3537" s="215" t="s">
        <v>903</v>
      </c>
      <c r="AY3537" s="126"/>
      <c r="BB3537" s="126"/>
      <c r="BE3537" s="126"/>
    </row>
    <row r="3538" spans="5:57" x14ac:dyDescent="0.25">
      <c r="E3538" s="282">
        <v>44754</v>
      </c>
      <c r="F3538" s="212">
        <v>35000</v>
      </c>
      <c r="G3538" s="215" t="s">
        <v>884</v>
      </c>
      <c r="H3538" s="215" t="s">
        <v>1147</v>
      </c>
      <c r="AY3538" s="126"/>
      <c r="BB3538" s="126"/>
      <c r="BE3538" s="126"/>
    </row>
    <row r="3539" spans="5:57" x14ac:dyDescent="0.25">
      <c r="E3539" s="282">
        <v>44753</v>
      </c>
      <c r="F3539" s="212">
        <v>4000</v>
      </c>
      <c r="G3539" s="215"/>
      <c r="H3539" s="215" t="s">
        <v>690</v>
      </c>
      <c r="AY3539" s="126"/>
      <c r="BB3539" s="126"/>
      <c r="BE3539" s="126"/>
    </row>
    <row r="3540" spans="5:57" x14ac:dyDescent="0.25">
      <c r="E3540" s="282">
        <v>44753</v>
      </c>
      <c r="F3540" s="212">
        <v>20000</v>
      </c>
      <c r="G3540" s="215" t="s">
        <v>884</v>
      </c>
      <c r="H3540" s="215" t="s">
        <v>884</v>
      </c>
      <c r="AY3540" s="126"/>
      <c r="BB3540" s="126"/>
      <c r="BE3540" s="126"/>
    </row>
    <row r="3541" spans="5:57" x14ac:dyDescent="0.25">
      <c r="E3541" s="282">
        <v>44753</v>
      </c>
      <c r="F3541" s="212">
        <v>184000</v>
      </c>
      <c r="G3541" s="215"/>
      <c r="H3541" s="215" t="s">
        <v>889</v>
      </c>
      <c r="AY3541" s="126"/>
      <c r="BB3541" s="126"/>
      <c r="BE3541" s="126"/>
    </row>
    <row r="3542" spans="5:57" x14ac:dyDescent="0.25">
      <c r="E3542" s="282">
        <v>44753</v>
      </c>
      <c r="F3542" s="212">
        <v>20000</v>
      </c>
      <c r="G3542" s="215"/>
      <c r="H3542" s="215" t="s">
        <v>1148</v>
      </c>
      <c r="AY3542" s="126"/>
      <c r="BB3542" s="126"/>
      <c r="BE3542" s="126"/>
    </row>
    <row r="3543" spans="5:57" x14ac:dyDescent="0.25">
      <c r="E3543" s="282">
        <v>44751</v>
      </c>
      <c r="F3543" s="212">
        <v>3000</v>
      </c>
      <c r="G3543" s="215"/>
      <c r="H3543" s="215" t="s">
        <v>1064</v>
      </c>
      <c r="AY3543" s="126"/>
      <c r="BB3543" s="126"/>
      <c r="BE3543" s="126"/>
    </row>
    <row r="3544" spans="5:57" x14ac:dyDescent="0.25">
      <c r="E3544" s="282">
        <v>44751</v>
      </c>
      <c r="F3544" s="212">
        <v>2000</v>
      </c>
      <c r="G3544" s="215"/>
      <c r="H3544" s="215" t="s">
        <v>883</v>
      </c>
      <c r="AY3544" s="126"/>
      <c r="BB3544" s="126"/>
      <c r="BE3544" s="126"/>
    </row>
    <row r="3545" spans="5:57" x14ac:dyDescent="0.25">
      <c r="E3545" s="282">
        <v>44751</v>
      </c>
      <c r="F3545" s="212">
        <v>5000</v>
      </c>
      <c r="G3545" s="215" t="s">
        <v>884</v>
      </c>
      <c r="H3545" s="215" t="s">
        <v>1149</v>
      </c>
      <c r="AY3545" s="126"/>
      <c r="BB3545" s="126"/>
      <c r="BE3545" s="126"/>
    </row>
    <row r="3546" spans="5:57" x14ac:dyDescent="0.25">
      <c r="E3546" s="282">
        <v>44750</v>
      </c>
      <c r="F3546" s="212">
        <v>8000</v>
      </c>
      <c r="G3546" s="215"/>
      <c r="H3546" s="215" t="s">
        <v>1151</v>
      </c>
      <c r="AY3546" s="126"/>
      <c r="BB3546" s="126"/>
      <c r="BE3546" s="126"/>
    </row>
    <row r="3547" spans="5:57" x14ac:dyDescent="0.25">
      <c r="E3547" s="282">
        <v>44750</v>
      </c>
      <c r="F3547" s="212">
        <v>10000</v>
      </c>
      <c r="G3547" s="215"/>
      <c r="H3547" s="215" t="s">
        <v>1156</v>
      </c>
      <c r="AY3547" s="126"/>
      <c r="BB3547" s="126"/>
      <c r="BE3547" s="126"/>
    </row>
    <row r="3548" spans="5:57" x14ac:dyDescent="0.25">
      <c r="E3548" s="282">
        <v>44750</v>
      </c>
      <c r="F3548" s="212">
        <v>8000</v>
      </c>
      <c r="G3548" s="215"/>
      <c r="H3548" s="215" t="s">
        <v>1158</v>
      </c>
      <c r="AY3548" s="126"/>
      <c r="BB3548" s="126"/>
      <c r="BE3548" s="126"/>
    </row>
    <row r="3549" spans="5:57" x14ac:dyDescent="0.25">
      <c r="E3549" s="282">
        <v>44750</v>
      </c>
      <c r="F3549" s="212">
        <v>32000</v>
      </c>
      <c r="G3549" s="215"/>
      <c r="H3549" s="215" t="s">
        <v>1152</v>
      </c>
      <c r="AY3549" s="126"/>
      <c r="BB3549" s="126"/>
      <c r="BE3549" s="126"/>
    </row>
    <row r="3550" spans="5:57" x14ac:dyDescent="0.25">
      <c r="E3550" s="282">
        <v>44750</v>
      </c>
      <c r="F3550" s="212">
        <v>7000</v>
      </c>
      <c r="G3550" s="215"/>
      <c r="H3550" s="215" t="s">
        <v>1153</v>
      </c>
      <c r="AY3550" s="126"/>
      <c r="BB3550" s="126"/>
      <c r="BE3550" s="126"/>
    </row>
    <row r="3551" spans="5:57" x14ac:dyDescent="0.25">
      <c r="E3551" s="282">
        <v>44750</v>
      </c>
      <c r="F3551" s="212">
        <v>7000</v>
      </c>
      <c r="G3551" s="215"/>
      <c r="H3551" s="215" t="s">
        <v>1150</v>
      </c>
      <c r="AY3551" s="126"/>
      <c r="BB3551" s="126"/>
      <c r="BE3551" s="126"/>
    </row>
    <row r="3552" spans="5:57" x14ac:dyDescent="0.25">
      <c r="E3552" s="282">
        <v>44750</v>
      </c>
      <c r="F3552" s="212">
        <v>6000</v>
      </c>
      <c r="G3552" s="215"/>
      <c r="H3552" s="215" t="s">
        <v>1154</v>
      </c>
      <c r="AY3552" s="126"/>
      <c r="BB3552" s="126"/>
      <c r="BE3552" s="126"/>
    </row>
    <row r="3553" spans="5:57" x14ac:dyDescent="0.25">
      <c r="E3553" s="282">
        <v>44750</v>
      </c>
      <c r="F3553" s="212">
        <v>70000</v>
      </c>
      <c r="G3553" s="215"/>
      <c r="H3553" s="215" t="s">
        <v>1155</v>
      </c>
      <c r="AY3553" s="126"/>
      <c r="BB3553" s="126"/>
      <c r="BE3553" s="126"/>
    </row>
    <row r="3554" spans="5:57" x14ac:dyDescent="0.25">
      <c r="E3554" s="282">
        <v>44750</v>
      </c>
      <c r="F3554" s="212">
        <v>65000</v>
      </c>
      <c r="G3554" s="215"/>
      <c r="H3554" s="215" t="s">
        <v>1157</v>
      </c>
      <c r="AY3554" s="126"/>
      <c r="BB3554" s="126"/>
      <c r="BE3554" s="126"/>
    </row>
    <row r="3555" spans="5:57" x14ac:dyDescent="0.25">
      <c r="E3555" s="282">
        <v>44747</v>
      </c>
      <c r="F3555" s="212">
        <v>10000</v>
      </c>
      <c r="G3555" s="215"/>
      <c r="H3555" s="215" t="s">
        <v>1162</v>
      </c>
      <c r="AY3555" s="126"/>
      <c r="BB3555" s="126"/>
      <c r="BE3555" s="126"/>
    </row>
    <row r="3556" spans="5:57" x14ac:dyDescent="0.25">
      <c r="E3556" s="282">
        <v>44747</v>
      </c>
      <c r="F3556" s="212">
        <v>30000</v>
      </c>
      <c r="G3556" s="215"/>
      <c r="H3556" s="215" t="s">
        <v>1164</v>
      </c>
      <c r="AY3556" s="126"/>
      <c r="BB3556" s="126"/>
      <c r="BE3556" s="126"/>
    </row>
    <row r="3557" spans="5:57" x14ac:dyDescent="0.25">
      <c r="E3557" s="282">
        <v>44747</v>
      </c>
      <c r="F3557" s="212">
        <v>7000</v>
      </c>
      <c r="G3557" s="215"/>
      <c r="H3557" s="215" t="s">
        <v>903</v>
      </c>
      <c r="AY3557" s="126"/>
      <c r="BB3557" s="126"/>
      <c r="BE3557" s="126"/>
    </row>
    <row r="3558" spans="5:57" x14ac:dyDescent="0.25">
      <c r="E3558" s="282">
        <v>44747</v>
      </c>
      <c r="F3558" s="212">
        <v>3000</v>
      </c>
      <c r="G3558" s="215"/>
      <c r="H3558" s="215" t="s">
        <v>1159</v>
      </c>
      <c r="AY3558" s="126"/>
      <c r="BB3558" s="126"/>
      <c r="BE3558" s="126"/>
    </row>
    <row r="3559" spans="5:57" x14ac:dyDescent="0.25">
      <c r="E3559" s="282">
        <v>44747</v>
      </c>
      <c r="F3559" s="212">
        <v>2000</v>
      </c>
      <c r="G3559" s="215"/>
      <c r="H3559" s="215" t="s">
        <v>1161</v>
      </c>
      <c r="AY3559" s="126"/>
      <c r="BB3559" s="126"/>
      <c r="BE3559" s="126"/>
    </row>
    <row r="3560" spans="5:57" x14ac:dyDescent="0.25">
      <c r="E3560" s="282">
        <v>44747</v>
      </c>
      <c r="F3560" s="212">
        <v>60000</v>
      </c>
      <c r="G3560" s="215" t="s">
        <v>884</v>
      </c>
      <c r="H3560" s="215" t="s">
        <v>1163</v>
      </c>
      <c r="AY3560" s="126"/>
      <c r="BB3560" s="126"/>
      <c r="BE3560" s="126"/>
    </row>
    <row r="3561" spans="5:57" x14ac:dyDescent="0.25">
      <c r="E3561" s="282">
        <v>44747</v>
      </c>
      <c r="F3561" s="212">
        <v>10000</v>
      </c>
      <c r="G3561" s="215"/>
      <c r="H3561" s="215" t="s">
        <v>1160</v>
      </c>
      <c r="AY3561" s="126"/>
      <c r="BB3561" s="126"/>
      <c r="BE3561" s="126"/>
    </row>
    <row r="3562" spans="5:57" x14ac:dyDescent="0.25">
      <c r="E3562" s="414">
        <v>44744</v>
      </c>
      <c r="F3562" s="221">
        <v>16000</v>
      </c>
      <c r="G3562" s="221"/>
      <c r="H3562" s="221" t="s">
        <v>1165</v>
      </c>
      <c r="AY3562" s="126"/>
      <c r="BB3562" s="126"/>
      <c r="BE3562" s="126"/>
    </row>
    <row r="3563" spans="5:57" x14ac:dyDescent="0.25">
      <c r="E3563" s="282">
        <v>44744</v>
      </c>
      <c r="F3563" s="212">
        <v>148000</v>
      </c>
      <c r="G3563" s="215"/>
      <c r="H3563" s="215" t="s">
        <v>889</v>
      </c>
      <c r="AY3563" s="126"/>
      <c r="BB3563" s="126"/>
      <c r="BE3563" s="126"/>
    </row>
    <row r="3564" spans="5:57" x14ac:dyDescent="0.25">
      <c r="E3564" s="282">
        <v>44744</v>
      </c>
      <c r="F3564" s="212">
        <v>7000</v>
      </c>
      <c r="G3564" s="215"/>
      <c r="H3564" s="215" t="s">
        <v>1166</v>
      </c>
      <c r="AY3564" s="126"/>
      <c r="BB3564" s="126"/>
      <c r="BE3564" s="126"/>
    </row>
    <row r="3565" spans="5:57" x14ac:dyDescent="0.25">
      <c r="E3565" s="282">
        <v>44743</v>
      </c>
      <c r="F3565" s="212">
        <v>50000</v>
      </c>
      <c r="G3565" s="215"/>
      <c r="H3565" s="215" t="s">
        <v>1039</v>
      </c>
      <c r="AY3565" s="126"/>
      <c r="BB3565" s="126"/>
      <c r="BE3565" s="126"/>
    </row>
    <row r="3566" spans="5:57" x14ac:dyDescent="0.25">
      <c r="E3566" s="282">
        <v>44743</v>
      </c>
      <c r="F3566" s="212">
        <v>8000</v>
      </c>
      <c r="G3566" s="215"/>
      <c r="H3566" s="215" t="s">
        <v>1168</v>
      </c>
      <c r="AY3566" s="126"/>
      <c r="BB3566" s="126"/>
      <c r="BE3566" s="126"/>
    </row>
    <row r="3567" spans="5:57" x14ac:dyDescent="0.25">
      <c r="E3567" s="282">
        <v>44743</v>
      </c>
      <c r="F3567" s="212">
        <v>5000</v>
      </c>
      <c r="G3567" s="215"/>
      <c r="H3567" s="215" t="s">
        <v>1167</v>
      </c>
      <c r="AY3567" s="126"/>
      <c r="BB3567" s="126"/>
      <c r="BE3567" s="126"/>
    </row>
    <row r="3568" spans="5:57" x14ac:dyDescent="0.25">
      <c r="E3568" s="282">
        <v>44742</v>
      </c>
      <c r="F3568" s="212">
        <v>3000</v>
      </c>
      <c r="G3568" s="215"/>
      <c r="H3568" s="215" t="s">
        <v>903</v>
      </c>
      <c r="AY3568" s="126"/>
      <c r="BB3568" s="126"/>
      <c r="BE3568" s="126"/>
    </row>
    <row r="3569" spans="5:57" x14ac:dyDescent="0.25">
      <c r="E3569" s="282">
        <v>44742</v>
      </c>
      <c r="F3569" s="212">
        <v>35000</v>
      </c>
      <c r="G3569" s="215"/>
      <c r="H3569" s="215" t="s">
        <v>1171</v>
      </c>
      <c r="AY3569" s="126"/>
      <c r="BB3569" s="126"/>
      <c r="BE3569" s="126"/>
    </row>
    <row r="3570" spans="5:57" x14ac:dyDescent="0.25">
      <c r="E3570" s="282">
        <v>44742</v>
      </c>
      <c r="F3570" s="212">
        <v>40000</v>
      </c>
      <c r="G3570" s="215"/>
      <c r="H3570" s="215" t="s">
        <v>1172</v>
      </c>
      <c r="AY3570" s="126"/>
      <c r="BB3570" s="126"/>
      <c r="BE3570" s="126"/>
    </row>
    <row r="3571" spans="5:57" x14ac:dyDescent="0.25">
      <c r="E3571" s="282">
        <v>44742</v>
      </c>
      <c r="F3571" s="212">
        <v>2000</v>
      </c>
      <c r="G3571" s="215"/>
      <c r="H3571" s="215" t="s">
        <v>1169</v>
      </c>
      <c r="AY3571" s="126"/>
      <c r="BB3571" s="126"/>
      <c r="BE3571" s="126"/>
    </row>
    <row r="3572" spans="5:57" x14ac:dyDescent="0.25">
      <c r="E3572" s="282">
        <v>44742</v>
      </c>
      <c r="F3572" s="212">
        <v>2000</v>
      </c>
      <c r="G3572" s="215"/>
      <c r="H3572" s="215" t="s">
        <v>1170</v>
      </c>
      <c r="AY3572" s="126"/>
      <c r="BB3572" s="126"/>
      <c r="BE3572" s="126"/>
    </row>
    <row r="3573" spans="5:57" x14ac:dyDescent="0.25">
      <c r="E3573" s="282">
        <v>44740</v>
      </c>
      <c r="F3573" s="212">
        <v>1000</v>
      </c>
      <c r="G3573" s="215"/>
      <c r="H3573" s="215" t="s">
        <v>1173</v>
      </c>
      <c r="AY3573" s="126"/>
      <c r="BB3573" s="126"/>
      <c r="BE3573" s="126"/>
    </row>
    <row r="3574" spans="5:57" x14ac:dyDescent="0.25">
      <c r="E3574" s="282">
        <v>44740</v>
      </c>
      <c r="F3574" s="212">
        <v>30000</v>
      </c>
      <c r="G3574" s="215"/>
      <c r="H3574" s="215" t="s">
        <v>1039</v>
      </c>
      <c r="AY3574" s="126"/>
      <c r="BB3574" s="126"/>
      <c r="BE3574" s="126"/>
    </row>
    <row r="3575" spans="5:57" x14ac:dyDescent="0.25">
      <c r="E3575" s="282">
        <v>44740</v>
      </c>
      <c r="F3575" s="212">
        <v>7000</v>
      </c>
      <c r="G3575" s="215"/>
      <c r="H3575" s="215" t="s">
        <v>953</v>
      </c>
      <c r="AY3575" s="126"/>
      <c r="BB3575" s="126"/>
      <c r="BE3575" s="126"/>
    </row>
    <row r="3576" spans="5:57" x14ac:dyDescent="0.25">
      <c r="E3576" s="282">
        <v>44740</v>
      </c>
      <c r="F3576" s="212">
        <v>3000</v>
      </c>
      <c r="G3576" s="215"/>
      <c r="H3576" s="215" t="s">
        <v>1174</v>
      </c>
      <c r="AY3576" s="126"/>
      <c r="BB3576" s="126"/>
      <c r="BE3576" s="126"/>
    </row>
    <row r="3577" spans="5:57" x14ac:dyDescent="0.25">
      <c r="E3577" s="282">
        <v>44740</v>
      </c>
      <c r="F3577" s="212">
        <v>170000</v>
      </c>
      <c r="G3577" s="215"/>
      <c r="H3577" s="215" t="s">
        <v>889</v>
      </c>
      <c r="AY3577" s="126"/>
      <c r="BB3577" s="126"/>
      <c r="BE3577" s="126"/>
    </row>
    <row r="3578" spans="5:57" x14ac:dyDescent="0.25">
      <c r="E3578" s="282">
        <v>44740</v>
      </c>
      <c r="F3578" s="212">
        <v>15000</v>
      </c>
      <c r="G3578" s="215"/>
      <c r="H3578" s="215" t="s">
        <v>1175</v>
      </c>
      <c r="AY3578" s="126"/>
      <c r="BB3578" s="126"/>
      <c r="BE3578" s="126"/>
    </row>
    <row r="3579" spans="5:57" x14ac:dyDescent="0.25">
      <c r="E3579" s="282">
        <v>44738</v>
      </c>
      <c r="F3579" s="212">
        <v>9000</v>
      </c>
      <c r="G3579" s="215"/>
      <c r="H3579" s="215" t="s">
        <v>1176</v>
      </c>
      <c r="AY3579" s="126"/>
      <c r="BB3579" s="126"/>
      <c r="BE3579" s="126"/>
    </row>
    <row r="3580" spans="5:57" x14ac:dyDescent="0.25">
      <c r="E3580" s="282">
        <v>44735</v>
      </c>
      <c r="F3580" s="212">
        <v>3000</v>
      </c>
      <c r="G3580" s="215"/>
      <c r="H3580" s="215" t="s">
        <v>1177</v>
      </c>
      <c r="AY3580" s="126"/>
      <c r="BB3580" s="126"/>
      <c r="BE3580" s="126"/>
    </row>
    <row r="3581" spans="5:57" x14ac:dyDescent="0.25">
      <c r="E3581" s="282">
        <v>44734</v>
      </c>
      <c r="F3581" s="212">
        <v>7000</v>
      </c>
      <c r="G3581" s="215"/>
      <c r="H3581" s="215" t="s">
        <v>1178</v>
      </c>
      <c r="AY3581" s="126"/>
      <c r="BB3581" s="126"/>
      <c r="BE3581" s="126"/>
    </row>
    <row r="3582" spans="5:57" x14ac:dyDescent="0.25">
      <c r="E3582" s="282">
        <v>44734</v>
      </c>
      <c r="F3582" s="212">
        <v>11000</v>
      </c>
      <c r="G3582" s="215"/>
      <c r="H3582" s="215" t="s">
        <v>1179</v>
      </c>
      <c r="AY3582" s="126"/>
      <c r="BB3582" s="126"/>
      <c r="BE3582" s="126"/>
    </row>
    <row r="3583" spans="5:57" x14ac:dyDescent="0.25">
      <c r="E3583" s="282">
        <v>44733</v>
      </c>
      <c r="F3583" s="212">
        <v>8000</v>
      </c>
      <c r="G3583" s="215"/>
      <c r="H3583" s="215" t="s">
        <v>1180</v>
      </c>
      <c r="AY3583" s="126"/>
      <c r="BB3583" s="126"/>
      <c r="BE3583" s="126"/>
    </row>
    <row r="3584" spans="5:57" x14ac:dyDescent="0.25">
      <c r="E3584" s="282">
        <v>44733</v>
      </c>
      <c r="F3584" s="212">
        <v>128000</v>
      </c>
      <c r="G3584" s="215"/>
      <c r="H3584" s="215" t="s">
        <v>889</v>
      </c>
      <c r="AY3584" s="126"/>
      <c r="BB3584" s="126"/>
      <c r="BE3584" s="126"/>
    </row>
    <row r="3585" spans="5:57" x14ac:dyDescent="0.25">
      <c r="E3585" s="282">
        <v>44728</v>
      </c>
      <c r="F3585" s="212">
        <v>7000</v>
      </c>
      <c r="G3585" s="215"/>
      <c r="H3585" s="212" t="s">
        <v>1178</v>
      </c>
      <c r="AY3585" s="126"/>
      <c r="BB3585" s="126"/>
      <c r="BE3585" s="126"/>
    </row>
    <row r="3586" spans="5:57" x14ac:dyDescent="0.25">
      <c r="E3586" s="282">
        <v>44726</v>
      </c>
      <c r="F3586" s="212">
        <v>73000</v>
      </c>
      <c r="G3586" s="215"/>
      <c r="H3586" s="212" t="s">
        <v>1183</v>
      </c>
      <c r="AY3586" s="126"/>
      <c r="BB3586" s="126"/>
      <c r="BE3586" s="126"/>
    </row>
    <row r="3587" spans="5:57" x14ac:dyDescent="0.25">
      <c r="E3587" s="282">
        <v>44726</v>
      </c>
      <c r="F3587" s="212">
        <v>30000</v>
      </c>
      <c r="G3587" s="215"/>
      <c r="H3587" s="212" t="s">
        <v>1182</v>
      </c>
      <c r="AY3587" s="126"/>
      <c r="BB3587" s="126"/>
      <c r="BE3587" s="126"/>
    </row>
    <row r="3588" spans="5:57" x14ac:dyDescent="0.25">
      <c r="E3588" s="282">
        <v>44726</v>
      </c>
      <c r="F3588" s="212">
        <v>6000</v>
      </c>
      <c r="G3588" s="215"/>
      <c r="H3588" s="212" t="s">
        <v>1184</v>
      </c>
      <c r="AY3588" s="126"/>
      <c r="BB3588" s="126"/>
      <c r="BE3588" s="126"/>
    </row>
    <row r="3589" spans="5:57" x14ac:dyDescent="0.25">
      <c r="E3589" s="282">
        <v>44726</v>
      </c>
      <c r="F3589" s="212">
        <v>2000</v>
      </c>
      <c r="G3589" s="215"/>
      <c r="H3589" s="212" t="s">
        <v>940</v>
      </c>
      <c r="AY3589" s="126"/>
      <c r="BB3589" s="126"/>
      <c r="BE3589" s="126"/>
    </row>
    <row r="3590" spans="5:57" x14ac:dyDescent="0.25">
      <c r="E3590" s="282">
        <v>44726</v>
      </c>
      <c r="F3590" s="212">
        <v>13000</v>
      </c>
      <c r="G3590" s="215"/>
      <c r="H3590" s="212" t="s">
        <v>1181</v>
      </c>
      <c r="AY3590" s="126"/>
      <c r="BB3590" s="126"/>
      <c r="BE3590" s="126"/>
    </row>
    <row r="3591" spans="5:57" x14ac:dyDescent="0.25">
      <c r="E3591" s="282">
        <v>44725</v>
      </c>
      <c r="F3591" s="212">
        <v>7000</v>
      </c>
      <c r="G3591" s="215"/>
      <c r="H3591" s="212" t="s">
        <v>953</v>
      </c>
      <c r="AY3591" s="126"/>
      <c r="BB3591" s="126"/>
      <c r="BE3591" s="126"/>
    </row>
    <row r="3592" spans="5:57" x14ac:dyDescent="0.25">
      <c r="E3592" s="282">
        <v>44725</v>
      </c>
      <c r="F3592" s="212">
        <v>15000</v>
      </c>
      <c r="G3592" s="215"/>
      <c r="H3592" s="212" t="s">
        <v>1185</v>
      </c>
      <c r="AY3592" s="126"/>
      <c r="BB3592" s="126"/>
      <c r="BE3592" s="126"/>
    </row>
    <row r="3593" spans="5:57" x14ac:dyDescent="0.25">
      <c r="E3593" s="282">
        <v>44725</v>
      </c>
      <c r="F3593" s="212">
        <v>150000</v>
      </c>
      <c r="G3593" s="215"/>
      <c r="H3593" s="212" t="s">
        <v>889</v>
      </c>
      <c r="AY3593" s="126"/>
      <c r="BB3593" s="126"/>
      <c r="BE3593" s="126"/>
    </row>
    <row r="3594" spans="5:57" x14ac:dyDescent="0.25">
      <c r="E3594" s="282">
        <v>44723</v>
      </c>
      <c r="F3594" s="212">
        <v>50000</v>
      </c>
      <c r="G3594" s="215"/>
      <c r="H3594" s="212" t="s">
        <v>1039</v>
      </c>
      <c r="AY3594" s="126"/>
      <c r="BB3594" s="126"/>
      <c r="BE3594" s="126"/>
    </row>
    <row r="3595" spans="5:57" x14ac:dyDescent="0.25">
      <c r="E3595" s="282">
        <v>44720</v>
      </c>
      <c r="F3595" s="212">
        <v>10000</v>
      </c>
      <c r="G3595" s="215"/>
      <c r="H3595" s="212" t="s">
        <v>1187</v>
      </c>
      <c r="AY3595" s="126"/>
      <c r="BB3595" s="126"/>
      <c r="BE3595" s="126"/>
    </row>
    <row r="3596" spans="5:57" x14ac:dyDescent="0.25">
      <c r="E3596" s="282">
        <v>44720</v>
      </c>
      <c r="F3596" s="212">
        <v>3000</v>
      </c>
      <c r="G3596" s="215"/>
      <c r="H3596" s="212" t="s">
        <v>1186</v>
      </c>
      <c r="AY3596" s="126"/>
      <c r="BB3596" s="126"/>
      <c r="BE3596" s="126"/>
    </row>
    <row r="3597" spans="5:57" x14ac:dyDescent="0.25">
      <c r="E3597" s="282">
        <v>44718</v>
      </c>
      <c r="F3597" s="212">
        <v>8000</v>
      </c>
      <c r="G3597" s="215"/>
      <c r="H3597" s="212" t="s">
        <v>1190</v>
      </c>
      <c r="AY3597" s="126"/>
      <c r="BB3597" s="126"/>
      <c r="BE3597" s="126"/>
    </row>
    <row r="3598" spans="5:57" x14ac:dyDescent="0.25">
      <c r="E3598" s="282">
        <v>44718</v>
      </c>
      <c r="F3598" s="212">
        <v>3000</v>
      </c>
      <c r="G3598" s="215"/>
      <c r="H3598" s="212" t="s">
        <v>1045</v>
      </c>
      <c r="AY3598" s="126"/>
      <c r="BB3598" s="126"/>
      <c r="BE3598" s="126"/>
    </row>
    <row r="3599" spans="5:57" x14ac:dyDescent="0.25">
      <c r="E3599" s="282">
        <v>44718</v>
      </c>
      <c r="F3599" s="212">
        <v>130000</v>
      </c>
      <c r="G3599" s="215"/>
      <c r="H3599" s="212" t="s">
        <v>889</v>
      </c>
      <c r="AY3599" s="126"/>
      <c r="BB3599" s="126"/>
      <c r="BE3599" s="126"/>
    </row>
    <row r="3600" spans="5:57" x14ac:dyDescent="0.25">
      <c r="E3600" s="282">
        <v>44718</v>
      </c>
      <c r="F3600" s="212">
        <v>50000</v>
      </c>
      <c r="G3600" s="215" t="s">
        <v>939</v>
      </c>
      <c r="H3600" s="212" t="s">
        <v>1192</v>
      </c>
      <c r="AY3600" s="126"/>
      <c r="BB3600" s="126"/>
      <c r="BE3600" s="126"/>
    </row>
    <row r="3601" spans="5:57" x14ac:dyDescent="0.25">
      <c r="E3601" s="282">
        <v>44718</v>
      </c>
      <c r="F3601" s="212">
        <v>15000</v>
      </c>
      <c r="G3601" s="215"/>
      <c r="H3601" s="212" t="s">
        <v>1189</v>
      </c>
      <c r="AY3601" s="126"/>
      <c r="BB3601" s="126"/>
      <c r="BE3601" s="126"/>
    </row>
    <row r="3602" spans="5:57" x14ac:dyDescent="0.25">
      <c r="E3602" s="411">
        <v>44718</v>
      </c>
      <c r="F3602" s="217">
        <v>70000</v>
      </c>
      <c r="G3602" s="217"/>
      <c r="H3602" s="217" t="s">
        <v>1188</v>
      </c>
      <c r="AY3602" s="126"/>
      <c r="BB3602" s="126"/>
      <c r="BE3602" s="126"/>
    </row>
    <row r="3603" spans="5:57" x14ac:dyDescent="0.25">
      <c r="E3603" s="282">
        <v>44718</v>
      </c>
      <c r="F3603" s="212">
        <v>20000</v>
      </c>
      <c r="G3603" s="215" t="s">
        <v>939</v>
      </c>
      <c r="H3603" s="212" t="s">
        <v>1191</v>
      </c>
      <c r="AY3603" s="126"/>
      <c r="BB3603" s="126"/>
      <c r="BE3603" s="126"/>
    </row>
    <row r="3604" spans="5:57" x14ac:dyDescent="0.25">
      <c r="E3604" s="282">
        <v>44716</v>
      </c>
      <c r="F3604" s="212">
        <v>30000</v>
      </c>
      <c r="G3604" s="215"/>
      <c r="H3604" s="212" t="s">
        <v>1039</v>
      </c>
      <c r="AY3604" s="126"/>
      <c r="BB3604" s="126"/>
      <c r="BE3604" s="126"/>
    </row>
    <row r="3605" spans="5:57" x14ac:dyDescent="0.25">
      <c r="E3605" s="282">
        <v>44715</v>
      </c>
      <c r="F3605" s="212">
        <v>105000</v>
      </c>
      <c r="G3605" s="215" t="s">
        <v>939</v>
      </c>
      <c r="H3605" s="212" t="s">
        <v>1196</v>
      </c>
      <c r="AY3605" s="126"/>
      <c r="BB3605" s="126"/>
      <c r="BE3605" s="126"/>
    </row>
    <row r="3606" spans="5:57" x14ac:dyDescent="0.25">
      <c r="E3606" s="282">
        <v>44715</v>
      </c>
      <c r="F3606" s="212">
        <v>7000</v>
      </c>
      <c r="G3606" s="215"/>
      <c r="H3606" s="212" t="s">
        <v>953</v>
      </c>
      <c r="AY3606" s="126"/>
      <c r="BB3606" s="126"/>
      <c r="BE3606" s="126"/>
    </row>
    <row r="3607" spans="5:57" x14ac:dyDescent="0.25">
      <c r="E3607" s="282">
        <v>44715</v>
      </c>
      <c r="F3607" s="212">
        <v>6000</v>
      </c>
      <c r="G3607" s="215"/>
      <c r="H3607" s="212" t="s">
        <v>1195</v>
      </c>
      <c r="AY3607" s="126"/>
      <c r="BB3607" s="126"/>
      <c r="BE3607" s="126"/>
    </row>
    <row r="3608" spans="5:57" x14ac:dyDescent="0.25">
      <c r="E3608" s="282">
        <v>44715</v>
      </c>
      <c r="F3608" s="212">
        <v>15000</v>
      </c>
      <c r="G3608" s="215"/>
      <c r="H3608" s="212" t="s">
        <v>1194</v>
      </c>
      <c r="AY3608" s="126"/>
      <c r="BB3608" s="126"/>
      <c r="BE3608" s="126"/>
    </row>
    <row r="3609" spans="5:57" x14ac:dyDescent="0.25">
      <c r="E3609" s="282">
        <v>44715</v>
      </c>
      <c r="F3609" s="212">
        <v>97000</v>
      </c>
      <c r="G3609" s="215"/>
      <c r="H3609" s="212" t="s">
        <v>1193</v>
      </c>
      <c r="AY3609" s="126"/>
      <c r="BB3609" s="126"/>
      <c r="BE3609" s="126"/>
    </row>
    <row r="3610" spans="5:57" x14ac:dyDescent="0.25">
      <c r="E3610" s="282">
        <v>44715</v>
      </c>
      <c r="F3610" s="212">
        <v>3000</v>
      </c>
      <c r="G3610" s="215"/>
      <c r="H3610" s="212" t="s">
        <v>1124</v>
      </c>
      <c r="AY3610" s="126"/>
      <c r="BB3610" s="126"/>
      <c r="BE3610" s="126"/>
    </row>
    <row r="3611" spans="5:57" x14ac:dyDescent="0.25">
      <c r="E3611" s="282">
        <v>44713</v>
      </c>
      <c r="F3611" s="212">
        <v>7000</v>
      </c>
      <c r="G3611" s="215"/>
      <c r="H3611" s="212" t="s">
        <v>903</v>
      </c>
      <c r="AY3611" s="126"/>
      <c r="BB3611" s="126"/>
      <c r="BE3611" s="126"/>
    </row>
    <row r="3612" spans="5:57" x14ac:dyDescent="0.25">
      <c r="E3612" s="282">
        <v>44713</v>
      </c>
      <c r="F3612" s="212">
        <v>1000</v>
      </c>
      <c r="G3612" s="215"/>
      <c r="H3612" s="212" t="s">
        <v>998</v>
      </c>
      <c r="AY3612" s="126"/>
      <c r="BB3612" s="126"/>
      <c r="BE3612" s="126"/>
    </row>
    <row r="3613" spans="5:57" x14ac:dyDescent="0.25">
      <c r="E3613" s="282">
        <v>44712</v>
      </c>
      <c r="F3613" s="212">
        <v>30000</v>
      </c>
      <c r="G3613" s="215"/>
      <c r="H3613" s="212" t="s">
        <v>1039</v>
      </c>
      <c r="AY3613" s="126"/>
      <c r="BB3613" s="126"/>
      <c r="BE3613" s="126"/>
    </row>
    <row r="3614" spans="5:57" x14ac:dyDescent="0.25">
      <c r="E3614" s="282">
        <v>44711</v>
      </c>
      <c r="F3614" s="212">
        <v>10000</v>
      </c>
      <c r="G3614" s="215"/>
      <c r="H3614" s="212" t="s">
        <v>1198</v>
      </c>
      <c r="AY3614" s="126"/>
      <c r="BB3614" s="126"/>
      <c r="BE3614" s="126"/>
    </row>
    <row r="3615" spans="5:57" x14ac:dyDescent="0.25">
      <c r="E3615" s="282">
        <v>44711</v>
      </c>
      <c r="F3615" s="212">
        <v>10000</v>
      </c>
      <c r="G3615" s="215"/>
      <c r="H3615" s="212" t="s">
        <v>1197</v>
      </c>
      <c r="AY3615" s="126"/>
      <c r="BB3615" s="126"/>
      <c r="BE3615" s="126"/>
    </row>
    <row r="3616" spans="5:57" x14ac:dyDescent="0.25">
      <c r="E3616" s="282">
        <v>44711</v>
      </c>
      <c r="F3616" s="212">
        <v>155000</v>
      </c>
      <c r="G3616" s="215"/>
      <c r="H3616" s="1005" t="s">
        <v>889</v>
      </c>
      <c r="AY3616" s="126"/>
      <c r="BB3616" s="126"/>
      <c r="BE3616" s="126"/>
    </row>
    <row r="3617" spans="5:57" x14ac:dyDescent="0.25">
      <c r="E3617" s="282">
        <v>44711</v>
      </c>
      <c r="F3617" s="212">
        <v>40000</v>
      </c>
      <c r="G3617" s="215" t="s">
        <v>939</v>
      </c>
      <c r="H3617" s="212" t="s">
        <v>1199</v>
      </c>
      <c r="AY3617" s="126"/>
      <c r="BB3617" s="126"/>
      <c r="BE3617" s="126"/>
    </row>
    <row r="3618" spans="5:57" x14ac:dyDescent="0.25">
      <c r="E3618" s="282">
        <v>44709</v>
      </c>
      <c r="F3618" s="212">
        <v>4000</v>
      </c>
      <c r="G3618" s="215"/>
      <c r="H3618" s="212" t="s">
        <v>1200</v>
      </c>
      <c r="AY3618" s="126"/>
      <c r="BB3618" s="126"/>
      <c r="BE3618" s="126"/>
    </row>
    <row r="3619" spans="5:57" x14ac:dyDescent="0.25">
      <c r="E3619" s="282">
        <v>44708</v>
      </c>
      <c r="F3619" s="212">
        <v>5000</v>
      </c>
      <c r="G3619" s="215"/>
      <c r="H3619" s="212" t="s">
        <v>1202</v>
      </c>
      <c r="AY3619" s="126"/>
      <c r="BB3619" s="126"/>
      <c r="BE3619" s="126"/>
    </row>
    <row r="3620" spans="5:57" x14ac:dyDescent="0.25">
      <c r="E3620" s="282">
        <v>44708</v>
      </c>
      <c r="F3620" s="212">
        <v>5000</v>
      </c>
      <c r="G3620" s="215"/>
      <c r="H3620" s="212" t="s">
        <v>1201</v>
      </c>
      <c r="AY3620" s="126"/>
      <c r="BB3620" s="126"/>
      <c r="BE3620" s="126"/>
    </row>
    <row r="3621" spans="5:57" x14ac:dyDescent="0.25">
      <c r="E3621" s="282">
        <v>44707</v>
      </c>
      <c r="F3621" s="212">
        <v>7000</v>
      </c>
      <c r="G3621" s="215"/>
      <c r="H3621" s="212" t="s">
        <v>903</v>
      </c>
      <c r="AY3621" s="126"/>
      <c r="BB3621" s="126"/>
      <c r="BE3621" s="126"/>
    </row>
    <row r="3622" spans="5:57" x14ac:dyDescent="0.25">
      <c r="E3622" s="282">
        <v>44707</v>
      </c>
      <c r="F3622" s="212">
        <v>10000</v>
      </c>
      <c r="G3622" s="215"/>
      <c r="H3622" s="212" t="s">
        <v>1201</v>
      </c>
      <c r="AY3622" s="126"/>
      <c r="BB3622" s="126"/>
      <c r="BE3622" s="126"/>
    </row>
    <row r="3623" spans="5:57" x14ac:dyDescent="0.25">
      <c r="E3623" s="282">
        <v>44705</v>
      </c>
      <c r="F3623" s="212">
        <v>1000</v>
      </c>
      <c r="G3623" s="215"/>
      <c r="H3623" s="212" t="s">
        <v>1093</v>
      </c>
      <c r="AY3623" s="126"/>
      <c r="BB3623" s="126"/>
      <c r="BE3623" s="126"/>
    </row>
    <row r="3624" spans="5:57" x14ac:dyDescent="0.25">
      <c r="E3624" s="282">
        <v>44705</v>
      </c>
      <c r="F3624" s="212">
        <v>5000</v>
      </c>
      <c r="G3624" s="215"/>
      <c r="H3624" s="212" t="s">
        <v>1007</v>
      </c>
      <c r="AY3624" s="126"/>
      <c r="BB3624" s="126"/>
      <c r="BE3624" s="126"/>
    </row>
    <row r="3625" spans="5:57" x14ac:dyDescent="0.25">
      <c r="E3625" s="282">
        <v>44704</v>
      </c>
      <c r="F3625" s="212">
        <v>5000</v>
      </c>
      <c r="G3625" s="215"/>
      <c r="H3625" s="212" t="s">
        <v>1007</v>
      </c>
      <c r="AY3625" s="126"/>
      <c r="BB3625" s="126"/>
      <c r="BE3625" s="126"/>
    </row>
    <row r="3626" spans="5:57" x14ac:dyDescent="0.25">
      <c r="E3626" s="282">
        <v>44704</v>
      </c>
      <c r="F3626" s="212">
        <v>165000</v>
      </c>
      <c r="G3626" s="215"/>
      <c r="H3626" s="212" t="s">
        <v>889</v>
      </c>
      <c r="AY3626" s="126"/>
      <c r="BB3626" s="126"/>
      <c r="BE3626" s="126"/>
    </row>
    <row r="3627" spans="5:57" x14ac:dyDescent="0.25">
      <c r="E3627" s="282">
        <v>44704</v>
      </c>
      <c r="F3627" s="212">
        <v>8000</v>
      </c>
      <c r="G3627" s="215"/>
      <c r="H3627" s="212" t="s">
        <v>1203</v>
      </c>
      <c r="AY3627" s="126"/>
      <c r="BB3627" s="126"/>
      <c r="BE3627" s="126"/>
    </row>
    <row r="3628" spans="5:57" x14ac:dyDescent="0.25">
      <c r="E3628" s="282">
        <v>44704</v>
      </c>
      <c r="F3628" s="212">
        <v>2000</v>
      </c>
      <c r="G3628" s="215"/>
      <c r="H3628" s="212" t="s">
        <v>1087</v>
      </c>
      <c r="AY3628" s="126"/>
      <c r="BB3628" s="126"/>
      <c r="BE3628" s="126"/>
    </row>
    <row r="3629" spans="5:57" x14ac:dyDescent="0.25">
      <c r="E3629" s="282">
        <v>44702</v>
      </c>
      <c r="F3629" s="212">
        <v>50000</v>
      </c>
      <c r="G3629" s="215"/>
      <c r="H3629" s="212" t="s">
        <v>1039</v>
      </c>
      <c r="AY3629" s="126"/>
      <c r="BB3629" s="126"/>
      <c r="BE3629" s="126"/>
    </row>
    <row r="3630" spans="5:57" x14ac:dyDescent="0.25">
      <c r="E3630" s="282">
        <v>44702</v>
      </c>
      <c r="F3630" s="212">
        <v>10000</v>
      </c>
      <c r="G3630" s="215"/>
      <c r="H3630" s="212" t="s">
        <v>1204</v>
      </c>
      <c r="AY3630" s="126"/>
      <c r="BB3630" s="126"/>
      <c r="BE3630" s="126"/>
    </row>
    <row r="3631" spans="5:57" x14ac:dyDescent="0.25">
      <c r="E3631" s="282">
        <v>44702</v>
      </c>
      <c r="F3631" s="212">
        <v>7000</v>
      </c>
      <c r="G3631" s="215"/>
      <c r="H3631" s="212" t="s">
        <v>903</v>
      </c>
      <c r="AY3631" s="126"/>
      <c r="BB3631" s="126"/>
      <c r="BE3631" s="126"/>
    </row>
    <row r="3632" spans="5:57" x14ac:dyDescent="0.25">
      <c r="E3632" s="282">
        <v>44702</v>
      </c>
      <c r="F3632" s="212">
        <v>3000</v>
      </c>
      <c r="G3632" s="215"/>
      <c r="H3632" s="212" t="s">
        <v>998</v>
      </c>
      <c r="AY3632" s="126"/>
      <c r="BB3632" s="126"/>
      <c r="BE3632" s="126"/>
    </row>
    <row r="3633" spans="5:57" x14ac:dyDescent="0.25">
      <c r="E3633" s="282">
        <v>44702</v>
      </c>
      <c r="F3633" s="212">
        <v>2000</v>
      </c>
      <c r="G3633" s="215"/>
      <c r="H3633" s="212" t="s">
        <v>883</v>
      </c>
      <c r="AY3633" s="126"/>
      <c r="BB3633" s="126"/>
      <c r="BE3633" s="126"/>
    </row>
    <row r="3634" spans="5:57" x14ac:dyDescent="0.25">
      <c r="E3634" s="282">
        <v>44702</v>
      </c>
      <c r="F3634" s="212">
        <v>5000</v>
      </c>
      <c r="G3634" s="215"/>
      <c r="H3634" s="212" t="s">
        <v>1205</v>
      </c>
      <c r="AY3634" s="126"/>
      <c r="BB3634" s="126"/>
      <c r="BE3634" s="126"/>
    </row>
    <row r="3635" spans="5:57" x14ac:dyDescent="0.25">
      <c r="E3635" s="411">
        <v>44702</v>
      </c>
      <c r="F3635" s="217">
        <v>10000</v>
      </c>
      <c r="G3635" s="217"/>
      <c r="H3635" s="217" t="s">
        <v>1188</v>
      </c>
      <c r="AY3635" s="126"/>
      <c r="BB3635" s="126"/>
      <c r="BE3635" s="126"/>
    </row>
    <row r="3636" spans="5:57" x14ac:dyDescent="0.25">
      <c r="E3636" s="282">
        <v>44702</v>
      </c>
      <c r="F3636" s="212">
        <v>5000</v>
      </c>
      <c r="G3636" s="215"/>
      <c r="H3636" s="212" t="s">
        <v>914</v>
      </c>
      <c r="AY3636" s="126"/>
      <c r="BB3636" s="126"/>
      <c r="BE3636" s="126"/>
    </row>
    <row r="3637" spans="5:57" x14ac:dyDescent="0.25">
      <c r="E3637" s="282">
        <v>44698</v>
      </c>
      <c r="F3637" s="212">
        <v>7000</v>
      </c>
      <c r="G3637" s="215"/>
      <c r="H3637" s="212" t="s">
        <v>953</v>
      </c>
      <c r="AY3637" s="126"/>
      <c r="BB3637" s="126"/>
      <c r="BE3637" s="126"/>
    </row>
    <row r="3638" spans="5:57" x14ac:dyDescent="0.25">
      <c r="E3638" s="282">
        <v>44698</v>
      </c>
      <c r="F3638" s="212">
        <v>7000</v>
      </c>
      <c r="G3638" s="215"/>
      <c r="H3638" s="212" t="s">
        <v>1090</v>
      </c>
      <c r="AY3638" s="126"/>
      <c r="BB3638" s="126"/>
      <c r="BE3638" s="126"/>
    </row>
    <row r="3639" spans="5:57" x14ac:dyDescent="0.25">
      <c r="E3639" s="282">
        <v>44698</v>
      </c>
      <c r="F3639" s="212">
        <v>5000</v>
      </c>
      <c r="G3639" s="215"/>
      <c r="H3639" s="212" t="s">
        <v>1207</v>
      </c>
      <c r="AY3639" s="126"/>
      <c r="BB3639" s="126"/>
      <c r="BE3639" s="126"/>
    </row>
    <row r="3640" spans="5:57" x14ac:dyDescent="0.25">
      <c r="E3640" s="282">
        <v>44698</v>
      </c>
      <c r="F3640" s="212">
        <v>5000</v>
      </c>
      <c r="G3640" s="215"/>
      <c r="H3640" s="212" t="s">
        <v>1007</v>
      </c>
      <c r="AY3640" s="126"/>
      <c r="BB3640" s="126"/>
      <c r="BE3640" s="126"/>
    </row>
    <row r="3641" spans="5:57" x14ac:dyDescent="0.25">
      <c r="E3641" s="282">
        <v>44698</v>
      </c>
      <c r="F3641" s="212">
        <v>167000</v>
      </c>
      <c r="G3641" s="215"/>
      <c r="H3641" s="212" t="s">
        <v>889</v>
      </c>
      <c r="AY3641" s="126"/>
      <c r="BB3641" s="126"/>
      <c r="BE3641" s="126"/>
    </row>
    <row r="3642" spans="5:57" x14ac:dyDescent="0.25">
      <c r="E3642" s="282">
        <v>44698</v>
      </c>
      <c r="F3642" s="212">
        <v>2000</v>
      </c>
      <c r="G3642" s="215"/>
      <c r="H3642" s="212" t="s">
        <v>1087</v>
      </c>
      <c r="AY3642" s="126"/>
      <c r="BB3642" s="126"/>
      <c r="BE3642" s="126"/>
    </row>
    <row r="3643" spans="5:57" x14ac:dyDescent="0.25">
      <c r="E3643" s="411">
        <v>44698</v>
      </c>
      <c r="F3643" s="217">
        <v>20000</v>
      </c>
      <c r="G3643" s="217"/>
      <c r="H3643" s="217" t="s">
        <v>1188</v>
      </c>
      <c r="AY3643" s="126"/>
      <c r="BB3643" s="126"/>
      <c r="BE3643" s="126"/>
    </row>
    <row r="3644" spans="5:57" x14ac:dyDescent="0.25">
      <c r="E3644" s="282">
        <v>44698</v>
      </c>
      <c r="F3644" s="212">
        <v>2000</v>
      </c>
      <c r="G3644" s="215"/>
      <c r="H3644" s="212" t="s">
        <v>1206</v>
      </c>
      <c r="AY3644" s="126"/>
      <c r="BB3644" s="126"/>
      <c r="BE3644" s="126"/>
    </row>
    <row r="3645" spans="5:57" x14ac:dyDescent="0.25">
      <c r="E3645" s="282">
        <v>44698</v>
      </c>
      <c r="F3645" s="212">
        <v>10000</v>
      </c>
      <c r="G3645" s="215"/>
      <c r="H3645" s="212" t="s">
        <v>1208</v>
      </c>
      <c r="AY3645" s="126"/>
      <c r="BB3645" s="126"/>
      <c r="BE3645" s="126"/>
    </row>
    <row r="3646" spans="5:57" x14ac:dyDescent="0.25">
      <c r="E3646" s="282">
        <v>44694</v>
      </c>
      <c r="F3646" s="212">
        <v>10000</v>
      </c>
      <c r="G3646" s="215"/>
      <c r="H3646" s="212" t="s">
        <v>1209</v>
      </c>
      <c r="AY3646" s="126"/>
      <c r="BB3646" s="126"/>
      <c r="BE3646" s="126"/>
    </row>
    <row r="3647" spans="5:57" x14ac:dyDescent="0.25">
      <c r="E3647" s="282">
        <v>44693</v>
      </c>
      <c r="F3647" s="212">
        <v>5000</v>
      </c>
      <c r="G3647" s="215"/>
      <c r="H3647" s="212" t="s">
        <v>1007</v>
      </c>
      <c r="AY3647" s="126"/>
      <c r="BB3647" s="126"/>
      <c r="BE3647" s="126"/>
    </row>
    <row r="3648" spans="5:57" x14ac:dyDescent="0.25">
      <c r="E3648" s="282">
        <v>44692</v>
      </c>
      <c r="F3648" s="212">
        <v>5000</v>
      </c>
      <c r="G3648" s="215"/>
      <c r="H3648" s="1006" t="s">
        <v>1007</v>
      </c>
      <c r="AY3648" s="126"/>
      <c r="BB3648" s="126"/>
      <c r="BE3648" s="126"/>
    </row>
    <row r="3649" spans="5:57" x14ac:dyDescent="0.25">
      <c r="E3649" s="282">
        <v>44692</v>
      </c>
      <c r="F3649" s="212">
        <v>5000</v>
      </c>
      <c r="G3649" s="215"/>
      <c r="H3649" s="909" t="s">
        <v>1007</v>
      </c>
      <c r="AY3649" s="126"/>
      <c r="BB3649" s="126"/>
      <c r="BE3649" s="126"/>
    </row>
    <row r="3650" spans="5:57" x14ac:dyDescent="0.25">
      <c r="E3650" s="282">
        <v>44692</v>
      </c>
      <c r="F3650" s="212">
        <v>5000</v>
      </c>
      <c r="G3650" s="215"/>
      <c r="H3650" s="212" t="s">
        <v>1167</v>
      </c>
      <c r="AY3650" s="126"/>
      <c r="BB3650" s="126"/>
      <c r="BE3650" s="126"/>
    </row>
    <row r="3651" spans="5:57" x14ac:dyDescent="0.25">
      <c r="E3651" s="282">
        <v>44692</v>
      </c>
      <c r="F3651" s="212">
        <v>7000</v>
      </c>
      <c r="G3651" s="215"/>
      <c r="H3651" s="1006" t="s">
        <v>903</v>
      </c>
      <c r="AY3651" s="126"/>
      <c r="BB3651" s="126"/>
      <c r="BE3651" s="126"/>
    </row>
    <row r="3652" spans="5:57" x14ac:dyDescent="0.25">
      <c r="E3652" s="282">
        <v>44692</v>
      </c>
      <c r="F3652" s="212">
        <v>15000</v>
      </c>
      <c r="G3652" s="215"/>
      <c r="H3652" s="212" t="s">
        <v>1211</v>
      </c>
      <c r="AY3652" s="126"/>
      <c r="BB3652" s="126"/>
      <c r="BE3652" s="126"/>
    </row>
    <row r="3653" spans="5:57" x14ac:dyDescent="0.25">
      <c r="E3653" s="282">
        <v>44692</v>
      </c>
      <c r="F3653" s="212">
        <v>7000</v>
      </c>
      <c r="G3653" s="215"/>
      <c r="H3653" s="212" t="s">
        <v>1210</v>
      </c>
      <c r="AY3653" s="126"/>
      <c r="BB3653" s="126"/>
      <c r="BE3653" s="126"/>
    </row>
    <row r="3654" spans="5:57" x14ac:dyDescent="0.25">
      <c r="E3654" s="282">
        <v>44690</v>
      </c>
      <c r="F3654" s="212">
        <v>26000</v>
      </c>
      <c r="G3654" s="215"/>
      <c r="H3654" s="1006" t="s">
        <v>1212</v>
      </c>
      <c r="AY3654" s="126"/>
      <c r="BB3654" s="126"/>
      <c r="BE3654" s="126"/>
    </row>
    <row r="3655" spans="5:57" x14ac:dyDescent="0.25">
      <c r="E3655" s="282">
        <v>44690</v>
      </c>
      <c r="F3655" s="212">
        <v>5000</v>
      </c>
      <c r="G3655" s="215"/>
      <c r="H3655" s="909" t="s">
        <v>1007</v>
      </c>
      <c r="AY3655" s="126"/>
      <c r="BB3655" s="126"/>
      <c r="BE3655" s="126"/>
    </row>
    <row r="3656" spans="5:57" x14ac:dyDescent="0.25">
      <c r="E3656" s="282">
        <v>44690</v>
      </c>
      <c r="F3656" s="212">
        <v>128000</v>
      </c>
      <c r="G3656" s="215"/>
      <c r="H3656" s="909" t="s">
        <v>889</v>
      </c>
      <c r="AY3656" s="126"/>
      <c r="BB3656" s="126"/>
      <c r="BE3656" s="126"/>
    </row>
    <row r="3657" spans="5:57" x14ac:dyDescent="0.25">
      <c r="E3657" s="411">
        <v>44690</v>
      </c>
      <c r="F3657" s="217">
        <v>7000</v>
      </c>
      <c r="G3657" s="217"/>
      <c r="H3657" s="224" t="s">
        <v>1188</v>
      </c>
      <c r="AY3657" s="126"/>
      <c r="BB3657" s="126"/>
      <c r="BE3657" s="126"/>
    </row>
    <row r="3658" spans="5:57" x14ac:dyDescent="0.25">
      <c r="E3658" s="282">
        <v>44687</v>
      </c>
      <c r="F3658" s="212">
        <v>18000</v>
      </c>
      <c r="G3658" s="215"/>
      <c r="H3658" s="1006" t="s">
        <v>1213</v>
      </c>
      <c r="AY3658" s="126"/>
      <c r="BB3658" s="126"/>
      <c r="BE3658" s="126"/>
    </row>
    <row r="3659" spans="5:57" x14ac:dyDescent="0.25">
      <c r="E3659" s="411">
        <v>44687</v>
      </c>
      <c r="F3659" s="217">
        <v>20000</v>
      </c>
      <c r="G3659" s="217"/>
      <c r="H3659" s="224" t="s">
        <v>1188</v>
      </c>
      <c r="AY3659" s="126"/>
      <c r="BB3659" s="126"/>
      <c r="BE3659" s="126"/>
    </row>
    <row r="3660" spans="5:57" x14ac:dyDescent="0.25">
      <c r="E3660" s="282">
        <v>44684</v>
      </c>
      <c r="F3660" s="212">
        <v>5000</v>
      </c>
      <c r="G3660" s="215"/>
      <c r="H3660" s="1006" t="s">
        <v>1204</v>
      </c>
      <c r="AY3660" s="126"/>
      <c r="BB3660" s="126"/>
      <c r="BE3660" s="126"/>
    </row>
    <row r="3661" spans="5:57" x14ac:dyDescent="0.25">
      <c r="E3661" s="282">
        <v>44684</v>
      </c>
      <c r="F3661" s="212">
        <v>18000</v>
      </c>
      <c r="G3661" s="215"/>
      <c r="H3661" s="909" t="s">
        <v>1214</v>
      </c>
      <c r="AY3661" s="126"/>
      <c r="BB3661" s="126"/>
      <c r="BE3661" s="126"/>
    </row>
    <row r="3662" spans="5:57" x14ac:dyDescent="0.25">
      <c r="E3662" s="282">
        <v>44684</v>
      </c>
      <c r="F3662" s="212">
        <v>6000</v>
      </c>
      <c r="G3662" s="215"/>
      <c r="H3662" s="909" t="s">
        <v>1215</v>
      </c>
      <c r="AY3662" s="126"/>
      <c r="BB3662" s="126"/>
      <c r="BE3662" s="126"/>
    </row>
    <row r="3663" spans="5:57" x14ac:dyDescent="0.25">
      <c r="E3663" s="282">
        <v>44683</v>
      </c>
      <c r="F3663" s="212">
        <v>5000</v>
      </c>
      <c r="G3663" s="215"/>
      <c r="H3663" s="909" t="s">
        <v>1007</v>
      </c>
      <c r="AY3663" s="126"/>
      <c r="BB3663" s="126"/>
      <c r="BE3663" s="126"/>
    </row>
    <row r="3664" spans="5:57" x14ac:dyDescent="0.25">
      <c r="E3664" s="282">
        <v>44683</v>
      </c>
      <c r="F3664" s="212">
        <v>20000</v>
      </c>
      <c r="G3664" s="215"/>
      <c r="H3664" s="909" t="s">
        <v>1218</v>
      </c>
      <c r="AY3664" s="126"/>
      <c r="BB3664" s="126"/>
      <c r="BE3664" s="126"/>
    </row>
    <row r="3665" spans="5:57" x14ac:dyDescent="0.25">
      <c r="E3665" s="282">
        <v>44683</v>
      </c>
      <c r="F3665" s="212">
        <v>20000</v>
      </c>
      <c r="G3665" s="215"/>
      <c r="H3665" s="909" t="s">
        <v>1216</v>
      </c>
      <c r="AY3665" s="126"/>
      <c r="BB3665" s="126"/>
      <c r="BE3665" s="126"/>
    </row>
    <row r="3666" spans="5:57" x14ac:dyDescent="0.25">
      <c r="E3666" s="282">
        <v>44683</v>
      </c>
      <c r="F3666" s="212">
        <v>7000</v>
      </c>
      <c r="G3666" s="215"/>
      <c r="H3666" s="909" t="s">
        <v>903</v>
      </c>
      <c r="AY3666" s="126"/>
      <c r="BB3666" s="126"/>
      <c r="BE3666" s="126"/>
    </row>
    <row r="3667" spans="5:57" x14ac:dyDescent="0.25">
      <c r="E3667" s="282">
        <v>44683</v>
      </c>
      <c r="F3667" s="212">
        <v>235000</v>
      </c>
      <c r="G3667" s="215"/>
      <c r="H3667" s="909" t="s">
        <v>1217</v>
      </c>
      <c r="AY3667" s="126"/>
      <c r="BB3667" s="126"/>
      <c r="BE3667" s="126"/>
    </row>
    <row r="3668" spans="5:57" x14ac:dyDescent="0.25">
      <c r="E3668" s="282">
        <v>44683</v>
      </c>
      <c r="F3668" s="212">
        <v>18000</v>
      </c>
      <c r="G3668" s="215"/>
      <c r="H3668" s="909" t="s">
        <v>1126</v>
      </c>
      <c r="AY3668" s="126"/>
      <c r="BB3668" s="126"/>
      <c r="BE3668" s="126"/>
    </row>
    <row r="3669" spans="5:57" x14ac:dyDescent="0.25">
      <c r="E3669" s="282">
        <v>44683</v>
      </c>
      <c r="F3669" s="212">
        <v>60000</v>
      </c>
      <c r="G3669" s="215"/>
      <c r="H3669" s="909" t="s">
        <v>1219</v>
      </c>
      <c r="AY3669" s="126"/>
      <c r="BB3669" s="126"/>
      <c r="BE3669" s="126"/>
    </row>
    <row r="3670" spans="5:57" x14ac:dyDescent="0.25">
      <c r="E3670" s="282">
        <v>44680</v>
      </c>
      <c r="F3670" s="212">
        <v>50000</v>
      </c>
      <c r="G3670" s="215"/>
      <c r="H3670" s="909" t="s">
        <v>1039</v>
      </c>
      <c r="AY3670" s="126"/>
      <c r="BB3670" s="126"/>
      <c r="BE3670" s="126"/>
    </row>
    <row r="3671" spans="5:57" x14ac:dyDescent="0.25">
      <c r="E3671" s="282">
        <v>44679</v>
      </c>
      <c r="F3671" s="212">
        <v>5000</v>
      </c>
      <c r="G3671" s="215"/>
      <c r="H3671" s="909" t="s">
        <v>1221</v>
      </c>
      <c r="AY3671" s="126"/>
      <c r="BB3671" s="126"/>
      <c r="BE3671" s="126"/>
    </row>
    <row r="3672" spans="5:57" x14ac:dyDescent="0.25">
      <c r="E3672" s="411">
        <v>44679</v>
      </c>
      <c r="F3672" s="217">
        <v>6000</v>
      </c>
      <c r="G3672" s="217"/>
      <c r="H3672" s="224" t="s">
        <v>1188</v>
      </c>
      <c r="AY3672" s="126"/>
      <c r="BB3672" s="126"/>
      <c r="BE3672" s="126"/>
    </row>
    <row r="3673" spans="5:57" x14ac:dyDescent="0.25">
      <c r="E3673" s="282">
        <v>44679</v>
      </c>
      <c r="F3673" s="212">
        <v>2000</v>
      </c>
      <c r="G3673" s="215"/>
      <c r="H3673" s="1006" t="s">
        <v>1220</v>
      </c>
      <c r="AY3673" s="126"/>
      <c r="BB3673" s="126"/>
      <c r="BE3673" s="126"/>
    </row>
    <row r="3674" spans="5:57" x14ac:dyDescent="0.25">
      <c r="E3674" s="282">
        <v>44678</v>
      </c>
      <c r="F3674" s="212">
        <v>5000</v>
      </c>
      <c r="G3674" s="215"/>
      <c r="H3674" s="909" t="s">
        <v>1204</v>
      </c>
      <c r="AY3674" s="126"/>
      <c r="BB3674" s="126"/>
      <c r="BE3674" s="126"/>
    </row>
    <row r="3675" spans="5:57" x14ac:dyDescent="0.25">
      <c r="E3675" s="282">
        <v>44678</v>
      </c>
      <c r="F3675" s="212">
        <v>12000</v>
      </c>
      <c r="G3675" s="215"/>
      <c r="H3675" s="909" t="s">
        <v>1222</v>
      </c>
      <c r="AY3675" s="126"/>
      <c r="BB3675" s="126"/>
      <c r="BE3675" s="126"/>
    </row>
    <row r="3676" spans="5:57" x14ac:dyDescent="0.25">
      <c r="E3676" s="282">
        <v>44676</v>
      </c>
      <c r="F3676" s="212">
        <v>5000</v>
      </c>
      <c r="G3676" s="215"/>
      <c r="H3676" s="909" t="s">
        <v>1204</v>
      </c>
      <c r="AY3676" s="126"/>
      <c r="BB3676" s="126"/>
      <c r="BE3676" s="126"/>
    </row>
    <row r="3677" spans="5:57" x14ac:dyDescent="0.25">
      <c r="E3677" s="282">
        <v>44676</v>
      </c>
      <c r="F3677" s="212">
        <v>5000</v>
      </c>
      <c r="G3677" s="215"/>
      <c r="H3677" s="552" t="s">
        <v>1223</v>
      </c>
      <c r="AY3677" s="126"/>
      <c r="BB3677" s="126"/>
      <c r="BE3677" s="126"/>
    </row>
    <row r="3678" spans="5:57" x14ac:dyDescent="0.25">
      <c r="E3678" s="282">
        <v>44675</v>
      </c>
      <c r="F3678" s="212">
        <v>145000</v>
      </c>
      <c r="G3678" s="215"/>
      <c r="H3678" s="909" t="s">
        <v>889</v>
      </c>
      <c r="AY3678" s="126"/>
      <c r="BB3678" s="126"/>
      <c r="BE3678" s="126"/>
    </row>
    <row r="3679" spans="5:57" x14ac:dyDescent="0.25">
      <c r="E3679" s="282">
        <v>44673</v>
      </c>
      <c r="F3679" s="212">
        <v>17000</v>
      </c>
      <c r="G3679" s="215"/>
      <c r="H3679" s="909" t="s">
        <v>916</v>
      </c>
      <c r="AY3679" s="126"/>
      <c r="BB3679" s="126"/>
      <c r="BE3679" s="126"/>
    </row>
    <row r="3680" spans="5:57" x14ac:dyDescent="0.25">
      <c r="E3680" s="282">
        <v>44672</v>
      </c>
      <c r="F3680" s="212">
        <v>20000</v>
      </c>
      <c r="G3680" s="215"/>
      <c r="H3680" s="552" t="s">
        <v>1039</v>
      </c>
      <c r="AY3680" s="126"/>
      <c r="BB3680" s="126"/>
      <c r="BE3680" s="126"/>
    </row>
    <row r="3681" spans="5:57" x14ac:dyDescent="0.25">
      <c r="E3681" s="282">
        <v>44672</v>
      </c>
      <c r="F3681" s="212">
        <v>3000</v>
      </c>
      <c r="G3681" s="215"/>
      <c r="H3681" s="909" t="s">
        <v>1224</v>
      </c>
      <c r="AY3681" s="126"/>
      <c r="BB3681" s="126"/>
      <c r="BE3681" s="126"/>
    </row>
    <row r="3682" spans="5:57" x14ac:dyDescent="0.25">
      <c r="E3682" s="282">
        <v>44672</v>
      </c>
      <c r="F3682" s="212">
        <v>5000</v>
      </c>
      <c r="G3682" s="215"/>
      <c r="H3682" s="909" t="s">
        <v>1221</v>
      </c>
      <c r="AY3682" s="126"/>
      <c r="BB3682" s="126"/>
      <c r="BE3682" s="126"/>
    </row>
    <row r="3683" spans="5:57" x14ac:dyDescent="0.25">
      <c r="E3683" s="282">
        <v>44669</v>
      </c>
      <c r="F3683" s="212">
        <v>5000</v>
      </c>
      <c r="G3683" s="215"/>
      <c r="H3683" s="909" t="s">
        <v>1007</v>
      </c>
      <c r="AY3683" s="126"/>
      <c r="BB3683" s="126"/>
      <c r="BE3683" s="126"/>
    </row>
    <row r="3684" spans="5:57" x14ac:dyDescent="0.25">
      <c r="E3684" s="282">
        <v>44669</v>
      </c>
      <c r="F3684" s="212">
        <v>7000</v>
      </c>
      <c r="G3684" s="215"/>
      <c r="H3684" s="909" t="s">
        <v>1178</v>
      </c>
      <c r="AY3684" s="126"/>
      <c r="BB3684" s="126"/>
      <c r="BE3684" s="126"/>
    </row>
    <row r="3685" spans="5:57" x14ac:dyDescent="0.25">
      <c r="E3685" s="282">
        <v>44668</v>
      </c>
      <c r="F3685" s="212">
        <v>7000</v>
      </c>
      <c r="G3685" s="215"/>
      <c r="H3685" s="909" t="s">
        <v>1227</v>
      </c>
      <c r="AY3685" s="126"/>
      <c r="BB3685" s="126"/>
      <c r="BE3685" s="126"/>
    </row>
    <row r="3686" spans="5:57" x14ac:dyDescent="0.25">
      <c r="E3686" s="282">
        <v>44668</v>
      </c>
      <c r="F3686" s="212">
        <v>150000</v>
      </c>
      <c r="G3686" s="215"/>
      <c r="H3686" s="909" t="s">
        <v>889</v>
      </c>
      <c r="AY3686" s="126"/>
      <c r="BB3686" s="126"/>
      <c r="BE3686" s="126"/>
    </row>
    <row r="3687" spans="5:57" x14ac:dyDescent="0.25">
      <c r="E3687" s="282">
        <v>44668</v>
      </c>
      <c r="F3687" s="212">
        <v>12000</v>
      </c>
      <c r="G3687" s="215"/>
      <c r="H3687" s="909" t="s">
        <v>1225</v>
      </c>
      <c r="AY3687" s="126"/>
      <c r="BB3687" s="126"/>
      <c r="BE3687" s="126"/>
    </row>
    <row r="3688" spans="5:57" x14ac:dyDescent="0.25">
      <c r="E3688" s="282">
        <v>44668</v>
      </c>
      <c r="F3688" s="212">
        <v>9000</v>
      </c>
      <c r="G3688" s="215"/>
      <c r="H3688" s="909" t="s">
        <v>1126</v>
      </c>
      <c r="AY3688" s="126"/>
      <c r="BB3688" s="126"/>
      <c r="BE3688" s="126"/>
    </row>
    <row r="3689" spans="5:57" x14ac:dyDescent="0.25">
      <c r="E3689" s="416">
        <v>44668</v>
      </c>
      <c r="F3689" s="223">
        <v>387000</v>
      </c>
      <c r="G3689" s="223"/>
      <c r="H3689" s="413" t="s">
        <v>1226</v>
      </c>
      <c r="AY3689" s="126"/>
      <c r="BB3689" s="126"/>
      <c r="BE3689" s="126"/>
    </row>
    <row r="3690" spans="5:57" x14ac:dyDescent="0.25">
      <c r="E3690" s="282">
        <v>44663</v>
      </c>
      <c r="F3690" s="212">
        <v>3000</v>
      </c>
      <c r="G3690" s="215"/>
      <c r="H3690" s="1006" t="s">
        <v>1045</v>
      </c>
      <c r="AY3690" s="126"/>
      <c r="BB3690" s="126"/>
      <c r="BE3690" s="126"/>
    </row>
    <row r="3691" spans="5:57" x14ac:dyDescent="0.25">
      <c r="E3691" s="282">
        <v>44663</v>
      </c>
      <c r="F3691" s="212">
        <v>3000</v>
      </c>
      <c r="G3691" s="215"/>
      <c r="H3691" s="909" t="s">
        <v>1178</v>
      </c>
      <c r="AY3691" s="126"/>
      <c r="BB3691" s="126"/>
      <c r="BE3691" s="126"/>
    </row>
    <row r="3692" spans="5:57" x14ac:dyDescent="0.25">
      <c r="E3692" s="282">
        <v>44662</v>
      </c>
      <c r="F3692" s="212">
        <v>22000</v>
      </c>
      <c r="G3692" s="215"/>
      <c r="H3692" s="909" t="s">
        <v>1230</v>
      </c>
      <c r="AY3692" s="126"/>
      <c r="BB3692" s="126"/>
      <c r="BE3692" s="126"/>
    </row>
    <row r="3693" spans="5:57" x14ac:dyDescent="0.25">
      <c r="E3693" s="282">
        <v>44662</v>
      </c>
      <c r="F3693" s="212">
        <v>28000</v>
      </c>
      <c r="G3693" s="215"/>
      <c r="H3693" s="909" t="s">
        <v>1229</v>
      </c>
      <c r="AY3693" s="126"/>
      <c r="BB3693" s="126"/>
      <c r="BE3693" s="126"/>
    </row>
    <row r="3694" spans="5:57" x14ac:dyDescent="0.25">
      <c r="E3694" s="282">
        <v>44662</v>
      </c>
      <c r="F3694" s="212">
        <v>145000</v>
      </c>
      <c r="G3694" s="215"/>
      <c r="H3694" s="909" t="s">
        <v>889</v>
      </c>
      <c r="AY3694" s="126"/>
      <c r="BB3694" s="126"/>
      <c r="BE3694" s="126"/>
    </row>
    <row r="3695" spans="5:57" x14ac:dyDescent="0.25">
      <c r="E3695" s="416">
        <v>44662</v>
      </c>
      <c r="F3695" s="223">
        <v>525000</v>
      </c>
      <c r="G3695" s="223"/>
      <c r="H3695" s="413" t="s">
        <v>1228</v>
      </c>
      <c r="AY3695" s="126"/>
      <c r="BB3695" s="126"/>
      <c r="BE3695" s="126"/>
    </row>
    <row r="3696" spans="5:57" x14ac:dyDescent="0.25">
      <c r="E3696" s="282">
        <v>44659</v>
      </c>
      <c r="F3696" s="212">
        <v>5000</v>
      </c>
      <c r="G3696" s="215"/>
      <c r="H3696" s="1006" t="s">
        <v>1231</v>
      </c>
      <c r="AY3696" s="126"/>
      <c r="BB3696" s="126"/>
      <c r="BE3696" s="126"/>
    </row>
    <row r="3697" spans="5:57" x14ac:dyDescent="0.25">
      <c r="E3697" s="282">
        <v>44658</v>
      </c>
      <c r="F3697" s="212">
        <v>5000</v>
      </c>
      <c r="G3697" s="215"/>
      <c r="H3697" s="909" t="s">
        <v>1204</v>
      </c>
      <c r="AY3697" s="126"/>
      <c r="BB3697" s="126"/>
      <c r="BE3697" s="126"/>
    </row>
    <row r="3698" spans="5:57" x14ac:dyDescent="0.25">
      <c r="E3698" s="282">
        <v>44657</v>
      </c>
      <c r="F3698" s="212">
        <v>5000</v>
      </c>
      <c r="G3698" s="215"/>
      <c r="H3698" s="909" t="s">
        <v>1204</v>
      </c>
      <c r="AY3698" s="126"/>
      <c r="BB3698" s="126"/>
      <c r="BE3698" s="126"/>
    </row>
    <row r="3699" spans="5:57" x14ac:dyDescent="0.25">
      <c r="E3699" s="282">
        <v>44657</v>
      </c>
      <c r="F3699" s="212">
        <v>20000</v>
      </c>
      <c r="G3699" s="215"/>
      <c r="H3699" s="552" t="s">
        <v>916</v>
      </c>
      <c r="AY3699" s="126"/>
      <c r="BB3699" s="126"/>
      <c r="BE3699" s="126"/>
    </row>
    <row r="3700" spans="5:57" x14ac:dyDescent="0.25">
      <c r="E3700" s="282">
        <v>44656</v>
      </c>
      <c r="F3700" s="212">
        <v>16000</v>
      </c>
      <c r="G3700" s="215"/>
      <c r="H3700" s="909" t="s">
        <v>1232</v>
      </c>
      <c r="AY3700" s="126"/>
      <c r="BB3700" s="126"/>
      <c r="BE3700" s="126"/>
    </row>
    <row r="3701" spans="5:57" x14ac:dyDescent="0.25">
      <c r="E3701" s="282">
        <v>44656</v>
      </c>
      <c r="F3701" s="212">
        <v>8000</v>
      </c>
      <c r="G3701" s="215"/>
      <c r="H3701" s="909" t="s">
        <v>1032</v>
      </c>
      <c r="AY3701" s="126"/>
      <c r="BB3701" s="126"/>
      <c r="BE3701" s="126"/>
    </row>
    <row r="3702" spans="5:57" x14ac:dyDescent="0.25">
      <c r="E3702" s="282">
        <v>44655</v>
      </c>
      <c r="F3702" s="212">
        <v>5000</v>
      </c>
      <c r="G3702" s="215"/>
      <c r="H3702" s="909" t="s">
        <v>1007</v>
      </c>
      <c r="AY3702" s="126"/>
      <c r="BB3702" s="126"/>
      <c r="BE3702" s="126"/>
    </row>
    <row r="3703" spans="5:57" x14ac:dyDescent="0.25">
      <c r="E3703" s="282">
        <v>44655</v>
      </c>
      <c r="F3703" s="212">
        <v>7000</v>
      </c>
      <c r="G3703" s="215"/>
      <c r="H3703" s="909" t="s">
        <v>903</v>
      </c>
      <c r="AY3703" s="126"/>
      <c r="BB3703" s="126"/>
      <c r="BE3703" s="126"/>
    </row>
    <row r="3704" spans="5:57" x14ac:dyDescent="0.25">
      <c r="E3704" s="282">
        <v>44655</v>
      </c>
      <c r="F3704" s="212">
        <v>4000</v>
      </c>
      <c r="G3704" s="215"/>
      <c r="H3704" s="909" t="s">
        <v>1234</v>
      </c>
      <c r="AY3704" s="126"/>
      <c r="BB3704" s="126"/>
      <c r="BE3704" s="126"/>
    </row>
    <row r="3705" spans="5:57" x14ac:dyDescent="0.25">
      <c r="E3705" s="282">
        <v>44655</v>
      </c>
      <c r="F3705" s="212">
        <v>34000</v>
      </c>
      <c r="G3705" s="215"/>
      <c r="H3705" s="909" t="s">
        <v>1233</v>
      </c>
      <c r="AY3705" s="126"/>
      <c r="BB3705" s="126"/>
      <c r="BE3705" s="126"/>
    </row>
    <row r="3706" spans="5:57" x14ac:dyDescent="0.25">
      <c r="E3706" s="282">
        <v>44654</v>
      </c>
      <c r="F3706" s="212">
        <v>7000</v>
      </c>
      <c r="G3706" s="215"/>
      <c r="H3706" s="909" t="s">
        <v>953</v>
      </c>
      <c r="AY3706" s="126"/>
      <c r="BB3706" s="126"/>
      <c r="BE3706" s="126"/>
    </row>
    <row r="3707" spans="5:57" x14ac:dyDescent="0.25">
      <c r="E3707" s="282">
        <v>44654</v>
      </c>
      <c r="F3707" s="212">
        <v>138000</v>
      </c>
      <c r="G3707" s="215"/>
      <c r="H3707" s="552" t="s">
        <v>889</v>
      </c>
      <c r="AY3707" s="126"/>
      <c r="BB3707" s="126"/>
      <c r="BE3707" s="126"/>
    </row>
    <row r="3708" spans="5:57" x14ac:dyDescent="0.25">
      <c r="E3708" s="282">
        <v>44654</v>
      </c>
      <c r="F3708" s="212">
        <v>2000</v>
      </c>
      <c r="G3708" s="215"/>
      <c r="H3708" s="909" t="s">
        <v>883</v>
      </c>
      <c r="AY3708" s="126"/>
      <c r="BB3708" s="126"/>
      <c r="BE3708" s="126"/>
    </row>
    <row r="3709" spans="5:57" x14ac:dyDescent="0.25">
      <c r="E3709" s="282">
        <v>44652</v>
      </c>
      <c r="F3709" s="212">
        <v>5000</v>
      </c>
      <c r="G3709" s="215"/>
      <c r="H3709" s="909" t="s">
        <v>1235</v>
      </c>
      <c r="AY3709" s="126"/>
      <c r="BB3709" s="126"/>
      <c r="BE3709" s="126"/>
    </row>
    <row r="3710" spans="5:57" x14ac:dyDescent="0.25">
      <c r="E3710" s="411">
        <v>44652</v>
      </c>
      <c r="F3710" s="217">
        <v>5000</v>
      </c>
      <c r="G3710" s="217"/>
      <c r="H3710" s="224" t="s">
        <v>1188</v>
      </c>
      <c r="AY3710" s="126"/>
      <c r="BB3710" s="126"/>
      <c r="BE3710" s="126"/>
    </row>
    <row r="3711" spans="5:57" x14ac:dyDescent="0.25">
      <c r="E3711" s="282">
        <v>44652</v>
      </c>
      <c r="F3711" s="212">
        <v>4000</v>
      </c>
      <c r="G3711" s="215"/>
      <c r="H3711" s="1006" t="s">
        <v>1236</v>
      </c>
      <c r="AY3711" s="126"/>
      <c r="BB3711" s="126"/>
      <c r="BE3711" s="126"/>
    </row>
    <row r="3712" spans="5:57" x14ac:dyDescent="0.25">
      <c r="E3712" s="282">
        <v>44649</v>
      </c>
      <c r="F3712" s="212">
        <v>5000</v>
      </c>
      <c r="G3712" s="215"/>
      <c r="H3712" s="909" t="s">
        <v>1007</v>
      </c>
      <c r="AY3712" s="126"/>
      <c r="BB3712" s="126"/>
      <c r="BE3712" s="126"/>
    </row>
    <row r="3713" spans="5:57" x14ac:dyDescent="0.25">
      <c r="E3713" s="282">
        <v>44649</v>
      </c>
      <c r="F3713" s="212">
        <v>17000</v>
      </c>
      <c r="G3713" s="215"/>
      <c r="H3713" s="552" t="s">
        <v>1237</v>
      </c>
      <c r="AY3713" s="126"/>
      <c r="BB3713" s="126"/>
      <c r="BE3713" s="126"/>
    </row>
    <row r="3714" spans="5:57" x14ac:dyDescent="0.25">
      <c r="E3714" s="282">
        <v>44648</v>
      </c>
      <c r="F3714" s="212">
        <v>6000</v>
      </c>
      <c r="G3714" s="215"/>
      <c r="H3714" s="909" t="s">
        <v>1007</v>
      </c>
      <c r="AY3714" s="126"/>
      <c r="BB3714" s="126"/>
      <c r="BE3714" s="126"/>
    </row>
    <row r="3715" spans="5:57" x14ac:dyDescent="0.25">
      <c r="E3715" s="282">
        <v>44648</v>
      </c>
      <c r="F3715" s="212">
        <v>7000</v>
      </c>
      <c r="G3715" s="215"/>
      <c r="H3715" s="552" t="s">
        <v>1178</v>
      </c>
      <c r="AY3715" s="126"/>
      <c r="BB3715" s="126"/>
      <c r="BE3715" s="126"/>
    </row>
    <row r="3716" spans="5:57" x14ac:dyDescent="0.25">
      <c r="E3716" s="282">
        <v>44647</v>
      </c>
      <c r="F3716" s="212">
        <v>205000</v>
      </c>
      <c r="G3716" s="215"/>
      <c r="H3716" s="909" t="s">
        <v>889</v>
      </c>
      <c r="AY3716" s="126"/>
      <c r="BB3716" s="126"/>
      <c r="BE3716" s="126"/>
    </row>
    <row r="3717" spans="5:57" x14ac:dyDescent="0.25">
      <c r="E3717" s="282">
        <v>44646</v>
      </c>
      <c r="F3717" s="212">
        <v>10000</v>
      </c>
      <c r="G3717" s="215"/>
      <c r="H3717" s="909" t="s">
        <v>1238</v>
      </c>
      <c r="AY3717" s="126"/>
      <c r="BB3717" s="126"/>
      <c r="BE3717" s="126"/>
    </row>
    <row r="3718" spans="5:57" x14ac:dyDescent="0.25">
      <c r="E3718" s="282">
        <v>44644</v>
      </c>
      <c r="F3718" s="212">
        <v>10000</v>
      </c>
      <c r="G3718" s="215"/>
      <c r="H3718" s="909" t="s">
        <v>1239</v>
      </c>
      <c r="AY3718" s="126"/>
      <c r="BB3718" s="126"/>
      <c r="BE3718" s="126"/>
    </row>
    <row r="3719" spans="5:57" x14ac:dyDescent="0.25">
      <c r="E3719" s="282">
        <v>44644</v>
      </c>
      <c r="F3719" s="212">
        <v>10000</v>
      </c>
      <c r="G3719" s="215"/>
      <c r="H3719" s="909" t="s">
        <v>1007</v>
      </c>
      <c r="AY3719" s="126"/>
      <c r="BB3719" s="126"/>
      <c r="BE3719" s="126"/>
    </row>
    <row r="3720" spans="5:57" x14ac:dyDescent="0.25">
      <c r="E3720" s="282">
        <v>44644</v>
      </c>
      <c r="F3720" s="212">
        <v>48000</v>
      </c>
      <c r="G3720" s="215"/>
      <c r="H3720" s="909" t="s">
        <v>1240</v>
      </c>
      <c r="AY3720" s="126"/>
      <c r="BB3720" s="126"/>
      <c r="BE3720" s="126"/>
    </row>
    <row r="3721" spans="5:57" x14ac:dyDescent="0.25">
      <c r="E3721" s="282">
        <v>44642</v>
      </c>
      <c r="F3721" s="212">
        <v>5000</v>
      </c>
      <c r="G3721" s="215"/>
      <c r="H3721" s="909" t="s">
        <v>1007</v>
      </c>
      <c r="AY3721" s="126"/>
      <c r="BB3721" s="126"/>
      <c r="BE3721" s="126"/>
    </row>
    <row r="3722" spans="5:57" x14ac:dyDescent="0.25">
      <c r="E3722" s="282">
        <v>44640</v>
      </c>
      <c r="F3722" s="212">
        <v>152000</v>
      </c>
      <c r="G3722" s="215"/>
      <c r="H3722" s="909" t="s">
        <v>889</v>
      </c>
      <c r="AY3722" s="126"/>
      <c r="BB3722" s="126"/>
      <c r="BE3722" s="126"/>
    </row>
    <row r="3723" spans="5:57" x14ac:dyDescent="0.25">
      <c r="E3723" s="282">
        <v>44639</v>
      </c>
      <c r="F3723" s="212">
        <v>22000</v>
      </c>
      <c r="G3723" s="215"/>
      <c r="H3723" s="909" t="s">
        <v>1203</v>
      </c>
      <c r="AY3723" s="126"/>
      <c r="BB3723" s="126"/>
      <c r="BE3723" s="126"/>
    </row>
    <row r="3724" spans="5:57" x14ac:dyDescent="0.25">
      <c r="E3724" s="411">
        <v>44639</v>
      </c>
      <c r="F3724" s="217">
        <v>13000</v>
      </c>
      <c r="G3724" s="217"/>
      <c r="H3724" s="224" t="s">
        <v>1188</v>
      </c>
      <c r="AY3724" s="126"/>
      <c r="BB3724" s="126"/>
      <c r="BE3724" s="126"/>
    </row>
    <row r="3725" spans="5:57" x14ac:dyDescent="0.25">
      <c r="E3725" s="282">
        <v>44638</v>
      </c>
      <c r="F3725" s="212">
        <v>50000</v>
      </c>
      <c r="G3725" s="215"/>
      <c r="H3725" s="1006" t="s">
        <v>1039</v>
      </c>
      <c r="AY3725" s="126"/>
      <c r="BB3725" s="126"/>
      <c r="BE3725" s="126"/>
    </row>
    <row r="3726" spans="5:57" x14ac:dyDescent="0.25">
      <c r="E3726" s="282">
        <v>44637</v>
      </c>
      <c r="F3726" s="212">
        <v>5000</v>
      </c>
      <c r="G3726" s="215"/>
      <c r="H3726" s="909" t="s">
        <v>1242</v>
      </c>
      <c r="AY3726" s="126"/>
      <c r="BB3726" s="126"/>
      <c r="BE3726" s="126"/>
    </row>
    <row r="3727" spans="5:57" x14ac:dyDescent="0.25">
      <c r="E3727" s="282">
        <v>44637</v>
      </c>
      <c r="F3727" s="212">
        <v>6000</v>
      </c>
      <c r="G3727" s="215"/>
      <c r="H3727" s="552" t="s">
        <v>1242</v>
      </c>
      <c r="AY3727" s="126"/>
      <c r="BB3727" s="126"/>
      <c r="BE3727" s="126"/>
    </row>
    <row r="3728" spans="5:57" x14ac:dyDescent="0.25">
      <c r="E3728" s="282">
        <v>44637</v>
      </c>
      <c r="F3728" s="212">
        <v>15000</v>
      </c>
      <c r="G3728" s="215"/>
      <c r="H3728" s="909" t="s">
        <v>1241</v>
      </c>
      <c r="AY3728" s="126"/>
      <c r="BB3728" s="126"/>
      <c r="BE3728" s="126"/>
    </row>
    <row r="3729" spans="5:57" x14ac:dyDescent="0.25">
      <c r="E3729" s="282">
        <v>44635</v>
      </c>
      <c r="F3729" s="212">
        <v>5000</v>
      </c>
      <c r="G3729" s="215"/>
      <c r="H3729" s="909" t="s">
        <v>1032</v>
      </c>
      <c r="AY3729" s="126"/>
      <c r="BB3729" s="126"/>
      <c r="BE3729" s="126"/>
    </row>
    <row r="3730" spans="5:57" x14ac:dyDescent="0.25">
      <c r="E3730" s="282">
        <v>44635</v>
      </c>
      <c r="F3730" s="212">
        <v>7000</v>
      </c>
      <c r="G3730" s="215"/>
      <c r="H3730" s="909" t="s">
        <v>903</v>
      </c>
      <c r="AY3730" s="126"/>
      <c r="BB3730" s="126"/>
      <c r="BE3730" s="126"/>
    </row>
    <row r="3731" spans="5:57" x14ac:dyDescent="0.25">
      <c r="E3731" s="282">
        <v>44635</v>
      </c>
      <c r="F3731" s="212">
        <v>7000</v>
      </c>
      <c r="G3731" s="215"/>
      <c r="H3731" s="909" t="s">
        <v>1243</v>
      </c>
      <c r="AY3731" s="126"/>
      <c r="BB3731" s="126"/>
      <c r="BE3731" s="126"/>
    </row>
    <row r="3732" spans="5:57" x14ac:dyDescent="0.25">
      <c r="E3732" s="282">
        <v>44634</v>
      </c>
      <c r="F3732" s="212">
        <v>160000</v>
      </c>
      <c r="G3732" s="215"/>
      <c r="H3732" s="552" t="s">
        <v>889</v>
      </c>
      <c r="AY3732" s="126"/>
      <c r="BB3732" s="126"/>
      <c r="BE3732" s="126"/>
    </row>
    <row r="3733" spans="5:57" x14ac:dyDescent="0.25">
      <c r="E3733" s="282">
        <v>44633</v>
      </c>
      <c r="F3733" s="212">
        <v>5000</v>
      </c>
      <c r="G3733" s="215"/>
      <c r="H3733" s="909" t="s">
        <v>1197</v>
      </c>
      <c r="AY3733" s="126"/>
      <c r="BB3733" s="126"/>
      <c r="BE3733" s="126"/>
    </row>
    <row r="3734" spans="5:57" x14ac:dyDescent="0.25">
      <c r="E3734" s="282">
        <v>44631</v>
      </c>
      <c r="F3734" s="212">
        <v>3000</v>
      </c>
      <c r="G3734" s="215"/>
      <c r="H3734" s="909" t="s">
        <v>1245</v>
      </c>
      <c r="AY3734" s="126"/>
      <c r="BB3734" s="126"/>
      <c r="BE3734" s="126"/>
    </row>
    <row r="3735" spans="5:57" x14ac:dyDescent="0.25">
      <c r="E3735" s="282">
        <v>44631</v>
      </c>
      <c r="F3735" s="212">
        <v>5000</v>
      </c>
      <c r="G3735" s="215"/>
      <c r="H3735" s="909" t="s">
        <v>1032</v>
      </c>
      <c r="AY3735" s="126"/>
      <c r="BB3735" s="126"/>
      <c r="BE3735" s="126"/>
    </row>
    <row r="3736" spans="5:57" x14ac:dyDescent="0.25">
      <c r="E3736" s="282">
        <v>44631</v>
      </c>
      <c r="F3736" s="212">
        <v>7000</v>
      </c>
      <c r="G3736" s="215"/>
      <c r="H3736" s="909" t="s">
        <v>903</v>
      </c>
      <c r="AY3736" s="126"/>
      <c r="BB3736" s="126"/>
      <c r="BE3736" s="126"/>
    </row>
    <row r="3737" spans="5:57" x14ac:dyDescent="0.25">
      <c r="E3737" s="282">
        <v>44631</v>
      </c>
      <c r="F3737" s="212">
        <v>1000</v>
      </c>
      <c r="G3737" s="215"/>
      <c r="H3737" s="909" t="s">
        <v>1244</v>
      </c>
      <c r="AY3737" s="126"/>
      <c r="BB3737" s="126"/>
      <c r="BE3737" s="126"/>
    </row>
    <row r="3738" spans="5:57" x14ac:dyDescent="0.25">
      <c r="E3738" s="282">
        <v>44631</v>
      </c>
      <c r="F3738" s="212">
        <v>3000</v>
      </c>
      <c r="G3738" s="215"/>
      <c r="H3738" s="909" t="s">
        <v>914</v>
      </c>
      <c r="AY3738" s="126"/>
      <c r="BB3738" s="126"/>
      <c r="BE3738" s="126"/>
    </row>
    <row r="3739" spans="5:57" x14ac:dyDescent="0.25">
      <c r="E3739" s="282">
        <v>44631</v>
      </c>
      <c r="F3739" s="212">
        <v>3000</v>
      </c>
      <c r="G3739" s="215"/>
      <c r="H3739" s="909" t="s">
        <v>1246</v>
      </c>
      <c r="AY3739" s="126"/>
      <c r="BB3739" s="126"/>
      <c r="BE3739" s="126"/>
    </row>
    <row r="3740" spans="5:57" x14ac:dyDescent="0.25">
      <c r="E3740" s="282">
        <v>44627</v>
      </c>
      <c r="F3740" s="212">
        <v>5000</v>
      </c>
      <c r="G3740" s="215"/>
      <c r="H3740" s="909" t="s">
        <v>1032</v>
      </c>
      <c r="AY3740" s="126"/>
      <c r="BB3740" s="126"/>
      <c r="BE3740" s="126"/>
    </row>
    <row r="3741" spans="5:57" x14ac:dyDescent="0.25">
      <c r="E3741" s="282">
        <v>44627</v>
      </c>
      <c r="F3741" s="212">
        <v>7000</v>
      </c>
      <c r="G3741" s="215"/>
      <c r="H3741" s="909" t="s">
        <v>1178</v>
      </c>
      <c r="AY3741" s="126"/>
      <c r="BB3741" s="126"/>
      <c r="BE3741" s="126"/>
    </row>
    <row r="3742" spans="5:57" x14ac:dyDescent="0.25">
      <c r="E3742" s="282">
        <v>44626</v>
      </c>
      <c r="F3742" s="212">
        <v>140000</v>
      </c>
      <c r="G3742" s="215"/>
      <c r="H3742" s="909" t="s">
        <v>889</v>
      </c>
      <c r="AY3742" s="126"/>
      <c r="BB3742" s="126"/>
      <c r="BE3742" s="126"/>
    </row>
    <row r="3743" spans="5:57" x14ac:dyDescent="0.25">
      <c r="E3743" s="282">
        <v>44625</v>
      </c>
      <c r="F3743" s="212">
        <v>4000</v>
      </c>
      <c r="G3743" s="215"/>
      <c r="H3743" s="909" t="s">
        <v>1247</v>
      </c>
      <c r="AY3743" s="126"/>
      <c r="BB3743" s="126"/>
      <c r="BE3743" s="126"/>
    </row>
    <row r="3744" spans="5:57" x14ac:dyDescent="0.25">
      <c r="E3744" s="282">
        <v>44624</v>
      </c>
      <c r="F3744" s="212">
        <v>5000</v>
      </c>
      <c r="G3744" s="215"/>
      <c r="H3744" s="909" t="s">
        <v>1032</v>
      </c>
      <c r="AY3744" s="126"/>
      <c r="BB3744" s="126"/>
      <c r="BE3744" s="126"/>
    </row>
    <row r="3745" spans="5:57" x14ac:dyDescent="0.25">
      <c r="E3745" s="282">
        <v>44624</v>
      </c>
      <c r="F3745" s="212">
        <v>5000</v>
      </c>
      <c r="G3745" s="215"/>
      <c r="H3745" s="909" t="s">
        <v>1248</v>
      </c>
      <c r="AY3745" s="126"/>
      <c r="BB3745" s="126"/>
      <c r="BE3745" s="126"/>
    </row>
    <row r="3746" spans="5:57" x14ac:dyDescent="0.25">
      <c r="E3746" s="282">
        <v>44622</v>
      </c>
      <c r="F3746" s="212">
        <v>3000</v>
      </c>
      <c r="G3746" s="215"/>
      <c r="H3746" s="909" t="s">
        <v>1250</v>
      </c>
      <c r="AY3746" s="126"/>
      <c r="BB3746" s="126"/>
      <c r="BE3746" s="126"/>
    </row>
    <row r="3747" spans="5:57" x14ac:dyDescent="0.25">
      <c r="E3747" s="282">
        <v>44622</v>
      </c>
      <c r="F3747" s="212">
        <v>5000</v>
      </c>
      <c r="G3747" s="215"/>
      <c r="H3747" s="909" t="s">
        <v>1032</v>
      </c>
      <c r="AY3747" s="126"/>
      <c r="BB3747" s="126"/>
      <c r="BE3747" s="126"/>
    </row>
    <row r="3748" spans="5:57" x14ac:dyDescent="0.25">
      <c r="E3748" s="282">
        <v>44622</v>
      </c>
      <c r="F3748" s="212">
        <v>2000</v>
      </c>
      <c r="G3748" s="215"/>
      <c r="H3748" s="909" t="s">
        <v>1251</v>
      </c>
      <c r="AY3748" s="126"/>
      <c r="BB3748" s="126"/>
      <c r="BE3748" s="126"/>
    </row>
    <row r="3749" spans="5:57" x14ac:dyDescent="0.25">
      <c r="E3749" s="282">
        <v>44622</v>
      </c>
      <c r="F3749" s="212">
        <v>2000</v>
      </c>
      <c r="G3749" s="215"/>
      <c r="H3749" s="909" t="s">
        <v>690</v>
      </c>
      <c r="AY3749" s="126"/>
      <c r="BB3749" s="126"/>
      <c r="BE3749" s="126"/>
    </row>
    <row r="3750" spans="5:57" x14ac:dyDescent="0.25">
      <c r="E3750" s="282">
        <v>44622</v>
      </c>
      <c r="F3750" s="212">
        <v>10000</v>
      </c>
      <c r="G3750" s="215"/>
      <c r="H3750" s="909" t="s">
        <v>1249</v>
      </c>
      <c r="AY3750" s="126"/>
      <c r="BB3750" s="126"/>
      <c r="BE3750" s="126"/>
    </row>
    <row r="3751" spans="5:57" x14ac:dyDescent="0.25">
      <c r="E3751" s="282">
        <v>44620</v>
      </c>
      <c r="F3751" s="212">
        <v>5000</v>
      </c>
      <c r="G3751" s="215"/>
      <c r="H3751" s="909" t="s">
        <v>1032</v>
      </c>
      <c r="AY3751" s="126"/>
      <c r="BB3751" s="126"/>
      <c r="BE3751" s="126"/>
    </row>
    <row r="3752" spans="5:57" x14ac:dyDescent="0.25">
      <c r="E3752" s="282">
        <v>44620</v>
      </c>
      <c r="F3752" s="212">
        <v>7000</v>
      </c>
      <c r="G3752" s="215"/>
      <c r="H3752" s="909" t="s">
        <v>1178</v>
      </c>
      <c r="AY3752" s="126"/>
      <c r="BB3752" s="126"/>
      <c r="BE3752" s="126"/>
    </row>
    <row r="3753" spans="5:57" x14ac:dyDescent="0.25">
      <c r="E3753" s="282">
        <v>44620</v>
      </c>
      <c r="F3753" s="212">
        <v>3000</v>
      </c>
      <c r="G3753" s="215"/>
      <c r="H3753" s="909" t="s">
        <v>1252</v>
      </c>
      <c r="AY3753" s="126"/>
      <c r="BB3753" s="126"/>
      <c r="BE3753" s="126"/>
    </row>
    <row r="3754" spans="5:57" x14ac:dyDescent="0.25">
      <c r="E3754" s="282">
        <v>44619</v>
      </c>
      <c r="F3754" s="212">
        <v>131000</v>
      </c>
      <c r="G3754" s="215"/>
      <c r="H3754" s="909" t="s">
        <v>889</v>
      </c>
      <c r="AY3754" s="126"/>
      <c r="BB3754" s="126"/>
      <c r="BE3754" s="126"/>
    </row>
    <row r="3755" spans="5:57" x14ac:dyDescent="0.25">
      <c r="E3755" s="282">
        <v>44617</v>
      </c>
      <c r="F3755" s="212">
        <v>50000</v>
      </c>
      <c r="G3755" s="215"/>
      <c r="H3755" s="909" t="s">
        <v>1255</v>
      </c>
      <c r="AY3755" s="126"/>
      <c r="BB3755" s="126"/>
      <c r="BE3755" s="126"/>
    </row>
    <row r="3756" spans="5:57" x14ac:dyDescent="0.25">
      <c r="E3756" s="282">
        <v>44617</v>
      </c>
      <c r="F3756" s="212">
        <v>8000</v>
      </c>
      <c r="G3756" s="215"/>
      <c r="H3756" s="909" t="s">
        <v>1253</v>
      </c>
      <c r="AY3756" s="126"/>
      <c r="BB3756" s="126"/>
      <c r="BE3756" s="126"/>
    </row>
    <row r="3757" spans="5:57" x14ac:dyDescent="0.25">
      <c r="E3757" s="282">
        <v>44617</v>
      </c>
      <c r="F3757" s="212">
        <v>2000</v>
      </c>
      <c r="G3757" s="215"/>
      <c r="H3757" s="552" t="s">
        <v>998</v>
      </c>
      <c r="AY3757" s="126"/>
      <c r="BB3757" s="126"/>
      <c r="BE3757" s="126"/>
    </row>
    <row r="3758" spans="5:57" x14ac:dyDescent="0.25">
      <c r="E3758" s="282">
        <v>44617</v>
      </c>
      <c r="F3758" s="212">
        <v>2000</v>
      </c>
      <c r="G3758" s="215"/>
      <c r="H3758" s="552" t="s">
        <v>1254</v>
      </c>
      <c r="AY3758" s="126"/>
      <c r="BB3758" s="126"/>
      <c r="BE3758" s="126"/>
    </row>
    <row r="3759" spans="5:57" x14ac:dyDescent="0.25">
      <c r="E3759" s="282">
        <v>44617</v>
      </c>
      <c r="F3759" s="212">
        <v>10000</v>
      </c>
      <c r="G3759" s="215"/>
      <c r="H3759" s="552" t="s">
        <v>952</v>
      </c>
      <c r="AY3759" s="126"/>
      <c r="BB3759" s="126"/>
      <c r="BE3759" s="126"/>
    </row>
    <row r="3760" spans="5:57" x14ac:dyDescent="0.25">
      <c r="E3760" s="282">
        <v>44615</v>
      </c>
      <c r="F3760" s="212">
        <v>5000</v>
      </c>
      <c r="G3760" s="215"/>
      <c r="H3760" s="552" t="s">
        <v>1242</v>
      </c>
      <c r="AY3760" s="126"/>
      <c r="BB3760" s="126"/>
      <c r="BE3760" s="126"/>
    </row>
    <row r="3761" spans="5:57" x14ac:dyDescent="0.25">
      <c r="E3761" s="282">
        <v>44615</v>
      </c>
      <c r="F3761" s="212">
        <v>5000</v>
      </c>
      <c r="G3761" s="215"/>
      <c r="H3761" s="552" t="s">
        <v>1256</v>
      </c>
      <c r="AY3761" s="126"/>
      <c r="BB3761" s="126"/>
      <c r="BE3761" s="126"/>
    </row>
    <row r="3762" spans="5:57" x14ac:dyDescent="0.25">
      <c r="E3762" s="282">
        <v>44614</v>
      </c>
      <c r="F3762" s="212">
        <v>16000</v>
      </c>
      <c r="G3762" s="215"/>
      <c r="H3762" s="552" t="s">
        <v>916</v>
      </c>
      <c r="AY3762" s="126"/>
      <c r="BB3762" s="126"/>
      <c r="BE3762" s="126"/>
    </row>
    <row r="3763" spans="5:57" x14ac:dyDescent="0.25">
      <c r="E3763" s="282">
        <v>44614</v>
      </c>
      <c r="F3763" s="212">
        <v>5000</v>
      </c>
      <c r="G3763" s="215"/>
      <c r="H3763" s="909" t="s">
        <v>1242</v>
      </c>
      <c r="AY3763" s="126"/>
      <c r="BB3763" s="126"/>
      <c r="BE3763" s="126"/>
    </row>
    <row r="3764" spans="5:57" x14ac:dyDescent="0.25">
      <c r="E3764" s="282">
        <v>44614</v>
      </c>
      <c r="F3764" s="212">
        <v>7000</v>
      </c>
      <c r="G3764" s="215"/>
      <c r="H3764" s="909" t="s">
        <v>903</v>
      </c>
      <c r="AY3764" s="126"/>
      <c r="BB3764" s="126"/>
      <c r="BE3764" s="126"/>
    </row>
    <row r="3765" spans="5:57" x14ac:dyDescent="0.25">
      <c r="E3765" s="282">
        <v>44613</v>
      </c>
      <c r="F3765" s="212">
        <v>14000</v>
      </c>
      <c r="G3765" s="215"/>
      <c r="H3765" s="909" t="s">
        <v>1258</v>
      </c>
      <c r="AY3765" s="126"/>
      <c r="BB3765" s="126"/>
      <c r="BE3765" s="126"/>
    </row>
    <row r="3766" spans="5:57" x14ac:dyDescent="0.25">
      <c r="E3766" s="282">
        <v>44613</v>
      </c>
      <c r="F3766" s="212">
        <v>5000</v>
      </c>
      <c r="G3766" s="215"/>
      <c r="H3766" s="909" t="s">
        <v>1032</v>
      </c>
      <c r="AY3766" s="126"/>
      <c r="BB3766" s="126"/>
      <c r="BE3766" s="126"/>
    </row>
    <row r="3767" spans="5:57" x14ac:dyDescent="0.25">
      <c r="E3767" s="282">
        <v>44613</v>
      </c>
      <c r="F3767" s="212">
        <v>2000</v>
      </c>
      <c r="G3767" s="215"/>
      <c r="H3767" s="909" t="s">
        <v>1257</v>
      </c>
      <c r="AY3767" s="126"/>
      <c r="BB3767" s="126"/>
      <c r="BE3767" s="126"/>
    </row>
    <row r="3768" spans="5:57" x14ac:dyDescent="0.25">
      <c r="E3768" s="282">
        <v>44613</v>
      </c>
      <c r="F3768" s="212">
        <v>2000</v>
      </c>
      <c r="G3768" s="215"/>
      <c r="H3768" s="552" t="s">
        <v>914</v>
      </c>
      <c r="AY3768" s="126"/>
      <c r="BB3768" s="126"/>
      <c r="BE3768" s="126"/>
    </row>
    <row r="3769" spans="5:57" x14ac:dyDescent="0.25">
      <c r="E3769" s="282">
        <v>44612</v>
      </c>
      <c r="F3769" s="212">
        <v>163000</v>
      </c>
      <c r="G3769" s="215"/>
      <c r="H3769" s="909" t="s">
        <v>889</v>
      </c>
      <c r="AY3769" s="126"/>
      <c r="BB3769" s="126"/>
      <c r="BE3769" s="126"/>
    </row>
    <row r="3770" spans="5:57" x14ac:dyDescent="0.25">
      <c r="E3770" s="282">
        <v>44609</v>
      </c>
      <c r="F3770" s="212">
        <v>5000</v>
      </c>
      <c r="G3770" s="215"/>
      <c r="H3770" s="909" t="s">
        <v>1242</v>
      </c>
      <c r="AY3770" s="126"/>
      <c r="BB3770" s="126"/>
      <c r="BE3770" s="126"/>
    </row>
    <row r="3771" spans="5:57" x14ac:dyDescent="0.25">
      <c r="E3771" s="282">
        <v>44609</v>
      </c>
      <c r="F3771" s="212">
        <v>38000</v>
      </c>
      <c r="G3771" s="215"/>
      <c r="H3771" s="552" t="s">
        <v>1259</v>
      </c>
      <c r="AY3771" s="126"/>
      <c r="BB3771" s="126"/>
      <c r="BE3771" s="126"/>
    </row>
    <row r="3772" spans="5:57" x14ac:dyDescent="0.25">
      <c r="E3772" s="282">
        <v>44608</v>
      </c>
      <c r="F3772" s="212">
        <v>3000</v>
      </c>
      <c r="G3772" s="215"/>
      <c r="H3772" s="909" t="s">
        <v>1064</v>
      </c>
      <c r="AY3772" s="126"/>
      <c r="BB3772" s="126"/>
      <c r="BE3772" s="126"/>
    </row>
    <row r="3773" spans="5:57" x14ac:dyDescent="0.25">
      <c r="E3773" s="282">
        <v>44608</v>
      </c>
      <c r="F3773" s="212">
        <v>5000</v>
      </c>
      <c r="G3773" s="215"/>
      <c r="H3773" s="909" t="s">
        <v>1260</v>
      </c>
      <c r="AY3773" s="126"/>
      <c r="BB3773" s="126"/>
      <c r="BE3773" s="126"/>
    </row>
    <row r="3774" spans="5:57" x14ac:dyDescent="0.25">
      <c r="E3774" s="282">
        <v>44608</v>
      </c>
      <c r="F3774" s="212">
        <v>5000</v>
      </c>
      <c r="G3774" s="215"/>
      <c r="H3774" s="909" t="s">
        <v>1032</v>
      </c>
      <c r="AY3774" s="126"/>
      <c r="BB3774" s="126"/>
      <c r="BE3774" s="126"/>
    </row>
    <row r="3775" spans="5:57" x14ac:dyDescent="0.25">
      <c r="E3775" s="282">
        <v>44606</v>
      </c>
      <c r="F3775" s="212">
        <v>7000</v>
      </c>
      <c r="G3775" s="215"/>
      <c r="H3775" s="552" t="s">
        <v>1261</v>
      </c>
      <c r="AY3775" s="126"/>
      <c r="BB3775" s="126"/>
      <c r="BE3775" s="126"/>
    </row>
    <row r="3776" spans="5:57" x14ac:dyDescent="0.25">
      <c r="E3776" s="282">
        <v>44606</v>
      </c>
      <c r="F3776" s="212">
        <v>5000</v>
      </c>
      <c r="G3776" s="215"/>
      <c r="H3776" s="909" t="s">
        <v>1263</v>
      </c>
      <c r="AY3776" s="126"/>
      <c r="BB3776" s="126"/>
      <c r="BE3776" s="126"/>
    </row>
    <row r="3777" spans="5:57" x14ac:dyDescent="0.25">
      <c r="E3777" s="282">
        <v>44606</v>
      </c>
      <c r="F3777" s="212">
        <v>100000</v>
      </c>
      <c r="G3777" s="215"/>
      <c r="H3777" s="909" t="s">
        <v>889</v>
      </c>
      <c r="AY3777" s="126"/>
      <c r="BB3777" s="126"/>
      <c r="BE3777" s="126"/>
    </row>
    <row r="3778" spans="5:57" x14ac:dyDescent="0.25">
      <c r="E3778" s="282">
        <v>44606</v>
      </c>
      <c r="F3778" s="212">
        <v>2000</v>
      </c>
      <c r="G3778" s="215"/>
      <c r="H3778" s="909" t="s">
        <v>1262</v>
      </c>
      <c r="AY3778" s="126"/>
      <c r="BB3778" s="126"/>
      <c r="BE3778" s="126"/>
    </row>
    <row r="3779" spans="5:57" x14ac:dyDescent="0.25">
      <c r="E3779" s="282">
        <v>44604</v>
      </c>
      <c r="F3779" s="212">
        <v>2500</v>
      </c>
      <c r="G3779" s="215"/>
      <c r="H3779" s="909" t="s">
        <v>1264</v>
      </c>
      <c r="AY3779" s="126"/>
      <c r="BB3779" s="126"/>
      <c r="BE3779" s="126"/>
    </row>
    <row r="3780" spans="5:57" x14ac:dyDescent="0.25">
      <c r="E3780" s="282">
        <v>44604</v>
      </c>
      <c r="F3780" s="212">
        <v>30000</v>
      </c>
      <c r="G3780" s="215"/>
      <c r="H3780" s="909" t="s">
        <v>1039</v>
      </c>
      <c r="AY3780" s="126"/>
      <c r="BB3780" s="126"/>
      <c r="BE3780" s="126"/>
    </row>
    <row r="3781" spans="5:57" x14ac:dyDescent="0.25">
      <c r="E3781" s="282">
        <v>44604</v>
      </c>
      <c r="F3781" s="212">
        <v>2500</v>
      </c>
      <c r="G3781" s="215"/>
      <c r="H3781" s="909" t="s">
        <v>1045</v>
      </c>
      <c r="AY3781" s="126"/>
      <c r="BB3781" s="126"/>
      <c r="BE3781" s="126"/>
    </row>
    <row r="3782" spans="5:57" x14ac:dyDescent="0.25">
      <c r="E3782" s="416">
        <v>44603</v>
      </c>
      <c r="F3782" s="223">
        <v>247000</v>
      </c>
      <c r="G3782" s="223"/>
      <c r="H3782" s="413"/>
      <c r="AY3782" s="126"/>
      <c r="BB3782" s="126"/>
      <c r="BE3782" s="126"/>
    </row>
    <row r="3783" spans="5:57" x14ac:dyDescent="0.25">
      <c r="E3783" s="282">
        <v>44600</v>
      </c>
      <c r="F3783" s="212">
        <v>6000</v>
      </c>
      <c r="G3783" s="215"/>
      <c r="H3783" s="1006" t="s">
        <v>1032</v>
      </c>
      <c r="AY3783" s="126"/>
      <c r="BB3783" s="126"/>
      <c r="BE3783" s="126"/>
    </row>
    <row r="3784" spans="5:57" x14ac:dyDescent="0.25">
      <c r="E3784" s="282">
        <v>44599</v>
      </c>
      <c r="F3784" s="212">
        <v>3000</v>
      </c>
      <c r="G3784" s="215"/>
      <c r="H3784" s="909" t="s">
        <v>1268</v>
      </c>
      <c r="AY3784" s="126"/>
      <c r="BB3784" s="126"/>
      <c r="BE3784" s="126"/>
    </row>
    <row r="3785" spans="5:57" x14ac:dyDescent="0.25">
      <c r="E3785" s="282">
        <v>44599</v>
      </c>
      <c r="F3785" s="212">
        <v>2000</v>
      </c>
      <c r="G3785" s="215"/>
      <c r="H3785" s="909" t="s">
        <v>1265</v>
      </c>
      <c r="AY3785" s="126"/>
      <c r="BB3785" s="126"/>
      <c r="BE3785" s="126"/>
    </row>
    <row r="3786" spans="5:57" x14ac:dyDescent="0.25">
      <c r="E3786" s="282">
        <v>44599</v>
      </c>
      <c r="F3786" s="212">
        <v>10000</v>
      </c>
      <c r="G3786" s="215"/>
      <c r="H3786" s="909" t="s">
        <v>1032</v>
      </c>
      <c r="AY3786" s="126"/>
      <c r="BB3786" s="126"/>
      <c r="BE3786" s="126"/>
    </row>
    <row r="3787" spans="5:57" x14ac:dyDescent="0.25">
      <c r="E3787" s="282">
        <v>44599</v>
      </c>
      <c r="F3787" s="212">
        <v>103000</v>
      </c>
      <c r="G3787" s="215"/>
      <c r="H3787" s="909" t="s">
        <v>889</v>
      </c>
      <c r="AY3787" s="126"/>
      <c r="BB3787" s="126"/>
      <c r="BE3787" s="126"/>
    </row>
    <row r="3788" spans="5:57" x14ac:dyDescent="0.25">
      <c r="E3788" s="282">
        <v>44599</v>
      </c>
      <c r="F3788" s="212">
        <v>20000</v>
      </c>
      <c r="G3788" s="215"/>
      <c r="H3788" s="909" t="s">
        <v>1267</v>
      </c>
      <c r="AY3788" s="126"/>
      <c r="BB3788" s="126"/>
      <c r="BE3788" s="126"/>
    </row>
    <row r="3789" spans="5:57" x14ac:dyDescent="0.25">
      <c r="E3789" s="411">
        <v>44599</v>
      </c>
      <c r="F3789" s="217">
        <v>2000</v>
      </c>
      <c r="G3789" s="217"/>
      <c r="H3789" s="224" t="s">
        <v>1188</v>
      </c>
      <c r="AY3789" s="126"/>
      <c r="BB3789" s="126"/>
      <c r="BE3789" s="126"/>
    </row>
    <row r="3790" spans="5:57" x14ac:dyDescent="0.25">
      <c r="E3790" s="282">
        <v>44599</v>
      </c>
      <c r="F3790" s="212">
        <v>7000</v>
      </c>
      <c r="G3790" s="215"/>
      <c r="H3790" s="1006" t="s">
        <v>1266</v>
      </c>
      <c r="AY3790" s="126"/>
      <c r="BB3790" s="126"/>
      <c r="BE3790" s="126"/>
    </row>
    <row r="3791" spans="5:57" x14ac:dyDescent="0.25">
      <c r="E3791" s="282">
        <v>44595</v>
      </c>
      <c r="F3791" s="212">
        <v>3000</v>
      </c>
      <c r="G3791" s="215"/>
      <c r="H3791" s="909" t="s">
        <v>1178</v>
      </c>
      <c r="AY3791" s="126"/>
      <c r="BB3791" s="126"/>
      <c r="BE3791" s="126"/>
    </row>
    <row r="3792" spans="5:57" x14ac:dyDescent="0.25">
      <c r="E3792" s="282">
        <v>44595</v>
      </c>
      <c r="F3792" s="212">
        <v>100000</v>
      </c>
      <c r="G3792" s="215"/>
      <c r="H3792" s="552" t="s">
        <v>1270</v>
      </c>
      <c r="AY3792" s="126"/>
      <c r="BB3792" s="126"/>
      <c r="BE3792" s="126"/>
    </row>
    <row r="3793" spans="5:57" x14ac:dyDescent="0.25">
      <c r="E3793" s="282">
        <v>44595</v>
      </c>
      <c r="F3793" s="212">
        <v>10000</v>
      </c>
      <c r="G3793" s="215"/>
      <c r="H3793" s="909" t="s">
        <v>1269</v>
      </c>
      <c r="AY3793" s="126"/>
      <c r="BB3793" s="126"/>
      <c r="BE3793" s="126"/>
    </row>
    <row r="3794" spans="5:57" x14ac:dyDescent="0.25">
      <c r="E3794" s="416">
        <v>44592</v>
      </c>
      <c r="F3794" s="223">
        <v>193000</v>
      </c>
      <c r="G3794" s="223"/>
      <c r="H3794" s="413"/>
      <c r="AY3794" s="126"/>
      <c r="BB3794" s="126"/>
      <c r="BE3794" s="126"/>
    </row>
    <row r="3795" spans="5:57" x14ac:dyDescent="0.25">
      <c r="E3795" s="282">
        <v>44586</v>
      </c>
      <c r="F3795" s="212">
        <v>95000</v>
      </c>
      <c r="G3795" s="215"/>
      <c r="H3795" s="1006" t="s">
        <v>889</v>
      </c>
      <c r="AY3795" s="126"/>
      <c r="BB3795" s="126"/>
      <c r="BE3795" s="126"/>
    </row>
    <row r="3796" spans="5:57" x14ac:dyDescent="0.25">
      <c r="E3796" s="282">
        <v>44580</v>
      </c>
      <c r="F3796" s="212">
        <v>121000</v>
      </c>
      <c r="G3796" s="215"/>
      <c r="H3796" s="909" t="s">
        <v>1271</v>
      </c>
      <c r="AY3796" s="126"/>
      <c r="BB3796" s="126"/>
      <c r="BE3796" s="126"/>
    </row>
    <row r="3797" spans="5:57" x14ac:dyDescent="0.25">
      <c r="E3797" s="282">
        <v>44580</v>
      </c>
      <c r="F3797" s="212">
        <v>90000</v>
      </c>
      <c r="G3797" s="215"/>
      <c r="H3797" s="909" t="s">
        <v>889</v>
      </c>
      <c r="AY3797" s="126"/>
      <c r="BB3797" s="126"/>
      <c r="BE3797" s="126"/>
    </row>
    <row r="3798" spans="5:57" x14ac:dyDescent="0.25">
      <c r="E3798" s="416">
        <v>44580</v>
      </c>
      <c r="F3798" s="223">
        <v>780000</v>
      </c>
      <c r="G3798" s="223"/>
      <c r="H3798" s="413"/>
      <c r="AY3798" s="126"/>
      <c r="BB3798" s="126"/>
      <c r="BE3798" s="126"/>
    </row>
    <row r="3799" spans="5:57" x14ac:dyDescent="0.25">
      <c r="E3799" s="282">
        <v>44575</v>
      </c>
      <c r="F3799" s="212">
        <v>13000</v>
      </c>
      <c r="G3799" s="215"/>
      <c r="H3799" s="1006" t="s">
        <v>1241</v>
      </c>
      <c r="AY3799" s="126"/>
      <c r="BB3799" s="126"/>
      <c r="BE3799" s="126"/>
    </row>
    <row r="3800" spans="5:57" x14ac:dyDescent="0.25">
      <c r="E3800" s="282">
        <v>44575</v>
      </c>
      <c r="F3800" s="212">
        <v>10000</v>
      </c>
      <c r="G3800" s="215"/>
      <c r="H3800" s="909" t="s">
        <v>1272</v>
      </c>
      <c r="AY3800" s="126"/>
      <c r="BB3800" s="126"/>
      <c r="BE3800" s="126"/>
    </row>
    <row r="3801" spans="5:57" x14ac:dyDescent="0.25">
      <c r="E3801" s="282">
        <v>44573</v>
      </c>
      <c r="F3801" s="212">
        <v>100000</v>
      </c>
      <c r="G3801" s="215"/>
      <c r="H3801" s="909" t="s">
        <v>889</v>
      </c>
      <c r="AY3801" s="126"/>
      <c r="BB3801" s="126"/>
      <c r="BE3801" s="126"/>
    </row>
    <row r="3802" spans="5:57" x14ac:dyDescent="0.25">
      <c r="E3802" s="282">
        <v>44565</v>
      </c>
      <c r="F3802" s="212">
        <v>110000</v>
      </c>
      <c r="G3802" s="215"/>
      <c r="H3802" s="909" t="s">
        <v>889</v>
      </c>
      <c r="AY3802" s="126"/>
      <c r="BB3802" s="126"/>
      <c r="BE3802" s="126"/>
    </row>
    <row r="3803" spans="5:57" x14ac:dyDescent="0.25">
      <c r="E3803" s="282">
        <v>44561</v>
      </c>
      <c r="F3803" s="212">
        <v>1000</v>
      </c>
      <c r="G3803" s="215"/>
      <c r="H3803" s="909" t="s">
        <v>974</v>
      </c>
      <c r="AY3803" s="126"/>
      <c r="BB3803" s="126"/>
      <c r="BE3803" s="126"/>
    </row>
    <row r="3804" spans="5:57" x14ac:dyDescent="0.25">
      <c r="E3804" s="282">
        <v>44561</v>
      </c>
      <c r="F3804" s="212">
        <v>10000</v>
      </c>
      <c r="G3804" s="215"/>
      <c r="H3804" s="909" t="s">
        <v>1273</v>
      </c>
      <c r="AY3804" s="126"/>
      <c r="BB3804" s="126"/>
      <c r="BE3804" s="126"/>
    </row>
    <row r="3805" spans="5:57" x14ac:dyDescent="0.25">
      <c r="E3805" s="411">
        <v>44560</v>
      </c>
      <c r="F3805" s="217">
        <v>25000</v>
      </c>
      <c r="G3805" s="217"/>
      <c r="H3805" s="224" t="s">
        <v>1188</v>
      </c>
      <c r="AY3805" s="126"/>
      <c r="BB3805" s="126"/>
      <c r="BE3805" s="126"/>
    </row>
    <row r="3806" spans="5:57" x14ac:dyDescent="0.25">
      <c r="E3806" s="282">
        <v>44560</v>
      </c>
      <c r="F3806" s="212">
        <v>20000</v>
      </c>
      <c r="G3806" s="215"/>
      <c r="H3806" s="1006" t="s">
        <v>1275</v>
      </c>
      <c r="AY3806" s="126"/>
      <c r="BB3806" s="126"/>
      <c r="BE3806" s="126"/>
    </row>
    <row r="3807" spans="5:57" x14ac:dyDescent="0.25">
      <c r="E3807" s="282">
        <v>44560</v>
      </c>
      <c r="F3807" s="212">
        <v>8000</v>
      </c>
      <c r="G3807" s="215"/>
      <c r="H3807" s="909" t="s">
        <v>1274</v>
      </c>
      <c r="AY3807" s="126"/>
      <c r="BB3807" s="126"/>
      <c r="BE3807" s="126"/>
    </row>
    <row r="3808" spans="5:57" x14ac:dyDescent="0.25">
      <c r="E3808" s="282">
        <v>44557</v>
      </c>
      <c r="F3808" s="212">
        <v>8000</v>
      </c>
      <c r="G3808" s="215"/>
      <c r="H3808" s="909" t="s">
        <v>796</v>
      </c>
      <c r="AY3808" s="126"/>
      <c r="BB3808" s="126"/>
      <c r="BE3808" s="126"/>
    </row>
    <row r="3809" spans="5:57" x14ac:dyDescent="0.25">
      <c r="E3809" s="282">
        <v>44557</v>
      </c>
      <c r="F3809" s="212">
        <v>107000</v>
      </c>
      <c r="G3809" s="215"/>
      <c r="H3809" s="909" t="s">
        <v>889</v>
      </c>
      <c r="AY3809" s="126"/>
      <c r="BB3809" s="126"/>
      <c r="BE3809" s="126"/>
    </row>
    <row r="3810" spans="5:57" x14ac:dyDescent="0.25">
      <c r="E3810" s="282">
        <v>44557</v>
      </c>
      <c r="F3810" s="212">
        <v>8000</v>
      </c>
      <c r="G3810" s="215"/>
      <c r="H3810" s="909" t="s">
        <v>1276</v>
      </c>
      <c r="AY3810" s="126"/>
      <c r="BB3810" s="126"/>
      <c r="BE3810" s="126"/>
    </row>
    <row r="3811" spans="5:57" x14ac:dyDescent="0.25">
      <c r="E3811" s="282">
        <v>44556</v>
      </c>
      <c r="F3811" s="212">
        <v>30000</v>
      </c>
      <c r="G3811" s="215"/>
      <c r="H3811" s="909" t="s">
        <v>1277</v>
      </c>
      <c r="AY3811" s="126"/>
      <c r="BB3811" s="126"/>
      <c r="BE3811" s="126"/>
    </row>
    <row r="3812" spans="5:57" x14ac:dyDescent="0.25">
      <c r="E3812" s="282">
        <v>44554</v>
      </c>
      <c r="F3812" s="212">
        <v>12000</v>
      </c>
      <c r="G3812" s="215"/>
      <c r="H3812" s="909" t="s">
        <v>1278</v>
      </c>
      <c r="AY3812" s="126"/>
      <c r="BB3812" s="126"/>
      <c r="BE3812" s="126"/>
    </row>
    <row r="3813" spans="5:57" x14ac:dyDescent="0.25">
      <c r="E3813" s="282">
        <v>44552</v>
      </c>
      <c r="F3813" s="212">
        <v>8000</v>
      </c>
      <c r="G3813" s="215"/>
      <c r="H3813" s="909" t="s">
        <v>796</v>
      </c>
      <c r="AY3813" s="126"/>
      <c r="BB3813" s="126"/>
      <c r="BE3813" s="126"/>
    </row>
    <row r="3814" spans="5:57" x14ac:dyDescent="0.25">
      <c r="E3814" s="282">
        <v>44552</v>
      </c>
      <c r="F3814" s="212">
        <v>150000</v>
      </c>
      <c r="G3814" s="215"/>
      <c r="H3814" s="909" t="s">
        <v>1279</v>
      </c>
      <c r="AY3814" s="126"/>
      <c r="BB3814" s="126"/>
      <c r="BE3814" s="126"/>
    </row>
    <row r="3815" spans="5:57" x14ac:dyDescent="0.25">
      <c r="E3815" s="282">
        <v>44550</v>
      </c>
      <c r="F3815" s="212">
        <v>3000</v>
      </c>
      <c r="G3815" s="215"/>
      <c r="H3815" s="909" t="s">
        <v>1280</v>
      </c>
      <c r="AY3815" s="126"/>
      <c r="BB3815" s="126"/>
      <c r="BE3815" s="126"/>
    </row>
    <row r="3816" spans="5:57" x14ac:dyDescent="0.25">
      <c r="E3816" s="282">
        <v>44548</v>
      </c>
      <c r="F3816" s="212">
        <v>5000</v>
      </c>
      <c r="G3816" s="215"/>
      <c r="H3816" s="909" t="s">
        <v>1032</v>
      </c>
      <c r="AY3816" s="126"/>
      <c r="BB3816" s="126"/>
      <c r="BE3816" s="126"/>
    </row>
    <row r="3817" spans="5:57" x14ac:dyDescent="0.25">
      <c r="E3817" s="282">
        <v>44545</v>
      </c>
      <c r="F3817" s="212">
        <v>5000</v>
      </c>
      <c r="G3817" s="215"/>
      <c r="H3817" s="909" t="s">
        <v>885</v>
      </c>
      <c r="AY3817" s="126"/>
      <c r="BB3817" s="126"/>
      <c r="BE3817" s="126"/>
    </row>
    <row r="3818" spans="5:57" x14ac:dyDescent="0.25">
      <c r="E3818" s="411">
        <v>44545</v>
      </c>
      <c r="F3818" s="217">
        <v>11000</v>
      </c>
      <c r="G3818" s="217"/>
      <c r="H3818" s="224" t="s">
        <v>1188</v>
      </c>
      <c r="AY3818" s="126"/>
      <c r="BB3818" s="126"/>
      <c r="BE3818" s="126"/>
    </row>
    <row r="3819" spans="5:57" x14ac:dyDescent="0.25">
      <c r="E3819" s="282">
        <v>44544</v>
      </c>
      <c r="F3819" s="212">
        <v>8000</v>
      </c>
      <c r="G3819" s="215"/>
      <c r="H3819" s="1006" t="s">
        <v>796</v>
      </c>
      <c r="AY3819" s="126"/>
      <c r="BB3819" s="126"/>
      <c r="BE3819" s="126"/>
    </row>
    <row r="3820" spans="5:57" x14ac:dyDescent="0.25">
      <c r="E3820" s="282">
        <v>44544</v>
      </c>
      <c r="F3820" s="212">
        <v>145000</v>
      </c>
      <c r="G3820" s="215"/>
      <c r="H3820" s="909" t="s">
        <v>1281</v>
      </c>
      <c r="AY3820" s="126"/>
      <c r="BB3820" s="126"/>
      <c r="BE3820" s="126"/>
    </row>
    <row r="3821" spans="5:57" x14ac:dyDescent="0.25">
      <c r="E3821" s="282">
        <v>44541</v>
      </c>
      <c r="F3821" s="212">
        <v>50000</v>
      </c>
      <c r="G3821" s="215"/>
      <c r="H3821" s="909" t="s">
        <v>1039</v>
      </c>
      <c r="AY3821" s="126"/>
      <c r="BB3821" s="126"/>
      <c r="BE3821" s="126"/>
    </row>
    <row r="3822" spans="5:57" x14ac:dyDescent="0.25">
      <c r="E3822" s="282">
        <v>44541</v>
      </c>
      <c r="F3822" s="212">
        <v>35000</v>
      </c>
      <c r="G3822" s="215"/>
      <c r="H3822" s="909" t="s">
        <v>1282</v>
      </c>
      <c r="AY3822" s="126"/>
      <c r="BB3822" s="126"/>
      <c r="BE3822" s="126"/>
    </row>
    <row r="3823" spans="5:57" x14ac:dyDescent="0.25">
      <c r="E3823" s="282">
        <v>44541</v>
      </c>
      <c r="F3823" s="212">
        <v>4000</v>
      </c>
      <c r="G3823" s="215"/>
      <c r="H3823" s="909" t="s">
        <v>1283</v>
      </c>
      <c r="AY3823" s="126"/>
      <c r="BB3823" s="126"/>
      <c r="BE3823" s="126"/>
    </row>
    <row r="3824" spans="5:57" x14ac:dyDescent="0.25">
      <c r="E3824" s="282">
        <v>44538</v>
      </c>
      <c r="F3824" s="212">
        <v>14000</v>
      </c>
      <c r="G3824" s="215"/>
      <c r="H3824" s="909" t="s">
        <v>1286</v>
      </c>
      <c r="AY3824" s="126"/>
      <c r="BB3824" s="126"/>
      <c r="BE3824" s="126"/>
    </row>
    <row r="3825" spans="5:57" x14ac:dyDescent="0.25">
      <c r="E3825" s="282">
        <v>44538</v>
      </c>
      <c r="F3825" s="212">
        <v>22000</v>
      </c>
      <c r="G3825" s="215"/>
      <c r="H3825" s="909" t="s">
        <v>1285</v>
      </c>
      <c r="AY3825" s="126"/>
      <c r="BB3825" s="126"/>
      <c r="BE3825" s="126"/>
    </row>
    <row r="3826" spans="5:57" x14ac:dyDescent="0.25">
      <c r="E3826" s="416">
        <v>44538</v>
      </c>
      <c r="F3826" s="223">
        <v>40000</v>
      </c>
      <c r="G3826" s="223"/>
      <c r="H3826" s="413" t="s">
        <v>1284</v>
      </c>
      <c r="AY3826" s="126"/>
      <c r="BB3826" s="126"/>
      <c r="BE3826" s="126"/>
    </row>
    <row r="3827" spans="5:57" x14ac:dyDescent="0.25">
      <c r="E3827" s="282">
        <v>44536</v>
      </c>
      <c r="F3827" s="212">
        <v>150000</v>
      </c>
      <c r="G3827" s="215"/>
      <c r="H3827" s="1006" t="s">
        <v>1287</v>
      </c>
      <c r="AY3827" s="126"/>
      <c r="BB3827" s="126"/>
      <c r="BE3827" s="126"/>
    </row>
    <row r="3828" spans="5:57" x14ac:dyDescent="0.25">
      <c r="E3828" s="282">
        <v>44532</v>
      </c>
      <c r="F3828" s="212">
        <v>3000</v>
      </c>
      <c r="G3828" s="215"/>
      <c r="H3828" s="909" t="s">
        <v>1289</v>
      </c>
      <c r="AY3828" s="126"/>
      <c r="BB3828" s="126"/>
      <c r="BE3828" s="126"/>
    </row>
    <row r="3829" spans="5:57" x14ac:dyDescent="0.25">
      <c r="E3829" s="282">
        <v>44532</v>
      </c>
      <c r="F3829" s="212">
        <v>30000</v>
      </c>
      <c r="G3829" s="215"/>
      <c r="H3829" s="909" t="s">
        <v>1039</v>
      </c>
      <c r="AY3829" s="126"/>
      <c r="BB3829" s="126"/>
      <c r="BE3829" s="126"/>
    </row>
    <row r="3830" spans="5:57" x14ac:dyDescent="0.25">
      <c r="E3830" s="282">
        <v>44532</v>
      </c>
      <c r="F3830" s="212">
        <v>3000</v>
      </c>
      <c r="G3830" s="215"/>
      <c r="H3830" s="909" t="s">
        <v>1288</v>
      </c>
      <c r="AY3830" s="126"/>
      <c r="BB3830" s="126"/>
      <c r="BE3830" s="126"/>
    </row>
    <row r="3831" spans="5:57" x14ac:dyDescent="0.25">
      <c r="E3831" s="282">
        <v>44529</v>
      </c>
      <c r="F3831" s="212">
        <v>61000</v>
      </c>
      <c r="G3831" s="215"/>
      <c r="H3831" s="909" t="s">
        <v>1292</v>
      </c>
      <c r="AY3831" s="126"/>
      <c r="BB3831" s="126"/>
      <c r="BE3831" s="126"/>
    </row>
    <row r="3832" spans="5:57" x14ac:dyDescent="0.25">
      <c r="E3832" s="282">
        <v>44529</v>
      </c>
      <c r="F3832" s="212">
        <v>12000</v>
      </c>
      <c r="G3832" s="215"/>
      <c r="H3832" s="909" t="s">
        <v>1290</v>
      </c>
      <c r="AY3832" s="126"/>
      <c r="BB3832" s="126"/>
      <c r="BE3832" s="126"/>
    </row>
    <row r="3833" spans="5:57" x14ac:dyDescent="0.25">
      <c r="E3833" s="282">
        <v>44529</v>
      </c>
      <c r="F3833" s="212">
        <v>24000</v>
      </c>
      <c r="G3833" s="215"/>
      <c r="H3833" s="909" t="s">
        <v>1291</v>
      </c>
      <c r="AY3833" s="126"/>
      <c r="BB3833" s="126"/>
      <c r="BE3833" s="126"/>
    </row>
    <row r="3834" spans="5:57" x14ac:dyDescent="0.25">
      <c r="E3834" s="282">
        <v>44528</v>
      </c>
      <c r="F3834" s="212">
        <v>4000</v>
      </c>
      <c r="G3834" s="215"/>
      <c r="H3834" s="909" t="s">
        <v>1184</v>
      </c>
      <c r="AY3834" s="126"/>
      <c r="BB3834" s="126"/>
      <c r="BE3834" s="126"/>
    </row>
    <row r="3835" spans="5:57" x14ac:dyDescent="0.25">
      <c r="E3835" s="282">
        <v>44524</v>
      </c>
      <c r="F3835" s="212">
        <v>50000</v>
      </c>
      <c r="G3835" s="215"/>
      <c r="H3835" s="909" t="s">
        <v>1293</v>
      </c>
      <c r="AY3835" s="126"/>
      <c r="BB3835" s="126"/>
      <c r="BE3835" s="126"/>
    </row>
    <row r="3836" spans="5:57" x14ac:dyDescent="0.25">
      <c r="E3836" s="282">
        <v>44520</v>
      </c>
      <c r="F3836" s="212">
        <v>50000</v>
      </c>
      <c r="G3836" s="215"/>
      <c r="H3836" s="909" t="s">
        <v>1293</v>
      </c>
      <c r="AY3836" s="126"/>
      <c r="BB3836" s="126"/>
      <c r="BE3836" s="126"/>
    </row>
    <row r="3837" spans="5:57" x14ac:dyDescent="0.25">
      <c r="E3837" s="282">
        <v>44518</v>
      </c>
      <c r="F3837" s="212">
        <v>8000</v>
      </c>
      <c r="G3837" s="215"/>
      <c r="H3837" s="909" t="s">
        <v>1294</v>
      </c>
      <c r="AY3837" s="126"/>
      <c r="BB3837" s="126"/>
      <c r="BE3837" s="126"/>
    </row>
    <row r="3838" spans="5:57" x14ac:dyDescent="0.25">
      <c r="E3838" s="282">
        <v>44518</v>
      </c>
      <c r="F3838" s="212">
        <v>30000</v>
      </c>
      <c r="G3838" s="215"/>
      <c r="H3838" s="909" t="s">
        <v>1039</v>
      </c>
      <c r="AY3838" s="126"/>
      <c r="BB3838" s="126"/>
      <c r="BE3838" s="126"/>
    </row>
    <row r="3839" spans="5:57" x14ac:dyDescent="0.25">
      <c r="E3839" s="282">
        <v>44516</v>
      </c>
      <c r="F3839" s="212">
        <v>2000</v>
      </c>
      <c r="G3839" s="215"/>
      <c r="H3839" s="909" t="s">
        <v>1045</v>
      </c>
      <c r="AY3839" s="126"/>
      <c r="BB3839" s="126"/>
      <c r="BE3839" s="126"/>
    </row>
    <row r="3840" spans="5:57" x14ac:dyDescent="0.25">
      <c r="E3840" s="282">
        <v>44516</v>
      </c>
      <c r="F3840" s="212">
        <v>130000</v>
      </c>
      <c r="G3840" s="215"/>
      <c r="H3840" s="909" t="s">
        <v>889</v>
      </c>
      <c r="AY3840" s="126"/>
      <c r="BB3840" s="126"/>
      <c r="BE3840" s="126"/>
    </row>
    <row r="3841" spans="5:57" x14ac:dyDescent="0.25">
      <c r="E3841" s="282">
        <v>44515</v>
      </c>
      <c r="F3841" s="212">
        <v>13000</v>
      </c>
      <c r="G3841" s="215"/>
      <c r="H3841" s="909" t="s">
        <v>1295</v>
      </c>
      <c r="AY3841" s="126"/>
      <c r="BB3841" s="126"/>
      <c r="BE3841" s="126"/>
    </row>
    <row r="3842" spans="5:57" x14ac:dyDescent="0.25">
      <c r="E3842" s="282">
        <v>44511</v>
      </c>
      <c r="F3842" s="212">
        <v>161000</v>
      </c>
      <c r="G3842" s="215"/>
      <c r="H3842" s="909" t="s">
        <v>889</v>
      </c>
      <c r="AY3842" s="126"/>
      <c r="BB3842" s="126"/>
      <c r="BE3842" s="126"/>
    </row>
    <row r="3843" spans="5:57" x14ac:dyDescent="0.25">
      <c r="E3843" s="282">
        <v>44506</v>
      </c>
      <c r="F3843" s="212">
        <v>10000</v>
      </c>
      <c r="G3843" s="215"/>
      <c r="H3843" s="909" t="s">
        <v>1184</v>
      </c>
      <c r="AY3843" s="126"/>
      <c r="BB3843" s="126"/>
      <c r="BE3843" s="126"/>
    </row>
    <row r="3844" spans="5:57" x14ac:dyDescent="0.25">
      <c r="E3844" s="282">
        <v>44505</v>
      </c>
      <c r="F3844" s="212">
        <v>3000</v>
      </c>
      <c r="G3844" s="215"/>
      <c r="H3844" s="909" t="s">
        <v>1029</v>
      </c>
      <c r="AY3844" s="126"/>
      <c r="BB3844" s="126"/>
      <c r="BE3844" s="126"/>
    </row>
    <row r="3845" spans="5:57" x14ac:dyDescent="0.25">
      <c r="E3845" s="282">
        <v>44505</v>
      </c>
      <c r="F3845" s="212">
        <v>10000</v>
      </c>
      <c r="G3845" s="215"/>
      <c r="H3845" s="909" t="s">
        <v>885</v>
      </c>
      <c r="AY3845" s="126"/>
      <c r="BB3845" s="126"/>
      <c r="BE3845" s="126"/>
    </row>
    <row r="3846" spans="5:57" x14ac:dyDescent="0.25">
      <c r="E3846" s="282">
        <v>44504</v>
      </c>
      <c r="F3846" s="212">
        <v>10000</v>
      </c>
      <c r="G3846" s="215"/>
      <c r="H3846" s="552" t="s">
        <v>1032</v>
      </c>
      <c r="AY3846" s="126"/>
      <c r="BB3846" s="126"/>
      <c r="BE3846" s="126"/>
    </row>
    <row r="3847" spans="5:57" x14ac:dyDescent="0.25">
      <c r="E3847" s="282">
        <v>44504</v>
      </c>
      <c r="F3847" s="212">
        <v>6000</v>
      </c>
      <c r="G3847" s="215"/>
      <c r="H3847" s="909" t="s">
        <v>1296</v>
      </c>
      <c r="AY3847" s="126"/>
      <c r="BB3847" s="126"/>
      <c r="BE3847" s="126"/>
    </row>
    <row r="3848" spans="5:57" x14ac:dyDescent="0.25">
      <c r="E3848" s="282">
        <v>44502</v>
      </c>
      <c r="F3848" s="212">
        <v>165000</v>
      </c>
      <c r="G3848" s="215"/>
      <c r="H3848" s="909" t="s">
        <v>1297</v>
      </c>
      <c r="AY3848" s="126"/>
      <c r="BB3848" s="126"/>
      <c r="BE3848" s="126"/>
    </row>
    <row r="3849" spans="5:57" x14ac:dyDescent="0.25">
      <c r="E3849" s="282">
        <v>44497</v>
      </c>
      <c r="F3849" s="212">
        <v>30000</v>
      </c>
      <c r="G3849" s="215"/>
      <c r="H3849" s="909" t="s">
        <v>1039</v>
      </c>
      <c r="AY3849" s="126"/>
      <c r="BB3849" s="126"/>
      <c r="BE3849" s="126"/>
    </row>
    <row r="3850" spans="5:57" x14ac:dyDescent="0.25">
      <c r="E3850" s="282">
        <v>44495</v>
      </c>
      <c r="F3850" s="212">
        <v>160000</v>
      </c>
      <c r="G3850" s="215"/>
      <c r="H3850" s="909" t="s">
        <v>1297</v>
      </c>
      <c r="AY3850" s="126"/>
      <c r="BB3850" s="126"/>
      <c r="BE3850" s="126"/>
    </row>
    <row r="3851" spans="5:57" x14ac:dyDescent="0.25">
      <c r="E3851" s="282">
        <v>44495</v>
      </c>
      <c r="F3851" s="212">
        <v>10000</v>
      </c>
      <c r="G3851" s="215"/>
      <c r="H3851" s="909" t="s">
        <v>1298</v>
      </c>
      <c r="AY3851" s="126"/>
      <c r="BB3851" s="126"/>
      <c r="BE3851" s="126"/>
    </row>
    <row r="3852" spans="5:57" x14ac:dyDescent="0.25">
      <c r="E3852" s="411">
        <v>44495</v>
      </c>
      <c r="F3852" s="217">
        <v>7000</v>
      </c>
      <c r="G3852" s="217"/>
      <c r="H3852" s="224" t="s">
        <v>1188</v>
      </c>
      <c r="AY3852" s="126"/>
      <c r="BB3852" s="126"/>
      <c r="BE3852" s="126"/>
    </row>
    <row r="3853" spans="5:57" x14ac:dyDescent="0.25">
      <c r="E3853" s="282">
        <v>44491</v>
      </c>
      <c r="F3853" s="212">
        <v>9000</v>
      </c>
      <c r="G3853" s="215"/>
      <c r="H3853" s="1006" t="s">
        <v>1248</v>
      </c>
      <c r="AY3853" s="126"/>
      <c r="BB3853" s="126"/>
      <c r="BE3853" s="126"/>
    </row>
    <row r="3854" spans="5:57" x14ac:dyDescent="0.25">
      <c r="E3854" s="282">
        <v>44488</v>
      </c>
      <c r="F3854" s="212">
        <v>20000</v>
      </c>
      <c r="G3854" s="215"/>
      <c r="H3854" s="909" t="s">
        <v>1299</v>
      </c>
      <c r="AY3854" s="126"/>
      <c r="BB3854" s="126"/>
      <c r="BE3854" s="126"/>
    </row>
    <row r="3855" spans="5:57" x14ac:dyDescent="0.25">
      <c r="E3855" s="282">
        <v>44486</v>
      </c>
      <c r="F3855" s="212">
        <v>150000</v>
      </c>
      <c r="G3855" s="215"/>
      <c r="H3855" s="909" t="s">
        <v>1297</v>
      </c>
      <c r="AY3855" s="126"/>
      <c r="BB3855" s="126"/>
      <c r="BE3855" s="126"/>
    </row>
    <row r="3856" spans="5:57" x14ac:dyDescent="0.25">
      <c r="E3856" s="282">
        <v>44479</v>
      </c>
      <c r="F3856" s="212">
        <v>140000</v>
      </c>
      <c r="G3856" s="215"/>
      <c r="H3856" s="909" t="s">
        <v>1297</v>
      </c>
      <c r="AY3856" s="126"/>
      <c r="BB3856" s="126"/>
      <c r="BE3856" s="126"/>
    </row>
    <row r="3857" spans="5:57" x14ac:dyDescent="0.25">
      <c r="E3857" s="282">
        <v>44473</v>
      </c>
      <c r="F3857" s="212">
        <v>6000</v>
      </c>
      <c r="G3857" s="215"/>
      <c r="H3857" s="909" t="s">
        <v>1301</v>
      </c>
      <c r="AY3857" s="126"/>
      <c r="BB3857" s="126"/>
      <c r="BE3857" s="126"/>
    </row>
    <row r="3858" spans="5:57" x14ac:dyDescent="0.25">
      <c r="E3858" s="282">
        <v>44473</v>
      </c>
      <c r="F3858" s="212">
        <v>157000</v>
      </c>
      <c r="G3858" s="215"/>
      <c r="H3858" s="909" t="s">
        <v>1300</v>
      </c>
      <c r="AY3858" s="126"/>
      <c r="BB3858" s="126"/>
      <c r="BE3858" s="126"/>
    </row>
    <row r="3859" spans="5:57" x14ac:dyDescent="0.25">
      <c r="E3859" s="282">
        <v>44471</v>
      </c>
      <c r="F3859" s="212">
        <v>30000</v>
      </c>
      <c r="G3859" s="215"/>
      <c r="H3859" s="909" t="s">
        <v>1039</v>
      </c>
      <c r="AY3859" s="126"/>
      <c r="BB3859" s="126"/>
      <c r="BE3859" s="126"/>
    </row>
    <row r="3860" spans="5:57" x14ac:dyDescent="0.25">
      <c r="E3860" s="282">
        <v>44464</v>
      </c>
      <c r="F3860" s="212">
        <v>145000</v>
      </c>
      <c r="G3860" s="215"/>
      <c r="H3860" s="909" t="s">
        <v>1297</v>
      </c>
      <c r="AY3860" s="126"/>
      <c r="BB3860" s="126"/>
      <c r="BE3860" s="126"/>
    </row>
    <row r="3861" spans="5:57" x14ac:dyDescent="0.25">
      <c r="E3861" s="282">
        <v>44459</v>
      </c>
      <c r="F3861" s="212">
        <v>12000</v>
      </c>
      <c r="G3861" s="215"/>
      <c r="H3861" s="909" t="s">
        <v>1303</v>
      </c>
      <c r="AY3861" s="126"/>
      <c r="BB3861" s="126"/>
      <c r="BE3861" s="126"/>
    </row>
    <row r="3862" spans="5:57" x14ac:dyDescent="0.25">
      <c r="E3862" s="282">
        <v>44459</v>
      </c>
      <c r="F3862" s="212">
        <v>3000</v>
      </c>
      <c r="G3862" s="215"/>
      <c r="H3862" s="909" t="s">
        <v>690</v>
      </c>
      <c r="AY3862" s="126"/>
      <c r="BB3862" s="126"/>
      <c r="BE3862" s="126"/>
    </row>
    <row r="3863" spans="5:57" x14ac:dyDescent="0.25">
      <c r="E3863" s="282">
        <v>44459</v>
      </c>
      <c r="F3863" s="212">
        <v>130000</v>
      </c>
      <c r="G3863" s="215"/>
      <c r="H3863" s="909" t="s">
        <v>1297</v>
      </c>
      <c r="AY3863" s="126"/>
      <c r="BB3863" s="126"/>
      <c r="BE3863" s="126"/>
    </row>
    <row r="3864" spans="5:57" x14ac:dyDescent="0.25">
      <c r="E3864" s="282">
        <v>44459</v>
      </c>
      <c r="F3864" s="212">
        <v>5000</v>
      </c>
      <c r="G3864" s="215"/>
      <c r="H3864" s="909" t="s">
        <v>1302</v>
      </c>
      <c r="AY3864" s="126"/>
      <c r="BB3864" s="126"/>
      <c r="BE3864" s="126"/>
    </row>
    <row r="3865" spans="5:57" x14ac:dyDescent="0.25">
      <c r="E3865" s="282">
        <v>44454</v>
      </c>
      <c r="F3865" s="212">
        <v>20000</v>
      </c>
      <c r="G3865" s="215"/>
      <c r="H3865" s="909" t="s">
        <v>1275</v>
      </c>
      <c r="AY3865" s="126"/>
      <c r="BB3865" s="126"/>
      <c r="BE3865" s="126"/>
    </row>
    <row r="3866" spans="5:57" x14ac:dyDescent="0.25">
      <c r="E3866" s="282">
        <v>44450</v>
      </c>
      <c r="F3866" s="212">
        <v>143000</v>
      </c>
      <c r="G3866" s="215"/>
      <c r="H3866" s="909" t="s">
        <v>1297</v>
      </c>
      <c r="AY3866" s="126"/>
      <c r="BB3866" s="126"/>
      <c r="BE3866" s="126"/>
    </row>
    <row r="3867" spans="5:57" x14ac:dyDescent="0.25">
      <c r="E3867" s="282">
        <v>44450</v>
      </c>
      <c r="F3867" s="212">
        <v>23000</v>
      </c>
      <c r="G3867" s="215"/>
      <c r="H3867" s="909" t="s">
        <v>1305</v>
      </c>
      <c r="AY3867" s="126"/>
      <c r="BB3867" s="126"/>
      <c r="BE3867" s="126"/>
    </row>
    <row r="3868" spans="5:57" x14ac:dyDescent="0.25">
      <c r="E3868" s="282">
        <v>44450</v>
      </c>
      <c r="F3868" s="212">
        <v>40000</v>
      </c>
      <c r="G3868" s="215"/>
      <c r="H3868" s="909" t="s">
        <v>1304</v>
      </c>
      <c r="AY3868" s="126"/>
      <c r="BB3868" s="126"/>
      <c r="BE3868" s="126"/>
    </row>
    <row r="3869" spans="5:57" x14ac:dyDescent="0.25">
      <c r="E3869" s="282">
        <v>44449</v>
      </c>
      <c r="F3869" s="212">
        <v>3000</v>
      </c>
      <c r="G3869" s="215"/>
      <c r="H3869" s="909" t="s">
        <v>1178</v>
      </c>
      <c r="AY3869" s="126"/>
      <c r="BB3869" s="126"/>
      <c r="BE3869" s="126"/>
    </row>
    <row r="3870" spans="5:57" x14ac:dyDescent="0.25">
      <c r="E3870" s="282">
        <v>44445</v>
      </c>
      <c r="F3870" s="212">
        <v>127000</v>
      </c>
      <c r="G3870" s="215"/>
      <c r="H3870" s="909" t="s">
        <v>1297</v>
      </c>
      <c r="AY3870" s="126"/>
      <c r="BB3870" s="126"/>
      <c r="BE3870" s="126"/>
    </row>
    <row r="3871" spans="5:57" x14ac:dyDescent="0.25">
      <c r="E3871" s="282">
        <v>44441</v>
      </c>
      <c r="F3871" s="212">
        <v>3000</v>
      </c>
      <c r="G3871" s="215"/>
      <c r="H3871" s="909" t="s">
        <v>1029</v>
      </c>
      <c r="AY3871" s="126"/>
      <c r="BB3871" s="126"/>
      <c r="BE3871" s="126"/>
    </row>
    <row r="3872" spans="5:57" x14ac:dyDescent="0.25">
      <c r="E3872" s="282">
        <v>44441</v>
      </c>
      <c r="F3872" s="212">
        <v>2000</v>
      </c>
      <c r="G3872" s="215"/>
      <c r="H3872" s="909" t="s">
        <v>1306</v>
      </c>
      <c r="AY3872" s="126"/>
      <c r="BB3872" s="126"/>
      <c r="BE3872" s="126"/>
    </row>
    <row r="3873" spans="5:57" x14ac:dyDescent="0.25">
      <c r="E3873" s="282">
        <v>44439</v>
      </c>
      <c r="F3873" s="212">
        <v>75000</v>
      </c>
      <c r="G3873" s="215"/>
      <c r="H3873" s="909" t="s">
        <v>1307</v>
      </c>
      <c r="AY3873" s="126"/>
      <c r="BB3873" s="126"/>
      <c r="BE3873" s="126"/>
    </row>
    <row r="3874" spans="5:57" x14ac:dyDescent="0.25">
      <c r="E3874" s="282">
        <v>44439</v>
      </c>
      <c r="F3874" s="212">
        <v>135000</v>
      </c>
      <c r="G3874" s="215"/>
      <c r="H3874" s="909" t="s">
        <v>1297</v>
      </c>
      <c r="AY3874" s="126"/>
      <c r="BB3874" s="126"/>
      <c r="BE3874" s="126"/>
    </row>
    <row r="3875" spans="5:57" x14ac:dyDescent="0.25">
      <c r="E3875" s="282">
        <v>44439</v>
      </c>
      <c r="F3875" s="212">
        <v>20000</v>
      </c>
      <c r="G3875" s="215"/>
      <c r="H3875" s="909" t="s">
        <v>1275</v>
      </c>
      <c r="AY3875" s="126"/>
      <c r="BB3875" s="126"/>
      <c r="BE3875" s="126"/>
    </row>
    <row r="3876" spans="5:57" x14ac:dyDescent="0.25">
      <c r="E3876" s="282">
        <v>44424</v>
      </c>
      <c r="F3876" s="212">
        <v>100000</v>
      </c>
      <c r="G3876" s="215"/>
      <c r="H3876" s="909" t="s">
        <v>889</v>
      </c>
      <c r="AY3876" s="126"/>
      <c r="BB3876" s="126"/>
      <c r="BE3876" s="126"/>
    </row>
    <row r="3877" spans="5:57" x14ac:dyDescent="0.25">
      <c r="E3877" s="282">
        <v>44422</v>
      </c>
      <c r="F3877" s="212">
        <v>40000</v>
      </c>
      <c r="G3877" s="215"/>
      <c r="H3877" s="909" t="s">
        <v>1308</v>
      </c>
      <c r="AY3877" s="126"/>
      <c r="BB3877" s="126"/>
      <c r="BE3877" s="126"/>
    </row>
    <row r="3878" spans="5:57" x14ac:dyDescent="0.25">
      <c r="E3878" s="282">
        <v>44422</v>
      </c>
      <c r="F3878" s="212">
        <v>10000</v>
      </c>
      <c r="G3878" s="215"/>
      <c r="H3878" s="909" t="s">
        <v>914</v>
      </c>
      <c r="AY3878" s="126"/>
      <c r="BB3878" s="126"/>
      <c r="BE3878" s="126"/>
    </row>
    <row r="3879" spans="5:57" x14ac:dyDescent="0.25">
      <c r="E3879" s="282">
        <v>44417</v>
      </c>
      <c r="F3879" s="212">
        <v>93000</v>
      </c>
      <c r="G3879" s="215"/>
      <c r="H3879" s="909" t="s">
        <v>889</v>
      </c>
      <c r="AY3879" s="126"/>
      <c r="BB3879" s="126"/>
      <c r="BE3879" s="126"/>
    </row>
    <row r="3880" spans="5:57" x14ac:dyDescent="0.25">
      <c r="E3880" s="282">
        <v>44417</v>
      </c>
      <c r="F3880" s="212">
        <v>20000</v>
      </c>
      <c r="G3880" s="215"/>
      <c r="H3880" s="909" t="s">
        <v>1309</v>
      </c>
      <c r="AY3880" s="126"/>
      <c r="BB3880" s="126"/>
      <c r="BE3880" s="126"/>
    </row>
    <row r="3881" spans="5:57" x14ac:dyDescent="0.25">
      <c r="E3881" s="282">
        <v>44411</v>
      </c>
      <c r="F3881" s="212">
        <v>32000</v>
      </c>
      <c r="G3881" s="215"/>
      <c r="H3881" s="909" t="s">
        <v>1310</v>
      </c>
      <c r="AY3881" s="126"/>
      <c r="BB3881" s="126"/>
      <c r="BE3881" s="126"/>
    </row>
    <row r="3882" spans="5:57" x14ac:dyDescent="0.25">
      <c r="E3882" s="282">
        <v>44409</v>
      </c>
      <c r="F3882" s="212">
        <v>107000</v>
      </c>
      <c r="G3882" s="215"/>
      <c r="H3882" s="909" t="s">
        <v>889</v>
      </c>
      <c r="AY3882" s="126"/>
      <c r="BB3882" s="126"/>
      <c r="BE3882" s="126"/>
    </row>
    <row r="3883" spans="5:57" x14ac:dyDescent="0.25">
      <c r="E3883" s="282">
        <v>44409</v>
      </c>
      <c r="F3883" s="212">
        <v>18000</v>
      </c>
      <c r="G3883" s="215"/>
      <c r="H3883" s="909" t="s">
        <v>1311</v>
      </c>
      <c r="AY3883" s="126"/>
      <c r="BB3883" s="126"/>
      <c r="BE3883" s="126"/>
    </row>
    <row r="3884" spans="5:57" x14ac:dyDescent="0.25">
      <c r="E3884" s="282">
        <v>44407</v>
      </c>
      <c r="F3884" s="212">
        <v>10000</v>
      </c>
      <c r="G3884" s="215"/>
      <c r="H3884" s="909" t="s">
        <v>1312</v>
      </c>
      <c r="AY3884" s="126"/>
      <c r="BB3884" s="126"/>
      <c r="BE3884" s="126"/>
    </row>
    <row r="3885" spans="5:57" x14ac:dyDescent="0.25">
      <c r="E3885" s="282">
        <v>44404</v>
      </c>
      <c r="F3885" s="212">
        <v>20000</v>
      </c>
      <c r="G3885" s="215"/>
      <c r="H3885" s="909" t="s">
        <v>1314</v>
      </c>
      <c r="AY3885" s="126"/>
      <c r="BB3885" s="126"/>
      <c r="BE3885" s="126"/>
    </row>
    <row r="3886" spans="5:57" x14ac:dyDescent="0.25">
      <c r="E3886" s="282">
        <v>44404</v>
      </c>
      <c r="F3886" s="212">
        <v>10000</v>
      </c>
      <c r="G3886" s="215"/>
      <c r="H3886" s="909" t="s">
        <v>1313</v>
      </c>
      <c r="AY3886" s="126"/>
      <c r="BB3886" s="126"/>
      <c r="BE3886" s="126"/>
    </row>
    <row r="3887" spans="5:57" x14ac:dyDescent="0.25">
      <c r="E3887" s="282">
        <v>44403</v>
      </c>
      <c r="F3887" s="212">
        <v>150000</v>
      </c>
      <c r="G3887" s="215"/>
      <c r="H3887" s="909" t="s">
        <v>1315</v>
      </c>
      <c r="AY3887" s="126"/>
      <c r="BB3887" s="126"/>
      <c r="BE3887" s="126"/>
    </row>
    <row r="3888" spans="5:57" x14ac:dyDescent="0.25">
      <c r="E3888" s="282">
        <v>44400</v>
      </c>
      <c r="F3888" s="212">
        <v>40000</v>
      </c>
      <c r="G3888" s="215"/>
      <c r="H3888" s="909" t="s">
        <v>1314</v>
      </c>
      <c r="AY3888" s="126"/>
      <c r="BB3888" s="126"/>
      <c r="BE3888" s="126"/>
    </row>
    <row r="3889" spans="5:57" x14ac:dyDescent="0.25">
      <c r="E3889" s="282">
        <v>44398</v>
      </c>
      <c r="F3889" s="212">
        <v>10000</v>
      </c>
      <c r="G3889" s="215"/>
      <c r="H3889" s="909" t="s">
        <v>1316</v>
      </c>
      <c r="AY3889" s="126"/>
      <c r="BB3889" s="126"/>
      <c r="BE3889" s="126"/>
    </row>
    <row r="3890" spans="5:57" x14ac:dyDescent="0.25">
      <c r="E3890" s="282">
        <v>44396</v>
      </c>
      <c r="F3890" s="212">
        <v>100000</v>
      </c>
      <c r="G3890" s="215"/>
      <c r="H3890" s="909" t="s">
        <v>889</v>
      </c>
      <c r="AY3890" s="126"/>
      <c r="BB3890" s="126"/>
      <c r="BE3890" s="126"/>
    </row>
    <row r="3891" spans="5:57" x14ac:dyDescent="0.25">
      <c r="E3891" s="282">
        <v>44391</v>
      </c>
      <c r="F3891" s="212">
        <v>5000</v>
      </c>
      <c r="G3891" s="215"/>
      <c r="H3891" s="909" t="s">
        <v>1318</v>
      </c>
      <c r="AY3891" s="126"/>
      <c r="BB3891" s="126"/>
      <c r="BE3891" s="126"/>
    </row>
    <row r="3892" spans="5:57" x14ac:dyDescent="0.25">
      <c r="E3892" s="282">
        <v>44391</v>
      </c>
      <c r="F3892" s="212">
        <v>20000</v>
      </c>
      <c r="G3892" s="215"/>
      <c r="H3892" s="909" t="s">
        <v>1317</v>
      </c>
      <c r="AY3892" s="126"/>
      <c r="BB3892" s="126"/>
      <c r="BE3892" s="126"/>
    </row>
    <row r="3893" spans="5:57" x14ac:dyDescent="0.25">
      <c r="E3893" s="282">
        <v>44389</v>
      </c>
      <c r="F3893" s="212">
        <v>3000</v>
      </c>
      <c r="G3893" s="215"/>
      <c r="H3893" s="909" t="s">
        <v>1320</v>
      </c>
      <c r="AY3893" s="126"/>
      <c r="BB3893" s="126"/>
      <c r="BE3893" s="126"/>
    </row>
    <row r="3894" spans="5:57" x14ac:dyDescent="0.25">
      <c r="E3894" s="282">
        <v>44389</v>
      </c>
      <c r="F3894" s="212">
        <v>64000</v>
      </c>
      <c r="G3894" s="215"/>
      <c r="H3894" s="909" t="s">
        <v>889</v>
      </c>
      <c r="AY3894" s="126"/>
      <c r="BB3894" s="126"/>
      <c r="BE3894" s="126"/>
    </row>
    <row r="3895" spans="5:57" x14ac:dyDescent="0.25">
      <c r="E3895" s="282">
        <v>44389</v>
      </c>
      <c r="F3895" s="212">
        <v>55000</v>
      </c>
      <c r="G3895" s="215"/>
      <c r="H3895" s="909" t="s">
        <v>1319</v>
      </c>
      <c r="AY3895" s="126"/>
      <c r="BB3895" s="126"/>
      <c r="BE3895" s="126"/>
    </row>
    <row r="3896" spans="5:57" x14ac:dyDescent="0.25">
      <c r="E3896" s="282">
        <v>44388</v>
      </c>
      <c r="F3896" s="212">
        <v>46000</v>
      </c>
      <c r="G3896" s="215"/>
      <c r="H3896" s="552" t="s">
        <v>1321</v>
      </c>
      <c r="AY3896" s="126"/>
      <c r="BB3896" s="126"/>
      <c r="BE3896" s="126"/>
    </row>
    <row r="3897" spans="5:57" x14ac:dyDescent="0.25">
      <c r="E3897" s="282">
        <v>44384</v>
      </c>
      <c r="F3897" s="212">
        <v>4000</v>
      </c>
      <c r="G3897" s="215"/>
      <c r="H3897" s="909" t="s">
        <v>1223</v>
      </c>
      <c r="AY3897" s="126"/>
      <c r="BB3897" s="126"/>
      <c r="BE3897" s="126"/>
    </row>
    <row r="3898" spans="5:57" x14ac:dyDescent="0.25">
      <c r="E3898" s="282">
        <v>44384</v>
      </c>
      <c r="F3898" s="212">
        <v>3000</v>
      </c>
      <c r="G3898" s="215"/>
      <c r="H3898" s="552" t="s">
        <v>914</v>
      </c>
      <c r="AY3898" s="126"/>
      <c r="BB3898" s="126"/>
      <c r="BE3898" s="126"/>
    </row>
    <row r="3899" spans="5:57" x14ac:dyDescent="0.25">
      <c r="E3899" s="282">
        <v>44383</v>
      </c>
      <c r="F3899" s="212">
        <v>10000</v>
      </c>
      <c r="G3899" s="215"/>
      <c r="H3899" s="909" t="s">
        <v>1324</v>
      </c>
      <c r="AY3899" s="126"/>
      <c r="BB3899" s="126"/>
      <c r="BE3899" s="126"/>
    </row>
    <row r="3900" spans="5:57" x14ac:dyDescent="0.25">
      <c r="E3900" s="282">
        <v>44383</v>
      </c>
      <c r="F3900" s="212">
        <v>38000</v>
      </c>
      <c r="G3900" s="215"/>
      <c r="H3900" s="909" t="s">
        <v>1326</v>
      </c>
      <c r="AY3900" s="126"/>
      <c r="BB3900" s="126"/>
      <c r="BE3900" s="126"/>
    </row>
    <row r="3901" spans="5:57" x14ac:dyDescent="0.25">
      <c r="E3901" s="282">
        <v>44383</v>
      </c>
      <c r="F3901" s="212">
        <v>5000</v>
      </c>
      <c r="G3901" s="215"/>
      <c r="H3901" s="909" t="s">
        <v>1323</v>
      </c>
      <c r="AY3901" s="126"/>
      <c r="BB3901" s="126"/>
      <c r="BE3901" s="126"/>
    </row>
    <row r="3902" spans="5:57" x14ac:dyDescent="0.25">
      <c r="E3902" s="282">
        <v>44383</v>
      </c>
      <c r="F3902" s="212">
        <v>20000</v>
      </c>
      <c r="G3902" s="215"/>
      <c r="H3902" s="552" t="s">
        <v>1325</v>
      </c>
      <c r="AY3902" s="126"/>
      <c r="BB3902" s="126"/>
      <c r="BE3902" s="126"/>
    </row>
    <row r="3903" spans="5:57" x14ac:dyDescent="0.25">
      <c r="E3903" s="411">
        <v>44383</v>
      </c>
      <c r="F3903" s="217">
        <v>60000</v>
      </c>
      <c r="G3903" s="217"/>
      <c r="H3903" s="224" t="s">
        <v>1188</v>
      </c>
      <c r="AY3903" s="126"/>
      <c r="BB3903" s="126"/>
      <c r="BE3903" s="126"/>
    </row>
    <row r="3904" spans="5:57" x14ac:dyDescent="0.25">
      <c r="E3904" s="282">
        <v>44383</v>
      </c>
      <c r="F3904" s="212">
        <v>5000</v>
      </c>
      <c r="G3904" s="215"/>
      <c r="H3904" s="1006" t="s">
        <v>1322</v>
      </c>
      <c r="AY3904" s="126"/>
      <c r="BB3904" s="126"/>
      <c r="BE3904" s="126"/>
    </row>
    <row r="3905" spans="5:57" x14ac:dyDescent="0.25">
      <c r="E3905" s="282">
        <v>44380</v>
      </c>
      <c r="F3905" s="212">
        <v>50000</v>
      </c>
      <c r="G3905" s="215"/>
      <c r="H3905" s="909" t="s">
        <v>1327</v>
      </c>
      <c r="AY3905" s="126"/>
      <c r="BB3905" s="126"/>
      <c r="BE3905" s="126"/>
    </row>
    <row r="3906" spans="5:57" x14ac:dyDescent="0.25">
      <c r="E3906" s="282">
        <v>44375</v>
      </c>
      <c r="F3906" s="212">
        <v>187000</v>
      </c>
      <c r="G3906" s="215"/>
      <c r="H3906" s="909" t="s">
        <v>889</v>
      </c>
      <c r="AY3906" s="126"/>
      <c r="BB3906" s="126"/>
      <c r="BE3906" s="126"/>
    </row>
    <row r="3907" spans="5:57" x14ac:dyDescent="0.25">
      <c r="E3907" s="282">
        <v>44372</v>
      </c>
      <c r="F3907" s="212">
        <v>5000</v>
      </c>
      <c r="G3907" s="215"/>
      <c r="H3907" s="909" t="s">
        <v>1045</v>
      </c>
      <c r="AY3907" s="126"/>
      <c r="BB3907" s="126"/>
      <c r="BE3907" s="126"/>
    </row>
    <row r="3908" spans="5:57" x14ac:dyDescent="0.25">
      <c r="E3908" s="282">
        <v>44372</v>
      </c>
      <c r="F3908" s="212">
        <v>10000</v>
      </c>
      <c r="G3908" s="215"/>
      <c r="H3908" s="909" t="s">
        <v>1275</v>
      </c>
      <c r="AY3908" s="126"/>
      <c r="BB3908" s="126"/>
      <c r="BE3908" s="126"/>
    </row>
    <row r="3909" spans="5:57" x14ac:dyDescent="0.25">
      <c r="E3909" s="282">
        <v>44372</v>
      </c>
      <c r="F3909" s="212">
        <v>2000</v>
      </c>
      <c r="G3909" s="215"/>
      <c r="H3909" s="909" t="s">
        <v>1262</v>
      </c>
      <c r="AY3909" s="126"/>
      <c r="BB3909" s="126"/>
      <c r="BE3909" s="126"/>
    </row>
    <row r="3910" spans="5:57" x14ac:dyDescent="0.25">
      <c r="E3910" s="282">
        <v>44372</v>
      </c>
      <c r="F3910" s="212">
        <v>3000</v>
      </c>
      <c r="G3910" s="215"/>
      <c r="H3910" s="909" t="s">
        <v>1329</v>
      </c>
      <c r="AY3910" s="126"/>
      <c r="BB3910" s="126"/>
      <c r="BE3910" s="126"/>
    </row>
    <row r="3911" spans="5:57" x14ac:dyDescent="0.25">
      <c r="E3911" s="282">
        <v>44372</v>
      </c>
      <c r="F3911" s="212">
        <v>3000</v>
      </c>
      <c r="G3911" s="215"/>
      <c r="H3911" s="909" t="s">
        <v>1328</v>
      </c>
      <c r="AY3911" s="126"/>
      <c r="BB3911" s="126"/>
      <c r="BE3911" s="126"/>
    </row>
    <row r="3912" spans="5:57" x14ac:dyDescent="0.25">
      <c r="E3912" s="282">
        <v>44368</v>
      </c>
      <c r="F3912" s="212">
        <v>50000</v>
      </c>
      <c r="G3912" s="215"/>
      <c r="H3912" s="552" t="s">
        <v>1330</v>
      </c>
      <c r="AY3912" s="126"/>
      <c r="BB3912" s="126"/>
      <c r="BE3912" s="126"/>
    </row>
    <row r="3913" spans="5:57" x14ac:dyDescent="0.25">
      <c r="E3913" s="282">
        <v>44368</v>
      </c>
      <c r="F3913" s="212">
        <v>115000</v>
      </c>
      <c r="G3913" s="215"/>
      <c r="H3913" s="909" t="s">
        <v>889</v>
      </c>
      <c r="AY3913" s="126"/>
      <c r="BB3913" s="126"/>
      <c r="BE3913" s="126"/>
    </row>
    <row r="3914" spans="5:57" x14ac:dyDescent="0.25">
      <c r="E3914" s="282">
        <v>44366</v>
      </c>
      <c r="F3914" s="212">
        <v>3000</v>
      </c>
      <c r="G3914" s="215"/>
      <c r="H3914" s="909" t="s">
        <v>1045</v>
      </c>
      <c r="AY3914" s="126"/>
      <c r="BB3914" s="126"/>
      <c r="BE3914" s="126"/>
    </row>
    <row r="3915" spans="5:57" x14ac:dyDescent="0.25">
      <c r="E3915" s="282">
        <v>44364</v>
      </c>
      <c r="F3915" s="212">
        <v>20000</v>
      </c>
      <c r="G3915" s="215"/>
      <c r="H3915" s="909" t="s">
        <v>1039</v>
      </c>
      <c r="AY3915" s="126"/>
      <c r="BB3915" s="126"/>
      <c r="BE3915" s="126"/>
    </row>
    <row r="3916" spans="5:57" x14ac:dyDescent="0.25">
      <c r="E3916" s="282">
        <v>44364</v>
      </c>
      <c r="F3916" s="212">
        <v>5000</v>
      </c>
      <c r="G3916" s="215"/>
      <c r="H3916" s="552" t="s">
        <v>1331</v>
      </c>
      <c r="AY3916" s="126"/>
      <c r="BB3916" s="126"/>
      <c r="BE3916" s="126"/>
    </row>
    <row r="3917" spans="5:57" x14ac:dyDescent="0.25">
      <c r="E3917" s="282">
        <v>44364</v>
      </c>
      <c r="F3917" s="212">
        <v>5000</v>
      </c>
      <c r="G3917" s="215"/>
      <c r="H3917" s="909" t="s">
        <v>885</v>
      </c>
      <c r="AY3917" s="126"/>
      <c r="BB3917" s="126"/>
      <c r="BE3917" s="126"/>
    </row>
    <row r="3918" spans="5:57" x14ac:dyDescent="0.25">
      <c r="E3918" s="282">
        <v>44360</v>
      </c>
      <c r="F3918" s="212">
        <v>75000</v>
      </c>
      <c r="G3918" s="215"/>
      <c r="H3918" s="412" t="s">
        <v>889</v>
      </c>
      <c r="AY3918" s="126"/>
      <c r="BB3918" s="126"/>
      <c r="BE3918" s="126"/>
    </row>
    <row r="3919" spans="5:57" x14ac:dyDescent="0.25">
      <c r="E3919" s="282">
        <v>44359</v>
      </c>
      <c r="F3919" s="212">
        <v>35000</v>
      </c>
      <c r="G3919" s="215"/>
      <c r="H3919" s="412" t="s">
        <v>1332</v>
      </c>
      <c r="AY3919" s="126"/>
      <c r="BB3919" s="126"/>
      <c r="BE3919" s="126"/>
    </row>
    <row r="3920" spans="5:57" x14ac:dyDescent="0.25">
      <c r="E3920" s="282">
        <v>44358</v>
      </c>
      <c r="F3920" s="212">
        <v>5000</v>
      </c>
      <c r="G3920" s="215"/>
      <c r="H3920" s="1006" t="s">
        <v>1032</v>
      </c>
      <c r="AY3920" s="126"/>
      <c r="BB3920" s="126"/>
      <c r="BE3920" s="126"/>
    </row>
    <row r="3921" spans="5:57" x14ac:dyDescent="0.25">
      <c r="E3921" s="282">
        <v>44358</v>
      </c>
      <c r="F3921" s="212">
        <v>4000</v>
      </c>
      <c r="G3921" s="215"/>
      <c r="H3921" s="412" t="s">
        <v>890</v>
      </c>
      <c r="AY3921" s="126"/>
      <c r="BB3921" s="126"/>
      <c r="BE3921" s="126"/>
    </row>
    <row r="3922" spans="5:57" x14ac:dyDescent="0.25">
      <c r="E3922" s="282">
        <v>44358</v>
      </c>
      <c r="F3922" s="212">
        <v>4000</v>
      </c>
      <c r="G3922" s="215"/>
      <c r="H3922" s="412" t="s">
        <v>1333</v>
      </c>
      <c r="AY3922" s="126"/>
      <c r="BB3922" s="126"/>
      <c r="BE3922" s="126"/>
    </row>
    <row r="3923" spans="5:57" x14ac:dyDescent="0.25">
      <c r="E3923" s="282">
        <v>44355</v>
      </c>
      <c r="F3923" s="212">
        <v>175000</v>
      </c>
      <c r="G3923" s="215"/>
      <c r="H3923" s="1006" t="s">
        <v>1297</v>
      </c>
      <c r="AY3923" s="126"/>
      <c r="BB3923" s="126"/>
      <c r="BE3923" s="126"/>
    </row>
    <row r="3924" spans="5:57" x14ac:dyDescent="0.25">
      <c r="E3924" s="282">
        <v>44353</v>
      </c>
      <c r="F3924" s="212">
        <v>70000</v>
      </c>
      <c r="G3924" s="215"/>
      <c r="H3924" s="909" t="s">
        <v>1334</v>
      </c>
      <c r="AY3924" s="126"/>
      <c r="BB3924" s="126"/>
      <c r="BE3924" s="126"/>
    </row>
    <row r="3925" spans="5:57" x14ac:dyDescent="0.25">
      <c r="E3925" s="282">
        <v>44348</v>
      </c>
      <c r="F3925" s="212">
        <v>20000</v>
      </c>
      <c r="G3925" s="215"/>
      <c r="H3925" s="909" t="s">
        <v>1039</v>
      </c>
      <c r="AY3925" s="126"/>
      <c r="BB3925" s="126"/>
      <c r="BE3925" s="126"/>
    </row>
    <row r="3926" spans="5:57" x14ac:dyDescent="0.25">
      <c r="E3926" s="282">
        <v>44346</v>
      </c>
      <c r="F3926" s="212">
        <v>50000</v>
      </c>
      <c r="G3926" s="215"/>
      <c r="H3926" s="909" t="s">
        <v>1336</v>
      </c>
      <c r="AY3926" s="126"/>
      <c r="BB3926" s="126"/>
      <c r="BE3926" s="126"/>
    </row>
    <row r="3927" spans="5:57" x14ac:dyDescent="0.25">
      <c r="E3927" s="282">
        <v>44346</v>
      </c>
      <c r="F3927" s="212">
        <v>20000</v>
      </c>
      <c r="G3927" s="215"/>
      <c r="H3927" s="909" t="s">
        <v>1335</v>
      </c>
      <c r="AY3927" s="126"/>
      <c r="BB3927" s="126"/>
      <c r="BE3927" s="126"/>
    </row>
    <row r="3928" spans="5:57" x14ac:dyDescent="0.25">
      <c r="E3928" s="282">
        <v>44346</v>
      </c>
      <c r="F3928" s="212">
        <v>10000</v>
      </c>
      <c r="G3928" s="215"/>
      <c r="H3928" s="909" t="s">
        <v>1039</v>
      </c>
      <c r="AY3928" s="126"/>
      <c r="BB3928" s="126"/>
      <c r="BE3928" s="126"/>
    </row>
    <row r="3929" spans="5:57" x14ac:dyDescent="0.25">
      <c r="E3929" s="282">
        <v>44346</v>
      </c>
      <c r="F3929" s="212">
        <v>5000</v>
      </c>
      <c r="G3929" s="215"/>
      <c r="H3929" s="552" t="s">
        <v>1032</v>
      </c>
      <c r="AY3929" s="126"/>
      <c r="BB3929" s="126"/>
      <c r="BE3929" s="126"/>
    </row>
    <row r="3930" spans="5:57" x14ac:dyDescent="0.25">
      <c r="E3930" s="282">
        <v>44346</v>
      </c>
      <c r="F3930" s="212">
        <v>7000</v>
      </c>
      <c r="G3930" s="215"/>
      <c r="H3930" s="909" t="s">
        <v>903</v>
      </c>
      <c r="AY3930" s="126"/>
      <c r="BB3930" s="126"/>
      <c r="BE3930" s="126"/>
    </row>
    <row r="3931" spans="5:57" x14ac:dyDescent="0.25">
      <c r="E3931" s="282">
        <v>44346</v>
      </c>
      <c r="F3931" s="212">
        <v>14000</v>
      </c>
      <c r="G3931" s="215"/>
      <c r="H3931" s="909" t="s">
        <v>1337</v>
      </c>
      <c r="AY3931" s="126"/>
      <c r="BB3931" s="126"/>
      <c r="BE3931" s="126"/>
    </row>
    <row r="3932" spans="5:57" x14ac:dyDescent="0.25">
      <c r="E3932" s="282">
        <v>44346</v>
      </c>
      <c r="F3932" s="212">
        <v>172000</v>
      </c>
      <c r="G3932" s="215"/>
      <c r="H3932" s="552" t="s">
        <v>1339</v>
      </c>
      <c r="AY3932" s="126"/>
      <c r="BB3932" s="126"/>
      <c r="BE3932" s="126"/>
    </row>
    <row r="3933" spans="5:57" x14ac:dyDescent="0.25">
      <c r="E3933" s="282">
        <v>44346</v>
      </c>
      <c r="F3933" s="212">
        <v>25000</v>
      </c>
      <c r="G3933" s="215"/>
      <c r="H3933" s="552" t="s">
        <v>1338</v>
      </c>
      <c r="AY3933" s="126"/>
      <c r="BB3933" s="126"/>
      <c r="BE3933" s="126"/>
    </row>
    <row r="3934" spans="5:57" x14ac:dyDescent="0.25">
      <c r="E3934" s="411">
        <v>44340</v>
      </c>
      <c r="F3934" s="217">
        <v>50000</v>
      </c>
      <c r="G3934" s="217"/>
      <c r="H3934" s="224" t="s">
        <v>1188</v>
      </c>
      <c r="AY3934" s="126"/>
      <c r="BB3934" s="126"/>
      <c r="BE3934" s="126"/>
    </row>
    <row r="3935" spans="5:57" x14ac:dyDescent="0.25">
      <c r="E3935" s="282">
        <v>44337</v>
      </c>
      <c r="F3935" s="212">
        <v>75000</v>
      </c>
      <c r="G3935" s="215"/>
      <c r="H3935" s="1006" t="s">
        <v>1287</v>
      </c>
      <c r="AY3935" s="126"/>
      <c r="BB3935" s="126"/>
      <c r="BE3935" s="126"/>
    </row>
    <row r="3936" spans="5:57" x14ac:dyDescent="0.25">
      <c r="E3936" s="282">
        <v>44337</v>
      </c>
      <c r="F3936" s="212">
        <v>25000</v>
      </c>
      <c r="G3936" s="215"/>
      <c r="H3936" s="909" t="s">
        <v>1340</v>
      </c>
      <c r="AY3936" s="126"/>
      <c r="BB3936" s="126"/>
      <c r="BE3936" s="126"/>
    </row>
    <row r="3937" spans="5:57" x14ac:dyDescent="0.25">
      <c r="E3937" s="282">
        <v>44336</v>
      </c>
      <c r="F3937" s="212">
        <v>35000</v>
      </c>
      <c r="G3937" s="1006"/>
      <c r="H3937" s="552" t="s">
        <v>1341</v>
      </c>
      <c r="AY3937" s="126"/>
      <c r="BB3937" s="126"/>
      <c r="BE3937" s="126"/>
    </row>
    <row r="3938" spans="5:57" x14ac:dyDescent="0.25">
      <c r="E3938" s="282">
        <v>44334</v>
      </c>
      <c r="F3938" s="212">
        <v>15000</v>
      </c>
      <c r="G3938" s="909"/>
      <c r="H3938" s="909" t="s">
        <v>1342</v>
      </c>
      <c r="AY3938" s="126"/>
      <c r="BB3938" s="126"/>
      <c r="BE3938" s="126"/>
    </row>
    <row r="3939" spans="5:57" x14ac:dyDescent="0.25">
      <c r="E3939" s="282">
        <v>44331</v>
      </c>
      <c r="F3939" s="212">
        <v>125000</v>
      </c>
      <c r="G3939" s="909"/>
      <c r="H3939" s="909" t="s">
        <v>1281</v>
      </c>
      <c r="AY3939" s="126"/>
      <c r="BB3939" s="126"/>
      <c r="BE3939" s="126"/>
    </row>
    <row r="3940" spans="5:57" x14ac:dyDescent="0.25">
      <c r="E3940" s="282">
        <v>44328</v>
      </c>
      <c r="F3940" s="212">
        <v>30000</v>
      </c>
      <c r="G3940" s="909"/>
      <c r="H3940" s="909" t="s">
        <v>1343</v>
      </c>
      <c r="AY3940" s="126"/>
      <c r="BB3940" s="126"/>
      <c r="BE3940" s="126"/>
    </row>
    <row r="3941" spans="5:57" x14ac:dyDescent="0.25">
      <c r="E3941" s="282">
        <v>44328</v>
      </c>
      <c r="F3941" s="212">
        <v>3000</v>
      </c>
      <c r="G3941" s="909"/>
      <c r="H3941" s="909" t="s">
        <v>1045</v>
      </c>
      <c r="AY3941" s="126"/>
      <c r="BB3941" s="126"/>
      <c r="BE3941" s="126"/>
    </row>
    <row r="3942" spans="5:57" x14ac:dyDescent="0.25">
      <c r="E3942" s="282">
        <v>44328</v>
      </c>
      <c r="F3942" s="212">
        <v>40000</v>
      </c>
      <c r="G3942" s="909"/>
      <c r="H3942" s="909" t="s">
        <v>1344</v>
      </c>
      <c r="AY3942" s="126"/>
      <c r="BB3942" s="126"/>
      <c r="BE3942" s="126"/>
    </row>
    <row r="3943" spans="5:57" x14ac:dyDescent="0.25">
      <c r="E3943" s="411">
        <v>44328</v>
      </c>
      <c r="F3943" s="217">
        <v>50000</v>
      </c>
      <c r="G3943" s="224"/>
      <c r="H3943" s="224" t="s">
        <v>1188</v>
      </c>
      <c r="AY3943" s="126"/>
      <c r="BB3943" s="126"/>
      <c r="BE3943" s="126"/>
    </row>
    <row r="3944" spans="5:57" x14ac:dyDescent="0.25">
      <c r="E3944" s="282">
        <v>44328</v>
      </c>
      <c r="F3944" s="212">
        <v>1000</v>
      </c>
      <c r="G3944" s="1006"/>
      <c r="H3944" s="1006" t="s">
        <v>890</v>
      </c>
      <c r="AY3944" s="126"/>
      <c r="BB3944" s="126"/>
      <c r="BE3944" s="126"/>
    </row>
    <row r="3945" spans="5:57" x14ac:dyDescent="0.25">
      <c r="E3945" s="282">
        <v>44327</v>
      </c>
      <c r="F3945" s="212">
        <v>7000</v>
      </c>
      <c r="G3945" s="909"/>
      <c r="H3945" s="909" t="s">
        <v>1178</v>
      </c>
      <c r="AY3945" s="126"/>
      <c r="BB3945" s="126"/>
      <c r="BE3945" s="126"/>
    </row>
    <row r="3946" spans="5:57" x14ac:dyDescent="0.25">
      <c r="E3946" s="282">
        <v>44318</v>
      </c>
      <c r="F3946" s="212">
        <v>130000</v>
      </c>
      <c r="G3946" s="909"/>
      <c r="H3946" s="909" t="s">
        <v>1297</v>
      </c>
      <c r="AY3946" s="126"/>
      <c r="BB3946" s="126"/>
      <c r="BE3946" s="126"/>
    </row>
    <row r="3947" spans="5:57" x14ac:dyDescent="0.25">
      <c r="E3947" s="282">
        <v>44314</v>
      </c>
      <c r="F3947" s="212">
        <v>10000</v>
      </c>
      <c r="G3947" s="909"/>
      <c r="H3947" s="909" t="s">
        <v>1032</v>
      </c>
      <c r="AY3947" s="126"/>
      <c r="BB3947" s="126"/>
      <c r="BE3947" s="126"/>
    </row>
    <row r="3948" spans="5:57" x14ac:dyDescent="0.25">
      <c r="E3948" s="282">
        <v>44312</v>
      </c>
      <c r="F3948" s="212">
        <v>7000</v>
      </c>
      <c r="G3948" s="909"/>
      <c r="H3948" s="552" t="s">
        <v>1345</v>
      </c>
      <c r="AY3948" s="126"/>
      <c r="BB3948" s="126"/>
      <c r="BE3948" s="126"/>
    </row>
    <row r="3949" spans="5:57" x14ac:dyDescent="0.25">
      <c r="E3949" s="282">
        <v>44311</v>
      </c>
      <c r="F3949" s="212">
        <v>180000</v>
      </c>
      <c r="G3949" s="909"/>
      <c r="H3949" s="909" t="s">
        <v>1346</v>
      </c>
      <c r="AY3949" s="126"/>
      <c r="BB3949" s="126"/>
      <c r="BE3949" s="126"/>
    </row>
    <row r="3950" spans="5:57" x14ac:dyDescent="0.25">
      <c r="E3950" s="282">
        <v>44310</v>
      </c>
      <c r="F3950" s="212">
        <v>10000</v>
      </c>
      <c r="G3950" s="909"/>
      <c r="H3950" s="909" t="s">
        <v>1347</v>
      </c>
      <c r="AY3950" s="126"/>
      <c r="BB3950" s="126"/>
      <c r="BE3950" s="126"/>
    </row>
    <row r="3951" spans="5:57" x14ac:dyDescent="0.25">
      <c r="E3951" s="282">
        <v>44309</v>
      </c>
      <c r="F3951" s="212">
        <v>11000</v>
      </c>
      <c r="G3951" s="909"/>
      <c r="H3951" s="909" t="s">
        <v>1348</v>
      </c>
      <c r="AY3951" s="126"/>
      <c r="BB3951" s="126"/>
      <c r="BE3951" s="126"/>
    </row>
    <row r="3952" spans="5:57" x14ac:dyDescent="0.25">
      <c r="E3952" s="282">
        <v>44308</v>
      </c>
      <c r="F3952" s="212">
        <v>4000</v>
      </c>
      <c r="G3952" s="909"/>
      <c r="H3952" s="909" t="s">
        <v>1349</v>
      </c>
      <c r="AY3952" s="126"/>
      <c r="BB3952" s="126"/>
      <c r="BE3952" s="126"/>
    </row>
    <row r="3953" spans="5:57" x14ac:dyDescent="0.25">
      <c r="E3953" s="282">
        <v>44307</v>
      </c>
      <c r="F3953" s="212">
        <v>20000</v>
      </c>
      <c r="G3953" s="909"/>
      <c r="H3953" s="909" t="s">
        <v>1351</v>
      </c>
      <c r="AY3953" s="126"/>
      <c r="BB3953" s="126"/>
      <c r="BE3953" s="126"/>
    </row>
    <row r="3954" spans="5:57" x14ac:dyDescent="0.25">
      <c r="E3954" s="282">
        <v>44307</v>
      </c>
      <c r="F3954" s="212">
        <v>3000</v>
      </c>
      <c r="G3954" s="552"/>
      <c r="H3954" s="552" t="s">
        <v>1045</v>
      </c>
      <c r="AY3954" s="126"/>
      <c r="BB3954" s="126"/>
      <c r="BE3954" s="126"/>
    </row>
    <row r="3955" spans="5:57" x14ac:dyDescent="0.25">
      <c r="E3955" s="282">
        <v>44307</v>
      </c>
      <c r="F3955" s="212">
        <v>28000</v>
      </c>
      <c r="G3955" s="909"/>
      <c r="H3955" s="909" t="s">
        <v>1350</v>
      </c>
      <c r="AY3955" s="126"/>
      <c r="BB3955" s="126"/>
      <c r="BE3955" s="126"/>
    </row>
    <row r="3956" spans="5:57" x14ac:dyDescent="0.25">
      <c r="E3956" s="282">
        <v>44307</v>
      </c>
      <c r="F3956" s="212">
        <v>30000</v>
      </c>
      <c r="G3956" s="909"/>
      <c r="H3956" s="909" t="s">
        <v>1352</v>
      </c>
      <c r="AY3956" s="126"/>
      <c r="BB3956" s="126"/>
      <c r="BE3956" s="126"/>
    </row>
    <row r="3957" spans="5:57" x14ac:dyDescent="0.25">
      <c r="E3957" s="282">
        <v>44306</v>
      </c>
      <c r="F3957" s="212">
        <v>4000</v>
      </c>
      <c r="G3957" s="909"/>
      <c r="H3957" s="909" t="s">
        <v>1353</v>
      </c>
      <c r="AY3957" s="126"/>
      <c r="BB3957" s="126"/>
      <c r="BE3957" s="126"/>
    </row>
    <row r="3958" spans="5:57" x14ac:dyDescent="0.25">
      <c r="E3958" s="282">
        <v>44304</v>
      </c>
      <c r="F3958" s="212">
        <v>5000</v>
      </c>
      <c r="G3958" s="909"/>
      <c r="H3958" s="909" t="s">
        <v>1354</v>
      </c>
      <c r="AY3958" s="126"/>
      <c r="BB3958" s="126"/>
      <c r="BE3958" s="126"/>
    </row>
    <row r="3959" spans="5:57" x14ac:dyDescent="0.25">
      <c r="E3959" s="282">
        <v>44304</v>
      </c>
      <c r="F3959" s="212">
        <v>114000</v>
      </c>
      <c r="G3959" s="909"/>
      <c r="H3959" s="909" t="s">
        <v>1355</v>
      </c>
      <c r="AY3959" s="126"/>
      <c r="BB3959" s="126"/>
      <c r="BE3959" s="126"/>
    </row>
    <row r="3960" spans="5:57" x14ac:dyDescent="0.25">
      <c r="E3960" s="282">
        <v>44301</v>
      </c>
      <c r="F3960" s="212">
        <v>30000</v>
      </c>
      <c r="G3960" s="909"/>
      <c r="H3960" s="909" t="s">
        <v>1356</v>
      </c>
      <c r="AY3960" s="126"/>
      <c r="BB3960" s="126"/>
      <c r="BE3960" s="126"/>
    </row>
    <row r="3961" spans="5:57" x14ac:dyDescent="0.25">
      <c r="E3961" s="282">
        <v>44300</v>
      </c>
      <c r="F3961" s="212">
        <v>6000</v>
      </c>
      <c r="G3961" s="909"/>
      <c r="H3961" s="909" t="s">
        <v>1358</v>
      </c>
      <c r="AY3961" s="126"/>
      <c r="BB3961" s="126"/>
      <c r="BE3961" s="126"/>
    </row>
    <row r="3962" spans="5:57" x14ac:dyDescent="0.25">
      <c r="E3962" s="282">
        <v>44300</v>
      </c>
      <c r="F3962" s="212">
        <v>11000</v>
      </c>
      <c r="G3962" s="909"/>
      <c r="H3962" s="909" t="s">
        <v>1357</v>
      </c>
      <c r="AY3962" s="126"/>
      <c r="BB3962" s="126"/>
      <c r="BE3962" s="126"/>
    </row>
    <row r="3963" spans="5:57" x14ac:dyDescent="0.25">
      <c r="E3963" s="282">
        <v>44299</v>
      </c>
      <c r="F3963" s="212">
        <v>7000</v>
      </c>
      <c r="G3963" s="909"/>
      <c r="H3963" s="909" t="s">
        <v>903</v>
      </c>
      <c r="AY3963" s="126"/>
      <c r="BB3963" s="126"/>
      <c r="BE3963" s="126"/>
    </row>
    <row r="3964" spans="5:57" x14ac:dyDescent="0.25">
      <c r="E3964" s="282">
        <v>44299</v>
      </c>
      <c r="F3964" s="212">
        <v>180000</v>
      </c>
      <c r="G3964" s="909"/>
      <c r="H3964" s="909" t="s">
        <v>1360</v>
      </c>
      <c r="AY3964" s="126"/>
      <c r="BB3964" s="126"/>
      <c r="BE3964" s="126"/>
    </row>
    <row r="3965" spans="5:57" x14ac:dyDescent="0.25">
      <c r="E3965" s="282">
        <v>44299</v>
      </c>
      <c r="F3965" s="212">
        <v>880000</v>
      </c>
      <c r="G3965" s="909"/>
      <c r="H3965" s="909" t="s">
        <v>1359</v>
      </c>
      <c r="AY3965" s="126"/>
      <c r="BB3965" s="126"/>
      <c r="BE3965" s="126"/>
    </row>
    <row r="3966" spans="5:57" x14ac:dyDescent="0.25">
      <c r="E3966" s="282">
        <v>44299</v>
      </c>
      <c r="F3966" s="212">
        <v>20000</v>
      </c>
      <c r="G3966" s="909"/>
      <c r="H3966" s="909" t="s">
        <v>1352</v>
      </c>
      <c r="AY3966" s="126"/>
      <c r="BB3966" s="126"/>
      <c r="BE3966" s="126"/>
    </row>
    <row r="3967" spans="5:57" x14ac:dyDescent="0.25">
      <c r="E3967" s="282">
        <v>44292</v>
      </c>
      <c r="F3967" s="212">
        <v>3000</v>
      </c>
      <c r="G3967" s="909"/>
      <c r="H3967" s="909" t="s">
        <v>1045</v>
      </c>
      <c r="AY3967" s="126"/>
      <c r="BB3967" s="126"/>
      <c r="BE3967" s="126"/>
    </row>
    <row r="3968" spans="5:57" x14ac:dyDescent="0.25">
      <c r="E3968" s="282">
        <v>44292</v>
      </c>
      <c r="F3968" s="212">
        <v>22000</v>
      </c>
      <c r="G3968" s="552"/>
      <c r="H3968" s="552" t="s">
        <v>1361</v>
      </c>
      <c r="AY3968" s="126"/>
      <c r="BB3968" s="126"/>
      <c r="BE3968" s="126"/>
    </row>
    <row r="3969" spans="5:57" x14ac:dyDescent="0.25">
      <c r="E3969" s="282">
        <v>44291</v>
      </c>
      <c r="F3969" s="212">
        <v>7000</v>
      </c>
      <c r="G3969" s="909"/>
      <c r="H3969" s="909" t="s">
        <v>1345</v>
      </c>
      <c r="AY3969" s="126"/>
      <c r="BB3969" s="126"/>
      <c r="BE3969" s="126"/>
    </row>
    <row r="3970" spans="5:57" x14ac:dyDescent="0.25">
      <c r="E3970" s="282">
        <v>44291</v>
      </c>
      <c r="F3970" s="212">
        <v>281000</v>
      </c>
      <c r="G3970" s="909"/>
      <c r="H3970" s="909" t="s">
        <v>1228</v>
      </c>
      <c r="AY3970" s="126"/>
      <c r="BB3970" s="126"/>
      <c r="BE3970" s="126"/>
    </row>
    <row r="3971" spans="5:57" x14ac:dyDescent="0.25">
      <c r="E3971" s="282">
        <v>44291</v>
      </c>
      <c r="F3971" s="212">
        <v>1000000</v>
      </c>
      <c r="G3971" s="909"/>
      <c r="H3971" s="909" t="s">
        <v>1362</v>
      </c>
      <c r="AY3971" s="126"/>
      <c r="BB3971" s="126"/>
      <c r="BE3971" s="126"/>
    </row>
    <row r="3972" spans="5:57" x14ac:dyDescent="0.25">
      <c r="E3972" s="282">
        <v>44290</v>
      </c>
      <c r="F3972" s="212">
        <v>4000</v>
      </c>
      <c r="G3972" s="909"/>
      <c r="H3972" s="909" t="s">
        <v>1363</v>
      </c>
      <c r="AY3972" s="126"/>
      <c r="BB3972" s="126"/>
      <c r="BE3972" s="126"/>
    </row>
    <row r="3973" spans="5:57" x14ac:dyDescent="0.25">
      <c r="E3973" s="282">
        <v>44290</v>
      </c>
      <c r="F3973" s="212">
        <v>106000</v>
      </c>
      <c r="G3973" s="909"/>
      <c r="H3973" s="909" t="s">
        <v>889</v>
      </c>
      <c r="AY3973" s="126"/>
      <c r="BB3973" s="126"/>
      <c r="BE3973" s="126"/>
    </row>
    <row r="3974" spans="5:57" x14ac:dyDescent="0.25">
      <c r="E3974" s="282">
        <v>44287</v>
      </c>
      <c r="F3974" s="212">
        <v>129000</v>
      </c>
      <c r="G3974" s="909"/>
      <c r="H3974" s="909" t="s">
        <v>1364</v>
      </c>
      <c r="AY3974" s="126"/>
      <c r="BB3974" s="126"/>
      <c r="BE3974" s="126"/>
    </row>
    <row r="3975" spans="5:57" x14ac:dyDescent="0.25">
      <c r="E3975" s="282">
        <v>44287</v>
      </c>
      <c r="F3975" s="212">
        <v>18000</v>
      </c>
      <c r="G3975" s="909"/>
      <c r="H3975" s="909" t="s">
        <v>1365</v>
      </c>
      <c r="AY3975" s="126"/>
      <c r="BB3975" s="126"/>
      <c r="BE3975" s="126"/>
    </row>
    <row r="3976" spans="5:57" x14ac:dyDescent="0.25">
      <c r="E3976" s="282">
        <v>44285</v>
      </c>
      <c r="F3976" s="212">
        <v>10000</v>
      </c>
      <c r="G3976" s="909"/>
      <c r="H3976" s="909" t="s">
        <v>1366</v>
      </c>
      <c r="AY3976" s="126"/>
      <c r="BB3976" s="126"/>
      <c r="BE3976" s="126"/>
    </row>
    <row r="3977" spans="5:57" x14ac:dyDescent="0.25">
      <c r="E3977" s="282">
        <v>44284</v>
      </c>
      <c r="F3977" s="212">
        <v>35000</v>
      </c>
      <c r="G3977" s="909"/>
      <c r="H3977" s="909" t="s">
        <v>1367</v>
      </c>
      <c r="AY3977" s="126"/>
      <c r="BB3977" s="126"/>
      <c r="BE3977" s="126"/>
    </row>
    <row r="3978" spans="5:57" x14ac:dyDescent="0.25">
      <c r="E3978" s="282">
        <v>44283</v>
      </c>
      <c r="F3978" s="212">
        <v>20000</v>
      </c>
      <c r="G3978" s="909"/>
      <c r="H3978" s="909" t="s">
        <v>1370</v>
      </c>
      <c r="AY3978" s="126"/>
      <c r="BB3978" s="126"/>
      <c r="BE3978" s="126"/>
    </row>
    <row r="3979" spans="5:57" x14ac:dyDescent="0.25">
      <c r="E3979" s="282">
        <v>44283</v>
      </c>
      <c r="F3979" s="212">
        <v>50000</v>
      </c>
      <c r="G3979" s="909"/>
      <c r="H3979" s="909" t="s">
        <v>1369</v>
      </c>
      <c r="AY3979" s="126"/>
      <c r="BB3979" s="126"/>
      <c r="BE3979" s="126"/>
    </row>
    <row r="3980" spans="5:57" x14ac:dyDescent="0.25">
      <c r="E3980" s="282">
        <v>44283</v>
      </c>
      <c r="F3980" s="212">
        <v>150000</v>
      </c>
      <c r="G3980" s="909"/>
      <c r="H3980" s="909" t="s">
        <v>1368</v>
      </c>
      <c r="AY3980" s="126"/>
      <c r="BB3980" s="126"/>
      <c r="BE3980" s="126"/>
    </row>
    <row r="3981" spans="5:57" x14ac:dyDescent="0.25">
      <c r="E3981" s="282">
        <v>44282</v>
      </c>
      <c r="F3981" s="212">
        <v>53000</v>
      </c>
      <c r="G3981" s="909"/>
      <c r="H3981" s="909" t="s">
        <v>1374</v>
      </c>
      <c r="AY3981" s="126"/>
      <c r="BB3981" s="126"/>
      <c r="BE3981" s="126"/>
    </row>
    <row r="3982" spans="5:57" x14ac:dyDescent="0.25">
      <c r="E3982" s="282">
        <v>44282</v>
      </c>
      <c r="F3982" s="212">
        <v>75000</v>
      </c>
      <c r="G3982" s="909"/>
      <c r="H3982" s="909" t="s">
        <v>889</v>
      </c>
      <c r="AY3982" s="126"/>
      <c r="BB3982" s="126"/>
      <c r="BE3982" s="126"/>
    </row>
    <row r="3983" spans="5:57" x14ac:dyDescent="0.25">
      <c r="E3983" s="282">
        <v>44282</v>
      </c>
      <c r="F3983" s="212">
        <v>7000</v>
      </c>
      <c r="G3983" s="909"/>
      <c r="H3983" s="909" t="s">
        <v>1375</v>
      </c>
      <c r="AY3983" s="126"/>
      <c r="BB3983" s="126"/>
      <c r="BE3983" s="126"/>
    </row>
    <row r="3984" spans="5:57" x14ac:dyDescent="0.25">
      <c r="E3984" s="282">
        <v>44282</v>
      </c>
      <c r="F3984" s="212">
        <v>7000</v>
      </c>
      <c r="G3984" s="909"/>
      <c r="H3984" s="909" t="s">
        <v>1371</v>
      </c>
      <c r="AY3984" s="126"/>
      <c r="BB3984" s="126"/>
      <c r="BE3984" s="126"/>
    </row>
    <row r="3985" spans="5:57" x14ac:dyDescent="0.25">
      <c r="E3985" s="282">
        <v>44282</v>
      </c>
      <c r="F3985" s="212">
        <v>3000</v>
      </c>
      <c r="G3985" s="909"/>
      <c r="H3985" s="909" t="s">
        <v>1372</v>
      </c>
      <c r="AY3985" s="126"/>
      <c r="BB3985" s="126"/>
      <c r="BE3985" s="126"/>
    </row>
    <row r="3986" spans="5:57" x14ac:dyDescent="0.25">
      <c r="E3986" s="282">
        <v>44282</v>
      </c>
      <c r="F3986" s="212">
        <v>5000</v>
      </c>
      <c r="G3986" s="909"/>
      <c r="H3986" s="909" t="s">
        <v>1373</v>
      </c>
      <c r="AY3986" s="126"/>
      <c r="BB3986" s="126"/>
      <c r="BE3986" s="126"/>
    </row>
    <row r="3987" spans="5:57" x14ac:dyDescent="0.25">
      <c r="E3987" s="282">
        <v>44280</v>
      </c>
      <c r="F3987" s="212">
        <v>5000</v>
      </c>
      <c r="G3987" s="909"/>
      <c r="H3987" s="909" t="s">
        <v>1032</v>
      </c>
      <c r="AY3987" s="126"/>
      <c r="BB3987" s="126"/>
      <c r="BE3987" s="126"/>
    </row>
    <row r="3988" spans="5:57" x14ac:dyDescent="0.25">
      <c r="E3988" s="282">
        <v>44280</v>
      </c>
      <c r="F3988" s="212">
        <v>3000</v>
      </c>
      <c r="G3988" s="909"/>
      <c r="H3988" s="909" t="s">
        <v>1376</v>
      </c>
      <c r="AY3988" s="126"/>
      <c r="BB3988" s="126"/>
      <c r="BE3988" s="126"/>
    </row>
    <row r="3989" spans="5:57" x14ac:dyDescent="0.25">
      <c r="E3989" s="282">
        <v>44279</v>
      </c>
      <c r="F3989" s="212">
        <v>170000</v>
      </c>
      <c r="G3989" s="909"/>
      <c r="H3989" s="909" t="s">
        <v>909</v>
      </c>
      <c r="AY3989" s="126"/>
      <c r="BB3989" s="126"/>
      <c r="BE3989" s="126"/>
    </row>
    <row r="3990" spans="5:57" x14ac:dyDescent="0.25">
      <c r="E3990" s="282">
        <v>44279</v>
      </c>
      <c r="F3990" s="212">
        <v>20000</v>
      </c>
      <c r="G3990" s="909"/>
      <c r="H3990" s="909" t="s">
        <v>1380</v>
      </c>
      <c r="AY3990" s="126"/>
      <c r="BB3990" s="126"/>
      <c r="BE3990" s="126"/>
    </row>
    <row r="3991" spans="5:57" x14ac:dyDescent="0.25">
      <c r="E3991" s="282">
        <v>44279</v>
      </c>
      <c r="F3991" s="212">
        <v>13000</v>
      </c>
      <c r="G3991" s="909"/>
      <c r="H3991" s="909" t="s">
        <v>1377</v>
      </c>
      <c r="AY3991" s="126"/>
      <c r="BB3991" s="126"/>
      <c r="BE3991" s="126"/>
    </row>
    <row r="3992" spans="5:57" x14ac:dyDescent="0.25">
      <c r="E3992" s="282">
        <v>44279</v>
      </c>
      <c r="F3992" s="212">
        <v>8000</v>
      </c>
      <c r="G3992" s="909"/>
      <c r="H3992" s="909" t="s">
        <v>1378</v>
      </c>
      <c r="AY3992" s="126"/>
      <c r="BB3992" s="126"/>
      <c r="BE3992" s="126"/>
    </row>
    <row r="3993" spans="5:57" x14ac:dyDescent="0.25">
      <c r="E3993" s="282">
        <v>44279</v>
      </c>
      <c r="F3993" s="212">
        <v>20000</v>
      </c>
      <c r="G3993" s="909"/>
      <c r="H3993" s="909" t="s">
        <v>1379</v>
      </c>
      <c r="AY3993" s="126"/>
      <c r="BB3993" s="126"/>
      <c r="BE3993" s="126"/>
    </row>
    <row r="3994" spans="5:57" x14ac:dyDescent="0.25">
      <c r="E3994" s="282">
        <v>44279</v>
      </c>
      <c r="F3994" s="212">
        <v>50000</v>
      </c>
      <c r="G3994" s="909"/>
      <c r="H3994" s="909" t="s">
        <v>1381</v>
      </c>
      <c r="AY3994" s="126"/>
      <c r="BB3994" s="126"/>
      <c r="BE3994" s="126"/>
    </row>
    <row r="3995" spans="5:57" x14ac:dyDescent="0.25">
      <c r="E3995" s="282">
        <v>44273</v>
      </c>
      <c r="F3995" s="212">
        <v>50000</v>
      </c>
      <c r="G3995" s="909" t="s">
        <v>1384</v>
      </c>
      <c r="H3995" s="909" t="s">
        <v>1039</v>
      </c>
      <c r="AY3995" s="126"/>
      <c r="BB3995" s="126"/>
      <c r="BE3995" s="126"/>
    </row>
    <row r="3996" spans="5:57" x14ac:dyDescent="0.25">
      <c r="E3996" s="282">
        <v>44273</v>
      </c>
      <c r="F3996" s="212">
        <v>33000</v>
      </c>
      <c r="G3996" s="909"/>
      <c r="H3996" s="909" t="s">
        <v>1385</v>
      </c>
      <c r="AY3996" s="126"/>
      <c r="BB3996" s="126"/>
      <c r="BE3996" s="126"/>
    </row>
    <row r="3997" spans="5:57" x14ac:dyDescent="0.25">
      <c r="E3997" s="282">
        <v>44273</v>
      </c>
      <c r="F3997" s="212">
        <v>3000</v>
      </c>
      <c r="G3997" s="909"/>
      <c r="H3997" s="909" t="s">
        <v>1383</v>
      </c>
      <c r="AY3997" s="126"/>
      <c r="BB3997" s="126"/>
      <c r="BE3997" s="126"/>
    </row>
    <row r="3998" spans="5:57" x14ac:dyDescent="0.25">
      <c r="E3998" s="282">
        <v>44273</v>
      </c>
      <c r="F3998" s="212">
        <v>27000</v>
      </c>
      <c r="G3998" s="909"/>
      <c r="H3998" s="909" t="s">
        <v>1382</v>
      </c>
      <c r="AY3998" s="126"/>
      <c r="BB3998" s="126"/>
      <c r="BE3998" s="126"/>
    </row>
    <row r="3999" spans="5:57" x14ac:dyDescent="0.25">
      <c r="E3999" s="282">
        <v>44272</v>
      </c>
      <c r="F3999" s="212">
        <v>7000</v>
      </c>
      <c r="G3999" s="909" t="s">
        <v>1386</v>
      </c>
      <c r="H3999" s="909" t="s">
        <v>1387</v>
      </c>
      <c r="AY3999" s="126"/>
      <c r="BB3999" s="126"/>
      <c r="BE3999" s="126"/>
    </row>
    <row r="4000" spans="5:57" x14ac:dyDescent="0.25">
      <c r="E4000" s="282">
        <v>44271</v>
      </c>
      <c r="F4000" s="212">
        <v>5000</v>
      </c>
      <c r="G4000" s="215"/>
      <c r="H4000" s="909" t="s">
        <v>1388</v>
      </c>
      <c r="AY4000" s="126"/>
      <c r="BB4000" s="126"/>
      <c r="BE4000" s="126"/>
    </row>
    <row r="4001" spans="5:57" x14ac:dyDescent="0.25">
      <c r="E4001" s="282">
        <v>44271</v>
      </c>
      <c r="F4001" s="212">
        <v>4000</v>
      </c>
      <c r="G4001" s="215"/>
      <c r="H4001" s="909" t="s">
        <v>914</v>
      </c>
      <c r="AY4001" s="126"/>
      <c r="BB4001" s="126"/>
      <c r="BE4001" s="126"/>
    </row>
    <row r="4002" spans="5:57" x14ac:dyDescent="0.25">
      <c r="E4002" s="282">
        <v>44270</v>
      </c>
      <c r="F4002" s="212">
        <v>3000</v>
      </c>
      <c r="G4002" s="215"/>
      <c r="H4002" s="909" t="s">
        <v>1045</v>
      </c>
      <c r="AY4002" s="126"/>
      <c r="BB4002" s="126"/>
      <c r="BE4002" s="126"/>
    </row>
    <row r="4003" spans="5:57" x14ac:dyDescent="0.25">
      <c r="E4003" s="282">
        <v>44269</v>
      </c>
      <c r="F4003" s="212">
        <v>10000</v>
      </c>
      <c r="G4003" s="1006"/>
      <c r="H4003" s="909" t="s">
        <v>1390</v>
      </c>
      <c r="AY4003" s="126"/>
      <c r="BB4003" s="126"/>
      <c r="BE4003" s="126"/>
    </row>
    <row r="4004" spans="5:57" x14ac:dyDescent="0.25">
      <c r="E4004" s="282">
        <v>44269</v>
      </c>
      <c r="F4004" s="212">
        <v>3000</v>
      </c>
      <c r="G4004" s="215"/>
      <c r="H4004" s="909" t="s">
        <v>1389</v>
      </c>
      <c r="AY4004" s="126"/>
      <c r="BB4004" s="126"/>
      <c r="BE4004" s="126"/>
    </row>
    <row r="4005" spans="5:57" x14ac:dyDescent="0.25">
      <c r="E4005" s="282">
        <v>44267</v>
      </c>
      <c r="F4005" s="212">
        <v>174000</v>
      </c>
      <c r="G4005" s="1006"/>
      <c r="H4005" s="909" t="s">
        <v>1392</v>
      </c>
      <c r="AY4005" s="126"/>
      <c r="BB4005" s="126"/>
      <c r="BE4005" s="126"/>
    </row>
    <row r="4006" spans="5:57" x14ac:dyDescent="0.25">
      <c r="E4006" s="282">
        <v>44267</v>
      </c>
      <c r="F4006" s="212">
        <v>4000</v>
      </c>
      <c r="G4006" s="909"/>
      <c r="H4006" s="909" t="s">
        <v>1391</v>
      </c>
      <c r="AY4006" s="126"/>
      <c r="BB4006" s="126"/>
      <c r="BE4006" s="126"/>
    </row>
    <row r="4007" spans="5:57" x14ac:dyDescent="0.25">
      <c r="E4007" s="282">
        <v>44267</v>
      </c>
      <c r="F4007" s="212">
        <v>10000</v>
      </c>
      <c r="G4007" s="909"/>
      <c r="H4007" s="909" t="s">
        <v>1393</v>
      </c>
      <c r="AY4007" s="126"/>
      <c r="BB4007" s="126"/>
      <c r="BE4007" s="126"/>
    </row>
    <row r="4008" spans="5:57" x14ac:dyDescent="0.25">
      <c r="E4008" s="282">
        <v>44266</v>
      </c>
      <c r="F4008" s="212">
        <v>8000</v>
      </c>
      <c r="G4008" s="909" t="s">
        <v>1384</v>
      </c>
      <c r="H4008" s="909" t="s">
        <v>1032</v>
      </c>
      <c r="AY4008" s="126"/>
      <c r="BB4008" s="126"/>
      <c r="BE4008" s="126"/>
    </row>
    <row r="4009" spans="5:57" x14ac:dyDescent="0.25">
      <c r="E4009" s="282">
        <v>44264</v>
      </c>
      <c r="F4009" s="212">
        <v>50000</v>
      </c>
      <c r="G4009" s="909" t="s">
        <v>1384</v>
      </c>
      <c r="H4009" s="909" t="s">
        <v>1039</v>
      </c>
      <c r="AY4009" s="126"/>
      <c r="BB4009" s="126"/>
      <c r="BE4009" s="126"/>
    </row>
    <row r="4010" spans="5:57" x14ac:dyDescent="0.25">
      <c r="E4010" s="282">
        <v>44264</v>
      </c>
      <c r="F4010" s="212">
        <v>11000</v>
      </c>
      <c r="G4010" s="909"/>
      <c r="H4010" s="909" t="s">
        <v>1394</v>
      </c>
      <c r="AY4010" s="126"/>
      <c r="BB4010" s="126"/>
      <c r="BE4010" s="126"/>
    </row>
    <row r="4011" spans="5:57" x14ac:dyDescent="0.25">
      <c r="E4011" s="282">
        <v>44263</v>
      </c>
      <c r="F4011" s="212">
        <v>2000</v>
      </c>
      <c r="G4011" s="215"/>
      <c r="H4011" s="909" t="s">
        <v>1396</v>
      </c>
      <c r="AY4011" s="126"/>
      <c r="BB4011" s="126"/>
      <c r="BE4011" s="126"/>
    </row>
    <row r="4012" spans="5:57" x14ac:dyDescent="0.25">
      <c r="E4012" s="282">
        <v>44263</v>
      </c>
      <c r="F4012" s="212">
        <v>10000</v>
      </c>
      <c r="G4012" s="1006"/>
      <c r="H4012" s="909" t="s">
        <v>1232</v>
      </c>
      <c r="AY4012" s="126"/>
      <c r="BB4012" s="126"/>
      <c r="BE4012" s="126"/>
    </row>
    <row r="4013" spans="5:57" x14ac:dyDescent="0.25">
      <c r="E4013" s="282">
        <v>44263</v>
      </c>
      <c r="F4013" s="212">
        <v>8000</v>
      </c>
      <c r="G4013" s="215"/>
      <c r="H4013" s="909" t="s">
        <v>1395</v>
      </c>
      <c r="AY4013" s="126"/>
      <c r="BB4013" s="126"/>
      <c r="BE4013" s="126"/>
    </row>
    <row r="4014" spans="5:57" x14ac:dyDescent="0.25">
      <c r="E4014" s="282">
        <v>44263</v>
      </c>
      <c r="F4014" s="212">
        <v>67000</v>
      </c>
      <c r="G4014" s="1006"/>
      <c r="H4014" s="909" t="s">
        <v>1399</v>
      </c>
      <c r="AY4014" s="126"/>
      <c r="BB4014" s="126"/>
      <c r="BE4014" s="126"/>
    </row>
    <row r="4015" spans="5:57" x14ac:dyDescent="0.25">
      <c r="E4015" s="282">
        <v>44263</v>
      </c>
      <c r="F4015" s="212">
        <v>5000</v>
      </c>
      <c r="G4015" s="215"/>
      <c r="H4015" s="909" t="s">
        <v>1398</v>
      </c>
      <c r="AY4015" s="126"/>
      <c r="BB4015" s="126"/>
      <c r="BE4015" s="126"/>
    </row>
    <row r="4016" spans="5:57" x14ac:dyDescent="0.25">
      <c r="E4016" s="282">
        <v>44263</v>
      </c>
      <c r="F4016" s="212">
        <v>8000</v>
      </c>
      <c r="G4016" s="215"/>
      <c r="H4016" s="909" t="s">
        <v>1397</v>
      </c>
      <c r="AY4016" s="126"/>
      <c r="BB4016" s="126"/>
      <c r="BE4016" s="126"/>
    </row>
    <row r="4017" spans="5:57" x14ac:dyDescent="0.25">
      <c r="E4017" s="282">
        <v>44260</v>
      </c>
      <c r="F4017" s="212">
        <v>7000</v>
      </c>
      <c r="G4017" s="1006" t="s">
        <v>1386</v>
      </c>
      <c r="H4017" s="909" t="s">
        <v>1387</v>
      </c>
      <c r="AY4017" s="126"/>
      <c r="BB4017" s="126"/>
      <c r="BE4017" s="126"/>
    </row>
    <row r="4018" spans="5:57" x14ac:dyDescent="0.25">
      <c r="E4018" s="282">
        <v>44260</v>
      </c>
      <c r="F4018" s="212">
        <v>187000</v>
      </c>
      <c r="G4018" s="909" t="s">
        <v>1400</v>
      </c>
      <c r="H4018" s="909" t="s">
        <v>1401</v>
      </c>
      <c r="AY4018" s="126"/>
      <c r="BB4018" s="126"/>
      <c r="BE4018" s="126"/>
    </row>
    <row r="4019" spans="5:57" x14ac:dyDescent="0.25">
      <c r="E4019" s="282">
        <v>44259</v>
      </c>
      <c r="F4019" s="212">
        <v>8000</v>
      </c>
      <c r="G4019" s="909" t="s">
        <v>1402</v>
      </c>
      <c r="H4019" s="909" t="s">
        <v>1403</v>
      </c>
      <c r="AY4019" s="126"/>
      <c r="BB4019" s="126"/>
      <c r="BE4019" s="126"/>
    </row>
    <row r="4020" spans="5:57" x14ac:dyDescent="0.25">
      <c r="E4020" s="282">
        <v>44257</v>
      </c>
      <c r="F4020" s="212">
        <v>20000</v>
      </c>
      <c r="G4020" s="909" t="s">
        <v>1384</v>
      </c>
      <c r="H4020" s="909" t="s">
        <v>1039</v>
      </c>
      <c r="AY4020" s="126"/>
      <c r="BB4020" s="126"/>
      <c r="BE4020" s="126"/>
    </row>
    <row r="4021" spans="5:57" x14ac:dyDescent="0.25">
      <c r="E4021" s="282">
        <v>44254</v>
      </c>
      <c r="F4021" s="212">
        <v>190000</v>
      </c>
      <c r="G4021" s="909"/>
      <c r="H4021" s="909" t="s">
        <v>1404</v>
      </c>
      <c r="AY4021" s="126"/>
      <c r="BB4021" s="126"/>
      <c r="BE4021" s="126"/>
    </row>
    <row r="4022" spans="5:57" x14ac:dyDescent="0.25">
      <c r="E4022" s="282">
        <v>44252</v>
      </c>
      <c r="F4022" s="212">
        <v>6000</v>
      </c>
      <c r="G4022" s="909" t="s">
        <v>1400</v>
      </c>
      <c r="H4022" s="909" t="s">
        <v>1405</v>
      </c>
      <c r="AY4022" s="126"/>
      <c r="BB4022" s="126"/>
      <c r="BE4022" s="126"/>
    </row>
    <row r="4023" spans="5:57" x14ac:dyDescent="0.25">
      <c r="E4023" s="282">
        <v>44249</v>
      </c>
      <c r="F4023" s="212">
        <v>30000</v>
      </c>
      <c r="G4023" s="909" t="s">
        <v>1384</v>
      </c>
      <c r="H4023" s="909" t="s">
        <v>1039</v>
      </c>
      <c r="AY4023" s="126"/>
      <c r="BB4023" s="126"/>
      <c r="BE4023" s="126"/>
    </row>
    <row r="4024" spans="5:57" x14ac:dyDescent="0.25">
      <c r="E4024" s="282">
        <v>44248</v>
      </c>
      <c r="F4024" s="212">
        <v>20000</v>
      </c>
      <c r="G4024" s="909"/>
      <c r="H4024" s="909" t="s">
        <v>1409</v>
      </c>
      <c r="AY4024" s="126"/>
      <c r="BB4024" s="126"/>
      <c r="BE4024" s="126"/>
    </row>
    <row r="4025" spans="5:57" x14ac:dyDescent="0.25">
      <c r="E4025" s="282">
        <v>44248</v>
      </c>
      <c r="F4025" s="212">
        <v>40000</v>
      </c>
      <c r="G4025" s="909"/>
      <c r="H4025" s="909" t="s">
        <v>1406</v>
      </c>
      <c r="AY4025" s="126"/>
      <c r="BB4025" s="126"/>
      <c r="BE4025" s="126"/>
    </row>
    <row r="4026" spans="5:57" x14ac:dyDescent="0.25">
      <c r="E4026" s="282">
        <v>44248</v>
      </c>
      <c r="F4026" s="212">
        <v>25000</v>
      </c>
      <c r="G4026" s="909"/>
      <c r="H4026" s="909" t="s">
        <v>995</v>
      </c>
      <c r="AY4026" s="126"/>
      <c r="BB4026" s="126"/>
      <c r="BE4026" s="126"/>
    </row>
    <row r="4027" spans="5:57" x14ac:dyDescent="0.25">
      <c r="E4027" s="282">
        <v>44248</v>
      </c>
      <c r="F4027" s="212">
        <v>141000</v>
      </c>
      <c r="G4027" s="909"/>
      <c r="H4027" s="909" t="s">
        <v>889</v>
      </c>
      <c r="AY4027" s="126"/>
      <c r="BB4027" s="126"/>
      <c r="BE4027" s="126"/>
    </row>
    <row r="4028" spans="5:57" x14ac:dyDescent="0.25">
      <c r="E4028" s="282">
        <v>44248</v>
      </c>
      <c r="F4028" s="212">
        <v>17000</v>
      </c>
      <c r="G4028" s="909"/>
      <c r="H4028" s="909" t="s">
        <v>1412</v>
      </c>
      <c r="AY4028" s="126"/>
      <c r="BB4028" s="126"/>
      <c r="BE4028" s="126"/>
    </row>
    <row r="4029" spans="5:57" x14ac:dyDescent="0.25">
      <c r="E4029" s="282">
        <v>44248</v>
      </c>
      <c r="F4029" s="212">
        <v>33000</v>
      </c>
      <c r="G4029" s="909"/>
      <c r="H4029" s="909" t="s">
        <v>1407</v>
      </c>
      <c r="AY4029" s="126"/>
      <c r="BB4029" s="126"/>
      <c r="BE4029" s="126"/>
    </row>
    <row r="4030" spans="5:57" x14ac:dyDescent="0.25">
      <c r="E4030" s="282">
        <v>44248</v>
      </c>
      <c r="F4030" s="212">
        <v>25000</v>
      </c>
      <c r="G4030" s="909"/>
      <c r="H4030" s="909" t="s">
        <v>1411</v>
      </c>
      <c r="AY4030" s="126"/>
      <c r="BB4030" s="126"/>
      <c r="BE4030" s="126"/>
    </row>
    <row r="4031" spans="5:57" x14ac:dyDescent="0.25">
      <c r="E4031" s="282">
        <v>44248</v>
      </c>
      <c r="F4031" s="212">
        <v>3000</v>
      </c>
      <c r="G4031" s="909"/>
      <c r="H4031" s="909" t="s">
        <v>1410</v>
      </c>
      <c r="AY4031" s="126"/>
      <c r="BB4031" s="126"/>
      <c r="BE4031" s="126"/>
    </row>
    <row r="4032" spans="5:57" x14ac:dyDescent="0.25">
      <c r="E4032" s="282">
        <v>44248</v>
      </c>
      <c r="F4032" s="212">
        <v>5000</v>
      </c>
      <c r="G4032" s="909"/>
      <c r="H4032" s="909" t="s">
        <v>1408</v>
      </c>
      <c r="AY4032" s="126"/>
      <c r="BB4032" s="126"/>
      <c r="BE4032" s="126"/>
    </row>
    <row r="4033" spans="5:57" x14ac:dyDescent="0.25">
      <c r="E4033" s="282">
        <v>44246</v>
      </c>
      <c r="F4033" s="212">
        <v>7000</v>
      </c>
      <c r="G4033" s="909" t="s">
        <v>1386</v>
      </c>
      <c r="H4033" s="909" t="s">
        <v>1387</v>
      </c>
      <c r="AY4033" s="126"/>
      <c r="BB4033" s="126"/>
      <c r="BE4033" s="126"/>
    </row>
    <row r="4034" spans="5:57" x14ac:dyDescent="0.25">
      <c r="E4034" s="282">
        <v>44244</v>
      </c>
      <c r="F4034" s="212">
        <v>3000</v>
      </c>
      <c r="G4034" s="909"/>
      <c r="H4034" s="909" t="s">
        <v>1413</v>
      </c>
      <c r="AY4034" s="126"/>
      <c r="BB4034" s="126"/>
      <c r="BE4034" s="126"/>
    </row>
    <row r="4035" spans="5:57" x14ac:dyDescent="0.25">
      <c r="E4035" s="282">
        <v>44243</v>
      </c>
      <c r="F4035" s="212">
        <v>2000</v>
      </c>
      <c r="G4035" s="909"/>
      <c r="H4035" s="909" t="s">
        <v>1415</v>
      </c>
      <c r="AY4035" s="126"/>
      <c r="BB4035" s="126"/>
      <c r="BE4035" s="126"/>
    </row>
    <row r="4036" spans="5:57" x14ac:dyDescent="0.25">
      <c r="E4036" s="282">
        <v>44243</v>
      </c>
      <c r="F4036" s="212">
        <v>2000</v>
      </c>
      <c r="G4036" s="909"/>
      <c r="H4036" s="909" t="s">
        <v>1414</v>
      </c>
      <c r="AY4036" s="126"/>
      <c r="BB4036" s="126"/>
      <c r="BE4036" s="126"/>
    </row>
    <row r="4037" spans="5:57" x14ac:dyDescent="0.25">
      <c r="E4037" s="282">
        <v>44241</v>
      </c>
      <c r="F4037" s="212">
        <v>2000</v>
      </c>
      <c r="G4037" s="909"/>
      <c r="H4037" s="909" t="s">
        <v>1416</v>
      </c>
      <c r="AY4037" s="126"/>
      <c r="BB4037" s="126"/>
      <c r="BE4037" s="126"/>
    </row>
    <row r="4038" spans="5:57" x14ac:dyDescent="0.25">
      <c r="E4038" s="282">
        <v>44241</v>
      </c>
      <c r="F4038" s="212">
        <v>7000</v>
      </c>
      <c r="G4038" s="909"/>
      <c r="H4038" s="909" t="s">
        <v>1417</v>
      </c>
      <c r="AY4038" s="126"/>
      <c r="BB4038" s="126"/>
      <c r="BE4038" s="126"/>
    </row>
    <row r="4039" spans="5:57" x14ac:dyDescent="0.25">
      <c r="E4039" s="282">
        <v>44240</v>
      </c>
      <c r="F4039" s="212">
        <v>20000</v>
      </c>
      <c r="G4039" s="909" t="s">
        <v>1384</v>
      </c>
      <c r="H4039" s="909" t="s">
        <v>1039</v>
      </c>
      <c r="AY4039" s="126"/>
      <c r="BB4039" s="126"/>
      <c r="BE4039" s="126"/>
    </row>
    <row r="4040" spans="5:57" x14ac:dyDescent="0.25">
      <c r="E4040" s="282">
        <v>44240</v>
      </c>
      <c r="F4040" s="212">
        <v>3000</v>
      </c>
      <c r="G4040" s="909" t="s">
        <v>1384</v>
      </c>
      <c r="H4040" s="909" t="s">
        <v>1032</v>
      </c>
      <c r="AY4040" s="126"/>
      <c r="BB4040" s="126"/>
      <c r="BE4040" s="126"/>
    </row>
    <row r="4041" spans="5:57" x14ac:dyDescent="0.25">
      <c r="E4041" s="282">
        <v>44240</v>
      </c>
      <c r="F4041" s="212">
        <v>144000</v>
      </c>
      <c r="G4041" s="909" t="s">
        <v>1400</v>
      </c>
      <c r="H4041" s="909" t="s">
        <v>1419</v>
      </c>
      <c r="AY4041" s="126"/>
      <c r="BB4041" s="126"/>
      <c r="BE4041" s="126"/>
    </row>
    <row r="4042" spans="5:57" x14ac:dyDescent="0.25">
      <c r="E4042" s="282">
        <v>44240</v>
      </c>
      <c r="F4042" s="212">
        <v>17000</v>
      </c>
      <c r="G4042" s="909"/>
      <c r="H4042" s="909" t="s">
        <v>1418</v>
      </c>
      <c r="AY4042" s="126"/>
      <c r="BB4042" s="126"/>
      <c r="BE4042" s="126"/>
    </row>
    <row r="4043" spans="5:57" x14ac:dyDescent="0.25">
      <c r="E4043" s="282">
        <v>44239</v>
      </c>
      <c r="F4043" s="212">
        <v>5000</v>
      </c>
      <c r="G4043" s="909" t="s">
        <v>1384</v>
      </c>
      <c r="H4043" s="909" t="s">
        <v>1032</v>
      </c>
      <c r="AY4043" s="126"/>
      <c r="BB4043" s="126"/>
      <c r="BE4043" s="126"/>
    </row>
    <row r="4044" spans="5:57" x14ac:dyDescent="0.25">
      <c r="E4044" s="282">
        <v>44239</v>
      </c>
      <c r="F4044" s="212">
        <v>33000</v>
      </c>
      <c r="G4044" s="909"/>
      <c r="H4044" s="909" t="s">
        <v>1420</v>
      </c>
      <c r="AY4044" s="126"/>
      <c r="BB4044" s="126"/>
      <c r="BE4044" s="126"/>
    </row>
    <row r="4045" spans="5:57" x14ac:dyDescent="0.25">
      <c r="E4045" s="282">
        <v>44236</v>
      </c>
      <c r="F4045" s="212">
        <v>5000</v>
      </c>
      <c r="G4045" s="909" t="s">
        <v>1384</v>
      </c>
      <c r="H4045" s="909" t="s">
        <v>1032</v>
      </c>
      <c r="AY4045" s="126"/>
      <c r="BB4045" s="126"/>
      <c r="BE4045" s="126"/>
    </row>
    <row r="4046" spans="5:57" x14ac:dyDescent="0.25">
      <c r="E4046" s="282">
        <v>44235</v>
      </c>
      <c r="F4046" s="212">
        <v>20000</v>
      </c>
      <c r="G4046" s="909" t="s">
        <v>1384</v>
      </c>
      <c r="H4046" s="909" t="s">
        <v>1039</v>
      </c>
      <c r="AY4046" s="126"/>
      <c r="BB4046" s="126"/>
      <c r="BE4046" s="126"/>
    </row>
    <row r="4047" spans="5:57" x14ac:dyDescent="0.25">
      <c r="E4047" s="282">
        <v>44232</v>
      </c>
      <c r="F4047" s="212">
        <v>7000</v>
      </c>
      <c r="G4047" s="909" t="s">
        <v>1386</v>
      </c>
      <c r="H4047" s="909" t="s">
        <v>1387</v>
      </c>
      <c r="AY4047" s="126"/>
      <c r="BB4047" s="126"/>
      <c r="BE4047" s="126"/>
    </row>
    <row r="4048" spans="5:57" x14ac:dyDescent="0.25">
      <c r="E4048" s="282">
        <v>44232</v>
      </c>
      <c r="F4048" s="212">
        <v>180000</v>
      </c>
      <c r="G4048" s="909" t="s">
        <v>1400</v>
      </c>
      <c r="H4048" s="909" t="s">
        <v>1422</v>
      </c>
      <c r="AY4048" s="126"/>
      <c r="BB4048" s="126"/>
      <c r="BE4048" s="126"/>
    </row>
    <row r="4049" spans="5:57" x14ac:dyDescent="0.25">
      <c r="E4049" s="282">
        <v>44232</v>
      </c>
      <c r="F4049" s="212">
        <v>14000</v>
      </c>
      <c r="G4049" s="909"/>
      <c r="H4049" s="909" t="s">
        <v>1421</v>
      </c>
      <c r="AY4049" s="126"/>
      <c r="BB4049" s="126"/>
      <c r="BE4049" s="126"/>
    </row>
    <row r="4050" spans="5:57" x14ac:dyDescent="0.25">
      <c r="E4050" s="282">
        <v>44230</v>
      </c>
      <c r="F4050" s="212">
        <v>10000</v>
      </c>
      <c r="G4050" s="909" t="s">
        <v>1400</v>
      </c>
      <c r="H4050" s="909" t="s">
        <v>1258</v>
      </c>
      <c r="AY4050" s="126"/>
      <c r="BB4050" s="126"/>
      <c r="BE4050" s="126"/>
    </row>
    <row r="4051" spans="5:57" x14ac:dyDescent="0.25">
      <c r="E4051" s="282">
        <v>44230</v>
      </c>
      <c r="F4051" s="212">
        <v>2000</v>
      </c>
      <c r="G4051" s="909" t="s">
        <v>1423</v>
      </c>
      <c r="H4051" s="909" t="s">
        <v>1424</v>
      </c>
      <c r="AY4051" s="126"/>
      <c r="BB4051" s="126"/>
      <c r="BE4051" s="126"/>
    </row>
    <row r="4052" spans="5:57" x14ac:dyDescent="0.25">
      <c r="E4052" s="282">
        <v>44230</v>
      </c>
      <c r="F4052" s="212">
        <v>8000</v>
      </c>
      <c r="G4052" s="909" t="s">
        <v>690</v>
      </c>
      <c r="H4052" s="909" t="s">
        <v>1425</v>
      </c>
      <c r="AY4052" s="126"/>
      <c r="BB4052" s="126"/>
      <c r="BE4052" s="126"/>
    </row>
    <row r="4053" spans="5:57" x14ac:dyDescent="0.25">
      <c r="E4053" s="414">
        <v>44227</v>
      </c>
      <c r="F4053" s="221">
        <v>50000</v>
      </c>
      <c r="G4053" s="225" t="s">
        <v>1188</v>
      </c>
      <c r="H4053" s="225" t="s">
        <v>1426</v>
      </c>
      <c r="AY4053" s="126"/>
      <c r="BB4053" s="126"/>
      <c r="BE4053" s="126"/>
    </row>
    <row r="4054" spans="5:57" x14ac:dyDescent="0.25">
      <c r="E4054" s="282">
        <v>44227</v>
      </c>
      <c r="F4054" s="212">
        <v>117000</v>
      </c>
      <c r="G4054" s="1006" t="s">
        <v>1400</v>
      </c>
      <c r="H4054" s="1006" t="s">
        <v>1419</v>
      </c>
      <c r="AY4054" s="126"/>
      <c r="BB4054" s="126"/>
      <c r="BE4054" s="126"/>
    </row>
    <row r="4055" spans="5:57" x14ac:dyDescent="0.25">
      <c r="E4055" s="282">
        <v>44227</v>
      </c>
      <c r="F4055" s="212">
        <v>10000</v>
      </c>
      <c r="G4055" s="909" t="s">
        <v>1427</v>
      </c>
      <c r="H4055" s="909" t="s">
        <v>1428</v>
      </c>
      <c r="AY4055" s="126"/>
      <c r="BB4055" s="126"/>
      <c r="BE4055" s="126"/>
    </row>
    <row r="4056" spans="5:57" x14ac:dyDescent="0.25">
      <c r="E4056" s="282">
        <v>44221</v>
      </c>
      <c r="F4056" s="212">
        <v>7000</v>
      </c>
      <c r="G4056" s="909" t="s">
        <v>1386</v>
      </c>
      <c r="H4056" s="909" t="s">
        <v>1387</v>
      </c>
      <c r="AY4056" s="126"/>
      <c r="BB4056" s="126"/>
      <c r="BE4056" s="126"/>
    </row>
    <row r="4057" spans="5:57" x14ac:dyDescent="0.25">
      <c r="E4057" s="282">
        <v>44221</v>
      </c>
      <c r="F4057" s="212">
        <v>10000</v>
      </c>
      <c r="G4057" s="909" t="s">
        <v>1429</v>
      </c>
      <c r="H4057" s="909" t="s">
        <v>1430</v>
      </c>
      <c r="AY4057" s="126"/>
      <c r="BB4057" s="126"/>
      <c r="BE4057" s="126"/>
    </row>
    <row r="4058" spans="5:57" x14ac:dyDescent="0.25">
      <c r="E4058" s="282">
        <v>44219</v>
      </c>
      <c r="F4058" s="212">
        <v>35000</v>
      </c>
      <c r="G4058" s="909" t="s">
        <v>1431</v>
      </c>
      <c r="H4058" s="909" t="s">
        <v>1432</v>
      </c>
      <c r="AY4058" s="126"/>
      <c r="BB4058" s="126"/>
      <c r="BE4058" s="126"/>
    </row>
    <row r="4059" spans="5:57" x14ac:dyDescent="0.25">
      <c r="E4059" s="282">
        <v>44218</v>
      </c>
      <c r="F4059" s="212">
        <v>200000</v>
      </c>
      <c r="G4059" s="909" t="s">
        <v>1400</v>
      </c>
      <c r="H4059" s="909" t="s">
        <v>1422</v>
      </c>
      <c r="AY4059" s="126"/>
      <c r="BB4059" s="126"/>
      <c r="BE4059" s="126"/>
    </row>
    <row r="4060" spans="5:57" x14ac:dyDescent="0.25">
      <c r="E4060" s="282">
        <v>44214</v>
      </c>
      <c r="F4060" s="212">
        <v>30000</v>
      </c>
      <c r="G4060" s="909" t="s">
        <v>1384</v>
      </c>
      <c r="H4060" s="909" t="s">
        <v>1039</v>
      </c>
      <c r="AY4060" s="126"/>
      <c r="BB4060" s="126"/>
      <c r="BE4060" s="126"/>
    </row>
    <row r="4061" spans="5:57" x14ac:dyDescent="0.25">
      <c r="E4061" s="282">
        <v>44214</v>
      </c>
      <c r="F4061" s="212">
        <v>7000</v>
      </c>
      <c r="G4061" s="909" t="s">
        <v>1386</v>
      </c>
      <c r="H4061" s="909" t="s">
        <v>1387</v>
      </c>
      <c r="AY4061" s="126"/>
      <c r="BB4061" s="126"/>
      <c r="BE4061" s="126"/>
    </row>
    <row r="4062" spans="5:57" x14ac:dyDescent="0.25">
      <c r="E4062" s="404">
        <v>44211</v>
      </c>
      <c r="F4062" s="405">
        <v>0</v>
      </c>
      <c r="G4062" s="406" t="s">
        <v>1400</v>
      </c>
      <c r="H4062" s="406" t="s">
        <v>1433</v>
      </c>
      <c r="AY4062" s="126"/>
      <c r="BB4062" s="126"/>
      <c r="BE4062" s="126"/>
    </row>
    <row r="4063" spans="5:57" x14ac:dyDescent="0.25">
      <c r="E4063" s="404"/>
      <c r="F4063" s="405"/>
      <c r="G4063" s="407"/>
      <c r="H4063" s="405"/>
      <c r="AY4063" s="126"/>
      <c r="BB4063" s="126"/>
      <c r="BE4063" s="126"/>
    </row>
    <row r="4064" spans="5:57" x14ac:dyDescent="0.25">
      <c r="E4064" s="404"/>
      <c r="F4064" s="550"/>
      <c r="G4064" s="407"/>
      <c r="H4064" s="550"/>
      <c r="AY4064" s="126"/>
      <c r="BB4064" s="126"/>
      <c r="BE4064" s="126"/>
    </row>
    <row r="4065" spans="5:57" x14ac:dyDescent="0.25">
      <c r="E4065" s="403"/>
      <c r="F4065" s="403"/>
      <c r="G4065" s="403"/>
      <c r="H4065" s="403"/>
      <c r="AY4065" s="126"/>
      <c r="BB4065" s="126"/>
      <c r="BE4065" s="126"/>
    </row>
    <row r="4066" spans="5:57" x14ac:dyDescent="0.25">
      <c r="E4066" s="403"/>
      <c r="F4066" s="403"/>
      <c r="G4066" s="403"/>
      <c r="H4066" s="403"/>
      <c r="AY4066" s="126"/>
      <c r="BB4066" s="126"/>
      <c r="BE4066" s="126"/>
    </row>
    <row r="4067" spans="5:57" x14ac:dyDescent="0.25">
      <c r="E4067" s="403"/>
      <c r="F4067" s="403"/>
      <c r="G4067" s="403"/>
      <c r="H4067" s="403"/>
      <c r="AY4067" s="126"/>
      <c r="BB4067" s="126"/>
      <c r="BE4067" s="126"/>
    </row>
    <row r="4068" spans="5:57" x14ac:dyDescent="0.25">
      <c r="E4068" s="403"/>
      <c r="F4068" s="403"/>
      <c r="G4068" s="403"/>
      <c r="H4068" s="403"/>
      <c r="AY4068" s="126"/>
      <c r="BB4068" s="126"/>
      <c r="BE4068" s="126"/>
    </row>
    <row r="4069" spans="5:57" x14ac:dyDescent="0.25">
      <c r="E4069" s="403"/>
      <c r="F4069" s="403"/>
      <c r="G4069" s="403"/>
      <c r="H4069" s="403"/>
      <c r="AY4069" s="126"/>
      <c r="BB4069" s="126"/>
      <c r="BE4069" s="126"/>
    </row>
    <row r="4070" spans="5:57" x14ac:dyDescent="0.25">
      <c r="E4070" s="403"/>
      <c r="F4070" s="403"/>
      <c r="G4070" s="403"/>
      <c r="H4070" s="403"/>
      <c r="AY4070" s="126"/>
      <c r="BB4070" s="126"/>
      <c r="BE4070" s="126"/>
    </row>
    <row r="4071" spans="5:57" x14ac:dyDescent="0.25">
      <c r="E4071" s="403"/>
      <c r="F4071" s="403"/>
      <c r="G4071" s="403"/>
      <c r="H4071" s="403"/>
      <c r="AY4071" s="126"/>
      <c r="BB4071" s="126"/>
      <c r="BE4071" s="126"/>
    </row>
    <row r="4072" spans="5:57" x14ac:dyDescent="0.25">
      <c r="E4072" s="403"/>
      <c r="F4072" s="403"/>
      <c r="G4072" s="403"/>
      <c r="H4072" s="403"/>
      <c r="AY4072" s="126"/>
      <c r="BB4072" s="126"/>
      <c r="BE4072" s="126"/>
    </row>
    <row r="4073" spans="5:57" x14ac:dyDescent="0.25">
      <c r="E4073" s="403"/>
      <c r="F4073" s="403"/>
      <c r="G4073" s="403"/>
      <c r="H4073" s="403"/>
      <c r="AY4073" s="126"/>
      <c r="BB4073" s="126"/>
      <c r="BE4073" s="126"/>
    </row>
    <row r="4074" spans="5:57" x14ac:dyDescent="0.25">
      <c r="E4074" s="403"/>
      <c r="F4074" s="403"/>
      <c r="G4074" s="403"/>
      <c r="H4074" s="403"/>
      <c r="AY4074" s="126"/>
      <c r="BB4074" s="126"/>
      <c r="BE4074" s="126"/>
    </row>
    <row r="4075" spans="5:57" x14ac:dyDescent="0.25">
      <c r="E4075" s="403"/>
      <c r="F4075" s="403"/>
      <c r="G4075" s="403"/>
      <c r="H4075" s="403"/>
      <c r="AY4075" s="126"/>
      <c r="BB4075" s="126"/>
      <c r="BE4075" s="126"/>
    </row>
    <row r="4076" spans="5:57" x14ac:dyDescent="0.25">
      <c r="E4076" s="403"/>
      <c r="F4076" s="403"/>
      <c r="G4076" s="403"/>
      <c r="H4076" s="403"/>
      <c r="AY4076" s="126"/>
      <c r="BB4076" s="126"/>
      <c r="BE4076" s="126"/>
    </row>
    <row r="4077" spans="5:57" x14ac:dyDescent="0.25">
      <c r="E4077" s="403"/>
      <c r="F4077" s="403"/>
      <c r="G4077" s="403"/>
      <c r="H4077" s="403"/>
      <c r="AY4077" s="126"/>
      <c r="BB4077" s="126"/>
      <c r="BE4077" s="126"/>
    </row>
    <row r="4078" spans="5:57" x14ac:dyDescent="0.25">
      <c r="E4078" s="403"/>
      <c r="F4078" s="403"/>
      <c r="G4078" s="403"/>
      <c r="H4078" s="403"/>
      <c r="AY4078" s="126"/>
      <c r="BB4078" s="126"/>
      <c r="BE4078" s="126"/>
    </row>
    <row r="4079" spans="5:57" x14ac:dyDescent="0.25">
      <c r="E4079" s="403"/>
      <c r="F4079" s="403"/>
      <c r="G4079" s="403"/>
      <c r="H4079" s="403"/>
      <c r="AY4079" s="126"/>
      <c r="BB4079" s="126"/>
      <c r="BE4079" s="126"/>
    </row>
    <row r="4080" spans="5:57" x14ac:dyDescent="0.25">
      <c r="E4080" s="403"/>
      <c r="F4080" s="403"/>
      <c r="G4080" s="403"/>
      <c r="H4080" s="403"/>
      <c r="AY4080" s="126"/>
      <c r="BB4080" s="126"/>
      <c r="BE4080" s="126"/>
    </row>
    <row r="4081" spans="5:57" x14ac:dyDescent="0.25">
      <c r="E4081" s="403"/>
      <c r="F4081" s="403"/>
      <c r="G4081" s="403"/>
      <c r="H4081" s="403"/>
      <c r="AY4081" s="126"/>
      <c r="BB4081" s="126"/>
      <c r="BE4081" s="126"/>
    </row>
    <row r="4082" spans="5:57" x14ac:dyDescent="0.25">
      <c r="E4082" s="403"/>
      <c r="F4082" s="403"/>
      <c r="G4082" s="403"/>
      <c r="H4082" s="403"/>
      <c r="AY4082" s="126"/>
      <c r="BB4082" s="126"/>
      <c r="BE4082" s="126"/>
    </row>
    <row r="4083" spans="5:57" x14ac:dyDescent="0.25">
      <c r="E4083" s="403"/>
      <c r="F4083" s="403"/>
      <c r="G4083" s="403"/>
      <c r="H4083" s="403"/>
      <c r="AY4083" s="126"/>
      <c r="BB4083" s="126"/>
      <c r="BE4083" s="126"/>
    </row>
    <row r="4084" spans="5:57" x14ac:dyDescent="0.25">
      <c r="E4084" s="403"/>
      <c r="F4084" s="403"/>
      <c r="G4084" s="403"/>
      <c r="H4084" s="403"/>
      <c r="AY4084" s="126"/>
      <c r="BB4084" s="126"/>
      <c r="BE4084" s="126"/>
    </row>
    <row r="4085" spans="5:57" x14ac:dyDescent="0.25">
      <c r="E4085" s="403"/>
      <c r="F4085" s="403"/>
      <c r="G4085" s="403"/>
      <c r="H4085" s="403"/>
      <c r="AY4085" s="126"/>
      <c r="BB4085" s="126"/>
      <c r="BE4085" s="126"/>
    </row>
    <row r="4086" spans="5:57" x14ac:dyDescent="0.25">
      <c r="E4086" s="403"/>
      <c r="F4086" s="403"/>
      <c r="G4086" s="403"/>
      <c r="H4086" s="403"/>
      <c r="AY4086" s="126"/>
      <c r="BB4086" s="126"/>
      <c r="BE4086" s="126"/>
    </row>
    <row r="4087" spans="5:57" x14ac:dyDescent="0.25">
      <c r="E4087" s="403"/>
      <c r="F4087" s="403"/>
      <c r="G4087" s="403"/>
      <c r="H4087" s="403"/>
      <c r="AY4087" s="126"/>
      <c r="BB4087" s="126"/>
      <c r="BE4087" s="126"/>
    </row>
    <row r="4088" spans="5:57" x14ac:dyDescent="0.25">
      <c r="E4088" s="403"/>
      <c r="F4088" s="403"/>
      <c r="G4088" s="403"/>
      <c r="H4088" s="403"/>
      <c r="AY4088" s="126"/>
      <c r="BB4088" s="126"/>
      <c r="BE4088" s="126"/>
    </row>
    <row r="4089" spans="5:57" x14ac:dyDescent="0.25">
      <c r="E4089" s="403"/>
      <c r="F4089" s="403"/>
      <c r="G4089" s="403"/>
      <c r="H4089" s="403"/>
      <c r="AY4089" s="126"/>
      <c r="BB4089" s="126"/>
      <c r="BE4089" s="126"/>
    </row>
    <row r="4090" spans="5:57" x14ac:dyDescent="0.25">
      <c r="E4090" s="403"/>
      <c r="F4090" s="403"/>
      <c r="G4090" s="403"/>
      <c r="H4090" s="403"/>
      <c r="AY4090" s="126"/>
      <c r="BB4090" s="126"/>
      <c r="BE4090" s="126"/>
    </row>
    <row r="4091" spans="5:57" x14ac:dyDescent="0.25">
      <c r="E4091" s="403"/>
      <c r="F4091" s="403"/>
      <c r="G4091" s="403"/>
      <c r="H4091" s="403"/>
      <c r="AY4091" s="126"/>
      <c r="BB4091" s="126"/>
      <c r="BE4091" s="126"/>
    </row>
    <row r="4092" spans="5:57" x14ac:dyDescent="0.25">
      <c r="E4092" s="403"/>
      <c r="F4092" s="403"/>
      <c r="G4092" s="403"/>
      <c r="H4092" s="403"/>
      <c r="AY4092" s="126"/>
      <c r="BB4092" s="126"/>
      <c r="BE4092" s="126"/>
    </row>
    <row r="4093" spans="5:57" x14ac:dyDescent="0.25">
      <c r="E4093" s="403"/>
      <c r="F4093" s="403"/>
      <c r="G4093" s="403"/>
      <c r="H4093" s="403"/>
      <c r="AY4093" s="126"/>
      <c r="BB4093" s="126"/>
      <c r="BE4093" s="126"/>
    </row>
    <row r="4094" spans="5:57" x14ac:dyDescent="0.25">
      <c r="E4094" s="403"/>
      <c r="F4094" s="403"/>
      <c r="G4094" s="403"/>
      <c r="H4094" s="403"/>
      <c r="AY4094" s="126"/>
      <c r="BB4094" s="126"/>
      <c r="BE4094" s="126"/>
    </row>
    <row r="4095" spans="5:57" x14ac:dyDescent="0.25">
      <c r="E4095" s="403"/>
      <c r="F4095" s="403"/>
      <c r="G4095" s="403"/>
      <c r="H4095" s="403"/>
      <c r="AY4095" s="126"/>
      <c r="BB4095" s="126"/>
      <c r="BE4095" s="126"/>
    </row>
    <row r="4096" spans="5:57" x14ac:dyDescent="0.25">
      <c r="E4096" s="403"/>
      <c r="F4096" s="403"/>
      <c r="G4096" s="403"/>
      <c r="H4096" s="403"/>
      <c r="AY4096" s="126"/>
      <c r="BB4096" s="126"/>
      <c r="BE4096" s="126"/>
    </row>
    <row r="4097" spans="5:57" x14ac:dyDescent="0.25">
      <c r="E4097" s="403"/>
      <c r="F4097" s="403"/>
      <c r="G4097" s="403"/>
      <c r="H4097" s="403"/>
      <c r="AY4097" s="126"/>
      <c r="BB4097" s="126"/>
      <c r="BE4097" s="126"/>
    </row>
    <row r="4098" spans="5:57" x14ac:dyDescent="0.25">
      <c r="E4098" s="403"/>
      <c r="F4098" s="403"/>
      <c r="G4098" s="403"/>
      <c r="H4098" s="403"/>
      <c r="AY4098" s="126"/>
      <c r="BB4098" s="126"/>
      <c r="BE4098" s="126"/>
    </row>
    <row r="4099" spans="5:57" x14ac:dyDescent="0.25">
      <c r="E4099" s="403"/>
      <c r="F4099" s="403"/>
      <c r="G4099" s="403"/>
      <c r="H4099" s="403"/>
      <c r="AY4099" s="126"/>
      <c r="BB4099" s="126"/>
      <c r="BE4099" s="126"/>
    </row>
    <row r="4100" spans="5:57" x14ac:dyDescent="0.25">
      <c r="E4100" s="403"/>
      <c r="F4100" s="403"/>
      <c r="G4100" s="403"/>
      <c r="H4100" s="403"/>
      <c r="AY4100" s="126"/>
      <c r="BB4100" s="126"/>
      <c r="BE4100" s="126"/>
    </row>
    <row r="4101" spans="5:57" x14ac:dyDescent="0.25">
      <c r="E4101" s="403"/>
      <c r="F4101" s="403"/>
      <c r="G4101" s="403"/>
      <c r="H4101" s="403"/>
      <c r="AY4101" s="126"/>
      <c r="BB4101" s="126"/>
      <c r="BE4101" s="126"/>
    </row>
    <row r="4102" spans="5:57" x14ac:dyDescent="0.25">
      <c r="E4102" s="403"/>
      <c r="F4102" s="403"/>
      <c r="G4102" s="403"/>
      <c r="H4102" s="403"/>
      <c r="AY4102" s="126"/>
      <c r="BB4102" s="126"/>
      <c r="BE4102" s="126"/>
    </row>
    <row r="4103" spans="5:57" x14ac:dyDescent="0.25">
      <c r="E4103" s="403"/>
      <c r="F4103" s="403"/>
      <c r="G4103" s="403"/>
      <c r="H4103" s="403"/>
      <c r="AY4103" s="126"/>
      <c r="BB4103" s="126"/>
      <c r="BE4103" s="126"/>
    </row>
    <row r="4104" spans="5:57" x14ac:dyDescent="0.25">
      <c r="E4104" s="403"/>
      <c r="F4104" s="403"/>
      <c r="G4104" s="403"/>
      <c r="H4104" s="403"/>
      <c r="AY4104" s="126"/>
      <c r="BB4104" s="126"/>
      <c r="BE4104" s="126"/>
    </row>
    <row r="4105" spans="5:57" x14ac:dyDescent="0.25">
      <c r="E4105" s="403"/>
      <c r="F4105" s="403"/>
      <c r="G4105" s="403"/>
      <c r="H4105" s="403"/>
      <c r="AY4105" s="126"/>
      <c r="BB4105" s="126"/>
      <c r="BE4105" s="126"/>
    </row>
    <row r="4106" spans="5:57" x14ac:dyDescent="0.25">
      <c r="E4106" s="403"/>
      <c r="F4106" s="403"/>
      <c r="G4106" s="403"/>
      <c r="H4106" s="403"/>
      <c r="AY4106" s="126"/>
      <c r="BB4106" s="126"/>
      <c r="BE4106" s="126"/>
    </row>
    <row r="4107" spans="5:57" x14ac:dyDescent="0.25">
      <c r="E4107" s="403"/>
      <c r="F4107" s="403"/>
      <c r="G4107" s="403"/>
      <c r="H4107" s="403"/>
      <c r="AY4107" s="126"/>
      <c r="BB4107" s="126"/>
      <c r="BE4107" s="126"/>
    </row>
    <row r="4108" spans="5:57" x14ac:dyDescent="0.25">
      <c r="E4108" s="403"/>
      <c r="F4108" s="403"/>
      <c r="G4108" s="403"/>
      <c r="H4108" s="403"/>
      <c r="AY4108" s="126"/>
      <c r="BB4108" s="126"/>
      <c r="BE4108" s="126"/>
    </row>
    <row r="4109" spans="5:57" x14ac:dyDescent="0.25">
      <c r="E4109" s="403"/>
      <c r="F4109" s="403"/>
      <c r="G4109" s="403"/>
      <c r="H4109" s="403"/>
      <c r="AY4109" s="126"/>
      <c r="BB4109" s="126"/>
      <c r="BE4109" s="126"/>
    </row>
    <row r="4110" spans="5:57" x14ac:dyDescent="0.25">
      <c r="E4110" s="403"/>
      <c r="F4110" s="403"/>
      <c r="G4110" s="403"/>
      <c r="H4110" s="403"/>
      <c r="AY4110" s="126"/>
      <c r="BB4110" s="126"/>
      <c r="BE4110" s="126"/>
    </row>
    <row r="4111" spans="5:57" x14ac:dyDescent="0.25">
      <c r="E4111" s="403"/>
      <c r="F4111" s="403"/>
      <c r="G4111" s="403"/>
      <c r="H4111" s="403"/>
      <c r="AY4111" s="126"/>
      <c r="BB4111" s="126"/>
      <c r="BE4111" s="126"/>
    </row>
    <row r="4112" spans="5:57" x14ac:dyDescent="0.25">
      <c r="E4112" s="403"/>
      <c r="F4112" s="403"/>
      <c r="G4112" s="403"/>
      <c r="H4112" s="403"/>
      <c r="AY4112" s="126"/>
      <c r="BB4112" s="126"/>
      <c r="BE4112" s="126"/>
    </row>
    <row r="4113" spans="5:57" x14ac:dyDescent="0.25">
      <c r="E4113" s="403"/>
      <c r="F4113" s="403"/>
      <c r="G4113" s="403"/>
      <c r="H4113" s="403"/>
      <c r="AY4113" s="126"/>
      <c r="BB4113" s="126"/>
      <c r="BE4113" s="126"/>
    </row>
    <row r="4114" spans="5:57" x14ac:dyDescent="0.25">
      <c r="E4114" s="403"/>
      <c r="F4114" s="403"/>
      <c r="G4114" s="403"/>
      <c r="H4114" s="403"/>
      <c r="AY4114" s="126"/>
      <c r="BB4114" s="126"/>
      <c r="BE4114" s="126"/>
    </row>
    <row r="4115" spans="5:57" x14ac:dyDescent="0.25">
      <c r="E4115" s="403"/>
      <c r="F4115" s="403"/>
      <c r="G4115" s="403"/>
      <c r="H4115" s="403"/>
      <c r="AY4115" s="126"/>
      <c r="BB4115" s="126"/>
      <c r="BE4115" s="126"/>
    </row>
    <row r="4116" spans="5:57" x14ac:dyDescent="0.25">
      <c r="E4116" s="403"/>
      <c r="F4116" s="403"/>
      <c r="G4116" s="403"/>
      <c r="H4116" s="403"/>
      <c r="AY4116" s="126"/>
      <c r="BB4116" s="126"/>
      <c r="BE4116" s="126"/>
    </row>
    <row r="4117" spans="5:57" x14ac:dyDescent="0.25">
      <c r="E4117" s="403"/>
      <c r="F4117" s="403"/>
      <c r="G4117" s="403"/>
      <c r="H4117" s="403"/>
      <c r="AY4117" s="126"/>
      <c r="BB4117" s="126"/>
      <c r="BE4117" s="126"/>
    </row>
    <row r="4118" spans="5:57" x14ac:dyDescent="0.25">
      <c r="E4118" s="403"/>
      <c r="F4118" s="403"/>
      <c r="G4118" s="403"/>
      <c r="H4118" s="403"/>
      <c r="AY4118" s="126"/>
      <c r="BB4118" s="126"/>
      <c r="BE4118" s="126"/>
    </row>
    <row r="4119" spans="5:57" x14ac:dyDescent="0.25">
      <c r="E4119" s="403"/>
      <c r="F4119" s="403"/>
      <c r="G4119" s="403"/>
      <c r="H4119" s="403"/>
      <c r="AY4119" s="126"/>
      <c r="BB4119" s="126"/>
      <c r="BE4119" s="126"/>
    </row>
    <row r="4120" spans="5:57" x14ac:dyDescent="0.25">
      <c r="E4120" s="403"/>
      <c r="F4120" s="403"/>
      <c r="G4120" s="403"/>
      <c r="H4120" s="403"/>
      <c r="AY4120" s="126"/>
      <c r="BB4120" s="126"/>
      <c r="BE4120" s="126"/>
    </row>
    <row r="4121" spans="5:57" x14ac:dyDescent="0.25">
      <c r="E4121" s="403"/>
      <c r="F4121" s="403"/>
      <c r="G4121" s="403"/>
      <c r="H4121" s="403"/>
      <c r="AY4121" s="126"/>
      <c r="BB4121" s="126"/>
      <c r="BE4121" s="126"/>
    </row>
    <row r="4122" spans="5:57" x14ac:dyDescent="0.25">
      <c r="E4122" s="403"/>
      <c r="F4122" s="403"/>
      <c r="G4122" s="403"/>
      <c r="H4122" s="403"/>
      <c r="AY4122" s="126"/>
      <c r="BB4122" s="126"/>
      <c r="BE4122" s="126"/>
    </row>
    <row r="4123" spans="5:57" x14ac:dyDescent="0.25">
      <c r="E4123" s="403"/>
      <c r="F4123" s="403"/>
      <c r="G4123" s="403"/>
      <c r="H4123" s="403"/>
      <c r="AY4123" s="126"/>
      <c r="BB4123" s="126"/>
      <c r="BE4123" s="126"/>
    </row>
    <row r="4124" spans="5:57" x14ac:dyDescent="0.25">
      <c r="E4124" s="403"/>
      <c r="F4124" s="403"/>
      <c r="G4124" s="403"/>
      <c r="H4124" s="403"/>
      <c r="AY4124" s="126"/>
      <c r="BB4124" s="126"/>
      <c r="BE4124" s="126"/>
    </row>
    <row r="4125" spans="5:57" x14ac:dyDescent="0.25">
      <c r="E4125" s="403"/>
      <c r="F4125" s="403"/>
      <c r="G4125" s="403"/>
      <c r="H4125" s="403"/>
      <c r="AY4125" s="126"/>
      <c r="BB4125" s="126"/>
      <c r="BE4125" s="126"/>
    </row>
    <row r="4126" spans="5:57" x14ac:dyDescent="0.25">
      <c r="E4126" s="403"/>
      <c r="F4126" s="403"/>
      <c r="G4126" s="403"/>
      <c r="H4126" s="403"/>
      <c r="AY4126" s="126"/>
      <c r="BB4126" s="126"/>
      <c r="BE4126" s="126"/>
    </row>
    <row r="4127" spans="5:57" x14ac:dyDescent="0.25">
      <c r="E4127" s="403"/>
      <c r="F4127" s="403"/>
      <c r="G4127" s="403"/>
      <c r="H4127" s="403"/>
      <c r="AY4127" s="126"/>
      <c r="BB4127" s="126"/>
      <c r="BE4127" s="126"/>
    </row>
    <row r="4128" spans="5:57" x14ac:dyDescent="0.25">
      <c r="E4128" s="403"/>
      <c r="F4128" s="403"/>
      <c r="G4128" s="403"/>
      <c r="H4128" s="403"/>
      <c r="AY4128" s="126"/>
      <c r="BB4128" s="126"/>
      <c r="BE4128" s="126"/>
    </row>
    <row r="4129" spans="5:57" x14ac:dyDescent="0.25">
      <c r="E4129" s="403"/>
      <c r="F4129" s="403"/>
      <c r="G4129" s="403"/>
      <c r="H4129" s="403"/>
      <c r="AY4129" s="126"/>
      <c r="BB4129" s="126"/>
      <c r="BE4129" s="126"/>
    </row>
    <row r="4130" spans="5:57" x14ac:dyDescent="0.25">
      <c r="E4130" s="403"/>
      <c r="F4130" s="403"/>
      <c r="G4130" s="403"/>
      <c r="H4130" s="403"/>
      <c r="AY4130" s="126"/>
      <c r="BB4130" s="126"/>
      <c r="BE4130" s="126"/>
    </row>
    <row r="4131" spans="5:57" x14ac:dyDescent="0.25">
      <c r="E4131" s="403"/>
      <c r="F4131" s="403"/>
      <c r="G4131" s="403"/>
      <c r="H4131" s="403"/>
      <c r="AY4131" s="126"/>
      <c r="BB4131" s="126"/>
      <c r="BE4131" s="126"/>
    </row>
    <row r="4132" spans="5:57" x14ac:dyDescent="0.25">
      <c r="E4132" s="403"/>
      <c r="F4132" s="403"/>
      <c r="G4132" s="403"/>
      <c r="H4132" s="403"/>
      <c r="AY4132" s="126"/>
      <c r="BB4132" s="126"/>
      <c r="BE4132" s="126"/>
    </row>
    <row r="4133" spans="5:57" x14ac:dyDescent="0.25">
      <c r="E4133" s="403"/>
      <c r="F4133" s="403"/>
      <c r="G4133" s="403"/>
      <c r="H4133" s="403"/>
      <c r="AY4133" s="126"/>
      <c r="BB4133" s="126"/>
      <c r="BE4133" s="126"/>
    </row>
    <row r="4134" spans="5:57" x14ac:dyDescent="0.25">
      <c r="E4134" s="403"/>
      <c r="F4134" s="403"/>
      <c r="G4134" s="403"/>
      <c r="H4134" s="403"/>
      <c r="AY4134" s="126"/>
      <c r="BB4134" s="126"/>
      <c r="BE4134" s="126"/>
    </row>
    <row r="4135" spans="5:57" x14ac:dyDescent="0.25">
      <c r="E4135" s="403"/>
      <c r="F4135" s="403"/>
      <c r="G4135" s="403"/>
      <c r="H4135" s="403"/>
      <c r="AY4135" s="126"/>
      <c r="BB4135" s="126"/>
      <c r="BE4135" s="126"/>
    </row>
    <row r="4136" spans="5:57" x14ac:dyDescent="0.25">
      <c r="E4136" s="403"/>
      <c r="F4136" s="403"/>
      <c r="G4136" s="403"/>
      <c r="H4136" s="403"/>
      <c r="AY4136" s="126"/>
      <c r="BB4136" s="126"/>
      <c r="BE4136" s="126"/>
    </row>
    <row r="4137" spans="5:57" x14ac:dyDescent="0.25">
      <c r="E4137" s="403"/>
      <c r="F4137" s="403"/>
      <c r="G4137" s="403"/>
      <c r="H4137" s="403"/>
      <c r="AY4137" s="126"/>
      <c r="BB4137" s="126"/>
      <c r="BE4137" s="126"/>
    </row>
    <row r="4138" spans="5:57" x14ac:dyDescent="0.25">
      <c r="E4138" s="403"/>
      <c r="F4138" s="403"/>
      <c r="G4138" s="403"/>
      <c r="H4138" s="403"/>
      <c r="AY4138" s="126"/>
      <c r="BB4138" s="126"/>
      <c r="BE4138" s="126"/>
    </row>
    <row r="4139" spans="5:57" x14ac:dyDescent="0.25">
      <c r="E4139" s="403"/>
      <c r="F4139" s="403"/>
      <c r="G4139" s="403"/>
      <c r="H4139" s="403"/>
      <c r="AY4139" s="126"/>
      <c r="BB4139" s="126"/>
      <c r="BE4139" s="126"/>
    </row>
    <row r="4140" spans="5:57" x14ac:dyDescent="0.25">
      <c r="E4140" s="403"/>
      <c r="F4140" s="403"/>
      <c r="G4140" s="403"/>
      <c r="H4140" s="403"/>
      <c r="AY4140" s="126"/>
      <c r="BB4140" s="126"/>
      <c r="BE4140" s="126"/>
    </row>
    <row r="4141" spans="5:57" x14ac:dyDescent="0.25">
      <c r="E4141" s="403"/>
      <c r="F4141" s="403"/>
      <c r="G4141" s="403"/>
      <c r="H4141" s="403"/>
      <c r="AY4141" s="126"/>
      <c r="BB4141" s="126"/>
      <c r="BE4141" s="126"/>
    </row>
    <row r="4142" spans="5:57" x14ac:dyDescent="0.25">
      <c r="E4142" s="403"/>
      <c r="F4142" s="403"/>
      <c r="G4142" s="403"/>
      <c r="H4142" s="403"/>
      <c r="AY4142" s="126"/>
      <c r="BB4142" s="126"/>
      <c r="BE4142" s="126"/>
    </row>
    <row r="4143" spans="5:57" x14ac:dyDescent="0.25">
      <c r="E4143" s="403"/>
      <c r="F4143" s="403"/>
      <c r="G4143" s="403"/>
      <c r="H4143" s="403"/>
      <c r="AY4143" s="126"/>
      <c r="BB4143" s="126"/>
      <c r="BE4143" s="126"/>
    </row>
    <row r="4144" spans="5:57" x14ac:dyDescent="0.25">
      <c r="E4144" s="403"/>
      <c r="F4144" s="403"/>
      <c r="G4144" s="403"/>
      <c r="H4144" s="403"/>
      <c r="AY4144" s="126"/>
      <c r="BB4144" s="126"/>
      <c r="BE4144" s="126"/>
    </row>
    <row r="4145" spans="5:57" x14ac:dyDescent="0.25">
      <c r="E4145" s="403"/>
      <c r="F4145" s="403"/>
      <c r="G4145" s="403"/>
      <c r="H4145" s="403"/>
      <c r="AY4145" s="126"/>
      <c r="BB4145" s="126"/>
      <c r="BE4145" s="126"/>
    </row>
    <row r="4146" spans="5:57" x14ac:dyDescent="0.25">
      <c r="E4146" s="403"/>
      <c r="F4146" s="403"/>
      <c r="G4146" s="403"/>
      <c r="H4146" s="403"/>
      <c r="AY4146" s="126"/>
      <c r="BB4146" s="126"/>
      <c r="BE4146" s="126"/>
    </row>
    <row r="4147" spans="5:57" x14ac:dyDescent="0.25">
      <c r="E4147" s="403"/>
      <c r="F4147" s="403"/>
      <c r="G4147" s="403"/>
      <c r="H4147" s="403"/>
      <c r="AY4147" s="126"/>
      <c r="BB4147" s="126"/>
      <c r="BE4147" s="126"/>
    </row>
    <row r="4148" spans="5:57" x14ac:dyDescent="0.25">
      <c r="E4148" s="403"/>
      <c r="F4148" s="403"/>
      <c r="G4148" s="403"/>
      <c r="H4148" s="403"/>
      <c r="AY4148" s="126"/>
      <c r="BB4148" s="126"/>
      <c r="BE4148" s="126"/>
    </row>
    <row r="4149" spans="5:57" x14ac:dyDescent="0.25">
      <c r="E4149" s="403"/>
      <c r="F4149" s="403"/>
      <c r="G4149" s="403"/>
      <c r="H4149" s="403"/>
      <c r="AY4149" s="126"/>
      <c r="BB4149" s="126"/>
      <c r="BE4149" s="126"/>
    </row>
    <row r="4150" spans="5:57" x14ac:dyDescent="0.25">
      <c r="E4150" s="403"/>
      <c r="F4150" s="403"/>
      <c r="G4150" s="403"/>
      <c r="H4150" s="403"/>
      <c r="AY4150" s="126"/>
      <c r="BB4150" s="126"/>
      <c r="BE4150" s="126"/>
    </row>
    <row r="4151" spans="5:57" x14ac:dyDescent="0.25">
      <c r="E4151" s="403"/>
      <c r="F4151" s="403"/>
      <c r="G4151" s="403"/>
      <c r="H4151" s="403"/>
      <c r="AY4151" s="126"/>
      <c r="BB4151" s="126"/>
      <c r="BE4151" s="126"/>
    </row>
    <row r="4152" spans="5:57" x14ac:dyDescent="0.25">
      <c r="E4152" s="403"/>
      <c r="F4152" s="403"/>
      <c r="G4152" s="403"/>
      <c r="H4152" s="403"/>
      <c r="AY4152" s="126"/>
      <c r="BB4152" s="126"/>
      <c r="BE4152" s="126"/>
    </row>
    <row r="4153" spans="5:57" x14ac:dyDescent="0.25">
      <c r="E4153" s="403"/>
      <c r="F4153" s="403"/>
      <c r="G4153" s="403"/>
      <c r="H4153" s="403"/>
      <c r="AY4153" s="126"/>
      <c r="BB4153" s="126"/>
      <c r="BE4153" s="126"/>
    </row>
    <row r="4154" spans="5:57" x14ac:dyDescent="0.25">
      <c r="E4154" s="403"/>
      <c r="F4154" s="403"/>
      <c r="G4154" s="403"/>
      <c r="H4154" s="403"/>
      <c r="AY4154" s="126"/>
      <c r="BB4154" s="126"/>
      <c r="BE4154" s="126"/>
    </row>
    <row r="4155" spans="5:57" x14ac:dyDescent="0.25">
      <c r="E4155" s="403"/>
      <c r="F4155" s="403"/>
      <c r="G4155" s="403"/>
      <c r="H4155" s="403"/>
      <c r="AY4155" s="126"/>
      <c r="BB4155" s="126"/>
      <c r="BE4155" s="126"/>
    </row>
    <row r="4156" spans="5:57" x14ac:dyDescent="0.25">
      <c r="E4156" s="403"/>
      <c r="F4156" s="403"/>
      <c r="G4156" s="403"/>
      <c r="H4156" s="403"/>
      <c r="AY4156" s="126"/>
      <c r="BB4156" s="126"/>
      <c r="BE4156" s="126"/>
    </row>
    <row r="4157" spans="5:57" x14ac:dyDescent="0.25">
      <c r="E4157" s="403"/>
      <c r="F4157" s="403"/>
      <c r="G4157" s="403"/>
      <c r="H4157" s="403"/>
      <c r="AY4157" s="126"/>
      <c r="BB4157" s="126"/>
      <c r="BE4157" s="126"/>
    </row>
    <row r="4158" spans="5:57" x14ac:dyDescent="0.25">
      <c r="E4158" s="403"/>
      <c r="F4158" s="403"/>
      <c r="G4158" s="403"/>
      <c r="H4158" s="403"/>
      <c r="AY4158" s="126"/>
      <c r="BB4158" s="126"/>
      <c r="BE4158" s="126"/>
    </row>
    <row r="4159" spans="5:57" x14ac:dyDescent="0.25">
      <c r="E4159" s="403"/>
      <c r="F4159" s="403"/>
      <c r="G4159" s="403"/>
      <c r="H4159" s="403"/>
      <c r="AY4159" s="126"/>
      <c r="BB4159" s="126"/>
      <c r="BE4159" s="126"/>
    </row>
    <row r="4160" spans="5:57" x14ac:dyDescent="0.25">
      <c r="E4160" s="403"/>
      <c r="F4160" s="403"/>
      <c r="G4160" s="403"/>
      <c r="H4160" s="403"/>
      <c r="AY4160" s="126"/>
      <c r="BB4160" s="126"/>
      <c r="BE4160" s="126"/>
    </row>
    <row r="4161" spans="5:57" x14ac:dyDescent="0.25">
      <c r="E4161" s="403"/>
      <c r="F4161" s="403"/>
      <c r="G4161" s="403"/>
      <c r="H4161" s="403"/>
      <c r="AY4161" s="126"/>
      <c r="BB4161" s="126"/>
      <c r="BE4161" s="126"/>
    </row>
    <row r="4162" spans="5:57" x14ac:dyDescent="0.25">
      <c r="E4162" s="403"/>
      <c r="F4162" s="403"/>
      <c r="G4162" s="403"/>
      <c r="H4162" s="403"/>
      <c r="AY4162" s="126"/>
      <c r="BB4162" s="126"/>
      <c r="BE4162" s="126"/>
    </row>
    <row r="4163" spans="5:57" x14ac:dyDescent="0.25">
      <c r="E4163" s="403"/>
      <c r="F4163" s="403"/>
      <c r="G4163" s="403"/>
      <c r="H4163" s="403"/>
      <c r="AY4163" s="126"/>
      <c r="BB4163" s="126"/>
      <c r="BE4163" s="126"/>
    </row>
    <row r="4164" spans="5:57" x14ac:dyDescent="0.25">
      <c r="E4164" s="403"/>
      <c r="F4164" s="403"/>
      <c r="G4164" s="403"/>
      <c r="H4164" s="403"/>
      <c r="AY4164" s="126"/>
      <c r="BB4164" s="126"/>
      <c r="BE4164" s="126"/>
    </row>
    <row r="4165" spans="5:57" x14ac:dyDescent="0.25">
      <c r="E4165" s="403"/>
      <c r="F4165" s="403"/>
      <c r="G4165" s="403"/>
      <c r="H4165" s="403"/>
      <c r="AY4165" s="126"/>
      <c r="BB4165" s="126"/>
      <c r="BE4165" s="126"/>
    </row>
    <row r="4166" spans="5:57" x14ac:dyDescent="0.25">
      <c r="E4166" s="403"/>
      <c r="F4166" s="403"/>
      <c r="G4166" s="403"/>
      <c r="H4166" s="403"/>
      <c r="AY4166" s="126"/>
      <c r="BB4166" s="126"/>
      <c r="BE4166" s="126"/>
    </row>
    <row r="4167" spans="5:57" x14ac:dyDescent="0.25">
      <c r="E4167" s="403"/>
      <c r="F4167" s="403"/>
      <c r="G4167" s="403"/>
      <c r="H4167" s="403"/>
      <c r="AY4167" s="126"/>
      <c r="BB4167" s="126"/>
      <c r="BE4167" s="126"/>
    </row>
    <row r="4168" spans="5:57" x14ac:dyDescent="0.25">
      <c r="E4168" s="403"/>
      <c r="F4168" s="403"/>
      <c r="G4168" s="403"/>
      <c r="H4168" s="403"/>
      <c r="AY4168" s="126"/>
      <c r="BB4168" s="126"/>
      <c r="BE4168" s="126"/>
    </row>
    <row r="4169" spans="5:57" x14ac:dyDescent="0.25">
      <c r="E4169" s="403"/>
      <c r="F4169" s="403"/>
      <c r="G4169" s="403"/>
      <c r="H4169" s="403"/>
      <c r="AY4169" s="126"/>
      <c r="BB4169" s="126"/>
      <c r="BE4169" s="126"/>
    </row>
    <row r="4170" spans="5:57" x14ac:dyDescent="0.25">
      <c r="E4170" s="403"/>
      <c r="F4170" s="403"/>
      <c r="G4170" s="403"/>
      <c r="H4170" s="403"/>
      <c r="AY4170" s="126"/>
      <c r="BB4170" s="126"/>
      <c r="BE4170" s="126"/>
    </row>
    <row r="4171" spans="5:57" x14ac:dyDescent="0.25">
      <c r="E4171" s="403"/>
      <c r="F4171" s="403"/>
      <c r="G4171" s="403"/>
      <c r="H4171" s="403"/>
      <c r="AY4171" s="126"/>
      <c r="BB4171" s="126"/>
      <c r="BE4171" s="126"/>
    </row>
    <row r="4172" spans="5:57" x14ac:dyDescent="0.25">
      <c r="E4172" s="403"/>
      <c r="F4172" s="403"/>
      <c r="G4172" s="403"/>
      <c r="H4172" s="403"/>
      <c r="AY4172" s="126"/>
      <c r="BB4172" s="126"/>
      <c r="BE4172" s="126"/>
    </row>
    <row r="4173" spans="5:57" x14ac:dyDescent="0.25">
      <c r="E4173" s="403"/>
      <c r="F4173" s="403"/>
      <c r="G4173" s="403"/>
      <c r="H4173" s="403"/>
      <c r="AY4173" s="126"/>
      <c r="BB4173" s="126"/>
      <c r="BE4173" s="126"/>
    </row>
    <row r="4174" spans="5:57" x14ac:dyDescent="0.25">
      <c r="E4174" s="403"/>
      <c r="F4174" s="403"/>
      <c r="G4174" s="403"/>
      <c r="H4174" s="403"/>
      <c r="AY4174" s="126"/>
      <c r="BB4174" s="126"/>
      <c r="BE4174" s="126"/>
    </row>
    <row r="4175" spans="5:57" x14ac:dyDescent="0.25">
      <c r="E4175" s="403"/>
      <c r="F4175" s="403"/>
      <c r="G4175" s="403"/>
      <c r="H4175" s="403"/>
      <c r="AY4175" s="126"/>
      <c r="BB4175" s="126"/>
      <c r="BE4175" s="126"/>
    </row>
    <row r="4176" spans="5:57" x14ac:dyDescent="0.25">
      <c r="E4176" s="403"/>
      <c r="F4176" s="403"/>
      <c r="G4176" s="403"/>
      <c r="H4176" s="403"/>
      <c r="AY4176" s="126"/>
      <c r="BB4176" s="126"/>
      <c r="BE4176" s="126"/>
    </row>
    <row r="4177" spans="5:57" x14ac:dyDescent="0.25">
      <c r="E4177" s="403"/>
      <c r="F4177" s="403"/>
      <c r="G4177" s="403"/>
      <c r="H4177" s="403"/>
      <c r="AY4177" s="126"/>
      <c r="BB4177" s="126"/>
      <c r="BE4177" s="126"/>
    </row>
    <row r="4178" spans="5:57" x14ac:dyDescent="0.25">
      <c r="E4178" s="403"/>
      <c r="F4178" s="403"/>
      <c r="G4178" s="403"/>
      <c r="H4178" s="403"/>
      <c r="AY4178" s="126"/>
      <c r="BB4178" s="126"/>
      <c r="BE4178" s="126"/>
    </row>
    <row r="4179" spans="5:57" x14ac:dyDescent="0.25">
      <c r="E4179" s="403"/>
      <c r="F4179" s="403"/>
      <c r="G4179" s="403"/>
      <c r="H4179" s="403"/>
      <c r="AY4179" s="126"/>
      <c r="BB4179" s="126"/>
      <c r="BE4179" s="126"/>
    </row>
    <row r="4180" spans="5:57" x14ac:dyDescent="0.25">
      <c r="E4180" s="403"/>
      <c r="F4180" s="403"/>
      <c r="G4180" s="403"/>
      <c r="H4180" s="403"/>
      <c r="AY4180" s="126"/>
      <c r="BB4180" s="126"/>
      <c r="BE4180" s="126"/>
    </row>
    <row r="4181" spans="5:57" x14ac:dyDescent="0.25">
      <c r="E4181" s="403"/>
      <c r="F4181" s="403"/>
      <c r="G4181" s="403"/>
      <c r="H4181" s="403"/>
      <c r="AY4181" s="126"/>
      <c r="BB4181" s="126"/>
      <c r="BE4181" s="126"/>
    </row>
    <row r="4182" spans="5:57" x14ac:dyDescent="0.25">
      <c r="E4182" s="403"/>
      <c r="F4182" s="403"/>
      <c r="G4182" s="403"/>
      <c r="H4182" s="403"/>
      <c r="AY4182" s="126"/>
      <c r="BB4182" s="126"/>
      <c r="BE4182" s="126"/>
    </row>
    <row r="4183" spans="5:57" x14ac:dyDescent="0.25">
      <c r="E4183" s="403"/>
      <c r="F4183" s="403"/>
      <c r="G4183" s="403"/>
      <c r="H4183" s="403"/>
      <c r="AY4183" s="126"/>
      <c r="BB4183" s="126"/>
      <c r="BE4183" s="126"/>
    </row>
    <row r="4184" spans="5:57" x14ac:dyDescent="0.25">
      <c r="E4184" s="403"/>
      <c r="F4184" s="403"/>
      <c r="G4184" s="403"/>
      <c r="H4184" s="403"/>
      <c r="AY4184" s="126"/>
      <c r="BB4184" s="126"/>
      <c r="BE4184" s="126"/>
    </row>
    <row r="4185" spans="5:57" x14ac:dyDescent="0.25">
      <c r="E4185" s="403"/>
      <c r="F4185" s="403"/>
      <c r="G4185" s="403"/>
      <c r="H4185" s="403"/>
      <c r="AY4185" s="126"/>
      <c r="BB4185" s="126"/>
      <c r="BE4185" s="126"/>
    </row>
    <row r="4186" spans="5:57" x14ac:dyDescent="0.25">
      <c r="E4186" s="403"/>
      <c r="F4186" s="403"/>
      <c r="G4186" s="403"/>
      <c r="H4186" s="403"/>
      <c r="AY4186" s="126"/>
      <c r="BB4186" s="126"/>
      <c r="BE4186" s="126"/>
    </row>
    <row r="4187" spans="5:57" x14ac:dyDescent="0.25">
      <c r="E4187" s="403"/>
      <c r="F4187" s="403"/>
      <c r="G4187" s="403"/>
      <c r="H4187" s="403"/>
      <c r="AY4187" s="126"/>
      <c r="BB4187" s="126"/>
      <c r="BE4187" s="126"/>
    </row>
    <row r="4188" spans="5:57" x14ac:dyDescent="0.25">
      <c r="E4188" s="403"/>
      <c r="F4188" s="403"/>
      <c r="G4188" s="403"/>
      <c r="H4188" s="403"/>
      <c r="AY4188" s="126"/>
      <c r="BB4188" s="126"/>
      <c r="BE4188" s="126"/>
    </row>
    <row r="4189" spans="5:57" x14ac:dyDescent="0.25">
      <c r="E4189" s="403"/>
      <c r="F4189" s="403"/>
      <c r="G4189" s="403"/>
      <c r="H4189" s="403"/>
      <c r="AY4189" s="126"/>
      <c r="BB4189" s="126"/>
      <c r="BE4189" s="126"/>
    </row>
    <row r="4190" spans="5:57" x14ac:dyDescent="0.25">
      <c r="E4190" s="403"/>
      <c r="F4190" s="403"/>
      <c r="G4190" s="403"/>
      <c r="H4190" s="403"/>
      <c r="AY4190" s="126"/>
      <c r="BB4190" s="126"/>
      <c r="BE4190" s="126"/>
    </row>
    <row r="4191" spans="5:57" x14ac:dyDescent="0.25">
      <c r="E4191" s="403"/>
      <c r="F4191" s="403"/>
      <c r="G4191" s="403"/>
      <c r="H4191" s="403"/>
      <c r="AY4191" s="126"/>
      <c r="BB4191" s="126"/>
      <c r="BE4191" s="126"/>
    </row>
    <row r="4192" spans="5:57" x14ac:dyDescent="0.25">
      <c r="E4192" s="403"/>
      <c r="F4192" s="403"/>
      <c r="G4192" s="403"/>
      <c r="H4192" s="403"/>
      <c r="AY4192" s="126"/>
      <c r="BB4192" s="126"/>
      <c r="BE4192" s="126"/>
    </row>
    <row r="4193" spans="5:57" x14ac:dyDescent="0.25">
      <c r="E4193" s="403"/>
      <c r="F4193" s="403"/>
      <c r="G4193" s="403"/>
      <c r="H4193" s="403"/>
      <c r="AY4193" s="126"/>
      <c r="BB4193" s="126"/>
      <c r="BE4193" s="126"/>
    </row>
    <row r="4194" spans="5:57" x14ac:dyDescent="0.25">
      <c r="E4194" s="403"/>
      <c r="F4194" s="403"/>
      <c r="G4194" s="403"/>
      <c r="H4194" s="403"/>
      <c r="AY4194" s="126"/>
      <c r="BB4194" s="126"/>
      <c r="BE4194" s="126"/>
    </row>
    <row r="4195" spans="5:57" x14ac:dyDescent="0.25">
      <c r="E4195" s="403"/>
      <c r="F4195" s="403"/>
      <c r="G4195" s="403"/>
      <c r="H4195" s="403"/>
      <c r="AY4195" s="126"/>
      <c r="BB4195" s="126"/>
      <c r="BE4195" s="126"/>
    </row>
    <row r="4196" spans="5:57" x14ac:dyDescent="0.25">
      <c r="E4196" s="403"/>
      <c r="F4196" s="403"/>
      <c r="G4196" s="403"/>
      <c r="H4196" s="403"/>
      <c r="AY4196" s="126"/>
      <c r="BB4196" s="126"/>
      <c r="BE4196" s="126"/>
    </row>
    <row r="4197" spans="5:57" x14ac:dyDescent="0.25">
      <c r="E4197" s="403"/>
      <c r="F4197" s="403"/>
      <c r="G4197" s="403"/>
      <c r="H4197" s="403"/>
      <c r="AY4197" s="126"/>
      <c r="BB4197" s="126"/>
      <c r="BE4197" s="126"/>
    </row>
    <row r="4198" spans="5:57" x14ac:dyDescent="0.25">
      <c r="E4198" s="403"/>
      <c r="F4198" s="403"/>
      <c r="G4198" s="403"/>
      <c r="H4198" s="403"/>
      <c r="AY4198" s="126"/>
      <c r="BB4198" s="126"/>
      <c r="BE4198" s="126"/>
    </row>
    <row r="4199" spans="5:57" x14ac:dyDescent="0.25">
      <c r="E4199" s="403"/>
      <c r="F4199" s="403"/>
      <c r="G4199" s="403"/>
      <c r="H4199" s="403"/>
      <c r="AY4199" s="126"/>
      <c r="BB4199" s="126"/>
      <c r="BE4199" s="126"/>
    </row>
    <row r="4200" spans="5:57" x14ac:dyDescent="0.25">
      <c r="E4200" s="403"/>
      <c r="F4200" s="403"/>
      <c r="G4200" s="403"/>
      <c r="H4200" s="403"/>
      <c r="AY4200" s="126"/>
      <c r="BB4200" s="126"/>
      <c r="BE4200" s="126"/>
    </row>
    <row r="4201" spans="5:57" x14ac:dyDescent="0.25">
      <c r="E4201" s="403"/>
      <c r="F4201" s="403"/>
      <c r="G4201" s="403"/>
      <c r="H4201" s="403"/>
      <c r="AY4201" s="126"/>
      <c r="BB4201" s="126"/>
      <c r="BE4201" s="126"/>
    </row>
    <row r="4202" spans="5:57" x14ac:dyDescent="0.25">
      <c r="E4202" s="403"/>
      <c r="F4202" s="403"/>
      <c r="G4202" s="403"/>
      <c r="H4202" s="403"/>
      <c r="AY4202" s="126"/>
      <c r="BB4202" s="126"/>
      <c r="BE4202" s="126"/>
    </row>
    <row r="4203" spans="5:57" x14ac:dyDescent="0.25">
      <c r="E4203" s="403"/>
      <c r="F4203" s="403"/>
      <c r="G4203" s="403"/>
      <c r="H4203" s="403"/>
      <c r="AY4203" s="126"/>
      <c r="BB4203" s="126"/>
      <c r="BE4203" s="126"/>
    </row>
    <row r="4204" spans="5:57" x14ac:dyDescent="0.25">
      <c r="E4204" s="403"/>
      <c r="F4204" s="403"/>
      <c r="G4204" s="403"/>
      <c r="H4204" s="403"/>
      <c r="AY4204" s="126"/>
      <c r="BB4204" s="126"/>
      <c r="BE4204" s="126"/>
    </row>
    <row r="4205" spans="5:57" x14ac:dyDescent="0.25">
      <c r="E4205" s="403"/>
      <c r="F4205" s="403"/>
      <c r="G4205" s="403"/>
      <c r="H4205" s="403"/>
      <c r="AY4205" s="126"/>
      <c r="BB4205" s="126"/>
      <c r="BE4205" s="126"/>
    </row>
    <row r="4206" spans="5:57" x14ac:dyDescent="0.25">
      <c r="E4206" s="403"/>
      <c r="F4206" s="403"/>
      <c r="G4206" s="403"/>
      <c r="H4206" s="403"/>
      <c r="AY4206" s="126"/>
      <c r="BB4206" s="126"/>
      <c r="BE4206" s="126"/>
    </row>
    <row r="4207" spans="5:57" x14ac:dyDescent="0.25">
      <c r="E4207" s="403"/>
      <c r="F4207" s="403"/>
      <c r="G4207" s="403"/>
      <c r="H4207" s="403"/>
      <c r="AY4207" s="126"/>
      <c r="BB4207" s="126"/>
      <c r="BE4207" s="126"/>
    </row>
    <row r="4208" spans="5:57" x14ac:dyDescent="0.25">
      <c r="E4208" s="403"/>
      <c r="F4208" s="403"/>
      <c r="G4208" s="403"/>
      <c r="H4208" s="403"/>
      <c r="AY4208" s="126"/>
      <c r="BB4208" s="126"/>
      <c r="BE4208" s="126"/>
    </row>
    <row r="4209" spans="5:57" x14ac:dyDescent="0.25">
      <c r="E4209" s="403"/>
      <c r="F4209" s="403"/>
      <c r="G4209" s="403"/>
      <c r="H4209" s="403"/>
      <c r="AY4209" s="126"/>
      <c r="BB4209" s="126"/>
      <c r="BE4209" s="126"/>
    </row>
    <row r="4210" spans="5:57" x14ac:dyDescent="0.25">
      <c r="E4210" s="403"/>
      <c r="F4210" s="403"/>
      <c r="G4210" s="403"/>
      <c r="H4210" s="403"/>
      <c r="AY4210" s="126"/>
      <c r="BB4210" s="126"/>
      <c r="BE4210" s="126"/>
    </row>
    <row r="4211" spans="5:57" x14ac:dyDescent="0.25">
      <c r="E4211" s="403"/>
      <c r="F4211" s="403"/>
      <c r="G4211" s="403"/>
      <c r="H4211" s="403"/>
      <c r="AY4211" s="126"/>
      <c r="BB4211" s="126"/>
      <c r="BE4211" s="126"/>
    </row>
    <row r="4212" spans="5:57" x14ac:dyDescent="0.25">
      <c r="E4212" s="403"/>
      <c r="F4212" s="403"/>
      <c r="G4212" s="403"/>
      <c r="H4212" s="403"/>
      <c r="AY4212" s="126"/>
      <c r="BB4212" s="126"/>
      <c r="BE4212" s="126"/>
    </row>
    <row r="4213" spans="5:57" x14ac:dyDescent="0.25">
      <c r="E4213" s="403"/>
      <c r="F4213" s="403"/>
      <c r="G4213" s="403"/>
      <c r="H4213" s="403"/>
      <c r="AY4213" s="126"/>
      <c r="BB4213" s="126"/>
      <c r="BE4213" s="126"/>
    </row>
    <row r="4214" spans="5:57" x14ac:dyDescent="0.25">
      <c r="E4214" s="403"/>
      <c r="F4214" s="403"/>
      <c r="G4214" s="403"/>
      <c r="H4214" s="403"/>
      <c r="AY4214" s="126"/>
      <c r="BB4214" s="126"/>
      <c r="BE4214" s="126"/>
    </row>
    <row r="4215" spans="5:57" x14ac:dyDescent="0.25">
      <c r="E4215" s="403"/>
      <c r="F4215" s="403"/>
      <c r="G4215" s="403"/>
      <c r="H4215" s="403"/>
      <c r="AY4215" s="126"/>
      <c r="BB4215" s="126"/>
      <c r="BE4215" s="126"/>
    </row>
    <row r="4216" spans="5:57" x14ac:dyDescent="0.25">
      <c r="E4216" s="403"/>
      <c r="F4216" s="403"/>
      <c r="G4216" s="403"/>
      <c r="H4216" s="403"/>
      <c r="AY4216" s="126"/>
      <c r="BB4216" s="126"/>
      <c r="BE4216" s="126"/>
    </row>
    <row r="4217" spans="5:57" x14ac:dyDescent="0.25">
      <c r="E4217" s="403"/>
      <c r="F4217" s="403"/>
      <c r="G4217" s="403"/>
      <c r="H4217" s="403"/>
      <c r="AY4217" s="126"/>
      <c r="BB4217" s="126"/>
      <c r="BE4217" s="126"/>
    </row>
    <row r="4218" spans="5:57" x14ac:dyDescent="0.25">
      <c r="E4218" s="403"/>
      <c r="F4218" s="403"/>
      <c r="G4218" s="403"/>
      <c r="H4218" s="403"/>
      <c r="AY4218" s="126"/>
      <c r="BB4218" s="126"/>
      <c r="BE4218" s="126"/>
    </row>
    <row r="4219" spans="5:57" x14ac:dyDescent="0.25">
      <c r="E4219" s="403"/>
      <c r="F4219" s="403"/>
      <c r="G4219" s="403"/>
      <c r="H4219" s="403"/>
      <c r="AY4219" s="126"/>
      <c r="BB4219" s="126"/>
      <c r="BE4219" s="126"/>
    </row>
    <row r="4220" spans="5:57" x14ac:dyDescent="0.25">
      <c r="E4220" s="403"/>
      <c r="F4220" s="403"/>
      <c r="G4220" s="403"/>
      <c r="H4220" s="403"/>
      <c r="AY4220" s="126"/>
      <c r="BB4220" s="126"/>
      <c r="BE4220" s="126"/>
    </row>
    <row r="4221" spans="5:57" x14ac:dyDescent="0.25">
      <c r="E4221" s="403"/>
      <c r="F4221" s="403"/>
      <c r="G4221" s="403"/>
      <c r="H4221" s="403"/>
      <c r="AY4221" s="126"/>
      <c r="BB4221" s="126"/>
      <c r="BE4221" s="126"/>
    </row>
    <row r="4222" spans="5:57" x14ac:dyDescent="0.25">
      <c r="E4222" s="403"/>
      <c r="F4222" s="403"/>
      <c r="G4222" s="403"/>
      <c r="H4222" s="403"/>
      <c r="AY4222" s="126"/>
      <c r="BB4222" s="126"/>
      <c r="BE4222" s="126"/>
    </row>
    <row r="4223" spans="5:57" x14ac:dyDescent="0.25">
      <c r="E4223" s="403"/>
      <c r="F4223" s="403"/>
      <c r="G4223" s="403"/>
      <c r="H4223" s="403"/>
      <c r="AY4223" s="126"/>
      <c r="BB4223" s="126"/>
      <c r="BE4223" s="126"/>
    </row>
    <row r="4224" spans="5:57" x14ac:dyDescent="0.25">
      <c r="E4224" s="403"/>
      <c r="F4224" s="403"/>
      <c r="G4224" s="403"/>
      <c r="H4224" s="403"/>
      <c r="AY4224" s="126"/>
      <c r="BB4224" s="126"/>
      <c r="BE4224" s="126"/>
    </row>
    <row r="4225" spans="5:57" x14ac:dyDescent="0.25">
      <c r="E4225" s="403"/>
      <c r="F4225" s="403"/>
      <c r="G4225" s="403"/>
      <c r="H4225" s="403"/>
      <c r="AY4225" s="126"/>
      <c r="BB4225" s="126"/>
      <c r="BE4225" s="126"/>
    </row>
    <row r="4226" spans="5:57" x14ac:dyDescent="0.25">
      <c r="E4226" s="403"/>
      <c r="F4226" s="403"/>
      <c r="G4226" s="403"/>
      <c r="H4226" s="403"/>
      <c r="AY4226" s="126"/>
      <c r="BB4226" s="126"/>
      <c r="BE4226" s="126"/>
    </row>
    <row r="4227" spans="5:57" x14ac:dyDescent="0.25">
      <c r="E4227" s="403"/>
      <c r="F4227" s="403"/>
      <c r="G4227" s="403"/>
      <c r="H4227" s="403"/>
      <c r="AY4227" s="126"/>
      <c r="BB4227" s="126"/>
      <c r="BE4227" s="126"/>
    </row>
    <row r="4228" spans="5:57" x14ac:dyDescent="0.25">
      <c r="E4228" s="403"/>
      <c r="F4228" s="403"/>
      <c r="G4228" s="403"/>
      <c r="H4228" s="403"/>
      <c r="AY4228" s="126"/>
      <c r="BB4228" s="126"/>
      <c r="BE4228" s="126"/>
    </row>
    <row r="4229" spans="5:57" x14ac:dyDescent="0.25">
      <c r="E4229" s="403"/>
      <c r="F4229" s="403"/>
      <c r="G4229" s="403"/>
      <c r="H4229" s="403"/>
      <c r="AY4229" s="126"/>
      <c r="BB4229" s="126"/>
      <c r="BE4229" s="126"/>
    </row>
    <row r="4230" spans="5:57" x14ac:dyDescent="0.25">
      <c r="E4230" s="403"/>
      <c r="F4230" s="403"/>
      <c r="G4230" s="403"/>
      <c r="H4230" s="403"/>
      <c r="AY4230" s="126"/>
      <c r="BB4230" s="126"/>
      <c r="BE4230" s="126"/>
    </row>
    <row r="4231" spans="5:57" x14ac:dyDescent="0.25">
      <c r="E4231" s="403"/>
      <c r="F4231" s="403"/>
      <c r="G4231" s="403"/>
      <c r="H4231" s="403"/>
      <c r="AY4231" s="126"/>
      <c r="BB4231" s="126"/>
      <c r="BE4231" s="126"/>
    </row>
    <row r="4232" spans="5:57" x14ac:dyDescent="0.25">
      <c r="E4232" s="403"/>
      <c r="F4232" s="403"/>
      <c r="G4232" s="403"/>
      <c r="H4232" s="403"/>
      <c r="AY4232" s="126"/>
      <c r="BB4232" s="126"/>
      <c r="BE4232" s="126"/>
    </row>
    <row r="4233" spans="5:57" x14ac:dyDescent="0.25">
      <c r="E4233" s="403"/>
      <c r="F4233" s="403"/>
      <c r="G4233" s="403"/>
      <c r="H4233" s="403"/>
      <c r="AY4233" s="126"/>
      <c r="BB4233" s="126"/>
      <c r="BE4233" s="126"/>
    </row>
    <row r="4234" spans="5:57" x14ac:dyDescent="0.25">
      <c r="E4234" s="403"/>
      <c r="F4234" s="403"/>
      <c r="G4234" s="403"/>
      <c r="H4234" s="403"/>
      <c r="AY4234" s="126"/>
      <c r="BB4234" s="126"/>
      <c r="BE4234" s="126"/>
    </row>
    <row r="4235" spans="5:57" x14ac:dyDescent="0.25">
      <c r="E4235" s="403"/>
      <c r="F4235" s="403"/>
      <c r="G4235" s="403"/>
      <c r="H4235" s="403"/>
      <c r="AY4235" s="126"/>
      <c r="BB4235" s="126"/>
      <c r="BE4235" s="126"/>
    </row>
    <row r="4236" spans="5:57" x14ac:dyDescent="0.25">
      <c r="E4236" s="403"/>
      <c r="F4236" s="403"/>
      <c r="G4236" s="403"/>
      <c r="H4236" s="403"/>
      <c r="AY4236" s="126"/>
      <c r="BB4236" s="126"/>
      <c r="BE4236" s="126"/>
    </row>
    <row r="4237" spans="5:57" x14ac:dyDescent="0.25">
      <c r="E4237" s="403"/>
      <c r="F4237" s="403"/>
      <c r="G4237" s="403"/>
      <c r="H4237" s="403"/>
      <c r="AY4237" s="126"/>
      <c r="BB4237" s="126"/>
      <c r="BE4237" s="126"/>
    </row>
    <row r="4238" spans="5:57" x14ac:dyDescent="0.25">
      <c r="E4238" s="403"/>
      <c r="F4238" s="403"/>
      <c r="G4238" s="403"/>
      <c r="H4238" s="403"/>
      <c r="AY4238" s="126"/>
      <c r="BB4238" s="126"/>
      <c r="BE4238" s="126"/>
    </row>
    <row r="4239" spans="5:57" x14ac:dyDescent="0.25">
      <c r="E4239" s="403"/>
      <c r="F4239" s="403"/>
      <c r="G4239" s="403"/>
      <c r="H4239" s="403"/>
      <c r="AY4239" s="126"/>
      <c r="BB4239" s="126"/>
      <c r="BE4239" s="126"/>
    </row>
    <row r="4240" spans="5:57" x14ac:dyDescent="0.25">
      <c r="E4240" s="403"/>
      <c r="F4240" s="403"/>
      <c r="G4240" s="403"/>
      <c r="H4240" s="403"/>
      <c r="AY4240" s="126"/>
      <c r="BB4240" s="126"/>
      <c r="BE4240" s="126"/>
    </row>
    <row r="4241" spans="5:57" x14ac:dyDescent="0.25">
      <c r="E4241" s="403"/>
      <c r="F4241" s="403"/>
      <c r="G4241" s="403"/>
      <c r="H4241" s="403"/>
      <c r="AY4241" s="126"/>
      <c r="BB4241" s="126"/>
      <c r="BE4241" s="126"/>
    </row>
    <row r="4242" spans="5:57" x14ac:dyDescent="0.25">
      <c r="E4242" s="403"/>
      <c r="F4242" s="403"/>
      <c r="G4242" s="403"/>
      <c r="H4242" s="403"/>
      <c r="AY4242" s="126"/>
      <c r="BB4242" s="126"/>
      <c r="BE4242" s="126"/>
    </row>
    <row r="4243" spans="5:57" x14ac:dyDescent="0.25">
      <c r="E4243" s="403"/>
      <c r="F4243" s="403"/>
      <c r="G4243" s="403"/>
      <c r="H4243" s="403"/>
      <c r="AY4243" s="126"/>
      <c r="BB4243" s="126"/>
      <c r="BE4243" s="126"/>
    </row>
    <row r="4244" spans="5:57" x14ac:dyDescent="0.25">
      <c r="E4244" s="403"/>
      <c r="F4244" s="403"/>
      <c r="G4244" s="403"/>
      <c r="H4244" s="403"/>
      <c r="AY4244" s="126"/>
      <c r="BB4244" s="126"/>
      <c r="BE4244" s="126"/>
    </row>
    <row r="4245" spans="5:57" x14ac:dyDescent="0.25">
      <c r="E4245" s="403"/>
      <c r="F4245" s="403"/>
      <c r="G4245" s="403"/>
      <c r="H4245" s="403"/>
      <c r="AY4245" s="126"/>
      <c r="BB4245" s="126"/>
      <c r="BE4245" s="126"/>
    </row>
    <row r="4246" spans="5:57" x14ac:dyDescent="0.25">
      <c r="E4246" s="403"/>
      <c r="F4246" s="403"/>
      <c r="G4246" s="403"/>
      <c r="H4246" s="403"/>
      <c r="AY4246" s="126"/>
      <c r="BB4246" s="126"/>
      <c r="BE4246" s="126"/>
    </row>
    <row r="4247" spans="5:57" x14ac:dyDescent="0.25">
      <c r="E4247" s="403"/>
      <c r="F4247" s="403"/>
      <c r="G4247" s="403"/>
      <c r="H4247" s="403"/>
      <c r="AY4247" s="126"/>
      <c r="BB4247" s="126"/>
      <c r="BE4247" s="126"/>
    </row>
    <row r="4248" spans="5:57" x14ac:dyDescent="0.25">
      <c r="E4248" s="403"/>
      <c r="F4248" s="403"/>
      <c r="G4248" s="403"/>
      <c r="H4248" s="403"/>
      <c r="AY4248" s="126"/>
      <c r="BB4248" s="126"/>
      <c r="BE4248" s="126"/>
    </row>
    <row r="4249" spans="5:57" x14ac:dyDescent="0.25">
      <c r="E4249" s="403"/>
      <c r="F4249" s="403"/>
      <c r="G4249" s="403"/>
      <c r="H4249" s="403"/>
      <c r="AY4249" s="126"/>
      <c r="BB4249" s="126"/>
      <c r="BE4249" s="126"/>
    </row>
    <row r="4250" spans="5:57" x14ac:dyDescent="0.25">
      <c r="E4250" s="403"/>
      <c r="F4250" s="403"/>
      <c r="G4250" s="403"/>
      <c r="H4250" s="403"/>
      <c r="AY4250" s="126"/>
      <c r="BB4250" s="126"/>
      <c r="BE4250" s="126"/>
    </row>
    <row r="4251" spans="5:57" x14ac:dyDescent="0.25">
      <c r="E4251" s="403"/>
      <c r="F4251" s="403"/>
      <c r="G4251" s="403"/>
      <c r="H4251" s="403"/>
      <c r="AY4251" s="126"/>
      <c r="BB4251" s="126"/>
      <c r="BE4251" s="126"/>
    </row>
    <row r="4252" spans="5:57" x14ac:dyDescent="0.25">
      <c r="E4252" s="403"/>
      <c r="F4252" s="403"/>
      <c r="G4252" s="403"/>
      <c r="H4252" s="403"/>
      <c r="AY4252" s="126"/>
      <c r="BB4252" s="126"/>
      <c r="BE4252" s="126"/>
    </row>
    <row r="4253" spans="5:57" x14ac:dyDescent="0.25">
      <c r="E4253" s="403"/>
      <c r="F4253" s="403"/>
      <c r="G4253" s="403"/>
      <c r="H4253" s="403"/>
      <c r="AY4253" s="126"/>
      <c r="BB4253" s="126"/>
      <c r="BE4253" s="126"/>
    </row>
    <row r="4254" spans="5:57" x14ac:dyDescent="0.25">
      <c r="E4254" s="403"/>
      <c r="F4254" s="403"/>
      <c r="G4254" s="403"/>
      <c r="H4254" s="403"/>
      <c r="AY4254" s="126"/>
      <c r="BB4254" s="126"/>
      <c r="BE4254" s="126"/>
    </row>
    <row r="4255" spans="5:57" x14ac:dyDescent="0.25">
      <c r="E4255" s="403"/>
      <c r="F4255" s="403"/>
      <c r="G4255" s="403"/>
      <c r="H4255" s="403"/>
      <c r="AY4255" s="126"/>
      <c r="BB4255" s="126"/>
      <c r="BE4255" s="126"/>
    </row>
    <row r="4256" spans="5:57" x14ac:dyDescent="0.25">
      <c r="E4256" s="403"/>
      <c r="F4256" s="403"/>
      <c r="G4256" s="403"/>
      <c r="H4256" s="403"/>
      <c r="AY4256" s="126"/>
      <c r="BB4256" s="126"/>
      <c r="BE4256" s="126"/>
    </row>
    <row r="4257" spans="5:57" x14ac:dyDescent="0.25">
      <c r="E4257" s="403"/>
      <c r="F4257" s="403"/>
      <c r="G4257" s="403"/>
      <c r="H4257" s="403"/>
      <c r="AY4257" s="126"/>
      <c r="BB4257" s="126"/>
      <c r="BE4257" s="126"/>
    </row>
    <row r="4258" spans="5:57" x14ac:dyDescent="0.25">
      <c r="E4258" s="403"/>
      <c r="F4258" s="403"/>
      <c r="G4258" s="403"/>
      <c r="H4258" s="403"/>
      <c r="AY4258" s="126"/>
      <c r="BB4258" s="126"/>
      <c r="BE4258" s="126"/>
    </row>
    <row r="4259" spans="5:57" x14ac:dyDescent="0.25">
      <c r="E4259" s="403"/>
      <c r="F4259" s="403"/>
      <c r="G4259" s="403"/>
      <c r="H4259" s="403"/>
      <c r="AY4259" s="126"/>
      <c r="BB4259" s="126"/>
      <c r="BE4259" s="126"/>
    </row>
    <row r="4260" spans="5:57" x14ac:dyDescent="0.25">
      <c r="E4260" s="403"/>
      <c r="F4260" s="403"/>
      <c r="G4260" s="403"/>
      <c r="H4260" s="403"/>
      <c r="AY4260" s="126"/>
      <c r="BB4260" s="126"/>
      <c r="BE4260" s="126"/>
    </row>
    <row r="4261" spans="5:57" x14ac:dyDescent="0.25">
      <c r="E4261" s="403"/>
      <c r="F4261" s="403"/>
      <c r="G4261" s="403"/>
      <c r="H4261" s="403"/>
      <c r="AY4261" s="126"/>
      <c r="BB4261" s="126"/>
      <c r="BE4261" s="126"/>
    </row>
    <row r="4262" spans="5:57" x14ac:dyDescent="0.25">
      <c r="E4262" s="403"/>
      <c r="F4262" s="403"/>
      <c r="G4262" s="403"/>
      <c r="H4262" s="403"/>
      <c r="AY4262" s="126"/>
      <c r="BB4262" s="126"/>
      <c r="BE4262" s="126"/>
    </row>
    <row r="4263" spans="5:57" x14ac:dyDescent="0.25">
      <c r="E4263" s="403"/>
      <c r="F4263" s="403"/>
      <c r="G4263" s="403"/>
      <c r="H4263" s="403"/>
      <c r="AY4263" s="126"/>
      <c r="BB4263" s="126"/>
      <c r="BE4263" s="126"/>
    </row>
    <row r="4264" spans="5:57" x14ac:dyDescent="0.25">
      <c r="E4264" s="403"/>
      <c r="F4264" s="403"/>
      <c r="G4264" s="403"/>
      <c r="H4264" s="403"/>
      <c r="AY4264" s="126"/>
      <c r="BB4264" s="126"/>
      <c r="BE4264" s="126"/>
    </row>
    <row r="4265" spans="5:57" x14ac:dyDescent="0.25">
      <c r="E4265" s="403"/>
      <c r="F4265" s="403"/>
      <c r="G4265" s="403"/>
      <c r="H4265" s="403"/>
      <c r="AY4265" s="126"/>
      <c r="BB4265" s="126"/>
      <c r="BE4265" s="126"/>
    </row>
    <row r="4266" spans="5:57" x14ac:dyDescent="0.25">
      <c r="E4266" s="403"/>
      <c r="F4266" s="403"/>
      <c r="G4266" s="403"/>
      <c r="H4266" s="403"/>
      <c r="AY4266" s="126"/>
      <c r="BB4266" s="126"/>
      <c r="BE4266" s="126"/>
    </row>
    <row r="4267" spans="5:57" x14ac:dyDescent="0.25">
      <c r="E4267" s="403"/>
      <c r="F4267" s="403"/>
      <c r="G4267" s="403"/>
      <c r="H4267" s="403"/>
      <c r="AY4267" s="126"/>
      <c r="BB4267" s="126"/>
      <c r="BE4267" s="126"/>
    </row>
    <row r="4268" spans="5:57" x14ac:dyDescent="0.25">
      <c r="E4268" s="403"/>
      <c r="F4268" s="403"/>
      <c r="G4268" s="403"/>
      <c r="H4268" s="403"/>
      <c r="AY4268" s="126"/>
      <c r="BB4268" s="126"/>
      <c r="BE4268" s="126"/>
    </row>
    <row r="4269" spans="5:57" x14ac:dyDescent="0.25">
      <c r="E4269" s="403"/>
      <c r="F4269" s="403"/>
      <c r="G4269" s="403"/>
      <c r="H4269" s="403"/>
      <c r="AY4269" s="126"/>
      <c r="BB4269" s="126"/>
      <c r="BE4269" s="126"/>
    </row>
    <row r="4270" spans="5:57" x14ac:dyDescent="0.25">
      <c r="E4270" s="403"/>
      <c r="F4270" s="403"/>
      <c r="G4270" s="403"/>
      <c r="H4270" s="403"/>
      <c r="AY4270" s="126"/>
      <c r="BB4270" s="126"/>
      <c r="BE4270" s="126"/>
    </row>
    <row r="4271" spans="5:57" x14ac:dyDescent="0.25">
      <c r="E4271" s="403"/>
      <c r="F4271" s="403"/>
      <c r="G4271" s="403"/>
      <c r="H4271" s="403"/>
      <c r="AY4271" s="126"/>
      <c r="BB4271" s="126"/>
      <c r="BE4271" s="126"/>
    </row>
    <row r="4272" spans="5:57" x14ac:dyDescent="0.25">
      <c r="E4272" s="403"/>
      <c r="F4272" s="403"/>
      <c r="G4272" s="403"/>
      <c r="H4272" s="403"/>
      <c r="AY4272" s="126"/>
      <c r="BB4272" s="126"/>
      <c r="BE4272" s="126"/>
    </row>
    <row r="4273" spans="5:57" x14ac:dyDescent="0.25">
      <c r="E4273" s="403"/>
      <c r="F4273" s="403"/>
      <c r="G4273" s="403"/>
      <c r="H4273" s="403"/>
      <c r="AY4273" s="126"/>
      <c r="BB4273" s="126"/>
      <c r="BE4273" s="126"/>
    </row>
    <row r="4274" spans="5:57" x14ac:dyDescent="0.25">
      <c r="E4274" s="403"/>
      <c r="F4274" s="403"/>
      <c r="G4274" s="403"/>
      <c r="H4274" s="403"/>
      <c r="AY4274" s="126"/>
      <c r="BB4274" s="126"/>
      <c r="BE4274" s="126"/>
    </row>
    <row r="4275" spans="5:57" x14ac:dyDescent="0.25">
      <c r="E4275" s="403"/>
      <c r="F4275" s="403"/>
      <c r="G4275" s="403"/>
      <c r="H4275" s="403"/>
      <c r="AY4275" s="126"/>
      <c r="BB4275" s="126"/>
      <c r="BE4275" s="126"/>
    </row>
    <row r="4276" spans="5:57" x14ac:dyDescent="0.25">
      <c r="E4276" s="403"/>
      <c r="F4276" s="403"/>
      <c r="G4276" s="403"/>
      <c r="H4276" s="403"/>
      <c r="AY4276" s="126"/>
      <c r="BB4276" s="126"/>
      <c r="BE4276" s="126"/>
    </row>
    <row r="4277" spans="5:57" x14ac:dyDescent="0.25">
      <c r="E4277" s="403"/>
      <c r="F4277" s="403"/>
      <c r="G4277" s="403"/>
      <c r="H4277" s="403"/>
      <c r="AY4277" s="126"/>
      <c r="BB4277" s="126"/>
      <c r="BE4277" s="126"/>
    </row>
    <row r="4278" spans="5:57" x14ac:dyDescent="0.25">
      <c r="E4278" s="403"/>
      <c r="F4278" s="403"/>
      <c r="G4278" s="403"/>
      <c r="H4278" s="403"/>
      <c r="AY4278" s="126"/>
      <c r="BB4278" s="126"/>
      <c r="BE4278" s="126"/>
    </row>
    <row r="4279" spans="5:57" x14ac:dyDescent="0.25">
      <c r="E4279" s="403"/>
      <c r="F4279" s="403"/>
      <c r="G4279" s="403"/>
      <c r="H4279" s="403"/>
      <c r="AY4279" s="126"/>
      <c r="BB4279" s="126"/>
      <c r="BE4279" s="126"/>
    </row>
    <row r="4280" spans="5:57" x14ac:dyDescent="0.25">
      <c r="E4280" s="403"/>
      <c r="F4280" s="403"/>
      <c r="G4280" s="403"/>
      <c r="H4280" s="403"/>
      <c r="AY4280" s="126"/>
      <c r="BB4280" s="126"/>
      <c r="BE4280" s="126"/>
    </row>
    <row r="4281" spans="5:57" x14ac:dyDescent="0.25">
      <c r="E4281" s="403"/>
      <c r="F4281" s="403"/>
      <c r="G4281" s="403"/>
      <c r="H4281" s="403"/>
      <c r="AY4281" s="126"/>
      <c r="BB4281" s="126"/>
      <c r="BE4281" s="126"/>
    </row>
    <row r="4282" spans="5:57" x14ac:dyDescent="0.25">
      <c r="E4282" s="403"/>
      <c r="F4282" s="403"/>
      <c r="G4282" s="403"/>
      <c r="H4282" s="403"/>
      <c r="AY4282" s="126"/>
      <c r="BB4282" s="126"/>
      <c r="BE4282" s="126"/>
    </row>
    <row r="4283" spans="5:57" x14ac:dyDescent="0.25">
      <c r="E4283" s="403"/>
      <c r="F4283" s="403"/>
      <c r="G4283" s="403"/>
      <c r="H4283" s="403"/>
      <c r="AY4283" s="126"/>
      <c r="BB4283" s="126"/>
      <c r="BE4283" s="126"/>
    </row>
    <row r="4284" spans="5:57" x14ac:dyDescent="0.25">
      <c r="E4284" s="403"/>
      <c r="F4284" s="403"/>
      <c r="G4284" s="403"/>
      <c r="H4284" s="403"/>
      <c r="AY4284" s="126"/>
      <c r="BB4284" s="126"/>
      <c r="BE4284" s="126"/>
    </row>
    <row r="4285" spans="5:57" x14ac:dyDescent="0.25">
      <c r="E4285" s="403"/>
      <c r="F4285" s="403"/>
      <c r="G4285" s="403"/>
      <c r="H4285" s="403"/>
      <c r="AY4285" s="126"/>
      <c r="BB4285" s="126"/>
      <c r="BE4285" s="126"/>
    </row>
    <row r="4286" spans="5:57" x14ac:dyDescent="0.25">
      <c r="E4286" s="403"/>
      <c r="F4286" s="403"/>
      <c r="G4286" s="403"/>
      <c r="H4286" s="403"/>
      <c r="AY4286" s="126"/>
      <c r="BB4286" s="126"/>
      <c r="BE4286" s="126"/>
    </row>
    <row r="4287" spans="5:57" x14ac:dyDescent="0.25">
      <c r="E4287" s="403"/>
      <c r="F4287" s="403"/>
      <c r="G4287" s="403"/>
      <c r="H4287" s="403"/>
      <c r="AY4287" s="126"/>
      <c r="BB4287" s="126"/>
      <c r="BE4287" s="126"/>
    </row>
    <row r="4288" spans="5:57" x14ac:dyDescent="0.25">
      <c r="E4288" s="403"/>
      <c r="F4288" s="403"/>
      <c r="G4288" s="403"/>
      <c r="H4288" s="403"/>
      <c r="AY4288" s="126"/>
      <c r="BB4288" s="126"/>
      <c r="BE4288" s="126"/>
    </row>
    <row r="4289" spans="5:57" x14ac:dyDescent="0.25">
      <c r="E4289" s="403"/>
      <c r="F4289" s="403"/>
      <c r="G4289" s="403"/>
      <c r="H4289" s="403"/>
      <c r="AY4289" s="126"/>
      <c r="BB4289" s="126"/>
      <c r="BE4289" s="126"/>
    </row>
    <row r="4290" spans="5:57" x14ac:dyDescent="0.25">
      <c r="E4290" s="403"/>
      <c r="F4290" s="403"/>
      <c r="G4290" s="403"/>
      <c r="H4290" s="403"/>
      <c r="AY4290" s="126"/>
      <c r="BB4290" s="126"/>
      <c r="BE4290" s="126"/>
    </row>
    <row r="4291" spans="5:57" x14ac:dyDescent="0.25">
      <c r="E4291" s="403"/>
      <c r="F4291" s="403"/>
      <c r="G4291" s="403"/>
      <c r="H4291" s="403"/>
      <c r="AY4291" s="126"/>
      <c r="BB4291" s="126"/>
      <c r="BE4291" s="126"/>
    </row>
    <row r="4292" spans="5:57" x14ac:dyDescent="0.25">
      <c r="E4292" s="403"/>
      <c r="F4292" s="403"/>
      <c r="G4292" s="403"/>
      <c r="H4292" s="403"/>
      <c r="AY4292" s="126"/>
      <c r="BB4292" s="126"/>
      <c r="BE4292" s="126"/>
    </row>
    <row r="4293" spans="5:57" x14ac:dyDescent="0.25">
      <c r="E4293" s="403"/>
      <c r="F4293" s="403"/>
      <c r="G4293" s="403"/>
      <c r="H4293" s="403"/>
      <c r="AY4293" s="126"/>
      <c r="BB4293" s="126"/>
      <c r="BE4293" s="126"/>
    </row>
    <row r="4294" spans="5:57" x14ac:dyDescent="0.25">
      <c r="E4294" s="403"/>
      <c r="F4294" s="403"/>
      <c r="G4294" s="403"/>
      <c r="H4294" s="403"/>
      <c r="AY4294" s="126"/>
      <c r="BB4294" s="126"/>
      <c r="BE4294" s="126"/>
    </row>
    <row r="4295" spans="5:57" x14ac:dyDescent="0.25">
      <c r="E4295" s="403"/>
      <c r="F4295" s="403"/>
      <c r="G4295" s="403"/>
      <c r="H4295" s="403"/>
      <c r="AY4295" s="126"/>
      <c r="BB4295" s="126"/>
      <c r="BE4295" s="126"/>
    </row>
    <row r="4296" spans="5:57" x14ac:dyDescent="0.25">
      <c r="E4296" s="403"/>
      <c r="F4296" s="403"/>
      <c r="G4296" s="403"/>
      <c r="H4296" s="403"/>
      <c r="AY4296" s="126"/>
      <c r="BB4296" s="126"/>
      <c r="BE4296" s="126"/>
    </row>
    <row r="4297" spans="5:57" x14ac:dyDescent="0.25">
      <c r="E4297" s="403"/>
      <c r="F4297" s="403"/>
      <c r="G4297" s="403"/>
      <c r="H4297" s="403"/>
      <c r="AY4297" s="126"/>
      <c r="BB4297" s="126"/>
      <c r="BE4297" s="126"/>
    </row>
    <row r="4298" spans="5:57" x14ac:dyDescent="0.25">
      <c r="E4298" s="403"/>
      <c r="F4298" s="403"/>
      <c r="G4298" s="403"/>
      <c r="H4298" s="403"/>
      <c r="AY4298" s="126"/>
      <c r="BB4298" s="126"/>
      <c r="BE4298" s="126"/>
    </row>
    <row r="4299" spans="5:57" x14ac:dyDescent="0.25">
      <c r="E4299" s="403"/>
      <c r="F4299" s="403"/>
      <c r="G4299" s="403"/>
      <c r="H4299" s="403"/>
      <c r="AY4299" s="126"/>
      <c r="BB4299" s="126"/>
      <c r="BE4299" s="126"/>
    </row>
    <row r="4300" spans="5:57" x14ac:dyDescent="0.25">
      <c r="E4300" s="403"/>
      <c r="F4300" s="403"/>
      <c r="G4300" s="403"/>
      <c r="H4300" s="403"/>
      <c r="AY4300" s="126"/>
      <c r="BB4300" s="126"/>
      <c r="BE4300" s="126"/>
    </row>
    <row r="4301" spans="5:57" x14ac:dyDescent="0.25">
      <c r="E4301" s="403"/>
      <c r="F4301" s="403"/>
      <c r="G4301" s="403"/>
      <c r="H4301" s="403"/>
      <c r="AY4301" s="126"/>
      <c r="BB4301" s="126"/>
      <c r="BE4301" s="126"/>
    </row>
    <row r="4302" spans="5:57" x14ac:dyDescent="0.25">
      <c r="E4302" s="403"/>
      <c r="F4302" s="403"/>
      <c r="G4302" s="403"/>
      <c r="H4302" s="403"/>
      <c r="AY4302" s="126"/>
      <c r="BB4302" s="126"/>
      <c r="BE4302" s="126"/>
    </row>
    <row r="4303" spans="5:57" x14ac:dyDescent="0.25">
      <c r="E4303" s="403"/>
      <c r="F4303" s="403"/>
      <c r="G4303" s="403"/>
      <c r="H4303" s="403"/>
      <c r="AY4303" s="126"/>
      <c r="BB4303" s="126"/>
      <c r="BE4303" s="126"/>
    </row>
    <row r="4304" spans="5:57" x14ac:dyDescent="0.25">
      <c r="E4304" s="403"/>
      <c r="F4304" s="403"/>
      <c r="G4304" s="403"/>
      <c r="H4304" s="403"/>
      <c r="AY4304" s="126"/>
      <c r="BB4304" s="126"/>
      <c r="BE4304" s="126"/>
    </row>
    <row r="4305" spans="5:57" x14ac:dyDescent="0.25">
      <c r="E4305" s="403"/>
      <c r="F4305" s="403"/>
      <c r="G4305" s="403"/>
      <c r="H4305" s="403"/>
      <c r="AY4305" s="126"/>
      <c r="BB4305" s="126"/>
      <c r="BE4305" s="126"/>
    </row>
    <row r="4306" spans="5:57" x14ac:dyDescent="0.25">
      <c r="E4306" s="403"/>
      <c r="F4306" s="403"/>
      <c r="G4306" s="403"/>
      <c r="H4306" s="403"/>
      <c r="AY4306" s="126"/>
      <c r="BB4306" s="126"/>
      <c r="BE4306" s="126"/>
    </row>
    <row r="4307" spans="5:57" x14ac:dyDescent="0.25">
      <c r="E4307" s="403"/>
      <c r="F4307" s="403"/>
      <c r="G4307" s="403"/>
      <c r="H4307" s="403"/>
      <c r="AY4307" s="126"/>
      <c r="BB4307" s="126"/>
      <c r="BE4307" s="126"/>
    </row>
    <row r="4308" spans="5:57" x14ac:dyDescent="0.25">
      <c r="E4308" s="403"/>
      <c r="F4308" s="403"/>
      <c r="G4308" s="403"/>
      <c r="H4308" s="403"/>
      <c r="AY4308" s="126"/>
      <c r="BB4308" s="126"/>
      <c r="BE4308" s="126"/>
    </row>
    <row r="4309" spans="5:57" x14ac:dyDescent="0.25">
      <c r="E4309" s="403"/>
      <c r="F4309" s="403"/>
      <c r="G4309" s="403"/>
      <c r="H4309" s="403"/>
      <c r="AY4309" s="126"/>
      <c r="BB4309" s="126"/>
      <c r="BE4309" s="126"/>
    </row>
    <row r="4310" spans="5:57" x14ac:dyDescent="0.25">
      <c r="E4310" s="403"/>
      <c r="F4310" s="403"/>
      <c r="G4310" s="403"/>
      <c r="H4310" s="403"/>
      <c r="AY4310" s="126"/>
      <c r="BB4310" s="126"/>
      <c r="BE4310" s="126"/>
    </row>
    <row r="4311" spans="5:57" x14ac:dyDescent="0.25">
      <c r="E4311" s="403"/>
      <c r="F4311" s="403"/>
      <c r="G4311" s="403"/>
      <c r="H4311" s="403"/>
      <c r="AY4311" s="126"/>
      <c r="BB4311" s="126"/>
      <c r="BE4311" s="126"/>
    </row>
    <row r="4312" spans="5:57" x14ac:dyDescent="0.25">
      <c r="E4312" s="403"/>
      <c r="F4312" s="403"/>
      <c r="G4312" s="403"/>
      <c r="H4312" s="403"/>
      <c r="AY4312" s="126"/>
      <c r="BB4312" s="126"/>
      <c r="BE4312" s="126"/>
    </row>
    <row r="4313" spans="5:57" x14ac:dyDescent="0.25">
      <c r="E4313" s="403"/>
      <c r="F4313" s="403"/>
      <c r="G4313" s="403"/>
      <c r="H4313" s="403"/>
      <c r="AY4313" s="126"/>
      <c r="BB4313" s="126"/>
      <c r="BE4313" s="126"/>
    </row>
    <row r="4314" spans="5:57" x14ac:dyDescent="0.25">
      <c r="E4314" s="403"/>
      <c r="F4314" s="403"/>
      <c r="G4314" s="403"/>
      <c r="H4314" s="403"/>
      <c r="AY4314" s="126"/>
      <c r="BB4314" s="126"/>
      <c r="BE4314" s="126"/>
    </row>
    <row r="4315" spans="5:57" x14ac:dyDescent="0.25">
      <c r="E4315" s="403"/>
      <c r="F4315" s="403"/>
      <c r="G4315" s="403"/>
      <c r="H4315" s="403"/>
      <c r="AY4315" s="126"/>
      <c r="BB4315" s="126"/>
      <c r="BE4315" s="126"/>
    </row>
    <row r="4316" spans="5:57" x14ac:dyDescent="0.25">
      <c r="E4316" s="403"/>
      <c r="F4316" s="403"/>
      <c r="G4316" s="403"/>
      <c r="H4316" s="403"/>
      <c r="AY4316" s="126"/>
      <c r="BB4316" s="126"/>
      <c r="BE4316" s="126"/>
    </row>
    <row r="4317" spans="5:57" x14ac:dyDescent="0.25">
      <c r="E4317" s="403"/>
      <c r="F4317" s="403"/>
      <c r="G4317" s="403"/>
      <c r="H4317" s="403"/>
      <c r="AY4317" s="126"/>
      <c r="BB4317" s="126"/>
      <c r="BE4317" s="126"/>
    </row>
    <row r="4318" spans="5:57" x14ac:dyDescent="0.25">
      <c r="E4318" s="403"/>
      <c r="F4318" s="403"/>
      <c r="G4318" s="403"/>
      <c r="H4318" s="403"/>
      <c r="AY4318" s="126"/>
      <c r="BB4318" s="126"/>
      <c r="BE4318" s="126"/>
    </row>
    <row r="4319" spans="5:57" x14ac:dyDescent="0.25">
      <c r="E4319" s="403"/>
      <c r="F4319" s="403"/>
      <c r="G4319" s="403"/>
      <c r="H4319" s="403"/>
      <c r="AY4319" s="126"/>
      <c r="BB4319" s="126"/>
      <c r="BE4319" s="126"/>
    </row>
    <row r="4320" spans="5:57" x14ac:dyDescent="0.25">
      <c r="E4320" s="403"/>
      <c r="F4320" s="403"/>
      <c r="G4320" s="403"/>
      <c r="H4320" s="403"/>
      <c r="AY4320" s="126"/>
      <c r="BB4320" s="126"/>
      <c r="BE4320" s="126"/>
    </row>
    <row r="4321" spans="5:57" x14ac:dyDescent="0.25">
      <c r="E4321" s="403"/>
      <c r="F4321" s="403"/>
      <c r="G4321" s="403"/>
      <c r="H4321" s="403"/>
      <c r="AY4321" s="126"/>
      <c r="BB4321" s="126"/>
      <c r="BE4321" s="126"/>
    </row>
    <row r="4322" spans="5:57" x14ac:dyDescent="0.25">
      <c r="E4322" s="403"/>
      <c r="F4322" s="403"/>
      <c r="G4322" s="403"/>
      <c r="H4322" s="403"/>
      <c r="AY4322" s="126"/>
      <c r="BB4322" s="126"/>
      <c r="BE4322" s="126"/>
    </row>
    <row r="4323" spans="5:57" x14ac:dyDescent="0.25">
      <c r="E4323" s="403"/>
      <c r="F4323" s="403"/>
      <c r="G4323" s="403"/>
      <c r="H4323" s="403"/>
      <c r="AY4323" s="126"/>
      <c r="BB4323" s="126"/>
      <c r="BE4323" s="126"/>
    </row>
    <row r="4324" spans="5:57" x14ac:dyDescent="0.25">
      <c r="E4324" s="403"/>
      <c r="F4324" s="403"/>
      <c r="G4324" s="403"/>
      <c r="H4324" s="403"/>
      <c r="AY4324" s="126"/>
      <c r="BB4324" s="126"/>
      <c r="BE4324" s="126"/>
    </row>
    <row r="4325" spans="5:57" x14ac:dyDescent="0.25">
      <c r="E4325" s="403"/>
      <c r="F4325" s="403"/>
      <c r="G4325" s="403"/>
      <c r="H4325" s="403"/>
      <c r="AY4325" s="126"/>
      <c r="BB4325" s="126"/>
      <c r="BE4325" s="126"/>
    </row>
    <row r="4326" spans="5:57" x14ac:dyDescent="0.25">
      <c r="E4326" s="403"/>
      <c r="F4326" s="403"/>
      <c r="G4326" s="403"/>
      <c r="H4326" s="403"/>
      <c r="AY4326" s="126"/>
      <c r="BB4326" s="126"/>
      <c r="BE4326" s="126"/>
    </row>
    <row r="4327" spans="5:57" x14ac:dyDescent="0.25">
      <c r="E4327" s="403"/>
      <c r="F4327" s="403"/>
      <c r="G4327" s="403"/>
      <c r="H4327" s="403"/>
      <c r="AY4327" s="126"/>
      <c r="BB4327" s="126"/>
      <c r="BE4327" s="126"/>
    </row>
    <row r="4328" spans="5:57" x14ac:dyDescent="0.25">
      <c r="E4328" s="403"/>
      <c r="F4328" s="403"/>
      <c r="G4328" s="403"/>
      <c r="H4328" s="403"/>
      <c r="AY4328" s="126"/>
      <c r="BB4328" s="126"/>
      <c r="BE4328" s="126"/>
    </row>
    <row r="4329" spans="5:57" x14ac:dyDescent="0.25">
      <c r="E4329" s="403"/>
      <c r="F4329" s="403"/>
      <c r="G4329" s="403"/>
      <c r="H4329" s="403"/>
      <c r="AY4329" s="126"/>
      <c r="BB4329" s="126"/>
      <c r="BE4329" s="126"/>
    </row>
    <row r="4330" spans="5:57" x14ac:dyDescent="0.25">
      <c r="E4330" s="403"/>
      <c r="F4330" s="403"/>
      <c r="G4330" s="403"/>
      <c r="H4330" s="403"/>
      <c r="AY4330" s="126"/>
      <c r="BB4330" s="126"/>
      <c r="BE4330" s="126"/>
    </row>
    <row r="4331" spans="5:57" x14ac:dyDescent="0.25">
      <c r="E4331" s="403"/>
      <c r="F4331" s="403"/>
      <c r="G4331" s="403"/>
      <c r="H4331" s="403"/>
      <c r="AY4331" s="126"/>
      <c r="BB4331" s="126"/>
      <c r="BE4331" s="126"/>
    </row>
    <row r="4332" spans="5:57" x14ac:dyDescent="0.25">
      <c r="E4332" s="403"/>
      <c r="F4332" s="403"/>
      <c r="G4332" s="403"/>
      <c r="H4332" s="403"/>
      <c r="AY4332" s="126"/>
      <c r="BB4332" s="126"/>
      <c r="BE4332" s="126"/>
    </row>
    <row r="4333" spans="5:57" x14ac:dyDescent="0.25">
      <c r="E4333" s="403"/>
      <c r="F4333" s="403"/>
      <c r="G4333" s="403"/>
      <c r="H4333" s="403"/>
      <c r="AY4333" s="126"/>
      <c r="BB4333" s="126"/>
      <c r="BE4333" s="126"/>
    </row>
    <row r="4334" spans="5:57" x14ac:dyDescent="0.25">
      <c r="E4334" s="403"/>
      <c r="F4334" s="403"/>
      <c r="G4334" s="403"/>
      <c r="H4334" s="403"/>
      <c r="AY4334" s="126"/>
      <c r="BB4334" s="126"/>
      <c r="BE4334" s="126"/>
    </row>
    <row r="4335" spans="5:57" x14ac:dyDescent="0.25">
      <c r="E4335" s="403"/>
      <c r="F4335" s="403"/>
      <c r="G4335" s="403"/>
      <c r="H4335" s="403"/>
      <c r="AY4335" s="126"/>
      <c r="BB4335" s="126"/>
      <c r="BE4335" s="126"/>
    </row>
    <row r="4336" spans="5:57" x14ac:dyDescent="0.25">
      <c r="E4336" s="403"/>
      <c r="F4336" s="403"/>
      <c r="G4336" s="403"/>
      <c r="H4336" s="403"/>
      <c r="AY4336" s="126"/>
      <c r="BB4336" s="126"/>
      <c r="BE4336" s="126"/>
    </row>
    <row r="4337" spans="5:57" x14ac:dyDescent="0.25">
      <c r="E4337" s="403"/>
      <c r="F4337" s="403"/>
      <c r="G4337" s="403"/>
      <c r="H4337" s="403"/>
      <c r="AY4337" s="126"/>
      <c r="BB4337" s="126"/>
      <c r="BE4337" s="126"/>
    </row>
    <row r="4338" spans="5:57" x14ac:dyDescent="0.25">
      <c r="E4338" s="403"/>
      <c r="F4338" s="403"/>
      <c r="G4338" s="403"/>
      <c r="H4338" s="403"/>
      <c r="AY4338" s="126"/>
      <c r="BB4338" s="126"/>
      <c r="BE4338" s="126"/>
    </row>
    <row r="4339" spans="5:57" x14ac:dyDescent="0.25">
      <c r="E4339" s="403"/>
      <c r="F4339" s="403"/>
      <c r="G4339" s="403"/>
      <c r="H4339" s="403"/>
      <c r="AY4339" s="126"/>
      <c r="BB4339" s="126"/>
      <c r="BE4339" s="126"/>
    </row>
    <row r="4340" spans="5:57" x14ac:dyDescent="0.25">
      <c r="E4340" s="403"/>
      <c r="F4340" s="403"/>
      <c r="G4340" s="403"/>
      <c r="H4340" s="403"/>
      <c r="AY4340" s="126"/>
      <c r="BB4340" s="126"/>
      <c r="BE4340" s="126"/>
    </row>
    <row r="4341" spans="5:57" x14ac:dyDescent="0.25">
      <c r="E4341" s="403"/>
      <c r="F4341" s="403"/>
      <c r="G4341" s="403"/>
      <c r="H4341" s="403"/>
      <c r="AY4341" s="126"/>
      <c r="BB4341" s="126"/>
      <c r="BE4341" s="126"/>
    </row>
    <row r="4342" spans="5:57" x14ac:dyDescent="0.25">
      <c r="E4342" s="403"/>
      <c r="F4342" s="403"/>
      <c r="G4342" s="403"/>
      <c r="H4342" s="403"/>
      <c r="AY4342" s="126"/>
      <c r="BB4342" s="126"/>
      <c r="BE4342" s="126"/>
    </row>
    <row r="4343" spans="5:57" x14ac:dyDescent="0.25">
      <c r="E4343" s="403"/>
      <c r="F4343" s="403"/>
      <c r="G4343" s="403"/>
      <c r="H4343" s="403"/>
      <c r="AY4343" s="126"/>
      <c r="BB4343" s="126"/>
      <c r="BE4343" s="126"/>
    </row>
    <row r="4344" spans="5:57" x14ac:dyDescent="0.25">
      <c r="E4344" s="403"/>
      <c r="F4344" s="403"/>
      <c r="G4344" s="403"/>
      <c r="H4344" s="403"/>
      <c r="AY4344" s="126"/>
      <c r="BB4344" s="126"/>
      <c r="BE4344" s="126"/>
    </row>
    <row r="4345" spans="5:57" x14ac:dyDescent="0.25">
      <c r="E4345" s="403"/>
      <c r="F4345" s="403"/>
      <c r="G4345" s="403"/>
      <c r="H4345" s="403"/>
      <c r="AY4345" s="126"/>
      <c r="BB4345" s="126"/>
      <c r="BE4345" s="126"/>
    </row>
    <row r="4346" spans="5:57" x14ac:dyDescent="0.25">
      <c r="E4346" s="403"/>
      <c r="F4346" s="403"/>
      <c r="G4346" s="403"/>
      <c r="H4346" s="403"/>
      <c r="AY4346" s="126"/>
      <c r="BB4346" s="126"/>
      <c r="BE4346" s="126"/>
    </row>
    <row r="4347" spans="5:57" x14ac:dyDescent="0.25">
      <c r="E4347" s="403"/>
      <c r="F4347" s="403"/>
      <c r="G4347" s="403"/>
      <c r="H4347" s="403"/>
      <c r="AY4347" s="126"/>
      <c r="BB4347" s="126"/>
      <c r="BE4347" s="126"/>
    </row>
    <row r="4348" spans="5:57" x14ac:dyDescent="0.25">
      <c r="E4348" s="403"/>
      <c r="F4348" s="403"/>
      <c r="G4348" s="403"/>
      <c r="H4348" s="403"/>
      <c r="AY4348" s="126"/>
      <c r="BB4348" s="126"/>
      <c r="BE4348" s="126"/>
    </row>
    <row r="4349" spans="5:57" x14ac:dyDescent="0.25">
      <c r="E4349" s="403"/>
      <c r="F4349" s="403"/>
      <c r="G4349" s="403"/>
      <c r="H4349" s="403"/>
      <c r="AY4349" s="126"/>
      <c r="BB4349" s="126"/>
      <c r="BE4349" s="126"/>
    </row>
    <row r="4350" spans="5:57" x14ac:dyDescent="0.25">
      <c r="E4350" s="403"/>
      <c r="F4350" s="403"/>
      <c r="G4350" s="403"/>
      <c r="H4350" s="403"/>
      <c r="AY4350" s="126"/>
      <c r="BB4350" s="126"/>
      <c r="BE4350" s="126"/>
    </row>
    <row r="4351" spans="5:57" x14ac:dyDescent="0.25">
      <c r="E4351" s="403"/>
      <c r="F4351" s="403"/>
      <c r="G4351" s="403"/>
      <c r="H4351" s="403"/>
      <c r="AY4351" s="126"/>
      <c r="BB4351" s="126"/>
      <c r="BE4351" s="126"/>
    </row>
    <row r="4352" spans="5:57" x14ac:dyDescent="0.25">
      <c r="E4352" s="403"/>
      <c r="F4352" s="403"/>
      <c r="G4352" s="403"/>
      <c r="H4352" s="403"/>
      <c r="AY4352" s="126"/>
      <c r="BB4352" s="126"/>
      <c r="BE4352" s="126"/>
    </row>
    <row r="4353" spans="5:57" x14ac:dyDescent="0.25">
      <c r="E4353" s="403"/>
      <c r="F4353" s="403"/>
      <c r="G4353" s="403"/>
      <c r="H4353" s="403"/>
      <c r="AY4353" s="126"/>
      <c r="BB4353" s="126"/>
      <c r="BE4353" s="126"/>
    </row>
    <row r="4354" spans="5:57" x14ac:dyDescent="0.25">
      <c r="E4354" s="403"/>
      <c r="F4354" s="403"/>
      <c r="G4354" s="403"/>
      <c r="H4354" s="403"/>
      <c r="AY4354" s="126"/>
      <c r="BB4354" s="126"/>
      <c r="BE4354" s="126"/>
    </row>
    <row r="4355" spans="5:57" x14ac:dyDescent="0.25">
      <c r="E4355" s="403"/>
      <c r="F4355" s="403"/>
      <c r="G4355" s="403"/>
      <c r="H4355" s="403"/>
      <c r="AY4355" s="126"/>
      <c r="BB4355" s="126"/>
      <c r="BE4355" s="126"/>
    </row>
    <row r="4356" spans="5:57" x14ac:dyDescent="0.25">
      <c r="E4356" s="403"/>
      <c r="F4356" s="403"/>
      <c r="G4356" s="403"/>
      <c r="H4356" s="403"/>
      <c r="AY4356" s="126"/>
      <c r="BB4356" s="126"/>
      <c r="BE4356" s="126"/>
    </row>
    <row r="4357" spans="5:57" x14ac:dyDescent="0.25">
      <c r="E4357" s="403"/>
      <c r="F4357" s="403"/>
      <c r="G4357" s="403"/>
      <c r="H4357" s="403"/>
      <c r="AY4357" s="126"/>
      <c r="BB4357" s="126"/>
      <c r="BE4357" s="126"/>
    </row>
    <row r="4358" spans="5:57" x14ac:dyDescent="0.25">
      <c r="E4358" s="403"/>
      <c r="F4358" s="403"/>
      <c r="G4358" s="403"/>
      <c r="H4358" s="403"/>
      <c r="AY4358" s="126"/>
      <c r="BB4358" s="126"/>
      <c r="BE4358" s="126"/>
    </row>
    <row r="4359" spans="5:57" x14ac:dyDescent="0.25">
      <c r="E4359" s="403"/>
      <c r="F4359" s="403"/>
      <c r="G4359" s="403"/>
      <c r="H4359" s="403"/>
      <c r="AY4359" s="126"/>
      <c r="BB4359" s="126"/>
      <c r="BE4359" s="126"/>
    </row>
    <row r="4360" spans="5:57" x14ac:dyDescent="0.25">
      <c r="E4360" s="403"/>
      <c r="F4360" s="403"/>
      <c r="G4360" s="403"/>
      <c r="H4360" s="403"/>
      <c r="AY4360" s="126"/>
      <c r="BB4360" s="126"/>
      <c r="BE4360" s="126"/>
    </row>
    <row r="4361" spans="5:57" x14ac:dyDescent="0.25">
      <c r="E4361" s="403"/>
      <c r="F4361" s="403"/>
      <c r="G4361" s="403"/>
      <c r="H4361" s="403"/>
      <c r="AY4361" s="126"/>
      <c r="BB4361" s="126"/>
      <c r="BE4361" s="126"/>
    </row>
    <row r="4362" spans="5:57" x14ac:dyDescent="0.25">
      <c r="E4362" s="403"/>
      <c r="F4362" s="403"/>
      <c r="G4362" s="403"/>
      <c r="H4362" s="403"/>
      <c r="AY4362" s="126"/>
      <c r="BB4362" s="126"/>
      <c r="BE4362" s="126"/>
    </row>
    <row r="4363" spans="5:57" x14ac:dyDescent="0.25">
      <c r="E4363" s="403"/>
      <c r="F4363" s="403"/>
      <c r="G4363" s="403"/>
      <c r="H4363" s="403"/>
      <c r="AY4363" s="126"/>
      <c r="BB4363" s="126"/>
      <c r="BE4363" s="126"/>
    </row>
    <row r="4364" spans="5:57" x14ac:dyDescent="0.25">
      <c r="E4364" s="403"/>
      <c r="F4364" s="403"/>
      <c r="G4364" s="403"/>
      <c r="H4364" s="403"/>
      <c r="AY4364" s="126"/>
      <c r="BB4364" s="126"/>
      <c r="BE4364" s="126"/>
    </row>
    <row r="4365" spans="5:57" x14ac:dyDescent="0.25">
      <c r="E4365" s="403"/>
      <c r="F4365" s="403"/>
      <c r="G4365" s="403"/>
      <c r="H4365" s="403"/>
      <c r="AY4365" s="126"/>
      <c r="BB4365" s="126"/>
      <c r="BE4365" s="126"/>
    </row>
    <row r="4366" spans="5:57" x14ac:dyDescent="0.25">
      <c r="E4366" s="403"/>
      <c r="F4366" s="403"/>
      <c r="G4366" s="403"/>
      <c r="H4366" s="403"/>
      <c r="AY4366" s="126"/>
      <c r="BB4366" s="126"/>
      <c r="BE4366" s="126"/>
    </row>
    <row r="4367" spans="5:57" x14ac:dyDescent="0.25">
      <c r="E4367" s="403"/>
      <c r="F4367" s="403"/>
      <c r="G4367" s="403"/>
      <c r="H4367" s="403"/>
      <c r="AY4367" s="126"/>
      <c r="BB4367" s="126"/>
      <c r="BE4367" s="126"/>
    </row>
    <row r="4368" spans="5:57" x14ac:dyDescent="0.25">
      <c r="E4368" s="403"/>
      <c r="F4368" s="403"/>
      <c r="G4368" s="403"/>
      <c r="H4368" s="403"/>
      <c r="AY4368" s="126"/>
      <c r="BB4368" s="126"/>
      <c r="BE4368" s="126"/>
    </row>
    <row r="4369" spans="5:57" x14ac:dyDescent="0.25">
      <c r="E4369" s="403"/>
      <c r="F4369" s="403"/>
      <c r="G4369" s="403"/>
      <c r="H4369" s="403"/>
      <c r="AY4369" s="126"/>
      <c r="BB4369" s="126"/>
      <c r="BE4369" s="126"/>
    </row>
    <row r="4370" spans="5:57" x14ac:dyDescent="0.25">
      <c r="E4370" s="403"/>
      <c r="F4370" s="403"/>
      <c r="G4370" s="403"/>
      <c r="H4370" s="403"/>
      <c r="AY4370" s="126"/>
      <c r="BB4370" s="126"/>
      <c r="BE4370" s="126"/>
    </row>
    <row r="4371" spans="5:57" x14ac:dyDescent="0.25">
      <c r="E4371" s="403"/>
      <c r="F4371" s="403"/>
      <c r="G4371" s="403"/>
      <c r="H4371" s="403"/>
      <c r="AY4371" s="126"/>
      <c r="BB4371" s="126"/>
      <c r="BE4371" s="126"/>
    </row>
    <row r="4372" spans="5:57" x14ac:dyDescent="0.25">
      <c r="E4372" s="403"/>
      <c r="F4372" s="403"/>
      <c r="G4372" s="403"/>
      <c r="H4372" s="403"/>
      <c r="AY4372" s="126"/>
      <c r="BB4372" s="126"/>
      <c r="BE4372" s="126"/>
    </row>
    <row r="4373" spans="5:57" x14ac:dyDescent="0.25">
      <c r="E4373" s="403"/>
      <c r="F4373" s="403"/>
      <c r="G4373" s="403"/>
      <c r="H4373" s="403"/>
      <c r="AY4373" s="126"/>
      <c r="BB4373" s="126"/>
      <c r="BE4373" s="126"/>
    </row>
    <row r="4374" spans="5:57" x14ac:dyDescent="0.25">
      <c r="E4374" s="403"/>
      <c r="F4374" s="403"/>
      <c r="G4374" s="403"/>
      <c r="H4374" s="403"/>
      <c r="AY4374" s="126"/>
      <c r="BB4374" s="126"/>
      <c r="BE4374" s="126"/>
    </row>
    <row r="4375" spans="5:57" x14ac:dyDescent="0.25">
      <c r="E4375" s="403"/>
      <c r="F4375" s="403"/>
      <c r="G4375" s="403"/>
      <c r="H4375" s="403"/>
      <c r="AY4375" s="126"/>
      <c r="BB4375" s="126"/>
      <c r="BE4375" s="126"/>
    </row>
    <row r="4376" spans="5:57" x14ac:dyDescent="0.25">
      <c r="E4376" s="403"/>
      <c r="F4376" s="403"/>
      <c r="G4376" s="403"/>
      <c r="H4376" s="403"/>
      <c r="AY4376" s="126"/>
      <c r="BB4376" s="126"/>
      <c r="BE4376" s="126"/>
    </row>
    <row r="4377" spans="5:57" x14ac:dyDescent="0.25">
      <c r="E4377" s="403"/>
      <c r="F4377" s="403"/>
      <c r="G4377" s="403"/>
      <c r="H4377" s="403"/>
      <c r="AY4377" s="126"/>
      <c r="BB4377" s="126"/>
      <c r="BE4377" s="126"/>
    </row>
    <row r="4378" spans="5:57" x14ac:dyDescent="0.25">
      <c r="E4378" s="403"/>
      <c r="F4378" s="403"/>
      <c r="G4378" s="403"/>
      <c r="H4378" s="403"/>
      <c r="AY4378" s="126"/>
      <c r="BB4378" s="126"/>
      <c r="BE4378" s="126"/>
    </row>
    <row r="4379" spans="5:57" x14ac:dyDescent="0.25">
      <c r="E4379" s="403"/>
      <c r="F4379" s="403"/>
      <c r="G4379" s="403"/>
      <c r="H4379" s="403"/>
      <c r="AY4379" s="126"/>
      <c r="BB4379" s="126"/>
      <c r="BE4379" s="126"/>
    </row>
    <row r="4380" spans="5:57" x14ac:dyDescent="0.25">
      <c r="E4380" s="403"/>
      <c r="F4380" s="403"/>
      <c r="G4380" s="403"/>
      <c r="H4380" s="403"/>
      <c r="AY4380" s="126"/>
      <c r="BB4380" s="126"/>
      <c r="BE4380" s="126"/>
    </row>
    <row r="4381" spans="5:57" x14ac:dyDescent="0.25">
      <c r="E4381" s="403"/>
      <c r="F4381" s="403"/>
      <c r="G4381" s="403"/>
      <c r="H4381" s="403"/>
      <c r="AY4381" s="126"/>
      <c r="BB4381" s="126"/>
      <c r="BE4381" s="126"/>
    </row>
    <row r="4382" spans="5:57" x14ac:dyDescent="0.25">
      <c r="E4382" s="403"/>
      <c r="F4382" s="403"/>
      <c r="G4382" s="403"/>
      <c r="H4382" s="403"/>
      <c r="AY4382" s="126"/>
      <c r="BB4382" s="126"/>
      <c r="BE4382" s="126"/>
    </row>
    <row r="4383" spans="5:57" x14ac:dyDescent="0.25">
      <c r="E4383" s="403"/>
      <c r="F4383" s="403"/>
      <c r="G4383" s="403"/>
      <c r="H4383" s="403"/>
      <c r="AY4383" s="126"/>
      <c r="BB4383" s="126"/>
      <c r="BE4383" s="126"/>
    </row>
    <row r="4384" spans="5:57" x14ac:dyDescent="0.25">
      <c r="E4384" s="403"/>
      <c r="F4384" s="403"/>
      <c r="G4384" s="403"/>
      <c r="H4384" s="403"/>
      <c r="AY4384" s="126"/>
      <c r="BB4384" s="126"/>
      <c r="BE4384" s="126"/>
    </row>
    <row r="4385" spans="5:57" x14ac:dyDescent="0.25">
      <c r="E4385" s="403"/>
      <c r="F4385" s="403"/>
      <c r="G4385" s="403"/>
      <c r="H4385" s="403"/>
      <c r="AY4385" s="126"/>
      <c r="BB4385" s="126"/>
      <c r="BE4385" s="126"/>
    </row>
    <row r="4386" spans="5:57" x14ac:dyDescent="0.25">
      <c r="E4386" s="403"/>
      <c r="F4386" s="403"/>
      <c r="G4386" s="403"/>
      <c r="H4386" s="403"/>
      <c r="AY4386" s="126"/>
      <c r="BB4386" s="126"/>
      <c r="BE4386" s="126"/>
    </row>
    <row r="4387" spans="5:57" x14ac:dyDescent="0.25">
      <c r="E4387" s="403"/>
      <c r="F4387" s="403"/>
      <c r="G4387" s="403"/>
      <c r="H4387" s="403"/>
      <c r="AY4387" s="126"/>
      <c r="BB4387" s="126"/>
      <c r="BE4387" s="126"/>
    </row>
    <row r="4388" spans="5:57" x14ac:dyDescent="0.25">
      <c r="E4388" s="403"/>
      <c r="F4388" s="403"/>
      <c r="G4388" s="403"/>
      <c r="H4388" s="403"/>
      <c r="AY4388" s="126"/>
      <c r="BB4388" s="126"/>
      <c r="BE4388" s="126"/>
    </row>
    <row r="4389" spans="5:57" x14ac:dyDescent="0.25">
      <c r="E4389" s="403"/>
      <c r="F4389" s="403"/>
      <c r="G4389" s="403"/>
      <c r="H4389" s="403"/>
      <c r="AY4389" s="126"/>
      <c r="BB4389" s="126"/>
      <c r="BE4389" s="126"/>
    </row>
    <row r="4390" spans="5:57" x14ac:dyDescent="0.25">
      <c r="E4390" s="403"/>
      <c r="F4390" s="403"/>
      <c r="G4390" s="403"/>
      <c r="H4390" s="403"/>
      <c r="AY4390" s="126"/>
      <c r="BB4390" s="126"/>
      <c r="BE4390" s="126"/>
    </row>
    <row r="4391" spans="5:57" x14ac:dyDescent="0.25">
      <c r="E4391" s="403"/>
      <c r="F4391" s="403"/>
      <c r="G4391" s="403"/>
      <c r="H4391" s="403"/>
      <c r="AY4391" s="126"/>
      <c r="BB4391" s="126"/>
      <c r="BE4391" s="126"/>
    </row>
    <row r="4392" spans="5:57" x14ac:dyDescent="0.25">
      <c r="E4392" s="403"/>
      <c r="F4392" s="403"/>
      <c r="G4392" s="403"/>
      <c r="H4392" s="403"/>
      <c r="AY4392" s="126"/>
      <c r="BB4392" s="126"/>
      <c r="BE4392" s="126"/>
    </row>
    <row r="4393" spans="5:57" x14ac:dyDescent="0.25">
      <c r="E4393" s="403"/>
      <c r="F4393" s="403"/>
      <c r="G4393" s="403"/>
      <c r="H4393" s="403"/>
      <c r="AY4393" s="126"/>
      <c r="BB4393" s="126"/>
      <c r="BE4393" s="126"/>
    </row>
    <row r="4394" spans="5:57" x14ac:dyDescent="0.25">
      <c r="E4394" s="403"/>
      <c r="F4394" s="403"/>
      <c r="G4394" s="403"/>
      <c r="H4394" s="403"/>
      <c r="AY4394" s="126"/>
      <c r="BB4394" s="126"/>
      <c r="BE4394" s="126"/>
    </row>
    <row r="4395" spans="5:57" x14ac:dyDescent="0.25">
      <c r="E4395" s="403"/>
      <c r="F4395" s="403"/>
      <c r="G4395" s="403"/>
      <c r="H4395" s="403"/>
      <c r="AY4395" s="126"/>
      <c r="BB4395" s="126"/>
      <c r="BE4395" s="126"/>
    </row>
    <row r="4396" spans="5:57" x14ac:dyDescent="0.25">
      <c r="E4396" s="403"/>
      <c r="F4396" s="403"/>
      <c r="G4396" s="403"/>
      <c r="H4396" s="403"/>
      <c r="AY4396" s="126"/>
      <c r="BB4396" s="126"/>
      <c r="BE4396" s="126"/>
    </row>
    <row r="4397" spans="5:57" x14ac:dyDescent="0.25">
      <c r="E4397" s="403"/>
      <c r="F4397" s="403"/>
      <c r="G4397" s="403"/>
      <c r="H4397" s="403"/>
      <c r="AY4397" s="126"/>
      <c r="BB4397" s="126"/>
      <c r="BE4397" s="126"/>
    </row>
    <row r="4398" spans="5:57" x14ac:dyDescent="0.25">
      <c r="E4398" s="403"/>
      <c r="F4398" s="403"/>
      <c r="G4398" s="403"/>
      <c r="H4398" s="403"/>
      <c r="AY4398" s="126"/>
      <c r="BB4398" s="126"/>
      <c r="BE4398" s="126"/>
    </row>
    <row r="4399" spans="5:57" x14ac:dyDescent="0.25">
      <c r="E4399" s="403"/>
      <c r="F4399" s="403"/>
      <c r="G4399" s="403"/>
      <c r="H4399" s="403"/>
      <c r="AY4399" s="126"/>
      <c r="BB4399" s="126"/>
      <c r="BE4399" s="126"/>
    </row>
    <row r="4400" spans="5:57" x14ac:dyDescent="0.25">
      <c r="E4400" s="403"/>
      <c r="F4400" s="403"/>
      <c r="G4400" s="403"/>
      <c r="H4400" s="403"/>
      <c r="AY4400" s="126"/>
      <c r="BB4400" s="126"/>
      <c r="BE4400" s="126"/>
    </row>
    <row r="4401" spans="5:57" x14ac:dyDescent="0.25">
      <c r="E4401" s="403"/>
      <c r="F4401" s="403"/>
      <c r="G4401" s="403"/>
      <c r="H4401" s="403"/>
      <c r="AY4401" s="126"/>
      <c r="BB4401" s="126"/>
      <c r="BE4401" s="126"/>
    </row>
    <row r="4402" spans="5:57" x14ac:dyDescent="0.25">
      <c r="E4402" s="403"/>
      <c r="F4402" s="403"/>
      <c r="G4402" s="403"/>
      <c r="H4402" s="403"/>
      <c r="AY4402" s="126"/>
      <c r="BB4402" s="126"/>
      <c r="BE4402" s="126"/>
    </row>
    <row r="4403" spans="5:57" x14ac:dyDescent="0.25">
      <c r="E4403" s="403"/>
      <c r="F4403" s="403"/>
      <c r="G4403" s="403"/>
      <c r="H4403" s="403"/>
      <c r="AY4403" s="126"/>
      <c r="BB4403" s="126"/>
      <c r="BE4403" s="126"/>
    </row>
    <row r="4404" spans="5:57" x14ac:dyDescent="0.25">
      <c r="E4404" s="403"/>
      <c r="F4404" s="403"/>
      <c r="G4404" s="403"/>
      <c r="H4404" s="403"/>
      <c r="AY4404" s="126"/>
      <c r="BB4404" s="126"/>
      <c r="BE4404" s="126"/>
    </row>
    <row r="4405" spans="5:57" x14ac:dyDescent="0.25">
      <c r="E4405" s="403"/>
      <c r="F4405" s="403"/>
      <c r="G4405" s="403"/>
      <c r="H4405" s="403"/>
      <c r="AY4405" s="126"/>
      <c r="BB4405" s="126"/>
      <c r="BE4405" s="126"/>
    </row>
    <row r="4406" spans="5:57" x14ac:dyDescent="0.25">
      <c r="E4406" s="403"/>
      <c r="F4406" s="403"/>
      <c r="G4406" s="403"/>
      <c r="H4406" s="403"/>
      <c r="AY4406" s="126"/>
      <c r="BB4406" s="126"/>
      <c r="BE4406" s="126"/>
    </row>
    <row r="4407" spans="5:57" x14ac:dyDescent="0.25">
      <c r="E4407" s="403"/>
      <c r="F4407" s="403"/>
      <c r="G4407" s="403"/>
      <c r="H4407" s="403"/>
      <c r="AY4407" s="126"/>
      <c r="BB4407" s="126"/>
      <c r="BE4407" s="126"/>
    </row>
    <row r="4408" spans="5:57" x14ac:dyDescent="0.25">
      <c r="E4408" s="403"/>
      <c r="F4408" s="403"/>
      <c r="G4408" s="403"/>
      <c r="H4408" s="403"/>
      <c r="AY4408" s="126"/>
      <c r="BB4408" s="126"/>
      <c r="BE4408" s="126"/>
    </row>
    <row r="4409" spans="5:57" x14ac:dyDescent="0.25">
      <c r="E4409" s="403"/>
      <c r="F4409" s="403"/>
      <c r="G4409" s="403"/>
      <c r="H4409" s="403"/>
      <c r="AY4409" s="126"/>
      <c r="BB4409" s="126"/>
      <c r="BE4409" s="126"/>
    </row>
    <row r="4410" spans="5:57" x14ac:dyDescent="0.25">
      <c r="E4410" s="403"/>
      <c r="F4410" s="403"/>
      <c r="G4410" s="403"/>
      <c r="H4410" s="403"/>
      <c r="AY4410" s="126"/>
      <c r="BB4410" s="126"/>
      <c r="BE4410" s="126"/>
    </row>
    <row r="4411" spans="5:57" x14ac:dyDescent="0.25">
      <c r="E4411" s="403"/>
      <c r="F4411" s="403"/>
      <c r="G4411" s="403"/>
      <c r="H4411" s="403"/>
      <c r="AY4411" s="126"/>
      <c r="BB4411" s="126"/>
      <c r="BE4411" s="126"/>
    </row>
    <row r="4412" spans="5:57" x14ac:dyDescent="0.25">
      <c r="E4412" s="403"/>
      <c r="F4412" s="403"/>
      <c r="G4412" s="403"/>
      <c r="H4412" s="403"/>
      <c r="AY4412" s="126"/>
      <c r="BB4412" s="126"/>
      <c r="BE4412" s="126"/>
    </row>
    <row r="4413" spans="5:57" x14ac:dyDescent="0.25">
      <c r="E4413" s="403"/>
      <c r="F4413" s="403"/>
      <c r="G4413" s="403"/>
      <c r="H4413" s="403"/>
      <c r="AY4413" s="126"/>
      <c r="BB4413" s="126"/>
      <c r="BE4413" s="126"/>
    </row>
    <row r="4414" spans="5:57" x14ac:dyDescent="0.25">
      <c r="E4414" s="403"/>
      <c r="F4414" s="403"/>
      <c r="G4414" s="403"/>
      <c r="H4414" s="403"/>
      <c r="AY4414" s="126"/>
      <c r="BB4414" s="126"/>
      <c r="BE4414" s="126"/>
    </row>
    <row r="4415" spans="5:57" x14ac:dyDescent="0.25">
      <c r="E4415" s="403"/>
      <c r="F4415" s="403"/>
      <c r="G4415" s="403"/>
      <c r="H4415" s="403"/>
      <c r="AY4415" s="126"/>
      <c r="BB4415" s="126"/>
      <c r="BE4415" s="126"/>
    </row>
    <row r="4416" spans="5:57" x14ac:dyDescent="0.25">
      <c r="E4416" s="403"/>
      <c r="F4416" s="403"/>
      <c r="G4416" s="403"/>
      <c r="H4416" s="403"/>
      <c r="AY4416" s="126"/>
      <c r="BB4416" s="126"/>
      <c r="BE4416" s="126"/>
    </row>
    <row r="4417" spans="5:57" x14ac:dyDescent="0.25">
      <c r="E4417" s="403"/>
      <c r="F4417" s="403"/>
      <c r="G4417" s="403"/>
      <c r="H4417" s="403"/>
      <c r="AY4417" s="126"/>
      <c r="BB4417" s="126"/>
      <c r="BE4417" s="126"/>
    </row>
    <row r="4418" spans="5:57" x14ac:dyDescent="0.25">
      <c r="E4418" s="403"/>
      <c r="F4418" s="403"/>
      <c r="G4418" s="403"/>
      <c r="H4418" s="403"/>
      <c r="AY4418" s="126"/>
      <c r="BB4418" s="126"/>
      <c r="BE4418" s="126"/>
    </row>
    <row r="4419" spans="5:57" x14ac:dyDescent="0.25">
      <c r="E4419" s="403"/>
      <c r="F4419" s="403"/>
      <c r="G4419" s="403"/>
      <c r="H4419" s="403"/>
      <c r="AY4419" s="126"/>
      <c r="BB4419" s="126"/>
      <c r="BE4419" s="126"/>
    </row>
    <row r="4420" spans="5:57" x14ac:dyDescent="0.25">
      <c r="E4420" s="403"/>
      <c r="F4420" s="403"/>
      <c r="G4420" s="403"/>
      <c r="H4420" s="403"/>
      <c r="AY4420" s="126"/>
      <c r="BB4420" s="126"/>
      <c r="BE4420" s="126"/>
    </row>
    <row r="4421" spans="5:57" x14ac:dyDescent="0.25">
      <c r="E4421" s="403"/>
      <c r="F4421" s="403"/>
      <c r="G4421" s="403"/>
      <c r="H4421" s="403"/>
      <c r="AY4421" s="126"/>
      <c r="BB4421" s="126"/>
      <c r="BE4421" s="126"/>
    </row>
    <row r="4422" spans="5:57" x14ac:dyDescent="0.25">
      <c r="E4422" s="403"/>
      <c r="F4422" s="403"/>
      <c r="G4422" s="403"/>
      <c r="H4422" s="403"/>
      <c r="AY4422" s="126"/>
      <c r="BB4422" s="126"/>
      <c r="BE4422" s="126"/>
    </row>
    <row r="4423" spans="5:57" x14ac:dyDescent="0.25">
      <c r="E4423" s="403"/>
      <c r="F4423" s="403"/>
      <c r="G4423" s="403"/>
      <c r="H4423" s="403"/>
      <c r="AY4423" s="126"/>
      <c r="BB4423" s="126"/>
      <c r="BE4423" s="126"/>
    </row>
    <row r="4424" spans="5:57" x14ac:dyDescent="0.25">
      <c r="E4424" s="403"/>
      <c r="F4424" s="403"/>
      <c r="G4424" s="403"/>
      <c r="H4424" s="403"/>
      <c r="AY4424" s="126"/>
      <c r="BB4424" s="126"/>
      <c r="BE4424" s="126"/>
    </row>
    <row r="4425" spans="5:57" x14ac:dyDescent="0.25">
      <c r="E4425" s="403"/>
      <c r="F4425" s="403"/>
      <c r="G4425" s="403"/>
      <c r="H4425" s="403"/>
      <c r="AY4425" s="126"/>
      <c r="BB4425" s="126"/>
      <c r="BE4425" s="126"/>
    </row>
    <row r="4426" spans="5:57" x14ac:dyDescent="0.25">
      <c r="E4426" s="403"/>
      <c r="F4426" s="403"/>
      <c r="G4426" s="403"/>
      <c r="H4426" s="403"/>
      <c r="AY4426" s="126"/>
      <c r="BB4426" s="126"/>
      <c r="BE4426" s="126"/>
    </row>
    <row r="4427" spans="5:57" x14ac:dyDescent="0.25">
      <c r="E4427" s="403"/>
      <c r="F4427" s="403"/>
      <c r="G4427" s="403"/>
      <c r="H4427" s="403"/>
      <c r="AY4427" s="126"/>
      <c r="BB4427" s="126"/>
      <c r="BE4427" s="126"/>
    </row>
    <row r="4428" spans="5:57" x14ac:dyDescent="0.25">
      <c r="E4428" s="403"/>
      <c r="F4428" s="403"/>
      <c r="G4428" s="403"/>
      <c r="H4428" s="403"/>
      <c r="AY4428" s="126"/>
      <c r="BB4428" s="126"/>
      <c r="BE4428" s="126"/>
    </row>
    <row r="4429" spans="5:57" x14ac:dyDescent="0.25">
      <c r="E4429" s="403"/>
      <c r="F4429" s="403"/>
      <c r="G4429" s="403"/>
      <c r="H4429" s="403"/>
      <c r="AY4429" s="126"/>
      <c r="BB4429" s="126"/>
      <c r="BE4429" s="126"/>
    </row>
    <row r="4430" spans="5:57" x14ac:dyDescent="0.25">
      <c r="E4430" s="403"/>
      <c r="F4430" s="403"/>
      <c r="G4430" s="403"/>
      <c r="H4430" s="403"/>
      <c r="AY4430" s="126"/>
      <c r="BB4430" s="126"/>
      <c r="BE4430" s="126"/>
    </row>
    <row r="4431" spans="5:57" x14ac:dyDescent="0.25">
      <c r="E4431" s="403"/>
      <c r="F4431" s="403"/>
      <c r="G4431" s="403"/>
      <c r="H4431" s="403"/>
      <c r="AY4431" s="126"/>
      <c r="BB4431" s="126"/>
      <c r="BE4431" s="126"/>
    </row>
    <row r="4432" spans="5:57" x14ac:dyDescent="0.25">
      <c r="E4432" s="403"/>
      <c r="F4432" s="403"/>
      <c r="G4432" s="403"/>
      <c r="H4432" s="403"/>
      <c r="AY4432" s="126"/>
      <c r="BB4432" s="126"/>
      <c r="BE4432" s="126"/>
    </row>
    <row r="4433" spans="5:57" x14ac:dyDescent="0.25">
      <c r="E4433" s="403"/>
      <c r="F4433" s="403"/>
      <c r="G4433" s="403"/>
      <c r="H4433" s="403"/>
      <c r="AY4433" s="126"/>
      <c r="BB4433" s="126"/>
      <c r="BE4433" s="126"/>
    </row>
    <row r="4434" spans="5:57" x14ac:dyDescent="0.25">
      <c r="E4434" s="403"/>
      <c r="F4434" s="403"/>
      <c r="G4434" s="403"/>
      <c r="H4434" s="403"/>
      <c r="AY4434" s="126"/>
      <c r="BB4434" s="126"/>
      <c r="BE4434" s="126"/>
    </row>
    <row r="4435" spans="5:57" x14ac:dyDescent="0.25">
      <c r="E4435" s="403"/>
      <c r="F4435" s="403"/>
      <c r="G4435" s="403"/>
      <c r="H4435" s="403"/>
      <c r="AY4435" s="126"/>
      <c r="BB4435" s="126"/>
      <c r="BE4435" s="126"/>
    </row>
    <row r="4436" spans="5:57" x14ac:dyDescent="0.25">
      <c r="E4436" s="403"/>
      <c r="F4436" s="403"/>
      <c r="G4436" s="403"/>
      <c r="H4436" s="403"/>
      <c r="AY4436" s="126"/>
      <c r="BB4436" s="126"/>
      <c r="BE4436" s="126"/>
    </row>
    <row r="4437" spans="5:57" x14ac:dyDescent="0.25">
      <c r="E4437" s="403"/>
      <c r="F4437" s="403"/>
      <c r="G4437" s="403"/>
      <c r="H4437" s="403"/>
      <c r="AY4437" s="126"/>
      <c r="BB4437" s="126"/>
      <c r="BE4437" s="126"/>
    </row>
    <row r="4438" spans="5:57" x14ac:dyDescent="0.25">
      <c r="E4438" s="403"/>
      <c r="F4438" s="403"/>
      <c r="G4438" s="403"/>
      <c r="H4438" s="403"/>
      <c r="AY4438" s="126"/>
      <c r="BB4438" s="126"/>
      <c r="BE4438" s="126"/>
    </row>
    <row r="4439" spans="5:57" x14ac:dyDescent="0.25">
      <c r="E4439" s="403"/>
      <c r="F4439" s="403"/>
      <c r="G4439" s="403"/>
      <c r="H4439" s="403"/>
      <c r="AY4439" s="126"/>
      <c r="BB4439" s="126"/>
      <c r="BE4439" s="126"/>
    </row>
    <row r="4440" spans="5:57" x14ac:dyDescent="0.25">
      <c r="E4440" s="403"/>
      <c r="F4440" s="403"/>
      <c r="G4440" s="403"/>
      <c r="H4440" s="403"/>
      <c r="AY4440" s="126"/>
      <c r="BB4440" s="126"/>
      <c r="BE4440" s="126"/>
    </row>
    <row r="4441" spans="5:57" x14ac:dyDescent="0.25">
      <c r="E4441" s="403"/>
      <c r="F4441" s="403"/>
      <c r="G4441" s="403"/>
      <c r="H4441" s="403"/>
      <c r="AY4441" s="126"/>
      <c r="BB4441" s="126"/>
      <c r="BE4441" s="126"/>
    </row>
    <row r="4442" spans="5:57" x14ac:dyDescent="0.25">
      <c r="E4442" s="403"/>
      <c r="F4442" s="403"/>
      <c r="G4442" s="403"/>
      <c r="H4442" s="403"/>
      <c r="AY4442" s="126"/>
      <c r="BB4442" s="126"/>
      <c r="BE4442" s="126"/>
    </row>
    <row r="4443" spans="5:57" x14ac:dyDescent="0.25">
      <c r="E4443" s="403"/>
      <c r="F4443" s="403"/>
      <c r="G4443" s="403"/>
      <c r="H4443" s="403"/>
      <c r="AY4443" s="126"/>
      <c r="BB4443" s="126"/>
      <c r="BE4443" s="126"/>
    </row>
    <row r="4444" spans="5:57" x14ac:dyDescent="0.25">
      <c r="E4444" s="403"/>
      <c r="F4444" s="403"/>
      <c r="G4444" s="403"/>
      <c r="H4444" s="403"/>
      <c r="AY4444" s="126"/>
      <c r="BB4444" s="126"/>
      <c r="BE4444" s="126"/>
    </row>
    <row r="4445" spans="5:57" x14ac:dyDescent="0.25">
      <c r="E4445" s="403"/>
      <c r="F4445" s="403"/>
      <c r="G4445" s="403"/>
      <c r="H4445" s="403"/>
      <c r="AY4445" s="126"/>
      <c r="BB4445" s="126"/>
      <c r="BE4445" s="126"/>
    </row>
    <row r="4446" spans="5:57" x14ac:dyDescent="0.25">
      <c r="E4446" s="403"/>
      <c r="F4446" s="403"/>
      <c r="G4446" s="403"/>
      <c r="H4446" s="403"/>
      <c r="AY4446" s="126"/>
      <c r="BB4446" s="126"/>
      <c r="BE4446" s="126"/>
    </row>
    <row r="4447" spans="5:57" x14ac:dyDescent="0.25">
      <c r="E4447" s="403"/>
      <c r="F4447" s="403"/>
      <c r="G4447" s="403"/>
      <c r="H4447" s="403"/>
      <c r="AY4447" s="126"/>
      <c r="BB4447" s="126"/>
      <c r="BE4447" s="126"/>
    </row>
    <row r="4448" spans="5:57" x14ac:dyDescent="0.25">
      <c r="E4448" s="403"/>
      <c r="F4448" s="403"/>
      <c r="G4448" s="403"/>
      <c r="H4448" s="403"/>
      <c r="AY4448" s="126"/>
      <c r="BB4448" s="126"/>
      <c r="BE4448" s="126"/>
    </row>
    <row r="4449" spans="5:57" x14ac:dyDescent="0.25">
      <c r="E4449" s="403"/>
      <c r="F4449" s="403"/>
      <c r="G4449" s="403"/>
      <c r="H4449" s="403"/>
      <c r="AY4449" s="126"/>
      <c r="BB4449" s="126"/>
      <c r="BE4449" s="126"/>
    </row>
    <row r="4450" spans="5:57" x14ac:dyDescent="0.25">
      <c r="E4450" s="403"/>
      <c r="F4450" s="403"/>
      <c r="G4450" s="403"/>
      <c r="H4450" s="403"/>
      <c r="AY4450" s="126"/>
      <c r="BB4450" s="126"/>
      <c r="BE4450" s="126"/>
    </row>
    <row r="4451" spans="5:57" x14ac:dyDescent="0.25">
      <c r="E4451" s="403"/>
      <c r="F4451" s="403"/>
      <c r="G4451" s="403"/>
      <c r="H4451" s="403"/>
      <c r="AY4451" s="126"/>
      <c r="BB4451" s="126"/>
      <c r="BE4451" s="126"/>
    </row>
    <row r="4452" spans="5:57" x14ac:dyDescent="0.25">
      <c r="E4452" s="403"/>
      <c r="F4452" s="403"/>
      <c r="G4452" s="403"/>
      <c r="H4452" s="403"/>
      <c r="AY4452" s="126"/>
      <c r="BB4452" s="126"/>
      <c r="BE4452" s="126"/>
    </row>
    <row r="4453" spans="5:57" x14ac:dyDescent="0.25">
      <c r="E4453" s="403"/>
      <c r="F4453" s="403"/>
      <c r="G4453" s="403"/>
      <c r="H4453" s="403"/>
      <c r="AY4453" s="126"/>
      <c r="BB4453" s="126"/>
      <c r="BE4453" s="126"/>
    </row>
    <row r="4454" spans="5:57" x14ac:dyDescent="0.25">
      <c r="E4454" s="403"/>
      <c r="F4454" s="403"/>
      <c r="G4454" s="403"/>
      <c r="H4454" s="403"/>
      <c r="AY4454" s="126"/>
      <c r="BB4454" s="126"/>
      <c r="BE4454" s="126"/>
    </row>
    <row r="4455" spans="5:57" x14ac:dyDescent="0.25">
      <c r="E4455" s="403"/>
      <c r="F4455" s="403"/>
      <c r="G4455" s="403"/>
      <c r="H4455" s="403"/>
      <c r="AY4455" s="126"/>
      <c r="BB4455" s="126"/>
      <c r="BE4455" s="126"/>
    </row>
    <row r="4456" spans="5:57" x14ac:dyDescent="0.25">
      <c r="E4456" s="403"/>
      <c r="F4456" s="403"/>
      <c r="G4456" s="403"/>
      <c r="H4456" s="403"/>
      <c r="AY4456" s="126"/>
      <c r="BB4456" s="126"/>
      <c r="BE4456" s="126"/>
    </row>
    <row r="4457" spans="5:57" x14ac:dyDescent="0.25">
      <c r="E4457" s="403"/>
      <c r="F4457" s="403"/>
      <c r="G4457" s="403"/>
      <c r="H4457" s="403"/>
      <c r="AY4457" s="126"/>
      <c r="BB4457" s="126"/>
      <c r="BE4457" s="126"/>
    </row>
    <row r="4458" spans="5:57" x14ac:dyDescent="0.25">
      <c r="E4458" s="403"/>
      <c r="F4458" s="403"/>
      <c r="G4458" s="403"/>
      <c r="H4458" s="403"/>
      <c r="AY4458" s="126"/>
      <c r="BB4458" s="126"/>
      <c r="BE4458" s="126"/>
    </row>
    <row r="4459" spans="5:57" x14ac:dyDescent="0.25">
      <c r="E4459" s="403"/>
      <c r="F4459" s="403"/>
      <c r="G4459" s="403"/>
      <c r="H4459" s="403"/>
      <c r="AY4459" s="126"/>
      <c r="BB4459" s="126"/>
      <c r="BE4459" s="126"/>
    </row>
    <row r="4460" spans="5:57" x14ac:dyDescent="0.25">
      <c r="E4460" s="403"/>
      <c r="F4460" s="403"/>
      <c r="G4460" s="403"/>
      <c r="H4460" s="403"/>
      <c r="AY4460" s="126"/>
      <c r="BB4460" s="126"/>
      <c r="BE4460" s="126"/>
    </row>
    <row r="4461" spans="5:57" x14ac:dyDescent="0.25">
      <c r="E4461" s="403"/>
      <c r="F4461" s="403"/>
      <c r="G4461" s="403"/>
      <c r="H4461" s="403"/>
      <c r="AY4461" s="126"/>
      <c r="BB4461" s="126"/>
      <c r="BE4461" s="126"/>
    </row>
    <row r="4462" spans="5:57" x14ac:dyDescent="0.25">
      <c r="E4462" s="403"/>
      <c r="F4462" s="403"/>
      <c r="G4462" s="403"/>
      <c r="H4462" s="403"/>
      <c r="AY4462" s="126"/>
      <c r="BB4462" s="126"/>
      <c r="BE4462" s="126"/>
    </row>
    <row r="4463" spans="5:57" x14ac:dyDescent="0.25">
      <c r="E4463" s="403"/>
      <c r="F4463" s="403"/>
      <c r="G4463" s="403"/>
      <c r="H4463" s="403"/>
      <c r="AY4463" s="126"/>
      <c r="BB4463" s="126"/>
      <c r="BE4463" s="126"/>
    </row>
    <row r="4464" spans="5:57" x14ac:dyDescent="0.25">
      <c r="E4464" s="403"/>
      <c r="F4464" s="403"/>
      <c r="G4464" s="403"/>
      <c r="H4464" s="403"/>
      <c r="AY4464" s="126"/>
      <c r="BB4464" s="126"/>
      <c r="BE4464" s="126"/>
    </row>
    <row r="4465" spans="5:57" x14ac:dyDescent="0.25">
      <c r="E4465" s="403"/>
      <c r="F4465" s="403"/>
      <c r="G4465" s="403"/>
      <c r="H4465" s="403"/>
      <c r="AY4465" s="126"/>
      <c r="BB4465" s="126"/>
      <c r="BE4465" s="126"/>
    </row>
    <row r="4466" spans="5:57" x14ac:dyDescent="0.25">
      <c r="E4466" s="403"/>
      <c r="F4466" s="403"/>
      <c r="G4466" s="403"/>
      <c r="H4466" s="403"/>
      <c r="AY4466" s="126"/>
      <c r="BB4466" s="126"/>
      <c r="BE4466" s="126"/>
    </row>
    <row r="4467" spans="5:57" x14ac:dyDescent="0.25">
      <c r="E4467" s="403"/>
      <c r="F4467" s="403"/>
      <c r="G4467" s="403"/>
      <c r="H4467" s="403"/>
      <c r="AY4467" s="126"/>
      <c r="BB4467" s="126"/>
      <c r="BE4467" s="126"/>
    </row>
    <row r="4468" spans="5:57" x14ac:dyDescent="0.25">
      <c r="E4468" s="403"/>
      <c r="F4468" s="403"/>
      <c r="G4468" s="403"/>
      <c r="H4468" s="403"/>
      <c r="AY4468" s="126"/>
      <c r="BB4468" s="126"/>
      <c r="BE4468" s="126"/>
    </row>
    <row r="4469" spans="5:57" x14ac:dyDescent="0.25">
      <c r="E4469" s="403"/>
      <c r="F4469" s="403"/>
      <c r="G4469" s="403"/>
      <c r="H4469" s="403"/>
      <c r="AY4469" s="126"/>
      <c r="BB4469" s="126"/>
      <c r="BE4469" s="126"/>
    </row>
    <row r="4470" spans="5:57" x14ac:dyDescent="0.25">
      <c r="E4470" s="403"/>
      <c r="F4470" s="403"/>
      <c r="G4470" s="403"/>
      <c r="H4470" s="403"/>
      <c r="AY4470" s="126"/>
      <c r="BB4470" s="126"/>
      <c r="BE4470" s="126"/>
    </row>
    <row r="4471" spans="5:57" x14ac:dyDescent="0.25">
      <c r="E4471" s="403"/>
      <c r="F4471" s="403"/>
      <c r="G4471" s="403"/>
      <c r="H4471" s="403"/>
      <c r="AY4471" s="126"/>
      <c r="BB4471" s="126"/>
      <c r="BE4471" s="126"/>
    </row>
    <row r="4472" spans="5:57" x14ac:dyDescent="0.25">
      <c r="E4472" s="403"/>
      <c r="F4472" s="403"/>
      <c r="G4472" s="403"/>
      <c r="H4472" s="403"/>
      <c r="AY4472" s="126"/>
      <c r="BB4472" s="126"/>
      <c r="BE4472" s="126"/>
    </row>
    <row r="4473" spans="5:57" x14ac:dyDescent="0.25">
      <c r="E4473" s="403"/>
      <c r="F4473" s="403"/>
      <c r="G4473" s="403"/>
      <c r="H4473" s="403"/>
      <c r="AY4473" s="126"/>
      <c r="BB4473" s="126"/>
      <c r="BE4473" s="126"/>
    </row>
    <row r="4474" spans="5:57" x14ac:dyDescent="0.25">
      <c r="E4474" s="403"/>
      <c r="F4474" s="403"/>
      <c r="G4474" s="403"/>
      <c r="H4474" s="403"/>
      <c r="AY4474" s="126"/>
      <c r="BB4474" s="126"/>
      <c r="BE4474" s="126"/>
    </row>
    <row r="4475" spans="5:57" x14ac:dyDescent="0.25">
      <c r="E4475" s="403"/>
      <c r="F4475" s="403"/>
      <c r="G4475" s="403"/>
      <c r="H4475" s="403"/>
      <c r="AY4475" s="126"/>
      <c r="BB4475" s="126"/>
      <c r="BE4475" s="126"/>
    </row>
    <row r="4476" spans="5:57" x14ac:dyDescent="0.25">
      <c r="E4476" s="403"/>
      <c r="F4476" s="403"/>
      <c r="G4476" s="403"/>
      <c r="H4476" s="403"/>
      <c r="AY4476" s="126"/>
      <c r="BB4476" s="126"/>
      <c r="BE4476" s="126"/>
    </row>
    <row r="4477" spans="5:57" x14ac:dyDescent="0.25">
      <c r="E4477" s="403"/>
      <c r="F4477" s="403"/>
      <c r="G4477" s="403"/>
      <c r="H4477" s="403"/>
      <c r="AY4477" s="126"/>
      <c r="BB4477" s="126"/>
      <c r="BE4477" s="126"/>
    </row>
    <row r="4478" spans="5:57" x14ac:dyDescent="0.25">
      <c r="E4478" s="403"/>
      <c r="F4478" s="403"/>
      <c r="G4478" s="403"/>
      <c r="H4478" s="403"/>
      <c r="AY4478" s="126"/>
      <c r="BB4478" s="126"/>
      <c r="BE4478" s="126"/>
    </row>
    <row r="4479" spans="5:57" x14ac:dyDescent="0.25">
      <c r="E4479" s="403"/>
      <c r="F4479" s="403"/>
      <c r="G4479" s="403"/>
      <c r="H4479" s="403"/>
      <c r="AY4479" s="126"/>
      <c r="BB4479" s="126"/>
      <c r="BE4479" s="126"/>
    </row>
    <row r="4480" spans="5:57" x14ac:dyDescent="0.25">
      <c r="E4480" s="403"/>
      <c r="F4480" s="403"/>
      <c r="G4480" s="403"/>
      <c r="H4480" s="403"/>
      <c r="AY4480" s="126"/>
      <c r="BB4480" s="126"/>
      <c r="BE4480" s="126"/>
    </row>
    <row r="4481" spans="5:57" x14ac:dyDescent="0.25">
      <c r="E4481" s="403"/>
      <c r="F4481" s="403"/>
      <c r="G4481" s="403"/>
      <c r="H4481" s="403"/>
      <c r="AY4481" s="126"/>
      <c r="BB4481" s="126"/>
      <c r="BE4481" s="126"/>
    </row>
    <row r="4482" spans="5:57" x14ac:dyDescent="0.25">
      <c r="E4482" s="403"/>
      <c r="F4482" s="403"/>
      <c r="G4482" s="403"/>
      <c r="H4482" s="403"/>
      <c r="AY4482" s="126"/>
      <c r="BB4482" s="126"/>
      <c r="BE4482" s="126"/>
    </row>
    <row r="4483" spans="5:57" x14ac:dyDescent="0.25">
      <c r="E4483" s="403"/>
      <c r="F4483" s="403"/>
      <c r="G4483" s="403"/>
      <c r="H4483" s="403"/>
      <c r="AY4483" s="126"/>
      <c r="BB4483" s="126"/>
      <c r="BE4483" s="126"/>
    </row>
    <row r="4484" spans="5:57" x14ac:dyDescent="0.25">
      <c r="E4484" s="403"/>
      <c r="F4484" s="403"/>
      <c r="G4484" s="403"/>
      <c r="H4484" s="403"/>
      <c r="AY4484" s="126"/>
      <c r="BB4484" s="126"/>
      <c r="BE4484" s="126"/>
    </row>
    <row r="4485" spans="5:57" x14ac:dyDescent="0.25">
      <c r="E4485" s="403"/>
      <c r="F4485" s="403"/>
      <c r="G4485" s="403"/>
      <c r="H4485" s="403"/>
      <c r="AY4485" s="126"/>
      <c r="BB4485" s="126"/>
      <c r="BE4485" s="126"/>
    </row>
    <row r="4486" spans="5:57" x14ac:dyDescent="0.25">
      <c r="E4486" s="403"/>
      <c r="F4486" s="403"/>
      <c r="G4486" s="403"/>
      <c r="H4486" s="403"/>
      <c r="AY4486" s="126"/>
      <c r="BB4486" s="126"/>
      <c r="BE4486" s="126"/>
    </row>
    <row r="4487" spans="5:57" x14ac:dyDescent="0.25">
      <c r="E4487" s="403"/>
      <c r="F4487" s="403"/>
      <c r="G4487" s="403"/>
      <c r="H4487" s="403"/>
      <c r="AY4487" s="126"/>
      <c r="BB4487" s="126"/>
      <c r="BE4487" s="126"/>
    </row>
    <row r="4488" spans="5:57" x14ac:dyDescent="0.25">
      <c r="E4488" s="403"/>
      <c r="F4488" s="403"/>
      <c r="G4488" s="403"/>
      <c r="H4488" s="403"/>
      <c r="AY4488" s="126"/>
      <c r="BB4488" s="126"/>
      <c r="BE4488" s="126"/>
    </row>
    <row r="4489" spans="5:57" x14ac:dyDescent="0.25">
      <c r="E4489" s="403"/>
      <c r="F4489" s="403"/>
      <c r="G4489" s="403"/>
      <c r="H4489" s="403"/>
      <c r="AY4489" s="126"/>
      <c r="BB4489" s="126"/>
      <c r="BE4489" s="126"/>
    </row>
    <row r="4490" spans="5:57" x14ac:dyDescent="0.25">
      <c r="E4490" s="403"/>
      <c r="F4490" s="403"/>
      <c r="G4490" s="403"/>
      <c r="H4490" s="403"/>
      <c r="AY4490" s="126"/>
      <c r="BB4490" s="126"/>
      <c r="BE4490" s="126"/>
    </row>
    <row r="4491" spans="5:57" x14ac:dyDescent="0.25">
      <c r="E4491" s="403"/>
      <c r="F4491" s="403"/>
      <c r="G4491" s="403"/>
      <c r="H4491" s="403"/>
      <c r="AY4491" s="126"/>
      <c r="BB4491" s="126"/>
      <c r="BE4491" s="126"/>
    </row>
    <row r="4492" spans="5:57" x14ac:dyDescent="0.25">
      <c r="E4492" s="403"/>
      <c r="F4492" s="403"/>
      <c r="G4492" s="403"/>
      <c r="H4492" s="403"/>
      <c r="AY4492" s="126"/>
      <c r="BB4492" s="126"/>
      <c r="BE4492" s="126"/>
    </row>
    <row r="4493" spans="5:57" x14ac:dyDescent="0.25">
      <c r="E4493" s="403"/>
      <c r="F4493" s="403"/>
      <c r="G4493" s="403"/>
      <c r="H4493" s="403"/>
      <c r="AY4493" s="126"/>
      <c r="BB4493" s="126"/>
      <c r="BE4493" s="126"/>
    </row>
    <row r="4494" spans="5:57" x14ac:dyDescent="0.25">
      <c r="E4494" s="403"/>
      <c r="F4494" s="403"/>
      <c r="G4494" s="403"/>
      <c r="H4494" s="403"/>
      <c r="AY4494" s="126"/>
      <c r="BB4494" s="126"/>
      <c r="BE4494" s="126"/>
    </row>
    <row r="4495" spans="5:57" x14ac:dyDescent="0.25">
      <c r="E4495" s="403"/>
      <c r="F4495" s="403"/>
      <c r="G4495" s="403"/>
      <c r="H4495" s="403"/>
      <c r="AY4495" s="126"/>
      <c r="BB4495" s="126"/>
      <c r="BE4495" s="126"/>
    </row>
    <row r="4496" spans="5:57" x14ac:dyDescent="0.25">
      <c r="E4496" s="403"/>
      <c r="F4496" s="403"/>
      <c r="G4496" s="403"/>
      <c r="H4496" s="403"/>
      <c r="AY4496" s="126"/>
      <c r="BB4496" s="126"/>
      <c r="BE4496" s="126"/>
    </row>
    <row r="4497" spans="5:57" x14ac:dyDescent="0.25">
      <c r="E4497" s="403"/>
      <c r="F4497" s="403"/>
      <c r="G4497" s="403"/>
      <c r="H4497" s="403"/>
      <c r="AY4497" s="126"/>
      <c r="BB4497" s="126"/>
      <c r="BE4497" s="126"/>
    </row>
    <row r="4498" spans="5:57" x14ac:dyDescent="0.25">
      <c r="E4498" s="403"/>
      <c r="F4498" s="403"/>
      <c r="G4498" s="403"/>
      <c r="H4498" s="403"/>
      <c r="AY4498" s="126"/>
      <c r="BB4498" s="126"/>
      <c r="BE4498" s="126"/>
    </row>
    <row r="4499" spans="5:57" x14ac:dyDescent="0.25">
      <c r="E4499" s="403"/>
      <c r="F4499" s="403"/>
      <c r="G4499" s="403"/>
      <c r="H4499" s="403"/>
      <c r="AY4499" s="126"/>
      <c r="BB4499" s="126"/>
      <c r="BE4499" s="126"/>
    </row>
    <row r="4500" spans="5:57" x14ac:dyDescent="0.25">
      <c r="E4500" s="403"/>
      <c r="F4500" s="403"/>
      <c r="G4500" s="403"/>
      <c r="H4500" s="403"/>
      <c r="AY4500" s="126"/>
      <c r="BB4500" s="126"/>
      <c r="BE4500" s="126"/>
    </row>
    <row r="4501" spans="5:57" x14ac:dyDescent="0.25">
      <c r="E4501" s="403"/>
      <c r="F4501" s="403"/>
      <c r="G4501" s="403"/>
      <c r="H4501" s="403"/>
      <c r="AY4501" s="126"/>
      <c r="BB4501" s="126"/>
      <c r="BE4501" s="126"/>
    </row>
    <row r="4502" spans="5:57" x14ac:dyDescent="0.25">
      <c r="E4502" s="403"/>
      <c r="F4502" s="403"/>
      <c r="G4502" s="403"/>
      <c r="H4502" s="403"/>
      <c r="AY4502" s="126"/>
      <c r="BB4502" s="126"/>
      <c r="BE4502" s="126"/>
    </row>
    <row r="4503" spans="5:57" x14ac:dyDescent="0.25">
      <c r="E4503" s="403"/>
      <c r="F4503" s="403"/>
      <c r="G4503" s="403"/>
      <c r="H4503" s="403"/>
      <c r="AY4503" s="126"/>
      <c r="BB4503" s="126"/>
      <c r="BE4503" s="126"/>
    </row>
    <row r="4504" spans="5:57" x14ac:dyDescent="0.25">
      <c r="E4504" s="403"/>
      <c r="F4504" s="403"/>
      <c r="G4504" s="403"/>
      <c r="H4504" s="403"/>
      <c r="AY4504" s="126"/>
      <c r="BB4504" s="126"/>
      <c r="BE4504" s="126"/>
    </row>
    <row r="4505" spans="5:57" x14ac:dyDescent="0.25">
      <c r="E4505" s="403"/>
      <c r="F4505" s="403"/>
      <c r="G4505" s="403"/>
      <c r="H4505" s="403"/>
      <c r="AY4505" s="126"/>
      <c r="BB4505" s="126"/>
      <c r="BE4505" s="126"/>
    </row>
    <row r="4506" spans="5:57" x14ac:dyDescent="0.25">
      <c r="E4506" s="403"/>
      <c r="F4506" s="403"/>
      <c r="G4506" s="403"/>
      <c r="H4506" s="403"/>
      <c r="AY4506" s="126"/>
      <c r="BB4506" s="126"/>
      <c r="BE4506" s="126"/>
    </row>
    <row r="4507" spans="5:57" x14ac:dyDescent="0.25">
      <c r="E4507" s="403"/>
      <c r="F4507" s="403"/>
      <c r="G4507" s="403"/>
      <c r="H4507" s="403"/>
      <c r="AY4507" s="126"/>
      <c r="BB4507" s="126"/>
      <c r="BE4507" s="126"/>
    </row>
    <row r="4508" spans="5:57" x14ac:dyDescent="0.25">
      <c r="E4508" s="403"/>
      <c r="F4508" s="403"/>
      <c r="G4508" s="403"/>
      <c r="H4508" s="403"/>
      <c r="AY4508" s="126"/>
      <c r="BB4508" s="126"/>
      <c r="BE4508" s="126"/>
    </row>
    <row r="4509" spans="5:57" x14ac:dyDescent="0.25">
      <c r="E4509" s="403"/>
      <c r="F4509" s="403"/>
      <c r="G4509" s="403"/>
      <c r="H4509" s="403"/>
      <c r="AY4509" s="126"/>
      <c r="BB4509" s="126"/>
      <c r="BE4509" s="126"/>
    </row>
    <row r="4510" spans="5:57" x14ac:dyDescent="0.25">
      <c r="E4510" s="403"/>
      <c r="F4510" s="403"/>
      <c r="G4510" s="403"/>
      <c r="H4510" s="403"/>
      <c r="AY4510" s="126"/>
      <c r="BB4510" s="126"/>
      <c r="BE4510" s="126"/>
    </row>
    <row r="4511" spans="5:57" x14ac:dyDescent="0.25">
      <c r="E4511" s="403"/>
      <c r="F4511" s="403"/>
      <c r="G4511" s="403"/>
      <c r="H4511" s="403"/>
      <c r="AY4511" s="126"/>
      <c r="BB4511" s="126"/>
      <c r="BE4511" s="126"/>
    </row>
    <row r="4512" spans="5:57" x14ac:dyDescent="0.25">
      <c r="E4512" s="403"/>
      <c r="F4512" s="403"/>
      <c r="G4512" s="403"/>
      <c r="H4512" s="403"/>
      <c r="AY4512" s="126"/>
      <c r="BB4512" s="126"/>
      <c r="BE4512" s="126"/>
    </row>
    <row r="4513" spans="5:57" x14ac:dyDescent="0.25">
      <c r="E4513" s="403"/>
      <c r="F4513" s="403"/>
      <c r="G4513" s="403"/>
      <c r="H4513" s="403"/>
      <c r="AY4513" s="126"/>
      <c r="BB4513" s="126"/>
      <c r="BE4513" s="126"/>
    </row>
    <row r="4514" spans="5:57" x14ac:dyDescent="0.25">
      <c r="E4514" s="403"/>
      <c r="F4514" s="403"/>
      <c r="G4514" s="403"/>
      <c r="H4514" s="403"/>
      <c r="AY4514" s="126"/>
      <c r="BB4514" s="126"/>
      <c r="BE4514" s="126"/>
    </row>
    <row r="4515" spans="5:57" x14ac:dyDescent="0.25">
      <c r="E4515" s="403"/>
      <c r="F4515" s="403"/>
      <c r="G4515" s="403"/>
      <c r="H4515" s="403"/>
      <c r="AY4515" s="126"/>
      <c r="BB4515" s="126"/>
      <c r="BE4515" s="126"/>
    </row>
    <row r="4516" spans="5:57" x14ac:dyDescent="0.25">
      <c r="E4516" s="403"/>
      <c r="F4516" s="403"/>
      <c r="G4516" s="403"/>
      <c r="H4516" s="403"/>
      <c r="AY4516" s="126"/>
      <c r="BB4516" s="126"/>
      <c r="BE4516" s="126"/>
    </row>
    <row r="4517" spans="5:57" x14ac:dyDescent="0.25">
      <c r="E4517" s="403"/>
      <c r="F4517" s="403"/>
      <c r="G4517" s="403"/>
      <c r="H4517" s="403"/>
      <c r="AY4517" s="126"/>
      <c r="BB4517" s="126"/>
      <c r="BE4517" s="126"/>
    </row>
    <row r="4518" spans="5:57" x14ac:dyDescent="0.25">
      <c r="E4518" s="403"/>
      <c r="F4518" s="403"/>
      <c r="G4518" s="403"/>
      <c r="H4518" s="403"/>
      <c r="AY4518" s="126"/>
      <c r="BB4518" s="126"/>
      <c r="BE4518" s="126"/>
    </row>
    <row r="4519" spans="5:57" x14ac:dyDescent="0.25">
      <c r="E4519" s="403"/>
      <c r="F4519" s="403"/>
      <c r="G4519" s="403"/>
      <c r="H4519" s="403"/>
      <c r="AY4519" s="126"/>
      <c r="BB4519" s="126"/>
      <c r="BE4519" s="126"/>
    </row>
    <row r="4520" spans="5:57" x14ac:dyDescent="0.25">
      <c r="E4520" s="403"/>
      <c r="F4520" s="403"/>
      <c r="G4520" s="403"/>
      <c r="H4520" s="403"/>
      <c r="AY4520" s="126"/>
      <c r="BB4520" s="126"/>
      <c r="BE4520" s="126"/>
    </row>
    <row r="4521" spans="5:57" x14ac:dyDescent="0.25">
      <c r="E4521" s="403"/>
      <c r="F4521" s="403"/>
      <c r="G4521" s="403"/>
      <c r="H4521" s="403"/>
      <c r="AY4521" s="126"/>
      <c r="BB4521" s="126"/>
      <c r="BE4521" s="126"/>
    </row>
    <row r="4522" spans="5:57" x14ac:dyDescent="0.25">
      <c r="E4522" s="403"/>
      <c r="F4522" s="403"/>
      <c r="G4522" s="403"/>
      <c r="H4522" s="403"/>
      <c r="AY4522" s="126"/>
      <c r="BB4522" s="126"/>
      <c r="BE4522" s="126"/>
    </row>
    <row r="4523" spans="5:57" x14ac:dyDescent="0.25">
      <c r="E4523" s="403"/>
      <c r="F4523" s="403"/>
      <c r="G4523" s="403"/>
      <c r="H4523" s="403"/>
      <c r="AY4523" s="126"/>
      <c r="BB4523" s="126"/>
      <c r="BE4523" s="126"/>
    </row>
    <row r="4524" spans="5:57" x14ac:dyDescent="0.25">
      <c r="E4524" s="403"/>
      <c r="F4524" s="403"/>
      <c r="G4524" s="403"/>
      <c r="H4524" s="403"/>
      <c r="AY4524" s="126"/>
      <c r="BB4524" s="126"/>
      <c r="BE4524" s="126"/>
    </row>
    <row r="4525" spans="5:57" x14ac:dyDescent="0.25">
      <c r="E4525" s="403"/>
      <c r="F4525" s="403"/>
      <c r="G4525" s="403"/>
      <c r="H4525" s="403"/>
      <c r="AY4525" s="126"/>
      <c r="BB4525" s="126"/>
      <c r="BE4525" s="126"/>
    </row>
    <row r="4526" spans="5:57" x14ac:dyDescent="0.25">
      <c r="E4526" s="403"/>
      <c r="F4526" s="403"/>
      <c r="G4526" s="403"/>
      <c r="H4526" s="403"/>
      <c r="AY4526" s="126"/>
      <c r="BB4526" s="126"/>
      <c r="BE4526" s="126"/>
    </row>
    <row r="4527" spans="5:57" x14ac:dyDescent="0.25">
      <c r="E4527" s="403"/>
      <c r="F4527" s="403"/>
      <c r="G4527" s="403"/>
      <c r="H4527" s="403"/>
      <c r="AY4527" s="126"/>
      <c r="BB4527" s="126"/>
      <c r="BE4527" s="126"/>
    </row>
    <row r="4528" spans="5:57" x14ac:dyDescent="0.25">
      <c r="E4528" s="403"/>
      <c r="F4528" s="403"/>
      <c r="G4528" s="403"/>
      <c r="H4528" s="403"/>
      <c r="AY4528" s="126"/>
      <c r="BB4528" s="126"/>
      <c r="BE4528" s="126"/>
    </row>
    <row r="4529" spans="5:57" x14ac:dyDescent="0.25">
      <c r="E4529" s="403"/>
      <c r="F4529" s="403"/>
      <c r="G4529" s="403"/>
      <c r="H4529" s="403"/>
      <c r="AY4529" s="126"/>
      <c r="BB4529" s="126"/>
      <c r="BE4529" s="126"/>
    </row>
    <row r="4530" spans="5:57" x14ac:dyDescent="0.25">
      <c r="E4530" s="403"/>
      <c r="F4530" s="403"/>
      <c r="G4530" s="403"/>
      <c r="H4530" s="403"/>
      <c r="AY4530" s="126"/>
      <c r="BB4530" s="126"/>
      <c r="BE4530" s="126"/>
    </row>
    <row r="4531" spans="5:57" x14ac:dyDescent="0.25">
      <c r="E4531" s="403"/>
      <c r="F4531" s="403"/>
      <c r="G4531" s="403"/>
      <c r="H4531" s="403"/>
      <c r="AY4531" s="126"/>
      <c r="BB4531" s="126"/>
      <c r="BE4531" s="126"/>
    </row>
    <row r="4532" spans="5:57" x14ac:dyDescent="0.25">
      <c r="E4532" s="403"/>
      <c r="F4532" s="403"/>
      <c r="G4532" s="403"/>
      <c r="H4532" s="403"/>
      <c r="AY4532" s="126"/>
      <c r="BB4532" s="126"/>
      <c r="BE4532" s="126"/>
    </row>
    <row r="4533" spans="5:57" x14ac:dyDescent="0.25">
      <c r="E4533" s="403"/>
      <c r="F4533" s="403"/>
      <c r="G4533" s="403"/>
      <c r="H4533" s="403"/>
      <c r="AY4533" s="126"/>
      <c r="BB4533" s="126"/>
      <c r="BE4533" s="126"/>
    </row>
    <row r="4534" spans="5:57" x14ac:dyDescent="0.25">
      <c r="E4534" s="403"/>
      <c r="F4534" s="403"/>
      <c r="G4534" s="403"/>
      <c r="H4534" s="403"/>
      <c r="AY4534" s="126"/>
      <c r="BB4534" s="126"/>
      <c r="BE4534" s="126"/>
    </row>
    <row r="4535" spans="5:57" x14ac:dyDescent="0.25">
      <c r="E4535" s="403"/>
      <c r="F4535" s="403"/>
      <c r="G4535" s="403"/>
      <c r="H4535" s="403"/>
      <c r="AY4535" s="126"/>
      <c r="BB4535" s="126"/>
      <c r="BE4535" s="126"/>
    </row>
    <row r="4536" spans="5:57" x14ac:dyDescent="0.25">
      <c r="E4536" s="403"/>
      <c r="F4536" s="403"/>
      <c r="G4536" s="403"/>
      <c r="H4536" s="403"/>
      <c r="AY4536" s="126"/>
      <c r="BB4536" s="126"/>
      <c r="BE4536" s="126"/>
    </row>
    <row r="4537" spans="5:57" x14ac:dyDescent="0.25">
      <c r="E4537" s="403"/>
      <c r="F4537" s="403"/>
      <c r="G4537" s="403"/>
      <c r="H4537" s="403"/>
      <c r="AY4537" s="126"/>
      <c r="BB4537" s="126"/>
      <c r="BE4537" s="126"/>
    </row>
    <row r="4538" spans="5:57" x14ac:dyDescent="0.25">
      <c r="E4538" s="403"/>
      <c r="F4538" s="403"/>
      <c r="G4538" s="403"/>
      <c r="H4538" s="403"/>
      <c r="AY4538" s="126"/>
      <c r="BB4538" s="126"/>
      <c r="BE4538" s="126"/>
    </row>
    <row r="4539" spans="5:57" x14ac:dyDescent="0.25">
      <c r="E4539" s="403"/>
      <c r="F4539" s="403"/>
      <c r="G4539" s="403"/>
      <c r="H4539" s="403"/>
      <c r="AY4539" s="126"/>
      <c r="BB4539" s="126"/>
      <c r="BE4539" s="126"/>
    </row>
    <row r="4540" spans="5:57" x14ac:dyDescent="0.25">
      <c r="E4540" s="403"/>
      <c r="F4540" s="403"/>
      <c r="G4540" s="403"/>
      <c r="H4540" s="403"/>
      <c r="AY4540" s="126"/>
      <c r="BB4540" s="126"/>
      <c r="BE4540" s="126"/>
    </row>
    <row r="4541" spans="5:57" x14ac:dyDescent="0.25">
      <c r="E4541" s="403"/>
      <c r="F4541" s="403"/>
      <c r="G4541" s="403"/>
      <c r="H4541" s="403"/>
      <c r="AY4541" s="126"/>
      <c r="BB4541" s="126"/>
      <c r="BE4541" s="126"/>
    </row>
    <row r="4542" spans="5:57" x14ac:dyDescent="0.25">
      <c r="E4542" s="403"/>
      <c r="F4542" s="403"/>
      <c r="G4542" s="403"/>
      <c r="H4542" s="403"/>
      <c r="AY4542" s="126"/>
      <c r="BB4542" s="126"/>
      <c r="BE4542" s="126"/>
    </row>
    <row r="4543" spans="5:57" x14ac:dyDescent="0.25">
      <c r="E4543" s="403"/>
      <c r="F4543" s="403"/>
      <c r="G4543" s="403"/>
      <c r="H4543" s="403"/>
      <c r="AY4543" s="126"/>
      <c r="BB4543" s="126"/>
      <c r="BE4543" s="126"/>
    </row>
    <row r="4544" spans="5:57" x14ac:dyDescent="0.25">
      <c r="E4544" s="403"/>
      <c r="F4544" s="403"/>
      <c r="G4544" s="403"/>
      <c r="H4544" s="403"/>
      <c r="AY4544" s="126"/>
      <c r="BB4544" s="126"/>
      <c r="BE4544" s="126"/>
    </row>
    <row r="4545" spans="5:57" x14ac:dyDescent="0.25">
      <c r="E4545" s="403"/>
      <c r="F4545" s="403"/>
      <c r="G4545" s="403"/>
      <c r="H4545" s="403"/>
      <c r="AY4545" s="126"/>
      <c r="BB4545" s="126"/>
      <c r="BE4545" s="126"/>
    </row>
    <row r="4546" spans="5:57" x14ac:dyDescent="0.25">
      <c r="E4546" s="403"/>
      <c r="F4546" s="403"/>
      <c r="G4546" s="403"/>
      <c r="H4546" s="403"/>
      <c r="AY4546" s="126"/>
      <c r="BB4546" s="126"/>
      <c r="BE4546" s="126"/>
    </row>
    <row r="4547" spans="5:57" x14ac:dyDescent="0.25">
      <c r="E4547" s="403"/>
      <c r="F4547" s="403"/>
      <c r="G4547" s="403"/>
      <c r="H4547" s="403"/>
      <c r="AY4547" s="126"/>
      <c r="BB4547" s="126"/>
      <c r="BE4547" s="126"/>
    </row>
    <row r="4548" spans="5:57" x14ac:dyDescent="0.25">
      <c r="E4548" s="403"/>
      <c r="F4548" s="403"/>
      <c r="G4548" s="403"/>
      <c r="H4548" s="403"/>
      <c r="AY4548" s="126"/>
      <c r="BB4548" s="126"/>
      <c r="BE4548" s="126"/>
    </row>
    <row r="4549" spans="5:57" x14ac:dyDescent="0.25">
      <c r="E4549" s="403"/>
      <c r="F4549" s="403"/>
      <c r="G4549" s="403"/>
      <c r="H4549" s="403"/>
      <c r="AY4549" s="126"/>
      <c r="BB4549" s="126"/>
      <c r="BE4549" s="126"/>
    </row>
    <row r="4550" spans="5:57" x14ac:dyDescent="0.25">
      <c r="E4550" s="403"/>
      <c r="F4550" s="403"/>
      <c r="G4550" s="403"/>
      <c r="H4550" s="403"/>
      <c r="AY4550" s="126"/>
      <c r="BB4550" s="126"/>
      <c r="BE4550" s="126"/>
    </row>
    <row r="4551" spans="5:57" x14ac:dyDescent="0.25">
      <c r="E4551" s="403"/>
      <c r="F4551" s="403"/>
      <c r="G4551" s="403"/>
      <c r="H4551" s="403"/>
      <c r="AY4551" s="126"/>
      <c r="BB4551" s="126"/>
      <c r="BE4551" s="126"/>
    </row>
    <row r="4552" spans="5:57" x14ac:dyDescent="0.25">
      <c r="E4552" s="403"/>
      <c r="F4552" s="403"/>
      <c r="G4552" s="403"/>
      <c r="H4552" s="403"/>
      <c r="AY4552" s="126"/>
      <c r="BB4552" s="126"/>
      <c r="BE4552" s="126"/>
    </row>
    <row r="4553" spans="5:57" x14ac:dyDescent="0.25">
      <c r="E4553" s="403"/>
      <c r="F4553" s="403"/>
      <c r="G4553" s="403"/>
      <c r="H4553" s="403"/>
      <c r="AY4553" s="126"/>
      <c r="BB4553" s="126"/>
      <c r="BE4553" s="126"/>
    </row>
    <row r="4554" spans="5:57" x14ac:dyDescent="0.25">
      <c r="E4554" s="403"/>
      <c r="F4554" s="403"/>
      <c r="G4554" s="403"/>
      <c r="H4554" s="403"/>
      <c r="AY4554" s="126"/>
      <c r="BB4554" s="126"/>
      <c r="BE4554" s="126"/>
    </row>
    <row r="4555" spans="5:57" x14ac:dyDescent="0.25">
      <c r="E4555" s="403"/>
      <c r="F4555" s="403"/>
      <c r="G4555" s="403"/>
      <c r="H4555" s="403"/>
      <c r="AY4555" s="126"/>
      <c r="BB4555" s="126"/>
      <c r="BE4555" s="126"/>
    </row>
    <row r="4556" spans="5:57" x14ac:dyDescent="0.25">
      <c r="E4556" s="403"/>
      <c r="F4556" s="403"/>
      <c r="G4556" s="403"/>
      <c r="H4556" s="403"/>
      <c r="AY4556" s="126"/>
      <c r="BB4556" s="126"/>
      <c r="BE4556" s="126"/>
    </row>
    <row r="4557" spans="5:57" x14ac:dyDescent="0.25">
      <c r="E4557" s="403"/>
      <c r="F4557" s="403"/>
      <c r="G4557" s="403"/>
      <c r="H4557" s="403"/>
      <c r="AY4557" s="126"/>
      <c r="BB4557" s="126"/>
      <c r="BE4557" s="126"/>
    </row>
    <row r="4558" spans="5:57" x14ac:dyDescent="0.25">
      <c r="E4558" s="403"/>
      <c r="F4558" s="403"/>
      <c r="G4558" s="403"/>
      <c r="H4558" s="403"/>
      <c r="AY4558" s="126"/>
      <c r="BB4558" s="126"/>
      <c r="BE4558" s="126"/>
    </row>
    <row r="4559" spans="5:57" x14ac:dyDescent="0.25">
      <c r="E4559" s="403"/>
      <c r="F4559" s="403"/>
      <c r="G4559" s="403"/>
      <c r="H4559" s="403"/>
      <c r="AY4559" s="126"/>
      <c r="BB4559" s="126"/>
      <c r="BE4559" s="126"/>
    </row>
    <row r="4560" spans="5:57" x14ac:dyDescent="0.25">
      <c r="E4560" s="403"/>
      <c r="F4560" s="403"/>
      <c r="G4560" s="403"/>
      <c r="H4560" s="403"/>
      <c r="AY4560" s="126"/>
      <c r="BB4560" s="126"/>
      <c r="BE4560" s="126"/>
    </row>
    <row r="4561" spans="5:57" x14ac:dyDescent="0.25">
      <c r="E4561" s="403"/>
      <c r="F4561" s="403"/>
      <c r="G4561" s="403"/>
      <c r="H4561" s="403"/>
      <c r="AY4561" s="126"/>
      <c r="BB4561" s="126"/>
      <c r="BE4561" s="126"/>
    </row>
    <row r="4562" spans="5:57" x14ac:dyDescent="0.25">
      <c r="E4562" s="403"/>
      <c r="F4562" s="403"/>
      <c r="G4562" s="403"/>
      <c r="H4562" s="403"/>
      <c r="AY4562" s="126"/>
      <c r="BB4562" s="126"/>
      <c r="BE4562" s="126"/>
    </row>
    <row r="4563" spans="5:57" x14ac:dyDescent="0.25">
      <c r="E4563" s="403"/>
      <c r="F4563" s="403"/>
      <c r="G4563" s="403"/>
      <c r="H4563" s="403"/>
      <c r="AY4563" s="126"/>
      <c r="BB4563" s="126"/>
      <c r="BE4563" s="126"/>
    </row>
    <row r="4564" spans="5:57" x14ac:dyDescent="0.25">
      <c r="E4564" s="403"/>
      <c r="F4564" s="403"/>
      <c r="G4564" s="403"/>
      <c r="H4564" s="403"/>
      <c r="AY4564" s="126"/>
      <c r="BB4564" s="126"/>
      <c r="BE4564" s="126"/>
    </row>
    <row r="4565" spans="5:57" x14ac:dyDescent="0.25">
      <c r="E4565" s="403"/>
      <c r="F4565" s="403"/>
      <c r="G4565" s="403"/>
      <c r="H4565" s="403"/>
      <c r="AY4565" s="126"/>
      <c r="BB4565" s="126"/>
      <c r="BE4565" s="126"/>
    </row>
    <row r="4566" spans="5:57" x14ac:dyDescent="0.25">
      <c r="E4566" s="403"/>
      <c r="F4566" s="403"/>
      <c r="G4566" s="403"/>
      <c r="H4566" s="403"/>
      <c r="AY4566" s="126"/>
      <c r="BB4566" s="126"/>
      <c r="BE4566" s="126"/>
    </row>
    <row r="4567" spans="5:57" x14ac:dyDescent="0.25">
      <c r="E4567" s="403"/>
      <c r="F4567" s="403"/>
      <c r="G4567" s="403"/>
      <c r="H4567" s="403"/>
      <c r="AY4567" s="126"/>
      <c r="BB4567" s="126"/>
      <c r="BE4567" s="126"/>
    </row>
    <row r="4568" spans="5:57" x14ac:dyDescent="0.25">
      <c r="E4568" s="403"/>
      <c r="F4568" s="403"/>
      <c r="G4568" s="403"/>
      <c r="H4568" s="403"/>
      <c r="AY4568" s="126"/>
      <c r="BB4568" s="126"/>
      <c r="BE4568" s="126"/>
    </row>
    <row r="4569" spans="5:57" x14ac:dyDescent="0.25">
      <c r="E4569" s="403"/>
      <c r="F4569" s="403"/>
      <c r="G4569" s="403"/>
      <c r="H4569" s="403"/>
      <c r="AY4569" s="126"/>
      <c r="BB4569" s="126"/>
      <c r="BE4569" s="126"/>
    </row>
    <row r="4570" spans="5:57" x14ac:dyDescent="0.25">
      <c r="E4570" s="403"/>
      <c r="F4570" s="403"/>
      <c r="G4570" s="403"/>
      <c r="H4570" s="403"/>
      <c r="AY4570" s="126"/>
      <c r="BB4570" s="126"/>
      <c r="BE4570" s="126"/>
    </row>
    <row r="4571" spans="5:57" x14ac:dyDescent="0.25">
      <c r="E4571" s="403"/>
      <c r="F4571" s="403"/>
      <c r="G4571" s="403"/>
      <c r="H4571" s="403"/>
      <c r="AY4571" s="126"/>
      <c r="BB4571" s="126"/>
      <c r="BE4571" s="126"/>
    </row>
    <row r="4572" spans="5:57" x14ac:dyDescent="0.25">
      <c r="E4572" s="403"/>
      <c r="F4572" s="403"/>
      <c r="G4572" s="403"/>
      <c r="H4572" s="403"/>
      <c r="AY4572" s="126"/>
      <c r="BB4572" s="126"/>
      <c r="BE4572" s="126"/>
    </row>
    <row r="4573" spans="5:57" x14ac:dyDescent="0.25">
      <c r="E4573" s="403"/>
      <c r="F4573" s="403"/>
      <c r="G4573" s="403"/>
      <c r="H4573" s="403"/>
      <c r="AY4573" s="126"/>
      <c r="BB4573" s="126"/>
      <c r="BE4573" s="126"/>
    </row>
    <row r="4574" spans="5:57" x14ac:dyDescent="0.25">
      <c r="E4574" s="403"/>
      <c r="F4574" s="403"/>
      <c r="G4574" s="403"/>
      <c r="H4574" s="403"/>
      <c r="AY4574" s="126"/>
      <c r="BB4574" s="126"/>
      <c r="BE4574" s="126"/>
    </row>
    <row r="4575" spans="5:57" x14ac:dyDescent="0.25">
      <c r="E4575" s="403"/>
      <c r="F4575" s="403"/>
      <c r="G4575" s="403"/>
      <c r="H4575" s="403"/>
      <c r="AY4575" s="126"/>
      <c r="BB4575" s="126"/>
      <c r="BE4575" s="126"/>
    </row>
    <row r="4576" spans="5:57" x14ac:dyDescent="0.25">
      <c r="E4576" s="403"/>
      <c r="F4576" s="403"/>
      <c r="G4576" s="403"/>
      <c r="H4576" s="403"/>
      <c r="AY4576" s="126"/>
      <c r="BB4576" s="126"/>
      <c r="BE4576" s="126"/>
    </row>
    <row r="4577" spans="5:57" x14ac:dyDescent="0.25">
      <c r="E4577" s="403"/>
      <c r="F4577" s="403"/>
      <c r="G4577" s="403"/>
      <c r="H4577" s="403"/>
      <c r="AY4577" s="126"/>
      <c r="BB4577" s="126"/>
      <c r="BE4577" s="126"/>
    </row>
    <row r="4578" spans="5:57" x14ac:dyDescent="0.25">
      <c r="E4578" s="403"/>
      <c r="F4578" s="403"/>
      <c r="G4578" s="403"/>
      <c r="H4578" s="403"/>
      <c r="AY4578" s="126"/>
      <c r="BB4578" s="126"/>
      <c r="BE4578" s="126"/>
    </row>
    <row r="4579" spans="5:57" x14ac:dyDescent="0.25">
      <c r="E4579" s="403"/>
      <c r="F4579" s="403"/>
      <c r="G4579" s="403"/>
      <c r="H4579" s="403"/>
      <c r="AY4579" s="126"/>
      <c r="BB4579" s="126"/>
      <c r="BE4579" s="126"/>
    </row>
    <row r="4580" spans="5:57" x14ac:dyDescent="0.25">
      <c r="E4580" s="403"/>
      <c r="F4580" s="403"/>
      <c r="G4580" s="403"/>
      <c r="H4580" s="403"/>
      <c r="AY4580" s="126"/>
      <c r="BB4580" s="126"/>
      <c r="BE4580" s="126"/>
    </row>
    <row r="4581" spans="5:57" x14ac:dyDescent="0.25">
      <c r="E4581" s="403"/>
      <c r="F4581" s="403"/>
      <c r="G4581" s="403"/>
      <c r="H4581" s="403"/>
      <c r="AY4581" s="126"/>
      <c r="BB4581" s="126"/>
      <c r="BE4581" s="126"/>
    </row>
    <row r="4582" spans="5:57" x14ac:dyDescent="0.25">
      <c r="E4582" s="403"/>
      <c r="F4582" s="403"/>
      <c r="G4582" s="403"/>
      <c r="H4582" s="403"/>
      <c r="AY4582" s="126"/>
      <c r="BB4582" s="126"/>
      <c r="BE4582" s="126"/>
    </row>
    <row r="4583" spans="5:57" x14ac:dyDescent="0.25">
      <c r="E4583" s="403"/>
      <c r="F4583" s="403"/>
      <c r="G4583" s="403"/>
      <c r="H4583" s="403"/>
      <c r="AY4583" s="126"/>
      <c r="BB4583" s="126"/>
      <c r="BE4583" s="126"/>
    </row>
    <row r="4584" spans="5:57" x14ac:dyDescent="0.25">
      <c r="E4584" s="403"/>
      <c r="F4584" s="403"/>
      <c r="G4584" s="403"/>
      <c r="H4584" s="403"/>
      <c r="AY4584" s="126"/>
      <c r="BB4584" s="126"/>
      <c r="BE4584" s="126"/>
    </row>
    <row r="4585" spans="5:57" x14ac:dyDescent="0.25">
      <c r="E4585" s="403"/>
      <c r="F4585" s="403"/>
      <c r="G4585" s="403"/>
      <c r="H4585" s="403"/>
      <c r="AY4585" s="126"/>
      <c r="BB4585" s="126"/>
      <c r="BE4585" s="126"/>
    </row>
    <row r="4586" spans="5:57" x14ac:dyDescent="0.25">
      <c r="E4586" s="403"/>
      <c r="F4586" s="403"/>
      <c r="G4586" s="403"/>
      <c r="H4586" s="403"/>
      <c r="AY4586" s="126"/>
      <c r="BB4586" s="126"/>
      <c r="BE4586" s="126"/>
    </row>
    <row r="4587" spans="5:57" x14ac:dyDescent="0.25">
      <c r="E4587" s="403"/>
      <c r="F4587" s="403"/>
      <c r="G4587" s="403"/>
      <c r="H4587" s="403"/>
      <c r="AY4587" s="126"/>
      <c r="BB4587" s="126"/>
      <c r="BE4587" s="126"/>
    </row>
    <row r="4588" spans="5:57" x14ac:dyDescent="0.25">
      <c r="E4588" s="403"/>
      <c r="F4588" s="403"/>
      <c r="G4588" s="403"/>
      <c r="H4588" s="403"/>
      <c r="AY4588" s="126"/>
      <c r="BB4588" s="126"/>
      <c r="BE4588" s="126"/>
    </row>
    <row r="4589" spans="5:57" x14ac:dyDescent="0.25">
      <c r="E4589" s="403"/>
      <c r="F4589" s="403"/>
      <c r="G4589" s="403"/>
      <c r="H4589" s="403"/>
      <c r="AY4589" s="126"/>
      <c r="BB4589" s="126"/>
      <c r="BE4589" s="126"/>
    </row>
    <row r="4590" spans="5:57" x14ac:dyDescent="0.25">
      <c r="E4590" s="403"/>
      <c r="F4590" s="403"/>
      <c r="G4590" s="403"/>
      <c r="H4590" s="403"/>
      <c r="AY4590" s="126"/>
      <c r="BB4590" s="126"/>
      <c r="BE4590" s="126"/>
    </row>
    <row r="4591" spans="5:57" x14ac:dyDescent="0.25">
      <c r="E4591" s="403"/>
      <c r="F4591" s="403"/>
      <c r="G4591" s="403"/>
      <c r="H4591" s="403"/>
      <c r="AY4591" s="126"/>
      <c r="BB4591" s="126"/>
      <c r="BE4591" s="126"/>
    </row>
    <row r="4592" spans="5:57" x14ac:dyDescent="0.25">
      <c r="E4592" s="403"/>
      <c r="F4592" s="403"/>
      <c r="G4592" s="403"/>
      <c r="H4592" s="403"/>
      <c r="AY4592" s="126"/>
      <c r="BB4592" s="126"/>
      <c r="BE4592" s="126"/>
    </row>
    <row r="4593" spans="5:57" x14ac:dyDescent="0.25">
      <c r="E4593" s="403"/>
      <c r="F4593" s="403"/>
      <c r="G4593" s="403"/>
      <c r="H4593" s="403"/>
      <c r="AY4593" s="126"/>
      <c r="BB4593" s="126"/>
      <c r="BE4593" s="126"/>
    </row>
    <row r="4594" spans="5:57" x14ac:dyDescent="0.25">
      <c r="E4594" s="403"/>
      <c r="F4594" s="403"/>
      <c r="G4594" s="403"/>
      <c r="H4594" s="403"/>
      <c r="AY4594" s="126"/>
      <c r="BB4594" s="126"/>
      <c r="BE4594" s="126"/>
    </row>
    <row r="4595" spans="5:57" x14ac:dyDescent="0.25">
      <c r="E4595" s="403"/>
      <c r="F4595" s="403"/>
      <c r="G4595" s="403"/>
      <c r="H4595" s="403"/>
      <c r="AY4595" s="126"/>
      <c r="BB4595" s="126"/>
      <c r="BE4595" s="126"/>
    </row>
    <row r="4596" spans="5:57" x14ac:dyDescent="0.25">
      <c r="E4596" s="403"/>
      <c r="F4596" s="403"/>
      <c r="G4596" s="403"/>
      <c r="H4596" s="403"/>
      <c r="AY4596" s="126"/>
      <c r="BB4596" s="126"/>
      <c r="BE4596" s="126"/>
    </row>
    <row r="4597" spans="5:57" x14ac:dyDescent="0.25">
      <c r="E4597" s="403"/>
      <c r="F4597" s="403"/>
      <c r="G4597" s="403"/>
      <c r="H4597" s="403"/>
      <c r="AY4597" s="126"/>
      <c r="BB4597" s="126"/>
      <c r="BE4597" s="126"/>
    </row>
    <row r="4598" spans="5:57" x14ac:dyDescent="0.25">
      <c r="E4598" s="403"/>
      <c r="F4598" s="403"/>
      <c r="G4598" s="403"/>
      <c r="H4598" s="403"/>
      <c r="AY4598" s="126"/>
      <c r="BB4598" s="126"/>
      <c r="BE4598" s="126"/>
    </row>
    <row r="4599" spans="5:57" x14ac:dyDescent="0.25">
      <c r="E4599" s="403"/>
      <c r="F4599" s="403"/>
      <c r="G4599" s="403"/>
      <c r="H4599" s="403"/>
      <c r="AY4599" s="126"/>
      <c r="BB4599" s="126"/>
      <c r="BE4599" s="126"/>
    </row>
    <row r="4600" spans="5:57" x14ac:dyDescent="0.25">
      <c r="E4600" s="403"/>
      <c r="F4600" s="403"/>
      <c r="G4600" s="403"/>
      <c r="H4600" s="403"/>
      <c r="AY4600" s="126"/>
      <c r="BB4600" s="126"/>
      <c r="BE4600" s="126"/>
    </row>
    <row r="4601" spans="5:57" x14ac:dyDescent="0.25">
      <c r="E4601" s="403"/>
      <c r="F4601" s="403"/>
      <c r="G4601" s="403"/>
      <c r="H4601" s="403"/>
      <c r="AY4601" s="126"/>
      <c r="BB4601" s="126"/>
      <c r="BE4601" s="126"/>
    </row>
    <row r="4602" spans="5:57" x14ac:dyDescent="0.25">
      <c r="E4602" s="403"/>
      <c r="F4602" s="403"/>
      <c r="G4602" s="403"/>
      <c r="H4602" s="403"/>
      <c r="AY4602" s="126"/>
      <c r="BB4602" s="126"/>
      <c r="BE4602" s="126"/>
    </row>
    <row r="4603" spans="5:57" x14ac:dyDescent="0.25">
      <c r="E4603" s="403"/>
      <c r="F4603" s="403"/>
      <c r="G4603" s="403"/>
      <c r="H4603" s="403"/>
      <c r="AY4603" s="126"/>
      <c r="BB4603" s="126"/>
      <c r="BE4603" s="126"/>
    </row>
    <row r="4604" spans="5:57" x14ac:dyDescent="0.25">
      <c r="E4604" s="403"/>
      <c r="F4604" s="403"/>
      <c r="G4604" s="403"/>
      <c r="H4604" s="403"/>
      <c r="AY4604" s="126"/>
      <c r="BB4604" s="126"/>
      <c r="BE4604" s="126"/>
    </row>
    <row r="4605" spans="5:57" x14ac:dyDescent="0.25">
      <c r="E4605" s="403"/>
      <c r="F4605" s="403"/>
      <c r="G4605" s="403"/>
      <c r="H4605" s="403"/>
      <c r="AY4605" s="126"/>
      <c r="BB4605" s="126"/>
      <c r="BE4605" s="126"/>
    </row>
    <row r="4606" spans="5:57" x14ac:dyDescent="0.25">
      <c r="E4606" s="403"/>
      <c r="F4606" s="403"/>
      <c r="G4606" s="403"/>
      <c r="H4606" s="403"/>
      <c r="AY4606" s="126"/>
      <c r="BB4606" s="126"/>
      <c r="BE4606" s="126"/>
    </row>
    <row r="4607" spans="5:57" x14ac:dyDescent="0.25">
      <c r="E4607" s="403"/>
      <c r="F4607" s="403"/>
      <c r="G4607" s="403"/>
      <c r="H4607" s="403"/>
      <c r="AY4607" s="126"/>
      <c r="BB4607" s="126"/>
      <c r="BE4607" s="126"/>
    </row>
    <row r="4608" spans="5:57" x14ac:dyDescent="0.25">
      <c r="E4608" s="403"/>
      <c r="F4608" s="403"/>
      <c r="G4608" s="403"/>
      <c r="H4608" s="403"/>
      <c r="AY4608" s="126"/>
      <c r="BB4608" s="126"/>
      <c r="BE4608" s="126"/>
    </row>
    <row r="4609" spans="5:57" x14ac:dyDescent="0.25">
      <c r="E4609" s="403"/>
      <c r="F4609" s="403"/>
      <c r="G4609" s="403"/>
      <c r="H4609" s="403"/>
      <c r="AY4609" s="126"/>
      <c r="BB4609" s="126"/>
      <c r="BE4609" s="126"/>
    </row>
    <row r="4610" spans="5:57" x14ac:dyDescent="0.25">
      <c r="E4610" s="403"/>
      <c r="F4610" s="403"/>
      <c r="G4610" s="403"/>
      <c r="H4610" s="403"/>
      <c r="AY4610" s="126"/>
      <c r="BB4610" s="126"/>
      <c r="BE4610" s="126"/>
    </row>
    <row r="4611" spans="5:57" x14ac:dyDescent="0.25">
      <c r="E4611" s="403"/>
      <c r="F4611" s="403"/>
      <c r="G4611" s="403"/>
      <c r="H4611" s="403"/>
      <c r="AY4611" s="126"/>
      <c r="BB4611" s="126"/>
      <c r="BE4611" s="126"/>
    </row>
    <row r="4612" spans="5:57" x14ac:dyDescent="0.25">
      <c r="E4612" s="403"/>
      <c r="F4612" s="403"/>
      <c r="G4612" s="403"/>
      <c r="H4612" s="403"/>
      <c r="AY4612" s="126"/>
      <c r="BB4612" s="126"/>
      <c r="BE4612" s="126"/>
    </row>
    <row r="4613" spans="5:57" x14ac:dyDescent="0.25">
      <c r="E4613" s="403"/>
      <c r="F4613" s="403"/>
      <c r="G4613" s="403"/>
      <c r="H4613" s="403"/>
      <c r="AY4613" s="126"/>
      <c r="BB4613" s="126"/>
      <c r="BE4613" s="126"/>
    </row>
    <row r="4614" spans="5:57" x14ac:dyDescent="0.25">
      <c r="E4614" s="403"/>
      <c r="F4614" s="403"/>
      <c r="G4614" s="403"/>
      <c r="H4614" s="403"/>
      <c r="AY4614" s="126"/>
      <c r="BB4614" s="126"/>
      <c r="BE4614" s="126"/>
    </row>
    <row r="4615" spans="5:57" x14ac:dyDescent="0.25">
      <c r="E4615" s="403"/>
      <c r="F4615" s="403"/>
      <c r="G4615" s="403"/>
      <c r="H4615" s="403"/>
      <c r="AY4615" s="126"/>
      <c r="BB4615" s="126"/>
      <c r="BE4615" s="126"/>
    </row>
    <row r="4616" spans="5:57" x14ac:dyDescent="0.25">
      <c r="E4616" s="403"/>
      <c r="F4616" s="403"/>
      <c r="G4616" s="403"/>
      <c r="H4616" s="403"/>
      <c r="AY4616" s="126"/>
      <c r="BB4616" s="126"/>
      <c r="BE4616" s="126"/>
    </row>
    <row r="4617" spans="5:57" x14ac:dyDescent="0.25">
      <c r="E4617" s="403"/>
      <c r="F4617" s="403"/>
      <c r="G4617" s="403"/>
      <c r="H4617" s="403"/>
      <c r="AY4617" s="126"/>
      <c r="BB4617" s="126"/>
      <c r="BE4617" s="126"/>
    </row>
    <row r="4618" spans="5:57" x14ac:dyDescent="0.25">
      <c r="E4618" s="403"/>
      <c r="F4618" s="403"/>
      <c r="G4618" s="403"/>
      <c r="H4618" s="403"/>
      <c r="AY4618" s="126"/>
      <c r="BB4618" s="126"/>
      <c r="BE4618" s="126"/>
    </row>
    <row r="4619" spans="5:57" x14ac:dyDescent="0.25">
      <c r="E4619" s="403"/>
      <c r="F4619" s="403"/>
      <c r="G4619" s="403"/>
      <c r="H4619" s="403"/>
      <c r="AY4619" s="126"/>
      <c r="BB4619" s="126"/>
      <c r="BE4619" s="126"/>
    </row>
    <row r="4620" spans="5:57" x14ac:dyDescent="0.25">
      <c r="E4620" s="403"/>
      <c r="F4620" s="403"/>
      <c r="G4620" s="403"/>
      <c r="H4620" s="403"/>
      <c r="AY4620" s="126"/>
      <c r="BB4620" s="126"/>
      <c r="BE4620" s="126"/>
    </row>
    <row r="4621" spans="5:57" x14ac:dyDescent="0.25">
      <c r="E4621" s="403"/>
      <c r="F4621" s="403"/>
      <c r="G4621" s="403"/>
      <c r="H4621" s="403"/>
      <c r="AY4621" s="126"/>
      <c r="BB4621" s="126"/>
      <c r="BE4621" s="126"/>
    </row>
    <row r="4622" spans="5:57" x14ac:dyDescent="0.25">
      <c r="E4622" s="403"/>
      <c r="F4622" s="403"/>
      <c r="G4622" s="403"/>
      <c r="H4622" s="403"/>
      <c r="AY4622" s="126"/>
      <c r="BB4622" s="126"/>
      <c r="BE4622" s="126"/>
    </row>
    <row r="4623" spans="5:57" x14ac:dyDescent="0.25">
      <c r="E4623" s="403"/>
      <c r="F4623" s="403"/>
      <c r="G4623" s="403"/>
      <c r="H4623" s="403"/>
      <c r="AY4623" s="126"/>
      <c r="BB4623" s="126"/>
      <c r="BE4623" s="126"/>
    </row>
    <row r="4624" spans="5:57" x14ac:dyDescent="0.25">
      <c r="E4624" s="403"/>
      <c r="F4624" s="403"/>
      <c r="G4624" s="403"/>
      <c r="H4624" s="403"/>
      <c r="AY4624" s="126"/>
      <c r="BB4624" s="126"/>
      <c r="BE4624" s="126"/>
    </row>
    <row r="4625" spans="5:57" x14ac:dyDescent="0.25">
      <c r="E4625" s="403"/>
      <c r="F4625" s="403"/>
      <c r="G4625" s="403"/>
      <c r="H4625" s="403"/>
      <c r="AY4625" s="126"/>
      <c r="BB4625" s="126"/>
      <c r="BE4625" s="126"/>
    </row>
    <row r="4626" spans="5:57" x14ac:dyDescent="0.25">
      <c r="E4626" s="403"/>
      <c r="F4626" s="403"/>
      <c r="G4626" s="403"/>
      <c r="H4626" s="403"/>
      <c r="AY4626" s="126"/>
      <c r="BB4626" s="126"/>
      <c r="BE4626" s="126"/>
    </row>
    <row r="4627" spans="5:57" x14ac:dyDescent="0.25">
      <c r="E4627" s="403"/>
      <c r="F4627" s="403"/>
      <c r="G4627" s="403"/>
      <c r="H4627" s="403"/>
      <c r="AY4627" s="126"/>
      <c r="BB4627" s="126"/>
      <c r="BE4627" s="126"/>
    </row>
    <row r="4628" spans="5:57" x14ac:dyDescent="0.25">
      <c r="E4628" s="403"/>
      <c r="F4628" s="403"/>
      <c r="G4628" s="403"/>
      <c r="H4628" s="403"/>
      <c r="AY4628" s="126"/>
      <c r="BB4628" s="126"/>
      <c r="BE4628" s="126"/>
    </row>
    <row r="4629" spans="5:57" x14ac:dyDescent="0.25">
      <c r="E4629" s="403"/>
      <c r="F4629" s="403"/>
      <c r="G4629" s="403"/>
      <c r="H4629" s="403"/>
      <c r="AY4629" s="126"/>
      <c r="BB4629" s="126"/>
      <c r="BE4629" s="126"/>
    </row>
    <row r="4630" spans="5:57" x14ac:dyDescent="0.25">
      <c r="E4630" s="403"/>
      <c r="F4630" s="403"/>
      <c r="G4630" s="403"/>
      <c r="H4630" s="403"/>
      <c r="AY4630" s="126"/>
      <c r="BB4630" s="126"/>
      <c r="BE4630" s="126"/>
    </row>
    <row r="4631" spans="5:57" x14ac:dyDescent="0.25">
      <c r="E4631" s="403"/>
      <c r="F4631" s="403"/>
      <c r="G4631" s="403"/>
      <c r="H4631" s="403"/>
      <c r="AY4631" s="126"/>
      <c r="BB4631" s="126"/>
      <c r="BE4631" s="126"/>
    </row>
    <row r="4632" spans="5:57" x14ac:dyDescent="0.25">
      <c r="E4632" s="403"/>
      <c r="F4632" s="403"/>
      <c r="G4632" s="403"/>
      <c r="H4632" s="403"/>
      <c r="AY4632" s="126"/>
      <c r="BB4632" s="126"/>
      <c r="BE4632" s="126"/>
    </row>
    <row r="4633" spans="5:57" x14ac:dyDescent="0.25">
      <c r="E4633" s="403"/>
      <c r="F4633" s="403"/>
      <c r="G4633" s="403"/>
      <c r="H4633" s="403"/>
      <c r="AY4633" s="126"/>
      <c r="BB4633" s="126"/>
      <c r="BE4633" s="126"/>
    </row>
    <row r="4634" spans="5:57" x14ac:dyDescent="0.25">
      <c r="E4634" s="403"/>
      <c r="F4634" s="403"/>
      <c r="G4634" s="403"/>
      <c r="H4634" s="403"/>
      <c r="AY4634" s="126"/>
      <c r="BB4634" s="126"/>
      <c r="BE4634" s="126"/>
    </row>
    <row r="4635" spans="5:57" x14ac:dyDescent="0.25">
      <c r="E4635" s="403"/>
      <c r="F4635" s="403"/>
      <c r="G4635" s="403"/>
      <c r="H4635" s="403"/>
      <c r="AY4635" s="126"/>
      <c r="BB4635" s="126"/>
      <c r="BE4635" s="126"/>
    </row>
    <row r="4636" spans="5:57" x14ac:dyDescent="0.25">
      <c r="E4636" s="403"/>
      <c r="F4636" s="403"/>
      <c r="G4636" s="403"/>
      <c r="H4636" s="403"/>
      <c r="AY4636" s="126"/>
      <c r="BB4636" s="126"/>
      <c r="BE4636" s="126"/>
    </row>
    <row r="4637" spans="5:57" x14ac:dyDescent="0.25">
      <c r="E4637" s="403"/>
      <c r="F4637" s="403"/>
      <c r="G4637" s="403"/>
      <c r="H4637" s="403"/>
      <c r="AY4637" s="126"/>
      <c r="BB4637" s="126"/>
      <c r="BE4637" s="126"/>
    </row>
    <row r="4638" spans="5:57" x14ac:dyDescent="0.25">
      <c r="E4638" s="403"/>
      <c r="F4638" s="403"/>
      <c r="G4638" s="403"/>
      <c r="H4638" s="403"/>
      <c r="AY4638" s="126"/>
      <c r="BB4638" s="126"/>
      <c r="BE4638" s="126"/>
    </row>
    <row r="4639" spans="5:57" x14ac:dyDescent="0.25">
      <c r="E4639" s="403"/>
      <c r="F4639" s="403"/>
      <c r="G4639" s="403"/>
      <c r="H4639" s="403"/>
      <c r="AY4639" s="126"/>
      <c r="BB4639" s="126"/>
      <c r="BE4639" s="126"/>
    </row>
    <row r="4640" spans="5:57" x14ac:dyDescent="0.25">
      <c r="E4640" s="403"/>
      <c r="F4640" s="403"/>
      <c r="G4640" s="403"/>
      <c r="H4640" s="403"/>
      <c r="AY4640" s="126"/>
      <c r="BB4640" s="126"/>
      <c r="BE4640" s="126"/>
    </row>
    <row r="4641" spans="5:57" x14ac:dyDescent="0.25">
      <c r="E4641" s="403"/>
      <c r="F4641" s="403"/>
      <c r="G4641" s="403"/>
      <c r="H4641" s="403"/>
      <c r="AY4641" s="126"/>
      <c r="BB4641" s="126"/>
      <c r="BE4641" s="126"/>
    </row>
    <row r="4642" spans="5:57" x14ac:dyDescent="0.25">
      <c r="E4642" s="403"/>
      <c r="F4642" s="403"/>
      <c r="G4642" s="403"/>
      <c r="H4642" s="403"/>
      <c r="AY4642" s="126"/>
      <c r="BB4642" s="126"/>
      <c r="BE4642" s="126"/>
    </row>
    <row r="4643" spans="5:57" x14ac:dyDescent="0.25">
      <c r="E4643" s="403"/>
      <c r="F4643" s="403"/>
      <c r="G4643" s="403"/>
      <c r="H4643" s="403"/>
      <c r="AY4643" s="126"/>
      <c r="BB4643" s="126"/>
      <c r="BE4643" s="126"/>
    </row>
    <row r="4644" spans="5:57" x14ac:dyDescent="0.25">
      <c r="E4644" s="403"/>
      <c r="F4644" s="403"/>
      <c r="G4644" s="403"/>
      <c r="H4644" s="403"/>
      <c r="AY4644" s="126"/>
      <c r="BB4644" s="126"/>
      <c r="BE4644" s="126"/>
    </row>
    <row r="4645" spans="5:57" x14ac:dyDescent="0.25">
      <c r="E4645" s="403"/>
      <c r="F4645" s="403"/>
      <c r="G4645" s="403"/>
      <c r="H4645" s="403"/>
      <c r="AY4645" s="126"/>
      <c r="BB4645" s="126"/>
      <c r="BE4645" s="126"/>
    </row>
    <row r="4646" spans="5:57" x14ac:dyDescent="0.25">
      <c r="E4646" s="403"/>
      <c r="F4646" s="403"/>
      <c r="G4646" s="403"/>
      <c r="H4646" s="403"/>
      <c r="AY4646" s="126"/>
      <c r="BB4646" s="126"/>
      <c r="BE4646" s="126"/>
    </row>
    <row r="4647" spans="5:57" x14ac:dyDescent="0.25">
      <c r="E4647" s="403"/>
      <c r="F4647" s="403"/>
      <c r="G4647" s="403"/>
      <c r="H4647" s="403"/>
      <c r="AY4647" s="126"/>
      <c r="BB4647" s="126"/>
      <c r="BE4647" s="126"/>
    </row>
    <row r="4648" spans="5:57" x14ac:dyDescent="0.25">
      <c r="E4648" s="403"/>
      <c r="F4648" s="403"/>
      <c r="G4648" s="403"/>
      <c r="H4648" s="403"/>
      <c r="AY4648" s="126"/>
      <c r="BB4648" s="126"/>
      <c r="BE4648" s="126"/>
    </row>
    <row r="4649" spans="5:57" x14ac:dyDescent="0.25">
      <c r="E4649" s="403"/>
      <c r="F4649" s="403"/>
      <c r="G4649" s="403"/>
      <c r="H4649" s="403"/>
      <c r="AY4649" s="126"/>
      <c r="BB4649" s="126"/>
      <c r="BE4649" s="126"/>
    </row>
    <row r="4650" spans="5:57" x14ac:dyDescent="0.25">
      <c r="E4650" s="403"/>
      <c r="F4650" s="403"/>
      <c r="G4650" s="403"/>
      <c r="H4650" s="403"/>
      <c r="AY4650" s="126"/>
      <c r="BB4650" s="126"/>
      <c r="BE4650" s="126"/>
    </row>
    <row r="4651" spans="5:57" x14ac:dyDescent="0.25">
      <c r="E4651" s="403"/>
      <c r="F4651" s="403"/>
      <c r="G4651" s="403"/>
      <c r="H4651" s="403"/>
      <c r="AY4651" s="126"/>
      <c r="BB4651" s="126"/>
      <c r="BE4651" s="126"/>
    </row>
    <row r="4652" spans="5:57" x14ac:dyDescent="0.25">
      <c r="E4652" s="403"/>
      <c r="F4652" s="403"/>
      <c r="G4652" s="403"/>
      <c r="H4652" s="403"/>
      <c r="AY4652" s="126"/>
      <c r="BB4652" s="126"/>
      <c r="BE4652" s="126"/>
    </row>
    <row r="4653" spans="5:57" x14ac:dyDescent="0.25">
      <c r="E4653" s="403"/>
      <c r="F4653" s="403"/>
      <c r="G4653" s="403"/>
      <c r="H4653" s="403"/>
      <c r="AY4653" s="126"/>
      <c r="BB4653" s="126"/>
      <c r="BE4653" s="126"/>
    </row>
    <row r="4654" spans="5:57" x14ac:dyDescent="0.25">
      <c r="E4654" s="403"/>
      <c r="F4654" s="403"/>
      <c r="G4654" s="403"/>
      <c r="H4654" s="403"/>
      <c r="AY4654" s="126"/>
      <c r="BB4654" s="126"/>
      <c r="BE4654" s="126"/>
    </row>
    <row r="4655" spans="5:57" x14ac:dyDescent="0.25">
      <c r="E4655" s="403"/>
      <c r="F4655" s="403"/>
      <c r="G4655" s="403"/>
      <c r="H4655" s="403"/>
      <c r="AY4655" s="126"/>
      <c r="BB4655" s="126"/>
      <c r="BE4655" s="126"/>
    </row>
    <row r="4656" spans="5:57" x14ac:dyDescent="0.25">
      <c r="E4656" s="403"/>
      <c r="F4656" s="403"/>
      <c r="G4656" s="403"/>
      <c r="H4656" s="403"/>
      <c r="AY4656" s="126"/>
      <c r="BB4656" s="126"/>
      <c r="BE4656" s="126"/>
    </row>
    <row r="4657" spans="5:57" x14ac:dyDescent="0.25">
      <c r="E4657" s="403"/>
      <c r="F4657" s="403"/>
      <c r="G4657" s="403"/>
      <c r="H4657" s="403"/>
      <c r="AY4657" s="126"/>
      <c r="BB4657" s="126"/>
      <c r="BE4657" s="126"/>
    </row>
    <row r="4658" spans="5:57" x14ac:dyDescent="0.25">
      <c r="E4658" s="403"/>
      <c r="F4658" s="403"/>
      <c r="G4658" s="403"/>
      <c r="H4658" s="403"/>
      <c r="AY4658" s="126"/>
      <c r="BB4658" s="126"/>
      <c r="BE4658" s="126"/>
    </row>
    <row r="4659" spans="5:57" x14ac:dyDescent="0.25">
      <c r="E4659" s="403"/>
      <c r="F4659" s="403"/>
      <c r="G4659" s="403"/>
      <c r="H4659" s="403"/>
      <c r="AY4659" s="126"/>
      <c r="BB4659" s="126"/>
      <c r="BE4659" s="126"/>
    </row>
    <row r="4660" spans="5:57" x14ac:dyDescent="0.25">
      <c r="E4660" s="403"/>
      <c r="F4660" s="403"/>
      <c r="G4660" s="403"/>
      <c r="H4660" s="403"/>
      <c r="AY4660" s="126"/>
      <c r="BB4660" s="126"/>
      <c r="BE4660" s="126"/>
    </row>
    <row r="4661" spans="5:57" x14ac:dyDescent="0.25">
      <c r="E4661" s="403"/>
      <c r="F4661" s="403"/>
      <c r="G4661" s="403"/>
      <c r="H4661" s="403"/>
      <c r="AY4661" s="126"/>
      <c r="BB4661" s="126"/>
      <c r="BE4661" s="126"/>
    </row>
    <row r="4662" spans="5:57" x14ac:dyDescent="0.25">
      <c r="E4662" s="403"/>
      <c r="F4662" s="403"/>
      <c r="G4662" s="403"/>
      <c r="H4662" s="403"/>
      <c r="AY4662" s="126"/>
      <c r="BB4662" s="126"/>
      <c r="BE4662" s="126"/>
    </row>
    <row r="4663" spans="5:57" x14ac:dyDescent="0.25">
      <c r="E4663" s="403"/>
      <c r="F4663" s="403"/>
      <c r="G4663" s="403"/>
      <c r="H4663" s="403"/>
      <c r="AY4663" s="126"/>
      <c r="BB4663" s="126"/>
      <c r="BE4663" s="126"/>
    </row>
    <row r="4664" spans="5:57" x14ac:dyDescent="0.25">
      <c r="E4664" s="403"/>
      <c r="F4664" s="403"/>
      <c r="G4664" s="403"/>
      <c r="H4664" s="403"/>
      <c r="AY4664" s="126"/>
      <c r="BB4664" s="126"/>
      <c r="BE4664" s="126"/>
    </row>
    <row r="4665" spans="5:57" x14ac:dyDescent="0.25">
      <c r="E4665" s="403"/>
      <c r="F4665" s="403"/>
      <c r="G4665" s="403"/>
      <c r="H4665" s="403"/>
      <c r="AY4665" s="126"/>
      <c r="BB4665" s="126"/>
      <c r="BE4665" s="126"/>
    </row>
    <row r="4666" spans="5:57" x14ac:dyDescent="0.25">
      <c r="E4666" s="403"/>
      <c r="F4666" s="403"/>
      <c r="G4666" s="403"/>
      <c r="H4666" s="403"/>
      <c r="AY4666" s="126"/>
      <c r="BB4666" s="126"/>
      <c r="BE4666" s="126"/>
    </row>
    <row r="4667" spans="5:57" x14ac:dyDescent="0.25">
      <c r="E4667" s="403"/>
      <c r="F4667" s="403"/>
      <c r="G4667" s="403"/>
      <c r="H4667" s="403"/>
      <c r="AY4667" s="126"/>
      <c r="BB4667" s="126"/>
      <c r="BE4667" s="126"/>
    </row>
    <row r="4668" spans="5:57" x14ac:dyDescent="0.25">
      <c r="E4668" s="403"/>
      <c r="F4668" s="403"/>
      <c r="G4668" s="403"/>
      <c r="H4668" s="403"/>
      <c r="AY4668" s="126"/>
      <c r="BB4668" s="126"/>
      <c r="BE4668" s="126"/>
    </row>
    <row r="4669" spans="5:57" x14ac:dyDescent="0.25">
      <c r="E4669" s="403"/>
      <c r="F4669" s="403"/>
      <c r="G4669" s="403"/>
      <c r="H4669" s="403"/>
      <c r="AY4669" s="126"/>
      <c r="BB4669" s="126"/>
      <c r="BE4669" s="126"/>
    </row>
    <row r="4670" spans="5:57" x14ac:dyDescent="0.25">
      <c r="E4670" s="403"/>
      <c r="F4670" s="403"/>
      <c r="G4670" s="403"/>
      <c r="H4670" s="403"/>
      <c r="AY4670" s="126"/>
      <c r="BB4670" s="126"/>
      <c r="BE4670" s="126"/>
    </row>
    <row r="4671" spans="5:57" x14ac:dyDescent="0.25">
      <c r="E4671" s="403"/>
      <c r="F4671" s="403"/>
      <c r="G4671" s="403"/>
      <c r="H4671" s="403"/>
      <c r="AY4671" s="126"/>
      <c r="BB4671" s="126"/>
      <c r="BE4671" s="126"/>
    </row>
    <row r="4672" spans="5:57" x14ac:dyDescent="0.25">
      <c r="E4672" s="403"/>
      <c r="F4672" s="403"/>
      <c r="G4672" s="403"/>
      <c r="H4672" s="403"/>
      <c r="AY4672" s="126"/>
      <c r="BB4672" s="126"/>
      <c r="BE4672" s="126"/>
    </row>
    <row r="4673" spans="5:57" x14ac:dyDescent="0.25">
      <c r="E4673" s="403"/>
      <c r="F4673" s="403"/>
      <c r="G4673" s="403"/>
      <c r="H4673" s="403"/>
      <c r="AY4673" s="126"/>
      <c r="BB4673" s="126"/>
      <c r="BE4673" s="126"/>
    </row>
    <row r="4674" spans="5:57" x14ac:dyDescent="0.25">
      <c r="E4674" s="403"/>
      <c r="F4674" s="403"/>
      <c r="G4674" s="403"/>
      <c r="H4674" s="403"/>
      <c r="AY4674" s="126"/>
      <c r="BB4674" s="126"/>
      <c r="BE4674" s="126"/>
    </row>
    <row r="4675" spans="5:57" x14ac:dyDescent="0.25">
      <c r="E4675" s="403"/>
      <c r="F4675" s="403"/>
      <c r="G4675" s="403"/>
      <c r="H4675" s="403"/>
      <c r="AY4675" s="126"/>
      <c r="BB4675" s="126"/>
      <c r="BE4675" s="126"/>
    </row>
    <row r="4676" spans="5:57" x14ac:dyDescent="0.25">
      <c r="E4676" s="403"/>
      <c r="F4676" s="403"/>
      <c r="G4676" s="403"/>
      <c r="H4676" s="403"/>
      <c r="AY4676" s="126"/>
      <c r="BB4676" s="126"/>
      <c r="BE4676" s="126"/>
    </row>
    <row r="4677" spans="5:57" x14ac:dyDescent="0.25">
      <c r="E4677" s="403"/>
      <c r="F4677" s="403"/>
      <c r="G4677" s="403"/>
      <c r="H4677" s="403"/>
      <c r="AY4677" s="126"/>
      <c r="BB4677" s="126"/>
      <c r="BE4677" s="126"/>
    </row>
    <row r="4678" spans="5:57" x14ac:dyDescent="0.25">
      <c r="E4678" s="403"/>
      <c r="F4678" s="403"/>
      <c r="G4678" s="403"/>
      <c r="H4678" s="403"/>
      <c r="AY4678" s="126"/>
      <c r="BB4678" s="126"/>
      <c r="BE4678" s="126"/>
    </row>
    <row r="4679" spans="5:57" x14ac:dyDescent="0.25">
      <c r="E4679" s="403"/>
      <c r="F4679" s="403"/>
      <c r="G4679" s="403"/>
      <c r="H4679" s="403"/>
      <c r="AY4679" s="126"/>
      <c r="BB4679" s="126"/>
      <c r="BE4679" s="126"/>
    </row>
    <row r="4680" spans="5:57" x14ac:dyDescent="0.25">
      <c r="E4680" s="403"/>
      <c r="F4680" s="403"/>
      <c r="G4680" s="403"/>
      <c r="H4680" s="403"/>
      <c r="AY4680" s="126"/>
      <c r="BB4680" s="126"/>
      <c r="BE4680" s="126"/>
    </row>
    <row r="4681" spans="5:57" x14ac:dyDescent="0.25">
      <c r="E4681" s="403"/>
      <c r="F4681" s="403"/>
      <c r="G4681" s="403"/>
      <c r="H4681" s="403"/>
      <c r="AY4681" s="126"/>
      <c r="BB4681" s="126"/>
      <c r="BE4681" s="126"/>
    </row>
    <row r="4682" spans="5:57" x14ac:dyDescent="0.25">
      <c r="E4682" s="403"/>
      <c r="F4682" s="403"/>
      <c r="G4682" s="403"/>
      <c r="H4682" s="403"/>
      <c r="AY4682" s="126"/>
      <c r="BB4682" s="126"/>
      <c r="BE4682" s="126"/>
    </row>
    <row r="4683" spans="5:57" x14ac:dyDescent="0.25">
      <c r="E4683" s="403"/>
      <c r="F4683" s="403"/>
      <c r="G4683" s="403"/>
      <c r="H4683" s="403"/>
      <c r="AY4683" s="126"/>
      <c r="BB4683" s="126"/>
      <c r="BE4683" s="126"/>
    </row>
    <row r="4684" spans="5:57" x14ac:dyDescent="0.25">
      <c r="E4684" s="403"/>
      <c r="F4684" s="403"/>
      <c r="G4684" s="403"/>
      <c r="H4684" s="403"/>
      <c r="AY4684" s="126"/>
      <c r="BB4684" s="126"/>
      <c r="BE4684" s="126"/>
    </row>
    <row r="4685" spans="5:57" x14ac:dyDescent="0.25">
      <c r="E4685" s="403"/>
      <c r="F4685" s="403"/>
      <c r="G4685" s="403"/>
      <c r="H4685" s="403"/>
      <c r="AY4685" s="126"/>
      <c r="BB4685" s="126"/>
      <c r="BE4685" s="126"/>
    </row>
    <row r="4686" spans="5:57" x14ac:dyDescent="0.25">
      <c r="E4686" s="403"/>
      <c r="F4686" s="403"/>
      <c r="G4686" s="403"/>
      <c r="H4686" s="403"/>
      <c r="AY4686" s="126"/>
      <c r="BB4686" s="126"/>
      <c r="BE4686" s="126"/>
    </row>
    <row r="4687" spans="5:57" x14ac:dyDescent="0.25">
      <c r="E4687" s="403"/>
      <c r="F4687" s="403"/>
      <c r="G4687" s="403"/>
      <c r="H4687" s="403"/>
      <c r="AY4687" s="126"/>
      <c r="BB4687" s="126"/>
      <c r="BE4687" s="126"/>
    </row>
    <row r="4688" spans="5:57" x14ac:dyDescent="0.25">
      <c r="E4688" s="403"/>
      <c r="F4688" s="403"/>
      <c r="G4688" s="403"/>
      <c r="H4688" s="403"/>
      <c r="AY4688" s="126"/>
      <c r="BB4688" s="126"/>
      <c r="BE4688" s="126"/>
    </row>
    <row r="4689" spans="5:57" x14ac:dyDescent="0.25">
      <c r="E4689" s="403"/>
      <c r="F4689" s="403"/>
      <c r="G4689" s="403"/>
      <c r="H4689" s="403"/>
      <c r="AY4689" s="126"/>
      <c r="BB4689" s="126"/>
      <c r="BE4689" s="126"/>
    </row>
    <row r="4690" spans="5:57" x14ac:dyDescent="0.25">
      <c r="E4690" s="403"/>
      <c r="F4690" s="403"/>
      <c r="G4690" s="403"/>
      <c r="H4690" s="403"/>
      <c r="AY4690" s="126"/>
      <c r="BB4690" s="126"/>
      <c r="BE4690" s="126"/>
    </row>
    <row r="4691" spans="5:57" x14ac:dyDescent="0.25">
      <c r="E4691" s="403"/>
      <c r="F4691" s="403"/>
      <c r="G4691" s="403"/>
      <c r="H4691" s="403"/>
      <c r="AY4691" s="126"/>
      <c r="BB4691" s="126"/>
      <c r="BE4691" s="126"/>
    </row>
    <row r="4692" spans="5:57" x14ac:dyDescent="0.25">
      <c r="E4692" s="403"/>
      <c r="F4692" s="403"/>
      <c r="G4692" s="403"/>
      <c r="H4692" s="403"/>
      <c r="AY4692" s="126"/>
      <c r="BB4692" s="126"/>
      <c r="BE4692" s="126"/>
    </row>
    <row r="4693" spans="5:57" x14ac:dyDescent="0.25">
      <c r="E4693" s="403"/>
      <c r="F4693" s="403"/>
      <c r="G4693" s="403"/>
      <c r="H4693" s="403"/>
      <c r="AY4693" s="126"/>
      <c r="BB4693" s="126"/>
      <c r="BE4693" s="126"/>
    </row>
    <row r="4694" spans="5:57" x14ac:dyDescent="0.25">
      <c r="E4694" s="403"/>
      <c r="F4694" s="403"/>
      <c r="G4694" s="403"/>
      <c r="H4694" s="403"/>
      <c r="AY4694" s="126"/>
      <c r="BB4694" s="126"/>
      <c r="BE4694" s="126"/>
    </row>
    <row r="4695" spans="5:57" x14ac:dyDescent="0.25">
      <c r="E4695" s="403"/>
      <c r="F4695" s="403"/>
      <c r="G4695" s="403"/>
      <c r="H4695" s="403"/>
      <c r="AY4695" s="126"/>
      <c r="BB4695" s="126"/>
      <c r="BE4695" s="126"/>
    </row>
    <row r="4696" spans="5:57" x14ac:dyDescent="0.25">
      <c r="E4696" s="403"/>
      <c r="F4696" s="403"/>
      <c r="G4696" s="403"/>
      <c r="H4696" s="403"/>
      <c r="AY4696" s="126"/>
      <c r="BB4696" s="126"/>
      <c r="BE4696" s="126"/>
    </row>
    <row r="4697" spans="5:57" x14ac:dyDescent="0.25">
      <c r="E4697" s="403"/>
      <c r="F4697" s="403"/>
      <c r="G4697" s="403"/>
      <c r="H4697" s="403"/>
      <c r="AY4697" s="126"/>
      <c r="BB4697" s="126"/>
      <c r="BE4697" s="126"/>
    </row>
    <row r="4698" spans="5:57" x14ac:dyDescent="0.25">
      <c r="E4698" s="403"/>
      <c r="F4698" s="403"/>
      <c r="G4698" s="403"/>
      <c r="H4698" s="403"/>
      <c r="AY4698" s="126"/>
      <c r="BB4698" s="126"/>
      <c r="BE4698" s="126"/>
    </row>
    <row r="4699" spans="5:57" x14ac:dyDescent="0.25">
      <c r="E4699" s="403"/>
      <c r="F4699" s="403"/>
      <c r="G4699" s="403"/>
      <c r="H4699" s="403"/>
      <c r="AY4699" s="126"/>
      <c r="BB4699" s="126"/>
      <c r="BE4699" s="126"/>
    </row>
    <row r="4700" spans="5:57" x14ac:dyDescent="0.25">
      <c r="E4700" s="403"/>
      <c r="F4700" s="403"/>
      <c r="G4700" s="403"/>
      <c r="H4700" s="403"/>
      <c r="AY4700" s="126"/>
      <c r="BB4700" s="126"/>
      <c r="BE4700" s="126"/>
    </row>
    <row r="4701" spans="5:57" x14ac:dyDescent="0.25">
      <c r="E4701" s="403"/>
      <c r="F4701" s="403"/>
      <c r="G4701" s="403"/>
      <c r="H4701" s="403"/>
      <c r="AY4701" s="126"/>
      <c r="BB4701" s="126"/>
      <c r="BE4701" s="126"/>
    </row>
    <row r="4702" spans="5:57" x14ac:dyDescent="0.25">
      <c r="E4702" s="403"/>
      <c r="F4702" s="403"/>
      <c r="G4702" s="403"/>
      <c r="H4702" s="403"/>
      <c r="AY4702" s="126"/>
      <c r="BB4702" s="126"/>
      <c r="BE4702" s="126"/>
    </row>
    <row r="4703" spans="5:57" x14ac:dyDescent="0.25">
      <c r="E4703" s="403"/>
      <c r="F4703" s="403"/>
      <c r="G4703" s="403"/>
      <c r="H4703" s="403"/>
      <c r="AY4703" s="126"/>
      <c r="BB4703" s="126"/>
      <c r="BE4703" s="126"/>
    </row>
    <row r="4704" spans="5:57" x14ac:dyDescent="0.25">
      <c r="E4704" s="403"/>
      <c r="F4704" s="403"/>
      <c r="G4704" s="403"/>
      <c r="H4704" s="403"/>
      <c r="AY4704" s="126"/>
      <c r="BB4704" s="126"/>
      <c r="BE4704" s="126"/>
    </row>
    <row r="4705" spans="5:57" x14ac:dyDescent="0.25">
      <c r="E4705" s="403"/>
      <c r="F4705" s="403"/>
      <c r="G4705" s="403"/>
      <c r="H4705" s="403"/>
      <c r="AY4705" s="126"/>
      <c r="BB4705" s="126"/>
      <c r="BE4705" s="126"/>
    </row>
    <row r="4706" spans="5:57" x14ac:dyDescent="0.25">
      <c r="E4706" s="403"/>
      <c r="F4706" s="403"/>
      <c r="G4706" s="403"/>
      <c r="H4706" s="403"/>
      <c r="AY4706" s="126"/>
      <c r="BB4706" s="126"/>
      <c r="BE4706" s="126"/>
    </row>
    <row r="4707" spans="5:57" x14ac:dyDescent="0.25">
      <c r="E4707" s="403"/>
      <c r="F4707" s="403"/>
      <c r="G4707" s="403"/>
      <c r="H4707" s="403"/>
      <c r="AY4707" s="126"/>
      <c r="BB4707" s="126"/>
      <c r="BE4707" s="126"/>
    </row>
    <row r="4708" spans="5:57" x14ac:dyDescent="0.25">
      <c r="E4708" s="403"/>
      <c r="F4708" s="403"/>
      <c r="G4708" s="403"/>
      <c r="H4708" s="403"/>
      <c r="AY4708" s="126"/>
      <c r="BB4708" s="126"/>
      <c r="BE4708" s="126"/>
    </row>
    <row r="4709" spans="5:57" x14ac:dyDescent="0.25">
      <c r="E4709" s="403"/>
      <c r="F4709" s="403"/>
      <c r="G4709" s="403"/>
      <c r="H4709" s="403"/>
      <c r="AY4709" s="126"/>
      <c r="BB4709" s="126"/>
      <c r="BE4709" s="126"/>
    </row>
    <row r="4710" spans="5:57" x14ac:dyDescent="0.25">
      <c r="E4710" s="403"/>
      <c r="F4710" s="403"/>
      <c r="G4710" s="403"/>
      <c r="H4710" s="403"/>
      <c r="AY4710" s="126"/>
      <c r="BB4710" s="126"/>
      <c r="BE4710" s="126"/>
    </row>
    <row r="4711" spans="5:57" x14ac:dyDescent="0.25">
      <c r="E4711" s="403"/>
      <c r="F4711" s="403"/>
      <c r="G4711" s="403"/>
      <c r="H4711" s="403"/>
      <c r="AY4711" s="126"/>
      <c r="BB4711" s="126"/>
      <c r="BE4711" s="126"/>
    </row>
    <row r="4712" spans="5:57" x14ac:dyDescent="0.25">
      <c r="E4712" s="403"/>
      <c r="F4712" s="403"/>
      <c r="G4712" s="403"/>
      <c r="H4712" s="403"/>
      <c r="AY4712" s="126"/>
      <c r="BB4712" s="126"/>
      <c r="BE4712" s="126"/>
    </row>
    <row r="4713" spans="5:57" x14ac:dyDescent="0.25">
      <c r="E4713" s="403"/>
      <c r="F4713" s="403"/>
      <c r="G4713" s="403"/>
      <c r="H4713" s="403"/>
      <c r="AY4713" s="126"/>
      <c r="BB4713" s="126"/>
      <c r="BE4713" s="126"/>
    </row>
    <row r="4714" spans="5:57" x14ac:dyDescent="0.25">
      <c r="E4714" s="403"/>
      <c r="F4714" s="403"/>
      <c r="G4714" s="403"/>
      <c r="H4714" s="403"/>
      <c r="AY4714" s="126"/>
      <c r="BB4714" s="126"/>
      <c r="BE4714" s="126"/>
    </row>
    <row r="4715" spans="5:57" x14ac:dyDescent="0.25">
      <c r="E4715" s="403"/>
      <c r="F4715" s="403"/>
      <c r="G4715" s="403"/>
      <c r="H4715" s="403"/>
      <c r="AY4715" s="126"/>
      <c r="BB4715" s="126"/>
      <c r="BE4715" s="126"/>
    </row>
    <row r="4716" spans="5:57" x14ac:dyDescent="0.25">
      <c r="E4716" s="403"/>
      <c r="F4716" s="403"/>
      <c r="G4716" s="403"/>
      <c r="H4716" s="403"/>
      <c r="AY4716" s="126"/>
      <c r="BB4716" s="126"/>
      <c r="BE4716" s="126"/>
    </row>
    <row r="4717" spans="5:57" x14ac:dyDescent="0.25">
      <c r="E4717" s="403"/>
      <c r="F4717" s="403"/>
      <c r="G4717" s="403"/>
      <c r="H4717" s="403"/>
      <c r="AY4717" s="126"/>
      <c r="BB4717" s="126"/>
      <c r="BE4717" s="126"/>
    </row>
    <row r="4718" spans="5:57" x14ac:dyDescent="0.25">
      <c r="E4718" s="403"/>
      <c r="F4718" s="403"/>
      <c r="G4718" s="403"/>
      <c r="H4718" s="403"/>
      <c r="AY4718" s="126"/>
      <c r="BB4718" s="126"/>
      <c r="BE4718" s="126"/>
    </row>
    <row r="4719" spans="5:57" x14ac:dyDescent="0.25">
      <c r="E4719" s="403"/>
      <c r="F4719" s="403"/>
      <c r="G4719" s="403"/>
      <c r="H4719" s="403"/>
      <c r="AY4719" s="126"/>
      <c r="BB4719" s="126"/>
      <c r="BE4719" s="126"/>
    </row>
    <row r="4720" spans="5:57" x14ac:dyDescent="0.25">
      <c r="E4720" s="403"/>
      <c r="F4720" s="403"/>
      <c r="G4720" s="403"/>
      <c r="H4720" s="403"/>
      <c r="AY4720" s="126"/>
      <c r="BB4720" s="126"/>
      <c r="BE4720" s="126"/>
    </row>
    <row r="4721" spans="5:57" x14ac:dyDescent="0.25">
      <c r="E4721" s="403"/>
      <c r="F4721" s="403"/>
      <c r="G4721" s="403"/>
      <c r="H4721" s="403"/>
      <c r="AY4721" s="126"/>
      <c r="BB4721" s="126"/>
      <c r="BE4721" s="126"/>
    </row>
    <row r="4722" spans="5:57" x14ac:dyDescent="0.25">
      <c r="E4722" s="403"/>
      <c r="F4722" s="403"/>
      <c r="G4722" s="403"/>
      <c r="H4722" s="403"/>
      <c r="AY4722" s="126"/>
      <c r="BB4722" s="126"/>
      <c r="BE4722" s="126"/>
    </row>
    <row r="4723" spans="5:57" x14ac:dyDescent="0.25">
      <c r="E4723" s="403"/>
      <c r="F4723" s="403"/>
      <c r="G4723" s="403"/>
      <c r="H4723" s="403"/>
      <c r="AY4723" s="126"/>
      <c r="BB4723" s="126"/>
      <c r="BE4723" s="126"/>
    </row>
    <row r="4724" spans="5:57" x14ac:dyDescent="0.25">
      <c r="E4724" s="403"/>
      <c r="F4724" s="403"/>
      <c r="G4724" s="403"/>
      <c r="H4724" s="403"/>
      <c r="AY4724" s="126"/>
      <c r="BB4724" s="126"/>
      <c r="BE4724" s="126"/>
    </row>
    <row r="4725" spans="5:57" x14ac:dyDescent="0.25">
      <c r="E4725" s="403"/>
      <c r="F4725" s="403"/>
      <c r="G4725" s="403"/>
      <c r="H4725" s="403"/>
      <c r="AY4725" s="126"/>
      <c r="BB4725" s="126"/>
      <c r="BE4725" s="126"/>
    </row>
    <row r="4726" spans="5:57" x14ac:dyDescent="0.25">
      <c r="E4726" s="403"/>
      <c r="F4726" s="403"/>
      <c r="G4726" s="403"/>
      <c r="H4726" s="403"/>
      <c r="AY4726" s="126"/>
      <c r="BB4726" s="126"/>
      <c r="BE4726" s="126"/>
    </row>
    <row r="4727" spans="5:57" x14ac:dyDescent="0.25">
      <c r="E4727" s="403"/>
      <c r="F4727" s="403"/>
      <c r="G4727" s="403"/>
      <c r="H4727" s="403"/>
      <c r="AY4727" s="126"/>
      <c r="BB4727" s="126"/>
      <c r="BE4727" s="126"/>
    </row>
    <row r="4728" spans="5:57" x14ac:dyDescent="0.25">
      <c r="E4728" s="403"/>
      <c r="F4728" s="403"/>
      <c r="G4728" s="403"/>
      <c r="H4728" s="403"/>
      <c r="AY4728" s="126"/>
      <c r="BB4728" s="126"/>
      <c r="BE4728" s="126"/>
    </row>
    <row r="4729" spans="5:57" x14ac:dyDescent="0.25">
      <c r="E4729" s="403"/>
      <c r="F4729" s="403"/>
      <c r="G4729" s="403"/>
      <c r="H4729" s="403"/>
      <c r="AY4729" s="126"/>
      <c r="BB4729" s="126"/>
      <c r="BE4729" s="126"/>
    </row>
    <row r="4730" spans="5:57" x14ac:dyDescent="0.25">
      <c r="E4730" s="403"/>
      <c r="F4730" s="403"/>
      <c r="G4730" s="403"/>
      <c r="H4730" s="403"/>
      <c r="AY4730" s="126"/>
      <c r="BB4730" s="126"/>
      <c r="BE4730" s="126"/>
    </row>
    <row r="4731" spans="5:57" x14ac:dyDescent="0.25">
      <c r="E4731" s="403"/>
      <c r="F4731" s="403"/>
      <c r="G4731" s="403"/>
      <c r="H4731" s="403"/>
      <c r="AY4731" s="126"/>
      <c r="BB4731" s="126"/>
      <c r="BE4731" s="126"/>
    </row>
    <row r="4732" spans="5:57" x14ac:dyDescent="0.25">
      <c r="E4732" s="403"/>
      <c r="F4732" s="403"/>
      <c r="G4732" s="403"/>
      <c r="H4732" s="403"/>
      <c r="AY4732" s="126"/>
      <c r="BB4732" s="126"/>
      <c r="BE4732" s="126"/>
    </row>
    <row r="4733" spans="5:57" x14ac:dyDescent="0.25">
      <c r="E4733" s="403"/>
      <c r="F4733" s="403"/>
      <c r="G4733" s="403"/>
      <c r="H4733" s="403"/>
      <c r="AY4733" s="126"/>
      <c r="BB4733" s="126"/>
      <c r="BE4733" s="126"/>
    </row>
    <row r="4734" spans="5:57" x14ac:dyDescent="0.25">
      <c r="E4734" s="403"/>
      <c r="F4734" s="403"/>
      <c r="G4734" s="403"/>
      <c r="H4734" s="403"/>
      <c r="AY4734" s="126"/>
      <c r="BB4734" s="126"/>
      <c r="BE4734" s="126"/>
    </row>
    <row r="4735" spans="5:57" x14ac:dyDescent="0.25">
      <c r="E4735" s="403"/>
      <c r="F4735" s="403"/>
      <c r="G4735" s="403"/>
      <c r="H4735" s="403"/>
      <c r="AY4735" s="126"/>
      <c r="BB4735" s="126"/>
      <c r="BE4735" s="126"/>
    </row>
    <row r="4736" spans="5:57" x14ac:dyDescent="0.25">
      <c r="E4736" s="403"/>
      <c r="F4736" s="403"/>
      <c r="G4736" s="403"/>
      <c r="H4736" s="403"/>
      <c r="AY4736" s="126"/>
      <c r="BB4736" s="126"/>
      <c r="BE4736" s="126"/>
    </row>
    <row r="4737" spans="5:57" x14ac:dyDescent="0.25">
      <c r="E4737" s="403"/>
      <c r="F4737" s="403"/>
      <c r="G4737" s="403"/>
      <c r="H4737" s="403"/>
      <c r="AY4737" s="126"/>
      <c r="BB4737" s="126"/>
      <c r="BE4737" s="126"/>
    </row>
    <row r="4738" spans="5:57" x14ac:dyDescent="0.25">
      <c r="E4738" s="403"/>
      <c r="F4738" s="403"/>
      <c r="G4738" s="403"/>
      <c r="H4738" s="403"/>
      <c r="AY4738" s="126"/>
      <c r="BB4738" s="126"/>
      <c r="BE4738" s="126"/>
    </row>
    <row r="4739" spans="5:57" x14ac:dyDescent="0.25">
      <c r="E4739" s="403"/>
      <c r="F4739" s="403"/>
      <c r="G4739" s="403"/>
      <c r="H4739" s="403"/>
      <c r="AY4739" s="126"/>
      <c r="BB4739" s="126"/>
      <c r="BE4739" s="126"/>
    </row>
    <row r="4740" spans="5:57" x14ac:dyDescent="0.25">
      <c r="E4740" s="403"/>
      <c r="F4740" s="403"/>
      <c r="G4740" s="403"/>
      <c r="H4740" s="403"/>
      <c r="AY4740" s="126"/>
      <c r="BB4740" s="126"/>
      <c r="BE4740" s="126"/>
    </row>
    <row r="4741" spans="5:57" x14ac:dyDescent="0.25">
      <c r="E4741" s="403"/>
      <c r="F4741" s="403"/>
      <c r="G4741" s="403"/>
      <c r="H4741" s="403"/>
      <c r="AY4741" s="126"/>
      <c r="BB4741" s="126"/>
      <c r="BE4741" s="126"/>
    </row>
    <row r="4742" spans="5:57" x14ac:dyDescent="0.25">
      <c r="E4742" s="403"/>
      <c r="F4742" s="403"/>
      <c r="G4742" s="403"/>
      <c r="H4742" s="403"/>
      <c r="AY4742" s="126"/>
      <c r="BB4742" s="126"/>
      <c r="BE4742" s="126"/>
    </row>
    <row r="4743" spans="5:57" x14ac:dyDescent="0.25">
      <c r="E4743" s="403"/>
      <c r="F4743" s="403"/>
      <c r="G4743" s="403"/>
      <c r="H4743" s="403"/>
      <c r="AY4743" s="126"/>
      <c r="BB4743" s="126"/>
      <c r="BE4743" s="126"/>
    </row>
    <row r="4744" spans="5:57" x14ac:dyDescent="0.25">
      <c r="E4744" s="403"/>
      <c r="F4744" s="403"/>
      <c r="G4744" s="403"/>
      <c r="H4744" s="403"/>
      <c r="AY4744" s="126"/>
      <c r="BB4744" s="126"/>
      <c r="BE4744" s="126"/>
    </row>
    <row r="4745" spans="5:57" x14ac:dyDescent="0.25">
      <c r="E4745" s="403"/>
      <c r="F4745" s="403"/>
      <c r="G4745" s="403"/>
      <c r="H4745" s="403"/>
      <c r="AY4745" s="126"/>
      <c r="BB4745" s="126"/>
      <c r="BE4745" s="126"/>
    </row>
    <row r="4746" spans="5:57" x14ac:dyDescent="0.25">
      <c r="E4746" s="403"/>
      <c r="F4746" s="403"/>
      <c r="G4746" s="403"/>
      <c r="H4746" s="403"/>
      <c r="AY4746" s="126"/>
      <c r="BB4746" s="126"/>
      <c r="BE4746" s="126"/>
    </row>
    <row r="4747" spans="5:57" x14ac:dyDescent="0.25">
      <c r="E4747" s="403"/>
      <c r="F4747" s="403"/>
      <c r="G4747" s="403"/>
      <c r="H4747" s="403"/>
      <c r="AY4747" s="126"/>
      <c r="BB4747" s="126"/>
      <c r="BE4747" s="126"/>
    </row>
    <row r="4748" spans="5:57" x14ac:dyDescent="0.25">
      <c r="E4748" s="403"/>
      <c r="F4748" s="403"/>
      <c r="G4748" s="403"/>
      <c r="H4748" s="403"/>
      <c r="AY4748" s="126"/>
      <c r="BB4748" s="126"/>
      <c r="BE4748" s="126"/>
    </row>
    <row r="4749" spans="5:57" x14ac:dyDescent="0.25">
      <c r="E4749" s="403"/>
      <c r="F4749" s="403"/>
      <c r="G4749" s="403"/>
      <c r="H4749" s="403"/>
      <c r="AY4749" s="126"/>
      <c r="BB4749" s="126"/>
      <c r="BE4749" s="126"/>
    </row>
    <row r="4750" spans="5:57" x14ac:dyDescent="0.25">
      <c r="E4750" s="403"/>
      <c r="F4750" s="403"/>
      <c r="G4750" s="403"/>
      <c r="H4750" s="403"/>
      <c r="AY4750" s="126"/>
      <c r="BB4750" s="126"/>
      <c r="BE4750" s="126"/>
    </row>
    <row r="4751" spans="5:57" x14ac:dyDescent="0.25">
      <c r="E4751" s="403"/>
      <c r="F4751" s="403"/>
      <c r="G4751" s="403"/>
      <c r="H4751" s="403"/>
      <c r="AY4751" s="126"/>
      <c r="BB4751" s="126"/>
      <c r="BE4751" s="126"/>
    </row>
    <row r="4752" spans="5:57" x14ac:dyDescent="0.25">
      <c r="E4752" s="403"/>
      <c r="F4752" s="403"/>
      <c r="G4752" s="403"/>
      <c r="H4752" s="403"/>
      <c r="AY4752" s="126"/>
      <c r="BB4752" s="126"/>
      <c r="BE4752" s="126"/>
    </row>
    <row r="4753" spans="5:57" x14ac:dyDescent="0.25">
      <c r="E4753" s="403"/>
      <c r="F4753" s="403"/>
      <c r="G4753" s="403"/>
      <c r="H4753" s="403"/>
      <c r="AY4753" s="126"/>
      <c r="BB4753" s="126"/>
      <c r="BE4753" s="126"/>
    </row>
    <row r="4754" spans="5:57" x14ac:dyDescent="0.25">
      <c r="E4754" s="403"/>
      <c r="F4754" s="403"/>
      <c r="G4754" s="403"/>
      <c r="H4754" s="403"/>
      <c r="AY4754" s="126"/>
      <c r="BB4754" s="126"/>
      <c r="BE4754" s="126"/>
    </row>
    <row r="4755" spans="5:57" x14ac:dyDescent="0.25">
      <c r="E4755" s="403"/>
      <c r="F4755" s="403"/>
      <c r="G4755" s="403"/>
      <c r="H4755" s="403"/>
      <c r="AY4755" s="126"/>
      <c r="BB4755" s="126"/>
      <c r="BE4755" s="126"/>
    </row>
    <row r="4756" spans="5:57" x14ac:dyDescent="0.25">
      <c r="E4756" s="403"/>
      <c r="F4756" s="403"/>
      <c r="G4756" s="403"/>
      <c r="H4756" s="403"/>
      <c r="AY4756" s="126"/>
      <c r="BB4756" s="126"/>
      <c r="BE4756" s="126"/>
    </row>
    <row r="4757" spans="5:57" x14ac:dyDescent="0.25">
      <c r="E4757" s="403"/>
      <c r="F4757" s="403"/>
      <c r="G4757" s="403"/>
      <c r="H4757" s="403"/>
      <c r="AY4757" s="126"/>
      <c r="BB4757" s="126"/>
      <c r="BE4757" s="126"/>
    </row>
    <row r="4758" spans="5:57" x14ac:dyDescent="0.25">
      <c r="E4758" s="403"/>
      <c r="F4758" s="403"/>
      <c r="G4758" s="403"/>
      <c r="H4758" s="403"/>
      <c r="AY4758" s="126"/>
      <c r="BB4758" s="126"/>
      <c r="BE4758" s="126"/>
    </row>
    <row r="4759" spans="5:57" x14ac:dyDescent="0.25">
      <c r="E4759" s="403"/>
      <c r="F4759" s="403"/>
      <c r="G4759" s="403"/>
      <c r="H4759" s="403"/>
      <c r="AY4759" s="126"/>
      <c r="BB4759" s="126"/>
      <c r="BE4759" s="126"/>
    </row>
    <row r="4760" spans="5:57" x14ac:dyDescent="0.25">
      <c r="E4760" s="403"/>
      <c r="F4760" s="403"/>
      <c r="G4760" s="403"/>
      <c r="H4760" s="403"/>
      <c r="AY4760" s="126"/>
      <c r="BB4760" s="126"/>
      <c r="BE4760" s="126"/>
    </row>
    <row r="4761" spans="5:57" x14ac:dyDescent="0.25">
      <c r="E4761" s="403"/>
      <c r="F4761" s="403"/>
      <c r="G4761" s="403"/>
      <c r="H4761" s="403"/>
      <c r="AY4761" s="126"/>
      <c r="BB4761" s="126"/>
      <c r="BE4761" s="126"/>
    </row>
    <row r="4762" spans="5:57" x14ac:dyDescent="0.25">
      <c r="E4762" s="403"/>
      <c r="F4762" s="403"/>
      <c r="G4762" s="403"/>
      <c r="H4762" s="403"/>
      <c r="AY4762" s="126"/>
      <c r="BB4762" s="126"/>
      <c r="BE4762" s="126"/>
    </row>
    <row r="4763" spans="5:57" x14ac:dyDescent="0.25">
      <c r="E4763" s="403"/>
      <c r="F4763" s="403"/>
      <c r="G4763" s="403"/>
      <c r="H4763" s="403"/>
      <c r="AY4763" s="126"/>
      <c r="BB4763" s="126"/>
      <c r="BE4763" s="126"/>
    </row>
    <row r="4764" spans="5:57" x14ac:dyDescent="0.25">
      <c r="E4764" s="403"/>
      <c r="F4764" s="403"/>
      <c r="G4764" s="403"/>
      <c r="H4764" s="403"/>
      <c r="AY4764" s="126"/>
      <c r="BB4764" s="126"/>
      <c r="BE4764" s="126"/>
    </row>
    <row r="4765" spans="5:57" x14ac:dyDescent="0.25">
      <c r="E4765" s="403"/>
      <c r="F4765" s="403"/>
      <c r="G4765" s="403"/>
      <c r="H4765" s="403"/>
      <c r="AY4765" s="126"/>
      <c r="BB4765" s="126"/>
      <c r="BE4765" s="126"/>
    </row>
    <row r="4766" spans="5:57" x14ac:dyDescent="0.25">
      <c r="E4766" s="403"/>
      <c r="F4766" s="403"/>
      <c r="G4766" s="403"/>
      <c r="H4766" s="403"/>
      <c r="AY4766" s="126"/>
      <c r="BB4766" s="126"/>
      <c r="BE4766" s="126"/>
    </row>
    <row r="4767" spans="5:57" x14ac:dyDescent="0.25">
      <c r="E4767" s="403"/>
      <c r="F4767" s="403"/>
      <c r="G4767" s="403"/>
      <c r="H4767" s="403"/>
      <c r="AY4767" s="126"/>
      <c r="BB4767" s="126"/>
      <c r="BE4767" s="126"/>
    </row>
    <row r="4768" spans="5:57" x14ac:dyDescent="0.25">
      <c r="E4768" s="403"/>
      <c r="F4768" s="403"/>
      <c r="G4768" s="403"/>
      <c r="H4768" s="403"/>
      <c r="AY4768" s="126"/>
      <c r="BB4768" s="126"/>
      <c r="BE4768" s="126"/>
    </row>
    <row r="4769" spans="5:57" x14ac:dyDescent="0.25">
      <c r="E4769" s="403"/>
      <c r="F4769" s="403"/>
      <c r="G4769" s="403"/>
      <c r="H4769" s="403"/>
      <c r="AY4769" s="126"/>
      <c r="BB4769" s="126"/>
      <c r="BE4769" s="126"/>
    </row>
    <row r="4770" spans="5:57" x14ac:dyDescent="0.25">
      <c r="E4770" s="403"/>
      <c r="F4770" s="403"/>
      <c r="G4770" s="403"/>
      <c r="H4770" s="403"/>
      <c r="AY4770" s="126"/>
      <c r="BB4770" s="126"/>
      <c r="BE4770" s="126"/>
    </row>
    <row r="4771" spans="5:57" x14ac:dyDescent="0.25">
      <c r="E4771" s="403"/>
      <c r="F4771" s="403"/>
      <c r="G4771" s="403"/>
      <c r="H4771" s="403"/>
      <c r="AY4771" s="126"/>
      <c r="BB4771" s="126"/>
      <c r="BE4771" s="126"/>
    </row>
    <row r="4772" spans="5:57" x14ac:dyDescent="0.25">
      <c r="E4772" s="403"/>
      <c r="F4772" s="403"/>
      <c r="G4772" s="403"/>
      <c r="H4772" s="403"/>
      <c r="AY4772" s="126"/>
      <c r="BB4772" s="126"/>
      <c r="BE4772" s="126"/>
    </row>
    <row r="4773" spans="5:57" x14ac:dyDescent="0.25">
      <c r="E4773" s="403"/>
      <c r="F4773" s="403"/>
      <c r="G4773" s="403"/>
      <c r="H4773" s="403"/>
      <c r="AY4773" s="126"/>
      <c r="BB4773" s="126"/>
      <c r="BE4773" s="126"/>
    </row>
    <row r="4774" spans="5:57" x14ac:dyDescent="0.25">
      <c r="E4774" s="403"/>
      <c r="F4774" s="403"/>
      <c r="G4774" s="403"/>
      <c r="H4774" s="403"/>
      <c r="AY4774" s="126"/>
      <c r="BB4774" s="126"/>
      <c r="BE4774" s="126"/>
    </row>
    <row r="4775" spans="5:57" x14ac:dyDescent="0.25">
      <c r="E4775" s="403"/>
      <c r="F4775" s="403"/>
      <c r="G4775" s="403"/>
      <c r="H4775" s="403"/>
      <c r="AY4775" s="126"/>
      <c r="BB4775" s="126"/>
      <c r="BE4775" s="126"/>
    </row>
    <row r="4776" spans="5:57" x14ac:dyDescent="0.25">
      <c r="E4776" s="403"/>
      <c r="F4776" s="403"/>
      <c r="G4776" s="403"/>
      <c r="H4776" s="403"/>
      <c r="AY4776" s="126"/>
      <c r="BB4776" s="126"/>
      <c r="BE4776" s="126"/>
    </row>
    <row r="4777" spans="5:57" x14ac:dyDescent="0.25">
      <c r="E4777" s="403"/>
      <c r="F4777" s="403"/>
      <c r="G4777" s="403"/>
      <c r="H4777" s="403"/>
      <c r="AY4777" s="126"/>
      <c r="BB4777" s="126"/>
      <c r="BE4777" s="126"/>
    </row>
    <row r="4778" spans="5:57" x14ac:dyDescent="0.25">
      <c r="E4778" s="403"/>
      <c r="F4778" s="403"/>
      <c r="G4778" s="403"/>
      <c r="H4778" s="403"/>
      <c r="AY4778" s="126"/>
      <c r="BB4778" s="126"/>
      <c r="BE4778" s="126"/>
    </row>
    <row r="4779" spans="5:57" x14ac:dyDescent="0.25">
      <c r="E4779" s="403"/>
      <c r="F4779" s="403"/>
      <c r="G4779" s="403"/>
      <c r="H4779" s="403"/>
      <c r="AY4779" s="126"/>
      <c r="BB4779" s="126"/>
      <c r="BE4779" s="126"/>
    </row>
    <row r="4780" spans="5:57" x14ac:dyDescent="0.25">
      <c r="E4780" s="403"/>
      <c r="F4780" s="403"/>
      <c r="G4780" s="403"/>
      <c r="H4780" s="403"/>
      <c r="AY4780" s="126"/>
      <c r="BB4780" s="126"/>
      <c r="BE4780" s="126"/>
    </row>
    <row r="4781" spans="5:57" x14ac:dyDescent="0.25">
      <c r="E4781" s="403"/>
      <c r="F4781" s="403"/>
      <c r="G4781" s="403"/>
      <c r="H4781" s="403"/>
      <c r="AY4781" s="126"/>
      <c r="BB4781" s="126"/>
      <c r="BE4781" s="126"/>
    </row>
    <row r="4782" spans="5:57" x14ac:dyDescent="0.25">
      <c r="E4782" s="403"/>
      <c r="F4782" s="403"/>
      <c r="G4782" s="403"/>
      <c r="H4782" s="403"/>
      <c r="AY4782" s="126"/>
      <c r="BB4782" s="126"/>
      <c r="BE4782" s="126"/>
    </row>
    <row r="4783" spans="5:57" x14ac:dyDescent="0.25">
      <c r="E4783" s="403"/>
      <c r="F4783" s="403"/>
      <c r="G4783" s="403"/>
      <c r="H4783" s="403"/>
      <c r="AY4783" s="126"/>
      <c r="BB4783" s="126"/>
      <c r="BE4783" s="126"/>
    </row>
    <row r="4784" spans="5:57" x14ac:dyDescent="0.25">
      <c r="E4784" s="403"/>
      <c r="F4784" s="403"/>
      <c r="G4784" s="403"/>
      <c r="H4784" s="403"/>
      <c r="AY4784" s="126"/>
      <c r="BB4784" s="126"/>
      <c r="BE4784" s="126"/>
    </row>
    <row r="4785" spans="5:57" x14ac:dyDescent="0.25">
      <c r="E4785" s="403"/>
      <c r="F4785" s="403"/>
      <c r="G4785" s="403"/>
      <c r="H4785" s="403"/>
      <c r="AY4785" s="126"/>
      <c r="BB4785" s="126"/>
      <c r="BE4785" s="126"/>
    </row>
    <row r="4786" spans="5:57" x14ac:dyDescent="0.25">
      <c r="E4786" s="403"/>
      <c r="F4786" s="403"/>
      <c r="G4786" s="403"/>
      <c r="H4786" s="403"/>
      <c r="AY4786" s="126"/>
      <c r="BB4786" s="126"/>
      <c r="BE4786" s="126"/>
    </row>
    <row r="4787" spans="5:57" x14ac:dyDescent="0.25">
      <c r="E4787" s="403"/>
      <c r="F4787" s="403"/>
      <c r="G4787" s="403"/>
      <c r="H4787" s="403"/>
      <c r="AY4787" s="126"/>
      <c r="BB4787" s="126"/>
      <c r="BE4787" s="126"/>
    </row>
    <row r="4788" spans="5:57" x14ac:dyDescent="0.25">
      <c r="E4788" s="403"/>
      <c r="F4788" s="403"/>
      <c r="G4788" s="403"/>
      <c r="H4788" s="403"/>
      <c r="AY4788" s="126"/>
      <c r="BB4788" s="126"/>
      <c r="BE4788" s="126"/>
    </row>
    <row r="4789" spans="5:57" x14ac:dyDescent="0.25">
      <c r="E4789" s="403"/>
      <c r="F4789" s="403"/>
      <c r="G4789" s="403"/>
      <c r="H4789" s="403"/>
      <c r="AY4789" s="126"/>
      <c r="BB4789" s="126"/>
      <c r="BE4789" s="126"/>
    </row>
    <row r="4790" spans="5:57" x14ac:dyDescent="0.25">
      <c r="E4790" s="403"/>
      <c r="F4790" s="403"/>
      <c r="G4790" s="403"/>
      <c r="H4790" s="403"/>
      <c r="AY4790" s="126"/>
      <c r="BB4790" s="126"/>
      <c r="BE4790" s="126"/>
    </row>
    <row r="4791" spans="5:57" x14ac:dyDescent="0.25">
      <c r="E4791" s="403"/>
      <c r="F4791" s="403"/>
      <c r="G4791" s="403"/>
      <c r="H4791" s="403"/>
      <c r="AY4791" s="126"/>
      <c r="BB4791" s="126"/>
      <c r="BE4791" s="126"/>
    </row>
    <row r="4792" spans="5:57" x14ac:dyDescent="0.25">
      <c r="E4792" s="403"/>
      <c r="F4792" s="403"/>
      <c r="G4792" s="403"/>
      <c r="H4792" s="403"/>
      <c r="AY4792" s="126"/>
      <c r="BB4792" s="126"/>
      <c r="BE4792" s="126"/>
    </row>
    <row r="4793" spans="5:57" x14ac:dyDescent="0.25">
      <c r="E4793" s="403"/>
      <c r="F4793" s="403"/>
      <c r="G4793" s="403"/>
      <c r="H4793" s="403"/>
      <c r="AY4793" s="126"/>
      <c r="BB4793" s="126"/>
      <c r="BE4793" s="126"/>
    </row>
    <row r="4794" spans="5:57" x14ac:dyDescent="0.25">
      <c r="E4794" s="403"/>
      <c r="F4794" s="403"/>
      <c r="G4794" s="403"/>
      <c r="H4794" s="403"/>
      <c r="AY4794" s="126"/>
      <c r="BB4794" s="126"/>
      <c r="BE4794" s="126"/>
    </row>
    <row r="4795" spans="5:57" x14ac:dyDescent="0.25">
      <c r="E4795" s="403"/>
      <c r="F4795" s="403"/>
      <c r="G4795" s="403"/>
      <c r="H4795" s="403"/>
      <c r="AY4795" s="126"/>
      <c r="BB4795" s="126"/>
      <c r="BE4795" s="126"/>
    </row>
    <row r="4796" spans="5:57" x14ac:dyDescent="0.25">
      <c r="E4796" s="403"/>
      <c r="F4796" s="403"/>
      <c r="G4796" s="403"/>
      <c r="H4796" s="403"/>
      <c r="AY4796" s="126"/>
      <c r="BB4796" s="126"/>
      <c r="BE4796" s="126"/>
    </row>
    <row r="4797" spans="5:57" x14ac:dyDescent="0.25">
      <c r="E4797" s="403"/>
      <c r="F4797" s="403"/>
      <c r="G4797" s="403"/>
      <c r="H4797" s="403"/>
      <c r="AY4797" s="126"/>
      <c r="BB4797" s="126"/>
      <c r="BE4797" s="126"/>
    </row>
    <row r="4798" spans="5:57" x14ac:dyDescent="0.25">
      <c r="E4798" s="403"/>
      <c r="F4798" s="403"/>
      <c r="G4798" s="403"/>
      <c r="H4798" s="403"/>
      <c r="AY4798" s="126"/>
      <c r="BB4798" s="126"/>
      <c r="BE4798" s="126"/>
    </row>
    <row r="4799" spans="5:57" x14ac:dyDescent="0.25">
      <c r="E4799" s="403"/>
      <c r="F4799" s="403"/>
      <c r="G4799" s="403"/>
      <c r="H4799" s="403"/>
      <c r="AY4799" s="126"/>
      <c r="BB4799" s="126"/>
      <c r="BE4799" s="126"/>
    </row>
    <row r="4800" spans="5:57" x14ac:dyDescent="0.25">
      <c r="E4800" s="403"/>
      <c r="F4800" s="403"/>
      <c r="G4800" s="403"/>
      <c r="H4800" s="403"/>
      <c r="AY4800" s="126"/>
      <c r="BB4800" s="126"/>
      <c r="BE4800" s="126"/>
    </row>
    <row r="4801" spans="5:57" x14ac:dyDescent="0.25">
      <c r="E4801" s="403"/>
      <c r="F4801" s="403"/>
      <c r="G4801" s="403"/>
      <c r="H4801" s="403"/>
      <c r="AY4801" s="126"/>
      <c r="BB4801" s="126"/>
      <c r="BE4801" s="126"/>
    </row>
    <row r="4802" spans="5:57" x14ac:dyDescent="0.25">
      <c r="E4802" s="403"/>
      <c r="F4802" s="403"/>
      <c r="G4802" s="403"/>
      <c r="H4802" s="403"/>
      <c r="AY4802" s="126"/>
      <c r="BB4802" s="126"/>
      <c r="BE4802" s="126"/>
    </row>
    <row r="4803" spans="5:57" x14ac:dyDescent="0.25">
      <c r="E4803" s="403"/>
      <c r="F4803" s="403"/>
      <c r="G4803" s="403"/>
      <c r="H4803" s="403"/>
      <c r="AY4803" s="126"/>
      <c r="BB4803" s="126"/>
      <c r="BE4803" s="126"/>
    </row>
    <row r="4804" spans="5:57" x14ac:dyDescent="0.25">
      <c r="E4804" s="403"/>
      <c r="F4804" s="403"/>
      <c r="G4804" s="403"/>
      <c r="H4804" s="403"/>
      <c r="AY4804" s="126"/>
      <c r="BB4804" s="126"/>
      <c r="BE4804" s="126"/>
    </row>
    <row r="4805" spans="5:57" x14ac:dyDescent="0.25">
      <c r="E4805" s="403"/>
      <c r="F4805" s="403"/>
      <c r="G4805" s="403"/>
      <c r="H4805" s="403"/>
      <c r="AY4805" s="126"/>
      <c r="BB4805" s="126"/>
      <c r="BE4805" s="126"/>
    </row>
    <row r="4806" spans="5:57" x14ac:dyDescent="0.25">
      <c r="E4806" s="403"/>
      <c r="F4806" s="403"/>
      <c r="G4806" s="403"/>
      <c r="H4806" s="403"/>
      <c r="AY4806" s="126"/>
      <c r="BB4806" s="126"/>
      <c r="BE4806" s="126"/>
    </row>
    <row r="4807" spans="5:57" x14ac:dyDescent="0.25">
      <c r="E4807" s="403"/>
      <c r="F4807" s="403"/>
      <c r="G4807" s="403"/>
      <c r="H4807" s="403"/>
      <c r="AY4807" s="126"/>
      <c r="BB4807" s="126"/>
      <c r="BE4807" s="126"/>
    </row>
    <row r="4808" spans="5:57" x14ac:dyDescent="0.25">
      <c r="E4808" s="403"/>
      <c r="F4808" s="403"/>
      <c r="G4808" s="403"/>
      <c r="H4808" s="403"/>
      <c r="AY4808" s="126"/>
      <c r="BB4808" s="126"/>
      <c r="BE4808" s="126"/>
    </row>
    <row r="4809" spans="5:57" x14ac:dyDescent="0.25">
      <c r="E4809" s="403"/>
      <c r="F4809" s="403"/>
      <c r="G4809" s="403"/>
      <c r="H4809" s="403"/>
      <c r="AY4809" s="126"/>
      <c r="BB4809" s="126"/>
      <c r="BE4809" s="126"/>
    </row>
    <row r="4810" spans="5:57" x14ac:dyDescent="0.25">
      <c r="E4810" s="403"/>
      <c r="F4810" s="403"/>
      <c r="G4810" s="403"/>
      <c r="H4810" s="403"/>
      <c r="AY4810" s="126"/>
      <c r="BB4810" s="126"/>
      <c r="BE4810" s="126"/>
    </row>
    <row r="4811" spans="5:57" x14ac:dyDescent="0.25">
      <c r="E4811" s="403"/>
      <c r="F4811" s="403"/>
      <c r="G4811" s="403"/>
      <c r="H4811" s="403"/>
      <c r="AY4811" s="126"/>
      <c r="BB4811" s="126"/>
      <c r="BE4811" s="126"/>
    </row>
    <row r="4812" spans="5:57" x14ac:dyDescent="0.25">
      <c r="E4812" s="403"/>
      <c r="F4812" s="403"/>
      <c r="G4812" s="403"/>
      <c r="H4812" s="403"/>
      <c r="AY4812" s="126"/>
      <c r="BB4812" s="126"/>
      <c r="BE4812" s="126"/>
    </row>
    <row r="4813" spans="5:57" x14ac:dyDescent="0.25">
      <c r="E4813" s="403"/>
      <c r="F4813" s="403"/>
      <c r="G4813" s="403"/>
      <c r="H4813" s="403"/>
      <c r="AY4813" s="126"/>
      <c r="BB4813" s="126"/>
      <c r="BE4813" s="126"/>
    </row>
    <row r="4814" spans="5:57" x14ac:dyDescent="0.25">
      <c r="E4814" s="403"/>
      <c r="F4814" s="403"/>
      <c r="G4814" s="403"/>
      <c r="H4814" s="403"/>
      <c r="AY4814" s="126"/>
      <c r="BB4814" s="126"/>
      <c r="BE4814" s="126"/>
    </row>
    <row r="4815" spans="5:57" x14ac:dyDescent="0.25">
      <c r="E4815" s="403"/>
      <c r="F4815" s="403"/>
      <c r="G4815" s="403"/>
      <c r="H4815" s="403"/>
      <c r="AY4815" s="126"/>
      <c r="BB4815" s="126"/>
      <c r="BE4815" s="126"/>
    </row>
    <row r="4816" spans="5:57" x14ac:dyDescent="0.25">
      <c r="E4816" s="403"/>
      <c r="F4816" s="403"/>
      <c r="G4816" s="403"/>
      <c r="H4816" s="403"/>
      <c r="AY4816" s="126"/>
      <c r="BB4816" s="126"/>
      <c r="BE4816" s="126"/>
    </row>
    <row r="4817" spans="5:57" x14ac:dyDescent="0.25">
      <c r="E4817" s="403"/>
      <c r="F4817" s="403"/>
      <c r="G4817" s="403"/>
      <c r="H4817" s="403"/>
      <c r="AY4817" s="126"/>
      <c r="BB4817" s="126"/>
      <c r="BE4817" s="126"/>
    </row>
    <row r="4818" spans="5:57" x14ac:dyDescent="0.25">
      <c r="E4818" s="403"/>
      <c r="F4818" s="403"/>
      <c r="G4818" s="403"/>
      <c r="H4818" s="403"/>
      <c r="AY4818" s="126"/>
      <c r="BB4818" s="126"/>
      <c r="BE4818" s="126"/>
    </row>
    <row r="4819" spans="5:57" x14ac:dyDescent="0.25">
      <c r="E4819" s="403"/>
      <c r="F4819" s="403"/>
      <c r="G4819" s="403"/>
      <c r="H4819" s="403"/>
      <c r="AY4819" s="126"/>
      <c r="BB4819" s="126"/>
      <c r="BE4819" s="126"/>
    </row>
    <row r="4820" spans="5:57" x14ac:dyDescent="0.25">
      <c r="E4820" s="403"/>
      <c r="F4820" s="403"/>
      <c r="G4820" s="403"/>
      <c r="H4820" s="403"/>
      <c r="AY4820" s="126"/>
      <c r="BB4820" s="126"/>
      <c r="BE4820" s="126"/>
    </row>
    <row r="4821" spans="5:57" x14ac:dyDescent="0.25">
      <c r="E4821" s="403"/>
      <c r="F4821" s="403"/>
      <c r="G4821" s="403"/>
      <c r="H4821" s="403"/>
      <c r="AY4821" s="126"/>
      <c r="BB4821" s="126"/>
      <c r="BE4821" s="126"/>
    </row>
    <row r="4822" spans="5:57" x14ac:dyDescent="0.25">
      <c r="E4822" s="403"/>
      <c r="F4822" s="403"/>
      <c r="G4822" s="403"/>
      <c r="H4822" s="403"/>
      <c r="AY4822" s="126"/>
      <c r="BB4822" s="126"/>
      <c r="BE4822" s="126"/>
    </row>
    <row r="4823" spans="5:57" x14ac:dyDescent="0.25">
      <c r="E4823" s="403"/>
      <c r="F4823" s="403"/>
      <c r="G4823" s="403"/>
      <c r="H4823" s="403"/>
      <c r="AY4823" s="126"/>
      <c r="BB4823" s="126"/>
      <c r="BE4823" s="126"/>
    </row>
    <row r="4824" spans="5:57" x14ac:dyDescent="0.25">
      <c r="E4824" s="403"/>
      <c r="F4824" s="403"/>
      <c r="G4824" s="403"/>
      <c r="H4824" s="403"/>
      <c r="AY4824" s="126"/>
      <c r="BB4824" s="126"/>
      <c r="BE4824" s="126"/>
    </row>
    <row r="4825" spans="5:57" x14ac:dyDescent="0.25">
      <c r="E4825" s="403"/>
      <c r="F4825" s="403"/>
      <c r="G4825" s="403"/>
      <c r="H4825" s="403"/>
      <c r="AY4825" s="126"/>
      <c r="BB4825" s="126"/>
      <c r="BE4825" s="126"/>
    </row>
    <row r="4826" spans="5:57" x14ac:dyDescent="0.25">
      <c r="E4826" s="403"/>
      <c r="F4826" s="403"/>
      <c r="G4826" s="403"/>
      <c r="H4826" s="403"/>
      <c r="AY4826" s="126"/>
      <c r="BB4826" s="126"/>
      <c r="BE4826" s="126"/>
    </row>
    <row r="4827" spans="5:57" x14ac:dyDescent="0.25">
      <c r="E4827" s="403"/>
      <c r="F4827" s="403"/>
      <c r="G4827" s="403"/>
      <c r="H4827" s="403"/>
      <c r="AY4827" s="126"/>
      <c r="BB4827" s="126"/>
      <c r="BE4827" s="126"/>
    </row>
    <row r="4828" spans="5:57" x14ac:dyDescent="0.25">
      <c r="E4828" s="403"/>
      <c r="F4828" s="403"/>
      <c r="G4828" s="403"/>
      <c r="H4828" s="403"/>
      <c r="AY4828" s="126"/>
      <c r="BB4828" s="126"/>
      <c r="BE4828" s="126"/>
    </row>
    <row r="4829" spans="5:57" x14ac:dyDescent="0.25">
      <c r="E4829" s="403"/>
      <c r="F4829" s="403"/>
      <c r="G4829" s="403"/>
      <c r="H4829" s="403"/>
      <c r="AY4829" s="126"/>
      <c r="BB4829" s="126"/>
      <c r="BE4829" s="126"/>
    </row>
    <row r="4830" spans="5:57" x14ac:dyDescent="0.25">
      <c r="E4830" s="403"/>
      <c r="F4830" s="403"/>
      <c r="G4830" s="403"/>
      <c r="H4830" s="403"/>
      <c r="AY4830" s="126"/>
      <c r="BB4830" s="126"/>
      <c r="BE4830" s="126"/>
    </row>
    <row r="4831" spans="5:57" x14ac:dyDescent="0.25">
      <c r="E4831" s="403"/>
      <c r="F4831" s="403"/>
      <c r="G4831" s="403"/>
      <c r="H4831" s="403"/>
      <c r="AY4831" s="126"/>
      <c r="BB4831" s="126"/>
      <c r="BE4831" s="126"/>
    </row>
    <row r="4832" spans="5:57" x14ac:dyDescent="0.25">
      <c r="E4832" s="403"/>
      <c r="F4832" s="403"/>
      <c r="G4832" s="403"/>
      <c r="H4832" s="403"/>
      <c r="AY4832" s="126"/>
      <c r="BB4832" s="126"/>
      <c r="BE4832" s="126"/>
    </row>
    <row r="4833" spans="5:57" x14ac:dyDescent="0.25">
      <c r="E4833" s="403"/>
      <c r="F4833" s="403"/>
      <c r="G4833" s="403"/>
      <c r="H4833" s="403"/>
      <c r="AY4833" s="126"/>
      <c r="BB4833" s="126"/>
      <c r="BE4833" s="126"/>
    </row>
    <row r="4834" spans="5:57" x14ac:dyDescent="0.25">
      <c r="E4834" s="403"/>
      <c r="F4834" s="403"/>
      <c r="G4834" s="403"/>
      <c r="H4834" s="403"/>
      <c r="AY4834" s="126"/>
      <c r="BB4834" s="126"/>
      <c r="BE4834" s="126"/>
    </row>
    <row r="4835" spans="5:57" x14ac:dyDescent="0.25">
      <c r="E4835" s="403"/>
      <c r="F4835" s="403"/>
      <c r="G4835" s="403"/>
      <c r="H4835" s="403"/>
      <c r="AY4835" s="126"/>
      <c r="BB4835" s="126"/>
      <c r="BE4835" s="126"/>
    </row>
    <row r="4836" spans="5:57" x14ac:dyDescent="0.25">
      <c r="E4836" s="403"/>
      <c r="F4836" s="403"/>
      <c r="G4836" s="403"/>
      <c r="H4836" s="403"/>
      <c r="AY4836" s="126"/>
      <c r="BB4836" s="126"/>
      <c r="BE4836" s="126"/>
    </row>
    <row r="4837" spans="5:57" x14ac:dyDescent="0.25">
      <c r="E4837" s="403"/>
      <c r="F4837" s="403"/>
      <c r="G4837" s="403"/>
      <c r="H4837" s="403"/>
      <c r="AY4837" s="126"/>
      <c r="BB4837" s="126"/>
      <c r="BE4837" s="126"/>
    </row>
    <row r="4838" spans="5:57" x14ac:dyDescent="0.25">
      <c r="E4838" s="403"/>
      <c r="F4838" s="403"/>
      <c r="G4838" s="403"/>
      <c r="H4838" s="403"/>
      <c r="AY4838" s="126"/>
      <c r="BB4838" s="126"/>
      <c r="BE4838" s="126"/>
    </row>
    <row r="4839" spans="5:57" x14ac:dyDescent="0.25">
      <c r="E4839" s="403"/>
      <c r="F4839" s="403"/>
      <c r="G4839" s="403"/>
      <c r="H4839" s="403"/>
      <c r="AY4839" s="126"/>
      <c r="BB4839" s="126"/>
      <c r="BE4839" s="126"/>
    </row>
    <row r="4840" spans="5:57" x14ac:dyDescent="0.25">
      <c r="E4840" s="403"/>
      <c r="F4840" s="403"/>
      <c r="G4840" s="403"/>
      <c r="H4840" s="403"/>
      <c r="AY4840" s="126"/>
      <c r="BB4840" s="126"/>
      <c r="BE4840" s="126"/>
    </row>
    <row r="4841" spans="5:57" x14ac:dyDescent="0.25">
      <c r="E4841" s="403"/>
      <c r="F4841" s="403"/>
      <c r="G4841" s="403"/>
      <c r="H4841" s="403"/>
      <c r="AY4841" s="126"/>
      <c r="BB4841" s="126"/>
      <c r="BE4841" s="126"/>
    </row>
    <row r="4842" spans="5:57" x14ac:dyDescent="0.25">
      <c r="E4842" s="403"/>
      <c r="F4842" s="403"/>
      <c r="G4842" s="403"/>
      <c r="H4842" s="403"/>
      <c r="AY4842" s="126"/>
      <c r="BB4842" s="126"/>
      <c r="BE4842" s="126"/>
    </row>
    <row r="4843" spans="5:57" x14ac:dyDescent="0.25">
      <c r="E4843" s="403"/>
      <c r="F4843" s="403"/>
      <c r="G4843" s="403"/>
      <c r="H4843" s="403"/>
      <c r="AY4843" s="126"/>
      <c r="BB4843" s="126"/>
      <c r="BE4843" s="126"/>
    </row>
    <row r="4844" spans="5:57" x14ac:dyDescent="0.25">
      <c r="E4844" s="403"/>
      <c r="F4844" s="403"/>
      <c r="G4844" s="403"/>
      <c r="H4844" s="403"/>
      <c r="AY4844" s="126"/>
      <c r="BB4844" s="126"/>
      <c r="BE4844" s="126"/>
    </row>
    <row r="4845" spans="5:57" x14ac:dyDescent="0.25">
      <c r="E4845" s="403"/>
      <c r="F4845" s="403"/>
      <c r="G4845" s="403"/>
      <c r="H4845" s="403"/>
      <c r="AY4845" s="126"/>
      <c r="BB4845" s="126"/>
      <c r="BE4845" s="126"/>
    </row>
    <row r="4846" spans="5:57" x14ac:dyDescent="0.25">
      <c r="E4846" s="403"/>
      <c r="F4846" s="403"/>
      <c r="G4846" s="403"/>
      <c r="H4846" s="403"/>
      <c r="AY4846" s="126"/>
      <c r="BB4846" s="126"/>
      <c r="BE4846" s="126"/>
    </row>
    <row r="4847" spans="5:57" x14ac:dyDescent="0.25">
      <c r="E4847" s="403"/>
      <c r="F4847" s="403"/>
      <c r="G4847" s="403"/>
      <c r="H4847" s="403"/>
      <c r="AY4847" s="126"/>
      <c r="BB4847" s="126"/>
      <c r="BE4847" s="126"/>
    </row>
    <row r="4848" spans="5:57" x14ac:dyDescent="0.25">
      <c r="E4848" s="403"/>
      <c r="F4848" s="403"/>
      <c r="G4848" s="403"/>
      <c r="H4848" s="403"/>
      <c r="AY4848" s="126"/>
      <c r="BB4848" s="126"/>
      <c r="BE4848" s="126"/>
    </row>
    <row r="4849" spans="5:57" x14ac:dyDescent="0.25">
      <c r="E4849" s="403"/>
      <c r="F4849" s="403"/>
      <c r="G4849" s="403"/>
      <c r="H4849" s="403"/>
      <c r="AY4849" s="126"/>
      <c r="BB4849" s="126"/>
      <c r="BE4849" s="126"/>
    </row>
    <row r="4850" spans="5:57" x14ac:dyDescent="0.25">
      <c r="E4850" s="403"/>
      <c r="F4850" s="403"/>
      <c r="G4850" s="403"/>
      <c r="H4850" s="403"/>
      <c r="AY4850" s="126"/>
      <c r="BB4850" s="126"/>
      <c r="BE4850" s="126"/>
    </row>
    <row r="4851" spans="5:57" x14ac:dyDescent="0.25">
      <c r="E4851" s="403"/>
      <c r="F4851" s="403"/>
      <c r="G4851" s="403"/>
      <c r="H4851" s="403"/>
      <c r="AY4851" s="126"/>
      <c r="BB4851" s="126"/>
      <c r="BE4851" s="126"/>
    </row>
    <row r="4852" spans="5:57" x14ac:dyDescent="0.25">
      <c r="E4852" s="403"/>
      <c r="F4852" s="403"/>
      <c r="G4852" s="403"/>
      <c r="H4852" s="403"/>
      <c r="AY4852" s="126"/>
      <c r="BB4852" s="126"/>
      <c r="BE4852" s="126"/>
    </row>
    <row r="4853" spans="5:57" x14ac:dyDescent="0.25">
      <c r="E4853" s="403"/>
      <c r="F4853" s="403"/>
      <c r="G4853" s="403"/>
      <c r="H4853" s="403"/>
      <c r="AY4853" s="126"/>
      <c r="BB4853" s="126"/>
      <c r="BE4853" s="126"/>
    </row>
    <row r="4854" spans="5:57" x14ac:dyDescent="0.25">
      <c r="E4854" s="403"/>
      <c r="F4854" s="403"/>
      <c r="G4854" s="403"/>
      <c r="H4854" s="403"/>
      <c r="AY4854" s="126"/>
      <c r="BB4854" s="126"/>
      <c r="BE4854" s="126"/>
    </row>
    <row r="4855" spans="5:57" x14ac:dyDescent="0.25">
      <c r="E4855" s="403"/>
      <c r="F4855" s="403"/>
      <c r="G4855" s="403"/>
      <c r="H4855" s="403"/>
      <c r="AY4855" s="126"/>
      <c r="BB4855" s="126"/>
      <c r="BE4855" s="126"/>
    </row>
    <row r="4856" spans="5:57" x14ac:dyDescent="0.25">
      <c r="E4856" s="403"/>
      <c r="F4856" s="403"/>
      <c r="G4856" s="403"/>
      <c r="H4856" s="403"/>
      <c r="AY4856" s="126"/>
      <c r="BB4856" s="126"/>
      <c r="BE4856" s="126"/>
    </row>
    <row r="4857" spans="5:57" x14ac:dyDescent="0.25">
      <c r="E4857" s="403"/>
      <c r="F4857" s="403"/>
      <c r="G4857" s="403"/>
      <c r="H4857" s="403"/>
      <c r="AY4857" s="126"/>
      <c r="BB4857" s="126"/>
      <c r="BE4857" s="126"/>
    </row>
    <row r="4858" spans="5:57" x14ac:dyDescent="0.25">
      <c r="E4858" s="403"/>
      <c r="F4858" s="403"/>
      <c r="G4858" s="403"/>
      <c r="H4858" s="403"/>
      <c r="AY4858" s="126"/>
      <c r="BB4858" s="126"/>
      <c r="BE4858" s="126"/>
    </row>
    <row r="4859" spans="5:57" x14ac:dyDescent="0.25">
      <c r="E4859" s="403"/>
      <c r="F4859" s="403"/>
      <c r="G4859" s="403"/>
      <c r="H4859" s="403"/>
      <c r="AY4859" s="126"/>
      <c r="BB4859" s="126"/>
      <c r="BE4859" s="126"/>
    </row>
    <row r="4860" spans="5:57" x14ac:dyDescent="0.25">
      <c r="E4860" s="403"/>
      <c r="F4860" s="403"/>
      <c r="G4860" s="403"/>
      <c r="H4860" s="403"/>
      <c r="AY4860" s="126"/>
      <c r="BB4860" s="126"/>
      <c r="BE4860" s="126"/>
    </row>
    <row r="4861" spans="5:57" x14ac:dyDescent="0.25">
      <c r="E4861" s="403"/>
      <c r="F4861" s="403"/>
      <c r="G4861" s="403"/>
      <c r="H4861" s="403"/>
      <c r="AY4861" s="126"/>
      <c r="BB4861" s="126"/>
      <c r="BE4861" s="126"/>
    </row>
    <row r="4862" spans="5:57" x14ac:dyDescent="0.25">
      <c r="E4862" s="403"/>
      <c r="F4862" s="403"/>
      <c r="G4862" s="403"/>
      <c r="H4862" s="403"/>
      <c r="AY4862" s="126"/>
      <c r="BB4862" s="126"/>
      <c r="BE4862" s="126"/>
    </row>
    <row r="4863" spans="5:57" x14ac:dyDescent="0.25">
      <c r="E4863" s="403"/>
      <c r="F4863" s="403"/>
      <c r="G4863" s="403"/>
      <c r="H4863" s="403"/>
      <c r="AY4863" s="126"/>
      <c r="BB4863" s="126"/>
      <c r="BE4863" s="126"/>
    </row>
    <row r="4864" spans="5:57" x14ac:dyDescent="0.25">
      <c r="E4864" s="403"/>
      <c r="F4864" s="403"/>
      <c r="G4864" s="403"/>
      <c r="H4864" s="403"/>
      <c r="AY4864" s="126"/>
      <c r="BB4864" s="126"/>
      <c r="BE4864" s="126"/>
    </row>
    <row r="4865" spans="5:57" x14ac:dyDescent="0.25">
      <c r="E4865" s="403"/>
      <c r="F4865" s="403"/>
      <c r="G4865" s="403"/>
      <c r="H4865" s="403"/>
      <c r="AY4865" s="126"/>
      <c r="BB4865" s="126"/>
      <c r="BE4865" s="126"/>
    </row>
    <row r="4866" spans="5:57" x14ac:dyDescent="0.25">
      <c r="E4866" s="403"/>
      <c r="F4866" s="403"/>
      <c r="G4866" s="403"/>
      <c r="H4866" s="403"/>
      <c r="AY4866" s="126"/>
      <c r="BB4866" s="126"/>
      <c r="BE4866" s="126"/>
    </row>
    <row r="4867" spans="5:57" x14ac:dyDescent="0.25">
      <c r="E4867" s="403"/>
      <c r="F4867" s="403"/>
      <c r="G4867" s="403"/>
      <c r="H4867" s="403"/>
      <c r="AY4867" s="126"/>
      <c r="BB4867" s="126"/>
      <c r="BE4867" s="126"/>
    </row>
    <row r="4868" spans="5:57" x14ac:dyDescent="0.25">
      <c r="E4868" s="403"/>
      <c r="F4868" s="403"/>
      <c r="G4868" s="403"/>
      <c r="H4868" s="403"/>
      <c r="AY4868" s="126"/>
      <c r="BB4868" s="126"/>
      <c r="BE4868" s="126"/>
    </row>
    <row r="4869" spans="5:57" x14ac:dyDescent="0.25">
      <c r="E4869" s="403"/>
      <c r="F4869" s="403"/>
      <c r="G4869" s="403"/>
      <c r="H4869" s="403"/>
      <c r="AY4869" s="126"/>
      <c r="BB4869" s="126"/>
      <c r="BE4869" s="126"/>
    </row>
    <row r="4870" spans="5:57" x14ac:dyDescent="0.25">
      <c r="E4870" s="403"/>
      <c r="F4870" s="403"/>
      <c r="G4870" s="403"/>
      <c r="H4870" s="403"/>
      <c r="AY4870" s="126"/>
      <c r="BB4870" s="126"/>
      <c r="BE4870" s="126"/>
    </row>
    <row r="4871" spans="5:57" x14ac:dyDescent="0.25">
      <c r="E4871" s="403"/>
      <c r="F4871" s="403"/>
      <c r="G4871" s="403"/>
      <c r="H4871" s="403"/>
      <c r="AY4871" s="126"/>
      <c r="BB4871" s="126"/>
      <c r="BE4871" s="126"/>
    </row>
    <row r="4872" spans="5:57" x14ac:dyDescent="0.25">
      <c r="E4872" s="403"/>
      <c r="F4872" s="403"/>
      <c r="G4872" s="403"/>
      <c r="H4872" s="403"/>
      <c r="AY4872" s="126"/>
      <c r="BB4872" s="126"/>
      <c r="BE4872" s="126"/>
    </row>
    <row r="4873" spans="5:57" x14ac:dyDescent="0.25">
      <c r="E4873" s="403"/>
      <c r="F4873" s="403"/>
      <c r="G4873" s="403"/>
      <c r="H4873" s="403"/>
      <c r="AY4873" s="126"/>
      <c r="BB4873" s="126"/>
      <c r="BE4873" s="126"/>
    </row>
    <row r="4874" spans="5:57" x14ac:dyDescent="0.25">
      <c r="E4874" s="403"/>
      <c r="F4874" s="403"/>
      <c r="G4874" s="403"/>
      <c r="H4874" s="403"/>
      <c r="AY4874" s="126"/>
      <c r="BB4874" s="126"/>
      <c r="BE4874" s="126"/>
    </row>
    <row r="4875" spans="5:57" x14ac:dyDescent="0.25">
      <c r="E4875" s="403"/>
      <c r="F4875" s="403"/>
      <c r="G4875" s="403"/>
      <c r="H4875" s="403"/>
      <c r="AY4875" s="126"/>
      <c r="BB4875" s="126"/>
      <c r="BE4875" s="126"/>
    </row>
    <row r="4876" spans="5:57" x14ac:dyDescent="0.25">
      <c r="E4876" s="403"/>
      <c r="F4876" s="403"/>
      <c r="G4876" s="403"/>
      <c r="H4876" s="403"/>
      <c r="AY4876" s="126"/>
      <c r="BB4876" s="126"/>
      <c r="BE4876" s="126"/>
    </row>
    <row r="4877" spans="5:57" x14ac:dyDescent="0.25">
      <c r="E4877" s="403"/>
      <c r="F4877" s="403"/>
      <c r="G4877" s="403"/>
      <c r="H4877" s="403"/>
      <c r="AY4877" s="126"/>
      <c r="BB4877" s="126"/>
      <c r="BE4877" s="126"/>
    </row>
    <row r="4878" spans="5:57" x14ac:dyDescent="0.25">
      <c r="E4878" s="403"/>
      <c r="F4878" s="403"/>
      <c r="G4878" s="403"/>
      <c r="H4878" s="403"/>
      <c r="AY4878" s="126"/>
      <c r="BB4878" s="126"/>
      <c r="BE4878" s="126"/>
    </row>
    <row r="4879" spans="5:57" x14ac:dyDescent="0.25">
      <c r="E4879" s="403"/>
      <c r="F4879" s="403"/>
      <c r="G4879" s="403"/>
      <c r="H4879" s="403"/>
      <c r="AY4879" s="126"/>
      <c r="BB4879" s="126"/>
      <c r="BE4879" s="126"/>
    </row>
    <row r="4880" spans="5:57" x14ac:dyDescent="0.25">
      <c r="E4880" s="403"/>
      <c r="F4880" s="403"/>
      <c r="G4880" s="403"/>
      <c r="H4880" s="403"/>
      <c r="AY4880" s="126"/>
      <c r="BB4880" s="126"/>
      <c r="BE4880" s="126"/>
    </row>
    <row r="4881" spans="5:57" x14ac:dyDescent="0.25">
      <c r="E4881" s="403"/>
      <c r="F4881" s="403"/>
      <c r="G4881" s="403"/>
      <c r="H4881" s="403"/>
      <c r="AY4881" s="126"/>
      <c r="BB4881" s="126"/>
      <c r="BE4881" s="126"/>
    </row>
    <row r="4882" spans="5:57" x14ac:dyDescent="0.25">
      <c r="E4882" s="403"/>
      <c r="F4882" s="403"/>
      <c r="G4882" s="403"/>
      <c r="H4882" s="403"/>
      <c r="AY4882" s="126"/>
      <c r="BB4882" s="126"/>
      <c r="BE4882" s="126"/>
    </row>
    <row r="4883" spans="5:57" x14ac:dyDescent="0.25">
      <c r="E4883" s="403"/>
      <c r="F4883" s="403"/>
      <c r="G4883" s="403"/>
      <c r="H4883" s="403"/>
      <c r="AY4883" s="126"/>
      <c r="BB4883" s="126"/>
      <c r="BE4883" s="126"/>
    </row>
    <row r="4884" spans="5:57" x14ac:dyDescent="0.25">
      <c r="E4884" s="403"/>
      <c r="F4884" s="403"/>
      <c r="G4884" s="403"/>
      <c r="H4884" s="403"/>
      <c r="AY4884" s="126"/>
      <c r="BB4884" s="126"/>
      <c r="BE4884" s="126"/>
    </row>
    <row r="4885" spans="5:57" x14ac:dyDescent="0.25">
      <c r="E4885" s="403"/>
      <c r="F4885" s="403"/>
      <c r="G4885" s="403"/>
      <c r="H4885" s="403"/>
      <c r="AY4885" s="126"/>
      <c r="BB4885" s="126"/>
      <c r="BE4885" s="126"/>
    </row>
    <row r="4886" spans="5:57" x14ac:dyDescent="0.25">
      <c r="E4886" s="403"/>
      <c r="F4886" s="403"/>
      <c r="G4886" s="403"/>
      <c r="H4886" s="403"/>
      <c r="AY4886" s="126"/>
      <c r="BB4886" s="126"/>
      <c r="BE4886" s="126"/>
    </row>
    <row r="4887" spans="5:57" x14ac:dyDescent="0.25">
      <c r="E4887" s="403"/>
      <c r="F4887" s="403"/>
      <c r="G4887" s="403"/>
      <c r="H4887" s="403"/>
      <c r="AY4887" s="126"/>
      <c r="BB4887" s="126"/>
      <c r="BE4887" s="126"/>
    </row>
    <row r="4888" spans="5:57" x14ac:dyDescent="0.25">
      <c r="E4888" s="403"/>
      <c r="F4888" s="403"/>
      <c r="G4888" s="403"/>
      <c r="H4888" s="403"/>
      <c r="AY4888" s="126"/>
      <c r="BB4888" s="126"/>
      <c r="BE4888" s="126"/>
    </row>
    <row r="4889" spans="5:57" x14ac:dyDescent="0.25">
      <c r="E4889" s="403"/>
      <c r="F4889" s="403"/>
      <c r="G4889" s="403"/>
      <c r="H4889" s="403"/>
      <c r="AY4889" s="126"/>
      <c r="BB4889" s="126"/>
      <c r="BE4889" s="126"/>
    </row>
    <row r="4890" spans="5:57" x14ac:dyDescent="0.25">
      <c r="E4890" s="403"/>
      <c r="F4890" s="403"/>
      <c r="G4890" s="403"/>
      <c r="H4890" s="403"/>
      <c r="AY4890" s="126"/>
      <c r="BB4890" s="126"/>
      <c r="BE4890" s="126"/>
    </row>
    <row r="4891" spans="5:57" x14ac:dyDescent="0.25">
      <c r="E4891" s="403"/>
      <c r="F4891" s="403"/>
      <c r="G4891" s="403"/>
      <c r="H4891" s="403"/>
      <c r="AY4891" s="126"/>
      <c r="BB4891" s="126"/>
      <c r="BE4891" s="126"/>
    </row>
    <row r="4892" spans="5:57" x14ac:dyDescent="0.25">
      <c r="E4892" s="403"/>
      <c r="F4892" s="403"/>
      <c r="G4892" s="403"/>
      <c r="H4892" s="403"/>
      <c r="AY4892" s="126"/>
      <c r="BB4892" s="126"/>
      <c r="BE4892" s="126"/>
    </row>
    <row r="4893" spans="5:57" x14ac:dyDescent="0.25">
      <c r="E4893" s="403"/>
      <c r="F4893" s="403"/>
      <c r="G4893" s="403"/>
      <c r="H4893" s="403"/>
      <c r="AY4893" s="126"/>
      <c r="BB4893" s="126"/>
      <c r="BE4893" s="126"/>
    </row>
    <row r="4894" spans="5:57" x14ac:dyDescent="0.25">
      <c r="E4894" s="403"/>
      <c r="F4894" s="403"/>
      <c r="G4894" s="403"/>
      <c r="H4894" s="403"/>
      <c r="AY4894" s="126"/>
      <c r="BB4894" s="126"/>
      <c r="BE4894" s="126"/>
    </row>
    <row r="4895" spans="5:57" x14ac:dyDescent="0.25">
      <c r="E4895" s="403"/>
      <c r="F4895" s="403"/>
      <c r="G4895" s="403"/>
      <c r="H4895" s="403"/>
      <c r="AY4895" s="126"/>
      <c r="BB4895" s="126"/>
      <c r="BE4895" s="126"/>
    </row>
    <row r="4896" spans="5:57" x14ac:dyDescent="0.25">
      <c r="E4896" s="403"/>
      <c r="F4896" s="403"/>
      <c r="G4896" s="403"/>
      <c r="H4896" s="403"/>
      <c r="AY4896" s="126"/>
      <c r="BB4896" s="126"/>
      <c r="BE4896" s="126"/>
    </row>
    <row r="4897" spans="5:57" x14ac:dyDescent="0.25">
      <c r="E4897" s="403"/>
      <c r="F4897" s="403"/>
      <c r="G4897" s="403"/>
      <c r="H4897" s="403"/>
      <c r="AY4897" s="126"/>
      <c r="BB4897" s="126"/>
      <c r="BE4897" s="126"/>
    </row>
    <row r="4898" spans="5:57" x14ac:dyDescent="0.25">
      <c r="E4898" s="403"/>
      <c r="F4898" s="403"/>
      <c r="G4898" s="403"/>
      <c r="H4898" s="403"/>
      <c r="AY4898" s="126"/>
      <c r="BB4898" s="126"/>
      <c r="BE4898" s="126"/>
    </row>
    <row r="4899" spans="5:57" x14ac:dyDescent="0.25">
      <c r="E4899" s="403"/>
      <c r="F4899" s="403"/>
      <c r="G4899" s="403"/>
      <c r="H4899" s="403"/>
      <c r="AY4899" s="126"/>
      <c r="BB4899" s="126"/>
      <c r="BE4899" s="126"/>
    </row>
    <row r="4900" spans="5:57" x14ac:dyDescent="0.25">
      <c r="E4900" s="403"/>
      <c r="F4900" s="403"/>
      <c r="G4900" s="403"/>
      <c r="H4900" s="403"/>
      <c r="AY4900" s="126"/>
      <c r="BB4900" s="126"/>
      <c r="BE4900" s="126"/>
    </row>
    <row r="4901" spans="5:57" x14ac:dyDescent="0.25">
      <c r="E4901" s="403"/>
      <c r="F4901" s="403"/>
      <c r="G4901" s="403"/>
      <c r="H4901" s="403"/>
      <c r="AY4901" s="126"/>
      <c r="BB4901" s="126"/>
      <c r="BE4901" s="126"/>
    </row>
    <row r="4902" spans="5:57" x14ac:dyDescent="0.25">
      <c r="E4902" s="403"/>
      <c r="F4902" s="403"/>
      <c r="G4902" s="403"/>
      <c r="H4902" s="403"/>
      <c r="AY4902" s="126"/>
      <c r="BB4902" s="126"/>
      <c r="BE4902" s="126"/>
    </row>
    <row r="4903" spans="5:57" x14ac:dyDescent="0.25">
      <c r="E4903" s="403"/>
      <c r="F4903" s="403"/>
      <c r="G4903" s="403"/>
      <c r="H4903" s="403"/>
      <c r="AY4903" s="126"/>
      <c r="BB4903" s="126"/>
      <c r="BE4903" s="126"/>
    </row>
    <row r="4904" spans="5:57" x14ac:dyDescent="0.25">
      <c r="E4904" s="403"/>
      <c r="F4904" s="403"/>
      <c r="G4904" s="403"/>
      <c r="H4904" s="403"/>
      <c r="AY4904" s="126"/>
      <c r="BB4904" s="126"/>
      <c r="BE4904" s="126"/>
    </row>
    <row r="4905" spans="5:57" x14ac:dyDescent="0.25">
      <c r="E4905" s="403"/>
      <c r="F4905" s="403"/>
      <c r="G4905" s="403"/>
      <c r="H4905" s="403"/>
      <c r="AY4905" s="126"/>
      <c r="BB4905" s="126"/>
      <c r="BE4905" s="126"/>
    </row>
    <row r="4906" spans="5:57" x14ac:dyDescent="0.25">
      <c r="E4906" s="403"/>
      <c r="F4906" s="403"/>
      <c r="G4906" s="403"/>
      <c r="H4906" s="403"/>
      <c r="AY4906" s="126"/>
      <c r="BB4906" s="126"/>
      <c r="BE4906" s="126"/>
    </row>
    <row r="4907" spans="5:57" x14ac:dyDescent="0.25">
      <c r="E4907" s="403"/>
      <c r="F4907" s="403"/>
      <c r="G4907" s="403"/>
      <c r="H4907" s="403"/>
      <c r="AY4907" s="126"/>
      <c r="BB4907" s="126"/>
      <c r="BE4907" s="126"/>
    </row>
    <row r="4908" spans="5:57" x14ac:dyDescent="0.25">
      <c r="E4908" s="403"/>
      <c r="F4908" s="403"/>
      <c r="G4908" s="403"/>
      <c r="H4908" s="403"/>
      <c r="AY4908" s="126"/>
      <c r="BB4908" s="126"/>
      <c r="BE4908" s="126"/>
    </row>
    <row r="4909" spans="5:57" x14ac:dyDescent="0.25">
      <c r="E4909" s="403"/>
      <c r="F4909" s="403"/>
      <c r="G4909" s="403"/>
      <c r="H4909" s="403"/>
      <c r="AY4909" s="126"/>
      <c r="BB4909" s="126"/>
      <c r="BE4909" s="126"/>
    </row>
    <row r="4910" spans="5:57" x14ac:dyDescent="0.25">
      <c r="E4910" s="403"/>
      <c r="F4910" s="403"/>
      <c r="G4910" s="403"/>
      <c r="H4910" s="403"/>
      <c r="AY4910" s="126"/>
      <c r="BB4910" s="126"/>
      <c r="BE4910" s="126"/>
    </row>
    <row r="4911" spans="5:57" x14ac:dyDescent="0.25">
      <c r="E4911" s="403"/>
      <c r="F4911" s="403"/>
      <c r="G4911" s="403"/>
      <c r="H4911" s="403"/>
      <c r="AY4911" s="126"/>
      <c r="BB4911" s="126"/>
      <c r="BE4911" s="126"/>
    </row>
    <row r="4912" spans="5:57" x14ac:dyDescent="0.25">
      <c r="E4912" s="403"/>
      <c r="F4912" s="403"/>
      <c r="G4912" s="403"/>
      <c r="H4912" s="403"/>
      <c r="AY4912" s="126"/>
      <c r="BB4912" s="126"/>
      <c r="BE4912" s="126"/>
    </row>
    <row r="4913" spans="5:57" x14ac:dyDescent="0.25">
      <c r="E4913" s="403"/>
      <c r="F4913" s="403"/>
      <c r="G4913" s="403"/>
      <c r="H4913" s="403"/>
      <c r="AY4913" s="126"/>
      <c r="BB4913" s="126"/>
      <c r="BE4913" s="126"/>
    </row>
    <row r="4914" spans="5:57" x14ac:dyDescent="0.25">
      <c r="E4914" s="403"/>
      <c r="F4914" s="403"/>
      <c r="G4914" s="403"/>
      <c r="H4914" s="403"/>
      <c r="AY4914" s="126"/>
      <c r="BB4914" s="126"/>
      <c r="BE4914" s="126"/>
    </row>
    <row r="4915" spans="5:57" x14ac:dyDescent="0.25">
      <c r="E4915" s="403"/>
      <c r="F4915" s="403"/>
      <c r="G4915" s="403"/>
      <c r="H4915" s="403"/>
      <c r="AY4915" s="126"/>
      <c r="BB4915" s="126"/>
      <c r="BE4915" s="126"/>
    </row>
    <row r="4916" spans="5:57" x14ac:dyDescent="0.25">
      <c r="E4916" s="403"/>
      <c r="F4916" s="403"/>
      <c r="G4916" s="403"/>
      <c r="H4916" s="403"/>
      <c r="AY4916" s="126"/>
      <c r="BB4916" s="126"/>
      <c r="BE4916" s="126"/>
    </row>
    <row r="4917" spans="5:57" x14ac:dyDescent="0.25">
      <c r="E4917" s="403"/>
      <c r="F4917" s="403"/>
      <c r="G4917" s="403"/>
      <c r="H4917" s="403"/>
      <c r="AY4917" s="126"/>
      <c r="BB4917" s="126"/>
      <c r="BE4917" s="126"/>
    </row>
    <row r="4918" spans="5:57" x14ac:dyDescent="0.25">
      <c r="E4918" s="403"/>
      <c r="F4918" s="403"/>
      <c r="G4918" s="403"/>
      <c r="H4918" s="403"/>
      <c r="AY4918" s="126"/>
      <c r="BB4918" s="126"/>
      <c r="BE4918" s="126"/>
    </row>
    <row r="4919" spans="5:57" x14ac:dyDescent="0.25">
      <c r="E4919" s="403"/>
      <c r="F4919" s="403"/>
      <c r="G4919" s="403"/>
      <c r="H4919" s="403"/>
      <c r="AY4919" s="126"/>
      <c r="BB4919" s="126"/>
      <c r="BE4919" s="126"/>
    </row>
    <row r="4920" spans="5:57" x14ac:dyDescent="0.25">
      <c r="E4920" s="403"/>
      <c r="F4920" s="403"/>
      <c r="G4920" s="403"/>
      <c r="H4920" s="403"/>
      <c r="AY4920" s="126"/>
      <c r="BB4920" s="126"/>
      <c r="BE4920" s="126"/>
    </row>
    <row r="4921" spans="5:57" x14ac:dyDescent="0.25">
      <c r="E4921" s="403"/>
      <c r="F4921" s="403"/>
      <c r="G4921" s="403"/>
      <c r="H4921" s="403"/>
      <c r="AY4921" s="126"/>
      <c r="BB4921" s="126"/>
      <c r="BE4921" s="126"/>
    </row>
    <row r="4922" spans="5:57" x14ac:dyDescent="0.25">
      <c r="E4922" s="403"/>
      <c r="F4922" s="403"/>
      <c r="G4922" s="403"/>
      <c r="H4922" s="403"/>
      <c r="AY4922" s="126"/>
      <c r="BB4922" s="126"/>
      <c r="BE4922" s="126"/>
    </row>
    <row r="4923" spans="5:57" x14ac:dyDescent="0.25">
      <c r="E4923" s="403"/>
      <c r="F4923" s="403"/>
      <c r="G4923" s="403"/>
      <c r="H4923" s="403"/>
      <c r="AY4923" s="126"/>
      <c r="BB4923" s="126"/>
      <c r="BE4923" s="126"/>
    </row>
    <row r="4924" spans="5:57" x14ac:dyDescent="0.25">
      <c r="E4924" s="403"/>
      <c r="F4924" s="403"/>
      <c r="G4924" s="403"/>
      <c r="H4924" s="403"/>
      <c r="AY4924" s="126"/>
      <c r="BB4924" s="126"/>
      <c r="BE4924" s="126"/>
    </row>
    <row r="4925" spans="5:57" x14ac:dyDescent="0.25">
      <c r="E4925" s="403"/>
      <c r="F4925" s="403"/>
      <c r="G4925" s="403"/>
      <c r="H4925" s="403"/>
      <c r="AY4925" s="126"/>
      <c r="BB4925" s="126"/>
      <c r="BE4925" s="126"/>
    </row>
    <row r="4926" spans="5:57" x14ac:dyDescent="0.25">
      <c r="E4926" s="403"/>
      <c r="F4926" s="403"/>
      <c r="G4926" s="403"/>
      <c r="H4926" s="403"/>
      <c r="AY4926" s="126"/>
      <c r="BB4926" s="126"/>
      <c r="BE4926" s="126"/>
    </row>
    <row r="4927" spans="5:57" x14ac:dyDescent="0.25">
      <c r="E4927" s="403"/>
      <c r="F4927" s="403"/>
      <c r="G4927" s="403"/>
      <c r="H4927" s="403"/>
      <c r="AY4927" s="126"/>
      <c r="BB4927" s="126"/>
      <c r="BE4927" s="126"/>
    </row>
    <row r="4928" spans="5:57" x14ac:dyDescent="0.25">
      <c r="E4928" s="403"/>
      <c r="F4928" s="403"/>
      <c r="G4928" s="403"/>
      <c r="H4928" s="403"/>
      <c r="AY4928" s="126"/>
      <c r="BB4928" s="126"/>
      <c r="BE4928" s="126"/>
    </row>
    <row r="4929" spans="5:57" x14ac:dyDescent="0.25">
      <c r="E4929" s="403"/>
      <c r="F4929" s="403"/>
      <c r="G4929" s="403"/>
      <c r="H4929" s="403"/>
      <c r="AY4929" s="126"/>
      <c r="BB4929" s="126"/>
      <c r="BE4929" s="126"/>
    </row>
    <row r="4930" spans="5:57" x14ac:dyDescent="0.25">
      <c r="E4930" s="403"/>
      <c r="F4930" s="403"/>
      <c r="G4930" s="403"/>
      <c r="H4930" s="403"/>
      <c r="AY4930" s="126"/>
      <c r="BB4930" s="126"/>
      <c r="BE4930" s="126"/>
    </row>
    <row r="4931" spans="5:57" x14ac:dyDescent="0.25">
      <c r="E4931" s="403"/>
      <c r="F4931" s="403"/>
      <c r="G4931" s="403"/>
      <c r="H4931" s="403"/>
      <c r="AY4931" s="126"/>
      <c r="BB4931" s="126"/>
      <c r="BE4931" s="126"/>
    </row>
    <row r="4932" spans="5:57" x14ac:dyDescent="0.25">
      <c r="E4932" s="403"/>
      <c r="F4932" s="403"/>
      <c r="G4932" s="403"/>
      <c r="H4932" s="403"/>
      <c r="AY4932" s="126"/>
      <c r="BB4932" s="126"/>
      <c r="BE4932" s="126"/>
    </row>
    <row r="4933" spans="5:57" x14ac:dyDescent="0.25">
      <c r="E4933" s="403"/>
      <c r="F4933" s="403"/>
      <c r="G4933" s="403"/>
      <c r="H4933" s="403"/>
      <c r="AY4933" s="126"/>
      <c r="BB4933" s="126"/>
      <c r="BE4933" s="126"/>
    </row>
    <row r="4934" spans="5:57" x14ac:dyDescent="0.25">
      <c r="E4934" s="403"/>
      <c r="F4934" s="403"/>
      <c r="G4934" s="403"/>
      <c r="H4934" s="403"/>
      <c r="AY4934" s="126"/>
      <c r="BB4934" s="126"/>
      <c r="BE4934" s="126"/>
    </row>
    <row r="4935" spans="5:57" x14ac:dyDescent="0.25">
      <c r="E4935" s="403"/>
      <c r="F4935" s="403"/>
      <c r="G4935" s="403"/>
      <c r="H4935" s="403"/>
      <c r="AY4935" s="126"/>
      <c r="BB4935" s="126"/>
      <c r="BE4935" s="126"/>
    </row>
    <row r="4936" spans="5:57" x14ac:dyDescent="0.25">
      <c r="E4936" s="403"/>
      <c r="F4936" s="403"/>
      <c r="G4936" s="403"/>
      <c r="H4936" s="403"/>
      <c r="AY4936" s="126"/>
      <c r="BB4936" s="126"/>
      <c r="BE4936" s="126"/>
    </row>
    <row r="4937" spans="5:57" x14ac:dyDescent="0.25">
      <c r="E4937" s="403"/>
      <c r="F4937" s="403"/>
      <c r="G4937" s="403"/>
      <c r="H4937" s="403"/>
      <c r="AY4937" s="126"/>
      <c r="BB4937" s="126"/>
      <c r="BE4937" s="126"/>
    </row>
    <row r="4938" spans="5:57" x14ac:dyDescent="0.25">
      <c r="E4938" s="403"/>
      <c r="F4938" s="403"/>
      <c r="G4938" s="403"/>
      <c r="H4938" s="403"/>
      <c r="AY4938" s="126"/>
      <c r="BB4938" s="126"/>
      <c r="BE4938" s="126"/>
    </row>
    <row r="4939" spans="5:57" x14ac:dyDescent="0.25">
      <c r="E4939" s="403"/>
      <c r="F4939" s="403"/>
      <c r="G4939" s="403"/>
      <c r="H4939" s="403"/>
      <c r="AY4939" s="126"/>
      <c r="BB4939" s="126"/>
      <c r="BE4939" s="126"/>
    </row>
    <row r="4940" spans="5:57" x14ac:dyDescent="0.25">
      <c r="E4940" s="403"/>
      <c r="F4940" s="403"/>
      <c r="G4940" s="403"/>
      <c r="H4940" s="403"/>
      <c r="AY4940" s="126"/>
      <c r="BB4940" s="126"/>
      <c r="BE4940" s="126"/>
    </row>
    <row r="4941" spans="5:57" x14ac:dyDescent="0.25">
      <c r="E4941" s="403"/>
      <c r="F4941" s="403"/>
      <c r="G4941" s="403"/>
      <c r="H4941" s="403"/>
      <c r="AY4941" s="126"/>
      <c r="BB4941" s="126"/>
      <c r="BE4941" s="126"/>
    </row>
    <row r="4942" spans="5:57" x14ac:dyDescent="0.25">
      <c r="E4942" s="403"/>
      <c r="F4942" s="403"/>
      <c r="G4942" s="403"/>
      <c r="H4942" s="403"/>
      <c r="AY4942" s="126"/>
      <c r="BB4942" s="126"/>
      <c r="BE4942" s="126"/>
    </row>
    <row r="4943" spans="5:57" x14ac:dyDescent="0.25">
      <c r="E4943" s="403"/>
      <c r="F4943" s="403"/>
      <c r="G4943" s="403"/>
      <c r="H4943" s="403"/>
      <c r="AY4943" s="126"/>
      <c r="BB4943" s="126"/>
      <c r="BE4943" s="126"/>
    </row>
    <row r="4944" spans="5:57" x14ac:dyDescent="0.25">
      <c r="E4944" s="403"/>
      <c r="F4944" s="403"/>
      <c r="G4944" s="403"/>
      <c r="H4944" s="403"/>
      <c r="AY4944" s="126"/>
      <c r="BB4944" s="126"/>
      <c r="BE4944" s="126"/>
    </row>
    <row r="4945" spans="5:57" x14ac:dyDescent="0.25">
      <c r="E4945" s="403"/>
      <c r="F4945" s="403"/>
      <c r="G4945" s="403"/>
      <c r="H4945" s="403"/>
      <c r="AY4945" s="126"/>
      <c r="BB4945" s="126"/>
      <c r="BE4945" s="126"/>
    </row>
    <row r="4946" spans="5:57" x14ac:dyDescent="0.25">
      <c r="E4946" s="403"/>
      <c r="F4946" s="403"/>
      <c r="G4946" s="403"/>
      <c r="H4946" s="403"/>
      <c r="AY4946" s="126"/>
      <c r="BB4946" s="126"/>
      <c r="BE4946" s="126"/>
    </row>
    <row r="4947" spans="5:57" x14ac:dyDescent="0.25">
      <c r="E4947" s="403"/>
      <c r="F4947" s="403"/>
      <c r="G4947" s="403"/>
      <c r="H4947" s="403"/>
      <c r="AY4947" s="126"/>
      <c r="BB4947" s="126"/>
      <c r="BE4947" s="126"/>
    </row>
    <row r="4948" spans="5:57" x14ac:dyDescent="0.25">
      <c r="E4948" s="403"/>
      <c r="F4948" s="403"/>
      <c r="G4948" s="403"/>
      <c r="H4948" s="403"/>
      <c r="AY4948" s="126"/>
      <c r="BB4948" s="126"/>
      <c r="BE4948" s="126"/>
    </row>
    <row r="4949" spans="5:57" x14ac:dyDescent="0.25">
      <c r="E4949" s="403"/>
      <c r="F4949" s="403"/>
      <c r="G4949" s="403"/>
      <c r="H4949" s="403"/>
      <c r="AY4949" s="126"/>
      <c r="BB4949" s="126"/>
      <c r="BE4949" s="126"/>
    </row>
    <row r="4950" spans="5:57" x14ac:dyDescent="0.25">
      <c r="E4950" s="403"/>
      <c r="F4950" s="403"/>
      <c r="G4950" s="403"/>
      <c r="H4950" s="403"/>
      <c r="AY4950" s="126"/>
      <c r="BB4950" s="126"/>
      <c r="BE4950" s="126"/>
    </row>
    <row r="4951" spans="5:57" x14ac:dyDescent="0.25">
      <c r="E4951" s="403"/>
      <c r="F4951" s="403"/>
      <c r="G4951" s="403"/>
      <c r="H4951" s="403"/>
      <c r="AY4951" s="126"/>
      <c r="BB4951" s="126"/>
      <c r="BE4951" s="126"/>
    </row>
    <row r="4952" spans="5:57" x14ac:dyDescent="0.25">
      <c r="E4952" s="403"/>
      <c r="F4952" s="403"/>
      <c r="G4952" s="403"/>
      <c r="H4952" s="403"/>
      <c r="AY4952" s="126"/>
      <c r="BB4952" s="126"/>
      <c r="BE4952" s="126"/>
    </row>
    <row r="4953" spans="5:57" x14ac:dyDescent="0.25">
      <c r="E4953" s="403"/>
      <c r="F4953" s="403"/>
      <c r="G4953" s="403"/>
      <c r="H4953" s="403"/>
      <c r="AY4953" s="126"/>
      <c r="BB4953" s="126"/>
      <c r="BE4953" s="126"/>
    </row>
    <row r="4954" spans="5:57" x14ac:dyDescent="0.25">
      <c r="E4954" s="403"/>
      <c r="F4954" s="403"/>
      <c r="G4954" s="403"/>
      <c r="H4954" s="403"/>
      <c r="AY4954" s="126"/>
      <c r="BB4954" s="126"/>
      <c r="BE4954" s="126"/>
    </row>
    <row r="4955" spans="5:57" x14ac:dyDescent="0.25">
      <c r="E4955" s="403"/>
      <c r="F4955" s="403"/>
      <c r="G4955" s="403"/>
      <c r="H4955" s="403"/>
      <c r="AY4955" s="126"/>
      <c r="BB4955" s="126"/>
      <c r="BE4955" s="126"/>
    </row>
    <row r="4956" spans="5:57" x14ac:dyDescent="0.25">
      <c r="E4956" s="403"/>
      <c r="F4956" s="403"/>
      <c r="G4956" s="403"/>
      <c r="H4956" s="403"/>
      <c r="AY4956" s="126"/>
      <c r="BB4956" s="126"/>
      <c r="BE4956" s="126"/>
    </row>
    <row r="4957" spans="5:57" x14ac:dyDescent="0.25">
      <c r="E4957" s="403"/>
      <c r="F4957" s="403"/>
      <c r="G4957" s="403"/>
      <c r="H4957" s="403"/>
      <c r="AY4957" s="126"/>
      <c r="BB4957" s="126"/>
      <c r="BE4957" s="126"/>
    </row>
    <row r="4958" spans="5:57" x14ac:dyDescent="0.25">
      <c r="E4958" s="403"/>
      <c r="F4958" s="403"/>
      <c r="G4958" s="403"/>
      <c r="H4958" s="403"/>
      <c r="AY4958" s="126"/>
      <c r="BB4958" s="126"/>
      <c r="BE4958" s="126"/>
    </row>
    <row r="4959" spans="5:57" x14ac:dyDescent="0.25">
      <c r="E4959" s="403"/>
      <c r="F4959" s="403"/>
      <c r="G4959" s="403"/>
      <c r="H4959" s="403"/>
      <c r="AY4959" s="126"/>
      <c r="BB4959" s="126"/>
      <c r="BE4959" s="126"/>
    </row>
    <row r="4960" spans="5:57" x14ac:dyDescent="0.25">
      <c r="E4960" s="403"/>
      <c r="F4960" s="403"/>
      <c r="G4960" s="403"/>
      <c r="H4960" s="403"/>
      <c r="AY4960" s="126"/>
      <c r="BB4960" s="126"/>
      <c r="BE4960" s="126"/>
    </row>
    <row r="4961" spans="5:57" x14ac:dyDescent="0.25">
      <c r="E4961" s="403"/>
      <c r="F4961" s="403"/>
      <c r="G4961" s="403"/>
      <c r="H4961" s="403"/>
      <c r="AY4961" s="126"/>
      <c r="BB4961" s="126"/>
      <c r="BE4961" s="126"/>
    </row>
    <row r="4962" spans="5:57" x14ac:dyDescent="0.25">
      <c r="E4962" s="403"/>
      <c r="F4962" s="403"/>
      <c r="G4962" s="403"/>
      <c r="H4962" s="403"/>
      <c r="AY4962" s="126"/>
      <c r="BB4962" s="126"/>
      <c r="BE4962" s="126"/>
    </row>
    <row r="4963" spans="5:57" x14ac:dyDescent="0.25">
      <c r="E4963" s="403"/>
      <c r="F4963" s="403"/>
      <c r="G4963" s="403"/>
      <c r="H4963" s="403"/>
      <c r="AY4963" s="126"/>
      <c r="BB4963" s="126"/>
      <c r="BE4963" s="126"/>
    </row>
    <row r="4964" spans="5:57" x14ac:dyDescent="0.25">
      <c r="E4964" s="403"/>
      <c r="F4964" s="403"/>
      <c r="G4964" s="403"/>
      <c r="H4964" s="403"/>
      <c r="AY4964" s="126"/>
      <c r="BB4964" s="126"/>
      <c r="BE4964" s="126"/>
    </row>
    <row r="4965" spans="5:57" x14ac:dyDescent="0.25">
      <c r="E4965" s="403"/>
      <c r="F4965" s="403"/>
      <c r="G4965" s="403"/>
      <c r="H4965" s="403"/>
      <c r="AY4965" s="126"/>
      <c r="BB4965" s="126"/>
      <c r="BE4965" s="126"/>
    </row>
    <row r="4966" spans="5:57" x14ac:dyDescent="0.25">
      <c r="E4966" s="403"/>
      <c r="F4966" s="403"/>
      <c r="G4966" s="403"/>
      <c r="H4966" s="403"/>
      <c r="AY4966" s="126"/>
      <c r="BB4966" s="126"/>
      <c r="BE4966" s="126"/>
    </row>
    <row r="4967" spans="5:57" x14ac:dyDescent="0.25">
      <c r="E4967" s="403"/>
      <c r="F4967" s="403"/>
      <c r="G4967" s="403"/>
      <c r="H4967" s="403"/>
      <c r="AY4967" s="126"/>
      <c r="BB4967" s="126"/>
      <c r="BE4967" s="126"/>
    </row>
    <row r="4968" spans="5:57" x14ac:dyDescent="0.25">
      <c r="E4968" s="403"/>
      <c r="F4968" s="403"/>
      <c r="G4968" s="403"/>
      <c r="H4968" s="403"/>
      <c r="AY4968" s="126"/>
      <c r="BB4968" s="126"/>
      <c r="BE4968" s="126"/>
    </row>
    <row r="4969" spans="5:57" x14ac:dyDescent="0.25">
      <c r="E4969" s="403"/>
      <c r="F4969" s="403"/>
      <c r="G4969" s="403"/>
      <c r="H4969" s="403"/>
      <c r="AY4969" s="126"/>
      <c r="BB4969" s="126"/>
      <c r="BE4969" s="126"/>
    </row>
    <row r="4970" spans="5:57" x14ac:dyDescent="0.25">
      <c r="E4970" s="403"/>
      <c r="F4970" s="403"/>
      <c r="G4970" s="403"/>
      <c r="H4970" s="403"/>
      <c r="AY4970" s="126"/>
      <c r="BB4970" s="126"/>
      <c r="BE4970" s="126"/>
    </row>
    <row r="4971" spans="5:57" x14ac:dyDescent="0.25">
      <c r="E4971" s="403"/>
      <c r="F4971" s="403"/>
      <c r="G4971" s="403"/>
      <c r="H4971" s="403"/>
      <c r="AY4971" s="126"/>
      <c r="BB4971" s="126"/>
      <c r="BE4971" s="126"/>
    </row>
    <row r="4972" spans="5:57" x14ac:dyDescent="0.25">
      <c r="E4972" s="403"/>
      <c r="F4972" s="403"/>
      <c r="G4972" s="403"/>
      <c r="H4972" s="403"/>
      <c r="AY4972" s="126"/>
      <c r="BB4972" s="126"/>
      <c r="BE4972" s="126"/>
    </row>
    <row r="4973" spans="5:57" x14ac:dyDescent="0.25">
      <c r="E4973" s="403"/>
      <c r="F4973" s="403"/>
      <c r="G4973" s="403"/>
      <c r="H4973" s="403"/>
      <c r="AY4973" s="126"/>
      <c r="BB4973" s="126"/>
      <c r="BE4973" s="126"/>
    </row>
    <row r="4974" spans="5:57" x14ac:dyDescent="0.25">
      <c r="E4974" s="403"/>
      <c r="F4974" s="403"/>
      <c r="G4974" s="403"/>
      <c r="H4974" s="403"/>
      <c r="AY4974" s="126"/>
      <c r="BB4974" s="126"/>
      <c r="BE4974" s="126"/>
    </row>
    <row r="4975" spans="5:57" x14ac:dyDescent="0.25">
      <c r="E4975" s="403"/>
      <c r="F4975" s="403"/>
      <c r="G4975" s="403"/>
      <c r="H4975" s="403"/>
      <c r="AY4975" s="126"/>
      <c r="BB4975" s="126"/>
      <c r="BE4975" s="126"/>
    </row>
    <row r="4976" spans="5:57" x14ac:dyDescent="0.25">
      <c r="E4976" s="403"/>
      <c r="F4976" s="403"/>
      <c r="G4976" s="403"/>
      <c r="H4976" s="403"/>
      <c r="AY4976" s="126"/>
      <c r="BB4976" s="126"/>
      <c r="BE4976" s="126"/>
    </row>
    <row r="4977" spans="5:57" x14ac:dyDescent="0.25">
      <c r="E4977" s="403"/>
      <c r="F4977" s="403"/>
      <c r="G4977" s="403"/>
      <c r="H4977" s="403"/>
      <c r="AY4977" s="126"/>
      <c r="BB4977" s="126"/>
      <c r="BE4977" s="126"/>
    </row>
    <row r="4978" spans="5:57" x14ac:dyDescent="0.25">
      <c r="E4978" s="403"/>
      <c r="F4978" s="403"/>
      <c r="G4978" s="403"/>
      <c r="H4978" s="403"/>
      <c r="AY4978" s="126"/>
      <c r="BB4978" s="126"/>
      <c r="BE4978" s="126"/>
    </row>
    <row r="4979" spans="5:57" x14ac:dyDescent="0.25">
      <c r="E4979" s="403"/>
      <c r="F4979" s="403"/>
      <c r="G4979" s="403"/>
      <c r="H4979" s="403"/>
      <c r="AY4979" s="126"/>
      <c r="BB4979" s="126"/>
      <c r="BE4979" s="126"/>
    </row>
    <row r="4980" spans="5:57" x14ac:dyDescent="0.25">
      <c r="E4980" s="403"/>
      <c r="F4980" s="403"/>
      <c r="G4980" s="403"/>
      <c r="H4980" s="403"/>
      <c r="AY4980" s="126"/>
      <c r="BB4980" s="126"/>
      <c r="BE4980" s="126"/>
    </row>
    <row r="4981" spans="5:57" x14ac:dyDescent="0.25">
      <c r="E4981" s="403"/>
      <c r="F4981" s="403"/>
      <c r="G4981" s="403"/>
      <c r="H4981" s="403"/>
      <c r="AY4981" s="126"/>
      <c r="BB4981" s="126"/>
      <c r="BE4981" s="126"/>
    </row>
    <row r="4982" spans="5:57" x14ac:dyDescent="0.25">
      <c r="E4982" s="403"/>
      <c r="F4982" s="403"/>
      <c r="G4982" s="403"/>
      <c r="H4982" s="403"/>
      <c r="AY4982" s="126"/>
      <c r="BB4982" s="126"/>
      <c r="BE4982" s="126"/>
    </row>
    <row r="4983" spans="5:57" x14ac:dyDescent="0.25">
      <c r="E4983" s="403"/>
      <c r="F4983" s="403"/>
      <c r="G4983" s="403"/>
      <c r="H4983" s="403"/>
      <c r="AY4983" s="126"/>
      <c r="BB4983" s="126"/>
      <c r="BE4983" s="126"/>
    </row>
    <row r="4984" spans="5:57" x14ac:dyDescent="0.25">
      <c r="E4984" s="403"/>
      <c r="F4984" s="403"/>
      <c r="G4984" s="403"/>
      <c r="H4984" s="403"/>
      <c r="AY4984" s="126"/>
      <c r="BB4984" s="126"/>
      <c r="BE4984" s="126"/>
    </row>
    <row r="4985" spans="5:57" x14ac:dyDescent="0.25">
      <c r="E4985" s="403"/>
      <c r="F4985" s="403"/>
      <c r="G4985" s="403"/>
      <c r="H4985" s="403"/>
      <c r="AY4985" s="126"/>
      <c r="BB4985" s="126"/>
      <c r="BE4985" s="126"/>
    </row>
    <row r="4986" spans="5:57" x14ac:dyDescent="0.25">
      <c r="E4986" s="403"/>
      <c r="F4986" s="403"/>
      <c r="G4986" s="403"/>
      <c r="H4986" s="403"/>
      <c r="AY4986" s="126"/>
      <c r="BB4986" s="126"/>
      <c r="BE4986" s="126"/>
    </row>
    <row r="4987" spans="5:57" x14ac:dyDescent="0.25">
      <c r="E4987" s="403"/>
      <c r="F4987" s="403"/>
      <c r="G4987" s="403"/>
      <c r="H4987" s="403"/>
      <c r="AY4987" s="126"/>
      <c r="BB4987" s="126"/>
      <c r="BE4987" s="126"/>
    </row>
    <row r="4988" spans="5:57" x14ac:dyDescent="0.25">
      <c r="E4988" s="403"/>
      <c r="F4988" s="403"/>
      <c r="G4988" s="403"/>
      <c r="H4988" s="403"/>
      <c r="AY4988" s="126"/>
      <c r="BB4988" s="126"/>
      <c r="BE4988" s="126"/>
    </row>
    <row r="4989" spans="5:57" x14ac:dyDescent="0.25">
      <c r="E4989" s="403"/>
      <c r="F4989" s="403"/>
      <c r="G4989" s="403"/>
      <c r="H4989" s="403"/>
      <c r="AY4989" s="126"/>
      <c r="BB4989" s="126"/>
      <c r="BE4989" s="126"/>
    </row>
    <row r="4990" spans="5:57" x14ac:dyDescent="0.25">
      <c r="E4990" s="403"/>
      <c r="F4990" s="403"/>
      <c r="G4990" s="403"/>
      <c r="H4990" s="403"/>
      <c r="AY4990" s="126"/>
      <c r="BB4990" s="126"/>
      <c r="BE4990" s="126"/>
    </row>
    <row r="4991" spans="5:57" x14ac:dyDescent="0.25">
      <c r="E4991" s="403"/>
      <c r="F4991" s="403"/>
      <c r="G4991" s="403"/>
      <c r="H4991" s="403"/>
      <c r="AY4991" s="126"/>
      <c r="BB4991" s="126"/>
      <c r="BE4991" s="126"/>
    </row>
    <row r="4992" spans="5:57" x14ac:dyDescent="0.25">
      <c r="E4992" s="403"/>
      <c r="F4992" s="403"/>
      <c r="G4992" s="403"/>
      <c r="H4992" s="403"/>
      <c r="AY4992" s="126"/>
      <c r="BB4992" s="126"/>
      <c r="BE4992" s="126"/>
    </row>
    <row r="4993" spans="5:57" x14ac:dyDescent="0.25">
      <c r="E4993" s="403"/>
      <c r="F4993" s="403"/>
      <c r="G4993" s="403"/>
      <c r="H4993" s="403"/>
      <c r="AY4993" s="126"/>
      <c r="BB4993" s="126"/>
      <c r="BE4993" s="126"/>
    </row>
    <row r="4994" spans="5:57" x14ac:dyDescent="0.25">
      <c r="E4994" s="403"/>
      <c r="F4994" s="403"/>
      <c r="G4994" s="403"/>
      <c r="H4994" s="403"/>
      <c r="AY4994" s="126"/>
      <c r="BB4994" s="126"/>
      <c r="BE4994" s="126"/>
    </row>
    <row r="4995" spans="5:57" x14ac:dyDescent="0.25">
      <c r="E4995" s="403"/>
      <c r="F4995" s="403"/>
      <c r="G4995" s="403"/>
      <c r="H4995" s="403"/>
      <c r="AY4995" s="126"/>
      <c r="BB4995" s="126"/>
      <c r="BE4995" s="126"/>
    </row>
    <row r="4996" spans="5:57" x14ac:dyDescent="0.25">
      <c r="E4996" s="403"/>
      <c r="F4996" s="403"/>
      <c r="G4996" s="403"/>
      <c r="H4996" s="403"/>
      <c r="AY4996" s="126"/>
      <c r="BB4996" s="126"/>
      <c r="BE4996" s="126"/>
    </row>
    <row r="4997" spans="5:57" x14ac:dyDescent="0.25">
      <c r="E4997" s="403"/>
      <c r="F4997" s="403"/>
      <c r="G4997" s="403"/>
      <c r="H4997" s="403"/>
      <c r="AY4997" s="126"/>
      <c r="BB4997" s="126"/>
      <c r="BE4997" s="126"/>
    </row>
    <row r="4998" spans="5:57" x14ac:dyDescent="0.25">
      <c r="E4998" s="403"/>
      <c r="F4998" s="403"/>
      <c r="G4998" s="403"/>
      <c r="H4998" s="403"/>
      <c r="AY4998" s="126"/>
      <c r="BB4998" s="126"/>
      <c r="BE4998" s="126"/>
    </row>
    <row r="4999" spans="5:57" x14ac:dyDescent="0.25">
      <c r="E4999" s="403"/>
      <c r="F4999" s="403"/>
      <c r="G4999" s="403"/>
      <c r="H4999" s="403"/>
      <c r="AY4999" s="126"/>
      <c r="BB4999" s="126"/>
      <c r="BE4999" s="126"/>
    </row>
    <row r="5000" spans="5:57" x14ac:dyDescent="0.25">
      <c r="E5000" s="403"/>
      <c r="F5000" s="403"/>
      <c r="G5000" s="403"/>
      <c r="H5000" s="403"/>
      <c r="AY5000" s="126"/>
      <c r="BB5000" s="126"/>
      <c r="BE5000" s="126"/>
    </row>
    <row r="5001" spans="5:57" x14ac:dyDescent="0.25">
      <c r="E5001" s="403"/>
      <c r="F5001" s="403"/>
      <c r="G5001" s="403"/>
      <c r="H5001" s="403"/>
      <c r="AY5001" s="126"/>
      <c r="BB5001" s="126"/>
      <c r="BE5001" s="126"/>
    </row>
    <row r="5002" spans="5:57" x14ac:dyDescent="0.25">
      <c r="E5002" s="403"/>
      <c r="F5002" s="403"/>
      <c r="G5002" s="403"/>
      <c r="H5002" s="403"/>
      <c r="AY5002" s="126"/>
      <c r="BB5002" s="126"/>
      <c r="BE5002" s="126"/>
    </row>
    <row r="5003" spans="5:57" x14ac:dyDescent="0.25">
      <c r="E5003" s="403"/>
      <c r="F5003" s="403"/>
      <c r="G5003" s="403"/>
      <c r="H5003" s="403"/>
      <c r="AY5003" s="126"/>
      <c r="BB5003" s="126"/>
      <c r="BE5003" s="126"/>
    </row>
    <row r="5004" spans="5:57" x14ac:dyDescent="0.25">
      <c r="E5004" s="403"/>
      <c r="F5004" s="403"/>
      <c r="G5004" s="403"/>
      <c r="H5004" s="403"/>
      <c r="AY5004" s="126"/>
      <c r="BB5004" s="126"/>
      <c r="BE5004" s="126"/>
    </row>
    <row r="5005" spans="5:57" x14ac:dyDescent="0.25">
      <c r="E5005" s="403"/>
      <c r="F5005" s="403"/>
      <c r="G5005" s="403"/>
      <c r="H5005" s="403"/>
      <c r="AY5005" s="126"/>
      <c r="BB5005" s="126"/>
      <c r="BE5005" s="126"/>
    </row>
    <row r="5006" spans="5:57" x14ac:dyDescent="0.25">
      <c r="E5006" s="403"/>
      <c r="F5006" s="403"/>
      <c r="G5006" s="403"/>
      <c r="H5006" s="403"/>
      <c r="AY5006" s="126"/>
      <c r="BB5006" s="126"/>
      <c r="BE5006" s="126"/>
    </row>
    <row r="5007" spans="5:57" x14ac:dyDescent="0.25">
      <c r="E5007" s="403"/>
      <c r="F5007" s="403"/>
      <c r="G5007" s="403"/>
      <c r="H5007" s="403"/>
      <c r="AY5007" s="126"/>
      <c r="BB5007" s="126"/>
      <c r="BE5007" s="126"/>
    </row>
    <row r="5008" spans="5:57" x14ac:dyDescent="0.25">
      <c r="E5008" s="403"/>
      <c r="F5008" s="403"/>
      <c r="G5008" s="403"/>
      <c r="H5008" s="403"/>
      <c r="AY5008" s="126"/>
      <c r="BB5008" s="126"/>
      <c r="BE5008" s="126"/>
    </row>
    <row r="5009" spans="5:57" x14ac:dyDescent="0.25">
      <c r="E5009" s="403"/>
      <c r="F5009" s="403"/>
      <c r="G5009" s="403"/>
      <c r="H5009" s="403"/>
      <c r="AY5009" s="126"/>
      <c r="BB5009" s="126"/>
      <c r="BE5009" s="126"/>
    </row>
    <row r="5010" spans="5:57" x14ac:dyDescent="0.25">
      <c r="E5010" s="403"/>
      <c r="F5010" s="403"/>
      <c r="G5010" s="403"/>
      <c r="H5010" s="403"/>
      <c r="AY5010" s="126"/>
      <c r="BB5010" s="126"/>
      <c r="BE5010" s="126"/>
    </row>
    <row r="5011" spans="5:57" x14ac:dyDescent="0.25">
      <c r="E5011" s="403"/>
      <c r="F5011" s="403"/>
      <c r="G5011" s="403"/>
      <c r="H5011" s="403"/>
      <c r="AY5011" s="126"/>
      <c r="BB5011" s="126"/>
      <c r="BE5011" s="126"/>
    </row>
    <row r="5012" spans="5:57" x14ac:dyDescent="0.25">
      <c r="E5012" s="403"/>
      <c r="F5012" s="403"/>
      <c r="G5012" s="403"/>
      <c r="H5012" s="403"/>
      <c r="AY5012" s="126"/>
      <c r="BB5012" s="126"/>
      <c r="BE5012" s="126"/>
    </row>
    <row r="5013" spans="5:57" x14ac:dyDescent="0.25">
      <c r="E5013" s="403"/>
      <c r="F5013" s="403"/>
      <c r="G5013" s="403"/>
      <c r="H5013" s="403"/>
      <c r="AY5013" s="126"/>
      <c r="BB5013" s="126"/>
      <c r="BE5013" s="126"/>
    </row>
    <row r="5014" spans="5:57" x14ac:dyDescent="0.25">
      <c r="E5014" s="403"/>
      <c r="F5014" s="403"/>
      <c r="G5014" s="403"/>
      <c r="H5014" s="403"/>
      <c r="AY5014" s="126"/>
      <c r="BB5014" s="126"/>
      <c r="BE5014" s="126"/>
    </row>
    <row r="5015" spans="5:57" x14ac:dyDescent="0.25">
      <c r="E5015" s="403"/>
      <c r="F5015" s="403"/>
      <c r="G5015" s="403"/>
      <c r="H5015" s="403"/>
      <c r="AY5015" s="126"/>
      <c r="BB5015" s="126"/>
      <c r="BE5015" s="126"/>
    </row>
    <row r="5016" spans="5:57" x14ac:dyDescent="0.25">
      <c r="E5016" s="403"/>
      <c r="F5016" s="403"/>
      <c r="G5016" s="403"/>
      <c r="H5016" s="403"/>
      <c r="AY5016" s="126"/>
      <c r="BB5016" s="126"/>
      <c r="BE5016" s="126"/>
    </row>
    <row r="5017" spans="5:57" x14ac:dyDescent="0.25">
      <c r="E5017" s="403"/>
      <c r="F5017" s="403"/>
      <c r="G5017" s="403"/>
      <c r="H5017" s="403"/>
      <c r="AY5017" s="126"/>
      <c r="BB5017" s="126"/>
      <c r="BE5017" s="126"/>
    </row>
    <row r="5018" spans="5:57" x14ac:dyDescent="0.25">
      <c r="E5018" s="403"/>
      <c r="F5018" s="403"/>
      <c r="G5018" s="403"/>
      <c r="H5018" s="403"/>
      <c r="AY5018" s="126"/>
      <c r="BB5018" s="126"/>
      <c r="BE5018" s="126"/>
    </row>
    <row r="5019" spans="5:57" x14ac:dyDescent="0.25">
      <c r="E5019" s="403"/>
      <c r="F5019" s="403"/>
      <c r="G5019" s="403"/>
      <c r="H5019" s="403"/>
      <c r="AY5019" s="126"/>
      <c r="BB5019" s="126"/>
      <c r="BE5019" s="126"/>
    </row>
    <row r="5020" spans="5:57" x14ac:dyDescent="0.25">
      <c r="E5020" s="403"/>
      <c r="F5020" s="403"/>
      <c r="G5020" s="403"/>
      <c r="H5020" s="403"/>
      <c r="AY5020" s="126"/>
      <c r="BB5020" s="126"/>
      <c r="BE5020" s="126"/>
    </row>
    <row r="5021" spans="5:57" x14ac:dyDescent="0.25">
      <c r="E5021" s="403"/>
      <c r="F5021" s="403"/>
      <c r="G5021" s="403"/>
      <c r="H5021" s="403"/>
      <c r="AY5021" s="126"/>
      <c r="BB5021" s="126"/>
      <c r="BE5021" s="126"/>
    </row>
    <row r="5022" spans="5:57" x14ac:dyDescent="0.25">
      <c r="E5022" s="403"/>
      <c r="F5022" s="403"/>
      <c r="G5022" s="403"/>
      <c r="H5022" s="403"/>
      <c r="AY5022" s="126"/>
      <c r="BB5022" s="126"/>
      <c r="BE5022" s="126"/>
    </row>
    <row r="5023" spans="5:57" x14ac:dyDescent="0.25">
      <c r="E5023" s="403"/>
      <c r="F5023" s="403"/>
      <c r="G5023" s="403"/>
      <c r="H5023" s="403"/>
      <c r="AY5023" s="126"/>
      <c r="BB5023" s="126"/>
      <c r="BE5023" s="126"/>
    </row>
    <row r="5024" spans="5:57" x14ac:dyDescent="0.25">
      <c r="E5024" s="403"/>
      <c r="F5024" s="403"/>
      <c r="G5024" s="403"/>
      <c r="H5024" s="403"/>
      <c r="AY5024" s="126"/>
      <c r="BB5024" s="126"/>
      <c r="BE5024" s="126"/>
    </row>
    <row r="5025" spans="5:57" x14ac:dyDescent="0.25">
      <c r="E5025" s="403"/>
      <c r="F5025" s="403"/>
      <c r="G5025" s="403"/>
      <c r="H5025" s="403"/>
      <c r="AY5025" s="126"/>
      <c r="BB5025" s="126"/>
      <c r="BE5025" s="126"/>
    </row>
    <row r="5026" spans="5:57" x14ac:dyDescent="0.25">
      <c r="E5026" s="403"/>
      <c r="F5026" s="403"/>
      <c r="G5026" s="403"/>
      <c r="H5026" s="403"/>
      <c r="AY5026" s="126"/>
      <c r="BB5026" s="126"/>
      <c r="BE5026" s="126"/>
    </row>
    <row r="5027" spans="5:57" x14ac:dyDescent="0.25">
      <c r="E5027" s="403"/>
      <c r="F5027" s="403"/>
      <c r="G5027" s="403"/>
      <c r="H5027" s="403"/>
      <c r="AY5027" s="126"/>
      <c r="BB5027" s="126"/>
      <c r="BE5027" s="126"/>
    </row>
    <row r="5028" spans="5:57" x14ac:dyDescent="0.25">
      <c r="E5028" s="403"/>
      <c r="F5028" s="403"/>
      <c r="G5028" s="403"/>
      <c r="H5028" s="403"/>
      <c r="AY5028" s="126"/>
      <c r="BB5028" s="126"/>
      <c r="BE5028" s="126"/>
    </row>
    <row r="5029" spans="5:57" x14ac:dyDescent="0.25">
      <c r="E5029" s="403"/>
      <c r="F5029" s="403"/>
      <c r="G5029" s="403"/>
      <c r="H5029" s="403"/>
      <c r="AY5029" s="126"/>
      <c r="BB5029" s="126"/>
      <c r="BE5029" s="126"/>
    </row>
    <row r="5030" spans="5:57" x14ac:dyDescent="0.25">
      <c r="E5030" s="403"/>
      <c r="F5030" s="403"/>
      <c r="G5030" s="403"/>
      <c r="H5030" s="403"/>
      <c r="AY5030" s="126"/>
      <c r="BB5030" s="126"/>
      <c r="BE5030" s="126"/>
    </row>
    <row r="5031" spans="5:57" x14ac:dyDescent="0.25">
      <c r="E5031" s="403"/>
      <c r="F5031" s="403"/>
      <c r="G5031" s="403"/>
      <c r="H5031" s="403"/>
      <c r="AY5031" s="126"/>
      <c r="BB5031" s="126"/>
      <c r="BE5031" s="126"/>
    </row>
    <row r="5032" spans="5:57" x14ac:dyDescent="0.25">
      <c r="E5032" s="403"/>
      <c r="F5032" s="403"/>
      <c r="G5032" s="403"/>
      <c r="H5032" s="403"/>
      <c r="AY5032" s="126"/>
      <c r="BB5032" s="126"/>
      <c r="BE5032" s="126"/>
    </row>
    <row r="5033" spans="5:57" x14ac:dyDescent="0.25">
      <c r="E5033" s="403"/>
      <c r="F5033" s="403"/>
      <c r="G5033" s="403"/>
      <c r="H5033" s="403"/>
      <c r="AY5033" s="126"/>
      <c r="BB5033" s="126"/>
      <c r="BE5033" s="126"/>
    </row>
    <row r="5034" spans="5:57" x14ac:dyDescent="0.25">
      <c r="E5034" s="403"/>
      <c r="F5034" s="403"/>
      <c r="G5034" s="403"/>
      <c r="H5034" s="403"/>
      <c r="AY5034" s="126"/>
      <c r="BB5034" s="126"/>
      <c r="BE5034" s="126"/>
    </row>
    <row r="5035" spans="5:57" x14ac:dyDescent="0.25">
      <c r="E5035" s="403"/>
      <c r="F5035" s="403"/>
      <c r="G5035" s="403"/>
      <c r="H5035" s="403"/>
      <c r="AY5035" s="126"/>
      <c r="BB5035" s="126"/>
      <c r="BE5035" s="126"/>
    </row>
    <row r="5036" spans="5:57" x14ac:dyDescent="0.25">
      <c r="E5036" s="403"/>
      <c r="F5036" s="403"/>
      <c r="G5036" s="403"/>
      <c r="H5036" s="403"/>
      <c r="AY5036" s="126"/>
      <c r="BB5036" s="126"/>
      <c r="BE5036" s="126"/>
    </row>
    <row r="5037" spans="5:57" x14ac:dyDescent="0.25">
      <c r="E5037" s="403"/>
      <c r="F5037" s="403"/>
      <c r="G5037" s="403"/>
      <c r="H5037" s="403"/>
      <c r="AY5037" s="126"/>
      <c r="BB5037" s="126"/>
      <c r="BE5037" s="126"/>
    </row>
    <row r="5038" spans="5:57" x14ac:dyDescent="0.25">
      <c r="E5038" s="403"/>
      <c r="F5038" s="403"/>
      <c r="G5038" s="403"/>
      <c r="H5038" s="403"/>
      <c r="AY5038" s="126"/>
      <c r="BB5038" s="126"/>
      <c r="BE5038" s="126"/>
    </row>
    <row r="5039" spans="5:57" x14ac:dyDescent="0.25">
      <c r="E5039" s="403"/>
      <c r="F5039" s="403"/>
      <c r="G5039" s="403"/>
      <c r="H5039" s="403"/>
      <c r="AY5039" s="126"/>
      <c r="BB5039" s="126"/>
      <c r="BE5039" s="126"/>
    </row>
    <row r="5040" spans="5:57" x14ac:dyDescent="0.25">
      <c r="E5040" s="403"/>
      <c r="F5040" s="403"/>
      <c r="G5040" s="403"/>
      <c r="H5040" s="403"/>
      <c r="AY5040" s="126"/>
      <c r="BB5040" s="126"/>
      <c r="BE5040" s="126"/>
    </row>
    <row r="5041" spans="5:57" x14ac:dyDescent="0.25">
      <c r="E5041" s="403"/>
      <c r="F5041" s="403"/>
      <c r="G5041" s="403"/>
      <c r="H5041" s="403"/>
      <c r="AY5041" s="126"/>
      <c r="BB5041" s="126"/>
      <c r="BE5041" s="126"/>
    </row>
    <row r="5042" spans="5:57" x14ac:dyDescent="0.25">
      <c r="E5042" s="403"/>
      <c r="F5042" s="403"/>
      <c r="G5042" s="403"/>
      <c r="H5042" s="403"/>
      <c r="AY5042" s="126"/>
      <c r="BB5042" s="126"/>
      <c r="BE5042" s="126"/>
    </row>
    <row r="5043" spans="5:57" x14ac:dyDescent="0.25">
      <c r="E5043" s="403"/>
      <c r="F5043" s="403"/>
      <c r="G5043" s="403"/>
      <c r="H5043" s="403"/>
      <c r="AY5043" s="126"/>
      <c r="BB5043" s="126"/>
      <c r="BE5043" s="126"/>
    </row>
    <row r="5044" spans="5:57" x14ac:dyDescent="0.25">
      <c r="E5044" s="403"/>
      <c r="F5044" s="403"/>
      <c r="G5044" s="403"/>
      <c r="H5044" s="403"/>
      <c r="AY5044" s="126"/>
      <c r="BB5044" s="126"/>
      <c r="BE5044" s="126"/>
    </row>
    <row r="5045" spans="5:57" x14ac:dyDescent="0.25">
      <c r="E5045" s="403"/>
      <c r="F5045" s="403"/>
      <c r="G5045" s="403"/>
      <c r="H5045" s="403"/>
      <c r="AY5045" s="126"/>
      <c r="BB5045" s="126"/>
      <c r="BE5045" s="126"/>
    </row>
    <row r="5046" spans="5:57" x14ac:dyDescent="0.25">
      <c r="E5046" s="403"/>
      <c r="F5046" s="403"/>
      <c r="G5046" s="403"/>
      <c r="H5046" s="403"/>
      <c r="AY5046" s="126"/>
      <c r="BB5046" s="126"/>
      <c r="BE5046" s="126"/>
    </row>
    <row r="5047" spans="5:57" x14ac:dyDescent="0.25">
      <c r="E5047" s="403"/>
      <c r="F5047" s="403"/>
      <c r="G5047" s="403"/>
      <c r="H5047" s="403"/>
      <c r="AY5047" s="126"/>
      <c r="BB5047" s="126"/>
      <c r="BE5047" s="126"/>
    </row>
    <row r="5048" spans="5:57" x14ac:dyDescent="0.25">
      <c r="E5048" s="403"/>
      <c r="F5048" s="403"/>
      <c r="G5048" s="403"/>
      <c r="H5048" s="403"/>
      <c r="AY5048" s="126"/>
      <c r="BB5048" s="126"/>
      <c r="BE5048" s="126"/>
    </row>
    <row r="5049" spans="5:57" x14ac:dyDescent="0.25">
      <c r="E5049" s="403"/>
      <c r="F5049" s="403"/>
      <c r="G5049" s="403"/>
      <c r="H5049" s="403"/>
      <c r="AY5049" s="126"/>
      <c r="BB5049" s="126"/>
      <c r="BE5049" s="126"/>
    </row>
    <row r="5050" spans="5:57" x14ac:dyDescent="0.25">
      <c r="E5050" s="403"/>
      <c r="F5050" s="403"/>
      <c r="G5050" s="403"/>
      <c r="H5050" s="403"/>
      <c r="AY5050" s="126"/>
      <c r="BB5050" s="126"/>
      <c r="BE5050" s="126"/>
    </row>
    <row r="5051" spans="5:57" x14ac:dyDescent="0.25">
      <c r="E5051" s="403"/>
      <c r="F5051" s="403"/>
      <c r="G5051" s="403"/>
      <c r="H5051" s="403"/>
      <c r="AY5051" s="126"/>
      <c r="BB5051" s="126"/>
      <c r="BE5051" s="126"/>
    </row>
    <row r="5052" spans="5:57" x14ac:dyDescent="0.25">
      <c r="E5052" s="403"/>
      <c r="F5052" s="403"/>
      <c r="G5052" s="403"/>
      <c r="H5052" s="403"/>
      <c r="AY5052" s="126"/>
      <c r="BB5052" s="126"/>
      <c r="BE5052" s="126"/>
    </row>
    <row r="5053" spans="5:57" x14ac:dyDescent="0.25">
      <c r="E5053" s="403"/>
      <c r="F5053" s="403"/>
      <c r="G5053" s="403"/>
      <c r="H5053" s="403"/>
      <c r="AY5053" s="126"/>
      <c r="BB5053" s="126"/>
      <c r="BE5053" s="126"/>
    </row>
    <row r="5054" spans="5:57" x14ac:dyDescent="0.25">
      <c r="E5054" s="403"/>
      <c r="F5054" s="403"/>
      <c r="G5054" s="403"/>
      <c r="H5054" s="403"/>
      <c r="AY5054" s="126"/>
      <c r="BB5054" s="126"/>
      <c r="BE5054" s="126"/>
    </row>
    <row r="5055" spans="5:57" x14ac:dyDescent="0.25">
      <c r="E5055" s="403"/>
      <c r="F5055" s="403"/>
      <c r="G5055" s="403"/>
      <c r="H5055" s="403"/>
      <c r="AY5055" s="126"/>
      <c r="BB5055" s="126"/>
      <c r="BE5055" s="126"/>
    </row>
    <row r="5056" spans="5:57" x14ac:dyDescent="0.25">
      <c r="E5056" s="403"/>
      <c r="F5056" s="403"/>
      <c r="G5056" s="403"/>
      <c r="H5056" s="403"/>
      <c r="AY5056" s="126"/>
      <c r="BB5056" s="126"/>
      <c r="BE5056" s="126"/>
    </row>
    <row r="5057" spans="5:57" x14ac:dyDescent="0.25">
      <c r="E5057" s="403"/>
      <c r="F5057" s="403"/>
      <c r="G5057" s="403"/>
      <c r="H5057" s="403"/>
      <c r="AY5057" s="126"/>
      <c r="BB5057" s="126"/>
      <c r="BE5057" s="126"/>
    </row>
    <row r="5058" spans="5:57" x14ac:dyDescent="0.25">
      <c r="E5058" s="403"/>
      <c r="F5058" s="403"/>
      <c r="G5058" s="403"/>
      <c r="H5058" s="403"/>
      <c r="AY5058" s="126"/>
      <c r="BB5058" s="126"/>
      <c r="BE5058" s="126"/>
    </row>
    <row r="5059" spans="5:57" x14ac:dyDescent="0.25">
      <c r="E5059" s="403"/>
      <c r="F5059" s="403"/>
      <c r="G5059" s="403"/>
      <c r="H5059" s="403"/>
      <c r="AY5059" s="126"/>
      <c r="BB5059" s="126"/>
      <c r="BE5059" s="126"/>
    </row>
    <row r="5060" spans="5:57" x14ac:dyDescent="0.25">
      <c r="E5060" s="403"/>
      <c r="F5060" s="403"/>
      <c r="G5060" s="403"/>
      <c r="H5060" s="403"/>
      <c r="AY5060" s="126"/>
      <c r="BB5060" s="126"/>
      <c r="BE5060" s="126"/>
    </row>
    <row r="5061" spans="5:57" x14ac:dyDescent="0.25">
      <c r="E5061" s="403"/>
      <c r="F5061" s="403"/>
      <c r="G5061" s="403"/>
      <c r="H5061" s="403"/>
      <c r="AY5061" s="126"/>
      <c r="BB5061" s="126"/>
      <c r="BE5061" s="126"/>
    </row>
    <row r="5062" spans="5:57" x14ac:dyDescent="0.25">
      <c r="E5062" s="403"/>
      <c r="F5062" s="403"/>
      <c r="G5062" s="403"/>
      <c r="H5062" s="403"/>
      <c r="AY5062" s="126"/>
      <c r="BB5062" s="126"/>
      <c r="BE5062" s="126"/>
    </row>
    <row r="5063" spans="5:57" x14ac:dyDescent="0.25">
      <c r="E5063" s="403"/>
      <c r="F5063" s="403"/>
      <c r="G5063" s="403"/>
      <c r="H5063" s="403"/>
      <c r="AY5063" s="126"/>
      <c r="BB5063" s="126"/>
      <c r="BE5063" s="126"/>
    </row>
    <row r="5064" spans="5:57" x14ac:dyDescent="0.25">
      <c r="E5064" s="403"/>
      <c r="F5064" s="403"/>
      <c r="G5064" s="403"/>
      <c r="H5064" s="403"/>
      <c r="AY5064" s="126"/>
      <c r="BB5064" s="126"/>
      <c r="BE5064" s="126"/>
    </row>
    <row r="5065" spans="5:57" x14ac:dyDescent="0.25">
      <c r="E5065" s="403"/>
      <c r="F5065" s="403"/>
      <c r="G5065" s="403"/>
      <c r="H5065" s="403"/>
      <c r="AY5065" s="126"/>
      <c r="BB5065" s="126"/>
      <c r="BE5065" s="126"/>
    </row>
    <row r="5066" spans="5:57" x14ac:dyDescent="0.25">
      <c r="E5066" s="403"/>
      <c r="F5066" s="403"/>
      <c r="G5066" s="403"/>
      <c r="H5066" s="403"/>
      <c r="AY5066" s="126"/>
      <c r="BB5066" s="126"/>
      <c r="BE5066" s="126"/>
    </row>
    <row r="5067" spans="5:57" x14ac:dyDescent="0.25">
      <c r="E5067" s="403"/>
      <c r="F5067" s="403"/>
      <c r="G5067" s="403"/>
      <c r="H5067" s="403"/>
      <c r="AY5067" s="126"/>
      <c r="BB5067" s="126"/>
      <c r="BE5067" s="126"/>
    </row>
    <row r="5068" spans="5:57" x14ac:dyDescent="0.25">
      <c r="E5068" s="403"/>
      <c r="F5068" s="403"/>
      <c r="G5068" s="403"/>
      <c r="H5068" s="403"/>
      <c r="AY5068" s="126"/>
      <c r="BB5068" s="126"/>
      <c r="BE5068" s="126"/>
    </row>
    <row r="5069" spans="5:57" x14ac:dyDescent="0.25">
      <c r="E5069" s="403"/>
      <c r="F5069" s="403"/>
      <c r="G5069" s="403"/>
      <c r="H5069" s="403"/>
      <c r="AY5069" s="126"/>
      <c r="BB5069" s="126"/>
      <c r="BE5069" s="126"/>
    </row>
    <row r="5070" spans="5:57" x14ac:dyDescent="0.25">
      <c r="E5070" s="403"/>
      <c r="F5070" s="403"/>
      <c r="G5070" s="403"/>
      <c r="H5070" s="403"/>
      <c r="AY5070" s="126"/>
      <c r="BB5070" s="126"/>
      <c r="BE5070" s="126"/>
    </row>
    <row r="5071" spans="5:57" x14ac:dyDescent="0.25">
      <c r="E5071" s="403"/>
      <c r="F5071" s="403"/>
      <c r="G5071" s="403"/>
      <c r="H5071" s="403"/>
      <c r="AY5071" s="126"/>
      <c r="BB5071" s="126"/>
      <c r="BE5071" s="126"/>
    </row>
    <row r="5072" spans="5:57" x14ac:dyDescent="0.25">
      <c r="E5072" s="403"/>
      <c r="F5072" s="403"/>
      <c r="G5072" s="403"/>
      <c r="H5072" s="403"/>
      <c r="AY5072" s="126"/>
      <c r="BB5072" s="126"/>
      <c r="BE5072" s="126"/>
    </row>
    <row r="5073" spans="5:57" x14ac:dyDescent="0.25">
      <c r="E5073" s="403"/>
      <c r="F5073" s="403"/>
      <c r="G5073" s="403"/>
      <c r="H5073" s="403"/>
      <c r="AY5073" s="126"/>
      <c r="BB5073" s="126"/>
      <c r="BE5073" s="126"/>
    </row>
    <row r="5074" spans="5:57" x14ac:dyDescent="0.25">
      <c r="E5074" s="403"/>
      <c r="F5074" s="403"/>
      <c r="G5074" s="403"/>
      <c r="H5074" s="403"/>
      <c r="AY5074" s="126"/>
      <c r="BB5074" s="126"/>
      <c r="BE5074" s="126"/>
    </row>
    <row r="5075" spans="5:57" x14ac:dyDescent="0.25">
      <c r="E5075" s="403"/>
      <c r="F5075" s="403"/>
      <c r="G5075" s="403"/>
      <c r="H5075" s="403"/>
      <c r="AY5075" s="126"/>
      <c r="BB5075" s="126"/>
      <c r="BE5075" s="126"/>
    </row>
    <row r="5076" spans="5:57" x14ac:dyDescent="0.25">
      <c r="E5076" s="403"/>
      <c r="F5076" s="403"/>
      <c r="G5076" s="403"/>
      <c r="H5076" s="403"/>
      <c r="AY5076" s="126"/>
      <c r="BB5076" s="126"/>
      <c r="BE5076" s="126"/>
    </row>
    <row r="5077" spans="5:57" x14ac:dyDescent="0.25">
      <c r="E5077" s="403"/>
      <c r="F5077" s="403"/>
      <c r="G5077" s="403"/>
      <c r="H5077" s="403"/>
      <c r="AY5077" s="126"/>
      <c r="BB5077" s="126"/>
      <c r="BE5077" s="126"/>
    </row>
    <row r="5078" spans="5:57" x14ac:dyDescent="0.25">
      <c r="E5078" s="403"/>
      <c r="F5078" s="403"/>
      <c r="G5078" s="403"/>
      <c r="H5078" s="403"/>
      <c r="AY5078" s="126"/>
      <c r="BB5078" s="126"/>
      <c r="BE5078" s="126"/>
    </row>
    <row r="5079" spans="5:57" x14ac:dyDescent="0.25">
      <c r="E5079" s="403"/>
      <c r="F5079" s="403"/>
      <c r="G5079" s="403"/>
      <c r="H5079" s="403"/>
      <c r="AY5079" s="126"/>
      <c r="BB5079" s="126"/>
      <c r="BE5079" s="126"/>
    </row>
    <row r="5080" spans="5:57" x14ac:dyDescent="0.25">
      <c r="E5080" s="403"/>
      <c r="F5080" s="403"/>
      <c r="G5080" s="403"/>
      <c r="H5080" s="403"/>
      <c r="AY5080" s="126"/>
      <c r="BB5080" s="126"/>
      <c r="BE5080" s="126"/>
    </row>
    <row r="5081" spans="5:57" x14ac:dyDescent="0.25">
      <c r="E5081" s="403"/>
      <c r="F5081" s="403"/>
      <c r="G5081" s="403"/>
      <c r="H5081" s="403"/>
      <c r="AY5081" s="126"/>
      <c r="BB5081" s="126"/>
      <c r="BE5081" s="126"/>
    </row>
    <row r="5082" spans="5:57" x14ac:dyDescent="0.25">
      <c r="E5082" s="403"/>
      <c r="F5082" s="403"/>
      <c r="G5082" s="403"/>
      <c r="H5082" s="403"/>
      <c r="AY5082" s="126"/>
      <c r="BB5082" s="126"/>
      <c r="BE5082" s="126"/>
    </row>
    <row r="5083" spans="5:57" x14ac:dyDescent="0.25">
      <c r="E5083" s="403"/>
      <c r="F5083" s="403"/>
      <c r="G5083" s="403"/>
      <c r="H5083" s="403"/>
      <c r="AY5083" s="126"/>
      <c r="BB5083" s="126"/>
      <c r="BE5083" s="126"/>
    </row>
    <row r="5084" spans="5:57" x14ac:dyDescent="0.25">
      <c r="E5084" s="403"/>
      <c r="F5084" s="403"/>
      <c r="G5084" s="403"/>
      <c r="H5084" s="403"/>
      <c r="AY5084" s="126"/>
      <c r="BB5084" s="126"/>
      <c r="BE5084" s="126"/>
    </row>
    <row r="5085" spans="5:57" x14ac:dyDescent="0.25">
      <c r="E5085" s="403"/>
      <c r="F5085" s="403"/>
      <c r="G5085" s="403"/>
      <c r="H5085" s="403"/>
      <c r="AY5085" s="126"/>
      <c r="BB5085" s="126"/>
      <c r="BE5085" s="126"/>
    </row>
    <row r="5086" spans="5:57" x14ac:dyDescent="0.25">
      <c r="E5086" s="403"/>
      <c r="F5086" s="403"/>
      <c r="G5086" s="403"/>
      <c r="H5086" s="403"/>
      <c r="AY5086" s="126"/>
      <c r="BB5086" s="126"/>
      <c r="BE5086" s="126"/>
    </row>
    <row r="5087" spans="5:57" x14ac:dyDescent="0.25">
      <c r="E5087" s="403"/>
      <c r="F5087" s="403"/>
      <c r="G5087" s="403"/>
      <c r="H5087" s="403"/>
      <c r="AY5087" s="126"/>
      <c r="BB5087" s="126"/>
      <c r="BE5087" s="126"/>
    </row>
    <row r="5088" spans="5:57" x14ac:dyDescent="0.25">
      <c r="E5088" s="403"/>
      <c r="F5088" s="403"/>
      <c r="G5088" s="403"/>
      <c r="H5088" s="403"/>
      <c r="AY5088" s="126"/>
      <c r="BB5088" s="126"/>
      <c r="BE5088" s="126"/>
    </row>
    <row r="5089" spans="5:57" x14ac:dyDescent="0.25">
      <c r="E5089" s="403"/>
      <c r="F5089" s="403"/>
      <c r="G5089" s="403"/>
      <c r="H5089" s="403"/>
      <c r="AY5089" s="126"/>
      <c r="BB5089" s="126"/>
      <c r="BE5089" s="126"/>
    </row>
    <row r="5090" spans="5:57" x14ac:dyDescent="0.25">
      <c r="E5090" s="403"/>
      <c r="F5090" s="403"/>
      <c r="G5090" s="403"/>
      <c r="H5090" s="403"/>
      <c r="AY5090" s="126"/>
      <c r="BB5090" s="126"/>
      <c r="BE5090" s="126"/>
    </row>
    <row r="5091" spans="5:57" x14ac:dyDescent="0.25">
      <c r="E5091" s="403"/>
      <c r="F5091" s="403"/>
      <c r="G5091" s="403"/>
      <c r="H5091" s="403"/>
      <c r="AY5091" s="126"/>
      <c r="BB5091" s="126"/>
      <c r="BE5091" s="126"/>
    </row>
    <row r="5092" spans="5:57" x14ac:dyDescent="0.25">
      <c r="E5092" s="403"/>
      <c r="F5092" s="403"/>
      <c r="G5092" s="403"/>
      <c r="H5092" s="403"/>
      <c r="AY5092" s="126"/>
      <c r="BB5092" s="126"/>
      <c r="BE5092" s="126"/>
    </row>
    <row r="5093" spans="5:57" x14ac:dyDescent="0.25">
      <c r="E5093" s="403"/>
      <c r="F5093" s="403"/>
      <c r="G5093" s="403"/>
      <c r="H5093" s="403"/>
      <c r="AY5093" s="126"/>
      <c r="BB5093" s="126"/>
      <c r="BE5093" s="126"/>
    </row>
    <row r="5094" spans="5:57" x14ac:dyDescent="0.25">
      <c r="E5094" s="403"/>
      <c r="F5094" s="403"/>
      <c r="G5094" s="403"/>
      <c r="H5094" s="403"/>
      <c r="AY5094" s="126"/>
      <c r="BB5094" s="126"/>
      <c r="BE5094" s="126"/>
    </row>
    <row r="5095" spans="5:57" x14ac:dyDescent="0.25">
      <c r="E5095" s="403"/>
      <c r="F5095" s="403"/>
      <c r="G5095" s="403"/>
      <c r="H5095" s="403"/>
      <c r="AY5095" s="126"/>
      <c r="BB5095" s="126"/>
      <c r="BE5095" s="126"/>
    </row>
    <row r="5096" spans="5:57" x14ac:dyDescent="0.25">
      <c r="E5096" s="403"/>
      <c r="F5096" s="403"/>
      <c r="G5096" s="403"/>
      <c r="H5096" s="403"/>
      <c r="AY5096" s="126"/>
      <c r="BB5096" s="126"/>
      <c r="BE5096" s="126"/>
    </row>
    <row r="5097" spans="5:57" x14ac:dyDescent="0.25">
      <c r="E5097" s="403"/>
      <c r="F5097" s="403"/>
      <c r="G5097" s="403"/>
      <c r="H5097" s="403"/>
      <c r="AY5097" s="126"/>
      <c r="BB5097" s="126"/>
      <c r="BE5097" s="126"/>
    </row>
    <row r="5098" spans="5:57" x14ac:dyDescent="0.25">
      <c r="E5098" s="403"/>
      <c r="F5098" s="403"/>
      <c r="G5098" s="403"/>
      <c r="H5098" s="403"/>
      <c r="AY5098" s="126"/>
      <c r="BB5098" s="126"/>
      <c r="BE5098" s="126"/>
    </row>
    <row r="5099" spans="5:57" x14ac:dyDescent="0.25">
      <c r="E5099" s="403"/>
      <c r="F5099" s="403"/>
      <c r="G5099" s="403"/>
      <c r="H5099" s="403"/>
      <c r="AY5099" s="126"/>
      <c r="BB5099" s="126"/>
      <c r="BE5099" s="126"/>
    </row>
    <row r="5100" spans="5:57" x14ac:dyDescent="0.25">
      <c r="E5100" s="403"/>
      <c r="F5100" s="403"/>
      <c r="G5100" s="403"/>
      <c r="H5100" s="403"/>
      <c r="AY5100" s="126"/>
      <c r="BB5100" s="126"/>
      <c r="BE5100" s="126"/>
    </row>
    <row r="5101" spans="5:57" x14ac:dyDescent="0.25">
      <c r="E5101" s="403"/>
      <c r="F5101" s="403"/>
      <c r="G5101" s="403"/>
      <c r="H5101" s="403"/>
      <c r="AY5101" s="126"/>
      <c r="BB5101" s="126"/>
      <c r="BE5101" s="126"/>
    </row>
    <row r="5102" spans="5:57" x14ac:dyDescent="0.25">
      <c r="E5102" s="403"/>
      <c r="F5102" s="403"/>
      <c r="G5102" s="403"/>
      <c r="H5102" s="403"/>
      <c r="AY5102" s="126"/>
      <c r="BB5102" s="126"/>
      <c r="BE5102" s="126"/>
    </row>
    <row r="5103" spans="5:57" x14ac:dyDescent="0.25">
      <c r="E5103" s="403"/>
      <c r="F5103" s="403"/>
      <c r="G5103" s="403"/>
      <c r="H5103" s="403"/>
      <c r="AY5103" s="126"/>
      <c r="BB5103" s="126"/>
      <c r="BE5103" s="126"/>
    </row>
    <row r="5104" spans="5:57" x14ac:dyDescent="0.25">
      <c r="E5104" s="403"/>
      <c r="F5104" s="403"/>
      <c r="G5104" s="403"/>
      <c r="H5104" s="403"/>
      <c r="AY5104" s="126"/>
      <c r="BB5104" s="126"/>
      <c r="BE5104" s="126"/>
    </row>
    <row r="5105" spans="5:57" x14ac:dyDescent="0.25">
      <c r="E5105" s="403"/>
      <c r="F5105" s="403"/>
      <c r="G5105" s="403"/>
      <c r="H5105" s="403"/>
      <c r="AY5105" s="126"/>
      <c r="BB5105" s="126"/>
      <c r="BE5105" s="126"/>
    </row>
    <row r="5106" spans="5:57" x14ac:dyDescent="0.25">
      <c r="E5106" s="403"/>
      <c r="F5106" s="403"/>
      <c r="G5106" s="403"/>
      <c r="H5106" s="403"/>
      <c r="AY5106" s="126"/>
      <c r="BB5106" s="126"/>
      <c r="BE5106" s="126"/>
    </row>
    <row r="5107" spans="5:57" x14ac:dyDescent="0.25">
      <c r="E5107" s="403"/>
      <c r="F5107" s="403"/>
      <c r="G5107" s="403"/>
      <c r="H5107" s="403"/>
      <c r="AY5107" s="126"/>
      <c r="BB5107" s="126"/>
      <c r="BE5107" s="126"/>
    </row>
    <row r="5108" spans="5:57" x14ac:dyDescent="0.25">
      <c r="E5108" s="403"/>
      <c r="F5108" s="403"/>
      <c r="G5108" s="403"/>
      <c r="H5108" s="403"/>
      <c r="AY5108" s="126"/>
      <c r="BB5108" s="126"/>
      <c r="BE5108" s="126"/>
    </row>
    <row r="5109" spans="5:57" x14ac:dyDescent="0.25">
      <c r="E5109" s="403"/>
      <c r="F5109" s="403"/>
      <c r="G5109" s="403"/>
      <c r="H5109" s="403"/>
      <c r="AY5109" s="126"/>
      <c r="BB5109" s="126"/>
      <c r="BE5109" s="126"/>
    </row>
    <row r="5110" spans="5:57" x14ac:dyDescent="0.25">
      <c r="E5110" s="403"/>
      <c r="F5110" s="403"/>
      <c r="G5110" s="403"/>
      <c r="H5110" s="403"/>
      <c r="AY5110" s="126"/>
      <c r="BB5110" s="126"/>
      <c r="BE5110" s="126"/>
    </row>
    <row r="5111" spans="5:57" x14ac:dyDescent="0.25">
      <c r="E5111" s="403"/>
      <c r="F5111" s="403"/>
      <c r="G5111" s="403"/>
      <c r="H5111" s="403"/>
      <c r="AY5111" s="126"/>
      <c r="BB5111" s="126"/>
      <c r="BE5111" s="126"/>
    </row>
    <row r="5112" spans="5:57" x14ac:dyDescent="0.25">
      <c r="E5112" s="403"/>
      <c r="F5112" s="403"/>
      <c r="G5112" s="403"/>
      <c r="H5112" s="403"/>
      <c r="AY5112" s="126"/>
      <c r="BB5112" s="126"/>
      <c r="BE5112" s="126"/>
    </row>
    <row r="5113" spans="5:57" x14ac:dyDescent="0.25">
      <c r="E5113" s="403"/>
      <c r="F5113" s="403"/>
      <c r="G5113" s="403"/>
      <c r="H5113" s="403"/>
      <c r="AY5113" s="126"/>
      <c r="BB5113" s="126"/>
      <c r="BE5113" s="126"/>
    </row>
    <row r="5114" spans="5:57" x14ac:dyDescent="0.25">
      <c r="E5114" s="403"/>
      <c r="F5114" s="403"/>
      <c r="G5114" s="403"/>
      <c r="H5114" s="403"/>
      <c r="AY5114" s="126"/>
      <c r="BB5114" s="126"/>
      <c r="BE5114" s="126"/>
    </row>
    <row r="5115" spans="5:57" x14ac:dyDescent="0.25">
      <c r="E5115" s="403"/>
      <c r="F5115" s="403"/>
      <c r="G5115" s="403"/>
      <c r="H5115" s="403"/>
      <c r="AY5115" s="126"/>
      <c r="BB5115" s="126"/>
      <c r="BE5115" s="126"/>
    </row>
    <row r="5116" spans="5:57" x14ac:dyDescent="0.25">
      <c r="E5116" s="403"/>
      <c r="F5116" s="403"/>
      <c r="G5116" s="403"/>
      <c r="H5116" s="403"/>
      <c r="AY5116" s="126"/>
      <c r="BB5116" s="126"/>
      <c r="BE5116" s="126"/>
    </row>
    <row r="5117" spans="5:57" x14ac:dyDescent="0.25">
      <c r="E5117" s="403"/>
      <c r="F5117" s="403"/>
      <c r="G5117" s="403"/>
      <c r="H5117" s="403"/>
      <c r="AY5117" s="126"/>
      <c r="BB5117" s="126"/>
      <c r="BE5117" s="126"/>
    </row>
    <row r="5118" spans="5:57" x14ac:dyDescent="0.25">
      <c r="E5118" s="403"/>
      <c r="F5118" s="403"/>
      <c r="G5118" s="403"/>
      <c r="H5118" s="403"/>
      <c r="AY5118" s="126"/>
      <c r="BB5118" s="126"/>
      <c r="BE5118" s="126"/>
    </row>
    <row r="5119" spans="5:57" x14ac:dyDescent="0.25">
      <c r="E5119" s="403"/>
      <c r="F5119" s="403"/>
      <c r="G5119" s="403"/>
      <c r="H5119" s="403"/>
      <c r="AY5119" s="126"/>
      <c r="BB5119" s="126"/>
      <c r="BE5119" s="126"/>
    </row>
    <row r="5120" spans="5:57" x14ac:dyDescent="0.25">
      <c r="E5120" s="403"/>
      <c r="F5120" s="403"/>
      <c r="G5120" s="403"/>
      <c r="H5120" s="403"/>
      <c r="AY5120" s="126"/>
      <c r="BB5120" s="126"/>
      <c r="BE5120" s="126"/>
    </row>
    <row r="5121" spans="5:57" x14ac:dyDescent="0.25">
      <c r="E5121" s="403"/>
      <c r="F5121" s="403"/>
      <c r="G5121" s="403"/>
      <c r="H5121" s="403"/>
      <c r="AY5121" s="126"/>
      <c r="BB5121" s="126"/>
      <c r="BE5121" s="126"/>
    </row>
    <row r="5122" spans="5:57" x14ac:dyDescent="0.25">
      <c r="E5122" s="403"/>
      <c r="F5122" s="403"/>
      <c r="G5122" s="403"/>
      <c r="H5122" s="403"/>
      <c r="AY5122" s="126"/>
      <c r="BB5122" s="126"/>
      <c r="BE5122" s="126"/>
    </row>
    <row r="5123" spans="5:57" x14ac:dyDescent="0.25">
      <c r="E5123" s="403"/>
      <c r="F5123" s="403"/>
      <c r="G5123" s="403"/>
      <c r="H5123" s="403"/>
      <c r="AY5123" s="126"/>
      <c r="BB5123" s="126"/>
      <c r="BE5123" s="126"/>
    </row>
    <row r="5124" spans="5:57" x14ac:dyDescent="0.25">
      <c r="E5124" s="403"/>
      <c r="F5124" s="403"/>
      <c r="G5124" s="403"/>
      <c r="H5124" s="403"/>
      <c r="AY5124" s="126"/>
      <c r="BB5124" s="126"/>
      <c r="BE5124" s="126"/>
    </row>
    <row r="5125" spans="5:57" x14ac:dyDescent="0.25">
      <c r="E5125" s="403"/>
      <c r="F5125" s="403"/>
      <c r="G5125" s="403"/>
      <c r="H5125" s="403"/>
      <c r="AY5125" s="126"/>
      <c r="BB5125" s="126"/>
      <c r="BE5125" s="126"/>
    </row>
    <row r="5126" spans="5:57" x14ac:dyDescent="0.25">
      <c r="E5126" s="403"/>
      <c r="F5126" s="403"/>
      <c r="G5126" s="403"/>
      <c r="H5126" s="403"/>
      <c r="AY5126" s="126"/>
      <c r="BB5126" s="126"/>
      <c r="BE5126" s="126"/>
    </row>
    <row r="5127" spans="5:57" x14ac:dyDescent="0.25">
      <c r="E5127" s="403"/>
      <c r="F5127" s="403"/>
      <c r="G5127" s="403"/>
      <c r="H5127" s="403"/>
      <c r="AY5127" s="126"/>
      <c r="BB5127" s="126"/>
      <c r="BE5127" s="126"/>
    </row>
    <row r="5128" spans="5:57" x14ac:dyDescent="0.25">
      <c r="E5128" s="403"/>
      <c r="F5128" s="403"/>
      <c r="G5128" s="403"/>
      <c r="H5128" s="403"/>
      <c r="AY5128" s="126"/>
      <c r="BB5128" s="126"/>
      <c r="BE5128" s="126"/>
    </row>
    <row r="5129" spans="5:57" x14ac:dyDescent="0.25">
      <c r="E5129" s="403"/>
      <c r="F5129" s="403"/>
      <c r="G5129" s="403"/>
      <c r="H5129" s="403"/>
      <c r="AY5129" s="126"/>
      <c r="BB5129" s="126"/>
      <c r="BE5129" s="126"/>
    </row>
    <row r="5130" spans="5:57" x14ac:dyDescent="0.25">
      <c r="E5130" s="403"/>
      <c r="F5130" s="403"/>
      <c r="G5130" s="403"/>
      <c r="H5130" s="403"/>
      <c r="AY5130" s="126"/>
      <c r="BB5130" s="126"/>
      <c r="BE5130" s="126"/>
    </row>
    <row r="5131" spans="5:57" x14ac:dyDescent="0.25">
      <c r="E5131" s="403"/>
      <c r="F5131" s="403"/>
      <c r="G5131" s="403"/>
      <c r="H5131" s="403"/>
      <c r="AY5131" s="126"/>
      <c r="BB5131" s="126"/>
      <c r="BE5131" s="126"/>
    </row>
    <row r="5132" spans="5:57" x14ac:dyDescent="0.25">
      <c r="E5132" s="403"/>
      <c r="F5132" s="403"/>
      <c r="G5132" s="403"/>
      <c r="H5132" s="403"/>
      <c r="AY5132" s="126"/>
      <c r="BB5132" s="126"/>
      <c r="BE5132" s="126"/>
    </row>
    <row r="5133" spans="5:57" x14ac:dyDescent="0.25">
      <c r="E5133" s="403"/>
      <c r="F5133" s="403"/>
      <c r="G5133" s="403"/>
      <c r="H5133" s="403"/>
      <c r="AY5133" s="126"/>
      <c r="BB5133" s="126"/>
      <c r="BE5133" s="126"/>
    </row>
    <row r="5134" spans="5:57" x14ac:dyDescent="0.25">
      <c r="E5134" s="403"/>
      <c r="F5134" s="403"/>
      <c r="G5134" s="403"/>
      <c r="H5134" s="403"/>
      <c r="AY5134" s="126"/>
      <c r="BB5134" s="126"/>
      <c r="BE5134" s="126"/>
    </row>
    <row r="5135" spans="5:57" x14ac:dyDescent="0.25">
      <c r="E5135" s="403"/>
      <c r="F5135" s="403"/>
      <c r="G5135" s="403"/>
      <c r="H5135" s="403"/>
      <c r="AY5135" s="126"/>
      <c r="BB5135" s="126"/>
      <c r="BE5135" s="126"/>
    </row>
    <row r="5136" spans="5:57" x14ac:dyDescent="0.25">
      <c r="E5136" s="403"/>
      <c r="F5136" s="403"/>
      <c r="G5136" s="403"/>
      <c r="H5136" s="403"/>
      <c r="AY5136" s="126"/>
      <c r="BB5136" s="126"/>
      <c r="BE5136" s="126"/>
    </row>
    <row r="5137" spans="5:57" x14ac:dyDescent="0.25">
      <c r="E5137" s="403"/>
      <c r="F5137" s="403"/>
      <c r="G5137" s="403"/>
      <c r="H5137" s="403"/>
      <c r="AY5137" s="126"/>
      <c r="BB5137" s="126"/>
      <c r="BE5137" s="126"/>
    </row>
    <row r="5138" spans="5:57" x14ac:dyDescent="0.25">
      <c r="E5138" s="403"/>
      <c r="F5138" s="403"/>
      <c r="G5138" s="403"/>
      <c r="H5138" s="403"/>
      <c r="AY5138" s="126"/>
      <c r="BB5138" s="126"/>
      <c r="BE5138" s="126"/>
    </row>
    <row r="5139" spans="5:57" x14ac:dyDescent="0.25">
      <c r="E5139" s="403"/>
      <c r="F5139" s="403"/>
      <c r="G5139" s="403"/>
      <c r="H5139" s="403"/>
      <c r="AY5139" s="126"/>
      <c r="BB5139" s="126"/>
      <c r="BE5139" s="126"/>
    </row>
    <row r="5140" spans="5:57" x14ac:dyDescent="0.25">
      <c r="E5140" s="403"/>
      <c r="F5140" s="403"/>
      <c r="G5140" s="403"/>
      <c r="H5140" s="403"/>
      <c r="AY5140" s="126"/>
      <c r="BB5140" s="126"/>
      <c r="BE5140" s="126"/>
    </row>
    <row r="5141" spans="5:57" x14ac:dyDescent="0.25">
      <c r="E5141" s="403"/>
      <c r="F5141" s="403"/>
      <c r="G5141" s="403"/>
      <c r="H5141" s="403"/>
      <c r="AY5141" s="126"/>
      <c r="BB5141" s="126"/>
      <c r="BE5141" s="126"/>
    </row>
    <row r="5142" spans="5:57" x14ac:dyDescent="0.25">
      <c r="E5142" s="403"/>
      <c r="F5142" s="403"/>
      <c r="G5142" s="403"/>
      <c r="H5142" s="403"/>
      <c r="AY5142" s="126"/>
      <c r="BB5142" s="126"/>
      <c r="BE5142" s="126"/>
    </row>
    <row r="5143" spans="5:57" x14ac:dyDescent="0.25">
      <c r="E5143" s="403"/>
      <c r="F5143" s="403"/>
      <c r="G5143" s="403"/>
      <c r="H5143" s="403"/>
      <c r="AY5143" s="126"/>
      <c r="BB5143" s="126"/>
      <c r="BE5143" s="126"/>
    </row>
    <row r="5144" spans="5:57" x14ac:dyDescent="0.25">
      <c r="E5144" s="403"/>
      <c r="F5144" s="403"/>
      <c r="G5144" s="403"/>
      <c r="H5144" s="403"/>
      <c r="AY5144" s="126"/>
      <c r="BB5144" s="126"/>
      <c r="BE5144" s="126"/>
    </row>
    <row r="5145" spans="5:57" x14ac:dyDescent="0.25">
      <c r="E5145" s="403"/>
      <c r="F5145" s="403"/>
      <c r="G5145" s="403"/>
      <c r="H5145" s="403"/>
      <c r="AY5145" s="126"/>
      <c r="BB5145" s="126"/>
      <c r="BE5145" s="126"/>
    </row>
    <row r="5146" spans="5:57" x14ac:dyDescent="0.25">
      <c r="E5146" s="403"/>
      <c r="F5146" s="403"/>
      <c r="G5146" s="403"/>
      <c r="H5146" s="403"/>
      <c r="AY5146" s="126"/>
      <c r="BB5146" s="126"/>
      <c r="BE5146" s="126"/>
    </row>
    <row r="5147" spans="5:57" x14ac:dyDescent="0.25">
      <c r="E5147" s="403"/>
      <c r="F5147" s="403"/>
      <c r="G5147" s="403"/>
      <c r="H5147" s="403"/>
      <c r="AY5147" s="126"/>
      <c r="BB5147" s="126"/>
      <c r="BE5147" s="126"/>
    </row>
    <row r="5148" spans="5:57" x14ac:dyDescent="0.25">
      <c r="E5148" s="403"/>
      <c r="F5148" s="403"/>
      <c r="G5148" s="403"/>
      <c r="H5148" s="403"/>
      <c r="AY5148" s="126"/>
      <c r="BB5148" s="126"/>
      <c r="BE5148" s="126"/>
    </row>
    <row r="5149" spans="5:57" x14ac:dyDescent="0.25">
      <c r="E5149" s="403"/>
      <c r="F5149" s="403"/>
      <c r="G5149" s="403"/>
      <c r="H5149" s="403"/>
      <c r="AY5149" s="126"/>
      <c r="BB5149" s="126"/>
      <c r="BE5149" s="126"/>
    </row>
    <row r="5150" spans="5:57" x14ac:dyDescent="0.25">
      <c r="E5150" s="403"/>
      <c r="F5150" s="403"/>
      <c r="G5150" s="403"/>
      <c r="H5150" s="403"/>
      <c r="AY5150" s="126"/>
      <c r="BB5150" s="126"/>
      <c r="BE5150" s="126"/>
    </row>
    <row r="5151" spans="5:57" x14ac:dyDescent="0.25">
      <c r="E5151" s="403"/>
      <c r="F5151" s="403"/>
      <c r="G5151" s="403"/>
      <c r="H5151" s="403"/>
      <c r="AY5151" s="126"/>
      <c r="BB5151" s="126"/>
      <c r="BE5151" s="126"/>
    </row>
    <row r="5152" spans="5:57" x14ac:dyDescent="0.25">
      <c r="E5152" s="403"/>
      <c r="F5152" s="403"/>
      <c r="G5152" s="403"/>
      <c r="H5152" s="403"/>
      <c r="AY5152" s="126"/>
      <c r="BB5152" s="126"/>
      <c r="BE5152" s="126"/>
    </row>
    <row r="5153" spans="5:57" x14ac:dyDescent="0.25">
      <c r="E5153" s="403"/>
      <c r="F5153" s="403"/>
      <c r="G5153" s="403"/>
      <c r="H5153" s="403"/>
      <c r="AY5153" s="126"/>
      <c r="BB5153" s="126"/>
      <c r="BE5153" s="126"/>
    </row>
    <row r="5154" spans="5:57" x14ac:dyDescent="0.25">
      <c r="E5154" s="403"/>
      <c r="F5154" s="403"/>
      <c r="G5154" s="403"/>
      <c r="H5154" s="403"/>
      <c r="AY5154" s="126"/>
      <c r="BB5154" s="126"/>
      <c r="BE5154" s="126"/>
    </row>
    <row r="5155" spans="5:57" x14ac:dyDescent="0.25">
      <c r="E5155" s="403"/>
      <c r="F5155" s="403"/>
      <c r="G5155" s="403"/>
      <c r="H5155" s="403"/>
      <c r="AY5155" s="126"/>
      <c r="BB5155" s="126"/>
      <c r="BE5155" s="126"/>
    </row>
    <row r="5156" spans="5:57" x14ac:dyDescent="0.25">
      <c r="E5156" s="403"/>
      <c r="F5156" s="403"/>
      <c r="G5156" s="403"/>
      <c r="H5156" s="403"/>
      <c r="AY5156" s="126"/>
      <c r="BB5156" s="126"/>
      <c r="BE5156" s="126"/>
    </row>
    <row r="5157" spans="5:57" x14ac:dyDescent="0.25">
      <c r="E5157" s="403"/>
      <c r="F5157" s="403"/>
      <c r="G5157" s="403"/>
      <c r="H5157" s="403"/>
      <c r="AY5157" s="126"/>
      <c r="BB5157" s="126"/>
      <c r="BE5157" s="126"/>
    </row>
    <row r="5158" spans="5:57" x14ac:dyDescent="0.25">
      <c r="E5158" s="403"/>
      <c r="F5158" s="403"/>
      <c r="G5158" s="403"/>
      <c r="H5158" s="403"/>
      <c r="AY5158" s="126"/>
      <c r="BB5158" s="126"/>
      <c r="BE5158" s="126"/>
    </row>
    <row r="5159" spans="5:57" x14ac:dyDescent="0.25">
      <c r="E5159" s="403"/>
      <c r="F5159" s="403"/>
      <c r="G5159" s="403"/>
      <c r="H5159" s="403"/>
      <c r="AY5159" s="126"/>
      <c r="BB5159" s="126"/>
      <c r="BE5159" s="126"/>
    </row>
    <row r="5160" spans="5:57" x14ac:dyDescent="0.25">
      <c r="E5160" s="403"/>
      <c r="F5160" s="403"/>
      <c r="G5160" s="403"/>
      <c r="H5160" s="403"/>
      <c r="AY5160" s="126"/>
      <c r="BB5160" s="126"/>
      <c r="BE5160" s="126"/>
    </row>
    <row r="5161" spans="5:57" x14ac:dyDescent="0.25">
      <c r="E5161" s="403"/>
      <c r="F5161" s="403"/>
      <c r="G5161" s="403"/>
      <c r="H5161" s="403"/>
      <c r="AY5161" s="126"/>
      <c r="BB5161" s="126"/>
      <c r="BE5161" s="126"/>
    </row>
    <row r="5162" spans="5:57" x14ac:dyDescent="0.25">
      <c r="E5162" s="403"/>
      <c r="F5162" s="403"/>
      <c r="G5162" s="403"/>
      <c r="H5162" s="403"/>
      <c r="AY5162" s="126"/>
      <c r="BB5162" s="126"/>
      <c r="BE5162" s="126"/>
    </row>
    <row r="5163" spans="5:57" x14ac:dyDescent="0.25">
      <c r="E5163" s="403"/>
      <c r="F5163" s="403"/>
      <c r="G5163" s="403"/>
      <c r="H5163" s="403"/>
      <c r="AY5163" s="126"/>
      <c r="BB5163" s="126"/>
      <c r="BE5163" s="126"/>
    </row>
    <row r="5164" spans="5:57" x14ac:dyDescent="0.25">
      <c r="E5164" s="403"/>
      <c r="F5164" s="403"/>
      <c r="G5164" s="403"/>
      <c r="H5164" s="403"/>
      <c r="AY5164" s="126"/>
      <c r="BB5164" s="126"/>
      <c r="BE5164" s="126"/>
    </row>
    <row r="5165" spans="5:57" x14ac:dyDescent="0.25">
      <c r="E5165" s="403"/>
      <c r="F5165" s="403"/>
      <c r="G5165" s="403"/>
      <c r="H5165" s="403"/>
      <c r="AY5165" s="126"/>
      <c r="BB5165" s="126"/>
      <c r="BE5165" s="126"/>
    </row>
    <row r="5166" spans="5:57" x14ac:dyDescent="0.25">
      <c r="E5166" s="403"/>
      <c r="F5166" s="403"/>
      <c r="G5166" s="403"/>
      <c r="H5166" s="403"/>
      <c r="AY5166" s="126"/>
      <c r="BB5166" s="126"/>
      <c r="BE5166" s="126"/>
    </row>
    <row r="5167" spans="5:57" x14ac:dyDescent="0.25">
      <c r="E5167" s="403"/>
      <c r="F5167" s="403"/>
      <c r="G5167" s="403"/>
      <c r="H5167" s="403"/>
      <c r="AY5167" s="126"/>
      <c r="BB5167" s="126"/>
      <c r="BE5167" s="126"/>
    </row>
    <row r="5168" spans="5:57" x14ac:dyDescent="0.25">
      <c r="E5168" s="403"/>
      <c r="F5168" s="403"/>
      <c r="G5168" s="403"/>
      <c r="H5168" s="403"/>
      <c r="AY5168" s="126"/>
      <c r="BB5168" s="126"/>
      <c r="BE5168" s="126"/>
    </row>
    <row r="5169" spans="5:57" x14ac:dyDescent="0.25">
      <c r="E5169" s="403"/>
      <c r="F5169" s="403"/>
      <c r="G5169" s="403"/>
      <c r="H5169" s="403"/>
      <c r="AY5169" s="126"/>
      <c r="BB5169" s="126"/>
      <c r="BE5169" s="126"/>
    </row>
    <row r="5170" spans="5:57" x14ac:dyDescent="0.25">
      <c r="E5170" s="403"/>
      <c r="F5170" s="403"/>
      <c r="G5170" s="403"/>
      <c r="H5170" s="403"/>
      <c r="AY5170" s="126"/>
      <c r="BB5170" s="126"/>
      <c r="BE5170" s="126"/>
    </row>
    <row r="5171" spans="5:57" x14ac:dyDescent="0.25">
      <c r="E5171" s="403"/>
      <c r="F5171" s="403"/>
      <c r="G5171" s="403"/>
      <c r="H5171" s="403"/>
      <c r="AY5171" s="126"/>
      <c r="BB5171" s="126"/>
      <c r="BE5171" s="126"/>
    </row>
    <row r="5172" spans="5:57" x14ac:dyDescent="0.25">
      <c r="E5172" s="403"/>
      <c r="F5172" s="403"/>
      <c r="G5172" s="403"/>
      <c r="H5172" s="403"/>
      <c r="AY5172" s="126"/>
      <c r="BB5172" s="126"/>
      <c r="BE5172" s="126"/>
    </row>
    <row r="5173" spans="5:57" x14ac:dyDescent="0.25">
      <c r="E5173" s="403"/>
      <c r="F5173" s="403"/>
      <c r="G5173" s="403"/>
      <c r="H5173" s="403"/>
      <c r="AY5173" s="126"/>
      <c r="BB5173" s="126"/>
      <c r="BE5173" s="126"/>
    </row>
    <row r="5174" spans="5:57" x14ac:dyDescent="0.25">
      <c r="E5174" s="403"/>
      <c r="F5174" s="403"/>
      <c r="G5174" s="403"/>
      <c r="H5174" s="403"/>
      <c r="AY5174" s="126"/>
      <c r="BB5174" s="126"/>
      <c r="BE5174" s="126"/>
    </row>
    <row r="5175" spans="5:57" x14ac:dyDescent="0.25">
      <c r="E5175" s="403"/>
      <c r="F5175" s="403"/>
      <c r="G5175" s="403"/>
      <c r="H5175" s="403"/>
      <c r="AY5175" s="126"/>
      <c r="BB5175" s="126"/>
      <c r="BE5175" s="126"/>
    </row>
    <row r="5176" spans="5:57" x14ac:dyDescent="0.25">
      <c r="E5176" s="403"/>
      <c r="F5176" s="403"/>
      <c r="G5176" s="403"/>
      <c r="H5176" s="403"/>
      <c r="AY5176" s="126"/>
      <c r="BB5176" s="126"/>
      <c r="BE5176" s="126"/>
    </row>
    <row r="5177" spans="5:57" x14ac:dyDescent="0.25">
      <c r="E5177" s="403"/>
      <c r="F5177" s="403"/>
      <c r="G5177" s="403"/>
      <c r="H5177" s="403"/>
      <c r="AY5177" s="126"/>
      <c r="BB5177" s="126"/>
      <c r="BE5177" s="126"/>
    </row>
    <row r="5178" spans="5:57" x14ac:dyDescent="0.25">
      <c r="E5178" s="403"/>
      <c r="F5178" s="403"/>
      <c r="G5178" s="403"/>
      <c r="H5178" s="403"/>
      <c r="AY5178" s="126"/>
      <c r="BB5178" s="126"/>
      <c r="BE5178" s="126"/>
    </row>
    <row r="5179" spans="5:57" x14ac:dyDescent="0.25">
      <c r="E5179" s="403"/>
      <c r="F5179" s="403"/>
      <c r="G5179" s="403"/>
      <c r="H5179" s="403"/>
      <c r="AY5179" s="126"/>
      <c r="BB5179" s="126"/>
      <c r="BE5179" s="126"/>
    </row>
    <row r="5180" spans="5:57" x14ac:dyDescent="0.25">
      <c r="E5180" s="403"/>
      <c r="F5180" s="403"/>
      <c r="G5180" s="403"/>
      <c r="H5180" s="403"/>
      <c r="AY5180" s="126"/>
      <c r="BB5180" s="126"/>
      <c r="BE5180" s="126"/>
    </row>
    <row r="5181" spans="5:57" x14ac:dyDescent="0.25">
      <c r="E5181" s="403"/>
      <c r="F5181" s="403"/>
      <c r="G5181" s="403"/>
      <c r="H5181" s="403"/>
      <c r="AY5181" s="126"/>
      <c r="BB5181" s="126"/>
      <c r="BE5181" s="126"/>
    </row>
    <row r="5182" spans="5:57" x14ac:dyDescent="0.25">
      <c r="E5182" s="403"/>
      <c r="F5182" s="403"/>
      <c r="G5182" s="403"/>
      <c r="H5182" s="403"/>
      <c r="AY5182" s="126"/>
      <c r="BB5182" s="126"/>
      <c r="BE5182" s="126"/>
    </row>
    <row r="5183" spans="5:57" x14ac:dyDescent="0.25">
      <c r="E5183" s="403"/>
      <c r="F5183" s="403"/>
      <c r="G5183" s="403"/>
      <c r="H5183" s="403"/>
      <c r="AY5183" s="126"/>
      <c r="BB5183" s="126"/>
      <c r="BE5183" s="126"/>
    </row>
    <row r="5184" spans="5:57" x14ac:dyDescent="0.25">
      <c r="E5184" s="403"/>
      <c r="F5184" s="403"/>
      <c r="G5184" s="403"/>
      <c r="H5184" s="403"/>
      <c r="AY5184" s="126"/>
      <c r="BB5184" s="126"/>
      <c r="BE5184" s="126"/>
    </row>
    <row r="5185" spans="5:57" x14ac:dyDescent="0.25">
      <c r="E5185" s="403"/>
      <c r="F5185" s="403"/>
      <c r="G5185" s="403"/>
      <c r="H5185" s="403"/>
      <c r="AY5185" s="126"/>
      <c r="BB5185" s="126"/>
      <c r="BE5185" s="126"/>
    </row>
    <row r="5186" spans="5:57" x14ac:dyDescent="0.25">
      <c r="E5186" s="403"/>
      <c r="F5186" s="403"/>
      <c r="G5186" s="403"/>
      <c r="H5186" s="403"/>
      <c r="AY5186" s="126"/>
      <c r="BB5186" s="126"/>
      <c r="BE5186" s="126"/>
    </row>
    <row r="5187" spans="5:57" x14ac:dyDescent="0.25">
      <c r="E5187" s="403"/>
      <c r="F5187" s="403"/>
      <c r="G5187" s="403"/>
      <c r="H5187" s="403"/>
      <c r="AY5187" s="126"/>
      <c r="BB5187" s="126"/>
      <c r="BE5187" s="126"/>
    </row>
    <row r="5188" spans="5:57" x14ac:dyDescent="0.25">
      <c r="E5188" s="403"/>
      <c r="F5188" s="403"/>
      <c r="G5188" s="403"/>
      <c r="H5188" s="403"/>
      <c r="AY5188" s="126"/>
      <c r="BB5188" s="126"/>
      <c r="BE5188" s="126"/>
    </row>
    <row r="5189" spans="5:57" x14ac:dyDescent="0.25">
      <c r="E5189" s="403"/>
      <c r="F5189" s="403"/>
      <c r="G5189" s="403"/>
      <c r="H5189" s="403"/>
      <c r="AY5189" s="126"/>
      <c r="BB5189" s="126"/>
      <c r="BE5189" s="126"/>
    </row>
    <row r="5190" spans="5:57" x14ac:dyDescent="0.25">
      <c r="E5190" s="403"/>
      <c r="F5190" s="403"/>
      <c r="G5190" s="403"/>
      <c r="H5190" s="403"/>
      <c r="AY5190" s="126"/>
      <c r="BB5190" s="126"/>
      <c r="BE5190" s="126"/>
    </row>
    <row r="5191" spans="5:57" x14ac:dyDescent="0.25">
      <c r="E5191" s="403"/>
      <c r="F5191" s="403"/>
      <c r="G5191" s="403"/>
      <c r="H5191" s="403"/>
      <c r="AY5191" s="126"/>
      <c r="BB5191" s="126"/>
      <c r="BE5191" s="126"/>
    </row>
    <row r="5192" spans="5:57" x14ac:dyDescent="0.25">
      <c r="E5192" s="403"/>
      <c r="F5192" s="403"/>
      <c r="G5192" s="403"/>
      <c r="H5192" s="403"/>
      <c r="AY5192" s="126"/>
      <c r="BB5192" s="126"/>
      <c r="BE5192" s="126"/>
    </row>
    <row r="5193" spans="5:57" x14ac:dyDescent="0.25">
      <c r="E5193" s="403"/>
      <c r="F5193" s="403"/>
      <c r="G5193" s="403"/>
      <c r="H5193" s="403"/>
      <c r="AY5193" s="126"/>
      <c r="BB5193" s="126"/>
      <c r="BE5193" s="126"/>
    </row>
    <row r="5194" spans="5:57" x14ac:dyDescent="0.25">
      <c r="E5194" s="403"/>
      <c r="F5194" s="403"/>
      <c r="G5194" s="403"/>
      <c r="H5194" s="403"/>
      <c r="AY5194" s="126"/>
      <c r="BB5194" s="126"/>
      <c r="BE5194" s="126"/>
    </row>
    <row r="5195" spans="5:57" x14ac:dyDescent="0.25">
      <c r="E5195" s="403"/>
      <c r="F5195" s="403"/>
      <c r="G5195" s="403"/>
      <c r="H5195" s="403"/>
      <c r="AY5195" s="126"/>
      <c r="BB5195" s="126"/>
      <c r="BE5195" s="126"/>
    </row>
    <row r="5196" spans="5:57" x14ac:dyDescent="0.25">
      <c r="E5196" s="403"/>
      <c r="F5196" s="403"/>
      <c r="G5196" s="403"/>
      <c r="H5196" s="403"/>
      <c r="AY5196" s="126"/>
      <c r="BB5196" s="126"/>
      <c r="BE5196" s="126"/>
    </row>
    <row r="5197" spans="5:57" x14ac:dyDescent="0.25">
      <c r="E5197" s="403"/>
      <c r="F5197" s="403"/>
      <c r="G5197" s="403"/>
      <c r="H5197" s="403"/>
      <c r="AY5197" s="126"/>
      <c r="BB5197" s="126"/>
      <c r="BE5197" s="126"/>
    </row>
    <row r="5198" spans="5:57" x14ac:dyDescent="0.25">
      <c r="E5198" s="403"/>
      <c r="F5198" s="403"/>
      <c r="G5198" s="403"/>
      <c r="H5198" s="403"/>
      <c r="AY5198" s="126"/>
      <c r="BB5198" s="126"/>
      <c r="BE5198" s="126"/>
    </row>
    <row r="5199" spans="5:57" x14ac:dyDescent="0.25">
      <c r="E5199" s="403"/>
      <c r="F5199" s="403"/>
      <c r="G5199" s="403"/>
      <c r="H5199" s="403"/>
      <c r="AY5199" s="126"/>
      <c r="BB5199" s="126"/>
      <c r="BE5199" s="126"/>
    </row>
    <row r="5200" spans="5:57" x14ac:dyDescent="0.25">
      <c r="E5200" s="403"/>
      <c r="F5200" s="403"/>
      <c r="G5200" s="403"/>
      <c r="H5200" s="403"/>
      <c r="AY5200" s="126"/>
      <c r="BB5200" s="126"/>
      <c r="BE5200" s="126"/>
    </row>
    <row r="5201" spans="5:57" x14ac:dyDescent="0.25">
      <c r="E5201" s="403"/>
      <c r="F5201" s="403"/>
      <c r="G5201" s="403"/>
      <c r="H5201" s="403"/>
      <c r="AY5201" s="126"/>
      <c r="BB5201" s="126"/>
      <c r="BE5201" s="126"/>
    </row>
    <row r="5202" spans="5:57" x14ac:dyDescent="0.25">
      <c r="E5202" s="403"/>
      <c r="F5202" s="403"/>
      <c r="G5202" s="403"/>
      <c r="H5202" s="403"/>
      <c r="AY5202" s="126"/>
      <c r="BB5202" s="126"/>
      <c r="BE5202" s="126"/>
    </row>
    <row r="5203" spans="5:57" x14ac:dyDescent="0.25">
      <c r="E5203" s="403"/>
      <c r="F5203" s="403"/>
      <c r="G5203" s="403"/>
      <c r="H5203" s="403"/>
      <c r="AY5203" s="126"/>
      <c r="BB5203" s="126"/>
      <c r="BE5203" s="126"/>
    </row>
    <row r="5204" spans="5:57" x14ac:dyDescent="0.25">
      <c r="E5204" s="403"/>
      <c r="F5204" s="403"/>
      <c r="G5204" s="403"/>
      <c r="H5204" s="403"/>
      <c r="AY5204" s="126"/>
      <c r="BB5204" s="126"/>
      <c r="BE5204" s="126"/>
    </row>
    <row r="5205" spans="5:57" x14ac:dyDescent="0.25">
      <c r="E5205" s="403"/>
      <c r="F5205" s="403"/>
      <c r="G5205" s="403"/>
      <c r="H5205" s="403"/>
      <c r="AY5205" s="126"/>
      <c r="BB5205" s="126"/>
      <c r="BE5205" s="126"/>
    </row>
    <row r="5206" spans="5:57" x14ac:dyDescent="0.25">
      <c r="E5206" s="403"/>
      <c r="F5206" s="403"/>
      <c r="G5206" s="403"/>
      <c r="H5206" s="403"/>
      <c r="AY5206" s="126"/>
      <c r="BB5206" s="126"/>
      <c r="BE5206" s="126"/>
    </row>
    <row r="5207" spans="5:57" x14ac:dyDescent="0.25">
      <c r="E5207" s="403"/>
      <c r="F5207" s="403"/>
      <c r="G5207" s="403"/>
      <c r="H5207" s="403"/>
      <c r="AY5207" s="126"/>
      <c r="BB5207" s="126"/>
      <c r="BE5207" s="126"/>
    </row>
    <row r="5208" spans="5:57" x14ac:dyDescent="0.25">
      <c r="E5208" s="403"/>
      <c r="F5208" s="403"/>
      <c r="G5208" s="403"/>
      <c r="H5208" s="403"/>
      <c r="AY5208" s="126"/>
      <c r="BB5208" s="126"/>
      <c r="BE5208" s="126"/>
    </row>
    <row r="5209" spans="5:57" x14ac:dyDescent="0.25">
      <c r="E5209" s="403"/>
      <c r="F5209" s="403"/>
      <c r="G5209" s="403"/>
      <c r="H5209" s="403"/>
      <c r="AY5209" s="126"/>
      <c r="BB5209" s="126"/>
      <c r="BE5209" s="126"/>
    </row>
    <row r="5210" spans="5:57" x14ac:dyDescent="0.25">
      <c r="E5210" s="403"/>
      <c r="F5210" s="403"/>
      <c r="G5210" s="403"/>
      <c r="H5210" s="403"/>
      <c r="AY5210" s="126"/>
      <c r="BB5210" s="126"/>
      <c r="BE5210" s="126"/>
    </row>
    <row r="5211" spans="5:57" x14ac:dyDescent="0.25">
      <c r="E5211" s="403"/>
      <c r="F5211" s="403"/>
      <c r="G5211" s="403"/>
      <c r="H5211" s="403"/>
      <c r="AY5211" s="126"/>
      <c r="BB5211" s="126"/>
      <c r="BE5211" s="126"/>
    </row>
    <row r="5212" spans="5:57" x14ac:dyDescent="0.25">
      <c r="E5212" s="403"/>
      <c r="F5212" s="403"/>
      <c r="G5212" s="403"/>
      <c r="H5212" s="403"/>
      <c r="AY5212" s="126"/>
      <c r="BB5212" s="126"/>
      <c r="BE5212" s="126"/>
    </row>
    <row r="5213" spans="5:57" x14ac:dyDescent="0.25">
      <c r="E5213" s="403"/>
      <c r="F5213" s="403"/>
      <c r="G5213" s="403"/>
      <c r="H5213" s="403"/>
      <c r="AY5213" s="126"/>
      <c r="BB5213" s="126"/>
      <c r="BE5213" s="126"/>
    </row>
    <row r="5214" spans="5:57" x14ac:dyDescent="0.25">
      <c r="E5214" s="403"/>
      <c r="F5214" s="403"/>
      <c r="G5214" s="403"/>
      <c r="H5214" s="403"/>
      <c r="AY5214" s="126"/>
      <c r="BB5214" s="126"/>
      <c r="BE5214" s="126"/>
    </row>
    <row r="5215" spans="5:57" x14ac:dyDescent="0.25">
      <c r="E5215" s="403"/>
      <c r="F5215" s="403"/>
      <c r="G5215" s="403"/>
      <c r="H5215" s="403"/>
      <c r="AY5215" s="126"/>
      <c r="BB5215" s="126"/>
      <c r="BE5215" s="126"/>
    </row>
    <row r="5216" spans="5:57" x14ac:dyDescent="0.25">
      <c r="E5216" s="403"/>
      <c r="F5216" s="403"/>
      <c r="G5216" s="403"/>
      <c r="H5216" s="403"/>
      <c r="AY5216" s="126"/>
      <c r="BB5216" s="126"/>
      <c r="BE5216" s="126"/>
    </row>
    <row r="5217" spans="5:57" x14ac:dyDescent="0.25">
      <c r="E5217" s="403"/>
      <c r="F5217" s="403"/>
      <c r="G5217" s="403"/>
      <c r="H5217" s="403"/>
      <c r="AY5217" s="126"/>
      <c r="BB5217" s="126"/>
      <c r="BE5217" s="126"/>
    </row>
    <row r="5218" spans="5:57" x14ac:dyDescent="0.25">
      <c r="E5218" s="403"/>
      <c r="F5218" s="403"/>
      <c r="G5218" s="403"/>
      <c r="H5218" s="403"/>
      <c r="AY5218" s="126"/>
      <c r="BB5218" s="126"/>
      <c r="BE5218" s="126"/>
    </row>
    <row r="5219" spans="5:57" x14ac:dyDescent="0.25">
      <c r="E5219" s="403"/>
      <c r="F5219" s="403"/>
      <c r="G5219" s="403"/>
      <c r="H5219" s="403"/>
      <c r="AY5219" s="126"/>
      <c r="BB5219" s="126"/>
      <c r="BE5219" s="126"/>
    </row>
    <row r="5220" spans="5:57" x14ac:dyDescent="0.25">
      <c r="E5220" s="403"/>
      <c r="F5220" s="403"/>
      <c r="G5220" s="403"/>
      <c r="H5220" s="403"/>
      <c r="AY5220" s="126"/>
      <c r="BB5220" s="126"/>
      <c r="BE5220" s="126"/>
    </row>
    <row r="5221" spans="5:57" x14ac:dyDescent="0.25">
      <c r="E5221" s="403"/>
      <c r="F5221" s="403"/>
      <c r="G5221" s="403"/>
      <c r="H5221" s="403"/>
      <c r="AY5221" s="126"/>
      <c r="BB5221" s="126"/>
      <c r="BE5221" s="126"/>
    </row>
    <row r="5222" spans="5:57" x14ac:dyDescent="0.25">
      <c r="E5222" s="403"/>
      <c r="F5222" s="403"/>
      <c r="G5222" s="403"/>
      <c r="H5222" s="403"/>
      <c r="AY5222" s="126"/>
      <c r="BB5222" s="126"/>
      <c r="BE5222" s="126"/>
    </row>
    <row r="5223" spans="5:57" x14ac:dyDescent="0.25">
      <c r="E5223" s="403"/>
      <c r="F5223" s="403"/>
      <c r="G5223" s="403"/>
      <c r="H5223" s="403"/>
      <c r="AY5223" s="126"/>
      <c r="BB5223" s="126"/>
      <c r="BE5223" s="126"/>
    </row>
    <row r="5224" spans="5:57" x14ac:dyDescent="0.25">
      <c r="E5224" s="403"/>
      <c r="F5224" s="403"/>
      <c r="G5224" s="403"/>
      <c r="H5224" s="403"/>
      <c r="AY5224" s="126"/>
      <c r="BB5224" s="126"/>
      <c r="BE5224" s="126"/>
    </row>
    <row r="5225" spans="5:57" x14ac:dyDescent="0.25">
      <c r="E5225" s="403"/>
      <c r="F5225" s="403"/>
      <c r="G5225" s="403"/>
      <c r="H5225" s="403"/>
      <c r="AY5225" s="126"/>
      <c r="BB5225" s="126"/>
      <c r="BE5225" s="126"/>
    </row>
    <row r="5226" spans="5:57" x14ac:dyDescent="0.25">
      <c r="E5226" s="403"/>
      <c r="F5226" s="403"/>
      <c r="G5226" s="403"/>
      <c r="H5226" s="403"/>
      <c r="AY5226" s="126"/>
      <c r="BB5226" s="126"/>
      <c r="BE5226" s="126"/>
    </row>
    <row r="5227" spans="5:57" x14ac:dyDescent="0.25">
      <c r="E5227" s="403"/>
      <c r="F5227" s="403"/>
      <c r="G5227" s="403"/>
      <c r="H5227" s="403"/>
      <c r="AY5227" s="126"/>
      <c r="BB5227" s="126"/>
      <c r="BE5227" s="126"/>
    </row>
    <row r="5228" spans="5:57" x14ac:dyDescent="0.25">
      <c r="E5228" s="403"/>
      <c r="F5228" s="403"/>
      <c r="G5228" s="403"/>
      <c r="H5228" s="403"/>
      <c r="AY5228" s="126"/>
      <c r="BB5228" s="126"/>
      <c r="BE5228" s="126"/>
    </row>
    <row r="5229" spans="5:57" x14ac:dyDescent="0.25">
      <c r="E5229" s="403"/>
      <c r="F5229" s="403"/>
      <c r="G5229" s="403"/>
      <c r="H5229" s="403"/>
      <c r="AY5229" s="126"/>
      <c r="BB5229" s="126"/>
      <c r="BE5229" s="126"/>
    </row>
    <row r="5230" spans="5:57" x14ac:dyDescent="0.25">
      <c r="E5230" s="403"/>
      <c r="F5230" s="403"/>
      <c r="G5230" s="403"/>
      <c r="H5230" s="403"/>
      <c r="AY5230" s="126"/>
      <c r="BB5230" s="126"/>
      <c r="BE5230" s="126"/>
    </row>
    <row r="5231" spans="5:57" x14ac:dyDescent="0.25">
      <c r="E5231" s="403"/>
      <c r="F5231" s="403"/>
      <c r="G5231" s="403"/>
      <c r="H5231" s="403"/>
      <c r="AY5231" s="126"/>
      <c r="BB5231" s="126"/>
      <c r="BE5231" s="126"/>
    </row>
    <row r="5232" spans="5:57" x14ac:dyDescent="0.25">
      <c r="E5232" s="403"/>
      <c r="F5232" s="403"/>
      <c r="G5232" s="403"/>
      <c r="H5232" s="403"/>
      <c r="AY5232" s="126"/>
      <c r="BB5232" s="126"/>
      <c r="BE5232" s="126"/>
    </row>
    <row r="5233" spans="5:57" x14ac:dyDescent="0.25">
      <c r="E5233" s="403"/>
      <c r="F5233" s="403"/>
      <c r="G5233" s="403"/>
      <c r="H5233" s="403"/>
      <c r="AY5233" s="126"/>
      <c r="BB5233" s="126"/>
      <c r="BE5233" s="126"/>
    </row>
    <row r="5234" spans="5:57" x14ac:dyDescent="0.25">
      <c r="E5234" s="403"/>
      <c r="F5234" s="403"/>
      <c r="G5234" s="403"/>
      <c r="H5234" s="403"/>
      <c r="AY5234" s="126"/>
      <c r="BB5234" s="126"/>
      <c r="BE5234" s="126"/>
    </row>
    <row r="5235" spans="5:57" x14ac:dyDescent="0.25">
      <c r="E5235" s="403"/>
      <c r="F5235" s="403"/>
      <c r="G5235" s="403"/>
      <c r="H5235" s="403"/>
      <c r="AY5235" s="126"/>
      <c r="BB5235" s="126"/>
      <c r="BE5235" s="126"/>
    </row>
    <row r="5236" spans="5:57" x14ac:dyDescent="0.25">
      <c r="E5236" s="403"/>
      <c r="F5236" s="403"/>
      <c r="G5236" s="403"/>
      <c r="H5236" s="403"/>
      <c r="AY5236" s="126"/>
      <c r="BB5236" s="126"/>
      <c r="BE5236" s="126"/>
    </row>
    <row r="5237" spans="5:57" x14ac:dyDescent="0.25">
      <c r="E5237" s="403"/>
      <c r="F5237" s="403"/>
      <c r="G5237" s="403"/>
      <c r="H5237" s="403"/>
      <c r="AY5237" s="126"/>
      <c r="BB5237" s="126"/>
      <c r="BE5237" s="126"/>
    </row>
    <row r="5238" spans="5:57" x14ac:dyDescent="0.25">
      <c r="E5238" s="403"/>
      <c r="F5238" s="403"/>
      <c r="G5238" s="403"/>
      <c r="H5238" s="403"/>
      <c r="AY5238" s="126"/>
      <c r="BB5238" s="126"/>
      <c r="BE5238" s="126"/>
    </row>
    <row r="5239" spans="5:57" x14ac:dyDescent="0.25">
      <c r="E5239" s="403"/>
      <c r="F5239" s="403"/>
      <c r="G5239" s="403"/>
      <c r="H5239" s="403"/>
      <c r="AY5239" s="126"/>
      <c r="BB5239" s="126"/>
      <c r="BE5239" s="126"/>
    </row>
    <row r="5240" spans="5:57" x14ac:dyDescent="0.25">
      <c r="E5240" s="403"/>
      <c r="F5240" s="403"/>
      <c r="G5240" s="403"/>
      <c r="H5240" s="403"/>
      <c r="AY5240" s="126"/>
      <c r="BB5240" s="126"/>
      <c r="BE5240" s="126"/>
    </row>
    <row r="5241" spans="5:57" x14ac:dyDescent="0.25">
      <c r="E5241" s="403"/>
      <c r="F5241" s="403"/>
      <c r="G5241" s="403"/>
      <c r="H5241" s="403"/>
      <c r="AY5241" s="126"/>
      <c r="BB5241" s="126"/>
      <c r="BE5241" s="126"/>
    </row>
    <row r="5242" spans="5:57" x14ac:dyDescent="0.25">
      <c r="E5242" s="403"/>
      <c r="F5242" s="403"/>
      <c r="G5242" s="403"/>
      <c r="H5242" s="403"/>
      <c r="AY5242" s="126"/>
      <c r="BB5242" s="126"/>
      <c r="BE5242" s="126"/>
    </row>
    <row r="5243" spans="5:57" x14ac:dyDescent="0.25">
      <c r="E5243" s="403"/>
      <c r="F5243" s="403"/>
      <c r="G5243" s="403"/>
      <c r="H5243" s="403"/>
      <c r="AY5243" s="126"/>
      <c r="BB5243" s="126"/>
      <c r="BE5243" s="126"/>
    </row>
    <row r="5244" spans="5:57" x14ac:dyDescent="0.25">
      <c r="E5244" s="403"/>
      <c r="F5244" s="403"/>
      <c r="G5244" s="403"/>
      <c r="H5244" s="403"/>
      <c r="AY5244" s="126"/>
      <c r="BB5244" s="126"/>
      <c r="BE5244" s="126"/>
    </row>
    <row r="5245" spans="5:57" x14ac:dyDescent="0.25">
      <c r="E5245" s="403"/>
      <c r="F5245" s="403"/>
      <c r="G5245" s="403"/>
      <c r="H5245" s="403"/>
      <c r="AY5245" s="126"/>
      <c r="BB5245" s="126"/>
      <c r="BE5245" s="126"/>
    </row>
    <row r="5246" spans="5:57" x14ac:dyDescent="0.25">
      <c r="E5246" s="403"/>
      <c r="F5246" s="403"/>
      <c r="G5246" s="403"/>
      <c r="H5246" s="403"/>
      <c r="AY5246" s="126"/>
      <c r="BB5246" s="126"/>
      <c r="BE5246" s="126"/>
    </row>
    <row r="5247" spans="5:57" x14ac:dyDescent="0.25">
      <c r="E5247" s="403"/>
      <c r="F5247" s="403"/>
      <c r="G5247" s="403"/>
      <c r="H5247" s="403"/>
      <c r="AY5247" s="126"/>
      <c r="BB5247" s="126"/>
      <c r="BE5247" s="126"/>
    </row>
    <row r="5248" spans="5:57" x14ac:dyDescent="0.25">
      <c r="E5248" s="403"/>
      <c r="F5248" s="403"/>
      <c r="G5248" s="403"/>
      <c r="H5248" s="403"/>
      <c r="AY5248" s="126"/>
      <c r="BB5248" s="126"/>
      <c r="BE5248" s="126"/>
    </row>
    <row r="5249" spans="5:57" x14ac:dyDescent="0.25">
      <c r="E5249" s="403"/>
      <c r="F5249" s="403"/>
      <c r="G5249" s="403"/>
      <c r="H5249" s="403"/>
      <c r="AY5249" s="126"/>
      <c r="BB5249" s="126"/>
      <c r="BE5249" s="126"/>
    </row>
    <row r="5250" spans="5:57" x14ac:dyDescent="0.25">
      <c r="E5250" s="403"/>
      <c r="F5250" s="403"/>
      <c r="G5250" s="403"/>
      <c r="H5250" s="403"/>
      <c r="AY5250" s="126"/>
      <c r="BB5250" s="126"/>
      <c r="BE5250" s="126"/>
    </row>
    <row r="5251" spans="5:57" x14ac:dyDescent="0.25">
      <c r="E5251" s="403"/>
      <c r="F5251" s="403"/>
      <c r="G5251" s="403"/>
      <c r="H5251" s="403"/>
      <c r="AY5251" s="126"/>
      <c r="BB5251" s="126"/>
      <c r="BE5251" s="126"/>
    </row>
    <row r="5252" spans="5:57" x14ac:dyDescent="0.25">
      <c r="E5252" s="403"/>
      <c r="F5252" s="403"/>
      <c r="G5252" s="403"/>
      <c r="H5252" s="403"/>
      <c r="AY5252" s="126"/>
      <c r="BB5252" s="126"/>
      <c r="BE5252" s="126"/>
    </row>
    <row r="5253" spans="5:57" x14ac:dyDescent="0.25">
      <c r="E5253" s="403"/>
      <c r="F5253" s="403"/>
      <c r="G5253" s="403"/>
      <c r="H5253" s="403"/>
      <c r="AY5253" s="126"/>
      <c r="BB5253" s="126"/>
      <c r="BE5253" s="126"/>
    </row>
    <row r="5254" spans="5:57" x14ac:dyDescent="0.25">
      <c r="E5254" s="403"/>
      <c r="F5254" s="403"/>
      <c r="G5254" s="403"/>
      <c r="H5254" s="403"/>
      <c r="AY5254" s="126"/>
      <c r="BB5254" s="126"/>
      <c r="BE5254" s="126"/>
    </row>
    <row r="5255" spans="5:57" x14ac:dyDescent="0.25">
      <c r="E5255" s="403"/>
      <c r="F5255" s="403"/>
      <c r="G5255" s="403"/>
      <c r="H5255" s="403"/>
      <c r="AY5255" s="126"/>
      <c r="BB5255" s="126"/>
      <c r="BE5255" s="126"/>
    </row>
    <row r="5256" spans="5:57" x14ac:dyDescent="0.25">
      <c r="E5256" s="403"/>
      <c r="F5256" s="403"/>
      <c r="G5256" s="403"/>
      <c r="H5256" s="403"/>
      <c r="AY5256" s="126"/>
      <c r="BB5256" s="126"/>
      <c r="BE5256" s="126"/>
    </row>
    <row r="5257" spans="5:57" x14ac:dyDescent="0.25">
      <c r="E5257" s="403"/>
      <c r="F5257" s="403"/>
      <c r="G5257" s="403"/>
      <c r="H5257" s="403"/>
      <c r="AY5257" s="126"/>
      <c r="BB5257" s="126"/>
      <c r="BE5257" s="126"/>
    </row>
    <row r="5258" spans="5:57" x14ac:dyDescent="0.25">
      <c r="E5258" s="403"/>
      <c r="F5258" s="403"/>
      <c r="G5258" s="403"/>
      <c r="H5258" s="403"/>
      <c r="AY5258" s="126"/>
      <c r="BB5258" s="126"/>
      <c r="BE5258" s="126"/>
    </row>
    <row r="5259" spans="5:57" x14ac:dyDescent="0.25">
      <c r="E5259" s="403"/>
      <c r="F5259" s="403"/>
      <c r="G5259" s="403"/>
      <c r="H5259" s="403"/>
      <c r="AY5259" s="126"/>
      <c r="BB5259" s="126"/>
      <c r="BE5259" s="126"/>
    </row>
    <row r="5260" spans="5:57" x14ac:dyDescent="0.25">
      <c r="E5260" s="403"/>
      <c r="F5260" s="403"/>
      <c r="G5260" s="403"/>
      <c r="H5260" s="403"/>
      <c r="AY5260" s="126"/>
      <c r="BB5260" s="126"/>
      <c r="BE5260" s="126"/>
    </row>
    <row r="5261" spans="5:57" x14ac:dyDescent="0.25">
      <c r="E5261" s="403"/>
      <c r="F5261" s="403"/>
      <c r="G5261" s="403"/>
      <c r="H5261" s="403"/>
      <c r="AY5261" s="126"/>
      <c r="BB5261" s="126"/>
      <c r="BE5261" s="126"/>
    </row>
    <row r="5262" spans="5:57" x14ac:dyDescent="0.25">
      <c r="E5262" s="403"/>
      <c r="F5262" s="403"/>
      <c r="G5262" s="403"/>
      <c r="H5262" s="403"/>
      <c r="AY5262" s="126"/>
      <c r="BB5262" s="126"/>
      <c r="BE5262" s="126"/>
    </row>
    <row r="5263" spans="5:57" x14ac:dyDescent="0.25">
      <c r="E5263" s="403"/>
      <c r="F5263" s="403"/>
      <c r="G5263" s="403"/>
      <c r="H5263" s="403"/>
      <c r="AY5263" s="126"/>
      <c r="BB5263" s="126"/>
      <c r="BE5263" s="126"/>
    </row>
    <row r="5264" spans="5:57" x14ac:dyDescent="0.25">
      <c r="E5264" s="403"/>
      <c r="F5264" s="403"/>
      <c r="G5264" s="403"/>
      <c r="H5264" s="403"/>
      <c r="AY5264" s="126"/>
      <c r="BB5264" s="126"/>
      <c r="BE5264" s="126"/>
    </row>
    <row r="5265" spans="5:57" x14ac:dyDescent="0.25">
      <c r="E5265" s="403"/>
      <c r="F5265" s="403"/>
      <c r="G5265" s="403"/>
      <c r="H5265" s="403"/>
      <c r="AY5265" s="126"/>
      <c r="BB5265" s="126"/>
      <c r="BE5265" s="126"/>
    </row>
    <row r="5266" spans="5:57" x14ac:dyDescent="0.25">
      <c r="E5266" s="403"/>
      <c r="F5266" s="403"/>
      <c r="G5266" s="403"/>
      <c r="H5266" s="403"/>
      <c r="AY5266" s="126"/>
      <c r="BB5266" s="126"/>
      <c r="BE5266" s="126"/>
    </row>
    <row r="5267" spans="5:57" x14ac:dyDescent="0.25">
      <c r="E5267" s="403"/>
      <c r="F5267" s="403"/>
      <c r="G5267" s="403"/>
      <c r="H5267" s="403"/>
      <c r="AY5267" s="126"/>
      <c r="BB5267" s="126"/>
      <c r="BE5267" s="126"/>
    </row>
    <row r="5268" spans="5:57" x14ac:dyDescent="0.25">
      <c r="E5268" s="403"/>
      <c r="F5268" s="403"/>
      <c r="G5268" s="403"/>
      <c r="H5268" s="403"/>
      <c r="AY5268" s="126"/>
      <c r="BB5268" s="126"/>
      <c r="BE5268" s="126"/>
    </row>
    <row r="5269" spans="5:57" x14ac:dyDescent="0.25">
      <c r="E5269" s="403"/>
      <c r="F5269" s="403"/>
      <c r="G5269" s="403"/>
      <c r="H5269" s="403"/>
      <c r="AY5269" s="126"/>
      <c r="BB5269" s="126"/>
      <c r="BE5269" s="126"/>
    </row>
    <row r="5270" spans="5:57" x14ac:dyDescent="0.25">
      <c r="E5270" s="403"/>
      <c r="F5270" s="403"/>
      <c r="G5270" s="403"/>
      <c r="H5270" s="403"/>
      <c r="AY5270" s="126"/>
      <c r="BB5270" s="126"/>
      <c r="BE5270" s="126"/>
    </row>
    <row r="5271" spans="5:57" x14ac:dyDescent="0.25">
      <c r="E5271" s="403"/>
      <c r="F5271" s="403"/>
      <c r="G5271" s="403"/>
      <c r="H5271" s="403"/>
      <c r="AY5271" s="126"/>
      <c r="BB5271" s="126"/>
      <c r="BE5271" s="126"/>
    </row>
    <row r="5272" spans="5:57" x14ac:dyDescent="0.25">
      <c r="E5272" s="403"/>
      <c r="F5272" s="403"/>
      <c r="G5272" s="403"/>
      <c r="H5272" s="403"/>
      <c r="AY5272" s="126"/>
      <c r="BB5272" s="126"/>
      <c r="BE5272" s="126"/>
    </row>
    <row r="5273" spans="5:57" x14ac:dyDescent="0.25">
      <c r="E5273" s="403"/>
      <c r="F5273" s="403"/>
      <c r="G5273" s="403"/>
      <c r="H5273" s="403"/>
      <c r="AY5273" s="126"/>
      <c r="BB5273" s="126"/>
      <c r="BE5273" s="126"/>
    </row>
    <row r="5274" spans="5:57" x14ac:dyDescent="0.25">
      <c r="E5274" s="403"/>
      <c r="F5274" s="403"/>
      <c r="G5274" s="403"/>
      <c r="H5274" s="403"/>
      <c r="AY5274" s="126"/>
      <c r="BB5274" s="126"/>
      <c r="BE5274" s="126"/>
    </row>
    <row r="5275" spans="5:57" x14ac:dyDescent="0.25">
      <c r="E5275" s="403"/>
      <c r="F5275" s="403"/>
      <c r="G5275" s="403"/>
      <c r="H5275" s="403"/>
      <c r="AY5275" s="126"/>
      <c r="BB5275" s="126"/>
      <c r="BE5275" s="126"/>
    </row>
    <row r="5276" spans="5:57" x14ac:dyDescent="0.25">
      <c r="E5276" s="403"/>
      <c r="F5276" s="403"/>
      <c r="G5276" s="403"/>
      <c r="H5276" s="403"/>
      <c r="AY5276" s="126"/>
      <c r="BB5276" s="126"/>
      <c r="BE5276" s="126"/>
    </row>
    <row r="5277" spans="5:57" x14ac:dyDescent="0.25">
      <c r="E5277" s="403"/>
      <c r="F5277" s="403"/>
      <c r="G5277" s="403"/>
      <c r="H5277" s="403"/>
      <c r="AY5277" s="126"/>
      <c r="BB5277" s="126"/>
      <c r="BE5277" s="126"/>
    </row>
    <row r="5278" spans="5:57" x14ac:dyDescent="0.25">
      <c r="E5278" s="403"/>
      <c r="F5278" s="403"/>
      <c r="G5278" s="403"/>
      <c r="H5278" s="403"/>
      <c r="AY5278" s="126"/>
      <c r="BB5278" s="126"/>
      <c r="BE5278" s="126"/>
    </row>
    <row r="5279" spans="5:57" x14ac:dyDescent="0.25">
      <c r="E5279" s="403"/>
      <c r="F5279" s="403"/>
      <c r="G5279" s="403"/>
      <c r="H5279" s="403"/>
      <c r="AY5279" s="126"/>
      <c r="BB5279" s="126"/>
      <c r="BE5279" s="126"/>
    </row>
    <row r="5280" spans="5:57" x14ac:dyDescent="0.25">
      <c r="E5280" s="403"/>
      <c r="F5280" s="403"/>
      <c r="G5280" s="403"/>
      <c r="H5280" s="403"/>
      <c r="AY5280" s="126"/>
      <c r="BB5280" s="126"/>
      <c r="BE5280" s="126"/>
    </row>
    <row r="5281" spans="5:57" x14ac:dyDescent="0.25">
      <c r="E5281" s="403"/>
      <c r="F5281" s="403"/>
      <c r="G5281" s="403"/>
      <c r="H5281" s="403"/>
      <c r="AY5281" s="126"/>
      <c r="BB5281" s="126"/>
      <c r="BE5281" s="126"/>
    </row>
    <row r="5282" spans="5:57" x14ac:dyDescent="0.25">
      <c r="E5282" s="403"/>
      <c r="F5282" s="403"/>
      <c r="G5282" s="403"/>
      <c r="H5282" s="403"/>
      <c r="AY5282" s="126"/>
      <c r="BB5282" s="126"/>
      <c r="BE5282" s="126"/>
    </row>
    <row r="5283" spans="5:57" x14ac:dyDescent="0.25">
      <c r="E5283" s="403"/>
      <c r="F5283" s="403"/>
      <c r="G5283" s="403"/>
      <c r="H5283" s="403"/>
      <c r="AY5283" s="126"/>
      <c r="BB5283" s="126"/>
      <c r="BE5283" s="126"/>
    </row>
    <row r="5284" spans="5:57" x14ac:dyDescent="0.25">
      <c r="E5284" s="403"/>
      <c r="F5284" s="403"/>
      <c r="G5284" s="403"/>
      <c r="H5284" s="403"/>
      <c r="AY5284" s="126"/>
      <c r="BB5284" s="126"/>
      <c r="BE5284" s="126"/>
    </row>
    <row r="5285" spans="5:57" x14ac:dyDescent="0.25">
      <c r="E5285" s="403"/>
      <c r="F5285" s="403"/>
      <c r="G5285" s="403"/>
      <c r="H5285" s="403"/>
      <c r="AY5285" s="126"/>
      <c r="BB5285" s="126"/>
      <c r="BE5285" s="126"/>
    </row>
    <row r="5286" spans="5:57" x14ac:dyDescent="0.25">
      <c r="E5286" s="403"/>
      <c r="F5286" s="403"/>
      <c r="G5286" s="403"/>
      <c r="H5286" s="403"/>
      <c r="AY5286" s="126"/>
      <c r="BB5286" s="126"/>
      <c r="BE5286" s="126"/>
    </row>
    <row r="5287" spans="5:57" x14ac:dyDescent="0.25">
      <c r="E5287" s="403"/>
      <c r="F5287" s="403"/>
      <c r="G5287" s="403"/>
      <c r="H5287" s="403"/>
      <c r="AY5287" s="126"/>
      <c r="BB5287" s="126"/>
      <c r="BE5287" s="126"/>
    </row>
    <row r="5288" spans="5:57" x14ac:dyDescent="0.25">
      <c r="E5288" s="403"/>
      <c r="F5288" s="403"/>
      <c r="G5288" s="403"/>
      <c r="H5288" s="403"/>
      <c r="AY5288" s="126"/>
      <c r="BB5288" s="126"/>
      <c r="BE5288" s="126"/>
    </row>
    <row r="5289" spans="5:57" x14ac:dyDescent="0.25">
      <c r="E5289" s="403"/>
      <c r="F5289" s="403"/>
      <c r="G5289" s="403"/>
      <c r="H5289" s="403"/>
      <c r="AY5289" s="126"/>
      <c r="BB5289" s="126"/>
      <c r="BE5289" s="126"/>
    </row>
    <row r="5290" spans="5:57" x14ac:dyDescent="0.25">
      <c r="E5290" s="403"/>
      <c r="F5290" s="403"/>
      <c r="G5290" s="403"/>
      <c r="H5290" s="403"/>
      <c r="AY5290" s="126"/>
      <c r="BB5290" s="126"/>
      <c r="BE5290" s="126"/>
    </row>
    <row r="5291" spans="5:57" x14ac:dyDescent="0.25">
      <c r="E5291" s="403"/>
      <c r="F5291" s="403"/>
      <c r="G5291" s="403"/>
      <c r="H5291" s="403"/>
      <c r="AY5291" s="126"/>
      <c r="BB5291" s="126"/>
      <c r="BE5291" s="126"/>
    </row>
    <row r="5292" spans="5:57" x14ac:dyDescent="0.25">
      <c r="E5292" s="403"/>
      <c r="F5292" s="403"/>
      <c r="G5292" s="403"/>
      <c r="H5292" s="403"/>
      <c r="AY5292" s="126"/>
      <c r="BB5292" s="126"/>
      <c r="BE5292" s="126"/>
    </row>
    <row r="5293" spans="5:57" x14ac:dyDescent="0.25">
      <c r="E5293" s="403"/>
      <c r="F5293" s="403"/>
      <c r="G5293" s="403"/>
      <c r="H5293" s="403"/>
      <c r="AY5293" s="126"/>
      <c r="BB5293" s="126"/>
      <c r="BE5293" s="126"/>
    </row>
    <row r="5294" spans="5:57" x14ac:dyDescent="0.25">
      <c r="E5294" s="403"/>
      <c r="F5294" s="403"/>
      <c r="G5294" s="403"/>
      <c r="H5294" s="403"/>
      <c r="AY5294" s="126"/>
      <c r="BB5294" s="126"/>
      <c r="BE5294" s="126"/>
    </row>
    <row r="5295" spans="5:57" x14ac:dyDescent="0.25">
      <c r="E5295" s="403"/>
      <c r="F5295" s="403"/>
      <c r="G5295" s="403"/>
      <c r="H5295" s="403"/>
      <c r="AY5295" s="126"/>
      <c r="BB5295" s="126"/>
      <c r="BE5295" s="126"/>
    </row>
    <row r="5296" spans="5:57" x14ac:dyDescent="0.25">
      <c r="E5296" s="403"/>
      <c r="F5296" s="403"/>
      <c r="G5296" s="403"/>
      <c r="H5296" s="403"/>
      <c r="AY5296" s="126"/>
      <c r="BB5296" s="126"/>
      <c r="BE5296" s="126"/>
    </row>
    <row r="5297" spans="5:57" x14ac:dyDescent="0.25">
      <c r="E5297" s="403"/>
      <c r="F5297" s="403"/>
      <c r="G5297" s="403"/>
      <c r="H5297" s="403"/>
      <c r="AY5297" s="126"/>
      <c r="BB5297" s="126"/>
      <c r="BE5297" s="126"/>
    </row>
    <row r="5298" spans="5:57" x14ac:dyDescent="0.25">
      <c r="E5298" s="403"/>
      <c r="F5298" s="403"/>
      <c r="G5298" s="403"/>
      <c r="H5298" s="403"/>
      <c r="AY5298" s="126"/>
      <c r="BB5298" s="126"/>
      <c r="BE5298" s="126"/>
    </row>
    <row r="5299" spans="5:57" x14ac:dyDescent="0.25">
      <c r="E5299" s="403"/>
      <c r="F5299" s="403"/>
      <c r="G5299" s="403"/>
      <c r="H5299" s="403"/>
      <c r="AY5299" s="126"/>
      <c r="BB5299" s="126"/>
      <c r="BE5299" s="126"/>
    </row>
    <row r="5300" spans="5:57" x14ac:dyDescent="0.25">
      <c r="E5300" s="403"/>
      <c r="F5300" s="403"/>
      <c r="G5300" s="403"/>
      <c r="H5300" s="403"/>
      <c r="AY5300" s="126"/>
      <c r="BB5300" s="126"/>
      <c r="BE5300" s="126"/>
    </row>
    <row r="5301" spans="5:57" x14ac:dyDescent="0.25">
      <c r="E5301" s="403"/>
      <c r="F5301" s="403"/>
      <c r="G5301" s="403"/>
      <c r="H5301" s="403"/>
      <c r="AY5301" s="126"/>
      <c r="BB5301" s="126"/>
      <c r="BE5301" s="126"/>
    </row>
    <row r="5302" spans="5:57" x14ac:dyDescent="0.25">
      <c r="E5302" s="403"/>
      <c r="F5302" s="403"/>
      <c r="G5302" s="403"/>
      <c r="H5302" s="403"/>
      <c r="AY5302" s="126"/>
      <c r="BB5302" s="126"/>
      <c r="BE5302" s="126"/>
    </row>
    <row r="5303" spans="5:57" x14ac:dyDescent="0.25">
      <c r="E5303" s="403"/>
      <c r="F5303" s="403"/>
      <c r="G5303" s="403"/>
      <c r="H5303" s="403"/>
      <c r="AY5303" s="126"/>
      <c r="BB5303" s="126"/>
      <c r="BE5303" s="126"/>
    </row>
    <row r="5304" spans="5:57" x14ac:dyDescent="0.25">
      <c r="E5304" s="403"/>
      <c r="F5304" s="403"/>
      <c r="G5304" s="403"/>
      <c r="H5304" s="403"/>
      <c r="AY5304" s="126"/>
      <c r="BB5304" s="126"/>
      <c r="BE5304" s="126"/>
    </row>
    <row r="5305" spans="5:57" x14ac:dyDescent="0.25">
      <c r="E5305" s="403"/>
      <c r="F5305" s="403"/>
      <c r="G5305" s="403"/>
      <c r="H5305" s="403"/>
      <c r="AY5305" s="126"/>
      <c r="BB5305" s="126"/>
      <c r="BE5305" s="126"/>
    </row>
    <row r="5306" spans="5:57" x14ac:dyDescent="0.25">
      <c r="E5306" s="403"/>
      <c r="F5306" s="403"/>
      <c r="G5306" s="403"/>
      <c r="H5306" s="403"/>
      <c r="AY5306" s="126"/>
      <c r="BB5306" s="126"/>
      <c r="BE5306" s="126"/>
    </row>
    <row r="5307" spans="5:57" x14ac:dyDescent="0.25">
      <c r="E5307" s="403"/>
      <c r="F5307" s="403"/>
      <c r="G5307" s="403"/>
      <c r="H5307" s="403"/>
      <c r="AY5307" s="126"/>
      <c r="BB5307" s="126"/>
      <c r="BE5307" s="126"/>
    </row>
    <row r="5308" spans="5:57" x14ac:dyDescent="0.25">
      <c r="E5308" s="403"/>
      <c r="F5308" s="403"/>
      <c r="G5308" s="403"/>
      <c r="H5308" s="403"/>
      <c r="AY5308" s="126"/>
      <c r="BB5308" s="126"/>
      <c r="BE5308" s="126"/>
    </row>
    <row r="5309" spans="5:57" x14ac:dyDescent="0.25">
      <c r="E5309" s="403"/>
      <c r="F5309" s="403"/>
      <c r="G5309" s="403"/>
      <c r="H5309" s="403"/>
      <c r="AY5309" s="126"/>
      <c r="BB5309" s="126"/>
      <c r="BE5309" s="126"/>
    </row>
    <row r="5310" spans="5:57" x14ac:dyDescent="0.25">
      <c r="E5310" s="403"/>
      <c r="F5310" s="403"/>
      <c r="G5310" s="403"/>
      <c r="H5310" s="403"/>
      <c r="AY5310" s="126"/>
      <c r="BB5310" s="126"/>
      <c r="BE5310" s="126"/>
    </row>
    <row r="5311" spans="5:57" x14ac:dyDescent="0.25">
      <c r="E5311" s="403"/>
      <c r="F5311" s="403"/>
      <c r="G5311" s="403"/>
      <c r="H5311" s="403"/>
      <c r="AY5311" s="126"/>
      <c r="BB5311" s="126"/>
      <c r="BE5311" s="126"/>
    </row>
    <row r="5312" spans="5:57" x14ac:dyDescent="0.25">
      <c r="E5312" s="403"/>
      <c r="F5312" s="403"/>
      <c r="G5312" s="403"/>
      <c r="H5312" s="403"/>
      <c r="AY5312" s="126"/>
      <c r="BB5312" s="126"/>
      <c r="BE5312" s="126"/>
    </row>
    <row r="5313" spans="5:57" x14ac:dyDescent="0.25">
      <c r="E5313" s="403"/>
      <c r="F5313" s="403"/>
      <c r="G5313" s="403"/>
      <c r="H5313" s="403"/>
      <c r="AY5313" s="126"/>
      <c r="BB5313" s="126"/>
      <c r="BE5313" s="126"/>
    </row>
    <row r="5314" spans="5:57" x14ac:dyDescent="0.25">
      <c r="E5314" s="403"/>
      <c r="F5314" s="403"/>
      <c r="G5314" s="403"/>
      <c r="H5314" s="403"/>
      <c r="AY5314" s="126"/>
      <c r="BB5314" s="126"/>
      <c r="BE5314" s="126"/>
    </row>
    <row r="5315" spans="5:57" x14ac:dyDescent="0.25">
      <c r="E5315" s="403"/>
      <c r="F5315" s="403"/>
      <c r="G5315" s="403"/>
      <c r="H5315" s="403"/>
      <c r="AY5315" s="126"/>
      <c r="BB5315" s="126"/>
      <c r="BE5315" s="126"/>
    </row>
    <row r="5316" spans="5:57" x14ac:dyDescent="0.25">
      <c r="E5316" s="403"/>
      <c r="F5316" s="403"/>
      <c r="G5316" s="403"/>
      <c r="H5316" s="403"/>
      <c r="AY5316" s="126"/>
      <c r="BB5316" s="126"/>
      <c r="BE5316" s="126"/>
    </row>
    <row r="5317" spans="5:57" x14ac:dyDescent="0.25">
      <c r="E5317" s="403"/>
      <c r="F5317" s="403"/>
      <c r="G5317" s="403"/>
      <c r="H5317" s="403"/>
      <c r="AY5317" s="126"/>
      <c r="BB5317" s="126"/>
      <c r="BE5317" s="126"/>
    </row>
    <row r="5318" spans="5:57" x14ac:dyDescent="0.25">
      <c r="E5318" s="403"/>
      <c r="F5318" s="403"/>
      <c r="G5318" s="403"/>
      <c r="H5318" s="403"/>
      <c r="AY5318" s="126"/>
      <c r="BB5318" s="126"/>
      <c r="BE5318" s="126"/>
    </row>
    <row r="5319" spans="5:57" x14ac:dyDescent="0.25">
      <c r="E5319" s="403"/>
      <c r="F5319" s="403"/>
      <c r="G5319" s="403"/>
      <c r="H5319" s="403"/>
      <c r="AY5319" s="126"/>
      <c r="BB5319" s="126"/>
      <c r="BE5319" s="126"/>
    </row>
    <row r="5320" spans="5:57" x14ac:dyDescent="0.25">
      <c r="E5320" s="403"/>
      <c r="F5320" s="403"/>
      <c r="G5320" s="403"/>
      <c r="H5320" s="403"/>
      <c r="AY5320" s="126"/>
      <c r="BB5320" s="126"/>
      <c r="BE5320" s="126"/>
    </row>
    <row r="5321" spans="5:57" x14ac:dyDescent="0.25">
      <c r="E5321" s="403"/>
      <c r="F5321" s="403"/>
      <c r="G5321" s="403"/>
      <c r="H5321" s="403"/>
      <c r="AY5321" s="126"/>
      <c r="BB5321" s="126"/>
      <c r="BE5321" s="126"/>
    </row>
    <row r="5322" spans="5:57" x14ac:dyDescent="0.25">
      <c r="E5322" s="403"/>
      <c r="F5322" s="403"/>
      <c r="G5322" s="403"/>
      <c r="H5322" s="403"/>
      <c r="AY5322" s="126"/>
      <c r="BB5322" s="126"/>
      <c r="BE5322" s="126"/>
    </row>
    <row r="5323" spans="5:57" x14ac:dyDescent="0.25">
      <c r="E5323" s="403"/>
      <c r="F5323" s="403"/>
      <c r="G5323" s="403"/>
      <c r="H5323" s="403"/>
      <c r="AY5323" s="126"/>
      <c r="BB5323" s="126"/>
      <c r="BE5323" s="126"/>
    </row>
    <row r="5324" spans="5:57" x14ac:dyDescent="0.25">
      <c r="E5324" s="403"/>
      <c r="F5324" s="403"/>
      <c r="G5324" s="403"/>
      <c r="H5324" s="403"/>
      <c r="AY5324" s="126"/>
      <c r="BB5324" s="126"/>
      <c r="BE5324" s="126"/>
    </row>
    <row r="5325" spans="5:57" x14ac:dyDescent="0.25">
      <c r="E5325" s="403"/>
      <c r="F5325" s="403"/>
      <c r="G5325" s="403"/>
      <c r="H5325" s="403"/>
      <c r="AY5325" s="126"/>
      <c r="BB5325" s="126"/>
      <c r="BE5325" s="126"/>
    </row>
    <row r="5326" spans="5:57" x14ac:dyDescent="0.25">
      <c r="E5326" s="403"/>
      <c r="F5326" s="403"/>
      <c r="G5326" s="403"/>
      <c r="H5326" s="403"/>
      <c r="AY5326" s="126"/>
      <c r="BB5326" s="126"/>
      <c r="BE5326" s="126"/>
    </row>
    <row r="5327" spans="5:57" x14ac:dyDescent="0.25">
      <c r="E5327" s="403"/>
      <c r="F5327" s="403"/>
      <c r="G5327" s="403"/>
      <c r="H5327" s="403"/>
      <c r="AY5327" s="126"/>
      <c r="BB5327" s="126"/>
      <c r="BE5327" s="126"/>
    </row>
    <row r="5328" spans="5:57" x14ac:dyDescent="0.25">
      <c r="E5328" s="403"/>
      <c r="F5328" s="403"/>
      <c r="G5328" s="403"/>
      <c r="H5328" s="403"/>
      <c r="AY5328" s="126"/>
      <c r="BB5328" s="126"/>
      <c r="BE5328" s="126"/>
    </row>
    <row r="5329" spans="5:57" x14ac:dyDescent="0.25">
      <c r="E5329" s="403"/>
      <c r="F5329" s="403"/>
      <c r="G5329" s="403"/>
      <c r="H5329" s="403"/>
      <c r="AY5329" s="126"/>
      <c r="BB5329" s="126"/>
      <c r="BE5329" s="126"/>
    </row>
    <row r="5330" spans="5:57" x14ac:dyDescent="0.25">
      <c r="E5330" s="403"/>
      <c r="F5330" s="403"/>
      <c r="G5330" s="403"/>
      <c r="H5330" s="403"/>
      <c r="AY5330" s="126"/>
      <c r="BB5330" s="126"/>
      <c r="BE5330" s="126"/>
    </row>
    <row r="5331" spans="5:57" x14ac:dyDescent="0.25">
      <c r="E5331" s="403"/>
      <c r="F5331" s="403"/>
      <c r="G5331" s="403"/>
      <c r="H5331" s="403"/>
      <c r="AY5331" s="126"/>
      <c r="BB5331" s="126"/>
      <c r="BE5331" s="126"/>
    </row>
    <row r="5332" spans="5:57" x14ac:dyDescent="0.25">
      <c r="E5332" s="403"/>
      <c r="F5332" s="403"/>
      <c r="G5332" s="403"/>
      <c r="H5332" s="403"/>
      <c r="AY5332" s="126"/>
      <c r="BB5332" s="126"/>
      <c r="BE5332" s="126"/>
    </row>
    <row r="5333" spans="5:57" x14ac:dyDescent="0.25">
      <c r="E5333" s="403"/>
      <c r="F5333" s="403"/>
      <c r="G5333" s="403"/>
      <c r="H5333" s="403"/>
      <c r="AY5333" s="126"/>
      <c r="BB5333" s="126"/>
      <c r="BE5333" s="126"/>
    </row>
    <row r="5334" spans="5:57" x14ac:dyDescent="0.25">
      <c r="E5334" s="403"/>
      <c r="F5334" s="403"/>
      <c r="G5334" s="403"/>
      <c r="H5334" s="403"/>
      <c r="AY5334" s="126"/>
      <c r="BB5334" s="126"/>
      <c r="BE5334" s="126"/>
    </row>
    <row r="5335" spans="5:57" x14ac:dyDescent="0.25">
      <c r="E5335" s="403"/>
      <c r="F5335" s="403"/>
      <c r="G5335" s="403"/>
      <c r="H5335" s="403"/>
      <c r="AY5335" s="126"/>
      <c r="BB5335" s="126"/>
      <c r="BE5335" s="126"/>
    </row>
    <row r="5336" spans="5:57" x14ac:dyDescent="0.25">
      <c r="E5336" s="403"/>
      <c r="F5336" s="403"/>
      <c r="G5336" s="403"/>
      <c r="H5336" s="403"/>
      <c r="AY5336" s="126"/>
      <c r="BB5336" s="126"/>
      <c r="BE5336" s="126"/>
    </row>
    <row r="5337" spans="5:57" x14ac:dyDescent="0.25">
      <c r="E5337" s="403"/>
      <c r="F5337" s="403"/>
      <c r="G5337" s="403"/>
      <c r="H5337" s="403"/>
      <c r="AY5337" s="126"/>
      <c r="BB5337" s="126"/>
      <c r="BE5337" s="126"/>
    </row>
    <row r="5338" spans="5:57" x14ac:dyDescent="0.25">
      <c r="E5338" s="403"/>
      <c r="F5338" s="403"/>
      <c r="G5338" s="403"/>
      <c r="H5338" s="403"/>
      <c r="AY5338" s="126"/>
      <c r="BB5338" s="126"/>
      <c r="BE5338" s="126"/>
    </row>
    <row r="5339" spans="5:57" x14ac:dyDescent="0.25">
      <c r="E5339" s="403"/>
      <c r="F5339" s="403"/>
      <c r="G5339" s="403"/>
      <c r="H5339" s="403"/>
      <c r="AY5339" s="126"/>
      <c r="BB5339" s="126"/>
      <c r="BE5339" s="126"/>
    </row>
    <row r="5340" spans="5:57" x14ac:dyDescent="0.25">
      <c r="E5340" s="403"/>
      <c r="F5340" s="403"/>
      <c r="G5340" s="403"/>
      <c r="H5340" s="403"/>
      <c r="AY5340" s="126"/>
      <c r="BB5340" s="126"/>
      <c r="BE5340" s="126"/>
    </row>
    <row r="5341" spans="5:57" x14ac:dyDescent="0.25">
      <c r="E5341" s="403"/>
      <c r="F5341" s="403"/>
      <c r="G5341" s="403"/>
      <c r="H5341" s="403"/>
      <c r="AY5341" s="126"/>
      <c r="BB5341" s="126"/>
      <c r="BE5341" s="126"/>
    </row>
    <row r="5342" spans="5:57" x14ac:dyDescent="0.25">
      <c r="E5342" s="403"/>
      <c r="F5342" s="403"/>
      <c r="G5342" s="403"/>
      <c r="H5342" s="403"/>
      <c r="AY5342" s="126"/>
      <c r="BB5342" s="126"/>
      <c r="BE5342" s="126"/>
    </row>
    <row r="5343" spans="5:57" x14ac:dyDescent="0.25">
      <c r="E5343" s="403"/>
      <c r="F5343" s="403"/>
      <c r="G5343" s="403"/>
      <c r="H5343" s="403"/>
      <c r="AY5343" s="126"/>
      <c r="BB5343" s="126"/>
      <c r="BE5343" s="126"/>
    </row>
    <row r="5344" spans="5:57" x14ac:dyDescent="0.25">
      <c r="E5344" s="403"/>
      <c r="F5344" s="403"/>
      <c r="G5344" s="403"/>
      <c r="H5344" s="403"/>
      <c r="AY5344" s="126"/>
      <c r="BB5344" s="126"/>
      <c r="BE5344" s="126"/>
    </row>
    <row r="5345" spans="5:57" x14ac:dyDescent="0.25">
      <c r="E5345" s="403"/>
      <c r="F5345" s="403"/>
      <c r="G5345" s="403"/>
      <c r="H5345" s="403"/>
      <c r="AY5345" s="126"/>
      <c r="BB5345" s="126"/>
      <c r="BE5345" s="126"/>
    </row>
    <row r="5346" spans="5:57" x14ac:dyDescent="0.25">
      <c r="E5346" s="403"/>
      <c r="F5346" s="403"/>
      <c r="G5346" s="403"/>
      <c r="H5346" s="403"/>
      <c r="AY5346" s="126"/>
      <c r="BB5346" s="126"/>
      <c r="BE5346" s="126"/>
    </row>
    <row r="5347" spans="5:57" x14ac:dyDescent="0.25">
      <c r="E5347" s="403"/>
      <c r="F5347" s="403"/>
      <c r="G5347" s="403"/>
      <c r="H5347" s="403"/>
      <c r="AY5347" s="126"/>
      <c r="BB5347" s="126"/>
      <c r="BE5347" s="126"/>
    </row>
    <row r="5348" spans="5:57" x14ac:dyDescent="0.25">
      <c r="E5348" s="403"/>
      <c r="F5348" s="403"/>
      <c r="G5348" s="403"/>
      <c r="H5348" s="403"/>
      <c r="AY5348" s="126"/>
      <c r="BB5348" s="126"/>
      <c r="BE5348" s="126"/>
    </row>
    <row r="5349" spans="5:57" x14ac:dyDescent="0.25">
      <c r="E5349" s="403"/>
      <c r="F5349" s="403"/>
      <c r="G5349" s="403"/>
      <c r="H5349" s="403"/>
      <c r="AY5349" s="126"/>
      <c r="BB5349" s="126"/>
      <c r="BE5349" s="126"/>
    </row>
    <row r="5350" spans="5:57" x14ac:dyDescent="0.25">
      <c r="E5350" s="403"/>
      <c r="F5350" s="403"/>
      <c r="G5350" s="403"/>
      <c r="H5350" s="403"/>
      <c r="AY5350" s="126"/>
      <c r="BB5350" s="126"/>
      <c r="BE5350" s="126"/>
    </row>
    <row r="5351" spans="5:57" x14ac:dyDescent="0.25">
      <c r="E5351" s="403"/>
      <c r="F5351" s="403"/>
      <c r="G5351" s="403"/>
      <c r="H5351" s="403"/>
      <c r="AY5351" s="126"/>
      <c r="BB5351" s="126"/>
      <c r="BE5351" s="126"/>
    </row>
    <row r="5352" spans="5:57" x14ac:dyDescent="0.25">
      <c r="E5352" s="403"/>
      <c r="F5352" s="403"/>
      <c r="G5352" s="403"/>
      <c r="H5352" s="403"/>
      <c r="AY5352" s="126"/>
      <c r="BB5352" s="126"/>
      <c r="BE5352" s="126"/>
    </row>
    <row r="5353" spans="5:57" x14ac:dyDescent="0.25">
      <c r="E5353" s="403"/>
      <c r="F5353" s="403"/>
      <c r="G5353" s="403"/>
      <c r="H5353" s="403"/>
      <c r="AY5353" s="126"/>
      <c r="BB5353" s="126"/>
      <c r="BE5353" s="126"/>
    </row>
    <row r="5354" spans="5:57" x14ac:dyDescent="0.25">
      <c r="E5354" s="403"/>
      <c r="F5354" s="403"/>
      <c r="G5354" s="403"/>
      <c r="H5354" s="403"/>
      <c r="AY5354" s="126"/>
      <c r="BB5354" s="126"/>
      <c r="BE5354" s="126"/>
    </row>
    <row r="5355" spans="5:57" x14ac:dyDescent="0.25">
      <c r="E5355" s="403"/>
      <c r="F5355" s="403"/>
      <c r="G5355" s="403"/>
      <c r="H5355" s="403"/>
      <c r="AY5355" s="126"/>
      <c r="BB5355" s="126"/>
      <c r="BE5355" s="126"/>
    </row>
    <row r="5356" spans="5:57" x14ac:dyDescent="0.25">
      <c r="E5356" s="403"/>
      <c r="F5356" s="403"/>
      <c r="G5356" s="403"/>
      <c r="H5356" s="403"/>
      <c r="AY5356" s="126"/>
      <c r="BB5356" s="126"/>
      <c r="BE5356" s="126"/>
    </row>
    <row r="5357" spans="5:57" x14ac:dyDescent="0.25">
      <c r="E5357" s="403"/>
      <c r="F5357" s="403"/>
      <c r="G5357" s="403"/>
      <c r="H5357" s="403"/>
      <c r="AY5357" s="126"/>
      <c r="BB5357" s="126"/>
      <c r="BE5357" s="126"/>
    </row>
    <row r="5358" spans="5:57" x14ac:dyDescent="0.25">
      <c r="E5358" s="403"/>
      <c r="F5358" s="403"/>
      <c r="G5358" s="403"/>
      <c r="H5358" s="403"/>
      <c r="AY5358" s="126"/>
      <c r="BB5358" s="126"/>
      <c r="BE5358" s="126"/>
    </row>
    <row r="5359" spans="5:57" x14ac:dyDescent="0.25">
      <c r="E5359" s="403"/>
      <c r="F5359" s="403"/>
      <c r="G5359" s="403"/>
      <c r="H5359" s="403"/>
      <c r="AY5359" s="126"/>
      <c r="BB5359" s="126"/>
      <c r="BE5359" s="126"/>
    </row>
    <row r="5360" spans="5:57" x14ac:dyDescent="0.25">
      <c r="E5360" s="403"/>
      <c r="F5360" s="403"/>
      <c r="G5360" s="403"/>
      <c r="H5360" s="403"/>
      <c r="AY5360" s="126"/>
      <c r="BB5360" s="126"/>
      <c r="BE5360" s="126"/>
    </row>
    <row r="5361" spans="5:57" x14ac:dyDescent="0.25">
      <c r="E5361" s="403"/>
      <c r="F5361" s="403"/>
      <c r="G5361" s="403"/>
      <c r="H5361" s="403"/>
      <c r="AY5361" s="126"/>
      <c r="BB5361" s="126"/>
      <c r="BE5361" s="126"/>
    </row>
    <row r="5362" spans="5:57" x14ac:dyDescent="0.25">
      <c r="E5362" s="403"/>
      <c r="F5362" s="403"/>
      <c r="G5362" s="403"/>
      <c r="H5362" s="403"/>
      <c r="AY5362" s="126"/>
      <c r="BB5362" s="126"/>
      <c r="BE5362" s="126"/>
    </row>
    <row r="5363" spans="5:57" x14ac:dyDescent="0.25">
      <c r="E5363" s="403"/>
      <c r="F5363" s="403"/>
      <c r="G5363" s="403"/>
      <c r="H5363" s="403"/>
      <c r="AY5363" s="126"/>
      <c r="BB5363" s="126"/>
      <c r="BE5363" s="126"/>
    </row>
    <row r="5364" spans="5:57" x14ac:dyDescent="0.25">
      <c r="E5364" s="403"/>
      <c r="F5364" s="403"/>
      <c r="G5364" s="403"/>
      <c r="H5364" s="403"/>
      <c r="AY5364" s="126"/>
      <c r="BB5364" s="126"/>
      <c r="BE5364" s="126"/>
    </row>
    <row r="5365" spans="5:57" x14ac:dyDescent="0.25">
      <c r="E5365" s="403"/>
      <c r="F5365" s="403"/>
      <c r="G5365" s="403"/>
      <c r="H5365" s="403"/>
      <c r="AY5365" s="126"/>
      <c r="BB5365" s="126"/>
      <c r="BE5365" s="126"/>
    </row>
    <row r="5366" spans="5:57" x14ac:dyDescent="0.25">
      <c r="E5366" s="403"/>
      <c r="F5366" s="403"/>
      <c r="G5366" s="403"/>
      <c r="H5366" s="403"/>
      <c r="AY5366" s="126"/>
      <c r="BB5366" s="126"/>
      <c r="BE5366" s="126"/>
    </row>
    <row r="5367" spans="5:57" x14ac:dyDescent="0.25">
      <c r="E5367" s="403"/>
      <c r="F5367" s="403"/>
      <c r="G5367" s="403"/>
      <c r="H5367" s="403"/>
      <c r="AY5367" s="126"/>
      <c r="BB5367" s="126"/>
      <c r="BE5367" s="126"/>
    </row>
    <row r="5368" spans="5:57" x14ac:dyDescent="0.25">
      <c r="E5368" s="403"/>
      <c r="F5368" s="403"/>
      <c r="G5368" s="403"/>
      <c r="H5368" s="403"/>
      <c r="AY5368" s="126"/>
      <c r="BB5368" s="126"/>
      <c r="BE5368" s="126"/>
    </row>
    <row r="5369" spans="5:57" x14ac:dyDescent="0.25">
      <c r="E5369" s="403"/>
      <c r="F5369" s="403"/>
      <c r="G5369" s="403"/>
      <c r="H5369" s="403"/>
      <c r="AY5369" s="126"/>
      <c r="BB5369" s="126"/>
      <c r="BE5369" s="126"/>
    </row>
    <row r="5370" spans="5:57" x14ac:dyDescent="0.25">
      <c r="E5370" s="403"/>
      <c r="F5370" s="403"/>
      <c r="G5370" s="403"/>
      <c r="H5370" s="403"/>
      <c r="AY5370" s="126"/>
      <c r="BB5370" s="126"/>
      <c r="BE5370" s="126"/>
    </row>
    <row r="5371" spans="5:57" x14ac:dyDescent="0.25">
      <c r="E5371" s="403"/>
      <c r="F5371" s="403"/>
      <c r="G5371" s="403"/>
      <c r="H5371" s="403"/>
      <c r="AY5371" s="126"/>
      <c r="BB5371" s="126"/>
      <c r="BE5371" s="126"/>
    </row>
    <row r="5372" spans="5:57" x14ac:dyDescent="0.25">
      <c r="E5372" s="403"/>
      <c r="F5372" s="403"/>
      <c r="G5372" s="403"/>
      <c r="H5372" s="403"/>
      <c r="AY5372" s="126"/>
      <c r="BB5372" s="126"/>
      <c r="BE5372" s="126"/>
    </row>
    <row r="5373" spans="5:57" x14ac:dyDescent="0.25">
      <c r="E5373" s="403"/>
      <c r="F5373" s="403"/>
      <c r="G5373" s="403"/>
      <c r="H5373" s="403"/>
      <c r="AY5373" s="126"/>
      <c r="BB5373" s="126"/>
      <c r="BE5373" s="126"/>
    </row>
    <row r="5374" spans="5:57" x14ac:dyDescent="0.25">
      <c r="E5374" s="403"/>
      <c r="F5374" s="403"/>
      <c r="G5374" s="403"/>
      <c r="H5374" s="403"/>
      <c r="AY5374" s="126"/>
      <c r="BB5374" s="126"/>
      <c r="BE5374" s="126"/>
    </row>
    <row r="5375" spans="5:57" x14ac:dyDescent="0.25">
      <c r="E5375" s="403"/>
      <c r="F5375" s="403"/>
      <c r="G5375" s="403"/>
      <c r="H5375" s="403"/>
      <c r="AY5375" s="126"/>
      <c r="BB5375" s="126"/>
      <c r="BE5375" s="126"/>
    </row>
    <row r="5376" spans="5:57" x14ac:dyDescent="0.25">
      <c r="E5376" s="403"/>
      <c r="F5376" s="403"/>
      <c r="G5376" s="403"/>
      <c r="H5376" s="403"/>
      <c r="AY5376" s="126"/>
      <c r="BB5376" s="126"/>
      <c r="BE5376" s="126"/>
    </row>
    <row r="5377" spans="5:57" x14ac:dyDescent="0.25">
      <c r="E5377" s="403"/>
      <c r="F5377" s="403"/>
      <c r="G5377" s="403"/>
      <c r="H5377" s="403"/>
      <c r="AY5377" s="126"/>
      <c r="BB5377" s="126"/>
      <c r="BE5377" s="126"/>
    </row>
    <row r="5378" spans="5:57" x14ac:dyDescent="0.25">
      <c r="E5378" s="403"/>
      <c r="F5378" s="403"/>
      <c r="G5378" s="403"/>
      <c r="H5378" s="403"/>
      <c r="AY5378" s="126"/>
      <c r="BB5378" s="126"/>
      <c r="BE5378" s="126"/>
    </row>
    <row r="5379" spans="5:57" x14ac:dyDescent="0.25">
      <c r="E5379" s="403"/>
      <c r="F5379" s="403"/>
      <c r="G5379" s="403"/>
      <c r="H5379" s="403"/>
      <c r="AY5379" s="126"/>
      <c r="BB5379" s="126"/>
      <c r="BE5379" s="126"/>
    </row>
    <row r="5380" spans="5:57" x14ac:dyDescent="0.25">
      <c r="E5380" s="403"/>
      <c r="F5380" s="403"/>
      <c r="G5380" s="403"/>
      <c r="H5380" s="403"/>
      <c r="AY5380" s="126"/>
      <c r="BB5380" s="126"/>
      <c r="BE5380" s="126"/>
    </row>
    <row r="5381" spans="5:57" x14ac:dyDescent="0.25">
      <c r="E5381" s="403"/>
      <c r="F5381" s="403"/>
      <c r="G5381" s="403"/>
      <c r="H5381" s="403"/>
      <c r="AY5381" s="126"/>
      <c r="BB5381" s="126"/>
      <c r="BE5381" s="126"/>
    </row>
    <row r="5382" spans="5:57" x14ac:dyDescent="0.25">
      <c r="E5382" s="403"/>
      <c r="F5382" s="403"/>
      <c r="G5382" s="403"/>
      <c r="H5382" s="403"/>
      <c r="AY5382" s="126"/>
      <c r="BB5382" s="126"/>
      <c r="BE5382" s="126"/>
    </row>
    <row r="5383" spans="5:57" x14ac:dyDescent="0.25">
      <c r="E5383" s="403"/>
      <c r="F5383" s="403"/>
      <c r="G5383" s="403"/>
      <c r="H5383" s="403"/>
      <c r="AY5383" s="126"/>
      <c r="BB5383" s="126"/>
      <c r="BE5383" s="126"/>
    </row>
    <row r="5384" spans="5:57" x14ac:dyDescent="0.25">
      <c r="E5384" s="403"/>
      <c r="F5384" s="403"/>
      <c r="G5384" s="403"/>
      <c r="H5384" s="403"/>
      <c r="AY5384" s="126"/>
      <c r="BB5384" s="126"/>
      <c r="BE5384" s="126"/>
    </row>
    <row r="5385" spans="5:57" x14ac:dyDescent="0.25">
      <c r="E5385" s="403"/>
      <c r="F5385" s="403"/>
      <c r="G5385" s="403"/>
      <c r="H5385" s="403"/>
      <c r="AY5385" s="126"/>
      <c r="BB5385" s="126"/>
      <c r="BE5385" s="126"/>
    </row>
    <row r="5386" spans="5:57" x14ac:dyDescent="0.25">
      <c r="E5386" s="403"/>
      <c r="F5386" s="403"/>
      <c r="G5386" s="403"/>
      <c r="H5386" s="403"/>
      <c r="AY5386" s="126"/>
      <c r="BB5386" s="126"/>
      <c r="BE5386" s="126"/>
    </row>
    <row r="5387" spans="5:57" x14ac:dyDescent="0.25">
      <c r="E5387" s="403"/>
      <c r="F5387" s="403"/>
      <c r="G5387" s="403"/>
      <c r="H5387" s="403"/>
      <c r="AY5387" s="126"/>
      <c r="BB5387" s="126"/>
      <c r="BE5387" s="126"/>
    </row>
    <row r="5388" spans="5:57" x14ac:dyDescent="0.25">
      <c r="E5388" s="403"/>
      <c r="F5388" s="403"/>
      <c r="G5388" s="403"/>
      <c r="H5388" s="403"/>
      <c r="AY5388" s="126"/>
      <c r="BB5388" s="126"/>
      <c r="BE5388" s="126"/>
    </row>
    <row r="5389" spans="5:57" x14ac:dyDescent="0.25">
      <c r="E5389" s="403"/>
      <c r="F5389" s="403"/>
      <c r="G5389" s="403"/>
      <c r="H5389" s="403"/>
      <c r="AY5389" s="126"/>
      <c r="BB5389" s="126"/>
      <c r="BE5389" s="126"/>
    </row>
    <row r="5390" spans="5:57" x14ac:dyDescent="0.25">
      <c r="E5390" s="403"/>
      <c r="F5390" s="403"/>
      <c r="G5390" s="403"/>
      <c r="H5390" s="403"/>
      <c r="AY5390" s="126"/>
      <c r="BB5390" s="126"/>
      <c r="BE5390" s="126"/>
    </row>
    <row r="5391" spans="5:57" x14ac:dyDescent="0.25">
      <c r="E5391" s="403"/>
      <c r="F5391" s="403"/>
      <c r="G5391" s="403"/>
      <c r="H5391" s="403"/>
      <c r="AY5391" s="126"/>
      <c r="BB5391" s="126"/>
      <c r="BE5391" s="126"/>
    </row>
    <row r="5392" spans="5:57" x14ac:dyDescent="0.25">
      <c r="E5392" s="403"/>
      <c r="F5392" s="403"/>
      <c r="G5392" s="403"/>
      <c r="H5392" s="403"/>
      <c r="AY5392" s="126"/>
      <c r="BB5392" s="126"/>
      <c r="BE5392" s="126"/>
    </row>
    <row r="5393" spans="5:57" x14ac:dyDescent="0.25">
      <c r="E5393" s="403"/>
      <c r="F5393" s="403"/>
      <c r="G5393" s="403"/>
      <c r="H5393" s="403"/>
      <c r="AY5393" s="126"/>
      <c r="BB5393" s="126"/>
      <c r="BE5393" s="126"/>
    </row>
    <row r="5394" spans="5:57" x14ac:dyDescent="0.25">
      <c r="E5394" s="403"/>
      <c r="F5394" s="403"/>
      <c r="G5394" s="403"/>
      <c r="H5394" s="403"/>
      <c r="AY5394" s="126"/>
      <c r="BB5394" s="126"/>
      <c r="BE5394" s="126"/>
    </row>
    <row r="5395" spans="5:57" x14ac:dyDescent="0.25">
      <c r="E5395" s="403"/>
      <c r="F5395" s="403"/>
      <c r="G5395" s="403"/>
      <c r="H5395" s="403"/>
      <c r="AY5395" s="126"/>
      <c r="BB5395" s="126"/>
      <c r="BE5395" s="126"/>
    </row>
    <row r="5396" spans="5:57" x14ac:dyDescent="0.25">
      <c r="E5396" s="403"/>
      <c r="F5396" s="403"/>
      <c r="G5396" s="403"/>
      <c r="H5396" s="403"/>
      <c r="AY5396" s="126"/>
      <c r="BB5396" s="126"/>
      <c r="BE5396" s="126"/>
    </row>
    <row r="5397" spans="5:57" x14ac:dyDescent="0.25">
      <c r="E5397" s="403"/>
      <c r="F5397" s="403"/>
      <c r="G5397" s="403"/>
      <c r="H5397" s="403"/>
      <c r="AY5397" s="126"/>
      <c r="BB5397" s="126"/>
      <c r="BE5397" s="126"/>
    </row>
    <row r="5398" spans="5:57" x14ac:dyDescent="0.25">
      <c r="E5398" s="403"/>
      <c r="F5398" s="403"/>
      <c r="G5398" s="403"/>
      <c r="H5398" s="403"/>
      <c r="AY5398" s="126"/>
      <c r="BB5398" s="126"/>
      <c r="BE5398" s="126"/>
    </row>
    <row r="5399" spans="5:57" x14ac:dyDescent="0.25">
      <c r="E5399" s="403"/>
      <c r="F5399" s="403"/>
      <c r="G5399" s="403"/>
      <c r="H5399" s="403"/>
      <c r="AY5399" s="126"/>
      <c r="BB5399" s="126"/>
      <c r="BE5399" s="126"/>
    </row>
    <row r="5400" spans="5:57" x14ac:dyDescent="0.25">
      <c r="E5400" s="403"/>
      <c r="F5400" s="403"/>
      <c r="G5400" s="403"/>
      <c r="H5400" s="403"/>
      <c r="AY5400" s="126"/>
      <c r="BB5400" s="126"/>
      <c r="BE5400" s="126"/>
    </row>
    <row r="5401" spans="5:57" x14ac:dyDescent="0.25">
      <c r="E5401" s="403"/>
      <c r="F5401" s="403"/>
      <c r="G5401" s="403"/>
      <c r="H5401" s="403"/>
      <c r="AY5401" s="126"/>
      <c r="BB5401" s="126"/>
      <c r="BE5401" s="126"/>
    </row>
    <row r="5402" spans="5:57" x14ac:dyDescent="0.25">
      <c r="E5402" s="403"/>
      <c r="F5402" s="403"/>
      <c r="G5402" s="403"/>
      <c r="H5402" s="403"/>
      <c r="AY5402" s="126"/>
      <c r="BB5402" s="126"/>
      <c r="BE5402" s="126"/>
    </row>
    <row r="5403" spans="5:57" x14ac:dyDescent="0.25">
      <c r="E5403" s="403"/>
      <c r="F5403" s="403"/>
      <c r="G5403" s="403"/>
      <c r="H5403" s="403"/>
      <c r="AY5403" s="126"/>
      <c r="BB5403" s="126"/>
      <c r="BE5403" s="126"/>
    </row>
    <row r="5404" spans="5:57" x14ac:dyDescent="0.25">
      <c r="E5404" s="403"/>
      <c r="F5404" s="403"/>
      <c r="G5404" s="403"/>
      <c r="H5404" s="403"/>
      <c r="AY5404" s="126"/>
      <c r="BB5404" s="126"/>
      <c r="BE5404" s="126"/>
    </row>
    <row r="5405" spans="5:57" x14ac:dyDescent="0.25">
      <c r="E5405" s="403"/>
      <c r="F5405" s="403"/>
      <c r="G5405" s="403"/>
      <c r="H5405" s="403"/>
      <c r="AY5405" s="126"/>
      <c r="BB5405" s="126"/>
      <c r="BE5405" s="126"/>
    </row>
    <row r="5406" spans="5:57" x14ac:dyDescent="0.25">
      <c r="E5406" s="403"/>
      <c r="F5406" s="403"/>
      <c r="G5406" s="403"/>
      <c r="H5406" s="403"/>
      <c r="AY5406" s="126"/>
      <c r="BB5406" s="126"/>
      <c r="BE5406" s="126"/>
    </row>
    <row r="5407" spans="5:57" x14ac:dyDescent="0.25">
      <c r="E5407" s="403"/>
      <c r="F5407" s="403"/>
      <c r="G5407" s="403"/>
      <c r="H5407" s="403"/>
      <c r="AY5407" s="126"/>
      <c r="BB5407" s="126"/>
      <c r="BE5407" s="126"/>
    </row>
    <row r="5408" spans="5:57" x14ac:dyDescent="0.25">
      <c r="E5408" s="403"/>
      <c r="F5408" s="403"/>
      <c r="G5408" s="403"/>
      <c r="H5408" s="403"/>
      <c r="AY5408" s="126"/>
      <c r="BB5408" s="126"/>
      <c r="BE5408" s="126"/>
    </row>
    <row r="5409" spans="5:57" x14ac:dyDescent="0.25">
      <c r="E5409" s="403"/>
      <c r="F5409" s="403"/>
      <c r="G5409" s="403"/>
      <c r="H5409" s="403"/>
      <c r="AY5409" s="126"/>
      <c r="BB5409" s="126"/>
      <c r="BE5409" s="126"/>
    </row>
    <row r="5410" spans="5:57" x14ac:dyDescent="0.25">
      <c r="E5410" s="403"/>
      <c r="F5410" s="403"/>
      <c r="G5410" s="403"/>
      <c r="H5410" s="403"/>
      <c r="AY5410" s="126"/>
      <c r="BB5410" s="126"/>
      <c r="BE5410" s="126"/>
    </row>
    <row r="5411" spans="5:57" x14ac:dyDescent="0.25">
      <c r="E5411" s="403"/>
      <c r="F5411" s="403"/>
      <c r="G5411" s="403"/>
      <c r="H5411" s="403"/>
      <c r="AY5411" s="126"/>
      <c r="BB5411" s="126"/>
      <c r="BE5411" s="126"/>
    </row>
    <row r="5412" spans="5:57" x14ac:dyDescent="0.25">
      <c r="E5412" s="403"/>
      <c r="F5412" s="403"/>
      <c r="G5412" s="403"/>
      <c r="H5412" s="403"/>
      <c r="AY5412" s="126"/>
      <c r="BB5412" s="126"/>
      <c r="BE5412" s="126"/>
    </row>
    <row r="5413" spans="5:57" x14ac:dyDescent="0.25">
      <c r="E5413" s="403"/>
      <c r="F5413" s="403"/>
      <c r="G5413" s="403"/>
      <c r="H5413" s="403"/>
      <c r="AY5413" s="126"/>
      <c r="BB5413" s="126"/>
      <c r="BE5413" s="126"/>
    </row>
    <row r="5414" spans="5:57" x14ac:dyDescent="0.25">
      <c r="E5414" s="403"/>
      <c r="F5414" s="403"/>
      <c r="G5414" s="403"/>
      <c r="H5414" s="403"/>
      <c r="AY5414" s="126"/>
      <c r="BB5414" s="126"/>
      <c r="BE5414" s="126"/>
    </row>
    <row r="5415" spans="5:57" x14ac:dyDescent="0.25">
      <c r="E5415" s="403"/>
      <c r="F5415" s="403"/>
      <c r="G5415" s="403"/>
      <c r="H5415" s="403"/>
      <c r="AY5415" s="126"/>
      <c r="BB5415" s="126"/>
      <c r="BE5415" s="126"/>
    </row>
    <row r="5416" spans="5:57" x14ac:dyDescent="0.25">
      <c r="E5416" s="403"/>
      <c r="F5416" s="403"/>
      <c r="G5416" s="403"/>
      <c r="H5416" s="403"/>
      <c r="AY5416" s="126"/>
      <c r="BB5416" s="126"/>
      <c r="BE5416" s="126"/>
    </row>
    <row r="5417" spans="5:57" x14ac:dyDescent="0.25">
      <c r="E5417" s="403"/>
      <c r="F5417" s="403"/>
      <c r="G5417" s="403"/>
      <c r="H5417" s="403"/>
      <c r="AY5417" s="126"/>
      <c r="BB5417" s="126"/>
      <c r="BE5417" s="126"/>
    </row>
    <row r="5418" spans="5:57" x14ac:dyDescent="0.25">
      <c r="E5418" s="403"/>
      <c r="F5418" s="403"/>
      <c r="G5418" s="403"/>
      <c r="H5418" s="403"/>
      <c r="AY5418" s="126"/>
      <c r="BB5418" s="126"/>
      <c r="BE5418" s="126"/>
    </row>
    <row r="5419" spans="5:57" x14ac:dyDescent="0.25">
      <c r="E5419" s="403"/>
      <c r="F5419" s="403"/>
      <c r="G5419" s="403"/>
      <c r="H5419" s="403"/>
      <c r="AY5419" s="126"/>
      <c r="BB5419" s="126"/>
      <c r="BE5419" s="126"/>
    </row>
    <row r="5420" spans="5:57" x14ac:dyDescent="0.25">
      <c r="E5420" s="403"/>
      <c r="F5420" s="403"/>
      <c r="G5420" s="403"/>
      <c r="H5420" s="403"/>
      <c r="AY5420" s="126"/>
      <c r="BB5420" s="126"/>
      <c r="BE5420" s="126"/>
    </row>
    <row r="5421" spans="5:57" x14ac:dyDescent="0.25">
      <c r="E5421" s="403"/>
      <c r="F5421" s="403"/>
      <c r="G5421" s="403"/>
      <c r="H5421" s="403"/>
      <c r="AY5421" s="126"/>
      <c r="BB5421" s="126"/>
      <c r="BE5421" s="126"/>
    </row>
    <row r="5422" spans="5:57" x14ac:dyDescent="0.25">
      <c r="E5422" s="403"/>
      <c r="F5422" s="403"/>
      <c r="G5422" s="403"/>
      <c r="H5422" s="403"/>
      <c r="AY5422" s="126"/>
      <c r="BB5422" s="126"/>
      <c r="BE5422" s="126"/>
    </row>
    <row r="5423" spans="5:57" x14ac:dyDescent="0.25">
      <c r="E5423" s="403"/>
      <c r="F5423" s="403"/>
      <c r="G5423" s="403"/>
      <c r="H5423" s="403"/>
      <c r="AY5423" s="126"/>
      <c r="BB5423" s="126"/>
      <c r="BE5423" s="126"/>
    </row>
    <row r="5424" spans="5:57" x14ac:dyDescent="0.25">
      <c r="E5424" s="403"/>
      <c r="F5424" s="403"/>
      <c r="G5424" s="403"/>
      <c r="H5424" s="403"/>
      <c r="AY5424" s="126"/>
      <c r="BB5424" s="126"/>
      <c r="BE5424" s="126"/>
    </row>
    <row r="5425" spans="5:57" x14ac:dyDescent="0.25">
      <c r="E5425" s="403"/>
      <c r="F5425" s="403"/>
      <c r="G5425" s="403"/>
      <c r="H5425" s="403"/>
      <c r="AY5425" s="126"/>
      <c r="BB5425" s="126"/>
      <c r="BE5425" s="126"/>
    </row>
    <row r="5426" spans="5:57" x14ac:dyDescent="0.25">
      <c r="E5426" s="403"/>
      <c r="F5426" s="403"/>
      <c r="G5426" s="403"/>
      <c r="H5426" s="403"/>
      <c r="AY5426" s="126"/>
      <c r="BB5426" s="126"/>
      <c r="BE5426" s="126"/>
    </row>
    <row r="5427" spans="5:57" x14ac:dyDescent="0.25">
      <c r="E5427" s="403"/>
      <c r="F5427" s="403"/>
      <c r="G5427" s="403"/>
      <c r="H5427" s="403"/>
      <c r="AY5427" s="126"/>
      <c r="BB5427" s="126"/>
      <c r="BE5427" s="126"/>
    </row>
    <row r="5428" spans="5:57" x14ac:dyDescent="0.25">
      <c r="E5428" s="403"/>
      <c r="F5428" s="403"/>
      <c r="G5428" s="403"/>
      <c r="H5428" s="403"/>
      <c r="AY5428" s="126"/>
      <c r="BB5428" s="126"/>
      <c r="BE5428" s="126"/>
    </row>
    <row r="5429" spans="5:57" x14ac:dyDescent="0.25">
      <c r="E5429" s="403"/>
      <c r="F5429" s="403"/>
      <c r="G5429" s="403"/>
      <c r="H5429" s="403"/>
      <c r="AY5429" s="126"/>
      <c r="BB5429" s="126"/>
      <c r="BE5429" s="126"/>
    </row>
    <row r="5430" spans="5:57" x14ac:dyDescent="0.25">
      <c r="E5430" s="403"/>
      <c r="F5430" s="403"/>
      <c r="G5430" s="403"/>
      <c r="H5430" s="403"/>
      <c r="AY5430" s="126"/>
      <c r="BB5430" s="126"/>
      <c r="BE5430" s="126"/>
    </row>
    <row r="5431" spans="5:57" x14ac:dyDescent="0.25">
      <c r="E5431" s="403"/>
      <c r="F5431" s="403"/>
      <c r="G5431" s="403"/>
      <c r="H5431" s="403"/>
      <c r="AY5431" s="126"/>
      <c r="BB5431" s="126"/>
      <c r="BE5431" s="126"/>
    </row>
    <row r="5432" spans="5:57" x14ac:dyDescent="0.25">
      <c r="E5432" s="403"/>
      <c r="F5432" s="403"/>
      <c r="G5432" s="403"/>
      <c r="H5432" s="403"/>
      <c r="AY5432" s="126"/>
      <c r="BB5432" s="126"/>
      <c r="BE5432" s="126"/>
    </row>
    <row r="5433" spans="5:57" x14ac:dyDescent="0.25">
      <c r="E5433" s="403"/>
      <c r="F5433" s="403"/>
      <c r="G5433" s="403"/>
      <c r="H5433" s="403"/>
      <c r="AY5433" s="126"/>
      <c r="BB5433" s="126"/>
      <c r="BE5433" s="126"/>
    </row>
    <row r="5434" spans="5:57" x14ac:dyDescent="0.25">
      <c r="E5434" s="403"/>
      <c r="F5434" s="403"/>
      <c r="G5434" s="403"/>
      <c r="H5434" s="403"/>
      <c r="AY5434" s="126"/>
      <c r="BB5434" s="126"/>
      <c r="BE5434" s="126"/>
    </row>
    <row r="5435" spans="5:57" x14ac:dyDescent="0.25">
      <c r="E5435" s="403"/>
      <c r="F5435" s="403"/>
      <c r="G5435" s="403"/>
      <c r="H5435" s="403"/>
      <c r="AY5435" s="126"/>
      <c r="BB5435" s="126"/>
      <c r="BE5435" s="126"/>
    </row>
    <row r="5436" spans="5:57" x14ac:dyDescent="0.25">
      <c r="E5436" s="403"/>
      <c r="F5436" s="403"/>
      <c r="G5436" s="403"/>
      <c r="H5436" s="403"/>
      <c r="AY5436" s="126"/>
      <c r="BB5436" s="126"/>
      <c r="BE5436" s="126"/>
    </row>
    <row r="5437" spans="5:57" x14ac:dyDescent="0.25">
      <c r="E5437" s="403"/>
      <c r="F5437" s="403"/>
      <c r="G5437" s="403"/>
      <c r="H5437" s="403"/>
      <c r="AY5437" s="126"/>
      <c r="BB5437" s="126"/>
      <c r="BE5437" s="126"/>
    </row>
    <row r="5438" spans="5:57" x14ac:dyDescent="0.25">
      <c r="E5438" s="403"/>
      <c r="F5438" s="403"/>
      <c r="G5438" s="403"/>
      <c r="H5438" s="403"/>
      <c r="AY5438" s="126"/>
      <c r="BB5438" s="126"/>
      <c r="BE5438" s="126"/>
    </row>
    <row r="5439" spans="5:57" x14ac:dyDescent="0.25">
      <c r="E5439" s="403"/>
      <c r="F5439" s="403"/>
      <c r="G5439" s="403"/>
      <c r="H5439" s="403"/>
      <c r="AY5439" s="126"/>
      <c r="BB5439" s="126"/>
      <c r="BE5439" s="126"/>
    </row>
    <row r="5440" spans="5:57" x14ac:dyDescent="0.25">
      <c r="E5440" s="403"/>
      <c r="F5440" s="403"/>
      <c r="G5440" s="403"/>
      <c r="H5440" s="403"/>
      <c r="AY5440" s="126"/>
      <c r="BB5440" s="126"/>
      <c r="BE5440" s="126"/>
    </row>
    <row r="5441" spans="5:57" x14ac:dyDescent="0.25">
      <c r="E5441" s="403"/>
      <c r="F5441" s="403"/>
      <c r="G5441" s="403"/>
      <c r="H5441" s="403"/>
      <c r="AY5441" s="126"/>
      <c r="BB5441" s="126"/>
      <c r="BE5441" s="126"/>
    </row>
    <row r="5442" spans="5:57" x14ac:dyDescent="0.25">
      <c r="E5442" s="403"/>
      <c r="F5442" s="403"/>
      <c r="G5442" s="403"/>
      <c r="H5442" s="403"/>
      <c r="AY5442" s="126"/>
      <c r="BB5442" s="126"/>
      <c r="BE5442" s="126"/>
    </row>
    <row r="5443" spans="5:57" x14ac:dyDescent="0.25">
      <c r="E5443" s="403"/>
      <c r="F5443" s="403"/>
      <c r="G5443" s="403"/>
      <c r="H5443" s="403"/>
      <c r="AY5443" s="126"/>
      <c r="BB5443" s="126"/>
      <c r="BE5443" s="126"/>
    </row>
    <row r="5444" spans="5:57" x14ac:dyDescent="0.25">
      <c r="E5444" s="403"/>
      <c r="F5444" s="403"/>
      <c r="G5444" s="403"/>
      <c r="H5444" s="403"/>
      <c r="AY5444" s="126"/>
      <c r="BB5444" s="126"/>
      <c r="BE5444" s="126"/>
    </row>
    <row r="5445" spans="5:57" x14ac:dyDescent="0.25">
      <c r="E5445" s="403"/>
      <c r="F5445" s="403"/>
      <c r="G5445" s="403"/>
      <c r="H5445" s="403"/>
      <c r="AY5445" s="126"/>
      <c r="BB5445" s="126"/>
      <c r="BE5445" s="126"/>
    </row>
    <row r="5446" spans="5:57" x14ac:dyDescent="0.25">
      <c r="E5446" s="403"/>
      <c r="F5446" s="403"/>
      <c r="G5446" s="403"/>
      <c r="H5446" s="403"/>
      <c r="AY5446" s="126"/>
      <c r="BB5446" s="126"/>
      <c r="BE5446" s="126"/>
    </row>
    <row r="5447" spans="5:57" x14ac:dyDescent="0.25">
      <c r="E5447" s="403"/>
      <c r="F5447" s="403"/>
      <c r="G5447" s="403"/>
      <c r="H5447" s="403"/>
      <c r="AY5447" s="126"/>
      <c r="BB5447" s="126"/>
      <c r="BE5447" s="126"/>
    </row>
    <row r="5448" spans="5:57" x14ac:dyDescent="0.25">
      <c r="E5448" s="403"/>
      <c r="F5448" s="403"/>
      <c r="G5448" s="403"/>
      <c r="H5448" s="403"/>
      <c r="AY5448" s="126"/>
      <c r="BB5448" s="126"/>
      <c r="BE5448" s="126"/>
    </row>
    <row r="5449" spans="5:57" x14ac:dyDescent="0.25">
      <c r="E5449" s="403"/>
      <c r="F5449" s="403"/>
      <c r="G5449" s="403"/>
      <c r="H5449" s="403"/>
      <c r="AY5449" s="126"/>
      <c r="BB5449" s="126"/>
      <c r="BE5449" s="126"/>
    </row>
    <row r="5450" spans="5:57" x14ac:dyDescent="0.25">
      <c r="E5450" s="403"/>
      <c r="F5450" s="403"/>
      <c r="G5450" s="403"/>
      <c r="H5450" s="403"/>
      <c r="AY5450" s="126"/>
      <c r="BB5450" s="126"/>
      <c r="BE5450" s="126"/>
    </row>
    <row r="5451" spans="5:57" x14ac:dyDescent="0.25">
      <c r="E5451" s="403"/>
      <c r="F5451" s="403"/>
      <c r="G5451" s="403"/>
      <c r="H5451" s="403"/>
      <c r="AY5451" s="126"/>
      <c r="BB5451" s="126"/>
      <c r="BE5451" s="126"/>
    </row>
    <row r="5452" spans="5:57" x14ac:dyDescent="0.25">
      <c r="E5452" s="403"/>
      <c r="F5452" s="403"/>
      <c r="G5452" s="403"/>
      <c r="H5452" s="403"/>
      <c r="AY5452" s="126"/>
      <c r="BB5452" s="126"/>
      <c r="BE5452" s="126"/>
    </row>
    <row r="5453" spans="5:57" x14ac:dyDescent="0.25">
      <c r="E5453" s="403"/>
      <c r="F5453" s="403"/>
      <c r="G5453" s="403"/>
      <c r="H5453" s="403"/>
      <c r="AY5453" s="126"/>
      <c r="BB5453" s="126"/>
      <c r="BE5453" s="126"/>
    </row>
    <row r="5454" spans="5:57" x14ac:dyDescent="0.25">
      <c r="E5454" s="403"/>
      <c r="F5454" s="403"/>
      <c r="G5454" s="403"/>
      <c r="H5454" s="403"/>
      <c r="AY5454" s="126"/>
      <c r="BB5454" s="126"/>
      <c r="BE5454" s="126"/>
    </row>
    <row r="5455" spans="5:57" x14ac:dyDescent="0.25">
      <c r="E5455" s="403"/>
      <c r="F5455" s="403"/>
      <c r="G5455" s="403"/>
      <c r="H5455" s="403"/>
      <c r="AY5455" s="126"/>
      <c r="BB5455" s="126"/>
      <c r="BE5455" s="126"/>
    </row>
    <row r="5456" spans="5:57" x14ac:dyDescent="0.25">
      <c r="E5456" s="403"/>
      <c r="F5456" s="403"/>
      <c r="G5456" s="403"/>
      <c r="H5456" s="403"/>
      <c r="AY5456" s="126"/>
      <c r="BB5456" s="126"/>
      <c r="BE5456" s="126"/>
    </row>
    <row r="5457" spans="5:57" x14ac:dyDescent="0.25">
      <c r="E5457" s="403"/>
      <c r="F5457" s="403"/>
      <c r="G5457" s="403"/>
      <c r="H5457" s="403"/>
      <c r="AY5457" s="126"/>
      <c r="BB5457" s="126"/>
      <c r="BE5457" s="126"/>
    </row>
    <row r="5458" spans="5:57" x14ac:dyDescent="0.25">
      <c r="E5458" s="403"/>
      <c r="F5458" s="403"/>
      <c r="G5458" s="403"/>
      <c r="H5458" s="403"/>
      <c r="AY5458" s="126"/>
      <c r="BB5458" s="126"/>
      <c r="BE5458" s="126"/>
    </row>
    <row r="5459" spans="5:57" x14ac:dyDescent="0.25">
      <c r="E5459" s="403"/>
      <c r="F5459" s="403"/>
      <c r="G5459" s="403"/>
      <c r="H5459" s="403"/>
      <c r="AY5459" s="126"/>
      <c r="BB5459" s="126"/>
      <c r="BE5459" s="126"/>
    </row>
    <row r="5460" spans="5:57" x14ac:dyDescent="0.25">
      <c r="E5460" s="403"/>
      <c r="F5460" s="403"/>
      <c r="G5460" s="403"/>
      <c r="H5460" s="403"/>
      <c r="AY5460" s="126"/>
      <c r="BB5460" s="126"/>
      <c r="BE5460" s="126"/>
    </row>
    <row r="5461" spans="5:57" x14ac:dyDescent="0.25">
      <c r="E5461" s="403"/>
      <c r="F5461" s="403"/>
      <c r="G5461" s="403"/>
      <c r="H5461" s="403"/>
      <c r="AY5461" s="126"/>
      <c r="BB5461" s="126"/>
      <c r="BE5461" s="126"/>
    </row>
    <row r="5462" spans="5:57" x14ac:dyDescent="0.25">
      <c r="E5462" s="403"/>
      <c r="F5462" s="403"/>
      <c r="G5462" s="403"/>
      <c r="H5462" s="403"/>
      <c r="AY5462" s="126"/>
      <c r="BB5462" s="126"/>
      <c r="BE5462" s="126"/>
    </row>
    <row r="5463" spans="5:57" x14ac:dyDescent="0.25">
      <c r="E5463" s="403"/>
      <c r="F5463" s="403"/>
      <c r="G5463" s="403"/>
      <c r="H5463" s="403"/>
      <c r="AY5463" s="126"/>
      <c r="BB5463" s="126"/>
      <c r="BE5463" s="126"/>
    </row>
    <row r="5464" spans="5:57" x14ac:dyDescent="0.25">
      <c r="E5464" s="403"/>
      <c r="F5464" s="403"/>
      <c r="G5464" s="403"/>
      <c r="H5464" s="403"/>
      <c r="AY5464" s="126"/>
      <c r="BB5464" s="126"/>
      <c r="BE5464" s="126"/>
    </row>
    <row r="5465" spans="5:57" x14ac:dyDescent="0.25">
      <c r="E5465" s="403"/>
      <c r="F5465" s="403"/>
      <c r="G5465" s="403"/>
      <c r="H5465" s="403"/>
      <c r="AY5465" s="126"/>
      <c r="BB5465" s="126"/>
      <c r="BE5465" s="126"/>
    </row>
    <row r="5466" spans="5:57" x14ac:dyDescent="0.25">
      <c r="E5466" s="403"/>
      <c r="F5466" s="403"/>
      <c r="G5466" s="403"/>
      <c r="H5466" s="403"/>
      <c r="AY5466" s="126"/>
      <c r="BB5466" s="126"/>
      <c r="BE5466" s="126"/>
    </row>
    <row r="5467" spans="5:57" x14ac:dyDescent="0.25">
      <c r="E5467" s="403"/>
      <c r="F5467" s="403"/>
      <c r="G5467" s="403"/>
      <c r="H5467" s="403"/>
      <c r="AY5467" s="126"/>
      <c r="BB5467" s="126"/>
      <c r="BE5467" s="126"/>
    </row>
    <row r="5468" spans="5:57" x14ac:dyDescent="0.25">
      <c r="E5468" s="403"/>
      <c r="F5468" s="403"/>
      <c r="G5468" s="403"/>
      <c r="H5468" s="403"/>
      <c r="AY5468" s="126"/>
      <c r="BB5468" s="126"/>
      <c r="BE5468" s="126"/>
    </row>
    <row r="5469" spans="5:57" x14ac:dyDescent="0.25">
      <c r="E5469" s="403"/>
      <c r="F5469" s="403"/>
      <c r="G5469" s="403"/>
      <c r="H5469" s="403"/>
      <c r="AY5469" s="126"/>
      <c r="BB5469" s="126"/>
      <c r="BE5469" s="126"/>
    </row>
    <row r="5470" spans="5:57" x14ac:dyDescent="0.25">
      <c r="E5470" s="403"/>
      <c r="F5470" s="403"/>
      <c r="G5470" s="403"/>
      <c r="H5470" s="403"/>
      <c r="AY5470" s="126"/>
      <c r="BB5470" s="126"/>
      <c r="BE5470" s="126"/>
    </row>
    <row r="5471" spans="5:57" x14ac:dyDescent="0.25">
      <c r="E5471" s="403"/>
      <c r="F5471" s="403"/>
      <c r="G5471" s="403"/>
      <c r="H5471" s="403"/>
      <c r="AY5471" s="126"/>
      <c r="BB5471" s="126"/>
      <c r="BE5471" s="126"/>
    </row>
    <row r="5472" spans="5:57" x14ac:dyDescent="0.25">
      <c r="E5472" s="403"/>
      <c r="F5472" s="403"/>
      <c r="G5472" s="403"/>
      <c r="H5472" s="403"/>
      <c r="AY5472" s="126"/>
      <c r="BB5472" s="126"/>
      <c r="BE5472" s="126"/>
    </row>
    <row r="5473" spans="5:57" x14ac:dyDescent="0.25">
      <c r="E5473" s="403"/>
      <c r="F5473" s="403"/>
      <c r="G5473" s="403"/>
      <c r="H5473" s="403"/>
      <c r="AY5473" s="126"/>
      <c r="BB5473" s="126"/>
      <c r="BE5473" s="126"/>
    </row>
    <row r="5474" spans="5:57" x14ac:dyDescent="0.25">
      <c r="E5474" s="403"/>
      <c r="F5474" s="403"/>
      <c r="G5474" s="403"/>
      <c r="H5474" s="403"/>
      <c r="AY5474" s="126"/>
      <c r="BB5474" s="126"/>
      <c r="BE5474" s="126"/>
    </row>
    <row r="5475" spans="5:57" x14ac:dyDescent="0.25">
      <c r="E5475" s="403"/>
      <c r="F5475" s="403"/>
      <c r="G5475" s="403"/>
      <c r="H5475" s="403"/>
      <c r="AY5475" s="126"/>
      <c r="BB5475" s="126"/>
      <c r="BE5475" s="126"/>
    </row>
    <row r="5476" spans="5:57" x14ac:dyDescent="0.25">
      <c r="E5476" s="403"/>
      <c r="F5476" s="403"/>
      <c r="G5476" s="403"/>
      <c r="H5476" s="403"/>
      <c r="AY5476" s="126"/>
      <c r="BB5476" s="126"/>
      <c r="BE5476" s="126"/>
    </row>
    <row r="5477" spans="5:57" x14ac:dyDescent="0.25">
      <c r="E5477" s="403"/>
      <c r="F5477" s="403"/>
      <c r="G5477" s="403"/>
      <c r="H5477" s="403"/>
      <c r="AY5477" s="126"/>
      <c r="BB5477" s="126"/>
      <c r="BE5477" s="126"/>
    </row>
    <row r="5478" spans="5:57" x14ac:dyDescent="0.25">
      <c r="E5478" s="403"/>
      <c r="F5478" s="403"/>
      <c r="G5478" s="403"/>
      <c r="H5478" s="403"/>
      <c r="AY5478" s="126"/>
      <c r="BB5478" s="126"/>
      <c r="BE5478" s="126"/>
    </row>
    <row r="5479" spans="5:57" x14ac:dyDescent="0.25">
      <c r="E5479" s="403"/>
      <c r="F5479" s="403"/>
      <c r="G5479" s="403"/>
      <c r="H5479" s="403"/>
      <c r="AY5479" s="126"/>
      <c r="BB5479" s="126"/>
      <c r="BE5479" s="126"/>
    </row>
    <row r="5480" spans="5:57" x14ac:dyDescent="0.25">
      <c r="E5480" s="403"/>
      <c r="F5480" s="403"/>
      <c r="G5480" s="403"/>
      <c r="H5480" s="403"/>
      <c r="AY5480" s="126"/>
      <c r="BB5480" s="126"/>
      <c r="BE5480" s="126"/>
    </row>
    <row r="5481" spans="5:57" x14ac:dyDescent="0.25">
      <c r="E5481" s="403"/>
      <c r="F5481" s="403"/>
      <c r="G5481" s="403"/>
      <c r="H5481" s="403"/>
      <c r="AY5481" s="126"/>
      <c r="BB5481" s="126"/>
      <c r="BE5481" s="126"/>
    </row>
    <row r="5482" spans="5:57" x14ac:dyDescent="0.25">
      <c r="E5482" s="403"/>
      <c r="F5482" s="403"/>
      <c r="G5482" s="403"/>
      <c r="H5482" s="403"/>
      <c r="AY5482" s="126"/>
      <c r="BB5482" s="126"/>
      <c r="BE5482" s="126"/>
    </row>
    <row r="5483" spans="5:57" x14ac:dyDescent="0.25">
      <c r="E5483" s="403"/>
      <c r="F5483" s="403"/>
      <c r="G5483" s="403"/>
      <c r="H5483" s="403"/>
      <c r="AY5483" s="126"/>
      <c r="BB5483" s="126"/>
      <c r="BE5483" s="126"/>
    </row>
    <row r="5484" spans="5:57" x14ac:dyDescent="0.25">
      <c r="E5484" s="403"/>
      <c r="F5484" s="403"/>
      <c r="G5484" s="403"/>
      <c r="H5484" s="403"/>
      <c r="AY5484" s="126"/>
      <c r="BB5484" s="126"/>
      <c r="BE5484" s="126"/>
    </row>
    <row r="5485" spans="5:57" x14ac:dyDescent="0.25">
      <c r="E5485" s="403"/>
      <c r="F5485" s="403"/>
      <c r="G5485" s="403"/>
      <c r="H5485" s="403"/>
      <c r="AY5485" s="126"/>
      <c r="BB5485" s="126"/>
      <c r="BE5485" s="126"/>
    </row>
    <row r="5486" spans="5:57" x14ac:dyDescent="0.25">
      <c r="E5486" s="403"/>
      <c r="F5486" s="403"/>
      <c r="G5486" s="403"/>
      <c r="H5486" s="403"/>
      <c r="AY5486" s="126"/>
      <c r="BB5486" s="126"/>
      <c r="BE5486" s="126"/>
    </row>
    <row r="5487" spans="5:57" x14ac:dyDescent="0.25">
      <c r="E5487" s="403"/>
      <c r="F5487" s="403"/>
      <c r="G5487" s="403"/>
      <c r="H5487" s="403"/>
      <c r="AY5487" s="126"/>
      <c r="BB5487" s="126"/>
      <c r="BE5487" s="126"/>
    </row>
    <row r="5488" spans="5:57" x14ac:dyDescent="0.25">
      <c r="E5488" s="403"/>
      <c r="F5488" s="403"/>
      <c r="G5488" s="403"/>
      <c r="H5488" s="403"/>
      <c r="AY5488" s="126"/>
      <c r="BB5488" s="126"/>
      <c r="BE5488" s="126"/>
    </row>
    <row r="5489" spans="5:57" x14ac:dyDescent="0.25">
      <c r="E5489" s="403"/>
      <c r="F5489" s="403"/>
      <c r="G5489" s="403"/>
      <c r="H5489" s="403"/>
      <c r="AY5489" s="126"/>
      <c r="BB5489" s="126"/>
      <c r="BE5489" s="126"/>
    </row>
    <row r="5490" spans="5:57" x14ac:dyDescent="0.25">
      <c r="E5490" s="403"/>
      <c r="F5490" s="403"/>
      <c r="G5490" s="403"/>
      <c r="H5490" s="403"/>
      <c r="AY5490" s="126"/>
      <c r="BB5490" s="126"/>
      <c r="BE5490" s="126"/>
    </row>
    <row r="5491" spans="5:57" x14ac:dyDescent="0.25">
      <c r="E5491" s="403"/>
      <c r="F5491" s="403"/>
      <c r="G5491" s="403"/>
      <c r="H5491" s="403"/>
      <c r="AY5491" s="126"/>
      <c r="BB5491" s="126"/>
      <c r="BE5491" s="126"/>
    </row>
    <row r="5492" spans="5:57" x14ac:dyDescent="0.25">
      <c r="E5492" s="403"/>
      <c r="F5492" s="403"/>
      <c r="G5492" s="403"/>
      <c r="H5492" s="403"/>
      <c r="AY5492" s="126"/>
      <c r="BB5492" s="126"/>
      <c r="BE5492" s="126"/>
    </row>
    <row r="5493" spans="5:57" x14ac:dyDescent="0.25">
      <c r="E5493" s="403"/>
      <c r="F5493" s="403"/>
      <c r="G5493" s="403"/>
      <c r="H5493" s="403"/>
      <c r="AY5493" s="126"/>
      <c r="BB5493" s="126"/>
      <c r="BE5493" s="126"/>
    </row>
    <row r="5494" spans="5:57" x14ac:dyDescent="0.25">
      <c r="E5494" s="403"/>
      <c r="F5494" s="403"/>
      <c r="G5494" s="403"/>
      <c r="H5494" s="403"/>
      <c r="AY5494" s="126"/>
      <c r="BB5494" s="126"/>
      <c r="BE5494" s="126"/>
    </row>
    <row r="5495" spans="5:57" x14ac:dyDescent="0.25">
      <c r="E5495" s="403"/>
      <c r="F5495" s="403"/>
      <c r="G5495" s="403"/>
      <c r="H5495" s="403"/>
      <c r="AY5495" s="126"/>
      <c r="BB5495" s="126"/>
      <c r="BE5495" s="126"/>
    </row>
    <row r="5496" spans="5:57" x14ac:dyDescent="0.25">
      <c r="E5496" s="403"/>
      <c r="F5496" s="403"/>
      <c r="G5496" s="403"/>
      <c r="H5496" s="403"/>
      <c r="AY5496" s="126"/>
      <c r="BB5496" s="126"/>
      <c r="BE5496" s="126"/>
    </row>
    <row r="5497" spans="5:57" x14ac:dyDescent="0.25">
      <c r="E5497" s="403"/>
      <c r="F5497" s="403"/>
      <c r="G5497" s="403"/>
      <c r="H5497" s="403"/>
      <c r="AY5497" s="126"/>
      <c r="BB5497" s="126"/>
      <c r="BE5497" s="126"/>
    </row>
    <row r="5498" spans="5:57" x14ac:dyDescent="0.25">
      <c r="E5498" s="403"/>
      <c r="F5498" s="403"/>
      <c r="G5498" s="403"/>
      <c r="H5498" s="403"/>
      <c r="AY5498" s="126"/>
      <c r="BB5498" s="126"/>
      <c r="BE5498" s="126"/>
    </row>
    <row r="5499" spans="5:57" x14ac:dyDescent="0.25">
      <c r="E5499" s="403"/>
      <c r="F5499" s="403"/>
      <c r="G5499" s="403"/>
      <c r="H5499" s="403"/>
      <c r="AY5499" s="126"/>
      <c r="BB5499" s="126"/>
      <c r="BE5499" s="126"/>
    </row>
    <row r="5500" spans="5:57" x14ac:dyDescent="0.25">
      <c r="E5500" s="403"/>
      <c r="F5500" s="403"/>
      <c r="G5500" s="403"/>
      <c r="H5500" s="403"/>
      <c r="AY5500" s="126"/>
      <c r="BB5500" s="126"/>
      <c r="BE5500" s="126"/>
    </row>
    <row r="5501" spans="5:57" x14ac:dyDescent="0.25">
      <c r="E5501" s="403"/>
      <c r="F5501" s="403"/>
      <c r="G5501" s="403"/>
      <c r="H5501" s="403"/>
      <c r="AY5501" s="126"/>
      <c r="BB5501" s="126"/>
      <c r="BE5501" s="126"/>
    </row>
    <row r="5502" spans="5:57" x14ac:dyDescent="0.25">
      <c r="E5502" s="403"/>
      <c r="F5502" s="403"/>
      <c r="G5502" s="403"/>
      <c r="H5502" s="403"/>
      <c r="AY5502" s="126"/>
      <c r="BB5502" s="126"/>
      <c r="BE5502" s="126"/>
    </row>
    <row r="5503" spans="5:57" x14ac:dyDescent="0.25">
      <c r="E5503" s="403"/>
      <c r="F5503" s="403"/>
      <c r="G5503" s="403"/>
      <c r="H5503" s="403"/>
      <c r="AY5503" s="126"/>
      <c r="BB5503" s="126"/>
      <c r="BE5503" s="126"/>
    </row>
    <row r="5504" spans="5:57" x14ac:dyDescent="0.25">
      <c r="E5504" s="403"/>
      <c r="F5504" s="403"/>
      <c r="G5504" s="403"/>
      <c r="H5504" s="403"/>
      <c r="AY5504" s="126"/>
      <c r="BB5504" s="126"/>
      <c r="BE5504" s="126"/>
    </row>
    <row r="5505" spans="5:57" x14ac:dyDescent="0.25">
      <c r="E5505" s="403"/>
      <c r="F5505" s="403"/>
      <c r="G5505" s="403"/>
      <c r="H5505" s="403"/>
      <c r="AY5505" s="126"/>
      <c r="BB5505" s="126"/>
      <c r="BE5505" s="126"/>
    </row>
    <row r="5506" spans="5:57" x14ac:dyDescent="0.25">
      <c r="E5506" s="403"/>
      <c r="F5506" s="403"/>
      <c r="G5506" s="403"/>
      <c r="H5506" s="403"/>
      <c r="AY5506" s="126"/>
      <c r="BB5506" s="126"/>
      <c r="BE5506" s="126"/>
    </row>
    <row r="5507" spans="5:57" x14ac:dyDescent="0.25">
      <c r="E5507" s="403"/>
      <c r="F5507" s="403"/>
      <c r="G5507" s="403"/>
      <c r="H5507" s="403"/>
      <c r="AY5507" s="126"/>
      <c r="BB5507" s="126"/>
      <c r="BE5507" s="126"/>
    </row>
    <row r="5508" spans="5:57" x14ac:dyDescent="0.25">
      <c r="E5508" s="403"/>
      <c r="F5508" s="403"/>
      <c r="G5508" s="403"/>
      <c r="H5508" s="403"/>
      <c r="AY5508" s="126"/>
      <c r="BB5508" s="126"/>
      <c r="BE5508" s="126"/>
    </row>
    <row r="5509" spans="5:57" x14ac:dyDescent="0.25">
      <c r="E5509" s="403"/>
      <c r="F5509" s="403"/>
      <c r="G5509" s="403"/>
      <c r="H5509" s="403"/>
      <c r="AY5509" s="126"/>
      <c r="BB5509" s="126"/>
      <c r="BE5509" s="126"/>
    </row>
    <row r="5510" spans="5:57" x14ac:dyDescent="0.25">
      <c r="E5510" s="403"/>
      <c r="F5510" s="403"/>
      <c r="G5510" s="403"/>
      <c r="H5510" s="403"/>
      <c r="AY5510" s="126"/>
      <c r="BB5510" s="126"/>
      <c r="BE5510" s="126"/>
    </row>
    <row r="5511" spans="5:57" x14ac:dyDescent="0.25">
      <c r="E5511" s="403"/>
      <c r="F5511" s="403"/>
      <c r="G5511" s="403"/>
      <c r="H5511" s="403"/>
      <c r="AY5511" s="126"/>
      <c r="BB5511" s="126"/>
      <c r="BE5511" s="126"/>
    </row>
    <row r="5512" spans="5:57" x14ac:dyDescent="0.25">
      <c r="E5512" s="403"/>
      <c r="F5512" s="403"/>
      <c r="G5512" s="403"/>
      <c r="H5512" s="403"/>
      <c r="AY5512" s="126"/>
      <c r="BB5512" s="126"/>
      <c r="BE5512" s="126"/>
    </row>
    <row r="5513" spans="5:57" x14ac:dyDescent="0.25">
      <c r="E5513" s="403"/>
      <c r="F5513" s="403"/>
      <c r="G5513" s="403"/>
      <c r="H5513" s="403"/>
      <c r="AY5513" s="126"/>
      <c r="BB5513" s="126"/>
      <c r="BE5513" s="126"/>
    </row>
    <row r="5514" spans="5:57" x14ac:dyDescent="0.25">
      <c r="E5514" s="403"/>
      <c r="F5514" s="403"/>
      <c r="G5514" s="403"/>
      <c r="H5514" s="403"/>
      <c r="AY5514" s="126"/>
      <c r="BB5514" s="126"/>
      <c r="BE5514" s="126"/>
    </row>
    <row r="5515" spans="5:57" x14ac:dyDescent="0.25">
      <c r="E5515" s="403"/>
      <c r="F5515" s="403"/>
      <c r="G5515" s="403"/>
      <c r="H5515" s="403"/>
      <c r="AY5515" s="126"/>
      <c r="BB5515" s="126"/>
      <c r="BE5515" s="126"/>
    </row>
    <row r="5516" spans="5:57" x14ac:dyDescent="0.25">
      <c r="E5516" s="403"/>
      <c r="F5516" s="403"/>
      <c r="G5516" s="403"/>
      <c r="H5516" s="403"/>
      <c r="AY5516" s="126"/>
      <c r="BB5516" s="126"/>
      <c r="BE5516" s="126"/>
    </row>
    <row r="5517" spans="5:57" x14ac:dyDescent="0.25">
      <c r="E5517" s="403"/>
      <c r="F5517" s="403"/>
      <c r="G5517" s="403"/>
      <c r="H5517" s="403"/>
      <c r="AY5517" s="126"/>
      <c r="BB5517" s="126"/>
      <c r="BE5517" s="126"/>
    </row>
    <row r="5518" spans="5:57" x14ac:dyDescent="0.25">
      <c r="E5518" s="403"/>
      <c r="F5518" s="403"/>
      <c r="G5518" s="403"/>
      <c r="H5518" s="403"/>
      <c r="AY5518" s="126"/>
      <c r="BB5518" s="126"/>
      <c r="BE5518" s="126"/>
    </row>
    <row r="5519" spans="5:57" x14ac:dyDescent="0.25">
      <c r="E5519" s="403"/>
      <c r="F5519" s="403"/>
      <c r="G5519" s="403"/>
      <c r="H5519" s="403"/>
      <c r="AY5519" s="126"/>
      <c r="BB5519" s="126"/>
      <c r="BE5519" s="126"/>
    </row>
    <row r="5520" spans="5:57" x14ac:dyDescent="0.25">
      <c r="E5520" s="403"/>
      <c r="F5520" s="403"/>
      <c r="G5520" s="403"/>
      <c r="H5520" s="403"/>
      <c r="AY5520" s="126"/>
      <c r="BB5520" s="126"/>
      <c r="BE5520" s="126"/>
    </row>
    <row r="5521" spans="5:57" x14ac:dyDescent="0.25">
      <c r="E5521" s="403"/>
      <c r="F5521" s="403"/>
      <c r="G5521" s="403"/>
      <c r="H5521" s="403"/>
      <c r="AY5521" s="126"/>
      <c r="BB5521" s="126"/>
      <c r="BE5521" s="126"/>
    </row>
    <row r="5522" spans="5:57" x14ac:dyDescent="0.25">
      <c r="E5522" s="403"/>
      <c r="F5522" s="403"/>
      <c r="G5522" s="403"/>
      <c r="H5522" s="403"/>
      <c r="AY5522" s="126"/>
      <c r="BB5522" s="126"/>
      <c r="BE5522" s="126"/>
    </row>
    <row r="5523" spans="5:57" x14ac:dyDescent="0.25">
      <c r="E5523" s="403"/>
      <c r="F5523" s="403"/>
      <c r="G5523" s="403"/>
      <c r="H5523" s="403"/>
      <c r="AY5523" s="126"/>
      <c r="BB5523" s="126"/>
      <c r="BE5523" s="126"/>
    </row>
    <row r="5524" spans="5:57" x14ac:dyDescent="0.25">
      <c r="E5524" s="403"/>
      <c r="F5524" s="403"/>
      <c r="G5524" s="403"/>
      <c r="H5524" s="403"/>
      <c r="AY5524" s="126"/>
      <c r="BB5524" s="126"/>
      <c r="BE5524" s="126"/>
    </row>
    <row r="5525" spans="5:57" x14ac:dyDescent="0.25">
      <c r="E5525" s="403"/>
      <c r="F5525" s="403"/>
      <c r="G5525" s="403"/>
      <c r="H5525" s="403"/>
      <c r="AY5525" s="126"/>
      <c r="BB5525" s="126"/>
      <c r="BE5525" s="126"/>
    </row>
    <row r="5526" spans="5:57" x14ac:dyDescent="0.25">
      <c r="E5526" s="403"/>
      <c r="F5526" s="403"/>
      <c r="G5526" s="403"/>
      <c r="H5526" s="403"/>
      <c r="AY5526" s="126"/>
      <c r="BB5526" s="126"/>
      <c r="BE5526" s="126"/>
    </row>
    <row r="5527" spans="5:57" x14ac:dyDescent="0.25">
      <c r="E5527" s="403"/>
      <c r="F5527" s="403"/>
      <c r="G5527" s="403"/>
      <c r="H5527" s="403"/>
      <c r="AY5527" s="126"/>
      <c r="BB5527" s="126"/>
      <c r="BE5527" s="126"/>
    </row>
    <row r="5528" spans="5:57" x14ac:dyDescent="0.25">
      <c r="E5528" s="403"/>
      <c r="F5528" s="403"/>
      <c r="G5528" s="403"/>
      <c r="H5528" s="403"/>
      <c r="AY5528" s="126"/>
      <c r="BB5528" s="126"/>
      <c r="BE5528" s="126"/>
    </row>
    <row r="5529" spans="5:57" x14ac:dyDescent="0.25">
      <c r="E5529" s="403"/>
      <c r="F5529" s="403"/>
      <c r="G5529" s="403"/>
      <c r="H5529" s="403"/>
      <c r="AY5529" s="126"/>
      <c r="BB5529" s="126"/>
      <c r="BE5529" s="126"/>
    </row>
    <row r="5530" spans="5:57" x14ac:dyDescent="0.25">
      <c r="E5530" s="403"/>
      <c r="F5530" s="403"/>
      <c r="G5530" s="403"/>
      <c r="H5530" s="403"/>
      <c r="AY5530" s="126"/>
      <c r="BB5530" s="126"/>
      <c r="BE5530" s="126"/>
    </row>
    <row r="5531" spans="5:57" x14ac:dyDescent="0.25">
      <c r="E5531" s="403"/>
      <c r="F5531" s="403"/>
      <c r="G5531" s="403"/>
      <c r="H5531" s="403"/>
      <c r="AY5531" s="126"/>
      <c r="BB5531" s="126"/>
      <c r="BE5531" s="126"/>
    </row>
    <row r="5532" spans="5:57" x14ac:dyDescent="0.25">
      <c r="E5532" s="403"/>
      <c r="F5532" s="403"/>
      <c r="G5532" s="403"/>
      <c r="H5532" s="403"/>
      <c r="AY5532" s="126"/>
      <c r="BB5532" s="126"/>
      <c r="BE5532" s="126"/>
    </row>
    <row r="5533" spans="5:57" x14ac:dyDescent="0.25">
      <c r="E5533" s="403"/>
      <c r="F5533" s="403"/>
      <c r="G5533" s="403"/>
      <c r="H5533" s="403"/>
      <c r="AY5533" s="126"/>
      <c r="BB5533" s="126"/>
      <c r="BE5533" s="126"/>
    </row>
    <row r="5534" spans="5:57" x14ac:dyDescent="0.25">
      <c r="E5534" s="403"/>
      <c r="F5534" s="403"/>
      <c r="G5534" s="403"/>
      <c r="H5534" s="403"/>
      <c r="AY5534" s="126"/>
      <c r="BB5534" s="126"/>
      <c r="BE5534" s="126"/>
    </row>
    <row r="5535" spans="5:57" x14ac:dyDescent="0.25">
      <c r="E5535" s="403"/>
      <c r="F5535" s="403"/>
      <c r="G5535" s="403"/>
      <c r="H5535" s="403"/>
      <c r="AY5535" s="126"/>
      <c r="BB5535" s="126"/>
      <c r="BE5535" s="126"/>
    </row>
    <row r="5536" spans="5:57" x14ac:dyDescent="0.25">
      <c r="E5536" s="403"/>
      <c r="F5536" s="403"/>
      <c r="G5536" s="403"/>
      <c r="H5536" s="403"/>
      <c r="AY5536" s="126"/>
      <c r="BB5536" s="126"/>
      <c r="BE5536" s="126"/>
    </row>
    <row r="5537" spans="5:57" x14ac:dyDescent="0.25">
      <c r="E5537" s="403"/>
      <c r="F5537" s="403"/>
      <c r="G5537" s="403"/>
      <c r="H5537" s="403"/>
      <c r="AY5537" s="126"/>
      <c r="BB5537" s="126"/>
      <c r="BE5537" s="126"/>
    </row>
    <row r="5538" spans="5:57" x14ac:dyDescent="0.25">
      <c r="E5538" s="403"/>
      <c r="F5538" s="403"/>
      <c r="G5538" s="403"/>
      <c r="H5538" s="403"/>
      <c r="AY5538" s="126"/>
      <c r="BB5538" s="126"/>
      <c r="BE5538" s="126"/>
    </row>
    <row r="5539" spans="5:57" x14ac:dyDescent="0.25">
      <c r="E5539" s="403"/>
      <c r="F5539" s="403"/>
      <c r="G5539" s="403"/>
      <c r="H5539" s="403"/>
      <c r="AY5539" s="126"/>
      <c r="BB5539" s="126"/>
      <c r="BE5539" s="126"/>
    </row>
    <row r="5540" spans="5:57" x14ac:dyDescent="0.25">
      <c r="E5540" s="403"/>
      <c r="F5540" s="403"/>
      <c r="G5540" s="403"/>
      <c r="H5540" s="403"/>
      <c r="AY5540" s="126"/>
      <c r="BB5540" s="126"/>
      <c r="BE5540" s="126"/>
    </row>
    <row r="5541" spans="5:57" x14ac:dyDescent="0.25">
      <c r="E5541" s="403"/>
      <c r="F5541" s="403"/>
      <c r="G5541" s="403"/>
      <c r="H5541" s="403"/>
      <c r="AY5541" s="126"/>
      <c r="BB5541" s="126"/>
      <c r="BE5541" s="126"/>
    </row>
    <row r="5542" spans="5:57" x14ac:dyDescent="0.25">
      <c r="E5542" s="403"/>
      <c r="F5542" s="403"/>
      <c r="G5542" s="403"/>
      <c r="H5542" s="403"/>
      <c r="AY5542" s="126"/>
      <c r="BB5542" s="126"/>
      <c r="BE5542" s="126"/>
    </row>
    <row r="5543" spans="5:57" x14ac:dyDescent="0.25">
      <c r="E5543" s="403"/>
      <c r="F5543" s="403"/>
      <c r="G5543" s="403"/>
      <c r="H5543" s="403"/>
      <c r="AY5543" s="126"/>
      <c r="BB5543" s="126"/>
      <c r="BE5543" s="126"/>
    </row>
    <row r="5544" spans="5:57" x14ac:dyDescent="0.25">
      <c r="E5544" s="403"/>
      <c r="F5544" s="403"/>
      <c r="G5544" s="403"/>
      <c r="H5544" s="403"/>
      <c r="AY5544" s="126"/>
      <c r="BB5544" s="126"/>
      <c r="BE5544" s="126"/>
    </row>
    <row r="5545" spans="5:57" x14ac:dyDescent="0.25">
      <c r="E5545" s="403"/>
      <c r="F5545" s="403"/>
      <c r="G5545" s="403"/>
      <c r="H5545" s="403"/>
      <c r="AY5545" s="126"/>
      <c r="BB5545" s="126"/>
      <c r="BE5545" s="126"/>
    </row>
    <row r="5546" spans="5:57" x14ac:dyDescent="0.25">
      <c r="E5546" s="403"/>
      <c r="F5546" s="403"/>
      <c r="G5546" s="403"/>
      <c r="H5546" s="403"/>
      <c r="AY5546" s="126"/>
      <c r="BB5546" s="126"/>
      <c r="BE5546" s="126"/>
    </row>
    <row r="5547" spans="5:57" x14ac:dyDescent="0.25">
      <c r="E5547" s="403"/>
      <c r="F5547" s="403"/>
      <c r="G5547" s="403"/>
      <c r="H5547" s="403"/>
      <c r="AY5547" s="126"/>
      <c r="BB5547" s="126"/>
      <c r="BE5547" s="126"/>
    </row>
    <row r="5548" spans="5:57" x14ac:dyDescent="0.25">
      <c r="E5548" s="403"/>
      <c r="F5548" s="403"/>
      <c r="G5548" s="403"/>
      <c r="H5548" s="403"/>
      <c r="AY5548" s="126"/>
      <c r="BB5548" s="126"/>
      <c r="BE5548" s="126"/>
    </row>
    <row r="5549" spans="5:57" x14ac:dyDescent="0.25">
      <c r="E5549" s="403"/>
      <c r="F5549" s="403"/>
      <c r="G5549" s="403"/>
      <c r="H5549" s="403"/>
      <c r="AY5549" s="126"/>
      <c r="BB5549" s="126"/>
      <c r="BE5549" s="126"/>
    </row>
    <row r="5550" spans="5:57" x14ac:dyDescent="0.25">
      <c r="E5550" s="403"/>
      <c r="F5550" s="403"/>
      <c r="G5550" s="403"/>
      <c r="H5550" s="403"/>
      <c r="AY5550" s="126"/>
      <c r="BB5550" s="126"/>
      <c r="BE5550" s="126"/>
    </row>
    <row r="5551" spans="5:57" x14ac:dyDescent="0.25">
      <c r="E5551" s="403"/>
      <c r="F5551" s="403"/>
      <c r="G5551" s="403"/>
      <c r="H5551" s="403"/>
      <c r="AY5551" s="126"/>
      <c r="BB5551" s="126"/>
      <c r="BE5551" s="126"/>
    </row>
    <row r="5552" spans="5:57" x14ac:dyDescent="0.25">
      <c r="E5552" s="403"/>
      <c r="F5552" s="403"/>
      <c r="G5552" s="403"/>
      <c r="H5552" s="403"/>
      <c r="AY5552" s="126"/>
      <c r="BB5552" s="126"/>
      <c r="BE5552" s="126"/>
    </row>
    <row r="5553" spans="5:57" x14ac:dyDescent="0.25">
      <c r="E5553" s="403"/>
      <c r="F5553" s="403"/>
      <c r="G5553" s="403"/>
      <c r="H5553" s="403"/>
      <c r="AY5553" s="126"/>
      <c r="BB5553" s="126"/>
      <c r="BE5553" s="126"/>
    </row>
    <row r="5554" spans="5:57" x14ac:dyDescent="0.25">
      <c r="E5554" s="403"/>
      <c r="F5554" s="403"/>
      <c r="G5554" s="403"/>
      <c r="H5554" s="403"/>
      <c r="AY5554" s="126"/>
      <c r="BB5554" s="126"/>
      <c r="BE5554" s="126"/>
    </row>
    <row r="5555" spans="5:57" x14ac:dyDescent="0.25">
      <c r="E5555" s="403"/>
      <c r="F5555" s="403"/>
      <c r="G5555" s="403"/>
      <c r="H5555" s="403"/>
      <c r="AY5555" s="126"/>
      <c r="BB5555" s="126"/>
      <c r="BE5555" s="126"/>
    </row>
    <row r="5556" spans="5:57" x14ac:dyDescent="0.25">
      <c r="E5556" s="403"/>
      <c r="F5556" s="403"/>
      <c r="G5556" s="403"/>
      <c r="H5556" s="403"/>
      <c r="AY5556" s="126"/>
      <c r="BB5556" s="126"/>
      <c r="BE5556" s="126"/>
    </row>
    <row r="5557" spans="5:57" x14ac:dyDescent="0.25">
      <c r="E5557" s="403"/>
      <c r="F5557" s="403"/>
      <c r="G5557" s="403"/>
      <c r="H5557" s="403"/>
      <c r="AY5557" s="126"/>
      <c r="BB5557" s="126"/>
      <c r="BE5557" s="126"/>
    </row>
    <row r="5558" spans="5:57" x14ac:dyDescent="0.25">
      <c r="E5558" s="403"/>
      <c r="F5558" s="403"/>
      <c r="G5558" s="403"/>
      <c r="H5558" s="403"/>
      <c r="AY5558" s="126"/>
      <c r="BB5558" s="126"/>
      <c r="BE5558" s="126"/>
    </row>
    <row r="5559" spans="5:57" x14ac:dyDescent="0.25">
      <c r="E5559" s="403"/>
      <c r="F5559" s="403"/>
      <c r="G5559" s="403"/>
      <c r="H5559" s="403"/>
      <c r="AY5559" s="126"/>
      <c r="BB5559" s="126"/>
      <c r="BE5559" s="126"/>
    </row>
    <row r="5560" spans="5:57" x14ac:dyDescent="0.25">
      <c r="E5560" s="403"/>
      <c r="F5560" s="403"/>
      <c r="G5560" s="403"/>
      <c r="H5560" s="403"/>
      <c r="AY5560" s="126"/>
      <c r="BB5560" s="126"/>
      <c r="BE5560" s="126"/>
    </row>
    <row r="5561" spans="5:57" x14ac:dyDescent="0.25">
      <c r="E5561" s="403"/>
      <c r="F5561" s="403"/>
      <c r="G5561" s="403"/>
      <c r="H5561" s="403"/>
      <c r="AY5561" s="126"/>
      <c r="BB5561" s="126"/>
      <c r="BE5561" s="126"/>
    </row>
    <row r="5562" spans="5:57" x14ac:dyDescent="0.25">
      <c r="E5562" s="403"/>
      <c r="F5562" s="403"/>
      <c r="G5562" s="403"/>
      <c r="H5562" s="403"/>
      <c r="AY5562" s="126"/>
      <c r="BB5562" s="126"/>
      <c r="BE5562" s="126"/>
    </row>
    <row r="5563" spans="5:57" x14ac:dyDescent="0.25">
      <c r="E5563" s="403"/>
      <c r="F5563" s="403"/>
      <c r="G5563" s="403"/>
      <c r="H5563" s="403"/>
      <c r="AY5563" s="126"/>
      <c r="BB5563" s="126"/>
      <c r="BE5563" s="126"/>
    </row>
    <row r="5564" spans="5:57" x14ac:dyDescent="0.25">
      <c r="E5564" s="403"/>
      <c r="F5564" s="403"/>
      <c r="G5564" s="403"/>
      <c r="H5564" s="403"/>
      <c r="AY5564" s="126"/>
      <c r="BB5564" s="126"/>
      <c r="BE5564" s="126"/>
    </row>
    <row r="5565" spans="5:57" x14ac:dyDescent="0.25">
      <c r="E5565" s="403"/>
      <c r="F5565" s="403"/>
      <c r="G5565" s="403"/>
      <c r="H5565" s="403"/>
      <c r="AY5565" s="126"/>
      <c r="BB5565" s="126"/>
      <c r="BE5565" s="126"/>
    </row>
    <row r="5566" spans="5:57" x14ac:dyDescent="0.25">
      <c r="E5566" s="403"/>
      <c r="F5566" s="403"/>
      <c r="G5566" s="403"/>
      <c r="H5566" s="403"/>
      <c r="AY5566" s="126"/>
      <c r="BB5566" s="126"/>
      <c r="BE5566" s="126"/>
    </row>
    <row r="5567" spans="5:57" x14ac:dyDescent="0.25">
      <c r="E5567" s="403"/>
      <c r="F5567" s="403"/>
      <c r="G5567" s="403"/>
      <c r="H5567" s="403"/>
      <c r="AY5567" s="126"/>
      <c r="BB5567" s="126"/>
      <c r="BE5567" s="126"/>
    </row>
    <row r="5568" spans="5:57" x14ac:dyDescent="0.25">
      <c r="E5568" s="403"/>
      <c r="F5568" s="403"/>
      <c r="G5568" s="403"/>
      <c r="H5568" s="403"/>
      <c r="AY5568" s="126"/>
      <c r="BB5568" s="126"/>
      <c r="BE5568" s="126"/>
    </row>
    <row r="5569" spans="5:57" x14ac:dyDescent="0.25">
      <c r="E5569" s="403"/>
      <c r="F5569" s="403"/>
      <c r="G5569" s="403"/>
      <c r="H5569" s="403"/>
      <c r="AY5569" s="126"/>
      <c r="BB5569" s="126"/>
      <c r="BE5569" s="126"/>
    </row>
    <row r="5570" spans="5:57" x14ac:dyDescent="0.25">
      <c r="E5570" s="403"/>
      <c r="F5570" s="403"/>
      <c r="G5570" s="403"/>
      <c r="H5570" s="403"/>
      <c r="AY5570" s="126"/>
      <c r="BB5570" s="126"/>
      <c r="BE5570" s="126"/>
    </row>
    <row r="5571" spans="5:57" x14ac:dyDescent="0.25">
      <c r="E5571" s="403"/>
      <c r="F5571" s="403"/>
      <c r="G5571" s="403"/>
      <c r="H5571" s="403"/>
      <c r="AY5571" s="126"/>
      <c r="BB5571" s="126"/>
      <c r="BE5571" s="126"/>
    </row>
    <row r="5572" spans="5:57" x14ac:dyDescent="0.25">
      <c r="E5572" s="403"/>
      <c r="F5572" s="403"/>
      <c r="G5572" s="403"/>
      <c r="H5572" s="403"/>
      <c r="AY5572" s="126"/>
      <c r="BB5572" s="126"/>
      <c r="BE5572" s="126"/>
    </row>
    <row r="5573" spans="5:57" x14ac:dyDescent="0.25">
      <c r="E5573" s="403"/>
      <c r="F5573" s="403"/>
      <c r="G5573" s="403"/>
      <c r="H5573" s="403"/>
      <c r="AY5573" s="126"/>
      <c r="BB5573" s="126"/>
      <c r="BE5573" s="126"/>
    </row>
    <row r="5574" spans="5:57" x14ac:dyDescent="0.25">
      <c r="E5574" s="403"/>
      <c r="F5574" s="403"/>
      <c r="G5574" s="403"/>
      <c r="H5574" s="403"/>
      <c r="AY5574" s="126"/>
      <c r="BB5574" s="126"/>
      <c r="BE5574" s="126"/>
    </row>
    <row r="5575" spans="5:57" x14ac:dyDescent="0.25">
      <c r="E5575" s="403"/>
      <c r="F5575" s="403"/>
      <c r="G5575" s="403"/>
      <c r="H5575" s="403"/>
      <c r="AY5575" s="126"/>
      <c r="BB5575" s="126"/>
      <c r="BE5575" s="126"/>
    </row>
    <row r="5576" spans="5:57" x14ac:dyDescent="0.25">
      <c r="E5576" s="403"/>
      <c r="F5576" s="403"/>
      <c r="G5576" s="403"/>
      <c r="H5576" s="403"/>
      <c r="AY5576" s="126"/>
      <c r="BB5576" s="126"/>
      <c r="BE5576" s="126"/>
    </row>
    <row r="5577" spans="5:57" x14ac:dyDescent="0.25">
      <c r="E5577" s="403"/>
      <c r="F5577" s="403"/>
      <c r="G5577" s="403"/>
      <c r="H5577" s="403"/>
      <c r="AY5577" s="126"/>
      <c r="BB5577" s="126"/>
      <c r="BE5577" s="126"/>
    </row>
    <row r="5578" spans="5:57" x14ac:dyDescent="0.25">
      <c r="E5578" s="403"/>
      <c r="F5578" s="403"/>
      <c r="G5578" s="403"/>
      <c r="H5578" s="403"/>
      <c r="AY5578" s="126"/>
      <c r="BB5578" s="126"/>
      <c r="BE5578" s="126"/>
    </row>
    <row r="5579" spans="5:57" x14ac:dyDescent="0.25">
      <c r="E5579" s="403"/>
      <c r="F5579" s="403"/>
      <c r="G5579" s="403"/>
      <c r="H5579" s="403"/>
      <c r="AY5579" s="126"/>
      <c r="BB5579" s="126"/>
      <c r="BE5579" s="126"/>
    </row>
    <row r="5580" spans="5:57" x14ac:dyDescent="0.25">
      <c r="E5580" s="403"/>
      <c r="F5580" s="403"/>
      <c r="G5580" s="403"/>
      <c r="H5580" s="403"/>
      <c r="AY5580" s="126"/>
      <c r="BB5580" s="126"/>
      <c r="BE5580" s="126"/>
    </row>
    <row r="5581" spans="5:57" x14ac:dyDescent="0.25">
      <c r="E5581" s="403"/>
      <c r="F5581" s="403"/>
      <c r="G5581" s="403"/>
      <c r="H5581" s="403"/>
      <c r="AY5581" s="126"/>
      <c r="BB5581" s="126"/>
      <c r="BE5581" s="126"/>
    </row>
    <row r="5582" spans="5:57" x14ac:dyDescent="0.25">
      <c r="E5582" s="403"/>
      <c r="F5582" s="403"/>
      <c r="G5582" s="403"/>
      <c r="H5582" s="403"/>
      <c r="AY5582" s="126"/>
      <c r="BB5582" s="126"/>
      <c r="BE5582" s="126"/>
    </row>
    <row r="5583" spans="5:57" x14ac:dyDescent="0.25">
      <c r="E5583" s="403"/>
      <c r="F5583" s="403"/>
      <c r="G5583" s="403"/>
      <c r="H5583" s="403"/>
      <c r="AY5583" s="126"/>
      <c r="BB5583" s="126"/>
      <c r="BE5583" s="126"/>
    </row>
    <row r="5584" spans="5:57" x14ac:dyDescent="0.25">
      <c r="E5584" s="403"/>
      <c r="F5584" s="403"/>
      <c r="G5584" s="403"/>
      <c r="H5584" s="403"/>
      <c r="AY5584" s="126"/>
      <c r="BB5584" s="126"/>
      <c r="BE5584" s="126"/>
    </row>
    <row r="5585" spans="5:57" x14ac:dyDescent="0.25">
      <c r="E5585" s="403"/>
      <c r="F5585" s="403"/>
      <c r="G5585" s="403"/>
      <c r="H5585" s="403"/>
      <c r="AY5585" s="126"/>
      <c r="BB5585" s="126"/>
      <c r="BE5585" s="126"/>
    </row>
    <row r="5586" spans="5:57" x14ac:dyDescent="0.25">
      <c r="E5586" s="403"/>
      <c r="F5586" s="403"/>
      <c r="G5586" s="403"/>
      <c r="H5586" s="403"/>
      <c r="AY5586" s="126"/>
      <c r="BB5586" s="126"/>
      <c r="BE5586" s="126"/>
    </row>
    <row r="5587" spans="5:57" x14ac:dyDescent="0.25">
      <c r="E5587" s="403"/>
      <c r="F5587" s="403"/>
      <c r="G5587" s="403"/>
      <c r="H5587" s="403"/>
      <c r="AY5587" s="126"/>
      <c r="BB5587" s="126"/>
      <c r="BE5587" s="126"/>
    </row>
    <row r="5588" spans="5:57" x14ac:dyDescent="0.25">
      <c r="E5588" s="403"/>
      <c r="F5588" s="403"/>
      <c r="G5588" s="403"/>
      <c r="H5588" s="403"/>
      <c r="AY5588" s="126"/>
      <c r="BB5588" s="126"/>
      <c r="BE5588" s="126"/>
    </row>
    <row r="5589" spans="5:57" x14ac:dyDescent="0.25">
      <c r="E5589" s="403"/>
      <c r="F5589" s="403"/>
      <c r="G5589" s="403"/>
      <c r="H5589" s="403"/>
      <c r="AY5589" s="126"/>
      <c r="BB5589" s="126"/>
      <c r="BE5589" s="126"/>
    </row>
    <row r="5590" spans="5:57" x14ac:dyDescent="0.25">
      <c r="E5590" s="403"/>
      <c r="F5590" s="403"/>
      <c r="G5590" s="403"/>
      <c r="H5590" s="403"/>
      <c r="AY5590" s="126"/>
      <c r="BB5590" s="126"/>
      <c r="BE5590" s="126"/>
    </row>
    <row r="5591" spans="5:57" x14ac:dyDescent="0.25">
      <c r="E5591" s="403"/>
      <c r="F5591" s="403"/>
      <c r="G5591" s="403"/>
      <c r="H5591" s="403"/>
      <c r="AY5591" s="126"/>
      <c r="BB5591" s="126"/>
      <c r="BE5591" s="126"/>
    </row>
    <row r="5592" spans="5:57" x14ac:dyDescent="0.25">
      <c r="E5592" s="403"/>
      <c r="F5592" s="403"/>
      <c r="G5592" s="403"/>
      <c r="H5592" s="403"/>
      <c r="AY5592" s="126"/>
      <c r="BB5592" s="126"/>
      <c r="BE5592" s="126"/>
    </row>
    <row r="5593" spans="5:57" x14ac:dyDescent="0.25">
      <c r="E5593" s="403"/>
      <c r="F5593" s="403"/>
      <c r="G5593" s="403"/>
      <c r="H5593" s="403"/>
      <c r="AY5593" s="126"/>
      <c r="BB5593" s="126"/>
      <c r="BE5593" s="126"/>
    </row>
    <row r="5594" spans="5:57" x14ac:dyDescent="0.25">
      <c r="E5594" s="403"/>
      <c r="F5594" s="403"/>
      <c r="G5594" s="403"/>
      <c r="H5594" s="403"/>
      <c r="AY5594" s="126"/>
      <c r="BB5594" s="126"/>
      <c r="BE5594" s="126"/>
    </row>
    <row r="5595" spans="5:57" x14ac:dyDescent="0.25">
      <c r="E5595" s="403"/>
      <c r="F5595" s="403"/>
      <c r="G5595" s="403"/>
      <c r="H5595" s="403"/>
      <c r="AY5595" s="126"/>
      <c r="BB5595" s="126"/>
      <c r="BE5595" s="126"/>
    </row>
    <row r="5596" spans="5:57" x14ac:dyDescent="0.25">
      <c r="E5596" s="403"/>
      <c r="F5596" s="403"/>
      <c r="G5596" s="403"/>
      <c r="H5596" s="403"/>
      <c r="AY5596" s="126"/>
      <c r="BB5596" s="126"/>
      <c r="BE5596" s="126"/>
    </row>
    <row r="5597" spans="5:57" x14ac:dyDescent="0.25">
      <c r="E5597" s="403"/>
      <c r="F5597" s="403"/>
      <c r="G5597" s="403"/>
      <c r="H5597" s="403"/>
      <c r="AY5597" s="126"/>
      <c r="BB5597" s="126"/>
      <c r="BE5597" s="126"/>
    </row>
    <row r="5598" spans="5:57" x14ac:dyDescent="0.25">
      <c r="E5598" s="403"/>
      <c r="F5598" s="403"/>
      <c r="G5598" s="403"/>
      <c r="H5598" s="403"/>
      <c r="AY5598" s="126"/>
      <c r="BB5598" s="126"/>
      <c r="BE5598" s="126"/>
    </row>
    <row r="5599" spans="5:57" x14ac:dyDescent="0.25">
      <c r="E5599" s="403"/>
      <c r="F5599" s="403"/>
      <c r="G5599" s="403"/>
      <c r="H5599" s="403"/>
      <c r="AY5599" s="126"/>
      <c r="BB5599" s="126"/>
      <c r="BE5599" s="126"/>
    </row>
    <row r="5600" spans="5:57" x14ac:dyDescent="0.25">
      <c r="E5600" s="403"/>
      <c r="F5600" s="403"/>
      <c r="G5600" s="403"/>
      <c r="H5600" s="403"/>
      <c r="AY5600" s="126"/>
      <c r="BB5600" s="126"/>
      <c r="BE5600" s="126"/>
    </row>
    <row r="5601" spans="5:57" x14ac:dyDescent="0.25">
      <c r="E5601" s="403"/>
      <c r="F5601" s="403"/>
      <c r="G5601" s="403"/>
      <c r="H5601" s="403"/>
      <c r="AY5601" s="126"/>
      <c r="BB5601" s="126"/>
      <c r="BE5601" s="126"/>
    </row>
    <row r="5602" spans="5:57" x14ac:dyDescent="0.25">
      <c r="E5602" s="403"/>
      <c r="F5602" s="403"/>
      <c r="G5602" s="403"/>
      <c r="H5602" s="403"/>
      <c r="AY5602" s="126"/>
      <c r="BB5602" s="126"/>
      <c r="BE5602" s="126"/>
    </row>
    <row r="5603" spans="5:57" x14ac:dyDescent="0.25">
      <c r="E5603" s="403"/>
      <c r="F5603" s="403"/>
      <c r="G5603" s="403"/>
      <c r="H5603" s="403"/>
      <c r="AY5603" s="126"/>
      <c r="BB5603" s="126"/>
      <c r="BE5603" s="126"/>
    </row>
    <row r="5604" spans="5:57" x14ac:dyDescent="0.25">
      <c r="E5604" s="403"/>
      <c r="F5604" s="403"/>
      <c r="G5604" s="403"/>
      <c r="H5604" s="403"/>
      <c r="AY5604" s="126"/>
      <c r="BB5604" s="126"/>
      <c r="BE5604" s="126"/>
    </row>
    <row r="5605" spans="5:57" x14ac:dyDescent="0.25">
      <c r="E5605" s="403"/>
      <c r="F5605" s="403"/>
      <c r="G5605" s="403"/>
      <c r="H5605" s="403"/>
      <c r="AY5605" s="126"/>
      <c r="BB5605" s="126"/>
      <c r="BE5605" s="126"/>
    </row>
    <row r="5606" spans="5:57" x14ac:dyDescent="0.25">
      <c r="E5606" s="403"/>
      <c r="F5606" s="403"/>
      <c r="G5606" s="403"/>
      <c r="H5606" s="403"/>
      <c r="AY5606" s="126"/>
      <c r="BB5606" s="126"/>
      <c r="BE5606" s="126"/>
    </row>
    <row r="5607" spans="5:57" x14ac:dyDescent="0.25">
      <c r="E5607" s="403"/>
      <c r="F5607" s="403"/>
      <c r="G5607" s="403"/>
      <c r="H5607" s="403"/>
      <c r="AY5607" s="126"/>
      <c r="BB5607" s="126"/>
      <c r="BE5607" s="126"/>
    </row>
    <row r="5608" spans="5:57" x14ac:dyDescent="0.25">
      <c r="E5608" s="403"/>
      <c r="F5608" s="403"/>
      <c r="G5608" s="403"/>
      <c r="H5608" s="403"/>
      <c r="AY5608" s="126"/>
      <c r="BB5608" s="126"/>
      <c r="BE5608" s="126"/>
    </row>
    <row r="5609" spans="5:57" x14ac:dyDescent="0.25">
      <c r="E5609" s="403"/>
      <c r="F5609" s="403"/>
      <c r="G5609" s="403"/>
      <c r="H5609" s="403"/>
      <c r="AY5609" s="126"/>
      <c r="BB5609" s="126"/>
      <c r="BE5609" s="126"/>
    </row>
    <row r="5610" spans="5:57" x14ac:dyDescent="0.25">
      <c r="E5610" s="403"/>
      <c r="F5610" s="403"/>
      <c r="G5610" s="403"/>
      <c r="H5610" s="403"/>
      <c r="AY5610" s="126"/>
      <c r="BB5610" s="126"/>
      <c r="BE5610" s="126"/>
    </row>
    <row r="5611" spans="5:57" x14ac:dyDescent="0.25">
      <c r="E5611" s="403"/>
      <c r="F5611" s="403"/>
      <c r="G5611" s="403"/>
      <c r="H5611" s="403"/>
      <c r="AY5611" s="126"/>
      <c r="BB5611" s="126"/>
      <c r="BE5611" s="126"/>
    </row>
    <row r="5612" spans="5:57" x14ac:dyDescent="0.25">
      <c r="E5612" s="403"/>
      <c r="F5612" s="403"/>
      <c r="G5612" s="403"/>
      <c r="H5612" s="403"/>
      <c r="AY5612" s="126"/>
      <c r="BB5612" s="126"/>
      <c r="BE5612" s="126"/>
    </row>
    <row r="5613" spans="5:57" x14ac:dyDescent="0.25">
      <c r="E5613" s="403"/>
      <c r="F5613" s="403"/>
      <c r="G5613" s="403"/>
      <c r="H5613" s="403"/>
      <c r="AY5613" s="126"/>
      <c r="BB5613" s="126"/>
      <c r="BE5613" s="126"/>
    </row>
    <row r="5614" spans="5:57" x14ac:dyDescent="0.25">
      <c r="E5614" s="403"/>
      <c r="F5614" s="403"/>
      <c r="G5614" s="403"/>
      <c r="H5614" s="403"/>
      <c r="AY5614" s="126"/>
      <c r="BB5614" s="126"/>
      <c r="BE5614" s="126"/>
    </row>
    <row r="5615" spans="5:57" x14ac:dyDescent="0.25">
      <c r="E5615" s="403"/>
      <c r="F5615" s="403"/>
      <c r="G5615" s="403"/>
      <c r="H5615" s="403"/>
      <c r="AY5615" s="126"/>
      <c r="BB5615" s="126"/>
      <c r="BE5615" s="126"/>
    </row>
    <row r="5616" spans="5:57" x14ac:dyDescent="0.25">
      <c r="E5616" s="403"/>
      <c r="F5616" s="403"/>
      <c r="G5616" s="403"/>
      <c r="H5616" s="403"/>
      <c r="AY5616" s="126"/>
      <c r="BB5616" s="126"/>
      <c r="BE5616" s="126"/>
    </row>
    <row r="5617" spans="5:57" x14ac:dyDescent="0.25">
      <c r="E5617" s="403"/>
      <c r="F5617" s="403"/>
      <c r="G5617" s="403"/>
      <c r="H5617" s="403"/>
      <c r="AY5617" s="126"/>
      <c r="BB5617" s="126"/>
      <c r="BE5617" s="126"/>
    </row>
    <row r="5618" spans="5:57" x14ac:dyDescent="0.25">
      <c r="E5618" s="403"/>
      <c r="F5618" s="403"/>
      <c r="G5618" s="403"/>
      <c r="H5618" s="403"/>
      <c r="AY5618" s="126"/>
      <c r="BB5618" s="126"/>
      <c r="BE5618" s="126"/>
    </row>
    <row r="5619" spans="5:57" x14ac:dyDescent="0.25">
      <c r="E5619" s="403"/>
      <c r="F5619" s="403"/>
      <c r="G5619" s="403"/>
      <c r="H5619" s="403"/>
      <c r="AY5619" s="126"/>
      <c r="BB5619" s="126"/>
      <c r="BE5619" s="126"/>
    </row>
    <row r="5620" spans="5:57" x14ac:dyDescent="0.25">
      <c r="E5620" s="403"/>
      <c r="F5620" s="403"/>
      <c r="G5620" s="403"/>
      <c r="H5620" s="403"/>
      <c r="AY5620" s="126"/>
      <c r="BB5620" s="126"/>
      <c r="BE5620" s="126"/>
    </row>
    <row r="5621" spans="5:57" x14ac:dyDescent="0.25">
      <c r="E5621" s="403"/>
      <c r="F5621" s="403"/>
      <c r="G5621" s="403"/>
      <c r="H5621" s="403"/>
      <c r="AY5621" s="126"/>
      <c r="BB5621" s="126"/>
      <c r="BE5621" s="126"/>
    </row>
    <row r="5622" spans="5:57" x14ac:dyDescent="0.25">
      <c r="E5622" s="403"/>
      <c r="F5622" s="403"/>
      <c r="G5622" s="403"/>
      <c r="H5622" s="403"/>
      <c r="AY5622" s="126"/>
      <c r="BB5622" s="126"/>
      <c r="BE5622" s="126"/>
    </row>
    <row r="5623" spans="5:57" x14ac:dyDescent="0.25">
      <c r="E5623" s="403"/>
      <c r="F5623" s="403"/>
      <c r="G5623" s="403"/>
      <c r="H5623" s="403"/>
      <c r="AY5623" s="126"/>
      <c r="BB5623" s="126"/>
      <c r="BE5623" s="126"/>
    </row>
    <row r="5624" spans="5:57" x14ac:dyDescent="0.25">
      <c r="E5624" s="403"/>
      <c r="F5624" s="403"/>
      <c r="G5624" s="403"/>
      <c r="H5624" s="403"/>
      <c r="AY5624" s="126"/>
      <c r="BB5624" s="126"/>
      <c r="BE5624" s="126"/>
    </row>
    <row r="5625" spans="5:57" x14ac:dyDescent="0.25">
      <c r="E5625" s="403"/>
      <c r="F5625" s="403"/>
      <c r="G5625" s="403"/>
      <c r="H5625" s="403"/>
      <c r="AY5625" s="126"/>
      <c r="BB5625" s="126"/>
      <c r="BE5625" s="126"/>
    </row>
    <row r="5626" spans="5:57" x14ac:dyDescent="0.25">
      <c r="E5626" s="403"/>
      <c r="F5626" s="403"/>
      <c r="G5626" s="403"/>
      <c r="H5626" s="403"/>
      <c r="AY5626" s="126"/>
      <c r="BB5626" s="126"/>
      <c r="BE5626" s="126"/>
    </row>
    <row r="5627" spans="5:57" x14ac:dyDescent="0.25">
      <c r="E5627" s="403"/>
      <c r="F5627" s="403"/>
      <c r="G5627" s="403"/>
      <c r="H5627" s="403"/>
      <c r="AY5627" s="126"/>
      <c r="BB5627" s="126"/>
      <c r="BE5627" s="126"/>
    </row>
    <row r="5628" spans="5:57" x14ac:dyDescent="0.25">
      <c r="E5628" s="403"/>
      <c r="F5628" s="403"/>
      <c r="G5628" s="403"/>
      <c r="H5628" s="403"/>
      <c r="AY5628" s="126"/>
      <c r="BB5628" s="126"/>
      <c r="BE5628" s="126"/>
    </row>
    <row r="5629" spans="5:57" x14ac:dyDescent="0.25">
      <c r="E5629" s="403"/>
      <c r="F5629" s="403"/>
      <c r="G5629" s="403"/>
      <c r="H5629" s="403"/>
      <c r="AY5629" s="126"/>
      <c r="BB5629" s="126"/>
      <c r="BE5629" s="126"/>
    </row>
    <row r="5630" spans="5:57" x14ac:dyDescent="0.25">
      <c r="E5630" s="403"/>
      <c r="F5630" s="403"/>
      <c r="G5630" s="403"/>
      <c r="H5630" s="403"/>
      <c r="AY5630" s="126"/>
      <c r="BB5630" s="126"/>
      <c r="BE5630" s="126"/>
    </row>
    <row r="5631" spans="5:57" x14ac:dyDescent="0.25">
      <c r="E5631" s="403"/>
      <c r="F5631" s="403"/>
      <c r="G5631" s="403"/>
      <c r="H5631" s="403"/>
      <c r="AY5631" s="126"/>
      <c r="BB5631" s="126"/>
      <c r="BE5631" s="126"/>
    </row>
    <row r="5632" spans="5:57" x14ac:dyDescent="0.25">
      <c r="E5632" s="403"/>
      <c r="F5632" s="403"/>
      <c r="G5632" s="403"/>
      <c r="H5632" s="403"/>
      <c r="AY5632" s="126"/>
      <c r="BB5632" s="126"/>
      <c r="BE5632" s="126"/>
    </row>
    <row r="5633" spans="5:57" x14ac:dyDescent="0.25">
      <c r="E5633" s="403"/>
      <c r="F5633" s="403"/>
      <c r="G5633" s="403"/>
      <c r="H5633" s="403"/>
      <c r="AY5633" s="126"/>
      <c r="BB5633" s="126"/>
      <c r="BE5633" s="126"/>
    </row>
    <row r="5634" spans="5:57" x14ac:dyDescent="0.25">
      <c r="E5634" s="403"/>
      <c r="F5634" s="403"/>
      <c r="G5634" s="403"/>
      <c r="H5634" s="403"/>
      <c r="AY5634" s="126"/>
      <c r="BB5634" s="126"/>
      <c r="BE5634" s="126"/>
    </row>
    <row r="5635" spans="5:57" x14ac:dyDescent="0.25">
      <c r="E5635" s="403"/>
      <c r="F5635" s="403"/>
      <c r="G5635" s="403"/>
      <c r="H5635" s="403"/>
      <c r="AY5635" s="126"/>
      <c r="BB5635" s="126"/>
      <c r="BE5635" s="126"/>
    </row>
    <row r="5636" spans="5:57" x14ac:dyDescent="0.25">
      <c r="E5636" s="403"/>
      <c r="F5636" s="403"/>
      <c r="G5636" s="403"/>
      <c r="H5636" s="403"/>
      <c r="AY5636" s="126"/>
      <c r="BB5636" s="126"/>
      <c r="BE5636" s="126"/>
    </row>
    <row r="5637" spans="5:57" x14ac:dyDescent="0.25">
      <c r="E5637" s="403"/>
      <c r="F5637" s="403"/>
      <c r="G5637" s="403"/>
      <c r="H5637" s="403"/>
      <c r="AY5637" s="126"/>
      <c r="BB5637" s="126"/>
      <c r="BE5637" s="126"/>
    </row>
    <row r="5638" spans="5:57" x14ac:dyDescent="0.25">
      <c r="E5638" s="403"/>
      <c r="F5638" s="403"/>
      <c r="G5638" s="403"/>
      <c r="H5638" s="403"/>
      <c r="AY5638" s="126"/>
      <c r="BB5638" s="126"/>
      <c r="BE5638" s="126"/>
    </row>
    <row r="5639" spans="5:57" x14ac:dyDescent="0.25">
      <c r="E5639" s="403"/>
      <c r="F5639" s="403"/>
      <c r="G5639" s="403"/>
      <c r="H5639" s="403"/>
      <c r="AY5639" s="126"/>
      <c r="BB5639" s="126"/>
      <c r="BE5639" s="126"/>
    </row>
    <row r="5640" spans="5:57" x14ac:dyDescent="0.25">
      <c r="E5640" s="403"/>
      <c r="F5640" s="403"/>
      <c r="G5640" s="403"/>
      <c r="H5640" s="403"/>
      <c r="AY5640" s="126"/>
      <c r="BB5640" s="126"/>
      <c r="BE5640" s="126"/>
    </row>
    <row r="5641" spans="5:57" x14ac:dyDescent="0.25">
      <c r="E5641" s="403"/>
      <c r="F5641" s="403"/>
      <c r="G5641" s="403"/>
      <c r="H5641" s="403"/>
      <c r="AY5641" s="126"/>
      <c r="BB5641" s="126"/>
      <c r="BE5641" s="126"/>
    </row>
    <row r="5642" spans="5:57" x14ac:dyDescent="0.25">
      <c r="E5642" s="403"/>
      <c r="F5642" s="403"/>
      <c r="G5642" s="403"/>
      <c r="H5642" s="403"/>
      <c r="AY5642" s="126"/>
      <c r="BB5642" s="126"/>
      <c r="BE5642" s="126"/>
    </row>
    <row r="5643" spans="5:57" x14ac:dyDescent="0.25">
      <c r="E5643" s="403"/>
      <c r="F5643" s="403"/>
      <c r="G5643" s="403"/>
      <c r="H5643" s="403"/>
      <c r="AY5643" s="126"/>
      <c r="BB5643" s="126"/>
      <c r="BE5643" s="126"/>
    </row>
    <row r="5644" spans="5:57" x14ac:dyDescent="0.25">
      <c r="E5644" s="403"/>
      <c r="F5644" s="403"/>
      <c r="G5644" s="403"/>
      <c r="H5644" s="403"/>
      <c r="AY5644" s="126"/>
      <c r="BB5644" s="126"/>
      <c r="BE5644" s="126"/>
    </row>
    <row r="5645" spans="5:57" x14ac:dyDescent="0.25">
      <c r="E5645" s="403"/>
      <c r="F5645" s="403"/>
      <c r="G5645" s="403"/>
      <c r="H5645" s="403"/>
      <c r="AY5645" s="126"/>
      <c r="BB5645" s="126"/>
      <c r="BE5645" s="126"/>
    </row>
    <row r="5646" spans="5:57" x14ac:dyDescent="0.25">
      <c r="E5646" s="403"/>
      <c r="F5646" s="403"/>
      <c r="G5646" s="403"/>
      <c r="H5646" s="403"/>
      <c r="AY5646" s="126"/>
      <c r="BB5646" s="126"/>
      <c r="BE5646" s="126"/>
    </row>
    <row r="5647" spans="5:57" x14ac:dyDescent="0.25">
      <c r="E5647" s="403"/>
      <c r="F5647" s="403"/>
      <c r="G5647" s="403"/>
      <c r="H5647" s="403"/>
      <c r="AY5647" s="126"/>
      <c r="BB5647" s="126"/>
      <c r="BE5647" s="126"/>
    </row>
    <row r="5648" spans="5:57" x14ac:dyDescent="0.25">
      <c r="E5648" s="403"/>
      <c r="F5648" s="403"/>
      <c r="G5648" s="403"/>
      <c r="H5648" s="403"/>
      <c r="AY5648" s="126"/>
      <c r="BB5648" s="126"/>
      <c r="BE5648" s="126"/>
    </row>
    <row r="5649" spans="5:57" x14ac:dyDescent="0.25">
      <c r="E5649" s="403"/>
      <c r="F5649" s="403"/>
      <c r="G5649" s="403"/>
      <c r="H5649" s="403"/>
      <c r="AY5649" s="126"/>
      <c r="BB5649" s="126"/>
      <c r="BE5649" s="126"/>
    </row>
    <row r="5650" spans="5:57" x14ac:dyDescent="0.25">
      <c r="E5650" s="403"/>
      <c r="F5650" s="403"/>
      <c r="G5650" s="403"/>
      <c r="H5650" s="403"/>
      <c r="AY5650" s="126"/>
      <c r="BB5650" s="126"/>
      <c r="BE5650" s="126"/>
    </row>
    <row r="5651" spans="5:57" x14ac:dyDescent="0.25">
      <c r="E5651" s="403"/>
      <c r="F5651" s="403"/>
      <c r="G5651" s="403"/>
      <c r="H5651" s="403"/>
      <c r="AY5651" s="126"/>
      <c r="BB5651" s="126"/>
      <c r="BE5651" s="126"/>
    </row>
    <row r="5652" spans="5:57" x14ac:dyDescent="0.25">
      <c r="E5652" s="403"/>
      <c r="F5652" s="403"/>
      <c r="G5652" s="403"/>
      <c r="H5652" s="403"/>
      <c r="AY5652" s="126"/>
      <c r="BB5652" s="126"/>
      <c r="BE5652" s="126"/>
    </row>
    <row r="5653" spans="5:57" x14ac:dyDescent="0.25">
      <c r="E5653" s="403"/>
      <c r="F5653" s="403"/>
      <c r="G5653" s="403"/>
      <c r="H5653" s="403"/>
      <c r="AY5653" s="126"/>
      <c r="BB5653" s="126"/>
      <c r="BE5653" s="126"/>
    </row>
    <row r="5654" spans="5:57" x14ac:dyDescent="0.25">
      <c r="E5654" s="403"/>
      <c r="F5654" s="403"/>
      <c r="G5654" s="403"/>
      <c r="H5654" s="403"/>
      <c r="AY5654" s="126"/>
      <c r="BB5654" s="126"/>
      <c r="BE5654" s="126"/>
    </row>
    <row r="5655" spans="5:57" x14ac:dyDescent="0.25">
      <c r="E5655" s="403"/>
      <c r="F5655" s="403"/>
      <c r="G5655" s="403"/>
      <c r="H5655" s="403"/>
      <c r="AY5655" s="126"/>
      <c r="BB5655" s="126"/>
      <c r="BE5655" s="126"/>
    </row>
    <row r="5656" spans="5:57" x14ac:dyDescent="0.25">
      <c r="E5656" s="403"/>
      <c r="F5656" s="403"/>
      <c r="G5656" s="403"/>
      <c r="H5656" s="403"/>
      <c r="AY5656" s="126"/>
      <c r="BB5656" s="126"/>
      <c r="BE5656" s="126"/>
    </row>
    <row r="5657" spans="5:57" x14ac:dyDescent="0.25">
      <c r="E5657" s="403"/>
      <c r="F5657" s="403"/>
      <c r="G5657" s="403"/>
      <c r="H5657" s="403"/>
      <c r="AY5657" s="126"/>
      <c r="BB5657" s="126"/>
      <c r="BE5657" s="126"/>
    </row>
    <row r="5658" spans="5:57" x14ac:dyDescent="0.25">
      <c r="E5658" s="403"/>
      <c r="F5658" s="403"/>
      <c r="G5658" s="403"/>
      <c r="H5658" s="403"/>
      <c r="AY5658" s="126"/>
      <c r="BB5658" s="126"/>
      <c r="BE5658" s="126"/>
    </row>
    <row r="5659" spans="5:57" x14ac:dyDescent="0.25">
      <c r="E5659" s="403"/>
      <c r="F5659" s="403"/>
      <c r="G5659" s="403"/>
      <c r="H5659" s="403"/>
      <c r="AY5659" s="126"/>
      <c r="BB5659" s="126"/>
      <c r="BE5659" s="126"/>
    </row>
    <row r="5660" spans="5:57" x14ac:dyDescent="0.25">
      <c r="E5660" s="403"/>
      <c r="F5660" s="403"/>
      <c r="G5660" s="403"/>
      <c r="H5660" s="403"/>
      <c r="AY5660" s="126"/>
      <c r="BB5660" s="126"/>
      <c r="BE5660" s="126"/>
    </row>
    <row r="5661" spans="5:57" x14ac:dyDescent="0.25">
      <c r="E5661" s="403"/>
      <c r="F5661" s="403"/>
      <c r="G5661" s="403"/>
      <c r="H5661" s="403"/>
      <c r="AY5661" s="126"/>
      <c r="BB5661" s="126"/>
      <c r="BE5661" s="126"/>
    </row>
    <row r="5662" spans="5:57" x14ac:dyDescent="0.25">
      <c r="E5662" s="403"/>
      <c r="F5662" s="403"/>
      <c r="G5662" s="403"/>
      <c r="H5662" s="403"/>
      <c r="AY5662" s="126"/>
      <c r="BB5662" s="126"/>
      <c r="BE5662" s="126"/>
    </row>
    <row r="5663" spans="5:57" x14ac:dyDescent="0.25">
      <c r="E5663" s="403"/>
      <c r="F5663" s="403"/>
      <c r="G5663" s="403"/>
      <c r="H5663" s="403"/>
      <c r="AY5663" s="126"/>
      <c r="BB5663" s="126"/>
      <c r="BE5663" s="126"/>
    </row>
    <row r="5664" spans="5:57" x14ac:dyDescent="0.25">
      <c r="E5664" s="403"/>
      <c r="F5664" s="403"/>
      <c r="G5664" s="403"/>
      <c r="H5664" s="403"/>
      <c r="AY5664" s="126"/>
      <c r="BB5664" s="126"/>
      <c r="BE5664" s="126"/>
    </row>
    <row r="5665" spans="5:57" x14ac:dyDescent="0.25">
      <c r="E5665" s="403"/>
      <c r="F5665" s="403"/>
      <c r="G5665" s="403"/>
      <c r="H5665" s="403"/>
      <c r="AY5665" s="126"/>
      <c r="BB5665" s="126"/>
      <c r="BE5665" s="126"/>
    </row>
    <row r="5666" spans="5:57" x14ac:dyDescent="0.25">
      <c r="E5666" s="403"/>
      <c r="F5666" s="403"/>
      <c r="G5666" s="403"/>
      <c r="H5666" s="403"/>
      <c r="AY5666" s="126"/>
      <c r="BB5666" s="126"/>
      <c r="BE5666" s="126"/>
    </row>
    <row r="5667" spans="5:57" x14ac:dyDescent="0.25">
      <c r="E5667" s="403"/>
      <c r="F5667" s="403"/>
      <c r="G5667" s="403"/>
      <c r="H5667" s="403"/>
      <c r="AY5667" s="126"/>
      <c r="BB5667" s="126"/>
      <c r="BE5667" s="126"/>
    </row>
    <row r="5668" spans="5:57" x14ac:dyDescent="0.25">
      <c r="E5668" s="403"/>
      <c r="F5668" s="403"/>
      <c r="G5668" s="403"/>
      <c r="H5668" s="403"/>
      <c r="AY5668" s="126"/>
      <c r="BB5668" s="126"/>
      <c r="BE5668" s="126"/>
    </row>
    <row r="5669" spans="5:57" x14ac:dyDescent="0.25">
      <c r="E5669" s="403"/>
      <c r="F5669" s="403"/>
      <c r="G5669" s="403"/>
      <c r="H5669" s="403"/>
      <c r="AY5669" s="126"/>
      <c r="BB5669" s="126"/>
      <c r="BE5669" s="126"/>
    </row>
    <row r="5670" spans="5:57" x14ac:dyDescent="0.25">
      <c r="E5670" s="403"/>
      <c r="F5670" s="403"/>
      <c r="G5670" s="403"/>
      <c r="H5670" s="403"/>
      <c r="AY5670" s="126"/>
      <c r="BB5670" s="126"/>
      <c r="BE5670" s="126"/>
    </row>
    <row r="5671" spans="5:57" x14ac:dyDescent="0.25">
      <c r="E5671" s="403"/>
      <c r="F5671" s="403"/>
      <c r="G5671" s="403"/>
      <c r="H5671" s="403"/>
      <c r="AY5671" s="126"/>
      <c r="BB5671" s="126"/>
      <c r="BE5671" s="126"/>
    </row>
    <row r="5672" spans="5:57" x14ac:dyDescent="0.25">
      <c r="E5672" s="403"/>
      <c r="F5672" s="403"/>
      <c r="G5672" s="403"/>
      <c r="H5672" s="403"/>
      <c r="AY5672" s="126"/>
      <c r="BB5672" s="126"/>
      <c r="BE5672" s="126"/>
    </row>
    <row r="5673" spans="5:57" x14ac:dyDescent="0.25">
      <c r="E5673" s="403"/>
      <c r="F5673" s="403"/>
      <c r="G5673" s="403"/>
      <c r="H5673" s="403"/>
      <c r="AY5673" s="126"/>
      <c r="BB5673" s="126"/>
      <c r="BE5673" s="126"/>
    </row>
    <row r="5674" spans="5:57" x14ac:dyDescent="0.25">
      <c r="E5674" s="403"/>
      <c r="F5674" s="403"/>
      <c r="G5674" s="403"/>
      <c r="H5674" s="403"/>
      <c r="AY5674" s="126"/>
      <c r="BB5674" s="126"/>
      <c r="BE5674" s="126"/>
    </row>
    <row r="5675" spans="5:57" x14ac:dyDescent="0.25">
      <c r="E5675" s="403"/>
      <c r="F5675" s="403"/>
      <c r="G5675" s="403"/>
      <c r="H5675" s="403"/>
      <c r="AY5675" s="126"/>
      <c r="BB5675" s="126"/>
      <c r="BE5675" s="126"/>
    </row>
    <row r="5676" spans="5:57" x14ac:dyDescent="0.25">
      <c r="E5676" s="403"/>
      <c r="F5676" s="403"/>
      <c r="G5676" s="403"/>
      <c r="H5676" s="403"/>
      <c r="AY5676" s="126"/>
      <c r="BB5676" s="126"/>
      <c r="BE5676" s="126"/>
    </row>
    <row r="5677" spans="5:57" x14ac:dyDescent="0.25">
      <c r="E5677" s="403"/>
      <c r="F5677" s="403"/>
      <c r="G5677" s="403"/>
      <c r="H5677" s="403"/>
      <c r="AY5677" s="126"/>
      <c r="BB5677" s="126"/>
      <c r="BE5677" s="126"/>
    </row>
    <row r="5678" spans="5:57" x14ac:dyDescent="0.25">
      <c r="E5678" s="403"/>
      <c r="F5678" s="403"/>
      <c r="G5678" s="403"/>
      <c r="H5678" s="403"/>
      <c r="AY5678" s="126"/>
      <c r="BB5678" s="126"/>
      <c r="BE5678" s="126"/>
    </row>
    <row r="5679" spans="5:57" x14ac:dyDescent="0.25">
      <c r="E5679" s="403"/>
      <c r="F5679" s="403"/>
      <c r="G5679" s="403"/>
      <c r="H5679" s="403"/>
      <c r="AY5679" s="126"/>
      <c r="BB5679" s="126"/>
      <c r="BE5679" s="126"/>
    </row>
    <row r="5680" spans="5:57" x14ac:dyDescent="0.25">
      <c r="E5680" s="403"/>
      <c r="F5680" s="403"/>
      <c r="G5680" s="403"/>
      <c r="H5680" s="403"/>
      <c r="AY5680" s="126"/>
      <c r="BB5680" s="126"/>
      <c r="BE5680" s="126"/>
    </row>
    <row r="5681" spans="5:57" x14ac:dyDescent="0.25">
      <c r="E5681" s="403"/>
      <c r="F5681" s="403"/>
      <c r="G5681" s="403"/>
      <c r="H5681" s="403"/>
      <c r="AY5681" s="126"/>
      <c r="BB5681" s="126"/>
      <c r="BE5681" s="126"/>
    </row>
    <row r="5682" spans="5:57" x14ac:dyDescent="0.25">
      <c r="E5682" s="403"/>
      <c r="F5682" s="403"/>
      <c r="G5682" s="403"/>
      <c r="H5682" s="403"/>
      <c r="AY5682" s="126"/>
      <c r="BB5682" s="126"/>
      <c r="BE5682" s="126"/>
    </row>
    <row r="5683" spans="5:57" x14ac:dyDescent="0.25">
      <c r="E5683" s="403"/>
      <c r="F5683" s="403"/>
      <c r="G5683" s="403"/>
      <c r="H5683" s="403"/>
      <c r="AY5683" s="126"/>
      <c r="BB5683" s="126"/>
      <c r="BE5683" s="126"/>
    </row>
    <row r="5684" spans="5:57" x14ac:dyDescent="0.25">
      <c r="E5684" s="403"/>
      <c r="F5684" s="403"/>
      <c r="G5684" s="403"/>
      <c r="H5684" s="403"/>
      <c r="AY5684" s="126"/>
      <c r="BB5684" s="126"/>
      <c r="BE5684" s="126"/>
    </row>
    <row r="5685" spans="5:57" x14ac:dyDescent="0.25">
      <c r="E5685" s="403"/>
      <c r="F5685" s="403"/>
      <c r="G5685" s="403"/>
      <c r="H5685" s="403"/>
      <c r="AY5685" s="126"/>
      <c r="BB5685" s="126"/>
      <c r="BE5685" s="126"/>
    </row>
    <row r="5686" spans="5:57" x14ac:dyDescent="0.25">
      <c r="E5686" s="403"/>
      <c r="F5686" s="403"/>
      <c r="G5686" s="403"/>
      <c r="H5686" s="403"/>
      <c r="AY5686" s="126"/>
      <c r="BB5686" s="126"/>
      <c r="BE5686" s="126"/>
    </row>
    <row r="5687" spans="5:57" x14ac:dyDescent="0.25">
      <c r="E5687" s="403"/>
      <c r="F5687" s="403"/>
      <c r="G5687" s="403"/>
      <c r="H5687" s="403"/>
      <c r="AY5687" s="126"/>
      <c r="BB5687" s="126"/>
      <c r="BE5687" s="126"/>
    </row>
    <row r="5688" spans="5:57" x14ac:dyDescent="0.25">
      <c r="E5688" s="403"/>
      <c r="F5688" s="403"/>
      <c r="G5688" s="403"/>
      <c r="H5688" s="403"/>
      <c r="AY5688" s="126"/>
      <c r="BB5688" s="126"/>
      <c r="BE5688" s="126"/>
    </row>
    <row r="5689" spans="5:57" x14ac:dyDescent="0.25">
      <c r="E5689" s="403"/>
      <c r="F5689" s="403"/>
      <c r="G5689" s="403"/>
      <c r="H5689" s="403"/>
      <c r="AY5689" s="126"/>
      <c r="BB5689" s="126"/>
      <c r="BE5689" s="126"/>
    </row>
    <row r="5690" spans="5:57" x14ac:dyDescent="0.25">
      <c r="E5690" s="403"/>
      <c r="F5690" s="403"/>
      <c r="G5690" s="403"/>
      <c r="H5690" s="403"/>
      <c r="AY5690" s="126"/>
      <c r="BB5690" s="126"/>
      <c r="BE5690" s="126"/>
    </row>
    <row r="5691" spans="5:57" x14ac:dyDescent="0.25">
      <c r="E5691" s="403"/>
      <c r="F5691" s="403"/>
      <c r="G5691" s="403"/>
      <c r="H5691" s="403"/>
      <c r="AY5691" s="126"/>
      <c r="BB5691" s="126"/>
      <c r="BE5691" s="126"/>
    </row>
    <row r="5692" spans="5:57" x14ac:dyDescent="0.25">
      <c r="E5692" s="403"/>
      <c r="F5692" s="403"/>
      <c r="G5692" s="403"/>
      <c r="H5692" s="403"/>
      <c r="AY5692" s="126"/>
      <c r="BB5692" s="126"/>
      <c r="BE5692" s="126"/>
    </row>
    <row r="5693" spans="5:57" x14ac:dyDescent="0.25">
      <c r="E5693" s="403"/>
      <c r="F5693" s="403"/>
      <c r="G5693" s="403"/>
      <c r="H5693" s="403"/>
      <c r="AY5693" s="126"/>
      <c r="BB5693" s="126"/>
      <c r="BE5693" s="126"/>
    </row>
    <row r="5694" spans="5:57" x14ac:dyDescent="0.25">
      <c r="E5694" s="403"/>
      <c r="F5694" s="403"/>
      <c r="G5694" s="403"/>
      <c r="H5694" s="403"/>
      <c r="AY5694" s="126"/>
      <c r="BB5694" s="126"/>
      <c r="BE5694" s="126"/>
    </row>
    <row r="5695" spans="5:57" x14ac:dyDescent="0.25">
      <c r="E5695" s="403"/>
      <c r="F5695" s="403"/>
      <c r="G5695" s="403"/>
      <c r="H5695" s="403"/>
      <c r="AY5695" s="126"/>
      <c r="BB5695" s="126"/>
      <c r="BE5695" s="126"/>
    </row>
    <row r="5696" spans="5:57" x14ac:dyDescent="0.25">
      <c r="E5696" s="403"/>
      <c r="F5696" s="403"/>
      <c r="G5696" s="403"/>
      <c r="H5696" s="403"/>
      <c r="AY5696" s="126"/>
      <c r="BB5696" s="126"/>
      <c r="BE5696" s="126"/>
    </row>
    <row r="5697" spans="5:57" x14ac:dyDescent="0.25">
      <c r="E5697" s="403"/>
      <c r="F5697" s="403"/>
      <c r="G5697" s="403"/>
      <c r="H5697" s="403"/>
      <c r="AY5697" s="126"/>
      <c r="BB5697" s="126"/>
      <c r="BE5697" s="126"/>
    </row>
    <row r="5698" spans="5:57" x14ac:dyDescent="0.25">
      <c r="E5698" s="403"/>
      <c r="F5698" s="403"/>
      <c r="G5698" s="403"/>
      <c r="H5698" s="403"/>
      <c r="AY5698" s="126"/>
      <c r="BB5698" s="126"/>
      <c r="BE5698" s="126"/>
    </row>
    <row r="5699" spans="5:57" x14ac:dyDescent="0.25">
      <c r="E5699" s="403"/>
      <c r="F5699" s="403"/>
      <c r="G5699" s="403"/>
      <c r="H5699" s="403"/>
      <c r="AY5699" s="126"/>
      <c r="BB5699" s="126"/>
      <c r="BE5699" s="126"/>
    </row>
    <row r="5700" spans="5:57" x14ac:dyDescent="0.25">
      <c r="E5700" s="403"/>
      <c r="F5700" s="403"/>
      <c r="G5700" s="403"/>
      <c r="H5700" s="403"/>
      <c r="AY5700" s="126"/>
      <c r="BB5700" s="126"/>
      <c r="BE5700" s="126"/>
    </row>
    <row r="5701" spans="5:57" x14ac:dyDescent="0.25">
      <c r="E5701" s="403"/>
      <c r="F5701" s="403"/>
      <c r="G5701" s="403"/>
      <c r="H5701" s="403"/>
      <c r="AY5701" s="126"/>
      <c r="BB5701" s="126"/>
      <c r="BE5701" s="126"/>
    </row>
    <row r="5702" spans="5:57" x14ac:dyDescent="0.25">
      <c r="E5702" s="403"/>
      <c r="F5702" s="403"/>
      <c r="G5702" s="403"/>
      <c r="H5702" s="403"/>
      <c r="AY5702" s="126"/>
      <c r="BB5702" s="126"/>
      <c r="BE5702" s="126"/>
    </row>
    <row r="5703" spans="5:57" x14ac:dyDescent="0.25">
      <c r="E5703" s="403"/>
      <c r="F5703" s="403"/>
      <c r="G5703" s="403"/>
      <c r="H5703" s="403"/>
      <c r="AY5703" s="126"/>
      <c r="BB5703" s="126"/>
      <c r="BE5703" s="126"/>
    </row>
    <row r="5704" spans="5:57" x14ac:dyDescent="0.25">
      <c r="E5704" s="403"/>
      <c r="F5704" s="403"/>
      <c r="G5704" s="403"/>
      <c r="H5704" s="403"/>
      <c r="AY5704" s="126"/>
      <c r="BB5704" s="126"/>
      <c r="BE5704" s="126"/>
    </row>
    <row r="5705" spans="5:57" x14ac:dyDescent="0.25">
      <c r="E5705" s="403"/>
      <c r="F5705" s="403"/>
      <c r="G5705" s="403"/>
      <c r="H5705" s="403"/>
      <c r="AY5705" s="126"/>
      <c r="BB5705" s="126"/>
      <c r="BE5705" s="126"/>
    </row>
    <row r="5706" spans="5:57" x14ac:dyDescent="0.25">
      <c r="E5706" s="403"/>
      <c r="F5706" s="403"/>
      <c r="G5706" s="403"/>
      <c r="H5706" s="403"/>
      <c r="AY5706" s="126"/>
      <c r="BB5706" s="126"/>
      <c r="BE5706" s="126"/>
    </row>
    <row r="5707" spans="5:57" x14ac:dyDescent="0.25">
      <c r="E5707" s="403"/>
      <c r="F5707" s="403"/>
      <c r="G5707" s="403"/>
      <c r="H5707" s="403"/>
      <c r="AY5707" s="126"/>
      <c r="BB5707" s="126"/>
      <c r="BE5707" s="126"/>
    </row>
    <row r="5708" spans="5:57" x14ac:dyDescent="0.25">
      <c r="E5708" s="403"/>
      <c r="F5708" s="403"/>
      <c r="G5708" s="403"/>
      <c r="H5708" s="403"/>
      <c r="AY5708" s="126"/>
      <c r="BB5708" s="126"/>
      <c r="BE5708" s="126"/>
    </row>
    <row r="5709" spans="5:57" x14ac:dyDescent="0.25">
      <c r="E5709" s="403"/>
      <c r="F5709" s="403"/>
      <c r="G5709" s="403"/>
      <c r="H5709" s="403"/>
      <c r="AY5709" s="126"/>
      <c r="BB5709" s="126"/>
      <c r="BE5709" s="126"/>
    </row>
    <row r="5710" spans="5:57" x14ac:dyDescent="0.25">
      <c r="E5710" s="403"/>
      <c r="F5710" s="403"/>
      <c r="G5710" s="403"/>
      <c r="H5710" s="403"/>
      <c r="AY5710" s="126"/>
      <c r="BB5710" s="126"/>
      <c r="BE5710" s="126"/>
    </row>
    <row r="5711" spans="5:57" x14ac:dyDescent="0.25">
      <c r="E5711" s="403"/>
      <c r="F5711" s="403"/>
      <c r="G5711" s="403"/>
      <c r="H5711" s="403"/>
      <c r="AY5711" s="126"/>
      <c r="BB5711" s="126"/>
      <c r="BE5711" s="126"/>
    </row>
    <row r="5712" spans="5:57" x14ac:dyDescent="0.25">
      <c r="E5712" s="403"/>
      <c r="F5712" s="403"/>
      <c r="G5712" s="403"/>
      <c r="H5712" s="403"/>
      <c r="AY5712" s="126"/>
      <c r="BB5712" s="126"/>
      <c r="BE5712" s="126"/>
    </row>
    <row r="5713" spans="5:57" x14ac:dyDescent="0.25">
      <c r="E5713" s="403"/>
      <c r="F5713" s="403"/>
      <c r="G5713" s="403"/>
      <c r="H5713" s="403"/>
      <c r="AY5713" s="126"/>
      <c r="BB5713" s="126"/>
      <c r="BE5713" s="126"/>
    </row>
    <row r="5714" spans="5:57" x14ac:dyDescent="0.25">
      <c r="E5714" s="403"/>
      <c r="F5714" s="403"/>
      <c r="G5714" s="403"/>
      <c r="H5714" s="403"/>
      <c r="AY5714" s="126"/>
      <c r="BB5714" s="126"/>
      <c r="BE5714" s="126"/>
    </row>
    <row r="5715" spans="5:57" x14ac:dyDescent="0.25">
      <c r="E5715" s="403"/>
      <c r="F5715" s="403"/>
      <c r="G5715" s="403"/>
      <c r="H5715" s="403"/>
      <c r="AY5715" s="126"/>
      <c r="BB5715" s="126"/>
      <c r="BE5715" s="126"/>
    </row>
    <row r="5716" spans="5:57" x14ac:dyDescent="0.25">
      <c r="E5716" s="403"/>
      <c r="F5716" s="403"/>
      <c r="G5716" s="403"/>
      <c r="H5716" s="403"/>
      <c r="AY5716" s="126"/>
      <c r="BB5716" s="126"/>
      <c r="BE5716" s="126"/>
    </row>
    <row r="5717" spans="5:57" x14ac:dyDescent="0.25">
      <c r="E5717" s="403"/>
      <c r="F5717" s="403"/>
      <c r="G5717" s="403"/>
      <c r="H5717" s="403"/>
      <c r="AY5717" s="126"/>
      <c r="BB5717" s="126"/>
      <c r="BE5717" s="126"/>
    </row>
    <row r="5718" spans="5:57" x14ac:dyDescent="0.25">
      <c r="E5718" s="403"/>
      <c r="F5718" s="403"/>
      <c r="G5718" s="403"/>
      <c r="H5718" s="403"/>
      <c r="AY5718" s="126"/>
      <c r="BB5718" s="126"/>
      <c r="BE5718" s="126"/>
    </row>
    <row r="5719" spans="5:57" x14ac:dyDescent="0.25">
      <c r="E5719" s="403"/>
      <c r="F5719" s="403"/>
      <c r="G5719" s="403"/>
      <c r="H5719" s="403"/>
      <c r="AY5719" s="126"/>
      <c r="BB5719" s="126"/>
      <c r="BE5719" s="126"/>
    </row>
    <row r="5720" spans="5:57" x14ac:dyDescent="0.25">
      <c r="E5720" s="403"/>
      <c r="F5720" s="403"/>
      <c r="G5720" s="403"/>
      <c r="H5720" s="403"/>
      <c r="AY5720" s="126"/>
      <c r="BB5720" s="126"/>
      <c r="BE5720" s="126"/>
    </row>
    <row r="5721" spans="5:57" x14ac:dyDescent="0.25">
      <c r="E5721" s="403"/>
      <c r="F5721" s="403"/>
      <c r="G5721" s="403"/>
      <c r="H5721" s="403"/>
      <c r="AY5721" s="126"/>
      <c r="BB5721" s="126"/>
      <c r="BE5721" s="126"/>
    </row>
    <row r="5722" spans="5:57" x14ac:dyDescent="0.25">
      <c r="E5722" s="403"/>
      <c r="F5722" s="403"/>
      <c r="G5722" s="403"/>
      <c r="H5722" s="403"/>
      <c r="AY5722" s="126"/>
      <c r="BB5722" s="126"/>
      <c r="BE5722" s="126"/>
    </row>
    <row r="5723" spans="5:57" x14ac:dyDescent="0.25">
      <c r="E5723" s="403"/>
      <c r="F5723" s="403"/>
      <c r="G5723" s="403"/>
      <c r="H5723" s="403"/>
      <c r="AY5723" s="126"/>
      <c r="BB5723" s="126"/>
      <c r="BE5723" s="126"/>
    </row>
    <row r="5724" spans="5:57" x14ac:dyDescent="0.25">
      <c r="E5724" s="403"/>
      <c r="F5724" s="403"/>
      <c r="G5724" s="403"/>
      <c r="H5724" s="403"/>
      <c r="AY5724" s="126"/>
      <c r="BB5724" s="126"/>
      <c r="BE5724" s="126"/>
    </row>
    <row r="5725" spans="5:57" x14ac:dyDescent="0.25">
      <c r="E5725" s="403"/>
      <c r="F5725" s="403"/>
      <c r="G5725" s="403"/>
      <c r="H5725" s="403"/>
      <c r="AY5725" s="126"/>
      <c r="BB5725" s="126"/>
      <c r="BE5725" s="126"/>
    </row>
    <row r="5726" spans="5:57" x14ac:dyDescent="0.25">
      <c r="E5726" s="403"/>
      <c r="F5726" s="403"/>
      <c r="G5726" s="403"/>
      <c r="H5726" s="403"/>
      <c r="AY5726" s="126"/>
      <c r="BB5726" s="126"/>
      <c r="BE5726" s="126"/>
    </row>
    <row r="5727" spans="5:57" x14ac:dyDescent="0.25">
      <c r="E5727" s="403"/>
      <c r="F5727" s="403"/>
      <c r="G5727" s="403"/>
      <c r="H5727" s="403"/>
      <c r="AY5727" s="126"/>
      <c r="BB5727" s="126"/>
      <c r="BE5727" s="126"/>
    </row>
    <row r="5728" spans="5:57" x14ac:dyDescent="0.25">
      <c r="E5728" s="403"/>
      <c r="F5728" s="403"/>
      <c r="G5728" s="403"/>
      <c r="H5728" s="403"/>
      <c r="AY5728" s="126"/>
      <c r="BB5728" s="126"/>
      <c r="BE5728" s="126"/>
    </row>
    <row r="5729" spans="5:57" x14ac:dyDescent="0.25">
      <c r="E5729" s="403"/>
      <c r="F5729" s="403"/>
      <c r="G5729" s="403"/>
      <c r="H5729" s="403"/>
      <c r="AY5729" s="126"/>
      <c r="BB5729" s="126"/>
      <c r="BE5729" s="126"/>
    </row>
    <row r="5730" spans="5:57" x14ac:dyDescent="0.25">
      <c r="E5730" s="403"/>
      <c r="F5730" s="403"/>
      <c r="G5730" s="403"/>
      <c r="H5730" s="403"/>
      <c r="AY5730" s="126"/>
      <c r="BB5730" s="126"/>
      <c r="BE5730" s="126"/>
    </row>
    <row r="5731" spans="5:57" x14ac:dyDescent="0.25">
      <c r="E5731" s="403"/>
      <c r="F5731" s="403"/>
      <c r="G5731" s="403"/>
      <c r="H5731" s="403"/>
      <c r="AY5731" s="126"/>
      <c r="BB5731" s="126"/>
      <c r="BE5731" s="126"/>
    </row>
    <row r="5732" spans="5:57" x14ac:dyDescent="0.25">
      <c r="E5732" s="403"/>
      <c r="F5732" s="403"/>
      <c r="G5732" s="403"/>
      <c r="H5732" s="403"/>
      <c r="AY5732" s="126"/>
      <c r="BB5732" s="126"/>
      <c r="BE5732" s="126"/>
    </row>
    <row r="5733" spans="5:57" x14ac:dyDescent="0.25">
      <c r="E5733" s="403"/>
      <c r="F5733" s="403"/>
      <c r="G5733" s="403"/>
      <c r="H5733" s="403"/>
      <c r="AY5733" s="126"/>
      <c r="BB5733" s="126"/>
      <c r="BE5733" s="126"/>
    </row>
    <row r="5734" spans="5:57" x14ac:dyDescent="0.25">
      <c r="E5734" s="403"/>
      <c r="F5734" s="403"/>
      <c r="G5734" s="403"/>
      <c r="H5734" s="403"/>
      <c r="AY5734" s="126"/>
      <c r="BB5734" s="126"/>
      <c r="BE5734" s="126"/>
    </row>
    <row r="5735" spans="5:57" x14ac:dyDescent="0.25">
      <c r="E5735" s="403"/>
      <c r="F5735" s="403"/>
      <c r="G5735" s="403"/>
      <c r="H5735" s="403"/>
      <c r="AY5735" s="126"/>
      <c r="BB5735" s="126"/>
      <c r="BE5735" s="126"/>
    </row>
    <row r="5736" spans="5:57" x14ac:dyDescent="0.25">
      <c r="E5736" s="403"/>
      <c r="F5736" s="403"/>
      <c r="G5736" s="403"/>
      <c r="H5736" s="403"/>
      <c r="AY5736" s="126"/>
      <c r="BB5736" s="126"/>
      <c r="BE5736" s="126"/>
    </row>
    <row r="5737" spans="5:57" x14ac:dyDescent="0.25">
      <c r="E5737" s="403"/>
      <c r="F5737" s="403"/>
      <c r="G5737" s="403"/>
      <c r="H5737" s="403"/>
      <c r="AY5737" s="126"/>
      <c r="BB5737" s="126"/>
      <c r="BE5737" s="126"/>
    </row>
    <row r="5738" spans="5:57" x14ac:dyDescent="0.25">
      <c r="E5738" s="403"/>
      <c r="F5738" s="403"/>
      <c r="G5738" s="403"/>
      <c r="H5738" s="403"/>
      <c r="AY5738" s="126"/>
      <c r="BB5738" s="126"/>
      <c r="BE5738" s="126"/>
    </row>
    <row r="5739" spans="5:57" x14ac:dyDescent="0.25">
      <c r="E5739" s="403"/>
      <c r="F5739" s="403"/>
      <c r="G5739" s="403"/>
      <c r="H5739" s="403"/>
      <c r="AY5739" s="126"/>
      <c r="BB5739" s="126"/>
      <c r="BE5739" s="126"/>
    </row>
    <row r="5740" spans="5:57" x14ac:dyDescent="0.25">
      <c r="E5740" s="403"/>
      <c r="F5740" s="403"/>
      <c r="G5740" s="403"/>
      <c r="H5740" s="403"/>
      <c r="AY5740" s="126"/>
      <c r="BB5740" s="126"/>
      <c r="BE5740" s="126"/>
    </row>
    <row r="5741" spans="5:57" x14ac:dyDescent="0.25">
      <c r="E5741" s="403"/>
      <c r="F5741" s="403"/>
      <c r="G5741" s="403"/>
      <c r="H5741" s="403"/>
      <c r="AY5741" s="126"/>
      <c r="BB5741" s="126"/>
      <c r="BE5741" s="126"/>
    </row>
    <row r="5742" spans="5:57" x14ac:dyDescent="0.25">
      <c r="E5742" s="403"/>
      <c r="F5742" s="403"/>
      <c r="G5742" s="403"/>
      <c r="H5742" s="403"/>
      <c r="AY5742" s="126"/>
      <c r="BB5742" s="126"/>
      <c r="BE5742" s="126"/>
    </row>
    <row r="5743" spans="5:57" x14ac:dyDescent="0.25">
      <c r="E5743" s="403"/>
      <c r="F5743" s="403"/>
      <c r="G5743" s="403"/>
      <c r="H5743" s="403"/>
      <c r="AY5743" s="126"/>
      <c r="BB5743" s="126"/>
      <c r="BE5743" s="126"/>
    </row>
    <row r="5744" spans="5:57" x14ac:dyDescent="0.25">
      <c r="E5744" s="403"/>
      <c r="F5744" s="403"/>
      <c r="G5744" s="403"/>
      <c r="H5744" s="403"/>
      <c r="AY5744" s="126"/>
      <c r="BB5744" s="126"/>
      <c r="BE5744" s="126"/>
    </row>
    <row r="5745" spans="5:57" x14ac:dyDescent="0.25">
      <c r="E5745" s="403"/>
      <c r="F5745" s="403"/>
      <c r="G5745" s="403"/>
      <c r="H5745" s="403"/>
      <c r="AY5745" s="126"/>
      <c r="BB5745" s="126"/>
      <c r="BE5745" s="126"/>
    </row>
    <row r="5746" spans="5:57" x14ac:dyDescent="0.25">
      <c r="E5746" s="403"/>
      <c r="F5746" s="403"/>
      <c r="G5746" s="403"/>
      <c r="H5746" s="403"/>
      <c r="AY5746" s="126"/>
      <c r="BB5746" s="126"/>
      <c r="BE5746" s="126"/>
    </row>
    <row r="5747" spans="5:57" x14ac:dyDescent="0.25">
      <c r="E5747" s="403"/>
      <c r="F5747" s="403"/>
      <c r="G5747" s="403"/>
      <c r="H5747" s="403"/>
      <c r="AY5747" s="126"/>
      <c r="BB5747" s="126"/>
      <c r="BE5747" s="126"/>
    </row>
    <row r="5748" spans="5:57" x14ac:dyDescent="0.25">
      <c r="E5748" s="403"/>
      <c r="F5748" s="403"/>
      <c r="G5748" s="403"/>
      <c r="H5748" s="403"/>
      <c r="AY5748" s="126"/>
      <c r="BB5748" s="126"/>
      <c r="BE5748" s="126"/>
    </row>
    <row r="5749" spans="5:57" x14ac:dyDescent="0.25">
      <c r="E5749" s="403"/>
      <c r="F5749" s="403"/>
      <c r="G5749" s="403"/>
      <c r="H5749" s="403"/>
      <c r="AY5749" s="126"/>
      <c r="BB5749" s="126"/>
      <c r="BE5749" s="126"/>
    </row>
    <row r="5750" spans="5:57" x14ac:dyDescent="0.25">
      <c r="E5750" s="403"/>
      <c r="F5750" s="403"/>
      <c r="G5750" s="403"/>
      <c r="H5750" s="403"/>
      <c r="AY5750" s="126"/>
      <c r="BB5750" s="126"/>
      <c r="BE5750" s="126"/>
    </row>
    <row r="5751" spans="5:57" x14ac:dyDescent="0.25">
      <c r="E5751" s="403"/>
      <c r="F5751" s="403"/>
      <c r="G5751" s="403"/>
      <c r="H5751" s="403"/>
      <c r="AY5751" s="126"/>
      <c r="BB5751" s="126"/>
      <c r="BE5751" s="126"/>
    </row>
    <row r="5752" spans="5:57" x14ac:dyDescent="0.25">
      <c r="E5752" s="403"/>
      <c r="F5752" s="403"/>
      <c r="G5752" s="403"/>
      <c r="H5752" s="403"/>
      <c r="AY5752" s="126"/>
      <c r="BB5752" s="126"/>
      <c r="BE5752" s="126"/>
    </row>
    <row r="5753" spans="5:57" x14ac:dyDescent="0.25">
      <c r="E5753" s="403"/>
      <c r="F5753" s="403"/>
      <c r="G5753" s="403"/>
      <c r="H5753" s="403"/>
      <c r="AY5753" s="126"/>
      <c r="BB5753" s="126"/>
      <c r="BE5753" s="126"/>
    </row>
    <row r="5754" spans="5:57" x14ac:dyDescent="0.25">
      <c r="E5754" s="403"/>
      <c r="F5754" s="403"/>
      <c r="G5754" s="403"/>
      <c r="H5754" s="403"/>
      <c r="AY5754" s="126"/>
      <c r="BB5754" s="126"/>
      <c r="BE5754" s="126"/>
    </row>
    <row r="5755" spans="5:57" x14ac:dyDescent="0.25">
      <c r="E5755" s="403"/>
      <c r="F5755" s="403"/>
      <c r="G5755" s="403"/>
      <c r="H5755" s="403"/>
      <c r="AY5755" s="126"/>
      <c r="BB5755" s="126"/>
      <c r="BE5755" s="126"/>
    </row>
    <row r="5756" spans="5:57" x14ac:dyDescent="0.25">
      <c r="E5756" s="403"/>
      <c r="F5756" s="403"/>
      <c r="G5756" s="403"/>
      <c r="H5756" s="403"/>
      <c r="AY5756" s="126"/>
      <c r="BB5756" s="126"/>
      <c r="BE5756" s="126"/>
    </row>
    <row r="5757" spans="5:57" x14ac:dyDescent="0.25">
      <c r="E5757" s="403"/>
      <c r="F5757" s="403"/>
      <c r="G5757" s="403"/>
      <c r="H5757" s="403"/>
      <c r="AY5757" s="126"/>
      <c r="BB5757" s="126"/>
      <c r="BE5757" s="126"/>
    </row>
    <row r="5758" spans="5:57" x14ac:dyDescent="0.25">
      <c r="E5758" s="403"/>
      <c r="F5758" s="403"/>
      <c r="G5758" s="403"/>
      <c r="H5758" s="403"/>
      <c r="AY5758" s="126"/>
      <c r="BB5758" s="126"/>
      <c r="BE5758" s="126"/>
    </row>
    <row r="5759" spans="5:57" x14ac:dyDescent="0.25">
      <c r="E5759" s="403"/>
      <c r="F5759" s="403"/>
      <c r="G5759" s="403"/>
      <c r="H5759" s="403"/>
      <c r="AY5759" s="126"/>
      <c r="BB5759" s="126"/>
      <c r="BE5759" s="126"/>
    </row>
    <row r="5760" spans="5:57" x14ac:dyDescent="0.25">
      <c r="E5760" s="403"/>
      <c r="F5760" s="403"/>
      <c r="G5760" s="403"/>
      <c r="H5760" s="403"/>
      <c r="AY5760" s="126"/>
      <c r="BB5760" s="126"/>
      <c r="BE5760" s="126"/>
    </row>
    <row r="5761" spans="5:57" x14ac:dyDescent="0.25">
      <c r="E5761" s="403"/>
      <c r="F5761" s="403"/>
      <c r="G5761" s="403"/>
      <c r="H5761" s="403"/>
      <c r="AY5761" s="126"/>
      <c r="BB5761" s="126"/>
      <c r="BE5761" s="126"/>
    </row>
    <row r="5762" spans="5:57" x14ac:dyDescent="0.25">
      <c r="E5762" s="403"/>
      <c r="F5762" s="403"/>
      <c r="G5762" s="403"/>
      <c r="H5762" s="403"/>
      <c r="AY5762" s="126"/>
      <c r="BB5762" s="126"/>
      <c r="BE5762" s="126"/>
    </row>
    <row r="5763" spans="5:57" x14ac:dyDescent="0.25">
      <c r="E5763" s="403"/>
      <c r="F5763" s="403"/>
      <c r="G5763" s="403"/>
      <c r="H5763" s="403"/>
      <c r="AY5763" s="126"/>
      <c r="BB5763" s="126"/>
      <c r="BE5763" s="126"/>
    </row>
    <row r="5764" spans="5:57" x14ac:dyDescent="0.25">
      <c r="E5764" s="403"/>
      <c r="F5764" s="403"/>
      <c r="G5764" s="403"/>
      <c r="H5764" s="403"/>
      <c r="AY5764" s="126"/>
      <c r="BB5764" s="126"/>
      <c r="BE5764" s="126"/>
    </row>
    <row r="5765" spans="5:57" x14ac:dyDescent="0.25">
      <c r="E5765" s="403"/>
      <c r="F5765" s="403"/>
      <c r="G5765" s="403"/>
      <c r="H5765" s="403"/>
      <c r="AY5765" s="126"/>
      <c r="BB5765" s="126"/>
      <c r="BE5765" s="126"/>
    </row>
    <row r="5766" spans="5:57" x14ac:dyDescent="0.25">
      <c r="E5766" s="403"/>
      <c r="F5766" s="403"/>
      <c r="G5766" s="403"/>
      <c r="H5766" s="403"/>
      <c r="AY5766" s="126"/>
      <c r="BB5766" s="126"/>
      <c r="BE5766" s="126"/>
    </row>
    <row r="5767" spans="5:57" x14ac:dyDescent="0.25">
      <c r="E5767" s="403"/>
      <c r="F5767" s="403"/>
      <c r="G5767" s="403"/>
      <c r="H5767" s="403"/>
      <c r="AY5767" s="126"/>
      <c r="BB5767" s="126"/>
      <c r="BE5767" s="126"/>
    </row>
    <row r="5768" spans="5:57" x14ac:dyDescent="0.25">
      <c r="E5768" s="403"/>
      <c r="F5768" s="403"/>
      <c r="G5768" s="403"/>
      <c r="H5768" s="403"/>
      <c r="AY5768" s="126"/>
      <c r="BB5768" s="126"/>
      <c r="BE5768" s="126"/>
    </row>
    <row r="5769" spans="5:57" x14ac:dyDescent="0.25">
      <c r="E5769" s="403"/>
      <c r="F5769" s="403"/>
      <c r="G5769" s="403"/>
      <c r="H5769" s="403"/>
      <c r="AY5769" s="126"/>
      <c r="BB5769" s="126"/>
      <c r="BE5769" s="126"/>
    </row>
    <row r="5770" spans="5:57" x14ac:dyDescent="0.25">
      <c r="E5770" s="403"/>
      <c r="F5770" s="403"/>
      <c r="G5770" s="403"/>
      <c r="H5770" s="403"/>
      <c r="AY5770" s="126"/>
      <c r="BB5770" s="126"/>
      <c r="BE5770" s="126"/>
    </row>
    <row r="5771" spans="5:57" x14ac:dyDescent="0.25">
      <c r="E5771" s="403"/>
      <c r="F5771" s="403"/>
      <c r="G5771" s="403"/>
      <c r="H5771" s="403"/>
      <c r="AY5771" s="126"/>
      <c r="BB5771" s="126"/>
      <c r="BE5771" s="126"/>
    </row>
    <row r="5772" spans="5:57" x14ac:dyDescent="0.25">
      <c r="E5772" s="403"/>
      <c r="F5772" s="403"/>
      <c r="G5772" s="403"/>
      <c r="H5772" s="403"/>
      <c r="AY5772" s="126"/>
      <c r="BB5772" s="126"/>
      <c r="BE5772" s="126"/>
    </row>
    <row r="5773" spans="5:57" x14ac:dyDescent="0.25">
      <c r="E5773" s="403"/>
      <c r="F5773" s="403"/>
      <c r="G5773" s="403"/>
      <c r="H5773" s="403"/>
      <c r="AY5773" s="126"/>
      <c r="BB5773" s="126"/>
      <c r="BE5773" s="126"/>
    </row>
    <row r="5774" spans="5:57" x14ac:dyDescent="0.25">
      <c r="E5774" s="403"/>
      <c r="F5774" s="403"/>
      <c r="G5774" s="403"/>
      <c r="H5774" s="403"/>
      <c r="AY5774" s="126"/>
      <c r="BB5774" s="126"/>
      <c r="BE5774" s="126"/>
    </row>
    <row r="5775" spans="5:57" x14ac:dyDescent="0.25">
      <c r="E5775" s="403"/>
      <c r="F5775" s="403"/>
      <c r="G5775" s="403"/>
      <c r="H5775" s="403"/>
      <c r="AY5775" s="126"/>
      <c r="BB5775" s="126"/>
      <c r="BE5775" s="126"/>
    </row>
    <row r="5776" spans="5:57" x14ac:dyDescent="0.25">
      <c r="E5776" s="403"/>
      <c r="F5776" s="403"/>
      <c r="G5776" s="403"/>
      <c r="H5776" s="403"/>
      <c r="AY5776" s="126"/>
      <c r="BB5776" s="126"/>
      <c r="BE5776" s="126"/>
    </row>
    <row r="5777" spans="5:57" x14ac:dyDescent="0.25">
      <c r="E5777" s="403"/>
      <c r="F5777" s="403"/>
      <c r="G5777" s="403"/>
      <c r="H5777" s="403"/>
      <c r="AY5777" s="126"/>
      <c r="BB5777" s="126"/>
      <c r="BE5777" s="126"/>
    </row>
    <row r="5778" spans="5:57" x14ac:dyDescent="0.25">
      <c r="E5778" s="403"/>
      <c r="F5778" s="403"/>
      <c r="G5778" s="403"/>
      <c r="H5778" s="403"/>
      <c r="AY5778" s="126"/>
      <c r="BB5778" s="126"/>
      <c r="BE5778" s="126"/>
    </row>
    <row r="5779" spans="5:57" x14ac:dyDescent="0.25">
      <c r="E5779" s="403"/>
      <c r="F5779" s="403"/>
      <c r="G5779" s="403"/>
      <c r="H5779" s="403"/>
      <c r="AY5779" s="126"/>
      <c r="BB5779" s="126"/>
      <c r="BE5779" s="126"/>
    </row>
    <row r="5780" spans="5:57" x14ac:dyDescent="0.25">
      <c r="E5780" s="403"/>
      <c r="F5780" s="403"/>
      <c r="G5780" s="403"/>
      <c r="H5780" s="403"/>
      <c r="AY5780" s="126"/>
      <c r="BB5780" s="126"/>
      <c r="BE5780" s="126"/>
    </row>
    <row r="5781" spans="5:57" x14ac:dyDescent="0.25">
      <c r="E5781" s="403"/>
      <c r="F5781" s="403"/>
      <c r="G5781" s="403"/>
      <c r="H5781" s="403"/>
      <c r="AY5781" s="126"/>
      <c r="BB5781" s="126"/>
      <c r="BE5781" s="126"/>
    </row>
    <row r="5782" spans="5:57" x14ac:dyDescent="0.25">
      <c r="E5782" s="403"/>
      <c r="F5782" s="403"/>
      <c r="G5782" s="403"/>
      <c r="H5782" s="403"/>
      <c r="AY5782" s="126"/>
      <c r="BB5782" s="126"/>
      <c r="BE5782" s="126"/>
    </row>
    <row r="5783" spans="5:57" x14ac:dyDescent="0.25">
      <c r="E5783" s="403"/>
      <c r="F5783" s="403"/>
      <c r="G5783" s="403"/>
      <c r="H5783" s="403"/>
      <c r="AY5783" s="126"/>
      <c r="BB5783" s="126"/>
      <c r="BE5783" s="126"/>
    </row>
    <row r="5784" spans="5:57" x14ac:dyDescent="0.25">
      <c r="E5784" s="403"/>
      <c r="F5784" s="403"/>
      <c r="G5784" s="403"/>
      <c r="H5784" s="403"/>
      <c r="AY5784" s="126"/>
      <c r="BB5784" s="126"/>
      <c r="BE5784" s="126"/>
    </row>
    <row r="5785" spans="5:57" x14ac:dyDescent="0.25">
      <c r="E5785" s="403"/>
      <c r="F5785" s="403"/>
      <c r="G5785" s="403"/>
      <c r="H5785" s="403"/>
      <c r="AY5785" s="126"/>
      <c r="BB5785" s="126"/>
      <c r="BE5785" s="126"/>
    </row>
    <row r="5786" spans="5:57" x14ac:dyDescent="0.25">
      <c r="E5786" s="403"/>
      <c r="F5786" s="403"/>
      <c r="G5786" s="403"/>
      <c r="H5786" s="403"/>
      <c r="AY5786" s="126"/>
      <c r="BB5786" s="126"/>
      <c r="BE5786" s="126"/>
    </row>
    <row r="5787" spans="5:57" x14ac:dyDescent="0.25">
      <c r="E5787" s="403"/>
      <c r="F5787" s="403"/>
      <c r="G5787" s="403"/>
      <c r="H5787" s="403"/>
      <c r="AY5787" s="126"/>
      <c r="BB5787" s="126"/>
      <c r="BE5787" s="126"/>
    </row>
    <row r="5788" spans="5:57" x14ac:dyDescent="0.25">
      <c r="E5788" s="403"/>
      <c r="F5788" s="403"/>
      <c r="G5788" s="403"/>
      <c r="H5788" s="403"/>
      <c r="AY5788" s="126"/>
      <c r="BB5788" s="126"/>
      <c r="BE5788" s="126"/>
    </row>
    <row r="5789" spans="5:57" x14ac:dyDescent="0.25">
      <c r="E5789" s="403"/>
      <c r="F5789" s="403"/>
      <c r="G5789" s="403"/>
      <c r="H5789" s="403"/>
      <c r="AY5789" s="126"/>
      <c r="BB5789" s="126"/>
      <c r="BE5789" s="126"/>
    </row>
    <row r="5790" spans="5:57" x14ac:dyDescent="0.25">
      <c r="E5790" s="403"/>
      <c r="F5790" s="403"/>
      <c r="G5790" s="403"/>
      <c r="H5790" s="403"/>
      <c r="AY5790" s="126"/>
      <c r="BB5790" s="126"/>
      <c r="BE5790" s="126"/>
    </row>
    <row r="5791" spans="5:57" x14ac:dyDescent="0.25">
      <c r="E5791" s="403"/>
      <c r="F5791" s="403"/>
      <c r="G5791" s="403"/>
      <c r="H5791" s="403"/>
      <c r="AY5791" s="126"/>
      <c r="BB5791" s="126"/>
      <c r="BE5791" s="126"/>
    </row>
    <row r="5792" spans="5:57" x14ac:dyDescent="0.25">
      <c r="E5792" s="403"/>
      <c r="F5792" s="403"/>
      <c r="G5792" s="403"/>
      <c r="H5792" s="403"/>
      <c r="AY5792" s="126"/>
      <c r="BB5792" s="126"/>
      <c r="BE5792" s="126"/>
    </row>
    <row r="5793" spans="5:57" x14ac:dyDescent="0.25">
      <c r="E5793" s="403"/>
      <c r="F5793" s="403"/>
      <c r="G5793" s="403"/>
      <c r="H5793" s="403"/>
      <c r="AY5793" s="126"/>
      <c r="BB5793" s="126"/>
      <c r="BE5793" s="126"/>
    </row>
    <row r="5794" spans="5:57" x14ac:dyDescent="0.25">
      <c r="E5794" s="403"/>
      <c r="F5794" s="403"/>
      <c r="G5794" s="403"/>
      <c r="H5794" s="403"/>
      <c r="AY5794" s="126"/>
      <c r="BB5794" s="126"/>
      <c r="BE5794" s="126"/>
    </row>
    <row r="5795" spans="5:57" x14ac:dyDescent="0.25">
      <c r="E5795" s="403"/>
      <c r="F5795" s="403"/>
      <c r="G5795" s="403"/>
      <c r="H5795" s="403"/>
      <c r="AY5795" s="126"/>
      <c r="BB5795" s="126"/>
      <c r="BE5795" s="126"/>
    </row>
    <row r="5796" spans="5:57" x14ac:dyDescent="0.25">
      <c r="E5796" s="403"/>
      <c r="F5796" s="403"/>
      <c r="G5796" s="403"/>
      <c r="H5796" s="403"/>
      <c r="AY5796" s="126"/>
      <c r="BB5796" s="126"/>
      <c r="BE5796" s="126"/>
    </row>
    <row r="5797" spans="5:57" x14ac:dyDescent="0.25">
      <c r="E5797" s="403"/>
      <c r="F5797" s="403"/>
      <c r="G5797" s="403"/>
      <c r="H5797" s="403"/>
      <c r="AY5797" s="126"/>
      <c r="BB5797" s="126"/>
      <c r="BE5797" s="126"/>
    </row>
    <row r="5798" spans="5:57" x14ac:dyDescent="0.25">
      <c r="E5798" s="403"/>
      <c r="F5798" s="403"/>
      <c r="G5798" s="403"/>
      <c r="H5798" s="403"/>
      <c r="AY5798" s="126"/>
      <c r="BB5798" s="126"/>
      <c r="BE5798" s="126"/>
    </row>
    <row r="5799" spans="5:57" x14ac:dyDescent="0.25">
      <c r="E5799" s="403"/>
      <c r="F5799" s="403"/>
      <c r="G5799" s="403"/>
      <c r="H5799" s="403"/>
      <c r="AY5799" s="126"/>
      <c r="BB5799" s="126"/>
      <c r="BE5799" s="126"/>
    </row>
    <row r="5800" spans="5:57" x14ac:dyDescent="0.25">
      <c r="E5800" s="403"/>
      <c r="F5800" s="403"/>
      <c r="G5800" s="403"/>
      <c r="H5800" s="403"/>
      <c r="AY5800" s="126"/>
      <c r="BB5800" s="126"/>
      <c r="BE5800" s="126"/>
    </row>
    <row r="5801" spans="5:57" x14ac:dyDescent="0.25">
      <c r="E5801" s="403"/>
      <c r="F5801" s="403"/>
      <c r="G5801" s="403"/>
      <c r="H5801" s="403"/>
      <c r="AY5801" s="126"/>
      <c r="BB5801" s="126"/>
      <c r="BE5801" s="126"/>
    </row>
    <row r="5802" spans="5:57" x14ac:dyDescent="0.25">
      <c r="E5802" s="403"/>
      <c r="F5802" s="403"/>
      <c r="G5802" s="403"/>
      <c r="H5802" s="403"/>
      <c r="AY5802" s="126"/>
      <c r="BB5802" s="126"/>
      <c r="BE5802" s="126"/>
    </row>
    <row r="5803" spans="5:57" x14ac:dyDescent="0.25">
      <c r="E5803" s="403"/>
      <c r="F5803" s="403"/>
      <c r="G5803" s="403"/>
      <c r="H5803" s="403"/>
      <c r="AY5803" s="126"/>
      <c r="BB5803" s="126"/>
      <c r="BE5803" s="126"/>
    </row>
    <row r="5804" spans="5:57" x14ac:dyDescent="0.25">
      <c r="E5804" s="403"/>
      <c r="F5804" s="403"/>
      <c r="G5804" s="403"/>
      <c r="H5804" s="403"/>
      <c r="AY5804" s="126"/>
      <c r="BB5804" s="126"/>
      <c r="BE5804" s="126"/>
    </row>
    <row r="5805" spans="5:57" x14ac:dyDescent="0.25">
      <c r="E5805" s="403"/>
      <c r="F5805" s="403"/>
      <c r="G5805" s="403"/>
      <c r="H5805" s="403"/>
      <c r="AY5805" s="126"/>
      <c r="BB5805" s="126"/>
      <c r="BE5805" s="126"/>
    </row>
    <row r="5806" spans="5:57" x14ac:dyDescent="0.25">
      <c r="E5806" s="403"/>
      <c r="F5806" s="403"/>
      <c r="G5806" s="403"/>
      <c r="H5806" s="403"/>
      <c r="AY5806" s="126"/>
      <c r="BB5806" s="126"/>
      <c r="BE5806" s="126"/>
    </row>
    <row r="5807" spans="5:57" x14ac:dyDescent="0.25">
      <c r="E5807" s="403"/>
      <c r="F5807" s="403"/>
      <c r="G5807" s="403"/>
      <c r="H5807" s="403"/>
      <c r="AY5807" s="126"/>
      <c r="BB5807" s="126"/>
      <c r="BE5807" s="126"/>
    </row>
    <row r="5808" spans="5:57" x14ac:dyDescent="0.25">
      <c r="E5808" s="403"/>
      <c r="F5808" s="403"/>
      <c r="G5808" s="403"/>
      <c r="H5808" s="403"/>
      <c r="AY5808" s="126"/>
      <c r="BB5808" s="126"/>
      <c r="BE5808" s="126"/>
    </row>
    <row r="5809" spans="5:57" x14ac:dyDescent="0.25">
      <c r="E5809" s="403"/>
      <c r="F5809" s="403"/>
      <c r="G5809" s="403"/>
      <c r="H5809" s="403"/>
      <c r="AY5809" s="126"/>
      <c r="BB5809" s="126"/>
      <c r="BE5809" s="126"/>
    </row>
    <row r="5810" spans="5:57" x14ac:dyDescent="0.25">
      <c r="E5810" s="403"/>
      <c r="F5810" s="403"/>
      <c r="G5810" s="403"/>
      <c r="H5810" s="403"/>
      <c r="AY5810" s="126"/>
      <c r="BB5810" s="126"/>
      <c r="BE5810" s="126"/>
    </row>
    <row r="5811" spans="5:57" x14ac:dyDescent="0.25">
      <c r="E5811" s="403"/>
      <c r="F5811" s="403"/>
      <c r="G5811" s="403"/>
      <c r="H5811" s="403"/>
      <c r="AY5811" s="126"/>
      <c r="BB5811" s="126"/>
      <c r="BE5811" s="126"/>
    </row>
    <row r="5812" spans="5:57" x14ac:dyDescent="0.25">
      <c r="E5812" s="403"/>
      <c r="F5812" s="403"/>
      <c r="G5812" s="403"/>
      <c r="H5812" s="403"/>
      <c r="AY5812" s="126"/>
      <c r="BB5812" s="126"/>
      <c r="BE5812" s="126"/>
    </row>
    <row r="5813" spans="5:57" x14ac:dyDescent="0.25">
      <c r="E5813" s="403"/>
      <c r="F5813" s="403"/>
      <c r="G5813" s="403"/>
      <c r="H5813" s="403"/>
      <c r="AY5813" s="126"/>
      <c r="BB5813" s="126"/>
      <c r="BE5813" s="126"/>
    </row>
    <row r="5814" spans="5:57" x14ac:dyDescent="0.25">
      <c r="E5814" s="403"/>
      <c r="F5814" s="403"/>
      <c r="G5814" s="403"/>
      <c r="H5814" s="403"/>
      <c r="AY5814" s="126"/>
      <c r="BB5814" s="126"/>
      <c r="BE5814" s="126"/>
    </row>
    <row r="5815" spans="5:57" x14ac:dyDescent="0.25">
      <c r="E5815" s="403"/>
      <c r="F5815" s="403"/>
      <c r="G5815" s="403"/>
      <c r="H5815" s="403"/>
      <c r="AY5815" s="126"/>
      <c r="BB5815" s="126"/>
      <c r="BE5815" s="126"/>
    </row>
    <row r="5816" spans="5:57" x14ac:dyDescent="0.25">
      <c r="E5816" s="403"/>
      <c r="F5816" s="403"/>
      <c r="G5816" s="403"/>
      <c r="H5816" s="403"/>
      <c r="AY5816" s="126"/>
      <c r="BB5816" s="126"/>
      <c r="BE5816" s="126"/>
    </row>
    <row r="5817" spans="5:57" x14ac:dyDescent="0.25">
      <c r="E5817" s="403"/>
      <c r="F5817" s="403"/>
      <c r="G5817" s="403"/>
      <c r="H5817" s="403"/>
      <c r="AY5817" s="126"/>
      <c r="BB5817" s="126"/>
      <c r="BE5817" s="126"/>
    </row>
    <row r="5818" spans="5:57" x14ac:dyDescent="0.25">
      <c r="E5818" s="403"/>
      <c r="F5818" s="403"/>
      <c r="G5818" s="403"/>
      <c r="H5818" s="403"/>
      <c r="AY5818" s="126"/>
      <c r="BB5818" s="126"/>
      <c r="BE5818" s="126"/>
    </row>
    <row r="5819" spans="5:57" x14ac:dyDescent="0.25">
      <c r="E5819" s="403"/>
      <c r="F5819" s="403"/>
      <c r="G5819" s="403"/>
      <c r="H5819" s="403"/>
      <c r="AY5819" s="126"/>
      <c r="BB5819" s="126"/>
      <c r="BE5819" s="126"/>
    </row>
    <row r="5820" spans="5:57" x14ac:dyDescent="0.25">
      <c r="E5820" s="403"/>
      <c r="F5820" s="403"/>
      <c r="G5820" s="403"/>
      <c r="H5820" s="403"/>
      <c r="AY5820" s="126"/>
      <c r="BB5820" s="126"/>
      <c r="BE5820" s="126"/>
    </row>
    <row r="5821" spans="5:57" x14ac:dyDescent="0.25">
      <c r="E5821" s="403"/>
      <c r="F5821" s="403"/>
      <c r="G5821" s="403"/>
      <c r="H5821" s="403"/>
      <c r="AY5821" s="126"/>
      <c r="BB5821" s="126"/>
      <c r="BE5821" s="126"/>
    </row>
    <row r="5822" spans="5:57" x14ac:dyDescent="0.25">
      <c r="E5822" s="403"/>
      <c r="F5822" s="403"/>
      <c r="G5822" s="403"/>
      <c r="H5822" s="403"/>
      <c r="AY5822" s="126"/>
      <c r="BB5822" s="126"/>
      <c r="BE5822" s="126"/>
    </row>
    <row r="5823" spans="5:57" x14ac:dyDescent="0.25">
      <c r="E5823" s="403"/>
      <c r="F5823" s="403"/>
      <c r="G5823" s="403"/>
      <c r="H5823" s="403"/>
      <c r="AY5823" s="126"/>
      <c r="BB5823" s="126"/>
      <c r="BE5823" s="126"/>
    </row>
    <row r="5824" spans="5:57" x14ac:dyDescent="0.25">
      <c r="E5824" s="403"/>
      <c r="F5824" s="403"/>
      <c r="G5824" s="403"/>
      <c r="H5824" s="403"/>
      <c r="AY5824" s="126"/>
      <c r="BB5824" s="126"/>
      <c r="BE5824" s="126"/>
    </row>
    <row r="5825" spans="5:57" x14ac:dyDescent="0.25">
      <c r="E5825" s="403"/>
      <c r="F5825" s="403"/>
      <c r="G5825" s="403"/>
      <c r="H5825" s="403"/>
      <c r="AY5825" s="126"/>
      <c r="BB5825" s="126"/>
      <c r="BE5825" s="126"/>
    </row>
    <row r="5826" spans="5:57" x14ac:dyDescent="0.25">
      <c r="E5826" s="403"/>
      <c r="F5826" s="403"/>
      <c r="G5826" s="403"/>
      <c r="H5826" s="403"/>
      <c r="AY5826" s="126"/>
      <c r="BB5826" s="126"/>
      <c r="BE5826" s="126"/>
    </row>
    <row r="5827" spans="5:57" x14ac:dyDescent="0.25">
      <c r="E5827" s="403"/>
      <c r="F5827" s="403"/>
      <c r="G5827" s="403"/>
      <c r="H5827" s="403"/>
      <c r="AY5827" s="126"/>
      <c r="BB5827" s="126"/>
      <c r="BE5827" s="126"/>
    </row>
    <row r="5828" spans="5:57" x14ac:dyDescent="0.25">
      <c r="E5828" s="403"/>
      <c r="F5828" s="403"/>
      <c r="G5828" s="403"/>
      <c r="H5828" s="403"/>
      <c r="AY5828" s="126"/>
      <c r="BB5828" s="126"/>
      <c r="BE5828" s="126"/>
    </row>
    <row r="5829" spans="5:57" x14ac:dyDescent="0.25">
      <c r="E5829" s="403"/>
      <c r="F5829" s="403"/>
      <c r="G5829" s="403"/>
      <c r="H5829" s="403"/>
      <c r="AY5829" s="126"/>
      <c r="BB5829" s="126"/>
      <c r="BE5829" s="126"/>
    </row>
    <row r="5830" spans="5:57" x14ac:dyDescent="0.25">
      <c r="E5830" s="403"/>
      <c r="F5830" s="403"/>
      <c r="G5830" s="403"/>
      <c r="H5830" s="403"/>
      <c r="AY5830" s="126"/>
      <c r="BB5830" s="126"/>
      <c r="BE5830" s="126"/>
    </row>
    <row r="5831" spans="5:57" x14ac:dyDescent="0.25">
      <c r="E5831" s="403"/>
      <c r="F5831" s="403"/>
      <c r="G5831" s="403"/>
      <c r="H5831" s="403"/>
      <c r="AY5831" s="126"/>
      <c r="BB5831" s="126"/>
      <c r="BE5831" s="126"/>
    </row>
    <row r="5832" spans="5:57" x14ac:dyDescent="0.25">
      <c r="E5832" s="403"/>
      <c r="F5832" s="403"/>
      <c r="G5832" s="403"/>
      <c r="H5832" s="403"/>
      <c r="AY5832" s="126"/>
      <c r="BB5832" s="126"/>
      <c r="BE5832" s="126"/>
    </row>
    <row r="5833" spans="5:57" x14ac:dyDescent="0.25">
      <c r="E5833" s="403"/>
      <c r="F5833" s="403"/>
      <c r="G5833" s="403"/>
      <c r="H5833" s="403"/>
      <c r="AY5833" s="126"/>
      <c r="BB5833" s="126"/>
      <c r="BE5833" s="126"/>
    </row>
    <row r="5834" spans="5:57" x14ac:dyDescent="0.25">
      <c r="E5834" s="403"/>
      <c r="F5834" s="403"/>
      <c r="G5834" s="403"/>
      <c r="H5834" s="403"/>
      <c r="AY5834" s="126"/>
      <c r="BB5834" s="126"/>
      <c r="BE5834" s="126"/>
    </row>
    <row r="5835" spans="5:57" x14ac:dyDescent="0.25">
      <c r="E5835" s="403"/>
      <c r="F5835" s="403"/>
      <c r="G5835" s="403"/>
      <c r="H5835" s="403"/>
      <c r="AY5835" s="126"/>
      <c r="BB5835" s="126"/>
      <c r="BE5835" s="126"/>
    </row>
    <row r="5836" spans="5:57" x14ac:dyDescent="0.25">
      <c r="E5836" s="403"/>
      <c r="F5836" s="403"/>
      <c r="G5836" s="403"/>
      <c r="H5836" s="403"/>
      <c r="AY5836" s="126"/>
      <c r="BB5836" s="126"/>
      <c r="BE5836" s="126"/>
    </row>
    <row r="5837" spans="5:57" x14ac:dyDescent="0.25">
      <c r="E5837" s="403"/>
      <c r="F5837" s="403"/>
      <c r="G5837" s="403"/>
      <c r="H5837" s="403"/>
      <c r="AY5837" s="126"/>
      <c r="BB5837" s="126"/>
      <c r="BE5837" s="126"/>
    </row>
    <row r="5838" spans="5:57" x14ac:dyDescent="0.25">
      <c r="E5838" s="403"/>
      <c r="F5838" s="403"/>
      <c r="G5838" s="403"/>
      <c r="H5838" s="403"/>
      <c r="AY5838" s="126"/>
      <c r="BB5838" s="126"/>
      <c r="BE5838" s="126"/>
    </row>
    <row r="5839" spans="5:57" x14ac:dyDescent="0.25">
      <c r="E5839" s="403"/>
      <c r="F5839" s="403"/>
      <c r="G5839" s="403"/>
      <c r="H5839" s="403"/>
      <c r="AY5839" s="126"/>
      <c r="BB5839" s="126"/>
      <c r="BE5839" s="126"/>
    </row>
    <row r="5840" spans="5:57" x14ac:dyDescent="0.25">
      <c r="E5840" s="403"/>
      <c r="F5840" s="403"/>
      <c r="G5840" s="403"/>
      <c r="H5840" s="403"/>
      <c r="AY5840" s="126"/>
      <c r="BB5840" s="126"/>
      <c r="BE5840" s="126"/>
    </row>
    <row r="5841" spans="5:57" x14ac:dyDescent="0.25">
      <c r="E5841" s="403"/>
      <c r="F5841" s="403"/>
      <c r="G5841" s="403"/>
      <c r="H5841" s="403"/>
      <c r="AY5841" s="126"/>
      <c r="BB5841" s="126"/>
      <c r="BE5841" s="126"/>
    </row>
    <row r="5842" spans="5:57" x14ac:dyDescent="0.25">
      <c r="E5842" s="403"/>
      <c r="F5842" s="403"/>
      <c r="G5842" s="403"/>
      <c r="H5842" s="403"/>
      <c r="AY5842" s="126"/>
      <c r="BB5842" s="126"/>
      <c r="BE5842" s="126"/>
    </row>
    <row r="5843" spans="5:57" x14ac:dyDescent="0.25">
      <c r="E5843" s="403"/>
      <c r="F5843" s="403"/>
      <c r="G5843" s="403"/>
      <c r="H5843" s="403"/>
      <c r="AY5843" s="126"/>
      <c r="BB5843" s="126"/>
      <c r="BE5843" s="126"/>
    </row>
    <row r="5844" spans="5:57" x14ac:dyDescent="0.25">
      <c r="E5844" s="403"/>
      <c r="F5844" s="403"/>
      <c r="G5844" s="403"/>
      <c r="H5844" s="403"/>
      <c r="AY5844" s="126"/>
      <c r="BB5844" s="126"/>
      <c r="BE5844" s="126"/>
    </row>
    <row r="5845" spans="5:57" x14ac:dyDescent="0.25">
      <c r="E5845" s="403"/>
      <c r="F5845" s="403"/>
      <c r="G5845" s="403"/>
      <c r="H5845" s="403"/>
      <c r="AY5845" s="126"/>
      <c r="BB5845" s="126"/>
      <c r="BE5845" s="126"/>
    </row>
    <row r="5846" spans="5:57" x14ac:dyDescent="0.25">
      <c r="E5846" s="403"/>
      <c r="F5846" s="403"/>
      <c r="G5846" s="403"/>
      <c r="H5846" s="403"/>
      <c r="AY5846" s="126"/>
      <c r="BB5846" s="126"/>
      <c r="BE5846" s="126"/>
    </row>
    <row r="5847" spans="5:57" x14ac:dyDescent="0.25">
      <c r="E5847" s="403"/>
      <c r="F5847" s="403"/>
      <c r="G5847" s="403"/>
      <c r="H5847" s="403"/>
      <c r="AY5847" s="126"/>
      <c r="BB5847" s="126"/>
      <c r="BE5847" s="126"/>
    </row>
    <row r="5848" spans="5:57" x14ac:dyDescent="0.25">
      <c r="E5848" s="403"/>
      <c r="F5848" s="403"/>
      <c r="G5848" s="403"/>
      <c r="H5848" s="403"/>
      <c r="AY5848" s="126"/>
      <c r="BB5848" s="126"/>
      <c r="BE5848" s="126"/>
    </row>
    <row r="5849" spans="5:57" x14ac:dyDescent="0.25">
      <c r="E5849" s="403"/>
      <c r="F5849" s="403"/>
      <c r="G5849" s="403"/>
      <c r="H5849" s="403"/>
      <c r="AY5849" s="126"/>
      <c r="BB5849" s="126"/>
      <c r="BE5849" s="126"/>
    </row>
    <row r="5850" spans="5:57" x14ac:dyDescent="0.25">
      <c r="E5850" s="403"/>
      <c r="F5850" s="403"/>
      <c r="G5850" s="403"/>
      <c r="H5850" s="403"/>
      <c r="AY5850" s="126"/>
      <c r="BB5850" s="126"/>
      <c r="BE5850" s="126"/>
    </row>
    <row r="5851" spans="5:57" x14ac:dyDescent="0.25">
      <c r="E5851" s="403"/>
      <c r="F5851" s="403"/>
      <c r="G5851" s="403"/>
      <c r="H5851" s="403"/>
      <c r="AY5851" s="126"/>
      <c r="BB5851" s="126"/>
      <c r="BE5851" s="126"/>
    </row>
    <row r="5852" spans="5:57" x14ac:dyDescent="0.25">
      <c r="E5852" s="403"/>
      <c r="F5852" s="403"/>
      <c r="G5852" s="403"/>
      <c r="H5852" s="403"/>
      <c r="AY5852" s="126"/>
      <c r="BB5852" s="126"/>
      <c r="BE5852" s="126"/>
    </row>
    <row r="5853" spans="5:57" x14ac:dyDescent="0.25">
      <c r="E5853" s="403"/>
      <c r="F5853" s="403"/>
      <c r="G5853" s="403"/>
      <c r="H5853" s="403"/>
      <c r="AY5853" s="126"/>
      <c r="BB5853" s="126"/>
      <c r="BE5853" s="126"/>
    </row>
    <row r="5854" spans="5:57" x14ac:dyDescent="0.25">
      <c r="E5854" s="403"/>
      <c r="F5854" s="403"/>
      <c r="G5854" s="403"/>
      <c r="H5854" s="403"/>
      <c r="AY5854" s="126"/>
      <c r="BB5854" s="126"/>
      <c r="BE5854" s="126"/>
    </row>
    <row r="5855" spans="5:57" x14ac:dyDescent="0.25">
      <c r="E5855" s="403"/>
      <c r="F5855" s="403"/>
      <c r="G5855" s="403"/>
      <c r="H5855" s="403"/>
      <c r="AY5855" s="126"/>
      <c r="BB5855" s="126"/>
      <c r="BE5855" s="126"/>
    </row>
    <row r="5856" spans="5:57" x14ac:dyDescent="0.25">
      <c r="E5856" s="403"/>
      <c r="F5856" s="403"/>
      <c r="G5856" s="403"/>
      <c r="H5856" s="403"/>
      <c r="AY5856" s="126"/>
      <c r="BB5856" s="126"/>
      <c r="BE5856" s="126"/>
    </row>
    <row r="5857" spans="5:57" x14ac:dyDescent="0.25">
      <c r="E5857" s="403"/>
      <c r="F5857" s="403"/>
      <c r="G5857" s="403"/>
      <c r="H5857" s="403"/>
      <c r="AY5857" s="126"/>
      <c r="BB5857" s="126"/>
      <c r="BE5857" s="126"/>
    </row>
    <row r="5858" spans="5:57" x14ac:dyDescent="0.25">
      <c r="E5858" s="403"/>
      <c r="F5858" s="403"/>
      <c r="G5858" s="403"/>
      <c r="H5858" s="403"/>
      <c r="AY5858" s="126"/>
      <c r="BB5858" s="126"/>
      <c r="BE5858" s="126"/>
    </row>
    <row r="5859" spans="5:57" x14ac:dyDescent="0.25">
      <c r="E5859" s="403"/>
      <c r="F5859" s="403"/>
      <c r="G5859" s="403"/>
      <c r="H5859" s="403"/>
      <c r="AY5859" s="126"/>
      <c r="BB5859" s="126"/>
      <c r="BE5859" s="126"/>
    </row>
    <row r="5860" spans="5:57" x14ac:dyDescent="0.25">
      <c r="E5860" s="403"/>
      <c r="F5860" s="403"/>
      <c r="G5860" s="403"/>
      <c r="H5860" s="403"/>
      <c r="AY5860" s="126"/>
      <c r="BB5860" s="126"/>
      <c r="BE5860" s="126"/>
    </row>
    <row r="5861" spans="5:57" x14ac:dyDescent="0.25">
      <c r="E5861" s="403"/>
      <c r="F5861" s="403"/>
      <c r="G5861" s="403"/>
      <c r="H5861" s="403"/>
      <c r="AY5861" s="126"/>
      <c r="BB5861" s="126"/>
      <c r="BE5861" s="126"/>
    </row>
    <row r="5862" spans="5:57" x14ac:dyDescent="0.25">
      <c r="E5862" s="403"/>
      <c r="F5862" s="403"/>
      <c r="G5862" s="403"/>
      <c r="H5862" s="403"/>
      <c r="AY5862" s="126"/>
      <c r="BB5862" s="126"/>
      <c r="BE5862" s="126"/>
    </row>
    <row r="5863" spans="5:57" x14ac:dyDescent="0.25">
      <c r="E5863" s="403"/>
      <c r="F5863" s="403"/>
      <c r="G5863" s="403"/>
      <c r="H5863" s="403"/>
      <c r="AY5863" s="126"/>
      <c r="BB5863" s="126"/>
      <c r="BE5863" s="126"/>
    </row>
    <row r="5864" spans="5:57" x14ac:dyDescent="0.25">
      <c r="E5864" s="403"/>
      <c r="F5864" s="403"/>
      <c r="G5864" s="403"/>
      <c r="H5864" s="403"/>
      <c r="AY5864" s="126"/>
      <c r="BB5864" s="126"/>
      <c r="BE5864" s="126"/>
    </row>
    <row r="5865" spans="5:57" x14ac:dyDescent="0.25">
      <c r="E5865" s="403"/>
      <c r="F5865" s="403"/>
      <c r="G5865" s="403"/>
      <c r="H5865" s="403"/>
      <c r="AY5865" s="126"/>
      <c r="BB5865" s="126"/>
      <c r="BE5865" s="126"/>
    </row>
    <row r="5866" spans="5:57" x14ac:dyDescent="0.25">
      <c r="E5866" s="403"/>
      <c r="F5866" s="403"/>
      <c r="G5866" s="403"/>
      <c r="H5866" s="403"/>
      <c r="AY5866" s="126"/>
      <c r="BB5866" s="126"/>
      <c r="BE5866" s="126"/>
    </row>
    <row r="5867" spans="5:57" x14ac:dyDescent="0.25">
      <c r="E5867" s="403"/>
      <c r="F5867" s="403"/>
      <c r="G5867" s="403"/>
      <c r="H5867" s="403"/>
      <c r="AY5867" s="126"/>
      <c r="BB5867" s="126"/>
      <c r="BE5867" s="126"/>
    </row>
    <row r="5868" spans="5:57" x14ac:dyDescent="0.25">
      <c r="E5868" s="403"/>
      <c r="F5868" s="403"/>
      <c r="G5868" s="403"/>
      <c r="H5868" s="403"/>
      <c r="AY5868" s="126"/>
      <c r="BB5868" s="126"/>
      <c r="BE5868" s="126"/>
    </row>
    <row r="5869" spans="5:57" x14ac:dyDescent="0.25">
      <c r="E5869" s="403"/>
      <c r="F5869" s="403"/>
      <c r="G5869" s="403"/>
      <c r="H5869" s="403"/>
      <c r="AY5869" s="126"/>
      <c r="BB5869" s="126"/>
      <c r="BE5869" s="126"/>
    </row>
    <row r="5870" spans="5:57" x14ac:dyDescent="0.25">
      <c r="E5870" s="403"/>
      <c r="F5870" s="403"/>
      <c r="G5870" s="403"/>
      <c r="H5870" s="403"/>
      <c r="AY5870" s="126"/>
      <c r="BB5870" s="126"/>
      <c r="BE5870" s="126"/>
    </row>
    <row r="5871" spans="5:57" x14ac:dyDescent="0.25">
      <c r="E5871" s="403"/>
      <c r="F5871" s="403"/>
      <c r="G5871" s="403"/>
      <c r="H5871" s="403"/>
      <c r="AY5871" s="126"/>
      <c r="BB5871" s="126"/>
      <c r="BE5871" s="126"/>
    </row>
    <row r="5872" spans="5:57" x14ac:dyDescent="0.25">
      <c r="E5872" s="403"/>
      <c r="F5872" s="403"/>
      <c r="G5872" s="403"/>
      <c r="H5872" s="403"/>
      <c r="AY5872" s="126"/>
      <c r="BB5872" s="126"/>
      <c r="BE5872" s="126"/>
    </row>
    <row r="5873" spans="5:57" x14ac:dyDescent="0.25">
      <c r="E5873" s="403"/>
      <c r="F5873" s="403"/>
      <c r="G5873" s="403"/>
      <c r="H5873" s="403"/>
      <c r="AY5873" s="126"/>
      <c r="BB5873" s="126"/>
      <c r="BE5873" s="126"/>
    </row>
    <row r="5874" spans="5:57" x14ac:dyDescent="0.25">
      <c r="E5874" s="403"/>
      <c r="F5874" s="403"/>
      <c r="G5874" s="403"/>
      <c r="H5874" s="403"/>
      <c r="AY5874" s="126"/>
      <c r="BB5874" s="126"/>
      <c r="BE5874" s="126"/>
    </row>
    <row r="5875" spans="5:57" x14ac:dyDescent="0.25">
      <c r="E5875" s="403"/>
      <c r="F5875" s="403"/>
      <c r="G5875" s="403"/>
      <c r="H5875" s="403"/>
      <c r="AY5875" s="126"/>
      <c r="BB5875" s="126"/>
      <c r="BE5875" s="126"/>
    </row>
    <row r="5876" spans="5:57" x14ac:dyDescent="0.25">
      <c r="E5876" s="403"/>
      <c r="F5876" s="403"/>
      <c r="G5876" s="403"/>
      <c r="H5876" s="403"/>
      <c r="AY5876" s="126"/>
      <c r="BB5876" s="126"/>
      <c r="BE5876" s="126"/>
    </row>
    <row r="5877" spans="5:57" x14ac:dyDescent="0.25">
      <c r="E5877" s="403"/>
      <c r="F5877" s="403"/>
      <c r="G5877" s="403"/>
      <c r="H5877" s="403"/>
      <c r="AY5877" s="126"/>
      <c r="BB5877" s="126"/>
      <c r="BE5877" s="126"/>
    </row>
    <row r="5878" spans="5:57" x14ac:dyDescent="0.25">
      <c r="E5878" s="403"/>
      <c r="F5878" s="403"/>
      <c r="G5878" s="403"/>
      <c r="H5878" s="403"/>
      <c r="AY5878" s="126"/>
      <c r="BB5878" s="126"/>
      <c r="BE5878" s="126"/>
    </row>
    <row r="5879" spans="5:57" x14ac:dyDescent="0.25">
      <c r="E5879" s="403"/>
      <c r="F5879" s="403"/>
      <c r="G5879" s="403"/>
      <c r="H5879" s="403"/>
      <c r="AY5879" s="126"/>
      <c r="BB5879" s="126"/>
      <c r="BE5879" s="126"/>
    </row>
    <row r="5880" spans="5:57" x14ac:dyDescent="0.25">
      <c r="E5880" s="403"/>
      <c r="F5880" s="403"/>
      <c r="G5880" s="403"/>
      <c r="H5880" s="403"/>
      <c r="AY5880" s="126"/>
      <c r="BB5880" s="126"/>
      <c r="BE5880" s="126"/>
    </row>
    <row r="5881" spans="5:57" x14ac:dyDescent="0.25">
      <c r="E5881" s="403"/>
      <c r="F5881" s="403"/>
      <c r="G5881" s="403"/>
      <c r="H5881" s="403"/>
      <c r="AY5881" s="126"/>
      <c r="BB5881" s="126"/>
      <c r="BE5881" s="126"/>
    </row>
    <row r="5882" spans="5:57" x14ac:dyDescent="0.25">
      <c r="E5882" s="403"/>
      <c r="F5882" s="403"/>
      <c r="G5882" s="403"/>
      <c r="H5882" s="403"/>
      <c r="AY5882" s="126"/>
      <c r="BB5882" s="126"/>
      <c r="BE5882" s="126"/>
    </row>
    <row r="5883" spans="5:57" x14ac:dyDescent="0.25">
      <c r="E5883" s="403"/>
      <c r="F5883" s="403"/>
      <c r="G5883" s="403"/>
      <c r="H5883" s="403"/>
      <c r="AY5883" s="126"/>
      <c r="BB5883" s="126"/>
      <c r="BE5883" s="126"/>
    </row>
    <row r="5884" spans="5:57" x14ac:dyDescent="0.25">
      <c r="E5884" s="403"/>
      <c r="F5884" s="403"/>
      <c r="G5884" s="403"/>
      <c r="H5884" s="403"/>
      <c r="AY5884" s="126"/>
      <c r="BB5884" s="126"/>
      <c r="BE5884" s="126"/>
    </row>
    <row r="5885" spans="5:57" x14ac:dyDescent="0.25">
      <c r="E5885" s="403"/>
      <c r="F5885" s="403"/>
      <c r="G5885" s="403"/>
      <c r="H5885" s="403"/>
      <c r="AY5885" s="126"/>
      <c r="BB5885" s="126"/>
      <c r="BE5885" s="126"/>
    </row>
    <row r="5886" spans="5:57" x14ac:dyDescent="0.25">
      <c r="E5886" s="403"/>
      <c r="F5886" s="403"/>
      <c r="G5886" s="403"/>
      <c r="H5886" s="403"/>
      <c r="AY5886" s="126"/>
      <c r="BB5886" s="126"/>
      <c r="BE5886" s="126"/>
    </row>
    <row r="5887" spans="5:57" x14ac:dyDescent="0.25">
      <c r="E5887" s="403"/>
      <c r="F5887" s="403"/>
      <c r="G5887" s="403"/>
      <c r="H5887" s="403"/>
      <c r="AY5887" s="126"/>
      <c r="BB5887" s="126"/>
      <c r="BE5887" s="126"/>
    </row>
    <row r="5888" spans="5:57" x14ac:dyDescent="0.25">
      <c r="E5888" s="403"/>
      <c r="F5888" s="403"/>
      <c r="G5888" s="403"/>
      <c r="H5888" s="403"/>
      <c r="AY5888" s="126"/>
      <c r="BB5888" s="126"/>
      <c r="BE5888" s="126"/>
    </row>
    <row r="5889" spans="5:57" x14ac:dyDescent="0.25">
      <c r="E5889" s="403"/>
      <c r="F5889" s="403"/>
      <c r="G5889" s="403"/>
      <c r="H5889" s="403"/>
      <c r="AY5889" s="126"/>
      <c r="BB5889" s="126"/>
      <c r="BE5889" s="126"/>
    </row>
    <row r="5890" spans="5:57" x14ac:dyDescent="0.25">
      <c r="E5890" s="403"/>
      <c r="F5890" s="403"/>
      <c r="G5890" s="403"/>
      <c r="H5890" s="403"/>
      <c r="AY5890" s="126"/>
      <c r="BB5890" s="126"/>
      <c r="BE5890" s="126"/>
    </row>
    <row r="5891" spans="5:57" x14ac:dyDescent="0.25">
      <c r="E5891" s="403"/>
      <c r="F5891" s="403"/>
      <c r="G5891" s="403"/>
      <c r="H5891" s="403"/>
      <c r="AY5891" s="126"/>
      <c r="BB5891" s="126"/>
      <c r="BE5891" s="126"/>
    </row>
    <row r="5892" spans="5:57" x14ac:dyDescent="0.25">
      <c r="E5892" s="403"/>
      <c r="F5892" s="403"/>
      <c r="G5892" s="403"/>
      <c r="H5892" s="403"/>
      <c r="AY5892" s="126"/>
      <c r="BB5892" s="126"/>
      <c r="BE5892" s="126"/>
    </row>
    <row r="5893" spans="5:57" x14ac:dyDescent="0.25">
      <c r="E5893" s="403"/>
      <c r="F5893" s="403"/>
      <c r="G5893" s="403"/>
      <c r="H5893" s="403"/>
      <c r="AY5893" s="126"/>
      <c r="BB5893" s="126"/>
      <c r="BE5893" s="126"/>
    </row>
    <row r="5894" spans="5:57" x14ac:dyDescent="0.25">
      <c r="E5894" s="403"/>
      <c r="F5894" s="403"/>
      <c r="G5894" s="403"/>
      <c r="H5894" s="403"/>
      <c r="AY5894" s="126"/>
      <c r="BB5894" s="126"/>
      <c r="BE5894" s="126"/>
    </row>
    <row r="5895" spans="5:57" x14ac:dyDescent="0.25">
      <c r="E5895" s="403"/>
      <c r="F5895" s="403"/>
      <c r="G5895" s="403"/>
      <c r="H5895" s="403"/>
      <c r="AY5895" s="126"/>
      <c r="BB5895" s="126"/>
      <c r="BE5895" s="126"/>
    </row>
    <row r="5896" spans="5:57" x14ac:dyDescent="0.25">
      <c r="E5896" s="403"/>
      <c r="F5896" s="403"/>
      <c r="G5896" s="403"/>
      <c r="H5896" s="403"/>
      <c r="AY5896" s="126"/>
      <c r="BB5896" s="126"/>
      <c r="BE5896" s="126"/>
    </row>
    <row r="5897" spans="5:57" x14ac:dyDescent="0.25">
      <c r="E5897" s="403"/>
      <c r="F5897" s="403"/>
      <c r="G5897" s="403"/>
      <c r="H5897" s="403"/>
      <c r="AY5897" s="126"/>
      <c r="BB5897" s="126"/>
      <c r="BE5897" s="126"/>
    </row>
    <row r="5898" spans="5:57" x14ac:dyDescent="0.25">
      <c r="E5898" s="403"/>
      <c r="F5898" s="403"/>
      <c r="G5898" s="403"/>
      <c r="H5898" s="403"/>
      <c r="AY5898" s="126"/>
      <c r="BB5898" s="126"/>
      <c r="BE5898" s="126"/>
    </row>
    <row r="5899" spans="5:57" x14ac:dyDescent="0.25">
      <c r="E5899" s="403"/>
      <c r="F5899" s="403"/>
      <c r="G5899" s="403"/>
      <c r="H5899" s="403"/>
      <c r="AY5899" s="126"/>
      <c r="BB5899" s="126"/>
      <c r="BE5899" s="126"/>
    </row>
    <row r="5900" spans="5:57" x14ac:dyDescent="0.25">
      <c r="E5900" s="403"/>
      <c r="F5900" s="403"/>
      <c r="G5900" s="403"/>
      <c r="H5900" s="403"/>
      <c r="AY5900" s="126"/>
      <c r="BB5900" s="126"/>
      <c r="BE5900" s="126"/>
    </row>
    <row r="5901" spans="5:57" x14ac:dyDescent="0.25">
      <c r="E5901" s="403"/>
      <c r="F5901" s="403"/>
      <c r="G5901" s="403"/>
      <c r="H5901" s="403"/>
      <c r="AY5901" s="126"/>
      <c r="BB5901" s="126"/>
      <c r="BE5901" s="126"/>
    </row>
    <row r="5902" spans="5:57" x14ac:dyDescent="0.25">
      <c r="E5902" s="403"/>
      <c r="F5902" s="403"/>
      <c r="G5902" s="403"/>
      <c r="H5902" s="403"/>
      <c r="AY5902" s="126"/>
      <c r="BB5902" s="126"/>
      <c r="BE5902" s="126"/>
    </row>
    <row r="5903" spans="5:57" x14ac:dyDescent="0.25">
      <c r="E5903" s="403"/>
      <c r="F5903" s="403"/>
      <c r="G5903" s="403"/>
      <c r="H5903" s="403"/>
      <c r="AY5903" s="126"/>
      <c r="BB5903" s="126"/>
      <c r="BE5903" s="126"/>
    </row>
    <row r="5904" spans="5:57" x14ac:dyDescent="0.25">
      <c r="E5904" s="403"/>
      <c r="F5904" s="403"/>
      <c r="G5904" s="403"/>
      <c r="H5904" s="403"/>
      <c r="AY5904" s="126"/>
      <c r="BB5904" s="126"/>
      <c r="BE5904" s="126"/>
    </row>
    <row r="5905" spans="5:57" x14ac:dyDescent="0.25">
      <c r="E5905" s="403"/>
      <c r="F5905" s="403"/>
      <c r="G5905" s="403"/>
      <c r="H5905" s="403"/>
      <c r="AY5905" s="126"/>
      <c r="BB5905" s="126"/>
      <c r="BE5905" s="126"/>
    </row>
    <row r="5906" spans="5:57" x14ac:dyDescent="0.25">
      <c r="E5906" s="403"/>
      <c r="F5906" s="403"/>
      <c r="G5906" s="403"/>
      <c r="H5906" s="403"/>
      <c r="AY5906" s="126"/>
      <c r="BB5906" s="126"/>
      <c r="BE5906" s="126"/>
    </row>
    <row r="5907" spans="5:57" x14ac:dyDescent="0.25">
      <c r="E5907" s="403"/>
      <c r="F5907" s="403"/>
      <c r="G5907" s="403"/>
      <c r="H5907" s="403"/>
      <c r="AY5907" s="126"/>
      <c r="BB5907" s="126"/>
      <c r="BE5907" s="126"/>
    </row>
    <row r="5908" spans="5:57" x14ac:dyDescent="0.25">
      <c r="E5908" s="403"/>
      <c r="F5908" s="403"/>
      <c r="G5908" s="403"/>
      <c r="H5908" s="403"/>
      <c r="AY5908" s="126"/>
      <c r="BB5908" s="126"/>
      <c r="BE5908" s="126"/>
    </row>
    <row r="5909" spans="5:57" x14ac:dyDescent="0.25">
      <c r="E5909" s="403"/>
      <c r="F5909" s="403"/>
      <c r="G5909" s="403"/>
      <c r="H5909" s="403"/>
      <c r="AY5909" s="126"/>
      <c r="BB5909" s="126"/>
      <c r="BE5909" s="126"/>
    </row>
    <row r="5910" spans="5:57" x14ac:dyDescent="0.25">
      <c r="E5910" s="403"/>
      <c r="F5910" s="403"/>
      <c r="G5910" s="403"/>
      <c r="H5910" s="403"/>
      <c r="AY5910" s="126"/>
      <c r="BB5910" s="126"/>
      <c r="BE5910" s="126"/>
    </row>
    <row r="5911" spans="5:57" x14ac:dyDescent="0.25">
      <c r="E5911" s="403"/>
      <c r="F5911" s="403"/>
      <c r="G5911" s="403"/>
      <c r="H5911" s="403"/>
      <c r="AY5911" s="126"/>
      <c r="BB5911" s="126"/>
      <c r="BE5911" s="126"/>
    </row>
    <row r="5912" spans="5:57" x14ac:dyDescent="0.25">
      <c r="E5912" s="403"/>
      <c r="F5912" s="403"/>
      <c r="G5912" s="403"/>
      <c r="H5912" s="403"/>
      <c r="AY5912" s="126"/>
      <c r="BB5912" s="126"/>
      <c r="BE5912" s="126"/>
    </row>
    <row r="5913" spans="5:57" x14ac:dyDescent="0.25">
      <c r="E5913" s="403"/>
      <c r="F5913" s="403"/>
      <c r="G5913" s="403"/>
      <c r="H5913" s="403"/>
      <c r="AY5913" s="126"/>
      <c r="BB5913" s="126"/>
      <c r="BE5913" s="126"/>
    </row>
    <row r="5914" spans="5:57" x14ac:dyDescent="0.25">
      <c r="E5914" s="403"/>
      <c r="F5914" s="403"/>
      <c r="G5914" s="403"/>
      <c r="H5914" s="403"/>
      <c r="AY5914" s="126"/>
      <c r="BB5914" s="126"/>
      <c r="BE5914" s="126"/>
    </row>
    <row r="5915" spans="5:57" x14ac:dyDescent="0.25">
      <c r="E5915" s="403"/>
      <c r="F5915" s="403"/>
      <c r="G5915" s="403"/>
      <c r="H5915" s="403"/>
      <c r="AY5915" s="126"/>
      <c r="BB5915" s="126"/>
      <c r="BE5915" s="126"/>
    </row>
    <row r="5916" spans="5:57" x14ac:dyDescent="0.25">
      <c r="E5916" s="403"/>
      <c r="F5916" s="403"/>
      <c r="G5916" s="403"/>
      <c r="H5916" s="403"/>
      <c r="AY5916" s="126"/>
      <c r="BB5916" s="126"/>
      <c r="BE5916" s="126"/>
    </row>
    <row r="5917" spans="5:57" x14ac:dyDescent="0.25">
      <c r="E5917" s="403"/>
      <c r="F5917" s="403"/>
      <c r="G5917" s="403"/>
      <c r="H5917" s="403"/>
      <c r="AY5917" s="126"/>
      <c r="BB5917" s="126"/>
      <c r="BE5917" s="126"/>
    </row>
    <row r="5918" spans="5:57" x14ac:dyDescent="0.25">
      <c r="E5918" s="403"/>
      <c r="F5918" s="403"/>
      <c r="G5918" s="403"/>
      <c r="H5918" s="403"/>
      <c r="AY5918" s="126"/>
      <c r="BB5918" s="126"/>
      <c r="BE5918" s="126"/>
    </row>
    <row r="5919" spans="5:57" x14ac:dyDescent="0.25">
      <c r="E5919" s="403"/>
      <c r="F5919" s="403"/>
      <c r="G5919" s="403"/>
      <c r="H5919" s="403"/>
      <c r="AY5919" s="126"/>
      <c r="BB5919" s="126"/>
      <c r="BE5919" s="126"/>
    </row>
    <row r="5920" spans="5:57" x14ac:dyDescent="0.25">
      <c r="E5920" s="403"/>
      <c r="F5920" s="403"/>
      <c r="G5920" s="403"/>
      <c r="H5920" s="403"/>
      <c r="AY5920" s="126"/>
      <c r="BB5920" s="126"/>
      <c r="BE5920" s="126"/>
    </row>
    <row r="5921" spans="5:57" x14ac:dyDescent="0.25">
      <c r="E5921" s="403"/>
      <c r="F5921" s="403"/>
      <c r="G5921" s="403"/>
      <c r="H5921" s="403"/>
      <c r="AY5921" s="126"/>
      <c r="BB5921" s="126"/>
      <c r="BE5921" s="126"/>
    </row>
    <row r="5922" spans="5:57" x14ac:dyDescent="0.25">
      <c r="E5922" s="403"/>
      <c r="F5922" s="403"/>
      <c r="G5922" s="403"/>
      <c r="H5922" s="403"/>
      <c r="AY5922" s="126"/>
      <c r="BB5922" s="126"/>
      <c r="BE5922" s="126"/>
    </row>
    <row r="5923" spans="5:57" x14ac:dyDescent="0.25">
      <c r="E5923" s="403"/>
      <c r="F5923" s="403"/>
      <c r="G5923" s="403"/>
      <c r="H5923" s="403"/>
      <c r="AY5923" s="126"/>
      <c r="BB5923" s="126"/>
      <c r="BE5923" s="126"/>
    </row>
    <row r="5924" spans="5:57" x14ac:dyDescent="0.25">
      <c r="E5924" s="403"/>
      <c r="F5924" s="403"/>
      <c r="G5924" s="403"/>
      <c r="H5924" s="403"/>
      <c r="AY5924" s="126"/>
      <c r="BB5924" s="126"/>
      <c r="BE5924" s="126"/>
    </row>
    <row r="5925" spans="5:57" x14ac:dyDescent="0.25">
      <c r="E5925" s="403"/>
      <c r="F5925" s="403"/>
      <c r="G5925" s="403"/>
      <c r="H5925" s="403"/>
      <c r="AY5925" s="126"/>
      <c r="BB5925" s="126"/>
      <c r="BE5925" s="126"/>
    </row>
    <row r="5926" spans="5:57" x14ac:dyDescent="0.25">
      <c r="E5926" s="403"/>
      <c r="F5926" s="403"/>
      <c r="G5926" s="403"/>
      <c r="H5926" s="403"/>
      <c r="AY5926" s="126"/>
      <c r="BB5926" s="126"/>
      <c r="BE5926" s="126"/>
    </row>
    <row r="5927" spans="5:57" x14ac:dyDescent="0.25">
      <c r="E5927" s="403"/>
      <c r="F5927" s="403"/>
      <c r="G5927" s="403"/>
      <c r="H5927" s="403"/>
      <c r="AY5927" s="126"/>
      <c r="BB5927" s="126"/>
      <c r="BE5927" s="126"/>
    </row>
    <row r="5928" spans="5:57" x14ac:dyDescent="0.25">
      <c r="E5928" s="403"/>
      <c r="F5928" s="403"/>
      <c r="G5928" s="403"/>
      <c r="H5928" s="403"/>
      <c r="AY5928" s="126"/>
      <c r="BB5928" s="126"/>
      <c r="BE5928" s="126"/>
    </row>
    <row r="5929" spans="5:57" x14ac:dyDescent="0.25">
      <c r="E5929" s="403"/>
      <c r="F5929" s="403"/>
      <c r="G5929" s="403"/>
      <c r="H5929" s="403"/>
      <c r="AY5929" s="126"/>
      <c r="BB5929" s="126"/>
      <c r="BE5929" s="126"/>
    </row>
    <row r="5930" spans="5:57" x14ac:dyDescent="0.25">
      <c r="E5930" s="403"/>
      <c r="F5930" s="403"/>
      <c r="G5930" s="403"/>
      <c r="H5930" s="403"/>
      <c r="AY5930" s="126"/>
      <c r="BB5930" s="126"/>
      <c r="BE5930" s="126"/>
    </row>
    <row r="5931" spans="5:57" x14ac:dyDescent="0.25">
      <c r="E5931" s="403"/>
      <c r="F5931" s="403"/>
      <c r="G5931" s="403"/>
      <c r="H5931" s="403"/>
      <c r="AY5931" s="126"/>
      <c r="BB5931" s="126"/>
      <c r="BE5931" s="126"/>
    </row>
    <row r="5932" spans="5:57" x14ac:dyDescent="0.25">
      <c r="E5932" s="403"/>
      <c r="F5932" s="403"/>
      <c r="G5932" s="403"/>
      <c r="H5932" s="403"/>
      <c r="AY5932" s="126"/>
      <c r="BB5932" s="126"/>
      <c r="BE5932" s="126"/>
    </row>
    <row r="5933" spans="5:57" x14ac:dyDescent="0.25">
      <c r="E5933" s="403"/>
      <c r="F5933" s="403"/>
      <c r="G5933" s="403"/>
      <c r="H5933" s="403"/>
      <c r="AY5933" s="126"/>
      <c r="BB5933" s="126"/>
      <c r="BE5933" s="126"/>
    </row>
    <row r="5934" spans="5:57" x14ac:dyDescent="0.25">
      <c r="E5934" s="403"/>
      <c r="F5934" s="403"/>
      <c r="G5934" s="403"/>
      <c r="H5934" s="403"/>
      <c r="AY5934" s="126"/>
      <c r="BB5934" s="126"/>
      <c r="BE5934" s="126"/>
    </row>
    <row r="5935" spans="5:57" x14ac:dyDescent="0.25">
      <c r="E5935" s="403"/>
      <c r="F5935" s="403"/>
      <c r="G5935" s="403"/>
      <c r="H5935" s="403"/>
      <c r="AY5935" s="126"/>
      <c r="BB5935" s="126"/>
      <c r="BE5935" s="126"/>
    </row>
    <row r="5936" spans="5:57" x14ac:dyDescent="0.25">
      <c r="E5936" s="403"/>
      <c r="F5936" s="403"/>
      <c r="G5936" s="403"/>
      <c r="H5936" s="403"/>
      <c r="AY5936" s="126"/>
      <c r="BB5936" s="126"/>
      <c r="BE5936" s="126"/>
    </row>
    <row r="5937" spans="5:57" x14ac:dyDescent="0.25">
      <c r="E5937" s="403"/>
      <c r="F5937" s="403"/>
      <c r="G5937" s="403"/>
      <c r="H5937" s="403"/>
      <c r="AY5937" s="126"/>
      <c r="BB5937" s="126"/>
      <c r="BE5937" s="126"/>
    </row>
    <row r="5938" spans="5:57" x14ac:dyDescent="0.25">
      <c r="E5938" s="403"/>
      <c r="F5938" s="403"/>
      <c r="G5938" s="403"/>
      <c r="H5938" s="403"/>
      <c r="AY5938" s="126"/>
      <c r="BB5938" s="126"/>
      <c r="BE5938" s="126"/>
    </row>
    <row r="5939" spans="5:57" x14ac:dyDescent="0.25">
      <c r="E5939" s="403"/>
      <c r="F5939" s="403"/>
      <c r="G5939" s="403"/>
      <c r="H5939" s="403"/>
      <c r="AY5939" s="126"/>
      <c r="BB5939" s="126"/>
      <c r="BE5939" s="126"/>
    </row>
    <row r="5940" spans="5:57" x14ac:dyDescent="0.25">
      <c r="E5940" s="403"/>
      <c r="F5940" s="403"/>
      <c r="G5940" s="403"/>
      <c r="H5940" s="403"/>
      <c r="AY5940" s="126"/>
      <c r="BB5940" s="126"/>
      <c r="BE5940" s="126"/>
    </row>
    <row r="5941" spans="5:57" x14ac:dyDescent="0.25">
      <c r="E5941" s="403"/>
      <c r="F5941" s="403"/>
      <c r="G5941" s="403"/>
      <c r="H5941" s="403"/>
      <c r="AY5941" s="126"/>
      <c r="BB5941" s="126"/>
      <c r="BE5941" s="126"/>
    </row>
    <row r="5942" spans="5:57" x14ac:dyDescent="0.25">
      <c r="E5942" s="403"/>
      <c r="F5942" s="403"/>
      <c r="G5942" s="403"/>
      <c r="H5942" s="403"/>
      <c r="AY5942" s="126"/>
      <c r="BB5942" s="126"/>
      <c r="BE5942" s="126"/>
    </row>
    <row r="5943" spans="5:57" x14ac:dyDescent="0.25">
      <c r="E5943" s="403"/>
      <c r="F5943" s="403"/>
      <c r="G5943" s="403"/>
      <c r="H5943" s="403"/>
      <c r="AY5943" s="126"/>
      <c r="BB5943" s="126"/>
      <c r="BE5943" s="126"/>
    </row>
    <row r="5944" spans="5:57" x14ac:dyDescent="0.25">
      <c r="E5944" s="403"/>
      <c r="F5944" s="403"/>
      <c r="G5944" s="403"/>
      <c r="H5944" s="403"/>
      <c r="AY5944" s="126"/>
      <c r="BB5944" s="126"/>
      <c r="BE5944" s="126"/>
    </row>
    <row r="5945" spans="5:57" x14ac:dyDescent="0.25">
      <c r="E5945" s="403"/>
      <c r="F5945" s="403"/>
      <c r="G5945" s="403"/>
      <c r="H5945" s="403"/>
      <c r="AY5945" s="126"/>
      <c r="BB5945" s="126"/>
      <c r="BE5945" s="126"/>
    </row>
    <row r="5946" spans="5:57" x14ac:dyDescent="0.25">
      <c r="E5946" s="403"/>
      <c r="F5946" s="403"/>
      <c r="G5946" s="403"/>
      <c r="H5946" s="403"/>
      <c r="AY5946" s="126"/>
      <c r="BB5946" s="126"/>
      <c r="BE5946" s="126"/>
    </row>
    <row r="5947" spans="5:57" x14ac:dyDescent="0.25">
      <c r="E5947" s="403"/>
      <c r="F5947" s="403"/>
      <c r="G5947" s="403"/>
      <c r="H5947" s="403"/>
      <c r="AY5947" s="126"/>
      <c r="BB5947" s="126"/>
      <c r="BE5947" s="126"/>
    </row>
    <row r="5948" spans="5:57" x14ac:dyDescent="0.25">
      <c r="E5948" s="403"/>
      <c r="F5948" s="403"/>
      <c r="G5948" s="403"/>
      <c r="H5948" s="403"/>
      <c r="AY5948" s="126"/>
      <c r="BB5948" s="126"/>
      <c r="BE5948" s="126"/>
    </row>
    <row r="5949" spans="5:57" x14ac:dyDescent="0.25">
      <c r="E5949" s="403"/>
      <c r="F5949" s="403"/>
      <c r="G5949" s="403"/>
      <c r="H5949" s="403"/>
      <c r="AY5949" s="126"/>
      <c r="BB5949" s="126"/>
      <c r="BE5949" s="126"/>
    </row>
    <row r="5950" spans="5:57" x14ac:dyDescent="0.25">
      <c r="E5950" s="403"/>
      <c r="F5950" s="403"/>
      <c r="G5950" s="403"/>
      <c r="H5950" s="403"/>
      <c r="AY5950" s="126"/>
      <c r="BB5950" s="126"/>
      <c r="BE5950" s="126"/>
    </row>
    <row r="5951" spans="5:57" x14ac:dyDescent="0.25">
      <c r="E5951" s="403"/>
      <c r="F5951" s="403"/>
      <c r="G5951" s="403"/>
      <c r="H5951" s="403"/>
      <c r="AY5951" s="126"/>
      <c r="BB5951" s="126"/>
      <c r="BE5951" s="126"/>
    </row>
    <row r="5952" spans="5:57" x14ac:dyDescent="0.25">
      <c r="E5952" s="403"/>
      <c r="F5952" s="403"/>
      <c r="G5952" s="403"/>
      <c r="H5952" s="403"/>
      <c r="AY5952" s="126"/>
      <c r="BB5952" s="126"/>
      <c r="BE5952" s="126"/>
    </row>
    <row r="5953" spans="5:57" x14ac:dyDescent="0.25">
      <c r="E5953" s="403"/>
      <c r="F5953" s="403"/>
      <c r="G5953" s="403"/>
      <c r="H5953" s="403"/>
      <c r="AY5953" s="126"/>
      <c r="BB5953" s="126"/>
      <c r="BE5953" s="126"/>
    </row>
    <row r="5954" spans="5:57" x14ac:dyDescent="0.25">
      <c r="E5954" s="403"/>
      <c r="F5954" s="403"/>
      <c r="G5954" s="403"/>
      <c r="H5954" s="403"/>
      <c r="AY5954" s="126"/>
      <c r="BB5954" s="126"/>
      <c r="BE5954" s="126"/>
    </row>
    <row r="5955" spans="5:57" x14ac:dyDescent="0.25">
      <c r="E5955" s="403"/>
      <c r="F5955" s="403"/>
      <c r="G5955" s="403"/>
      <c r="H5955" s="403"/>
      <c r="AY5955" s="126"/>
      <c r="BB5955" s="126"/>
      <c r="BE5955" s="126"/>
    </row>
    <row r="5956" spans="5:57" x14ac:dyDescent="0.25">
      <c r="E5956" s="403"/>
      <c r="F5956" s="403"/>
      <c r="G5956" s="403"/>
      <c r="H5956" s="403"/>
      <c r="AY5956" s="126"/>
      <c r="BB5956" s="126"/>
      <c r="BE5956" s="126"/>
    </row>
    <row r="5957" spans="5:57" x14ac:dyDescent="0.25">
      <c r="E5957" s="403"/>
      <c r="F5957" s="403"/>
      <c r="G5957" s="403"/>
      <c r="H5957" s="403"/>
      <c r="AY5957" s="126"/>
      <c r="BB5957" s="126"/>
      <c r="BE5957" s="126"/>
    </row>
    <row r="5958" spans="5:57" x14ac:dyDescent="0.25">
      <c r="E5958" s="403"/>
      <c r="F5958" s="403"/>
      <c r="G5958" s="403"/>
      <c r="H5958" s="403"/>
      <c r="AY5958" s="126"/>
      <c r="BB5958" s="126"/>
      <c r="BE5958" s="126"/>
    </row>
    <row r="5959" spans="5:57" x14ac:dyDescent="0.25">
      <c r="E5959" s="403"/>
      <c r="F5959" s="403"/>
      <c r="G5959" s="403"/>
      <c r="H5959" s="403"/>
      <c r="AY5959" s="126"/>
      <c r="BB5959" s="126"/>
      <c r="BE5959" s="126"/>
    </row>
    <row r="5960" spans="5:57" x14ac:dyDescent="0.25">
      <c r="E5960" s="403"/>
      <c r="F5960" s="403"/>
      <c r="G5960" s="403"/>
      <c r="H5960" s="403"/>
      <c r="AY5960" s="126"/>
      <c r="BB5960" s="126"/>
      <c r="BE5960" s="126"/>
    </row>
    <row r="5961" spans="5:57" x14ac:dyDescent="0.25">
      <c r="E5961" s="403"/>
      <c r="F5961" s="403"/>
      <c r="G5961" s="403"/>
      <c r="H5961" s="403"/>
      <c r="AY5961" s="126"/>
      <c r="BB5961" s="126"/>
      <c r="BE5961" s="126"/>
    </row>
    <row r="5962" spans="5:57" x14ac:dyDescent="0.25">
      <c r="E5962" s="403"/>
      <c r="F5962" s="403"/>
      <c r="G5962" s="403"/>
      <c r="H5962" s="403"/>
      <c r="AY5962" s="126"/>
      <c r="BB5962" s="126"/>
      <c r="BE5962" s="126"/>
    </row>
    <row r="5963" spans="5:57" x14ac:dyDescent="0.25">
      <c r="E5963" s="403"/>
      <c r="F5963" s="403"/>
      <c r="G5963" s="403"/>
      <c r="H5963" s="403"/>
      <c r="AY5963" s="126"/>
      <c r="BB5963" s="126"/>
      <c r="BE5963" s="126"/>
    </row>
    <row r="5964" spans="5:57" x14ac:dyDescent="0.25">
      <c r="E5964" s="403"/>
      <c r="F5964" s="403"/>
      <c r="G5964" s="403"/>
      <c r="H5964" s="403"/>
      <c r="AY5964" s="126"/>
      <c r="BB5964" s="126"/>
      <c r="BE5964" s="126"/>
    </row>
    <row r="5965" spans="5:57" x14ac:dyDescent="0.25">
      <c r="E5965" s="403"/>
      <c r="F5965" s="403"/>
      <c r="G5965" s="403"/>
      <c r="H5965" s="403"/>
      <c r="AY5965" s="126"/>
      <c r="BB5965" s="126"/>
      <c r="BE5965" s="126"/>
    </row>
    <row r="5966" spans="5:57" x14ac:dyDescent="0.25">
      <c r="E5966" s="403"/>
      <c r="F5966" s="403"/>
      <c r="G5966" s="403"/>
      <c r="H5966" s="403"/>
      <c r="AY5966" s="126"/>
      <c r="BB5966" s="126"/>
      <c r="BE5966" s="126"/>
    </row>
    <row r="5967" spans="5:57" x14ac:dyDescent="0.25">
      <c r="E5967" s="403"/>
      <c r="F5967" s="403"/>
      <c r="G5967" s="403"/>
      <c r="H5967" s="403"/>
      <c r="AY5967" s="126"/>
      <c r="BB5967" s="126"/>
      <c r="BE5967" s="126"/>
    </row>
    <row r="5968" spans="5:57" x14ac:dyDescent="0.25">
      <c r="E5968" s="403"/>
      <c r="F5968" s="403"/>
      <c r="G5968" s="403"/>
      <c r="H5968" s="403"/>
      <c r="AY5968" s="126"/>
      <c r="BB5968" s="126"/>
      <c r="BE5968" s="126"/>
    </row>
    <row r="5969" spans="5:57" x14ac:dyDescent="0.25">
      <c r="E5969" s="403"/>
      <c r="F5969" s="403"/>
      <c r="G5969" s="403"/>
      <c r="H5969" s="403"/>
      <c r="AY5969" s="126"/>
      <c r="BB5969" s="126"/>
      <c r="BE5969" s="126"/>
    </row>
    <row r="5970" spans="5:57" x14ac:dyDescent="0.25">
      <c r="E5970" s="403"/>
      <c r="F5970" s="403"/>
      <c r="G5970" s="403"/>
      <c r="H5970" s="403"/>
      <c r="AY5970" s="126"/>
      <c r="BB5970" s="126"/>
      <c r="BE5970" s="126"/>
    </row>
    <row r="5971" spans="5:57" x14ac:dyDescent="0.25">
      <c r="E5971" s="403"/>
      <c r="F5971" s="403"/>
      <c r="G5971" s="403"/>
      <c r="H5971" s="403"/>
      <c r="AY5971" s="126"/>
      <c r="BB5971" s="126"/>
      <c r="BE5971" s="126"/>
    </row>
    <row r="5972" spans="5:57" x14ac:dyDescent="0.25">
      <c r="E5972" s="403"/>
      <c r="F5972" s="403"/>
      <c r="G5972" s="403"/>
      <c r="H5972" s="403"/>
      <c r="AY5972" s="126"/>
      <c r="BB5972" s="126"/>
      <c r="BE5972" s="126"/>
    </row>
    <row r="5973" spans="5:57" x14ac:dyDescent="0.25">
      <c r="E5973" s="403"/>
      <c r="F5973" s="403"/>
      <c r="G5973" s="403"/>
      <c r="H5973" s="403"/>
      <c r="AY5973" s="126"/>
      <c r="BB5973" s="126"/>
      <c r="BE5973" s="126"/>
    </row>
    <row r="5974" spans="5:57" x14ac:dyDescent="0.25">
      <c r="E5974" s="403"/>
      <c r="F5974" s="403"/>
      <c r="G5974" s="403"/>
      <c r="H5974" s="403"/>
      <c r="AY5974" s="126"/>
      <c r="BB5974" s="126"/>
      <c r="BE5974" s="126"/>
    </row>
    <row r="5975" spans="5:57" x14ac:dyDescent="0.25">
      <c r="E5975" s="403"/>
      <c r="F5975" s="403"/>
      <c r="G5975" s="403"/>
      <c r="H5975" s="403"/>
      <c r="AY5975" s="126"/>
      <c r="BB5975" s="126"/>
      <c r="BE5975" s="126"/>
    </row>
    <row r="5976" spans="5:57" x14ac:dyDescent="0.25">
      <c r="E5976" s="403"/>
      <c r="F5976" s="403"/>
      <c r="G5976" s="403"/>
      <c r="H5976" s="403"/>
      <c r="AY5976" s="126"/>
      <c r="BB5976" s="126"/>
      <c r="BE5976" s="126"/>
    </row>
    <row r="5977" spans="5:57" x14ac:dyDescent="0.25">
      <c r="E5977" s="403"/>
      <c r="F5977" s="403"/>
      <c r="G5977" s="403"/>
      <c r="H5977" s="403"/>
      <c r="AY5977" s="126"/>
      <c r="BB5977" s="126"/>
      <c r="BE5977" s="126"/>
    </row>
    <row r="5978" spans="5:57" x14ac:dyDescent="0.25">
      <c r="E5978" s="403"/>
      <c r="F5978" s="403"/>
      <c r="G5978" s="403"/>
      <c r="H5978" s="403"/>
      <c r="AY5978" s="126"/>
      <c r="BB5978" s="126"/>
      <c r="BE5978" s="126"/>
    </row>
    <row r="5979" spans="5:57" x14ac:dyDescent="0.25">
      <c r="E5979" s="403"/>
      <c r="F5979" s="403"/>
      <c r="G5979" s="403"/>
      <c r="H5979" s="403"/>
      <c r="AY5979" s="126"/>
      <c r="BB5979" s="126"/>
      <c r="BE5979" s="126"/>
    </row>
    <row r="5980" spans="5:57" x14ac:dyDescent="0.25">
      <c r="E5980" s="403"/>
      <c r="F5980" s="403"/>
      <c r="G5980" s="403"/>
      <c r="H5980" s="403"/>
      <c r="AY5980" s="126"/>
      <c r="BB5980" s="126"/>
      <c r="BE5980" s="126"/>
    </row>
    <row r="5981" spans="5:57" x14ac:dyDescent="0.25">
      <c r="E5981" s="403"/>
      <c r="F5981" s="403"/>
      <c r="G5981" s="403"/>
      <c r="H5981" s="403"/>
      <c r="AY5981" s="126"/>
      <c r="BB5981" s="126"/>
      <c r="BE5981" s="126"/>
    </row>
    <row r="5982" spans="5:57" x14ac:dyDescent="0.25">
      <c r="E5982" s="403"/>
      <c r="F5982" s="403"/>
      <c r="G5982" s="403"/>
      <c r="H5982" s="403"/>
      <c r="AY5982" s="126"/>
      <c r="BB5982" s="126"/>
      <c r="BE5982" s="126"/>
    </row>
    <row r="5983" spans="5:57" x14ac:dyDescent="0.25">
      <c r="E5983" s="403"/>
      <c r="F5983" s="403"/>
      <c r="G5983" s="403"/>
      <c r="H5983" s="403"/>
      <c r="AY5983" s="126"/>
      <c r="BB5983" s="126"/>
      <c r="BE5983" s="126"/>
    </row>
    <row r="5984" spans="5:57" x14ac:dyDescent="0.25">
      <c r="E5984" s="403"/>
      <c r="F5984" s="403"/>
      <c r="G5984" s="403"/>
      <c r="H5984" s="403"/>
      <c r="AY5984" s="126"/>
      <c r="BB5984" s="126"/>
      <c r="BE5984" s="126"/>
    </row>
    <row r="5985" spans="5:57" x14ac:dyDescent="0.25">
      <c r="E5985" s="403"/>
      <c r="F5985" s="403"/>
      <c r="G5985" s="403"/>
      <c r="H5985" s="403"/>
      <c r="AY5985" s="126"/>
      <c r="BB5985" s="126"/>
      <c r="BE5985" s="126"/>
    </row>
    <row r="5986" spans="5:57" x14ac:dyDescent="0.25">
      <c r="E5986" s="403"/>
      <c r="F5986" s="403"/>
      <c r="G5986" s="403"/>
      <c r="H5986" s="403"/>
      <c r="AY5986" s="126"/>
      <c r="BB5986" s="126"/>
      <c r="BE5986" s="126"/>
    </row>
    <row r="5987" spans="5:57" x14ac:dyDescent="0.25">
      <c r="E5987" s="403"/>
      <c r="F5987" s="403"/>
      <c r="G5987" s="403"/>
      <c r="H5987" s="403"/>
      <c r="AY5987" s="126"/>
      <c r="BB5987" s="126"/>
      <c r="BE5987" s="126"/>
    </row>
    <row r="5988" spans="5:57" x14ac:dyDescent="0.25">
      <c r="E5988" s="403"/>
      <c r="F5988" s="403"/>
      <c r="G5988" s="403"/>
      <c r="H5988" s="403"/>
      <c r="AY5988" s="126"/>
      <c r="BB5988" s="126"/>
      <c r="BE5988" s="126"/>
    </row>
    <row r="5989" spans="5:57" x14ac:dyDescent="0.25">
      <c r="E5989" s="403"/>
      <c r="F5989" s="403"/>
      <c r="G5989" s="403"/>
      <c r="H5989" s="403"/>
      <c r="AY5989" s="126"/>
      <c r="BB5989" s="126"/>
      <c r="BE5989" s="126"/>
    </row>
    <row r="5990" spans="5:57" x14ac:dyDescent="0.25">
      <c r="E5990" s="403"/>
      <c r="F5990" s="403"/>
      <c r="G5990" s="403"/>
      <c r="H5990" s="403"/>
      <c r="AY5990" s="126"/>
      <c r="BB5990" s="126"/>
      <c r="BE5990" s="126"/>
    </row>
    <row r="5991" spans="5:57" x14ac:dyDescent="0.25">
      <c r="E5991" s="403"/>
      <c r="F5991" s="403"/>
      <c r="G5991" s="403"/>
      <c r="H5991" s="403"/>
      <c r="AY5991" s="126"/>
      <c r="BB5991" s="126"/>
      <c r="BE5991" s="126"/>
    </row>
    <row r="5992" spans="5:57" x14ac:dyDescent="0.25">
      <c r="E5992" s="403"/>
      <c r="F5992" s="403"/>
      <c r="G5992" s="403"/>
      <c r="H5992" s="403"/>
      <c r="AY5992" s="126"/>
      <c r="BB5992" s="126"/>
      <c r="BE5992" s="126"/>
    </row>
    <row r="5993" spans="5:57" x14ac:dyDescent="0.25">
      <c r="E5993" s="403"/>
      <c r="F5993" s="403"/>
      <c r="G5993" s="403"/>
      <c r="H5993" s="403"/>
      <c r="AY5993" s="126"/>
      <c r="BB5993" s="126"/>
      <c r="BE5993" s="126"/>
    </row>
    <row r="5994" spans="5:57" x14ac:dyDescent="0.25">
      <c r="E5994" s="403"/>
      <c r="F5994" s="403"/>
      <c r="G5994" s="403"/>
      <c r="H5994" s="403"/>
      <c r="AY5994" s="126"/>
      <c r="BB5994" s="126"/>
      <c r="BE5994" s="126"/>
    </row>
    <row r="5995" spans="5:57" x14ac:dyDescent="0.25">
      <c r="E5995" s="403"/>
      <c r="F5995" s="403"/>
      <c r="G5995" s="403"/>
      <c r="H5995" s="403"/>
      <c r="AY5995" s="126"/>
      <c r="BB5995" s="126"/>
      <c r="BE5995" s="126"/>
    </row>
    <row r="5996" spans="5:57" x14ac:dyDescent="0.25">
      <c r="E5996" s="403"/>
      <c r="F5996" s="403"/>
      <c r="G5996" s="403"/>
      <c r="H5996" s="403"/>
      <c r="AY5996" s="126"/>
      <c r="BB5996" s="126"/>
      <c r="BE5996" s="126"/>
    </row>
    <row r="5997" spans="5:57" x14ac:dyDescent="0.25">
      <c r="E5997" s="403"/>
      <c r="F5997" s="403"/>
      <c r="G5997" s="403"/>
      <c r="H5997" s="403"/>
      <c r="AY5997" s="126"/>
      <c r="BB5997" s="126"/>
      <c r="BE5997" s="126"/>
    </row>
    <row r="5998" spans="5:57" x14ac:dyDescent="0.25">
      <c r="E5998" s="403"/>
      <c r="F5998" s="403"/>
      <c r="G5998" s="403"/>
      <c r="H5998" s="403"/>
      <c r="AY5998" s="126"/>
      <c r="BB5998" s="126"/>
      <c r="BE5998" s="126"/>
    </row>
    <row r="5999" spans="5:57" x14ac:dyDescent="0.25">
      <c r="E5999" s="403"/>
      <c r="F5999" s="403"/>
      <c r="G5999" s="403"/>
      <c r="H5999" s="403"/>
      <c r="AY5999" s="126"/>
      <c r="BB5999" s="126"/>
      <c r="BE5999" s="126"/>
    </row>
    <row r="6000" spans="5:57" x14ac:dyDescent="0.25">
      <c r="E6000" s="403"/>
      <c r="F6000" s="403"/>
      <c r="G6000" s="403"/>
      <c r="H6000" s="403"/>
      <c r="AY6000" s="126"/>
      <c r="BB6000" s="126"/>
      <c r="BE6000" s="126"/>
    </row>
    <row r="6001" spans="5:57" x14ac:dyDescent="0.25">
      <c r="E6001" s="403"/>
      <c r="F6001" s="403"/>
      <c r="G6001" s="403"/>
      <c r="H6001" s="403"/>
      <c r="AY6001" s="126"/>
      <c r="BB6001" s="126"/>
      <c r="BE6001" s="126"/>
    </row>
    <row r="6002" spans="5:57" x14ac:dyDescent="0.25">
      <c r="E6002" s="403"/>
      <c r="F6002" s="403"/>
      <c r="G6002" s="403"/>
      <c r="H6002" s="403"/>
      <c r="AY6002" s="126"/>
      <c r="BB6002" s="126"/>
      <c r="BE6002" s="126"/>
    </row>
    <row r="6003" spans="5:57" x14ac:dyDescent="0.25">
      <c r="E6003" s="403"/>
      <c r="F6003" s="403"/>
      <c r="G6003" s="403"/>
      <c r="H6003" s="403"/>
      <c r="AY6003" s="126"/>
      <c r="BB6003" s="126"/>
      <c r="BE6003" s="126"/>
    </row>
    <row r="6004" spans="5:57" x14ac:dyDescent="0.25">
      <c r="E6004" s="403"/>
      <c r="F6004" s="403"/>
      <c r="G6004" s="403"/>
      <c r="H6004" s="403"/>
      <c r="AY6004" s="126"/>
      <c r="BB6004" s="126"/>
      <c r="BE6004" s="126"/>
    </row>
    <row r="6005" spans="5:57" x14ac:dyDescent="0.25">
      <c r="E6005" s="403"/>
      <c r="F6005" s="403"/>
      <c r="G6005" s="403"/>
      <c r="H6005" s="403"/>
      <c r="AY6005" s="126"/>
      <c r="BB6005" s="126"/>
      <c r="BE6005" s="126"/>
    </row>
    <row r="6006" spans="5:57" x14ac:dyDescent="0.25">
      <c r="E6006" s="403"/>
      <c r="F6006" s="403"/>
      <c r="G6006" s="403"/>
      <c r="H6006" s="403"/>
      <c r="AY6006" s="126"/>
      <c r="BB6006" s="126"/>
      <c r="BE6006" s="126"/>
    </row>
    <row r="6007" spans="5:57" x14ac:dyDescent="0.25">
      <c r="E6007" s="403"/>
      <c r="F6007" s="403"/>
      <c r="G6007" s="403"/>
      <c r="H6007" s="403"/>
      <c r="AY6007" s="126"/>
      <c r="BB6007" s="126"/>
      <c r="BE6007" s="126"/>
    </row>
    <row r="6008" spans="5:57" x14ac:dyDescent="0.25">
      <c r="E6008" s="403"/>
      <c r="F6008" s="403"/>
      <c r="G6008" s="403"/>
      <c r="H6008" s="403"/>
      <c r="AY6008" s="126"/>
      <c r="BB6008" s="126"/>
      <c r="BE6008" s="126"/>
    </row>
    <row r="6009" spans="5:57" x14ac:dyDescent="0.25">
      <c r="E6009" s="403"/>
      <c r="F6009" s="403"/>
      <c r="G6009" s="403"/>
      <c r="H6009" s="403"/>
      <c r="AY6009" s="126"/>
      <c r="BB6009" s="126"/>
      <c r="BE6009" s="126"/>
    </row>
    <row r="6010" spans="5:57" x14ac:dyDescent="0.25">
      <c r="E6010" s="403"/>
      <c r="F6010" s="403"/>
      <c r="G6010" s="403"/>
      <c r="H6010" s="403"/>
      <c r="AY6010" s="126"/>
      <c r="BB6010" s="126"/>
      <c r="BE6010" s="126"/>
    </row>
    <row r="6011" spans="5:57" x14ac:dyDescent="0.25">
      <c r="E6011" s="403"/>
      <c r="F6011" s="403"/>
      <c r="G6011" s="403"/>
      <c r="H6011" s="403"/>
      <c r="AY6011" s="126"/>
      <c r="BB6011" s="126"/>
      <c r="BE6011" s="126"/>
    </row>
    <row r="6012" spans="5:57" x14ac:dyDescent="0.25">
      <c r="E6012" s="403"/>
      <c r="F6012" s="403"/>
      <c r="G6012" s="403"/>
      <c r="H6012" s="403"/>
      <c r="AY6012" s="126"/>
      <c r="BB6012" s="126"/>
      <c r="BE6012" s="126"/>
    </row>
    <row r="6013" spans="5:57" x14ac:dyDescent="0.25">
      <c r="E6013" s="403"/>
      <c r="F6013" s="403"/>
      <c r="G6013" s="403"/>
      <c r="H6013" s="403"/>
      <c r="AY6013" s="126"/>
      <c r="BB6013" s="126"/>
      <c r="BE6013" s="126"/>
    </row>
    <row r="6014" spans="5:57" x14ac:dyDescent="0.25">
      <c r="E6014" s="403"/>
      <c r="F6014" s="403"/>
      <c r="G6014" s="403"/>
      <c r="H6014" s="403"/>
      <c r="AY6014" s="126"/>
      <c r="BB6014" s="126"/>
      <c r="BE6014" s="126"/>
    </row>
    <row r="6015" spans="5:57" x14ac:dyDescent="0.25">
      <c r="E6015" s="403"/>
      <c r="F6015" s="403"/>
      <c r="G6015" s="403"/>
      <c r="H6015" s="403"/>
      <c r="AY6015" s="126"/>
      <c r="BB6015" s="126"/>
      <c r="BE6015" s="126"/>
    </row>
    <row r="6016" spans="5:57" x14ac:dyDescent="0.25">
      <c r="E6016" s="403"/>
      <c r="F6016" s="403"/>
      <c r="G6016" s="403"/>
      <c r="H6016" s="403"/>
      <c r="AY6016" s="126"/>
      <c r="BB6016" s="126"/>
      <c r="BE6016" s="126"/>
    </row>
    <row r="6017" spans="5:57" x14ac:dyDescent="0.25">
      <c r="E6017" s="403"/>
      <c r="F6017" s="403"/>
      <c r="G6017" s="403"/>
      <c r="H6017" s="403"/>
      <c r="AY6017" s="126"/>
      <c r="BB6017" s="126"/>
      <c r="BE6017" s="126"/>
    </row>
    <row r="6018" spans="5:57" x14ac:dyDescent="0.25">
      <c r="E6018" s="403"/>
      <c r="F6018" s="403"/>
      <c r="G6018" s="403"/>
      <c r="H6018" s="403"/>
      <c r="AY6018" s="126"/>
      <c r="BB6018" s="126"/>
      <c r="BE6018" s="126"/>
    </row>
    <row r="6019" spans="5:57" x14ac:dyDescent="0.25">
      <c r="E6019" s="403"/>
      <c r="F6019" s="403"/>
      <c r="G6019" s="403"/>
      <c r="H6019" s="403"/>
      <c r="AY6019" s="126"/>
      <c r="BB6019" s="126"/>
      <c r="BE6019" s="126"/>
    </row>
    <row r="6020" spans="5:57" x14ac:dyDescent="0.25">
      <c r="E6020" s="403"/>
      <c r="F6020" s="403"/>
      <c r="G6020" s="403"/>
      <c r="H6020" s="403"/>
      <c r="AY6020" s="126"/>
      <c r="BB6020" s="126"/>
      <c r="BE6020" s="126"/>
    </row>
    <row r="6021" spans="5:57" x14ac:dyDescent="0.25">
      <c r="E6021" s="403"/>
      <c r="F6021" s="403"/>
      <c r="G6021" s="403"/>
      <c r="H6021" s="403"/>
      <c r="AY6021" s="126"/>
      <c r="BB6021" s="126"/>
      <c r="BE6021" s="126"/>
    </row>
    <row r="6022" spans="5:57" x14ac:dyDescent="0.25">
      <c r="E6022" s="403"/>
      <c r="F6022" s="403"/>
      <c r="G6022" s="403"/>
      <c r="H6022" s="403"/>
      <c r="AY6022" s="126"/>
      <c r="BB6022" s="126"/>
      <c r="BE6022" s="126"/>
    </row>
    <row r="6023" spans="5:57" x14ac:dyDescent="0.25">
      <c r="E6023" s="403"/>
      <c r="F6023" s="403"/>
      <c r="G6023" s="403"/>
      <c r="H6023" s="403"/>
      <c r="AY6023" s="126"/>
      <c r="BB6023" s="126"/>
      <c r="BE6023" s="126"/>
    </row>
    <row r="6024" spans="5:57" x14ac:dyDescent="0.25">
      <c r="E6024" s="403"/>
      <c r="F6024" s="403"/>
      <c r="G6024" s="403"/>
      <c r="H6024" s="403"/>
      <c r="AY6024" s="126"/>
      <c r="BB6024" s="126"/>
      <c r="BE6024" s="126"/>
    </row>
    <row r="6025" spans="5:57" x14ac:dyDescent="0.25">
      <c r="E6025" s="403"/>
      <c r="F6025" s="403"/>
      <c r="G6025" s="403"/>
      <c r="H6025" s="403"/>
      <c r="AY6025" s="126"/>
      <c r="BB6025" s="126"/>
      <c r="BE6025" s="126"/>
    </row>
    <row r="6026" spans="5:57" x14ac:dyDescent="0.25">
      <c r="E6026" s="403"/>
      <c r="F6026" s="403"/>
      <c r="G6026" s="403"/>
      <c r="H6026" s="403"/>
      <c r="AY6026" s="126"/>
      <c r="BB6026" s="126"/>
      <c r="BE6026" s="126"/>
    </row>
    <row r="6027" spans="5:57" x14ac:dyDescent="0.25">
      <c r="E6027" s="403"/>
      <c r="F6027" s="403"/>
      <c r="G6027" s="403"/>
      <c r="H6027" s="403"/>
      <c r="AY6027" s="126"/>
      <c r="BB6027" s="126"/>
      <c r="BE6027" s="126"/>
    </row>
    <row r="6028" spans="5:57" x14ac:dyDescent="0.25">
      <c r="E6028" s="403"/>
      <c r="F6028" s="403"/>
      <c r="G6028" s="403"/>
      <c r="H6028" s="403"/>
      <c r="AY6028" s="126"/>
      <c r="BB6028" s="126"/>
      <c r="BE6028" s="126"/>
    </row>
    <row r="6029" spans="5:57" x14ac:dyDescent="0.25">
      <c r="E6029" s="403"/>
      <c r="F6029" s="403"/>
      <c r="G6029" s="403"/>
      <c r="H6029" s="403"/>
      <c r="AY6029" s="126"/>
      <c r="BB6029" s="126"/>
      <c r="BE6029" s="126"/>
    </row>
    <row r="6030" spans="5:57" x14ac:dyDescent="0.25">
      <c r="E6030" s="403"/>
      <c r="F6030" s="403"/>
      <c r="G6030" s="403"/>
      <c r="H6030" s="403"/>
      <c r="AY6030" s="126"/>
      <c r="BB6030" s="126"/>
      <c r="BE6030" s="126"/>
    </row>
    <row r="6031" spans="5:57" x14ac:dyDescent="0.25">
      <c r="E6031" s="403"/>
      <c r="F6031" s="403"/>
      <c r="G6031" s="403"/>
      <c r="H6031" s="403"/>
      <c r="AY6031" s="126"/>
      <c r="BB6031" s="126"/>
      <c r="BE6031" s="126"/>
    </row>
    <row r="6032" spans="5:57" x14ac:dyDescent="0.25">
      <c r="E6032" s="403"/>
      <c r="F6032" s="403"/>
      <c r="G6032" s="403"/>
      <c r="H6032" s="403"/>
      <c r="AY6032" s="126"/>
      <c r="BB6032" s="126"/>
      <c r="BE6032" s="126"/>
    </row>
    <row r="6033" spans="5:57" x14ac:dyDescent="0.25">
      <c r="E6033" s="403"/>
      <c r="F6033" s="403"/>
      <c r="G6033" s="403"/>
      <c r="H6033" s="403"/>
      <c r="AY6033" s="126"/>
      <c r="BB6033" s="126"/>
      <c r="BE6033" s="126"/>
    </row>
    <row r="6034" spans="5:57" x14ac:dyDescent="0.25">
      <c r="E6034" s="403"/>
      <c r="F6034" s="403"/>
      <c r="G6034" s="403"/>
      <c r="H6034" s="403"/>
      <c r="AY6034" s="126"/>
      <c r="BB6034" s="126"/>
      <c r="BE6034" s="126"/>
    </row>
    <row r="6035" spans="5:57" x14ac:dyDescent="0.25">
      <c r="E6035" s="403"/>
      <c r="F6035" s="403"/>
      <c r="G6035" s="403"/>
      <c r="H6035" s="403"/>
      <c r="AY6035" s="126"/>
      <c r="BB6035" s="126"/>
      <c r="BE6035" s="126"/>
    </row>
    <row r="6036" spans="5:57" x14ac:dyDescent="0.25">
      <c r="E6036" s="403"/>
      <c r="F6036" s="403"/>
      <c r="G6036" s="403"/>
      <c r="H6036" s="403"/>
      <c r="AY6036" s="126"/>
      <c r="BB6036" s="126"/>
      <c r="BE6036" s="126"/>
    </row>
    <row r="6037" spans="5:57" x14ac:dyDescent="0.25">
      <c r="E6037" s="403"/>
      <c r="F6037" s="403"/>
      <c r="G6037" s="403"/>
      <c r="H6037" s="403"/>
      <c r="AY6037" s="126"/>
      <c r="BB6037" s="126"/>
      <c r="BE6037" s="126"/>
    </row>
    <row r="6038" spans="5:57" x14ac:dyDescent="0.25">
      <c r="E6038" s="403"/>
      <c r="F6038" s="403"/>
      <c r="G6038" s="403"/>
      <c r="H6038" s="403"/>
      <c r="AY6038" s="126"/>
      <c r="BB6038" s="126"/>
      <c r="BE6038" s="126"/>
    </row>
    <row r="6039" spans="5:57" x14ac:dyDescent="0.25">
      <c r="E6039" s="403"/>
      <c r="F6039" s="403"/>
      <c r="G6039" s="403"/>
      <c r="H6039" s="403"/>
      <c r="AY6039" s="126"/>
      <c r="BB6039" s="126"/>
      <c r="BE6039" s="126"/>
    </row>
    <row r="6040" spans="5:57" x14ac:dyDescent="0.25">
      <c r="E6040" s="403"/>
      <c r="F6040" s="403"/>
      <c r="G6040" s="403"/>
      <c r="H6040" s="403"/>
      <c r="AY6040" s="126"/>
      <c r="BB6040" s="126"/>
      <c r="BE6040" s="126"/>
    </row>
    <row r="6041" spans="5:57" x14ac:dyDescent="0.25">
      <c r="E6041" s="403"/>
      <c r="F6041" s="403"/>
      <c r="G6041" s="403"/>
      <c r="H6041" s="403"/>
      <c r="AY6041" s="126"/>
      <c r="BB6041" s="126"/>
      <c r="BE6041" s="126"/>
    </row>
    <row r="6042" spans="5:57" x14ac:dyDescent="0.25">
      <c r="E6042" s="403"/>
      <c r="F6042" s="403"/>
      <c r="G6042" s="403"/>
      <c r="H6042" s="403"/>
      <c r="AY6042" s="126"/>
      <c r="BB6042" s="126"/>
      <c r="BE6042" s="126"/>
    </row>
    <row r="6043" spans="5:57" x14ac:dyDescent="0.25">
      <c r="E6043" s="403"/>
      <c r="F6043" s="403"/>
      <c r="G6043" s="403"/>
      <c r="H6043" s="403"/>
      <c r="AY6043" s="126"/>
      <c r="BB6043" s="126"/>
      <c r="BE6043" s="126"/>
    </row>
    <row r="6044" spans="5:57" x14ac:dyDescent="0.25">
      <c r="E6044" s="403"/>
      <c r="F6044" s="403"/>
      <c r="G6044" s="403"/>
      <c r="H6044" s="403"/>
      <c r="AY6044" s="126"/>
      <c r="BB6044" s="126"/>
      <c r="BE6044" s="126"/>
    </row>
    <row r="6045" spans="5:57" x14ac:dyDescent="0.25">
      <c r="E6045" s="403"/>
      <c r="F6045" s="403"/>
      <c r="G6045" s="403"/>
      <c r="H6045" s="403"/>
      <c r="AY6045" s="126"/>
      <c r="BB6045" s="126"/>
      <c r="BE6045" s="126"/>
    </row>
    <row r="6046" spans="5:57" x14ac:dyDescent="0.25">
      <c r="E6046" s="403"/>
      <c r="F6046" s="403"/>
      <c r="G6046" s="403"/>
      <c r="H6046" s="403"/>
      <c r="AY6046" s="126"/>
      <c r="BB6046" s="126"/>
      <c r="BE6046" s="126"/>
    </row>
    <row r="6047" spans="5:57" x14ac:dyDescent="0.25">
      <c r="E6047" s="403"/>
      <c r="F6047" s="403"/>
      <c r="G6047" s="403"/>
      <c r="H6047" s="403"/>
      <c r="AY6047" s="126"/>
      <c r="BB6047" s="126"/>
      <c r="BE6047" s="126"/>
    </row>
    <row r="6048" spans="5:57" x14ac:dyDescent="0.25">
      <c r="E6048" s="403"/>
      <c r="F6048" s="403"/>
      <c r="G6048" s="403"/>
      <c r="H6048" s="403"/>
      <c r="AY6048" s="126"/>
      <c r="BB6048" s="126"/>
      <c r="BE6048" s="126"/>
    </row>
    <row r="6049" spans="5:57" x14ac:dyDescent="0.25">
      <c r="E6049" s="403"/>
      <c r="F6049" s="403"/>
      <c r="G6049" s="403"/>
      <c r="H6049" s="403"/>
      <c r="AY6049" s="126"/>
      <c r="BB6049" s="126"/>
      <c r="BE6049" s="126"/>
    </row>
    <row r="6050" spans="5:57" x14ac:dyDescent="0.25">
      <c r="E6050" s="403"/>
      <c r="F6050" s="403"/>
      <c r="G6050" s="403"/>
      <c r="H6050" s="403"/>
      <c r="AY6050" s="126"/>
      <c r="BB6050" s="126"/>
      <c r="BE6050" s="126"/>
    </row>
    <row r="6051" spans="5:57" x14ac:dyDescent="0.25">
      <c r="E6051" s="403"/>
      <c r="F6051" s="403"/>
      <c r="G6051" s="403"/>
      <c r="H6051" s="403"/>
      <c r="AY6051" s="126"/>
      <c r="BB6051" s="126"/>
      <c r="BE6051" s="126"/>
    </row>
    <row r="6052" spans="5:57" x14ac:dyDescent="0.25">
      <c r="E6052" s="403"/>
      <c r="F6052" s="403"/>
      <c r="G6052" s="403"/>
      <c r="H6052" s="403"/>
      <c r="AY6052" s="126"/>
      <c r="BB6052" s="126"/>
      <c r="BE6052" s="126"/>
    </row>
    <row r="6053" spans="5:57" x14ac:dyDescent="0.25">
      <c r="E6053" s="403"/>
      <c r="F6053" s="403"/>
      <c r="G6053" s="403"/>
      <c r="H6053" s="403"/>
      <c r="AY6053" s="126"/>
      <c r="BB6053" s="126"/>
      <c r="BE6053" s="126"/>
    </row>
    <row r="6054" spans="5:57" x14ac:dyDescent="0.25">
      <c r="E6054" s="403"/>
      <c r="F6054" s="403"/>
      <c r="G6054" s="403"/>
      <c r="H6054" s="403"/>
      <c r="AY6054" s="126"/>
      <c r="BB6054" s="126"/>
      <c r="BE6054" s="126"/>
    </row>
    <row r="6055" spans="5:57" x14ac:dyDescent="0.25">
      <c r="E6055" s="403"/>
      <c r="F6055" s="403"/>
      <c r="G6055" s="403"/>
      <c r="H6055" s="403"/>
      <c r="AY6055" s="126"/>
      <c r="BB6055" s="126"/>
      <c r="BE6055" s="126"/>
    </row>
    <row r="6056" spans="5:57" x14ac:dyDescent="0.25">
      <c r="E6056" s="403"/>
      <c r="F6056" s="403"/>
      <c r="G6056" s="403"/>
      <c r="H6056" s="403"/>
      <c r="AY6056" s="126"/>
      <c r="BB6056" s="126"/>
      <c r="BE6056" s="126"/>
    </row>
    <row r="6057" spans="5:57" x14ac:dyDescent="0.25">
      <c r="E6057" s="403"/>
      <c r="F6057" s="403"/>
      <c r="G6057" s="403"/>
      <c r="H6057" s="403"/>
      <c r="AY6057" s="126"/>
      <c r="BB6057" s="126"/>
      <c r="BE6057" s="126"/>
    </row>
    <row r="6058" spans="5:57" x14ac:dyDescent="0.25">
      <c r="E6058" s="403"/>
      <c r="F6058" s="403"/>
      <c r="G6058" s="403"/>
      <c r="H6058" s="403"/>
      <c r="AY6058" s="126"/>
      <c r="BB6058" s="126"/>
      <c r="BE6058" s="126"/>
    </row>
    <row r="6059" spans="5:57" x14ac:dyDescent="0.25">
      <c r="E6059" s="403"/>
      <c r="F6059" s="403"/>
      <c r="G6059" s="403"/>
      <c r="H6059" s="403"/>
      <c r="AY6059" s="126"/>
      <c r="BB6059" s="126"/>
      <c r="BE6059" s="126"/>
    </row>
    <row r="6060" spans="5:57" x14ac:dyDescent="0.25">
      <c r="E6060" s="403"/>
      <c r="F6060" s="403"/>
      <c r="G6060" s="403"/>
      <c r="H6060" s="403"/>
      <c r="AY6060" s="126"/>
      <c r="BB6060" s="126"/>
      <c r="BE6060" s="126"/>
    </row>
    <row r="6061" spans="5:57" x14ac:dyDescent="0.25">
      <c r="E6061" s="403"/>
      <c r="F6061" s="403"/>
      <c r="G6061" s="403"/>
      <c r="H6061" s="403"/>
      <c r="AY6061" s="126"/>
      <c r="BB6061" s="126"/>
      <c r="BE6061" s="126"/>
    </row>
    <row r="6062" spans="5:57" x14ac:dyDescent="0.25">
      <c r="E6062" s="403"/>
      <c r="F6062" s="403"/>
      <c r="G6062" s="403"/>
      <c r="H6062" s="403"/>
      <c r="AY6062" s="126"/>
      <c r="BB6062" s="126"/>
      <c r="BE6062" s="126"/>
    </row>
    <row r="6063" spans="5:57" x14ac:dyDescent="0.25">
      <c r="E6063" s="403"/>
      <c r="F6063" s="403"/>
      <c r="G6063" s="403"/>
      <c r="H6063" s="403"/>
      <c r="AY6063" s="126"/>
      <c r="BB6063" s="126"/>
      <c r="BE6063" s="126"/>
    </row>
    <row r="6064" spans="5:57" x14ac:dyDescent="0.25">
      <c r="E6064" s="403"/>
      <c r="F6064" s="403"/>
      <c r="G6064" s="403"/>
      <c r="H6064" s="403"/>
      <c r="AY6064" s="126"/>
      <c r="BB6064" s="126"/>
      <c r="BE6064" s="126"/>
    </row>
    <row r="6065" spans="5:57" x14ac:dyDescent="0.25">
      <c r="E6065" s="403"/>
      <c r="F6065" s="403"/>
      <c r="G6065" s="403"/>
      <c r="H6065" s="403"/>
      <c r="AY6065" s="126"/>
      <c r="BB6065" s="126"/>
      <c r="BE6065" s="126"/>
    </row>
    <row r="6066" spans="5:57" x14ac:dyDescent="0.25">
      <c r="E6066" s="403"/>
      <c r="F6066" s="403"/>
      <c r="G6066" s="403"/>
      <c r="H6066" s="403"/>
      <c r="AY6066" s="126"/>
      <c r="BB6066" s="126"/>
      <c r="BE6066" s="126"/>
    </row>
    <row r="6067" spans="5:57" x14ac:dyDescent="0.25">
      <c r="E6067" s="403"/>
      <c r="F6067" s="403"/>
      <c r="G6067" s="403"/>
      <c r="H6067" s="403"/>
      <c r="AY6067" s="126"/>
      <c r="BB6067" s="126"/>
      <c r="BE6067" s="126"/>
    </row>
    <row r="6068" spans="5:57" x14ac:dyDescent="0.25">
      <c r="E6068" s="403"/>
      <c r="F6068" s="403"/>
      <c r="G6068" s="403"/>
      <c r="H6068" s="403"/>
      <c r="AY6068" s="126"/>
      <c r="BB6068" s="126"/>
      <c r="BE6068" s="126"/>
    </row>
    <row r="6069" spans="5:57" x14ac:dyDescent="0.25">
      <c r="E6069" s="403"/>
      <c r="F6069" s="403"/>
      <c r="G6069" s="403"/>
      <c r="H6069" s="403"/>
      <c r="AY6069" s="126"/>
      <c r="BB6069" s="126"/>
      <c r="BE6069" s="126"/>
    </row>
    <row r="6070" spans="5:57" x14ac:dyDescent="0.25">
      <c r="E6070" s="403"/>
      <c r="F6070" s="403"/>
      <c r="G6070" s="403"/>
      <c r="H6070" s="403"/>
      <c r="AY6070" s="126"/>
      <c r="BB6070" s="126"/>
      <c r="BE6070" s="126"/>
    </row>
    <row r="6071" spans="5:57" x14ac:dyDescent="0.25">
      <c r="E6071" s="403"/>
      <c r="F6071" s="403"/>
      <c r="G6071" s="403"/>
      <c r="H6071" s="403"/>
      <c r="AY6071" s="126"/>
      <c r="BB6071" s="126"/>
      <c r="BE6071" s="126"/>
    </row>
    <row r="6072" spans="5:57" x14ac:dyDescent="0.25">
      <c r="E6072" s="403"/>
      <c r="F6072" s="403"/>
      <c r="G6072" s="403"/>
      <c r="H6072" s="403"/>
      <c r="AY6072" s="126"/>
      <c r="BB6072" s="126"/>
      <c r="BE6072" s="126"/>
    </row>
    <row r="6073" spans="5:57" x14ac:dyDescent="0.25">
      <c r="E6073" s="403"/>
      <c r="F6073" s="403"/>
      <c r="G6073" s="403"/>
      <c r="H6073" s="403"/>
      <c r="AY6073" s="126"/>
      <c r="BB6073" s="126"/>
      <c r="BE6073" s="126"/>
    </row>
    <row r="6074" spans="5:57" x14ac:dyDescent="0.25">
      <c r="E6074" s="403"/>
      <c r="F6074" s="403"/>
      <c r="G6074" s="403"/>
      <c r="H6074" s="403"/>
      <c r="AY6074" s="126"/>
      <c r="BB6074" s="126"/>
      <c r="BE6074" s="126"/>
    </row>
    <row r="6075" spans="5:57" x14ac:dyDescent="0.25">
      <c r="E6075" s="403"/>
      <c r="F6075" s="403"/>
      <c r="G6075" s="403"/>
      <c r="H6075" s="403"/>
      <c r="AY6075" s="126"/>
      <c r="BB6075" s="126"/>
      <c r="BE6075" s="126"/>
    </row>
    <row r="6076" spans="5:57" x14ac:dyDescent="0.25">
      <c r="E6076" s="403"/>
      <c r="F6076" s="403"/>
      <c r="G6076" s="403"/>
      <c r="H6076" s="403"/>
      <c r="AY6076" s="126"/>
      <c r="BB6076" s="126"/>
      <c r="BE6076" s="126"/>
    </row>
    <row r="6077" spans="5:57" x14ac:dyDescent="0.25">
      <c r="E6077" s="403"/>
      <c r="F6077" s="403"/>
      <c r="G6077" s="403"/>
      <c r="H6077" s="403"/>
      <c r="AY6077" s="126"/>
      <c r="BB6077" s="126"/>
      <c r="BE6077" s="126"/>
    </row>
    <row r="6078" spans="5:57" x14ac:dyDescent="0.25">
      <c r="E6078" s="403"/>
      <c r="F6078" s="403"/>
      <c r="G6078" s="403"/>
      <c r="H6078" s="403"/>
      <c r="AY6078" s="126"/>
      <c r="BB6078" s="126"/>
      <c r="BE6078" s="126"/>
    </row>
    <row r="6079" spans="5:57" x14ac:dyDescent="0.25">
      <c r="E6079" s="403"/>
      <c r="F6079" s="403"/>
      <c r="G6079" s="403"/>
      <c r="H6079" s="403"/>
      <c r="AY6079" s="126"/>
      <c r="BB6079" s="126"/>
      <c r="BE6079" s="126"/>
    </row>
    <row r="6080" spans="5:57" x14ac:dyDescent="0.25">
      <c r="E6080" s="403"/>
      <c r="F6080" s="403"/>
      <c r="G6080" s="403"/>
      <c r="H6080" s="403"/>
      <c r="AY6080" s="126"/>
      <c r="BB6080" s="126"/>
      <c r="BE6080" s="126"/>
    </row>
    <row r="6081" spans="5:57" x14ac:dyDescent="0.25">
      <c r="E6081" s="403"/>
      <c r="F6081" s="403"/>
      <c r="G6081" s="403"/>
      <c r="H6081" s="403"/>
      <c r="AY6081" s="126"/>
      <c r="BB6081" s="126"/>
      <c r="BE6081" s="126"/>
    </row>
    <row r="6082" spans="5:57" x14ac:dyDescent="0.25">
      <c r="E6082" s="403"/>
      <c r="F6082" s="403"/>
      <c r="G6082" s="403"/>
      <c r="H6082" s="403"/>
      <c r="AY6082" s="126"/>
      <c r="BB6082" s="126"/>
      <c r="BE6082" s="126"/>
    </row>
    <row r="6083" spans="5:57" x14ac:dyDescent="0.25">
      <c r="E6083" s="403"/>
      <c r="F6083" s="403"/>
      <c r="G6083" s="403"/>
      <c r="H6083" s="403"/>
      <c r="AY6083" s="126"/>
      <c r="BB6083" s="126"/>
      <c r="BE6083" s="126"/>
    </row>
    <row r="6084" spans="5:57" x14ac:dyDescent="0.25">
      <c r="E6084" s="403"/>
      <c r="F6084" s="403"/>
      <c r="G6084" s="403"/>
      <c r="H6084" s="403"/>
      <c r="AY6084" s="126"/>
      <c r="BB6084" s="126"/>
      <c r="BE6084" s="126"/>
    </row>
    <row r="6085" spans="5:57" x14ac:dyDescent="0.25">
      <c r="E6085" s="403"/>
      <c r="F6085" s="403"/>
      <c r="G6085" s="403"/>
      <c r="H6085" s="403"/>
      <c r="AY6085" s="126"/>
      <c r="BB6085" s="126"/>
      <c r="BE6085" s="126"/>
    </row>
    <row r="6086" spans="5:57" x14ac:dyDescent="0.25">
      <c r="E6086" s="403"/>
      <c r="F6086" s="403"/>
      <c r="G6086" s="403"/>
      <c r="H6086" s="403"/>
      <c r="AY6086" s="126"/>
      <c r="BB6086" s="126"/>
      <c r="BE6086" s="126"/>
    </row>
    <row r="6087" spans="5:57" x14ac:dyDescent="0.25">
      <c r="E6087" s="403"/>
      <c r="F6087" s="403"/>
      <c r="G6087" s="403"/>
      <c r="H6087" s="403"/>
      <c r="AY6087" s="126"/>
      <c r="BB6087" s="126"/>
      <c r="BE6087" s="126"/>
    </row>
    <row r="6088" spans="5:57" x14ac:dyDescent="0.25">
      <c r="E6088" s="403"/>
      <c r="F6088" s="403"/>
      <c r="G6088" s="403"/>
      <c r="H6088" s="403"/>
      <c r="AY6088" s="126"/>
      <c r="BB6088" s="126"/>
      <c r="BE6088" s="126"/>
    </row>
    <row r="6089" spans="5:57" x14ac:dyDescent="0.25">
      <c r="E6089" s="403"/>
      <c r="F6089" s="403"/>
      <c r="G6089" s="403"/>
      <c r="H6089" s="403"/>
      <c r="AY6089" s="126"/>
      <c r="BB6089" s="126"/>
      <c r="BE6089" s="126"/>
    </row>
    <row r="6090" spans="5:57" x14ac:dyDescent="0.25">
      <c r="E6090" s="403"/>
      <c r="F6090" s="403"/>
      <c r="G6090" s="403"/>
      <c r="H6090" s="403"/>
      <c r="AY6090" s="126"/>
      <c r="BB6090" s="126"/>
      <c r="BE6090" s="126"/>
    </row>
    <row r="6091" spans="5:57" x14ac:dyDescent="0.25">
      <c r="E6091" s="403"/>
      <c r="F6091" s="403"/>
      <c r="G6091" s="403"/>
      <c r="H6091" s="403"/>
      <c r="AY6091" s="126"/>
      <c r="BB6091" s="126"/>
      <c r="BE6091" s="126"/>
    </row>
    <row r="6092" spans="5:57" x14ac:dyDescent="0.25">
      <c r="E6092" s="403"/>
      <c r="F6092" s="403"/>
      <c r="G6092" s="403"/>
      <c r="H6092" s="403"/>
      <c r="AY6092" s="126"/>
      <c r="BB6092" s="126"/>
      <c r="BE6092" s="126"/>
    </row>
    <row r="6093" spans="5:57" x14ac:dyDescent="0.25">
      <c r="E6093" s="403"/>
      <c r="F6093" s="403"/>
      <c r="G6093" s="403"/>
      <c r="H6093" s="403"/>
      <c r="AY6093" s="126"/>
      <c r="BB6093" s="126"/>
      <c r="BE6093" s="126"/>
    </row>
    <row r="6094" spans="5:57" x14ac:dyDescent="0.25">
      <c r="E6094" s="403"/>
      <c r="F6094" s="403"/>
      <c r="G6094" s="403"/>
      <c r="H6094" s="403"/>
      <c r="AY6094" s="126"/>
      <c r="BB6094" s="126"/>
      <c r="BE6094" s="126"/>
    </row>
    <row r="6095" spans="5:57" x14ac:dyDescent="0.25">
      <c r="E6095" s="403"/>
      <c r="F6095" s="403"/>
      <c r="G6095" s="403"/>
      <c r="H6095" s="403"/>
      <c r="AY6095" s="126"/>
      <c r="BB6095" s="126"/>
      <c r="BE6095" s="126"/>
    </row>
    <row r="6096" spans="5:57" x14ac:dyDescent="0.25">
      <c r="E6096" s="403"/>
      <c r="F6096" s="403"/>
      <c r="G6096" s="403"/>
      <c r="H6096" s="403"/>
      <c r="AY6096" s="126"/>
      <c r="BB6096" s="126"/>
      <c r="BE6096" s="126"/>
    </row>
    <row r="6097" spans="5:57" x14ac:dyDescent="0.25">
      <c r="E6097" s="403"/>
      <c r="F6097" s="403"/>
      <c r="G6097" s="403"/>
      <c r="H6097" s="403"/>
      <c r="AY6097" s="126"/>
      <c r="BB6097" s="126"/>
      <c r="BE6097" s="126"/>
    </row>
    <row r="6098" spans="5:57" x14ac:dyDescent="0.25">
      <c r="E6098" s="403"/>
      <c r="F6098" s="403"/>
      <c r="G6098" s="403"/>
      <c r="H6098" s="403"/>
      <c r="AY6098" s="126"/>
      <c r="BB6098" s="126"/>
      <c r="BE6098" s="126"/>
    </row>
    <row r="6099" spans="5:57" x14ac:dyDescent="0.25">
      <c r="E6099" s="403"/>
      <c r="F6099" s="403"/>
      <c r="G6099" s="403"/>
      <c r="H6099" s="403"/>
      <c r="AY6099" s="126"/>
      <c r="BB6099" s="126"/>
      <c r="BE6099" s="126"/>
    </row>
    <row r="6100" spans="5:57" x14ac:dyDescent="0.25">
      <c r="E6100" s="403"/>
      <c r="F6100" s="403"/>
      <c r="G6100" s="403"/>
      <c r="H6100" s="403"/>
      <c r="AY6100" s="126"/>
      <c r="BB6100" s="126"/>
      <c r="BE6100" s="126"/>
    </row>
    <row r="6101" spans="5:57" x14ac:dyDescent="0.25">
      <c r="E6101" s="403"/>
      <c r="F6101" s="403"/>
      <c r="G6101" s="403"/>
      <c r="H6101" s="403"/>
      <c r="AY6101" s="126"/>
      <c r="BB6101" s="126"/>
      <c r="BE6101" s="126"/>
    </row>
    <row r="6102" spans="5:57" x14ac:dyDescent="0.25">
      <c r="E6102" s="403"/>
      <c r="F6102" s="403"/>
      <c r="G6102" s="403"/>
      <c r="H6102" s="403"/>
      <c r="AY6102" s="126"/>
      <c r="BB6102" s="126"/>
      <c r="BE6102" s="126"/>
    </row>
    <row r="6103" spans="5:57" x14ac:dyDescent="0.25">
      <c r="E6103" s="403"/>
      <c r="F6103" s="403"/>
      <c r="G6103" s="403"/>
      <c r="H6103" s="403"/>
      <c r="AY6103" s="126"/>
      <c r="BB6103" s="126"/>
      <c r="BE6103" s="126"/>
    </row>
    <row r="6104" spans="5:57" x14ac:dyDescent="0.25">
      <c r="E6104" s="403"/>
      <c r="F6104" s="403"/>
      <c r="G6104" s="403"/>
      <c r="H6104" s="403"/>
      <c r="AY6104" s="126"/>
      <c r="BB6104" s="126"/>
      <c r="BE6104" s="126"/>
    </row>
    <row r="6105" spans="5:57" x14ac:dyDescent="0.25">
      <c r="E6105" s="403"/>
      <c r="F6105" s="403"/>
      <c r="G6105" s="403"/>
      <c r="H6105" s="403"/>
      <c r="AY6105" s="126"/>
      <c r="BB6105" s="126"/>
      <c r="BE6105" s="126"/>
    </row>
    <row r="6106" spans="5:57" x14ac:dyDescent="0.25">
      <c r="E6106" s="403"/>
      <c r="F6106" s="403"/>
      <c r="G6106" s="403"/>
      <c r="H6106" s="403"/>
      <c r="AY6106" s="126"/>
      <c r="BB6106" s="126"/>
      <c r="BE6106" s="126"/>
    </row>
    <row r="6107" spans="5:57" x14ac:dyDescent="0.25">
      <c r="E6107" s="403"/>
      <c r="F6107" s="403"/>
      <c r="G6107" s="403"/>
      <c r="H6107" s="403"/>
      <c r="AY6107" s="126"/>
      <c r="BB6107" s="126"/>
      <c r="BE6107" s="126"/>
    </row>
    <row r="6108" spans="5:57" x14ac:dyDescent="0.25">
      <c r="E6108" s="403"/>
      <c r="F6108" s="403"/>
      <c r="G6108" s="403"/>
      <c r="H6108" s="403"/>
      <c r="AY6108" s="126"/>
      <c r="BB6108" s="126"/>
      <c r="BE6108" s="126"/>
    </row>
    <row r="6109" spans="5:57" x14ac:dyDescent="0.25">
      <c r="E6109" s="403"/>
      <c r="F6109" s="403"/>
      <c r="G6109" s="403"/>
      <c r="H6109" s="403"/>
      <c r="AY6109" s="126"/>
      <c r="BB6109" s="126"/>
      <c r="BE6109" s="126"/>
    </row>
    <row r="6110" spans="5:57" x14ac:dyDescent="0.25">
      <c r="E6110" s="403"/>
      <c r="F6110" s="403"/>
      <c r="G6110" s="403"/>
      <c r="H6110" s="403"/>
      <c r="AY6110" s="126"/>
      <c r="BB6110" s="126"/>
      <c r="BE6110" s="126"/>
    </row>
    <row r="6111" spans="5:57" x14ac:dyDescent="0.25">
      <c r="E6111" s="403"/>
      <c r="F6111" s="403"/>
      <c r="G6111" s="403"/>
      <c r="H6111" s="403"/>
      <c r="AY6111" s="126"/>
      <c r="BB6111" s="126"/>
      <c r="BE6111" s="126"/>
    </row>
    <row r="6112" spans="5:57" x14ac:dyDescent="0.25">
      <c r="E6112" s="403"/>
      <c r="F6112" s="403"/>
      <c r="G6112" s="403"/>
      <c r="H6112" s="403"/>
      <c r="AY6112" s="126"/>
      <c r="BB6112" s="126"/>
      <c r="BE6112" s="126"/>
    </row>
    <row r="6113" spans="5:57" x14ac:dyDescent="0.25">
      <c r="E6113" s="403"/>
      <c r="F6113" s="403"/>
      <c r="G6113" s="403"/>
      <c r="H6113" s="403"/>
      <c r="AY6113" s="126"/>
      <c r="BB6113" s="126"/>
      <c r="BE6113" s="126"/>
    </row>
    <row r="6114" spans="5:57" x14ac:dyDescent="0.25">
      <c r="E6114" s="403"/>
      <c r="F6114" s="403"/>
      <c r="G6114" s="403"/>
      <c r="H6114" s="403"/>
      <c r="AY6114" s="126"/>
      <c r="BB6114" s="126"/>
      <c r="BE6114" s="126"/>
    </row>
    <row r="6115" spans="5:57" x14ac:dyDescent="0.25">
      <c r="E6115" s="403"/>
      <c r="F6115" s="403"/>
      <c r="G6115" s="403"/>
      <c r="H6115" s="403"/>
      <c r="AY6115" s="126"/>
      <c r="BB6115" s="126"/>
      <c r="BE6115" s="126"/>
    </row>
    <row r="6116" spans="5:57" x14ac:dyDescent="0.25">
      <c r="E6116" s="403"/>
      <c r="F6116" s="403"/>
      <c r="G6116" s="403"/>
      <c r="H6116" s="403"/>
      <c r="AY6116" s="126"/>
      <c r="BB6116" s="126"/>
      <c r="BE6116" s="126"/>
    </row>
    <row r="6117" spans="5:57" x14ac:dyDescent="0.25">
      <c r="E6117" s="403"/>
      <c r="F6117" s="403"/>
      <c r="G6117" s="403"/>
      <c r="H6117" s="403"/>
      <c r="AY6117" s="126"/>
      <c r="BB6117" s="126"/>
      <c r="BE6117" s="126"/>
    </row>
    <row r="6118" spans="5:57" x14ac:dyDescent="0.25">
      <c r="E6118" s="403"/>
      <c r="F6118" s="403"/>
      <c r="G6118" s="403"/>
      <c r="H6118" s="403"/>
      <c r="AY6118" s="126"/>
      <c r="BB6118" s="126"/>
      <c r="BE6118" s="126"/>
    </row>
    <row r="6119" spans="5:57" x14ac:dyDescent="0.25">
      <c r="E6119" s="403"/>
      <c r="F6119" s="403"/>
      <c r="G6119" s="403"/>
      <c r="H6119" s="403"/>
      <c r="AY6119" s="126"/>
      <c r="BB6119" s="126"/>
      <c r="BE6119" s="126"/>
    </row>
    <row r="6120" spans="5:57" x14ac:dyDescent="0.25">
      <c r="E6120" s="403"/>
      <c r="F6120" s="403"/>
      <c r="G6120" s="403"/>
      <c r="H6120" s="403"/>
      <c r="AY6120" s="126"/>
      <c r="BB6120" s="126"/>
      <c r="BE6120" s="126"/>
    </row>
    <row r="6121" spans="5:57" x14ac:dyDescent="0.25">
      <c r="E6121" s="403"/>
      <c r="F6121" s="403"/>
      <c r="G6121" s="403"/>
      <c r="H6121" s="403"/>
      <c r="AY6121" s="126"/>
      <c r="BB6121" s="126"/>
      <c r="BE6121" s="126"/>
    </row>
    <row r="6122" spans="5:57" x14ac:dyDescent="0.25">
      <c r="E6122" s="403"/>
      <c r="F6122" s="403"/>
      <c r="G6122" s="403"/>
      <c r="H6122" s="403"/>
      <c r="AY6122" s="126"/>
      <c r="BB6122" s="126"/>
      <c r="BE6122" s="126"/>
    </row>
    <row r="6123" spans="5:57" x14ac:dyDescent="0.25">
      <c r="E6123" s="403"/>
      <c r="F6123" s="403"/>
      <c r="G6123" s="403"/>
      <c r="H6123" s="403"/>
      <c r="AY6123" s="126"/>
      <c r="BB6123" s="126"/>
      <c r="BE6123" s="126"/>
    </row>
    <row r="6124" spans="5:57" x14ac:dyDescent="0.25">
      <c r="E6124" s="403"/>
      <c r="F6124" s="403"/>
      <c r="G6124" s="403"/>
      <c r="H6124" s="403"/>
      <c r="AY6124" s="126"/>
      <c r="BB6124" s="126"/>
      <c r="BE6124" s="126"/>
    </row>
    <row r="6125" spans="5:57" x14ac:dyDescent="0.25">
      <c r="E6125" s="403"/>
      <c r="F6125" s="403"/>
      <c r="G6125" s="403"/>
      <c r="H6125" s="403"/>
      <c r="AY6125" s="126"/>
      <c r="BB6125" s="126"/>
      <c r="BE6125" s="126"/>
    </row>
    <row r="6126" spans="5:57" x14ac:dyDescent="0.25">
      <c r="E6126" s="403"/>
      <c r="F6126" s="403"/>
      <c r="G6126" s="403"/>
      <c r="H6126" s="403"/>
      <c r="AY6126" s="126"/>
      <c r="BB6126" s="126"/>
      <c r="BE6126" s="126"/>
    </row>
    <row r="6127" spans="5:57" x14ac:dyDescent="0.25">
      <c r="E6127" s="403"/>
      <c r="F6127" s="403"/>
      <c r="G6127" s="403"/>
      <c r="H6127" s="403"/>
      <c r="AY6127" s="126"/>
      <c r="BB6127" s="126"/>
      <c r="BE6127" s="126"/>
    </row>
    <row r="6128" spans="5:57" x14ac:dyDescent="0.25">
      <c r="E6128" s="403"/>
      <c r="F6128" s="403"/>
      <c r="G6128" s="403"/>
      <c r="H6128" s="403"/>
      <c r="AY6128" s="126"/>
      <c r="BB6128" s="126"/>
      <c r="BE6128" s="126"/>
    </row>
    <row r="6129" spans="5:57" x14ac:dyDescent="0.25">
      <c r="E6129" s="403"/>
      <c r="F6129" s="403"/>
      <c r="G6129" s="403"/>
      <c r="H6129" s="403"/>
      <c r="AY6129" s="126"/>
      <c r="BB6129" s="126"/>
      <c r="BE6129" s="126"/>
    </row>
    <row r="6130" spans="5:57" x14ac:dyDescent="0.25">
      <c r="E6130" s="403"/>
      <c r="F6130" s="403"/>
      <c r="G6130" s="403"/>
      <c r="H6130" s="403"/>
      <c r="AY6130" s="126"/>
      <c r="BB6130" s="126"/>
      <c r="BE6130" s="126"/>
    </row>
    <row r="6131" spans="5:57" x14ac:dyDescent="0.25">
      <c r="E6131" s="403"/>
      <c r="F6131" s="403"/>
      <c r="G6131" s="403"/>
      <c r="H6131" s="403"/>
      <c r="AY6131" s="126"/>
      <c r="BB6131" s="126"/>
      <c r="BE6131" s="126"/>
    </row>
    <row r="6132" spans="5:57" x14ac:dyDescent="0.25">
      <c r="E6132" s="403"/>
      <c r="F6132" s="403"/>
      <c r="G6132" s="403"/>
      <c r="H6132" s="403"/>
      <c r="AY6132" s="126"/>
      <c r="BB6132" s="126"/>
      <c r="BE6132" s="126"/>
    </row>
    <row r="6133" spans="5:57" x14ac:dyDescent="0.25">
      <c r="E6133" s="403"/>
      <c r="F6133" s="403"/>
      <c r="G6133" s="403"/>
      <c r="H6133" s="403"/>
      <c r="AY6133" s="126"/>
      <c r="BB6133" s="126"/>
      <c r="BE6133" s="126"/>
    </row>
    <row r="6134" spans="5:57" x14ac:dyDescent="0.25">
      <c r="E6134" s="403"/>
      <c r="F6134" s="403"/>
      <c r="G6134" s="403"/>
      <c r="H6134" s="403"/>
      <c r="AY6134" s="126"/>
      <c r="BB6134" s="126"/>
      <c r="BE6134" s="126"/>
    </row>
    <row r="6135" spans="5:57" x14ac:dyDescent="0.25">
      <c r="E6135" s="403"/>
      <c r="F6135" s="403"/>
      <c r="G6135" s="403"/>
      <c r="H6135" s="403"/>
      <c r="AY6135" s="126"/>
      <c r="BB6135" s="126"/>
      <c r="BE6135" s="126"/>
    </row>
    <row r="6136" spans="5:57" x14ac:dyDescent="0.25">
      <c r="E6136" s="403"/>
      <c r="F6136" s="403"/>
      <c r="G6136" s="403"/>
      <c r="H6136" s="403"/>
      <c r="AY6136" s="126"/>
      <c r="BB6136" s="126"/>
      <c r="BE6136" s="126"/>
    </row>
    <row r="6137" spans="5:57" x14ac:dyDescent="0.25">
      <c r="E6137" s="403"/>
      <c r="F6137" s="403"/>
      <c r="G6137" s="403"/>
      <c r="H6137" s="403"/>
      <c r="AY6137" s="126"/>
      <c r="BB6137" s="126"/>
      <c r="BE6137" s="126"/>
    </row>
    <row r="6138" spans="5:57" x14ac:dyDescent="0.25">
      <c r="E6138" s="403"/>
      <c r="F6138" s="403"/>
      <c r="G6138" s="403"/>
      <c r="H6138" s="403"/>
      <c r="AY6138" s="126"/>
      <c r="BB6138" s="126"/>
      <c r="BE6138" s="126"/>
    </row>
    <row r="6139" spans="5:57" x14ac:dyDescent="0.25">
      <c r="E6139" s="403"/>
      <c r="F6139" s="403"/>
      <c r="G6139" s="403"/>
      <c r="H6139" s="403"/>
      <c r="AY6139" s="126"/>
      <c r="BB6139" s="126"/>
      <c r="BE6139" s="126"/>
    </row>
    <row r="6140" spans="5:57" x14ac:dyDescent="0.25">
      <c r="E6140" s="403"/>
      <c r="F6140" s="403"/>
      <c r="G6140" s="403"/>
      <c r="H6140" s="403"/>
      <c r="AY6140" s="126"/>
      <c r="BB6140" s="126"/>
      <c r="BE6140" s="126"/>
    </row>
    <row r="6141" spans="5:57" x14ac:dyDescent="0.25">
      <c r="E6141" s="403"/>
      <c r="F6141" s="403"/>
      <c r="G6141" s="403"/>
      <c r="H6141" s="403"/>
      <c r="AY6141" s="126"/>
      <c r="BB6141" s="126"/>
      <c r="BE6141" s="126"/>
    </row>
    <row r="6142" spans="5:57" x14ac:dyDescent="0.25">
      <c r="E6142" s="403"/>
      <c r="F6142" s="403"/>
      <c r="G6142" s="403"/>
      <c r="H6142" s="403"/>
      <c r="AY6142" s="126"/>
      <c r="BB6142" s="126"/>
      <c r="BE6142" s="126"/>
    </row>
    <row r="6143" spans="5:57" x14ac:dyDescent="0.25">
      <c r="E6143" s="403"/>
      <c r="F6143" s="403"/>
      <c r="G6143" s="403"/>
      <c r="H6143" s="403"/>
      <c r="AY6143" s="126"/>
      <c r="BB6143" s="126"/>
      <c r="BE6143" s="126"/>
    </row>
    <row r="6144" spans="5:57" x14ac:dyDescent="0.25">
      <c r="E6144" s="403"/>
      <c r="F6144" s="403"/>
      <c r="G6144" s="403"/>
      <c r="H6144" s="403"/>
      <c r="AY6144" s="126"/>
      <c r="BB6144" s="126"/>
      <c r="BE6144" s="126"/>
    </row>
    <row r="6145" spans="5:57" x14ac:dyDescent="0.25">
      <c r="E6145" s="403"/>
      <c r="F6145" s="403"/>
      <c r="G6145" s="403"/>
      <c r="H6145" s="403"/>
      <c r="AY6145" s="126"/>
      <c r="BB6145" s="126"/>
      <c r="BE6145" s="126"/>
    </row>
    <row r="6146" spans="5:57" x14ac:dyDescent="0.25">
      <c r="E6146" s="403"/>
      <c r="F6146" s="403"/>
      <c r="G6146" s="403"/>
      <c r="H6146" s="403"/>
      <c r="AY6146" s="126"/>
      <c r="BB6146" s="126"/>
      <c r="BE6146" s="126"/>
    </row>
    <row r="6147" spans="5:57" x14ac:dyDescent="0.25">
      <c r="E6147" s="403"/>
      <c r="F6147" s="403"/>
      <c r="G6147" s="403"/>
      <c r="H6147" s="403"/>
      <c r="AY6147" s="126"/>
      <c r="BB6147" s="126"/>
      <c r="BE6147" s="126"/>
    </row>
    <row r="6148" spans="5:57" x14ac:dyDescent="0.25">
      <c r="E6148" s="403"/>
      <c r="F6148" s="403"/>
      <c r="G6148" s="403"/>
      <c r="H6148" s="403"/>
      <c r="AY6148" s="126"/>
      <c r="BB6148" s="126"/>
      <c r="BE6148" s="126"/>
    </row>
    <row r="6149" spans="5:57" x14ac:dyDescent="0.25">
      <c r="E6149" s="403"/>
      <c r="F6149" s="403"/>
      <c r="G6149" s="403"/>
      <c r="H6149" s="403"/>
      <c r="AY6149" s="126"/>
      <c r="BB6149" s="126"/>
      <c r="BE6149" s="126"/>
    </row>
    <row r="6150" spans="5:57" x14ac:dyDescent="0.25">
      <c r="E6150" s="403"/>
      <c r="F6150" s="403"/>
      <c r="G6150" s="403"/>
      <c r="H6150" s="403"/>
      <c r="AY6150" s="126"/>
      <c r="BB6150" s="126"/>
      <c r="BE6150" s="126"/>
    </row>
    <row r="6151" spans="5:57" x14ac:dyDescent="0.25">
      <c r="E6151" s="403"/>
      <c r="F6151" s="403"/>
      <c r="G6151" s="403"/>
      <c r="H6151" s="403"/>
      <c r="AY6151" s="126"/>
      <c r="BB6151" s="126"/>
      <c r="BE6151" s="126"/>
    </row>
    <row r="6152" spans="5:57" x14ac:dyDescent="0.25">
      <c r="E6152" s="403"/>
      <c r="F6152" s="403"/>
      <c r="G6152" s="403"/>
      <c r="H6152" s="403"/>
      <c r="AY6152" s="126"/>
      <c r="BB6152" s="126"/>
      <c r="BE6152" s="126"/>
    </row>
    <row r="6153" spans="5:57" x14ac:dyDescent="0.25">
      <c r="E6153" s="403"/>
      <c r="F6153" s="403"/>
      <c r="G6153" s="403"/>
      <c r="H6153" s="403"/>
      <c r="AY6153" s="126"/>
      <c r="BB6153" s="126"/>
      <c r="BE6153" s="126"/>
    </row>
    <row r="6154" spans="5:57" x14ac:dyDescent="0.25">
      <c r="E6154" s="403"/>
      <c r="F6154" s="403"/>
      <c r="G6154" s="403"/>
      <c r="H6154" s="403"/>
      <c r="AY6154" s="126"/>
      <c r="BB6154" s="126"/>
      <c r="BE6154" s="126"/>
    </row>
    <row r="6155" spans="5:57" x14ac:dyDescent="0.25">
      <c r="E6155" s="403"/>
      <c r="F6155" s="403"/>
      <c r="G6155" s="403"/>
      <c r="H6155" s="403"/>
      <c r="AY6155" s="126"/>
      <c r="BB6155" s="126"/>
      <c r="BE6155" s="126"/>
    </row>
    <row r="6156" spans="5:57" x14ac:dyDescent="0.25">
      <c r="E6156" s="403"/>
      <c r="F6156" s="403"/>
      <c r="G6156" s="403"/>
      <c r="H6156" s="403"/>
      <c r="AY6156" s="126"/>
      <c r="BB6156" s="126"/>
      <c r="BE6156" s="126"/>
    </row>
    <row r="6157" spans="5:57" x14ac:dyDescent="0.25">
      <c r="E6157" s="403"/>
      <c r="F6157" s="403"/>
      <c r="G6157" s="403"/>
      <c r="H6157" s="403"/>
      <c r="AY6157" s="126"/>
      <c r="BB6157" s="126"/>
      <c r="BE6157" s="126"/>
    </row>
    <row r="6158" spans="5:57" x14ac:dyDescent="0.25">
      <c r="E6158" s="403"/>
      <c r="F6158" s="403"/>
      <c r="G6158" s="403"/>
      <c r="H6158" s="403"/>
      <c r="AY6158" s="126"/>
      <c r="BB6158" s="126"/>
      <c r="BE6158" s="126"/>
    </row>
    <row r="6159" spans="5:57" x14ac:dyDescent="0.25">
      <c r="E6159" s="403"/>
      <c r="F6159" s="403"/>
      <c r="G6159" s="403"/>
      <c r="H6159" s="403"/>
      <c r="AY6159" s="126"/>
      <c r="BB6159" s="126"/>
      <c r="BE6159" s="126"/>
    </row>
    <row r="6160" spans="5:57" x14ac:dyDescent="0.25">
      <c r="E6160" s="403"/>
      <c r="F6160" s="403"/>
      <c r="G6160" s="403"/>
      <c r="H6160" s="403"/>
      <c r="AY6160" s="126"/>
      <c r="BB6160" s="126"/>
      <c r="BE6160" s="126"/>
    </row>
    <row r="6161" spans="5:57" x14ac:dyDescent="0.25">
      <c r="E6161" s="403"/>
      <c r="F6161" s="403"/>
      <c r="G6161" s="403"/>
      <c r="H6161" s="403"/>
      <c r="AY6161" s="126"/>
      <c r="BB6161" s="126"/>
      <c r="BE6161" s="126"/>
    </row>
    <row r="6162" spans="5:57" x14ac:dyDescent="0.25">
      <c r="E6162" s="403"/>
      <c r="F6162" s="403"/>
      <c r="G6162" s="403"/>
      <c r="H6162" s="403"/>
      <c r="AY6162" s="126"/>
      <c r="BB6162" s="126"/>
      <c r="BE6162" s="126"/>
    </row>
    <row r="6163" spans="5:57" x14ac:dyDescent="0.25">
      <c r="E6163" s="403"/>
      <c r="F6163" s="403"/>
      <c r="G6163" s="403"/>
      <c r="H6163" s="403"/>
      <c r="AY6163" s="126"/>
      <c r="BB6163" s="126"/>
      <c r="BE6163" s="126"/>
    </row>
    <row r="6164" spans="5:57" x14ac:dyDescent="0.25">
      <c r="E6164" s="403"/>
      <c r="F6164" s="403"/>
      <c r="G6164" s="403"/>
      <c r="H6164" s="403"/>
      <c r="AY6164" s="126"/>
      <c r="BB6164" s="126"/>
      <c r="BE6164" s="126"/>
    </row>
    <row r="6165" spans="5:57" x14ac:dyDescent="0.25">
      <c r="E6165" s="403"/>
      <c r="F6165" s="403"/>
      <c r="G6165" s="403"/>
      <c r="H6165" s="403"/>
      <c r="AY6165" s="126"/>
      <c r="BB6165" s="126"/>
      <c r="BE6165" s="126"/>
    </row>
    <row r="6166" spans="5:57" x14ac:dyDescent="0.25">
      <c r="E6166" s="403"/>
      <c r="F6166" s="403"/>
      <c r="G6166" s="403"/>
      <c r="H6166" s="403"/>
      <c r="AY6166" s="126"/>
      <c r="BB6166" s="126"/>
      <c r="BE6166" s="126"/>
    </row>
    <row r="6167" spans="5:57" x14ac:dyDescent="0.25">
      <c r="E6167" s="403"/>
      <c r="F6167" s="403"/>
      <c r="G6167" s="403"/>
      <c r="H6167" s="403"/>
      <c r="AY6167" s="126"/>
      <c r="BB6167" s="126"/>
      <c r="BE6167" s="126"/>
    </row>
    <row r="6168" spans="5:57" x14ac:dyDescent="0.25">
      <c r="E6168" s="403"/>
      <c r="F6168" s="403"/>
      <c r="G6168" s="403"/>
      <c r="H6168" s="403"/>
      <c r="AY6168" s="126"/>
      <c r="BB6168" s="126"/>
      <c r="BE6168" s="126"/>
    </row>
    <row r="6169" spans="5:57" x14ac:dyDescent="0.25">
      <c r="E6169" s="403"/>
      <c r="F6169" s="403"/>
      <c r="G6169" s="403"/>
      <c r="H6169" s="403"/>
      <c r="AY6169" s="126"/>
      <c r="BB6169" s="126"/>
      <c r="BE6169" s="126"/>
    </row>
    <row r="6170" spans="5:57" x14ac:dyDescent="0.25">
      <c r="E6170" s="403"/>
      <c r="F6170" s="403"/>
      <c r="G6170" s="403"/>
      <c r="H6170" s="403"/>
      <c r="AY6170" s="126"/>
      <c r="BB6170" s="126"/>
      <c r="BE6170" s="126"/>
    </row>
    <row r="6171" spans="5:57" x14ac:dyDescent="0.25">
      <c r="E6171" s="403"/>
      <c r="F6171" s="403"/>
      <c r="G6171" s="403"/>
      <c r="H6171" s="403"/>
      <c r="AY6171" s="126"/>
      <c r="BB6171" s="126"/>
      <c r="BE6171" s="126"/>
    </row>
    <row r="6172" spans="5:57" x14ac:dyDescent="0.25">
      <c r="E6172" s="403"/>
      <c r="F6172" s="403"/>
      <c r="G6172" s="403"/>
      <c r="H6172" s="403"/>
      <c r="AY6172" s="126"/>
      <c r="BB6172" s="126"/>
      <c r="BE6172" s="126"/>
    </row>
    <row r="6173" spans="5:57" x14ac:dyDescent="0.25">
      <c r="E6173" s="403"/>
      <c r="F6173" s="403"/>
      <c r="G6173" s="403"/>
      <c r="H6173" s="403"/>
      <c r="AY6173" s="126"/>
      <c r="BB6173" s="126"/>
      <c r="BE6173" s="126"/>
    </row>
    <row r="6174" spans="5:57" x14ac:dyDescent="0.25">
      <c r="E6174" s="403"/>
      <c r="F6174" s="403"/>
      <c r="G6174" s="403"/>
      <c r="H6174" s="403"/>
      <c r="AY6174" s="126"/>
      <c r="BB6174" s="126"/>
      <c r="BE6174" s="126"/>
    </row>
    <row r="6175" spans="5:57" x14ac:dyDescent="0.25">
      <c r="E6175" s="403"/>
      <c r="F6175" s="403"/>
      <c r="G6175" s="403"/>
      <c r="H6175" s="403"/>
      <c r="AY6175" s="126"/>
      <c r="BB6175" s="126"/>
      <c r="BE6175" s="126"/>
    </row>
    <row r="6176" spans="5:57" x14ac:dyDescent="0.25">
      <c r="E6176" s="403"/>
      <c r="F6176" s="403"/>
      <c r="G6176" s="403"/>
      <c r="H6176" s="403"/>
      <c r="AY6176" s="126"/>
      <c r="BB6176" s="126"/>
      <c r="BE6176" s="126"/>
    </row>
    <row r="6177" spans="5:57" x14ac:dyDescent="0.25">
      <c r="E6177" s="403"/>
      <c r="F6177" s="403"/>
      <c r="G6177" s="403"/>
      <c r="H6177" s="403"/>
      <c r="AY6177" s="126"/>
      <c r="BB6177" s="126"/>
      <c r="BE6177" s="126"/>
    </row>
    <row r="6178" spans="5:57" x14ac:dyDescent="0.25">
      <c r="E6178" s="403"/>
      <c r="F6178" s="403"/>
      <c r="G6178" s="403"/>
      <c r="H6178" s="403"/>
      <c r="AY6178" s="126"/>
      <c r="BB6178" s="126"/>
      <c r="BE6178" s="126"/>
    </row>
    <row r="6179" spans="5:57" x14ac:dyDescent="0.25">
      <c r="E6179" s="403"/>
      <c r="F6179" s="403"/>
      <c r="G6179" s="403"/>
      <c r="H6179" s="403"/>
      <c r="AY6179" s="126"/>
      <c r="BB6179" s="126"/>
      <c r="BE6179" s="126"/>
    </row>
    <row r="6180" spans="5:57" x14ac:dyDescent="0.25">
      <c r="E6180" s="403"/>
      <c r="F6180" s="403"/>
      <c r="G6180" s="403"/>
      <c r="H6180" s="403"/>
      <c r="AY6180" s="126"/>
      <c r="BB6180" s="126"/>
      <c r="BE6180" s="126"/>
    </row>
    <row r="6181" spans="5:57" x14ac:dyDescent="0.25">
      <c r="E6181" s="403"/>
      <c r="F6181" s="403"/>
      <c r="G6181" s="403"/>
      <c r="H6181" s="403"/>
      <c r="AY6181" s="126"/>
      <c r="BB6181" s="126"/>
      <c r="BE6181" s="126"/>
    </row>
    <row r="6182" spans="5:57" x14ac:dyDescent="0.25">
      <c r="E6182" s="403"/>
      <c r="F6182" s="403"/>
      <c r="G6182" s="403"/>
      <c r="H6182" s="403"/>
      <c r="AY6182" s="126"/>
      <c r="BB6182" s="126"/>
      <c r="BE6182" s="126"/>
    </row>
    <row r="6183" spans="5:57" x14ac:dyDescent="0.25">
      <c r="E6183" s="403"/>
      <c r="F6183" s="403"/>
      <c r="G6183" s="403"/>
      <c r="H6183" s="403"/>
      <c r="AY6183" s="126"/>
      <c r="BB6183" s="126"/>
      <c r="BE6183" s="126"/>
    </row>
    <row r="6184" spans="5:57" x14ac:dyDescent="0.25">
      <c r="E6184" s="403"/>
      <c r="F6184" s="403"/>
      <c r="G6184" s="403"/>
      <c r="H6184" s="403"/>
      <c r="AY6184" s="126"/>
      <c r="BB6184" s="126"/>
      <c r="BE6184" s="126"/>
    </row>
    <row r="6185" spans="5:57" x14ac:dyDescent="0.25">
      <c r="E6185" s="403"/>
      <c r="F6185" s="403"/>
      <c r="G6185" s="403"/>
      <c r="H6185" s="403"/>
      <c r="AY6185" s="126"/>
      <c r="BB6185" s="126"/>
      <c r="BE6185" s="126"/>
    </row>
    <row r="6186" spans="5:57" x14ac:dyDescent="0.25">
      <c r="E6186" s="403"/>
      <c r="F6186" s="403"/>
      <c r="G6186" s="403"/>
      <c r="H6186" s="403"/>
      <c r="AY6186" s="126"/>
      <c r="BB6186" s="126"/>
      <c r="BE6186" s="126"/>
    </row>
    <row r="6187" spans="5:57" x14ac:dyDescent="0.25">
      <c r="E6187" s="403"/>
      <c r="F6187" s="403"/>
      <c r="G6187" s="403"/>
      <c r="H6187" s="403"/>
      <c r="AY6187" s="126"/>
      <c r="BB6187" s="126"/>
      <c r="BE6187" s="126"/>
    </row>
    <row r="6188" spans="5:57" x14ac:dyDescent="0.25">
      <c r="E6188" s="403"/>
      <c r="F6188" s="403"/>
      <c r="G6188" s="403"/>
      <c r="H6188" s="403"/>
      <c r="AY6188" s="126"/>
      <c r="BB6188" s="126"/>
      <c r="BE6188" s="126"/>
    </row>
    <row r="6189" spans="5:57" x14ac:dyDescent="0.25">
      <c r="E6189" s="403"/>
      <c r="F6189" s="403"/>
      <c r="G6189" s="403"/>
      <c r="H6189" s="403"/>
      <c r="AY6189" s="126"/>
      <c r="BB6189" s="126"/>
      <c r="BE6189" s="126"/>
    </row>
    <row r="6190" spans="5:57" x14ac:dyDescent="0.25">
      <c r="E6190" s="403"/>
      <c r="F6190" s="403"/>
      <c r="G6190" s="403"/>
      <c r="H6190" s="403"/>
      <c r="AY6190" s="126"/>
      <c r="BB6190" s="126"/>
      <c r="BE6190" s="126"/>
    </row>
    <row r="6191" spans="5:57" x14ac:dyDescent="0.25">
      <c r="E6191" s="403"/>
      <c r="F6191" s="403"/>
      <c r="G6191" s="403"/>
      <c r="H6191" s="403"/>
      <c r="AY6191" s="126"/>
      <c r="BB6191" s="126"/>
      <c r="BE6191" s="126"/>
    </row>
    <row r="6192" spans="5:57" x14ac:dyDescent="0.25">
      <c r="E6192" s="403"/>
      <c r="F6192" s="403"/>
      <c r="G6192" s="403"/>
      <c r="H6192" s="403"/>
      <c r="AY6192" s="126"/>
      <c r="BB6192" s="126"/>
      <c r="BE6192" s="126"/>
    </row>
    <row r="6193" spans="5:57" x14ac:dyDescent="0.25">
      <c r="E6193" s="403"/>
      <c r="F6193" s="403"/>
      <c r="G6193" s="403"/>
      <c r="H6193" s="403"/>
      <c r="AY6193" s="126"/>
      <c r="BB6193" s="126"/>
      <c r="BE6193" s="126"/>
    </row>
    <row r="6194" spans="5:57" x14ac:dyDescent="0.25">
      <c r="E6194" s="403"/>
      <c r="F6194" s="403"/>
      <c r="G6194" s="403"/>
      <c r="H6194" s="403"/>
      <c r="AY6194" s="126"/>
      <c r="BB6194" s="126"/>
      <c r="BE6194" s="126"/>
    </row>
    <row r="6195" spans="5:57" x14ac:dyDescent="0.25">
      <c r="E6195" s="403"/>
      <c r="F6195" s="403"/>
      <c r="G6195" s="403"/>
      <c r="H6195" s="403"/>
      <c r="AY6195" s="126"/>
      <c r="BB6195" s="126"/>
      <c r="BE6195" s="126"/>
    </row>
    <row r="6196" spans="5:57" x14ac:dyDescent="0.25">
      <c r="E6196" s="403"/>
      <c r="F6196" s="403"/>
      <c r="G6196" s="403"/>
      <c r="H6196" s="403"/>
      <c r="AY6196" s="126"/>
      <c r="BB6196" s="126"/>
      <c r="BE6196" s="126"/>
    </row>
    <row r="6197" spans="5:57" x14ac:dyDescent="0.25">
      <c r="E6197" s="403"/>
      <c r="F6197" s="403"/>
      <c r="G6197" s="403"/>
      <c r="H6197" s="403"/>
      <c r="AY6197" s="126"/>
      <c r="BB6197" s="126"/>
      <c r="BE6197" s="126"/>
    </row>
    <row r="6198" spans="5:57" x14ac:dyDescent="0.25">
      <c r="E6198" s="403"/>
      <c r="F6198" s="403"/>
      <c r="G6198" s="403"/>
      <c r="H6198" s="403"/>
      <c r="AY6198" s="126"/>
      <c r="BB6198" s="126"/>
      <c r="BE6198" s="126"/>
    </row>
    <row r="6199" spans="5:57" x14ac:dyDescent="0.25">
      <c r="E6199" s="403"/>
      <c r="F6199" s="403"/>
      <c r="G6199" s="403"/>
      <c r="H6199" s="403"/>
      <c r="AY6199" s="126"/>
      <c r="BB6199" s="126"/>
      <c r="BE6199" s="126"/>
    </row>
    <row r="6200" spans="5:57" x14ac:dyDescent="0.25">
      <c r="E6200" s="403"/>
      <c r="F6200" s="403"/>
      <c r="G6200" s="403"/>
      <c r="H6200" s="403"/>
      <c r="AY6200" s="126"/>
      <c r="BB6200" s="126"/>
      <c r="BE6200" s="126"/>
    </row>
    <row r="6201" spans="5:57" x14ac:dyDescent="0.25">
      <c r="E6201" s="403"/>
      <c r="F6201" s="403"/>
      <c r="G6201" s="403"/>
      <c r="H6201" s="403"/>
      <c r="AY6201" s="126"/>
      <c r="BB6201" s="126"/>
      <c r="BE6201" s="126"/>
    </row>
    <row r="6202" spans="5:57" x14ac:dyDescent="0.25">
      <c r="E6202" s="403"/>
      <c r="F6202" s="403"/>
      <c r="G6202" s="403"/>
      <c r="H6202" s="403"/>
      <c r="AY6202" s="126"/>
      <c r="BB6202" s="126"/>
      <c r="BE6202" s="126"/>
    </row>
    <row r="6203" spans="5:57" x14ac:dyDescent="0.25">
      <c r="E6203" s="403"/>
      <c r="F6203" s="403"/>
      <c r="G6203" s="403"/>
      <c r="H6203" s="403"/>
      <c r="AY6203" s="126"/>
      <c r="BB6203" s="126"/>
      <c r="BE6203" s="126"/>
    </row>
    <row r="6204" spans="5:57" x14ac:dyDescent="0.25">
      <c r="E6204" s="403"/>
      <c r="F6204" s="403"/>
      <c r="G6204" s="403"/>
      <c r="H6204" s="403"/>
      <c r="AY6204" s="126"/>
      <c r="BB6204" s="126"/>
      <c r="BE6204" s="126"/>
    </row>
    <row r="6205" spans="5:57" x14ac:dyDescent="0.25">
      <c r="E6205" s="403"/>
      <c r="F6205" s="403"/>
      <c r="G6205" s="403"/>
      <c r="H6205" s="403"/>
      <c r="AY6205" s="126"/>
      <c r="BB6205" s="126"/>
      <c r="BE6205" s="126"/>
    </row>
    <row r="6206" spans="5:57" x14ac:dyDescent="0.25">
      <c r="E6206" s="403"/>
      <c r="F6206" s="403"/>
      <c r="G6206" s="403"/>
      <c r="H6206" s="403"/>
      <c r="AY6206" s="126"/>
      <c r="BB6206" s="126"/>
      <c r="BE6206" s="126"/>
    </row>
    <row r="6207" spans="5:57" x14ac:dyDescent="0.25">
      <c r="E6207" s="403"/>
      <c r="F6207" s="403"/>
      <c r="G6207" s="403"/>
      <c r="H6207" s="403"/>
      <c r="AY6207" s="126"/>
      <c r="BB6207" s="126"/>
      <c r="BE6207" s="126"/>
    </row>
    <row r="6208" spans="5:57" x14ac:dyDescent="0.25">
      <c r="E6208" s="403"/>
      <c r="F6208" s="403"/>
      <c r="G6208" s="403"/>
      <c r="H6208" s="403"/>
      <c r="AY6208" s="126"/>
      <c r="BB6208" s="126"/>
      <c r="BE6208" s="126"/>
    </row>
    <row r="6209" spans="5:57" x14ac:dyDescent="0.25">
      <c r="E6209" s="403"/>
      <c r="F6209" s="403"/>
      <c r="G6209" s="403"/>
      <c r="H6209" s="403"/>
      <c r="AY6209" s="126"/>
      <c r="BB6209" s="126"/>
      <c r="BE6209" s="126"/>
    </row>
    <row r="6210" spans="5:57" x14ac:dyDescent="0.25">
      <c r="E6210" s="403"/>
      <c r="F6210" s="403"/>
      <c r="G6210" s="403"/>
      <c r="H6210" s="403"/>
      <c r="AY6210" s="126"/>
      <c r="BB6210" s="126"/>
      <c r="BE6210" s="126"/>
    </row>
    <row r="6211" spans="5:57" x14ac:dyDescent="0.25">
      <c r="E6211" s="403"/>
      <c r="F6211" s="403"/>
      <c r="G6211" s="403"/>
      <c r="H6211" s="403"/>
      <c r="AY6211" s="126"/>
      <c r="BB6211" s="126"/>
      <c r="BE6211" s="126"/>
    </row>
    <row r="6212" spans="5:57" x14ac:dyDescent="0.25">
      <c r="E6212" s="403"/>
      <c r="F6212" s="403"/>
      <c r="G6212" s="403"/>
      <c r="H6212" s="403"/>
      <c r="AY6212" s="126"/>
      <c r="BB6212" s="126"/>
      <c r="BE6212" s="126"/>
    </row>
    <row r="6213" spans="5:57" x14ac:dyDescent="0.25">
      <c r="E6213" s="403"/>
      <c r="F6213" s="403"/>
      <c r="G6213" s="403"/>
      <c r="H6213" s="403"/>
      <c r="AY6213" s="126"/>
      <c r="BB6213" s="126"/>
      <c r="BE6213" s="126"/>
    </row>
    <row r="6214" spans="5:57" x14ac:dyDescent="0.25">
      <c r="E6214" s="403"/>
      <c r="F6214" s="403"/>
      <c r="G6214" s="403"/>
      <c r="H6214" s="403"/>
      <c r="AY6214" s="126"/>
      <c r="BB6214" s="126"/>
      <c r="BE6214" s="126"/>
    </row>
    <row r="6215" spans="5:57" x14ac:dyDescent="0.25">
      <c r="E6215" s="403"/>
      <c r="F6215" s="403"/>
      <c r="G6215" s="403"/>
      <c r="H6215" s="403"/>
      <c r="AY6215" s="126"/>
      <c r="BB6215" s="126"/>
      <c r="BE6215" s="126"/>
    </row>
    <row r="6216" spans="5:57" x14ac:dyDescent="0.25">
      <c r="E6216" s="403"/>
      <c r="F6216" s="403"/>
      <c r="G6216" s="403"/>
      <c r="H6216" s="403"/>
      <c r="AY6216" s="126"/>
      <c r="BB6216" s="126"/>
      <c r="BE6216" s="126"/>
    </row>
    <row r="6217" spans="5:57" x14ac:dyDescent="0.25">
      <c r="E6217" s="403"/>
      <c r="F6217" s="403"/>
      <c r="G6217" s="403"/>
      <c r="H6217" s="403"/>
      <c r="AY6217" s="126"/>
      <c r="BB6217" s="126"/>
      <c r="BE6217" s="126"/>
    </row>
    <row r="6218" spans="5:57" x14ac:dyDescent="0.25">
      <c r="E6218" s="403"/>
      <c r="F6218" s="403"/>
      <c r="G6218" s="403"/>
      <c r="H6218" s="403"/>
      <c r="AY6218" s="126"/>
      <c r="BB6218" s="126"/>
      <c r="BE6218" s="126"/>
    </row>
    <row r="6219" spans="5:57" x14ac:dyDescent="0.25">
      <c r="E6219" s="403"/>
      <c r="F6219" s="403"/>
      <c r="G6219" s="403"/>
      <c r="H6219" s="403"/>
      <c r="AY6219" s="126"/>
      <c r="BB6219" s="126"/>
      <c r="BE6219" s="126"/>
    </row>
    <row r="6220" spans="5:57" x14ac:dyDescent="0.25">
      <c r="E6220" s="403"/>
      <c r="F6220" s="403"/>
      <c r="G6220" s="403"/>
      <c r="H6220" s="403"/>
      <c r="AY6220" s="126"/>
      <c r="BB6220" s="126"/>
      <c r="BE6220" s="126"/>
    </row>
    <row r="6221" spans="5:57" x14ac:dyDescent="0.25">
      <c r="E6221" s="403"/>
      <c r="F6221" s="403"/>
      <c r="G6221" s="403"/>
      <c r="H6221" s="403"/>
      <c r="AY6221" s="126"/>
      <c r="BB6221" s="126"/>
      <c r="BE6221" s="126"/>
    </row>
    <row r="6222" spans="5:57" x14ac:dyDescent="0.25">
      <c r="E6222" s="403"/>
      <c r="F6222" s="403"/>
      <c r="G6222" s="403"/>
      <c r="H6222" s="403"/>
      <c r="AY6222" s="126"/>
      <c r="BB6222" s="126"/>
      <c r="BE6222" s="126"/>
    </row>
    <row r="6223" spans="5:57" x14ac:dyDescent="0.25">
      <c r="E6223" s="403"/>
      <c r="F6223" s="403"/>
      <c r="G6223" s="403"/>
      <c r="H6223" s="403"/>
      <c r="AY6223" s="126"/>
      <c r="BB6223" s="126"/>
      <c r="BE6223" s="126"/>
    </row>
    <row r="6224" spans="5:57" x14ac:dyDescent="0.25">
      <c r="E6224" s="403"/>
      <c r="F6224" s="403"/>
      <c r="G6224" s="403"/>
      <c r="H6224" s="403"/>
      <c r="AY6224" s="126"/>
      <c r="BB6224" s="126"/>
      <c r="BE6224" s="126"/>
    </row>
    <row r="6225" spans="5:57" x14ac:dyDescent="0.25">
      <c r="E6225" s="403"/>
      <c r="F6225" s="403"/>
      <c r="G6225" s="403"/>
      <c r="H6225" s="403"/>
      <c r="AY6225" s="126"/>
      <c r="BB6225" s="126"/>
      <c r="BE6225" s="126"/>
    </row>
    <row r="6226" spans="5:57" x14ac:dyDescent="0.25">
      <c r="E6226" s="403"/>
      <c r="F6226" s="403"/>
      <c r="G6226" s="403"/>
      <c r="H6226" s="403"/>
      <c r="AY6226" s="126"/>
      <c r="BB6226" s="126"/>
      <c r="BE6226" s="126"/>
    </row>
    <row r="6227" spans="5:57" x14ac:dyDescent="0.25">
      <c r="E6227" s="403"/>
      <c r="F6227" s="403"/>
      <c r="G6227" s="403"/>
      <c r="H6227" s="403"/>
      <c r="AY6227" s="126"/>
      <c r="BB6227" s="126"/>
      <c r="BE6227" s="126"/>
    </row>
    <row r="6228" spans="5:57" x14ac:dyDescent="0.25">
      <c r="E6228" s="403"/>
      <c r="F6228" s="403"/>
      <c r="G6228" s="403"/>
      <c r="H6228" s="403"/>
      <c r="AY6228" s="126"/>
      <c r="BB6228" s="126"/>
      <c r="BE6228" s="126"/>
    </row>
    <row r="6229" spans="5:57" x14ac:dyDescent="0.25">
      <c r="E6229" s="403"/>
      <c r="F6229" s="403"/>
      <c r="G6229" s="403"/>
      <c r="H6229" s="403"/>
      <c r="AY6229" s="126"/>
      <c r="BB6229" s="126"/>
      <c r="BE6229" s="126"/>
    </row>
    <row r="6230" spans="5:57" x14ac:dyDescent="0.25">
      <c r="E6230" s="403"/>
      <c r="F6230" s="403"/>
      <c r="G6230" s="403"/>
      <c r="H6230" s="403"/>
      <c r="AY6230" s="126"/>
      <c r="BB6230" s="126"/>
      <c r="BE6230" s="126"/>
    </row>
    <row r="6231" spans="5:57" x14ac:dyDescent="0.25">
      <c r="E6231" s="403"/>
      <c r="F6231" s="403"/>
      <c r="G6231" s="403"/>
      <c r="H6231" s="403"/>
      <c r="AY6231" s="126"/>
      <c r="BB6231" s="126"/>
      <c r="BE6231" s="126"/>
    </row>
    <row r="6232" spans="5:57" x14ac:dyDescent="0.25">
      <c r="E6232" s="403"/>
      <c r="F6232" s="403"/>
      <c r="G6232" s="403"/>
      <c r="H6232" s="403"/>
      <c r="AY6232" s="126"/>
      <c r="BB6232" s="126"/>
      <c r="BE6232" s="126"/>
    </row>
    <row r="6233" spans="5:57" x14ac:dyDescent="0.25">
      <c r="E6233" s="403"/>
      <c r="F6233" s="403"/>
      <c r="G6233" s="403"/>
      <c r="H6233" s="403"/>
      <c r="AY6233" s="126"/>
      <c r="BB6233" s="126"/>
      <c r="BE6233" s="126"/>
    </row>
    <row r="6234" spans="5:57" x14ac:dyDescent="0.25">
      <c r="E6234" s="403"/>
      <c r="F6234" s="403"/>
      <c r="G6234" s="403"/>
      <c r="H6234" s="403"/>
      <c r="AY6234" s="126"/>
      <c r="BB6234" s="126"/>
      <c r="BE6234" s="126"/>
    </row>
    <row r="6235" spans="5:57" x14ac:dyDescent="0.25">
      <c r="E6235" s="403"/>
      <c r="F6235" s="403"/>
      <c r="G6235" s="403"/>
      <c r="H6235" s="403"/>
      <c r="AY6235" s="126"/>
      <c r="BB6235" s="126"/>
      <c r="BE6235" s="126"/>
    </row>
    <row r="6236" spans="5:57" x14ac:dyDescent="0.25">
      <c r="E6236" s="403"/>
      <c r="F6236" s="403"/>
      <c r="G6236" s="403"/>
      <c r="H6236" s="403"/>
      <c r="AY6236" s="126"/>
      <c r="BB6236" s="126"/>
      <c r="BE6236" s="126"/>
    </row>
    <row r="6237" spans="5:57" x14ac:dyDescent="0.25">
      <c r="E6237" s="403"/>
      <c r="F6237" s="403"/>
      <c r="G6237" s="403"/>
      <c r="H6237" s="403"/>
      <c r="AY6237" s="126"/>
      <c r="BB6237" s="126"/>
      <c r="BE6237" s="126"/>
    </row>
    <row r="6238" spans="5:57" x14ac:dyDescent="0.25">
      <c r="E6238" s="403"/>
      <c r="F6238" s="403"/>
      <c r="G6238" s="403"/>
      <c r="H6238" s="403"/>
      <c r="AY6238" s="126"/>
      <c r="BB6238" s="126"/>
      <c r="BE6238" s="126"/>
    </row>
    <row r="6239" spans="5:57" x14ac:dyDescent="0.25">
      <c r="E6239" s="403"/>
      <c r="F6239" s="403"/>
      <c r="G6239" s="403"/>
      <c r="H6239" s="403"/>
      <c r="AY6239" s="126"/>
      <c r="BB6239" s="126"/>
      <c r="BE6239" s="126"/>
    </row>
    <row r="6240" spans="5:57" x14ac:dyDescent="0.25">
      <c r="E6240" s="403"/>
      <c r="F6240" s="403"/>
      <c r="G6240" s="403"/>
      <c r="H6240" s="403"/>
      <c r="AY6240" s="126"/>
      <c r="BB6240" s="126"/>
      <c r="BE6240" s="126"/>
    </row>
    <row r="6241" spans="5:57" x14ac:dyDescent="0.25">
      <c r="E6241" s="403"/>
      <c r="F6241" s="403"/>
      <c r="G6241" s="403"/>
      <c r="H6241" s="403"/>
      <c r="AY6241" s="126"/>
      <c r="BB6241" s="126"/>
      <c r="BE6241" s="126"/>
    </row>
    <row r="6242" spans="5:57" x14ac:dyDescent="0.25">
      <c r="E6242" s="403"/>
      <c r="F6242" s="403"/>
      <c r="G6242" s="403"/>
      <c r="H6242" s="403"/>
      <c r="AY6242" s="126"/>
      <c r="BB6242" s="126"/>
      <c r="BE6242" s="126"/>
    </row>
    <row r="6243" spans="5:57" x14ac:dyDescent="0.25">
      <c r="E6243" s="403"/>
      <c r="F6243" s="403"/>
      <c r="G6243" s="403"/>
      <c r="H6243" s="403"/>
      <c r="AY6243" s="126"/>
      <c r="BB6243" s="126"/>
      <c r="BE6243" s="126"/>
    </row>
    <row r="6244" spans="5:57" x14ac:dyDescent="0.25">
      <c r="E6244" s="403"/>
      <c r="F6244" s="403"/>
      <c r="G6244" s="403"/>
      <c r="H6244" s="403"/>
      <c r="AY6244" s="126"/>
      <c r="BB6244" s="126"/>
      <c r="BE6244" s="126"/>
    </row>
    <row r="6245" spans="5:57" x14ac:dyDescent="0.25">
      <c r="E6245" s="403"/>
      <c r="F6245" s="403"/>
      <c r="G6245" s="403"/>
      <c r="H6245" s="403"/>
      <c r="AY6245" s="126"/>
      <c r="BB6245" s="126"/>
      <c r="BE6245" s="126"/>
    </row>
    <row r="6246" spans="5:57" x14ac:dyDescent="0.25">
      <c r="E6246" s="403"/>
      <c r="F6246" s="403"/>
      <c r="G6246" s="403"/>
      <c r="H6246" s="403"/>
      <c r="AY6246" s="126"/>
      <c r="BB6246" s="126"/>
      <c r="BE6246" s="126"/>
    </row>
    <row r="6247" spans="5:57" x14ac:dyDescent="0.25">
      <c r="E6247" s="403"/>
      <c r="F6247" s="403"/>
      <c r="G6247" s="403"/>
      <c r="H6247" s="403"/>
      <c r="AY6247" s="126"/>
      <c r="BB6247" s="126"/>
      <c r="BE6247" s="126"/>
    </row>
    <row r="6248" spans="5:57" x14ac:dyDescent="0.25">
      <c r="E6248" s="403"/>
      <c r="F6248" s="403"/>
      <c r="G6248" s="403"/>
      <c r="H6248" s="403"/>
      <c r="AY6248" s="126"/>
      <c r="BB6248" s="126"/>
      <c r="BE6248" s="126"/>
    </row>
    <row r="6249" spans="5:57" x14ac:dyDescent="0.25">
      <c r="E6249" s="403"/>
      <c r="F6249" s="403"/>
      <c r="G6249" s="403"/>
      <c r="H6249" s="403"/>
      <c r="AY6249" s="126"/>
      <c r="BB6249" s="126"/>
      <c r="BE6249" s="126"/>
    </row>
    <row r="6250" spans="5:57" x14ac:dyDescent="0.25">
      <c r="E6250" s="403"/>
      <c r="F6250" s="403"/>
      <c r="G6250" s="403"/>
      <c r="H6250" s="403"/>
      <c r="AY6250" s="126"/>
      <c r="BB6250" s="126"/>
      <c r="BE6250" s="126"/>
    </row>
    <row r="6251" spans="5:57" x14ac:dyDescent="0.25">
      <c r="E6251" s="403"/>
      <c r="F6251" s="403"/>
      <c r="G6251" s="403"/>
      <c r="H6251" s="403"/>
      <c r="AY6251" s="126"/>
      <c r="BB6251" s="126"/>
      <c r="BE6251" s="126"/>
    </row>
    <row r="6252" spans="5:57" x14ac:dyDescent="0.25">
      <c r="E6252" s="403"/>
      <c r="F6252" s="403"/>
      <c r="G6252" s="403"/>
      <c r="H6252" s="403"/>
      <c r="AY6252" s="126"/>
      <c r="BB6252" s="126"/>
      <c r="BE6252" s="126"/>
    </row>
    <row r="6253" spans="5:57" x14ac:dyDescent="0.25">
      <c r="E6253" s="403"/>
      <c r="F6253" s="403"/>
      <c r="G6253" s="403"/>
      <c r="H6253" s="403"/>
      <c r="AY6253" s="126"/>
      <c r="BB6253" s="126"/>
      <c r="BE6253" s="126"/>
    </row>
    <row r="6254" spans="5:57" x14ac:dyDescent="0.25">
      <c r="E6254" s="403"/>
      <c r="F6254" s="403"/>
      <c r="G6254" s="403"/>
      <c r="H6254" s="403"/>
      <c r="AY6254" s="126"/>
      <c r="BB6254" s="126"/>
      <c r="BE6254" s="126"/>
    </row>
    <row r="6255" spans="5:57" x14ac:dyDescent="0.25">
      <c r="E6255" s="403"/>
      <c r="F6255" s="403"/>
      <c r="G6255" s="403"/>
      <c r="H6255" s="403"/>
      <c r="AY6255" s="126"/>
      <c r="BB6255" s="126"/>
      <c r="BE6255" s="126"/>
    </row>
    <row r="6256" spans="5:57" x14ac:dyDescent="0.25">
      <c r="E6256" s="403"/>
      <c r="F6256" s="403"/>
      <c r="G6256" s="403"/>
      <c r="H6256" s="403"/>
      <c r="AY6256" s="126"/>
      <c r="BB6256" s="126"/>
      <c r="BE6256" s="126"/>
    </row>
    <row r="6257" spans="5:57" x14ac:dyDescent="0.25">
      <c r="E6257" s="403"/>
      <c r="F6257" s="403"/>
      <c r="G6257" s="403"/>
      <c r="H6257" s="403"/>
      <c r="AY6257" s="126"/>
      <c r="BB6257" s="126"/>
      <c r="BE6257" s="126"/>
    </row>
    <row r="6258" spans="5:57" x14ac:dyDescent="0.25">
      <c r="E6258" s="403"/>
      <c r="F6258" s="403"/>
      <c r="G6258" s="403"/>
      <c r="H6258" s="403"/>
      <c r="AY6258" s="126"/>
      <c r="BB6258" s="126"/>
      <c r="BE6258" s="126"/>
    </row>
    <row r="6259" spans="5:57" x14ac:dyDescent="0.25">
      <c r="E6259" s="403"/>
      <c r="F6259" s="403"/>
      <c r="G6259" s="403"/>
      <c r="H6259" s="403"/>
      <c r="AY6259" s="126"/>
      <c r="BB6259" s="126"/>
      <c r="BE6259" s="126"/>
    </row>
    <row r="6260" spans="5:57" x14ac:dyDescent="0.25">
      <c r="E6260" s="403"/>
      <c r="F6260" s="403"/>
      <c r="G6260" s="403"/>
      <c r="H6260" s="403"/>
      <c r="AY6260" s="126"/>
      <c r="BB6260" s="126"/>
      <c r="BE6260" s="126"/>
    </row>
    <row r="6261" spans="5:57" x14ac:dyDescent="0.25">
      <c r="E6261" s="403"/>
      <c r="F6261" s="403"/>
      <c r="G6261" s="403"/>
      <c r="H6261" s="403"/>
      <c r="AY6261" s="126"/>
      <c r="BB6261" s="126"/>
      <c r="BE6261" s="126"/>
    </row>
    <row r="6262" spans="5:57" x14ac:dyDescent="0.25">
      <c r="E6262" s="403"/>
      <c r="F6262" s="403"/>
      <c r="G6262" s="403"/>
      <c r="H6262" s="403"/>
      <c r="AY6262" s="126"/>
      <c r="BB6262" s="126"/>
      <c r="BE6262" s="126"/>
    </row>
    <row r="6263" spans="5:57" x14ac:dyDescent="0.25">
      <c r="E6263" s="403"/>
      <c r="F6263" s="403"/>
      <c r="G6263" s="403"/>
      <c r="H6263" s="403"/>
      <c r="AY6263" s="126"/>
      <c r="BB6263" s="126"/>
      <c r="BE6263" s="126"/>
    </row>
    <row r="6264" spans="5:57" x14ac:dyDescent="0.25">
      <c r="E6264" s="403"/>
      <c r="F6264" s="403"/>
      <c r="G6264" s="403"/>
      <c r="H6264" s="403"/>
      <c r="AY6264" s="126"/>
      <c r="BB6264" s="126"/>
      <c r="BE6264" s="126"/>
    </row>
    <row r="6265" spans="5:57" x14ac:dyDescent="0.25">
      <c r="E6265" s="403"/>
      <c r="F6265" s="403"/>
      <c r="G6265" s="403"/>
      <c r="H6265" s="403"/>
      <c r="AY6265" s="126"/>
      <c r="BB6265" s="126"/>
      <c r="BE6265" s="126"/>
    </row>
    <row r="6266" spans="5:57" x14ac:dyDescent="0.25">
      <c r="E6266" s="403"/>
      <c r="F6266" s="403"/>
      <c r="G6266" s="403"/>
      <c r="H6266" s="403"/>
      <c r="AY6266" s="126"/>
      <c r="BB6266" s="126"/>
      <c r="BE6266" s="126"/>
    </row>
    <row r="6267" spans="5:57" x14ac:dyDescent="0.25">
      <c r="E6267" s="403"/>
      <c r="F6267" s="403"/>
      <c r="G6267" s="403"/>
      <c r="H6267" s="403"/>
      <c r="AY6267" s="126"/>
      <c r="BB6267" s="126"/>
      <c r="BE6267" s="126"/>
    </row>
    <row r="6268" spans="5:57" x14ac:dyDescent="0.25">
      <c r="E6268" s="403"/>
      <c r="F6268" s="403"/>
      <c r="G6268" s="403"/>
      <c r="H6268" s="403"/>
      <c r="AY6268" s="126"/>
      <c r="BB6268" s="126"/>
      <c r="BE6268" s="126"/>
    </row>
    <row r="6269" spans="5:57" x14ac:dyDescent="0.25">
      <c r="E6269" s="403"/>
      <c r="F6269" s="403"/>
      <c r="G6269" s="403"/>
      <c r="H6269" s="403"/>
      <c r="AY6269" s="126"/>
      <c r="BB6269" s="126"/>
      <c r="BE6269" s="126"/>
    </row>
    <row r="6270" spans="5:57" x14ac:dyDescent="0.25">
      <c r="E6270" s="403"/>
      <c r="F6270" s="403"/>
      <c r="G6270" s="403"/>
      <c r="H6270" s="403"/>
      <c r="AY6270" s="126"/>
      <c r="BB6270" s="126"/>
      <c r="BE6270" s="126"/>
    </row>
    <row r="6271" spans="5:57" x14ac:dyDescent="0.25">
      <c r="E6271" s="403"/>
      <c r="F6271" s="403"/>
      <c r="G6271" s="403"/>
      <c r="H6271" s="403"/>
      <c r="BB6271" s="126"/>
      <c r="BE6271" s="126"/>
    </row>
    <row r="6272" spans="5:57" x14ac:dyDescent="0.25">
      <c r="E6272" s="403"/>
      <c r="F6272" s="403"/>
      <c r="G6272" s="403"/>
      <c r="H6272" s="403"/>
      <c r="BB6272" s="126"/>
      <c r="BE6272" s="126"/>
    </row>
    <row r="6273" spans="5:57" x14ac:dyDescent="0.25">
      <c r="E6273" s="403"/>
      <c r="F6273" s="403"/>
      <c r="G6273" s="403"/>
      <c r="H6273" s="403"/>
      <c r="BB6273" s="126"/>
      <c r="BE6273" s="126"/>
    </row>
    <row r="6274" spans="5:57" x14ac:dyDescent="0.25">
      <c r="E6274" s="403"/>
      <c r="F6274" s="403"/>
      <c r="G6274" s="403"/>
      <c r="H6274" s="403"/>
      <c r="BB6274" s="126"/>
      <c r="BE6274" s="126"/>
    </row>
    <row r="6275" spans="5:57" x14ac:dyDescent="0.25">
      <c r="E6275" s="403"/>
      <c r="F6275" s="403"/>
      <c r="G6275" s="403"/>
      <c r="H6275" s="403"/>
      <c r="BB6275" s="126"/>
      <c r="BE6275" s="126"/>
    </row>
    <row r="6276" spans="5:57" x14ac:dyDescent="0.25">
      <c r="E6276" s="403"/>
      <c r="F6276" s="403"/>
      <c r="G6276" s="403"/>
      <c r="H6276" s="403"/>
      <c r="BB6276" s="126"/>
      <c r="BE6276" s="126"/>
    </row>
    <row r="6277" spans="5:57" x14ac:dyDescent="0.25">
      <c r="E6277" s="403"/>
      <c r="F6277" s="403"/>
      <c r="G6277" s="403"/>
      <c r="H6277" s="403"/>
      <c r="BB6277" s="126"/>
      <c r="BE6277" s="126"/>
    </row>
    <row r="6278" spans="5:57" x14ac:dyDescent="0.25">
      <c r="E6278" s="403"/>
      <c r="F6278" s="403"/>
      <c r="G6278" s="403"/>
      <c r="H6278" s="403"/>
      <c r="BB6278" s="126"/>
      <c r="BE6278" s="126"/>
    </row>
    <row r="6279" spans="5:57" x14ac:dyDescent="0.25">
      <c r="E6279" s="403"/>
      <c r="F6279" s="403"/>
      <c r="G6279" s="403"/>
      <c r="H6279" s="403"/>
      <c r="BB6279" s="126"/>
      <c r="BE6279" s="126"/>
    </row>
    <row r="6280" spans="5:57" x14ac:dyDescent="0.25">
      <c r="E6280" s="403"/>
      <c r="F6280" s="403"/>
      <c r="G6280" s="403"/>
      <c r="H6280" s="403"/>
      <c r="BB6280" s="126"/>
      <c r="BE6280" s="126"/>
    </row>
    <row r="6281" spans="5:57" x14ac:dyDescent="0.25">
      <c r="E6281" s="403"/>
      <c r="F6281" s="403"/>
      <c r="G6281" s="403"/>
      <c r="H6281" s="403"/>
      <c r="BB6281" s="126"/>
      <c r="BE6281" s="126"/>
    </row>
    <row r="6282" spans="5:57" x14ac:dyDescent="0.25">
      <c r="E6282" s="403"/>
      <c r="F6282" s="403"/>
      <c r="G6282" s="403"/>
      <c r="H6282" s="403"/>
      <c r="BB6282" s="126"/>
      <c r="BE6282" s="126"/>
    </row>
    <row r="6283" spans="5:57" x14ac:dyDescent="0.25">
      <c r="E6283" s="403"/>
      <c r="F6283" s="403"/>
      <c r="G6283" s="403"/>
      <c r="H6283" s="403"/>
      <c r="BB6283" s="126"/>
      <c r="BE6283" s="126"/>
    </row>
    <row r="6284" spans="5:57" x14ac:dyDescent="0.25">
      <c r="E6284" s="403"/>
      <c r="F6284" s="403"/>
      <c r="G6284" s="403"/>
      <c r="H6284" s="403"/>
      <c r="BB6284" s="126"/>
      <c r="BE6284" s="126"/>
    </row>
    <row r="6285" spans="5:57" x14ac:dyDescent="0.25">
      <c r="E6285" s="403"/>
      <c r="F6285" s="403"/>
      <c r="G6285" s="403"/>
      <c r="H6285" s="403"/>
      <c r="BB6285" s="126"/>
      <c r="BE6285" s="126"/>
    </row>
    <row r="6286" spans="5:57" x14ac:dyDescent="0.25">
      <c r="E6286" s="403"/>
      <c r="F6286" s="403"/>
      <c r="G6286" s="403"/>
      <c r="H6286" s="403"/>
      <c r="BB6286" s="126"/>
      <c r="BE6286" s="126"/>
    </row>
    <row r="6287" spans="5:57" x14ac:dyDescent="0.25">
      <c r="E6287" s="403"/>
      <c r="F6287" s="403"/>
      <c r="G6287" s="403"/>
      <c r="H6287" s="403"/>
      <c r="BB6287" s="126"/>
      <c r="BE6287" s="126"/>
    </row>
    <row r="6288" spans="5:57" x14ac:dyDescent="0.25">
      <c r="E6288" s="403"/>
      <c r="F6288" s="403"/>
      <c r="G6288" s="403"/>
      <c r="H6288" s="403"/>
      <c r="BB6288" s="126"/>
      <c r="BE6288" s="126"/>
    </row>
    <row r="6289" spans="5:57" x14ac:dyDescent="0.25">
      <c r="E6289" s="403"/>
      <c r="F6289" s="403"/>
      <c r="G6289" s="403"/>
      <c r="H6289" s="403"/>
      <c r="BB6289" s="126"/>
      <c r="BE6289" s="126"/>
    </row>
    <row r="6290" spans="5:57" x14ac:dyDescent="0.25">
      <c r="E6290" s="403"/>
      <c r="F6290" s="403"/>
      <c r="G6290" s="403"/>
      <c r="H6290" s="403"/>
      <c r="BB6290" s="126"/>
      <c r="BE6290" s="126"/>
    </row>
    <row r="6291" spans="5:57" x14ac:dyDescent="0.25">
      <c r="E6291" s="403"/>
      <c r="F6291" s="403"/>
      <c r="G6291" s="403"/>
      <c r="H6291" s="403"/>
      <c r="BB6291" s="126"/>
      <c r="BE6291" s="126"/>
    </row>
    <row r="6292" spans="5:57" x14ac:dyDescent="0.25">
      <c r="E6292" s="403"/>
      <c r="F6292" s="403"/>
      <c r="G6292" s="403"/>
      <c r="H6292" s="403"/>
      <c r="BB6292" s="126"/>
      <c r="BE6292" s="126"/>
    </row>
    <row r="6293" spans="5:57" x14ac:dyDescent="0.25">
      <c r="E6293" s="403"/>
      <c r="F6293" s="403"/>
      <c r="G6293" s="403"/>
      <c r="H6293" s="403"/>
      <c r="BB6293" s="126"/>
      <c r="BE6293" s="126"/>
    </row>
    <row r="6294" spans="5:57" x14ac:dyDescent="0.25">
      <c r="E6294" s="403"/>
      <c r="F6294" s="403"/>
      <c r="G6294" s="403"/>
      <c r="H6294" s="403"/>
      <c r="BB6294" s="126"/>
      <c r="BE6294" s="126"/>
    </row>
    <row r="6295" spans="5:57" x14ac:dyDescent="0.25">
      <c r="E6295" s="403"/>
      <c r="F6295" s="403"/>
      <c r="G6295" s="403"/>
      <c r="H6295" s="403"/>
      <c r="BB6295" s="126"/>
      <c r="BE6295" s="126"/>
    </row>
    <row r="6296" spans="5:57" x14ac:dyDescent="0.25">
      <c r="E6296" s="403"/>
      <c r="F6296" s="403"/>
      <c r="G6296" s="403"/>
      <c r="H6296" s="403"/>
      <c r="BB6296" s="126"/>
      <c r="BE6296" s="126"/>
    </row>
    <row r="6297" spans="5:57" x14ac:dyDescent="0.25">
      <c r="E6297" s="403"/>
      <c r="F6297" s="403"/>
      <c r="G6297" s="403"/>
      <c r="H6297" s="403"/>
      <c r="BB6297" s="126"/>
      <c r="BE6297" s="126"/>
    </row>
    <row r="6298" spans="5:57" x14ac:dyDescent="0.25">
      <c r="E6298" s="403"/>
      <c r="F6298" s="403"/>
      <c r="G6298" s="403"/>
      <c r="H6298" s="403"/>
      <c r="BB6298" s="126"/>
      <c r="BE6298" s="126"/>
    </row>
    <row r="6299" spans="5:57" x14ac:dyDescent="0.25">
      <c r="E6299" s="403"/>
      <c r="F6299" s="403"/>
      <c r="G6299" s="403"/>
      <c r="H6299" s="403"/>
      <c r="BB6299" s="126"/>
      <c r="BE6299" s="126"/>
    </row>
    <row r="6300" spans="5:57" x14ac:dyDescent="0.25">
      <c r="E6300" s="403"/>
      <c r="F6300" s="403"/>
      <c r="G6300" s="403"/>
      <c r="H6300" s="403"/>
      <c r="BB6300" s="126"/>
      <c r="BE6300" s="126"/>
    </row>
    <row r="6301" spans="5:57" x14ac:dyDescent="0.25">
      <c r="E6301" s="403"/>
      <c r="F6301" s="403"/>
      <c r="G6301" s="403"/>
      <c r="H6301" s="403"/>
      <c r="BB6301" s="126"/>
      <c r="BE6301" s="126"/>
    </row>
    <row r="6302" spans="5:57" x14ac:dyDescent="0.25">
      <c r="E6302" s="403"/>
      <c r="F6302" s="403"/>
      <c r="G6302" s="403"/>
      <c r="H6302" s="403"/>
      <c r="BB6302" s="126"/>
      <c r="BE6302" s="126"/>
    </row>
    <row r="6303" spans="5:57" x14ac:dyDescent="0.25">
      <c r="E6303" s="403"/>
      <c r="F6303" s="403"/>
      <c r="G6303" s="403"/>
      <c r="H6303" s="403"/>
      <c r="BB6303" s="126"/>
      <c r="BE6303" s="126"/>
    </row>
    <row r="6304" spans="5:57" x14ac:dyDescent="0.25">
      <c r="E6304" s="403"/>
      <c r="F6304" s="403"/>
      <c r="G6304" s="403"/>
      <c r="H6304" s="403"/>
      <c r="BB6304" s="126"/>
      <c r="BE6304" s="126"/>
    </row>
    <row r="6305" spans="5:57" x14ac:dyDescent="0.25">
      <c r="E6305" s="403"/>
      <c r="F6305" s="403"/>
      <c r="G6305" s="403"/>
      <c r="H6305" s="403"/>
      <c r="BB6305" s="126"/>
      <c r="BE6305" s="126"/>
    </row>
    <row r="6306" spans="5:57" x14ac:dyDescent="0.25">
      <c r="E6306" s="403"/>
      <c r="F6306" s="403"/>
      <c r="G6306" s="403"/>
      <c r="H6306" s="403"/>
      <c r="BB6306" s="126"/>
      <c r="BE6306" s="126"/>
    </row>
    <row r="6307" spans="5:57" x14ac:dyDescent="0.25">
      <c r="E6307" s="403"/>
      <c r="F6307" s="403"/>
      <c r="G6307" s="403"/>
      <c r="H6307" s="403"/>
      <c r="BB6307" s="126"/>
      <c r="BE6307" s="126"/>
    </row>
    <row r="6308" spans="5:57" x14ac:dyDescent="0.25">
      <c r="E6308" s="403"/>
      <c r="F6308" s="403"/>
      <c r="G6308" s="403"/>
      <c r="H6308" s="403"/>
      <c r="BB6308" s="126"/>
      <c r="BE6308" s="126"/>
    </row>
    <row r="6309" spans="5:57" x14ac:dyDescent="0.25">
      <c r="E6309" s="403"/>
      <c r="F6309" s="403"/>
      <c r="G6309" s="403"/>
      <c r="H6309" s="403"/>
      <c r="BB6309" s="126"/>
      <c r="BE6309" s="126"/>
    </row>
    <row r="6310" spans="5:57" x14ac:dyDescent="0.25">
      <c r="E6310" s="403"/>
      <c r="F6310" s="403"/>
      <c r="G6310" s="403"/>
      <c r="H6310" s="403"/>
      <c r="BB6310" s="126"/>
      <c r="BE6310" s="126"/>
    </row>
    <row r="6311" spans="5:57" x14ac:dyDescent="0.25">
      <c r="E6311" s="403"/>
      <c r="F6311" s="403"/>
      <c r="G6311" s="403"/>
      <c r="H6311" s="403"/>
      <c r="BB6311" s="126"/>
      <c r="BE6311" s="126"/>
    </row>
    <row r="6312" spans="5:57" x14ac:dyDescent="0.25">
      <c r="E6312" s="403"/>
      <c r="F6312" s="403"/>
      <c r="G6312" s="403"/>
      <c r="H6312" s="403"/>
      <c r="BB6312" s="126"/>
      <c r="BE6312" s="126"/>
    </row>
    <row r="6313" spans="5:57" x14ac:dyDescent="0.25">
      <c r="E6313" s="403"/>
      <c r="F6313" s="403"/>
      <c r="G6313" s="403"/>
      <c r="H6313" s="403"/>
      <c r="BB6313" s="126"/>
      <c r="BE6313" s="126"/>
    </row>
    <row r="6314" spans="5:57" x14ac:dyDescent="0.25">
      <c r="E6314" s="403"/>
      <c r="F6314" s="403"/>
      <c r="G6314" s="403"/>
      <c r="H6314" s="403"/>
      <c r="BB6314" s="126"/>
      <c r="BE6314" s="126"/>
    </row>
    <row r="6315" spans="5:57" x14ac:dyDescent="0.25">
      <c r="E6315" s="403"/>
      <c r="F6315" s="403"/>
      <c r="G6315" s="403"/>
      <c r="H6315" s="403"/>
      <c r="BB6315" s="126"/>
      <c r="BE6315" s="126"/>
    </row>
    <row r="6316" spans="5:57" x14ac:dyDescent="0.25">
      <c r="E6316" s="403"/>
      <c r="F6316" s="403"/>
      <c r="G6316" s="403"/>
      <c r="H6316" s="403"/>
      <c r="BB6316" s="126"/>
      <c r="BE6316" s="126"/>
    </row>
    <row r="6317" spans="5:57" x14ac:dyDescent="0.25">
      <c r="E6317" s="403"/>
      <c r="F6317" s="403"/>
      <c r="G6317" s="403"/>
      <c r="H6317" s="403"/>
      <c r="BB6317" s="126"/>
      <c r="BE6317" s="126"/>
    </row>
    <row r="6318" spans="5:57" x14ac:dyDescent="0.25">
      <c r="E6318" s="403"/>
      <c r="F6318" s="403"/>
      <c r="G6318" s="403"/>
      <c r="H6318" s="403"/>
      <c r="BB6318" s="126"/>
      <c r="BE6318" s="126"/>
    </row>
    <row r="6319" spans="5:57" x14ac:dyDescent="0.25">
      <c r="E6319" s="403"/>
      <c r="F6319" s="403"/>
      <c r="G6319" s="403"/>
      <c r="H6319" s="403"/>
      <c r="BB6319" s="126"/>
      <c r="BE6319" s="126"/>
    </row>
    <row r="6320" spans="5:57" x14ac:dyDescent="0.25">
      <c r="E6320" s="403"/>
      <c r="F6320" s="403"/>
      <c r="G6320" s="403"/>
      <c r="H6320" s="403"/>
      <c r="BB6320" s="126"/>
      <c r="BE6320" s="126"/>
    </row>
    <row r="6321" spans="5:57" x14ac:dyDescent="0.25">
      <c r="E6321" s="403"/>
      <c r="F6321" s="403"/>
      <c r="G6321" s="403"/>
      <c r="H6321" s="403"/>
      <c r="BB6321" s="126"/>
      <c r="BE6321" s="126"/>
    </row>
    <row r="6322" spans="5:57" x14ac:dyDescent="0.25">
      <c r="E6322" s="403"/>
      <c r="F6322" s="403"/>
      <c r="G6322" s="403"/>
      <c r="H6322" s="403"/>
      <c r="BB6322" s="126"/>
      <c r="BE6322" s="126"/>
    </row>
    <row r="6323" spans="5:57" x14ac:dyDescent="0.25">
      <c r="E6323" s="403"/>
      <c r="F6323" s="403"/>
      <c r="G6323" s="403"/>
      <c r="H6323" s="403"/>
      <c r="BB6323" s="126"/>
      <c r="BE6323" s="126"/>
    </row>
    <row r="6324" spans="5:57" x14ac:dyDescent="0.25">
      <c r="E6324" s="403"/>
      <c r="F6324" s="403"/>
      <c r="G6324" s="403"/>
      <c r="H6324" s="403"/>
      <c r="BB6324" s="126"/>
      <c r="BE6324" s="126"/>
    </row>
    <row r="6325" spans="5:57" x14ac:dyDescent="0.25">
      <c r="E6325" s="403"/>
      <c r="F6325" s="403"/>
      <c r="G6325" s="403"/>
      <c r="H6325" s="403"/>
      <c r="BB6325" s="126"/>
      <c r="BE6325" s="126"/>
    </row>
    <row r="6326" spans="5:57" x14ac:dyDescent="0.25">
      <c r="E6326" s="403"/>
      <c r="F6326" s="403"/>
      <c r="G6326" s="403"/>
      <c r="H6326" s="403"/>
      <c r="BB6326" s="126"/>
      <c r="BE6326" s="126"/>
    </row>
    <row r="6327" spans="5:57" x14ac:dyDescent="0.25">
      <c r="E6327" s="403"/>
      <c r="F6327" s="403"/>
      <c r="G6327" s="403"/>
      <c r="H6327" s="403"/>
      <c r="BB6327" s="126"/>
      <c r="BE6327" s="126"/>
    </row>
    <row r="6328" spans="5:57" x14ac:dyDescent="0.25">
      <c r="E6328" s="403"/>
      <c r="F6328" s="403"/>
      <c r="G6328" s="403"/>
      <c r="H6328" s="403"/>
      <c r="BB6328" s="126"/>
      <c r="BE6328" s="126"/>
    </row>
    <row r="6329" spans="5:57" x14ac:dyDescent="0.25">
      <c r="E6329" s="403"/>
      <c r="F6329" s="403"/>
      <c r="G6329" s="403"/>
      <c r="H6329" s="403"/>
      <c r="BB6329" s="126"/>
      <c r="BE6329" s="126"/>
    </row>
    <row r="6330" spans="5:57" x14ac:dyDescent="0.25">
      <c r="E6330" s="403"/>
      <c r="F6330" s="403"/>
      <c r="G6330" s="403"/>
      <c r="H6330" s="403"/>
      <c r="BB6330" s="126"/>
      <c r="BE6330" s="126"/>
    </row>
    <row r="6331" spans="5:57" x14ac:dyDescent="0.25">
      <c r="E6331" s="403"/>
      <c r="F6331" s="403"/>
      <c r="G6331" s="403"/>
      <c r="H6331" s="403"/>
      <c r="BB6331" s="126"/>
      <c r="BE6331" s="126"/>
    </row>
    <row r="6332" spans="5:57" x14ac:dyDescent="0.25">
      <c r="E6332" s="403"/>
      <c r="F6332" s="403"/>
      <c r="G6332" s="403"/>
      <c r="H6332" s="403"/>
      <c r="BB6332" s="126"/>
      <c r="BE6332" s="126"/>
    </row>
    <row r="6333" spans="5:57" x14ac:dyDescent="0.25">
      <c r="E6333" s="403"/>
      <c r="F6333" s="403"/>
      <c r="G6333" s="403"/>
      <c r="H6333" s="403"/>
      <c r="BB6333" s="126"/>
      <c r="BE6333" s="126"/>
    </row>
    <row r="6334" spans="5:57" x14ac:dyDescent="0.25">
      <c r="E6334" s="403"/>
      <c r="F6334" s="403"/>
      <c r="G6334" s="403"/>
      <c r="H6334" s="403"/>
      <c r="BB6334" s="126"/>
      <c r="BE6334" s="126"/>
    </row>
    <row r="6335" spans="5:57" x14ac:dyDescent="0.25">
      <c r="E6335" s="403"/>
      <c r="F6335" s="403"/>
      <c r="G6335" s="403"/>
      <c r="H6335" s="403"/>
      <c r="BB6335" s="126"/>
      <c r="BE6335" s="126"/>
    </row>
    <row r="6336" spans="5:57" x14ac:dyDescent="0.25">
      <c r="E6336" s="403"/>
      <c r="F6336" s="403"/>
      <c r="G6336" s="403"/>
      <c r="H6336" s="403"/>
      <c r="BB6336" s="126"/>
      <c r="BE6336" s="126"/>
    </row>
    <row r="6337" spans="5:57" x14ac:dyDescent="0.25">
      <c r="E6337" s="403"/>
      <c r="F6337" s="403"/>
      <c r="G6337" s="403"/>
      <c r="H6337" s="403"/>
      <c r="BB6337" s="126"/>
      <c r="BE6337" s="126"/>
    </row>
    <row r="6338" spans="5:57" x14ac:dyDescent="0.25">
      <c r="E6338" s="403"/>
      <c r="F6338" s="403"/>
      <c r="G6338" s="403"/>
      <c r="H6338" s="403"/>
      <c r="BB6338" s="126"/>
      <c r="BE6338" s="126"/>
    </row>
    <row r="6339" spans="5:57" x14ac:dyDescent="0.25">
      <c r="E6339" s="403"/>
      <c r="F6339" s="403"/>
      <c r="G6339" s="403"/>
      <c r="H6339" s="403"/>
      <c r="BB6339" s="126"/>
      <c r="BE6339" s="126"/>
    </row>
    <row r="6340" spans="5:57" x14ac:dyDescent="0.25">
      <c r="E6340" s="403"/>
      <c r="F6340" s="403"/>
      <c r="G6340" s="403"/>
      <c r="H6340" s="403"/>
      <c r="BB6340" s="126"/>
      <c r="BE6340" s="126"/>
    </row>
    <row r="6341" spans="5:57" x14ac:dyDescent="0.25">
      <c r="E6341" s="403"/>
      <c r="F6341" s="403"/>
      <c r="G6341" s="403"/>
      <c r="H6341" s="403"/>
      <c r="BB6341" s="126"/>
      <c r="BE6341" s="126"/>
    </row>
    <row r="6342" spans="5:57" x14ac:dyDescent="0.25">
      <c r="E6342" s="403"/>
      <c r="F6342" s="403"/>
      <c r="G6342" s="403"/>
      <c r="H6342" s="403"/>
      <c r="BB6342" s="126"/>
      <c r="BE6342" s="126"/>
    </row>
    <row r="6343" spans="5:57" x14ac:dyDescent="0.25">
      <c r="E6343" s="403"/>
      <c r="F6343" s="403"/>
      <c r="G6343" s="403"/>
      <c r="H6343" s="403"/>
      <c r="BB6343" s="126"/>
      <c r="BE6343" s="126"/>
    </row>
    <row r="6344" spans="5:57" x14ac:dyDescent="0.25">
      <c r="E6344" s="403"/>
      <c r="F6344" s="403"/>
      <c r="G6344" s="403"/>
      <c r="H6344" s="403"/>
      <c r="BB6344" s="126"/>
      <c r="BE6344" s="126"/>
    </row>
    <row r="6345" spans="5:57" x14ac:dyDescent="0.25">
      <c r="E6345" s="403"/>
      <c r="F6345" s="403"/>
      <c r="G6345" s="403"/>
      <c r="H6345" s="403"/>
      <c r="BB6345" s="126"/>
      <c r="BE6345" s="126"/>
    </row>
    <row r="6346" spans="5:57" x14ac:dyDescent="0.25">
      <c r="E6346" s="403"/>
      <c r="F6346" s="403"/>
      <c r="G6346" s="403"/>
      <c r="H6346" s="403"/>
      <c r="BB6346" s="126"/>
      <c r="BE6346" s="126"/>
    </row>
    <row r="6347" spans="5:57" x14ac:dyDescent="0.25">
      <c r="E6347" s="403"/>
      <c r="F6347" s="403"/>
      <c r="G6347" s="403"/>
      <c r="H6347" s="403"/>
      <c r="BB6347" s="126"/>
      <c r="BE6347" s="126"/>
    </row>
    <row r="6348" spans="5:57" x14ac:dyDescent="0.25">
      <c r="E6348" s="403"/>
      <c r="F6348" s="403"/>
      <c r="G6348" s="403"/>
      <c r="H6348" s="403"/>
      <c r="BB6348" s="126"/>
      <c r="BE6348" s="126"/>
    </row>
    <row r="6349" spans="5:57" x14ac:dyDescent="0.25">
      <c r="E6349" s="403"/>
      <c r="F6349" s="403"/>
      <c r="G6349" s="403"/>
      <c r="H6349" s="403"/>
      <c r="BB6349" s="126"/>
      <c r="BE6349" s="126"/>
    </row>
    <row r="6350" spans="5:57" x14ac:dyDescent="0.25">
      <c r="E6350" s="403"/>
      <c r="F6350" s="403"/>
      <c r="G6350" s="403"/>
      <c r="H6350" s="403"/>
      <c r="BB6350" s="126"/>
      <c r="BE6350" s="126"/>
    </row>
    <row r="6351" spans="5:57" x14ac:dyDescent="0.25">
      <c r="E6351" s="403"/>
      <c r="F6351" s="403"/>
      <c r="G6351" s="403"/>
      <c r="H6351" s="403"/>
      <c r="BB6351" s="126"/>
      <c r="BE6351" s="126"/>
    </row>
    <row r="6352" spans="5:57" x14ac:dyDescent="0.25">
      <c r="E6352" s="403"/>
      <c r="F6352" s="403"/>
      <c r="G6352" s="403"/>
      <c r="H6352" s="403"/>
      <c r="BB6352" s="126"/>
      <c r="BE6352" s="126"/>
    </row>
    <row r="6353" spans="5:57" x14ac:dyDescent="0.25">
      <c r="E6353" s="403"/>
      <c r="F6353" s="403"/>
      <c r="G6353" s="403"/>
      <c r="H6353" s="403"/>
      <c r="BB6353" s="126"/>
      <c r="BE6353" s="126"/>
    </row>
    <row r="6354" spans="5:57" x14ac:dyDescent="0.25">
      <c r="E6354" s="403"/>
      <c r="F6354" s="403"/>
      <c r="G6354" s="403"/>
      <c r="H6354" s="403"/>
      <c r="BB6354" s="126"/>
      <c r="BE6354" s="126"/>
    </row>
    <row r="6355" spans="5:57" x14ac:dyDescent="0.25">
      <c r="E6355" s="403"/>
      <c r="F6355" s="403"/>
      <c r="G6355" s="403"/>
      <c r="H6355" s="403"/>
      <c r="BB6355" s="126"/>
      <c r="BE6355" s="126"/>
    </row>
    <row r="6356" spans="5:57" x14ac:dyDescent="0.25">
      <c r="E6356" s="403"/>
      <c r="F6356" s="403"/>
      <c r="G6356" s="403"/>
      <c r="H6356" s="403"/>
      <c r="BB6356" s="126"/>
      <c r="BE6356" s="126"/>
    </row>
    <row r="6357" spans="5:57" x14ac:dyDescent="0.25">
      <c r="E6357" s="403"/>
      <c r="F6357" s="403"/>
      <c r="G6357" s="403"/>
      <c r="H6357" s="403"/>
      <c r="BB6357" s="126"/>
      <c r="BE6357" s="126"/>
    </row>
    <row r="6358" spans="5:57" x14ac:dyDescent="0.25">
      <c r="E6358" s="403"/>
      <c r="F6358" s="403"/>
      <c r="G6358" s="403"/>
      <c r="H6358" s="403"/>
      <c r="BB6358" s="126"/>
      <c r="BE6358" s="126"/>
    </row>
    <row r="6359" spans="5:57" x14ac:dyDescent="0.25">
      <c r="E6359" s="403"/>
      <c r="F6359" s="403"/>
      <c r="G6359" s="403"/>
      <c r="H6359" s="403"/>
      <c r="BB6359" s="126"/>
      <c r="BE6359" s="126"/>
    </row>
    <row r="6360" spans="5:57" x14ac:dyDescent="0.25">
      <c r="E6360" s="403"/>
      <c r="F6360" s="403"/>
      <c r="G6360" s="403"/>
      <c r="H6360" s="403"/>
      <c r="BB6360" s="126"/>
      <c r="BE6360" s="126"/>
    </row>
    <row r="6361" spans="5:57" x14ac:dyDescent="0.25">
      <c r="E6361" s="403"/>
      <c r="F6361" s="403"/>
      <c r="G6361" s="403"/>
      <c r="H6361" s="403"/>
      <c r="BB6361" s="126"/>
      <c r="BE6361" s="126"/>
    </row>
    <row r="6362" spans="5:57" x14ac:dyDescent="0.25">
      <c r="E6362" s="403"/>
      <c r="F6362" s="403"/>
      <c r="G6362" s="403"/>
      <c r="H6362" s="403"/>
      <c r="BB6362" s="126"/>
      <c r="BE6362" s="126"/>
    </row>
    <row r="6363" spans="5:57" x14ac:dyDescent="0.25">
      <c r="E6363" s="403"/>
      <c r="F6363" s="403"/>
      <c r="G6363" s="403"/>
      <c r="H6363" s="403"/>
      <c r="BB6363" s="126"/>
      <c r="BE6363" s="126"/>
    </row>
    <row r="6364" spans="5:57" x14ac:dyDescent="0.25">
      <c r="E6364" s="403"/>
      <c r="F6364" s="403"/>
      <c r="G6364" s="403"/>
      <c r="H6364" s="403"/>
      <c r="BB6364" s="126"/>
      <c r="BE6364" s="126"/>
    </row>
    <row r="6365" spans="5:57" x14ac:dyDescent="0.25">
      <c r="E6365" s="403"/>
      <c r="F6365" s="403"/>
      <c r="G6365" s="403"/>
      <c r="H6365" s="403"/>
      <c r="BB6365" s="126"/>
      <c r="BE6365" s="126"/>
    </row>
    <row r="6366" spans="5:57" x14ac:dyDescent="0.25">
      <c r="E6366" s="403"/>
      <c r="F6366" s="403"/>
      <c r="G6366" s="403"/>
      <c r="H6366" s="403"/>
      <c r="BB6366" s="126"/>
      <c r="BE6366" s="126"/>
    </row>
    <row r="6367" spans="5:57" x14ac:dyDescent="0.25">
      <c r="E6367" s="403"/>
      <c r="F6367" s="403"/>
      <c r="G6367" s="403"/>
      <c r="H6367" s="403"/>
      <c r="BB6367" s="126"/>
      <c r="BE6367" s="126"/>
    </row>
    <row r="6368" spans="5:57" x14ac:dyDescent="0.25">
      <c r="E6368" s="403"/>
      <c r="F6368" s="403"/>
      <c r="G6368" s="403"/>
      <c r="H6368" s="403"/>
      <c r="BB6368" s="126"/>
      <c r="BE6368" s="126"/>
    </row>
    <row r="6369" spans="5:57" x14ac:dyDescent="0.25">
      <c r="E6369" s="403"/>
      <c r="F6369" s="403"/>
      <c r="G6369" s="403"/>
      <c r="H6369" s="403"/>
      <c r="BB6369" s="126"/>
      <c r="BE6369" s="126"/>
    </row>
    <row r="6370" spans="5:57" x14ac:dyDescent="0.25">
      <c r="E6370" s="403"/>
      <c r="F6370" s="403"/>
      <c r="G6370" s="403"/>
      <c r="H6370" s="403"/>
      <c r="BB6370" s="126"/>
      <c r="BE6370" s="126"/>
    </row>
    <row r="6371" spans="5:57" x14ac:dyDescent="0.25">
      <c r="E6371" s="403"/>
      <c r="F6371" s="403"/>
      <c r="G6371" s="403"/>
      <c r="H6371" s="403"/>
      <c r="BB6371" s="126"/>
      <c r="BE6371" s="126"/>
    </row>
    <row r="6372" spans="5:57" x14ac:dyDescent="0.25">
      <c r="E6372" s="403"/>
      <c r="F6372" s="403"/>
      <c r="G6372" s="403"/>
      <c r="H6372" s="403"/>
      <c r="BB6372" s="126"/>
      <c r="BE6372" s="126"/>
    </row>
    <row r="6373" spans="5:57" x14ac:dyDescent="0.25">
      <c r="E6373" s="403"/>
      <c r="F6373" s="403"/>
      <c r="G6373" s="403"/>
      <c r="H6373" s="403"/>
      <c r="BB6373" s="126"/>
      <c r="BE6373" s="126"/>
    </row>
    <row r="6374" spans="5:57" x14ac:dyDescent="0.25">
      <c r="E6374" s="403"/>
      <c r="F6374" s="403"/>
      <c r="G6374" s="403"/>
      <c r="H6374" s="403"/>
      <c r="BB6374" s="126"/>
      <c r="BE6374" s="126"/>
    </row>
    <row r="6375" spans="5:57" x14ac:dyDescent="0.25">
      <c r="E6375" s="403"/>
      <c r="F6375" s="403"/>
      <c r="G6375" s="403"/>
      <c r="H6375" s="403"/>
      <c r="BB6375" s="126"/>
      <c r="BE6375" s="126"/>
    </row>
    <row r="6376" spans="5:57" x14ac:dyDescent="0.25">
      <c r="E6376" s="403"/>
      <c r="F6376" s="403"/>
      <c r="G6376" s="403"/>
      <c r="H6376" s="403"/>
      <c r="BB6376" s="126"/>
      <c r="BE6376" s="126"/>
    </row>
    <row r="6377" spans="5:57" x14ac:dyDescent="0.25">
      <c r="E6377" s="403"/>
      <c r="F6377" s="403"/>
      <c r="G6377" s="403"/>
      <c r="H6377" s="403"/>
      <c r="BB6377" s="126"/>
      <c r="BE6377" s="126"/>
    </row>
    <row r="6378" spans="5:57" x14ac:dyDescent="0.25">
      <c r="E6378" s="403"/>
      <c r="F6378" s="403"/>
      <c r="G6378" s="403"/>
      <c r="H6378" s="403"/>
      <c r="BB6378" s="126"/>
      <c r="BE6378" s="126"/>
    </row>
    <row r="6379" spans="5:57" x14ac:dyDescent="0.25">
      <c r="E6379" s="403"/>
      <c r="F6379" s="403"/>
      <c r="G6379" s="403"/>
      <c r="H6379" s="403"/>
      <c r="BB6379" s="126"/>
      <c r="BE6379" s="126"/>
    </row>
    <row r="6380" spans="5:57" x14ac:dyDescent="0.25">
      <c r="E6380" s="403"/>
      <c r="F6380" s="403"/>
      <c r="G6380" s="403"/>
      <c r="H6380" s="403"/>
      <c r="BB6380" s="126"/>
      <c r="BE6380" s="126"/>
    </row>
    <row r="6381" spans="5:57" x14ac:dyDescent="0.25">
      <c r="E6381" s="403"/>
      <c r="F6381" s="403"/>
      <c r="G6381" s="403"/>
      <c r="H6381" s="403"/>
      <c r="BB6381" s="126"/>
      <c r="BE6381" s="126"/>
    </row>
    <row r="6382" spans="5:57" x14ac:dyDescent="0.25">
      <c r="E6382" s="403"/>
      <c r="F6382" s="403"/>
      <c r="G6382" s="403"/>
      <c r="H6382" s="403"/>
      <c r="BB6382" s="126"/>
      <c r="BE6382" s="126"/>
    </row>
    <row r="6383" spans="5:57" x14ac:dyDescent="0.25">
      <c r="E6383" s="403"/>
      <c r="F6383" s="403"/>
      <c r="G6383" s="403"/>
      <c r="H6383" s="403"/>
      <c r="BB6383" s="126"/>
      <c r="BE6383" s="126"/>
    </row>
    <row r="6384" spans="5:57" x14ac:dyDescent="0.25">
      <c r="E6384" s="403"/>
      <c r="F6384" s="403"/>
      <c r="G6384" s="403"/>
      <c r="H6384" s="403"/>
      <c r="BB6384" s="126"/>
      <c r="BE6384" s="126"/>
    </row>
    <row r="6385" spans="5:57" x14ac:dyDescent="0.25">
      <c r="E6385" s="403"/>
      <c r="F6385" s="403"/>
      <c r="G6385" s="403"/>
      <c r="H6385" s="403"/>
      <c r="BB6385" s="126"/>
      <c r="BE6385" s="126"/>
    </row>
    <row r="6386" spans="5:57" x14ac:dyDescent="0.25">
      <c r="E6386" s="403"/>
      <c r="F6386" s="403"/>
      <c r="G6386" s="403"/>
      <c r="H6386" s="403"/>
      <c r="BB6386" s="126"/>
      <c r="BE6386" s="126"/>
    </row>
    <row r="6387" spans="5:57" x14ac:dyDescent="0.25">
      <c r="E6387" s="403"/>
      <c r="F6387" s="403"/>
      <c r="G6387" s="403"/>
      <c r="H6387" s="403"/>
      <c r="BB6387" s="126"/>
      <c r="BE6387" s="126"/>
    </row>
    <row r="6388" spans="5:57" x14ac:dyDescent="0.25">
      <c r="E6388" s="403"/>
      <c r="F6388" s="403"/>
      <c r="G6388" s="403"/>
      <c r="H6388" s="403"/>
      <c r="BB6388" s="126"/>
      <c r="BE6388" s="126"/>
    </row>
    <row r="6389" spans="5:57" x14ac:dyDescent="0.25">
      <c r="E6389" s="403"/>
      <c r="F6389" s="403"/>
      <c r="G6389" s="403"/>
      <c r="H6389" s="403"/>
      <c r="BB6389" s="126"/>
      <c r="BE6389" s="126"/>
    </row>
    <row r="6390" spans="5:57" x14ac:dyDescent="0.25">
      <c r="E6390" s="403"/>
      <c r="F6390" s="403"/>
      <c r="G6390" s="403"/>
      <c r="H6390" s="403"/>
      <c r="BB6390" s="126"/>
      <c r="BE6390" s="126"/>
    </row>
    <row r="6391" spans="5:57" x14ac:dyDescent="0.25">
      <c r="E6391" s="403"/>
      <c r="F6391" s="403"/>
      <c r="G6391" s="403"/>
      <c r="H6391" s="403"/>
      <c r="BB6391" s="126"/>
      <c r="BE6391" s="126"/>
    </row>
    <row r="6392" spans="5:57" x14ac:dyDescent="0.25">
      <c r="E6392" s="403"/>
      <c r="F6392" s="403"/>
      <c r="G6392" s="403"/>
      <c r="H6392" s="403"/>
      <c r="BB6392" s="126"/>
      <c r="BE6392" s="126"/>
    </row>
    <row r="6393" spans="5:57" x14ac:dyDescent="0.25">
      <c r="E6393" s="403"/>
      <c r="F6393" s="403"/>
      <c r="G6393" s="403"/>
      <c r="H6393" s="403"/>
      <c r="BB6393" s="126"/>
      <c r="BE6393" s="126"/>
    </row>
    <row r="6394" spans="5:57" x14ac:dyDescent="0.25">
      <c r="E6394" s="403"/>
      <c r="F6394" s="403"/>
      <c r="G6394" s="403"/>
      <c r="H6394" s="403"/>
      <c r="BB6394" s="126"/>
      <c r="BE6394" s="126"/>
    </row>
    <row r="6395" spans="5:57" x14ac:dyDescent="0.25">
      <c r="E6395" s="403"/>
      <c r="F6395" s="403"/>
      <c r="G6395" s="403"/>
      <c r="H6395" s="403"/>
      <c r="BB6395" s="126"/>
      <c r="BE6395" s="126"/>
    </row>
    <row r="6396" spans="5:57" x14ac:dyDescent="0.25">
      <c r="E6396" s="403"/>
      <c r="F6396" s="403"/>
      <c r="G6396" s="403"/>
      <c r="H6396" s="403"/>
      <c r="BB6396" s="126"/>
      <c r="BE6396" s="126"/>
    </row>
    <row r="6397" spans="5:57" x14ac:dyDescent="0.25">
      <c r="E6397" s="403"/>
      <c r="F6397" s="403"/>
      <c r="G6397" s="403"/>
      <c r="H6397" s="403"/>
      <c r="BB6397" s="126"/>
      <c r="BE6397" s="126"/>
    </row>
    <row r="6398" spans="5:57" x14ac:dyDescent="0.25">
      <c r="E6398" s="403"/>
      <c r="F6398" s="403"/>
      <c r="G6398" s="403"/>
      <c r="H6398" s="403"/>
      <c r="BB6398" s="126"/>
      <c r="BE6398" s="126"/>
    </row>
    <row r="6399" spans="5:57" x14ac:dyDescent="0.25">
      <c r="E6399" s="403"/>
      <c r="F6399" s="403"/>
      <c r="G6399" s="403"/>
      <c r="H6399" s="403"/>
      <c r="BB6399" s="126"/>
      <c r="BE6399" s="126"/>
    </row>
    <row r="6400" spans="5:57" x14ac:dyDescent="0.25">
      <c r="E6400" s="403"/>
      <c r="F6400" s="403"/>
      <c r="G6400" s="403"/>
      <c r="H6400" s="403"/>
      <c r="BB6400" s="126"/>
      <c r="BE6400" s="126"/>
    </row>
    <row r="6401" spans="5:57" x14ac:dyDescent="0.25">
      <c r="E6401" s="403"/>
      <c r="F6401" s="403"/>
      <c r="G6401" s="403"/>
      <c r="H6401" s="403"/>
      <c r="BB6401" s="126"/>
      <c r="BE6401" s="126"/>
    </row>
    <row r="6402" spans="5:57" x14ac:dyDescent="0.25">
      <c r="E6402" s="403"/>
      <c r="F6402" s="403"/>
      <c r="G6402" s="403"/>
      <c r="H6402" s="403"/>
      <c r="BB6402" s="126"/>
      <c r="BE6402" s="126"/>
    </row>
    <row r="6403" spans="5:57" x14ac:dyDescent="0.25">
      <c r="E6403" s="403"/>
      <c r="F6403" s="403"/>
      <c r="G6403" s="403"/>
      <c r="H6403" s="403"/>
      <c r="BB6403" s="126"/>
      <c r="BE6403" s="126"/>
    </row>
    <row r="6404" spans="5:57" x14ac:dyDescent="0.25">
      <c r="E6404" s="403"/>
      <c r="F6404" s="403"/>
      <c r="G6404" s="403"/>
      <c r="H6404" s="403"/>
      <c r="BB6404" s="126"/>
      <c r="BE6404" s="126"/>
    </row>
    <row r="6405" spans="5:57" x14ac:dyDescent="0.25">
      <c r="E6405" s="403"/>
      <c r="F6405" s="403"/>
      <c r="G6405" s="403"/>
      <c r="H6405" s="403"/>
      <c r="BB6405" s="126"/>
      <c r="BE6405" s="126"/>
    </row>
    <row r="6406" spans="5:57" x14ac:dyDescent="0.25">
      <c r="E6406" s="403"/>
      <c r="F6406" s="403"/>
      <c r="G6406" s="403"/>
      <c r="H6406" s="403"/>
      <c r="BB6406" s="126"/>
      <c r="BE6406" s="126"/>
    </row>
    <row r="6407" spans="5:57" x14ac:dyDescent="0.25">
      <c r="E6407" s="403"/>
      <c r="F6407" s="403"/>
      <c r="G6407" s="403"/>
      <c r="H6407" s="403"/>
      <c r="BB6407" s="126"/>
      <c r="BE6407" s="126"/>
    </row>
    <row r="6408" spans="5:57" x14ac:dyDescent="0.25">
      <c r="E6408" s="403"/>
      <c r="F6408" s="403"/>
      <c r="G6408" s="403"/>
      <c r="H6408" s="403"/>
      <c r="BB6408" s="126"/>
      <c r="BE6408" s="126"/>
    </row>
    <row r="6409" spans="5:57" x14ac:dyDescent="0.25">
      <c r="E6409" s="403"/>
      <c r="F6409" s="403"/>
      <c r="G6409" s="403"/>
      <c r="H6409" s="403"/>
      <c r="BB6409" s="126"/>
      <c r="BE6409" s="126"/>
    </row>
    <row r="6410" spans="5:57" x14ac:dyDescent="0.25">
      <c r="E6410" s="403"/>
      <c r="F6410" s="403"/>
      <c r="G6410" s="403"/>
      <c r="H6410" s="403"/>
      <c r="BB6410" s="126"/>
      <c r="BE6410" s="126"/>
    </row>
    <row r="6411" spans="5:57" x14ac:dyDescent="0.25">
      <c r="E6411" s="403"/>
      <c r="F6411" s="403"/>
      <c r="G6411" s="403"/>
      <c r="H6411" s="403"/>
      <c r="BB6411" s="126"/>
      <c r="BE6411" s="126"/>
    </row>
    <row r="6412" spans="5:57" x14ac:dyDescent="0.25">
      <c r="E6412" s="403"/>
      <c r="F6412" s="403"/>
      <c r="G6412" s="403"/>
      <c r="H6412" s="403"/>
      <c r="BB6412" s="126"/>
      <c r="BE6412" s="126"/>
    </row>
    <row r="6413" spans="5:57" x14ac:dyDescent="0.25">
      <c r="E6413" s="403"/>
      <c r="F6413" s="403"/>
      <c r="G6413" s="403"/>
      <c r="H6413" s="403"/>
      <c r="BB6413" s="126"/>
      <c r="BE6413" s="126"/>
    </row>
    <row r="6414" spans="5:57" x14ac:dyDescent="0.25">
      <c r="E6414" s="403"/>
      <c r="F6414" s="403"/>
      <c r="G6414" s="403"/>
      <c r="H6414" s="403"/>
      <c r="BB6414" s="126"/>
      <c r="BE6414" s="126"/>
    </row>
    <row r="6415" spans="5:57" x14ac:dyDescent="0.25">
      <c r="E6415" s="403"/>
      <c r="F6415" s="403"/>
      <c r="G6415" s="403"/>
      <c r="H6415" s="403"/>
      <c r="BB6415" s="126"/>
      <c r="BE6415" s="126"/>
    </row>
    <row r="6416" spans="5:57" x14ac:dyDescent="0.25">
      <c r="E6416" s="403"/>
      <c r="F6416" s="403"/>
      <c r="G6416" s="403"/>
      <c r="H6416" s="403"/>
      <c r="BB6416" s="126"/>
      <c r="BE6416" s="126"/>
    </row>
    <row r="6417" spans="5:57" x14ac:dyDescent="0.25">
      <c r="E6417" s="403"/>
      <c r="F6417" s="403"/>
      <c r="G6417" s="403"/>
      <c r="H6417" s="403"/>
      <c r="BB6417" s="126"/>
      <c r="BE6417" s="126"/>
    </row>
    <row r="6418" spans="5:57" x14ac:dyDescent="0.25">
      <c r="E6418" s="403"/>
      <c r="F6418" s="403"/>
      <c r="G6418" s="403"/>
      <c r="H6418" s="403"/>
      <c r="BB6418" s="126"/>
      <c r="BE6418" s="126"/>
    </row>
    <row r="6419" spans="5:57" x14ac:dyDescent="0.25">
      <c r="E6419" s="403"/>
      <c r="F6419" s="403"/>
      <c r="G6419" s="403"/>
      <c r="H6419" s="403"/>
      <c r="BB6419" s="126"/>
      <c r="BE6419" s="126"/>
    </row>
    <row r="6420" spans="5:57" x14ac:dyDescent="0.25">
      <c r="E6420" s="403"/>
      <c r="F6420" s="403"/>
      <c r="G6420" s="403"/>
      <c r="H6420" s="403"/>
      <c r="BB6420" s="126"/>
      <c r="BE6420" s="126"/>
    </row>
    <row r="6421" spans="5:57" x14ac:dyDescent="0.25">
      <c r="E6421" s="403"/>
      <c r="F6421" s="403"/>
      <c r="G6421" s="403"/>
      <c r="H6421" s="403"/>
      <c r="BB6421" s="126"/>
      <c r="BE6421" s="126"/>
    </row>
    <row r="6422" spans="5:57" x14ac:dyDescent="0.25">
      <c r="E6422" s="403"/>
      <c r="F6422" s="403"/>
      <c r="G6422" s="403"/>
      <c r="H6422" s="403"/>
      <c r="BB6422" s="126"/>
      <c r="BE6422" s="126"/>
    </row>
    <row r="6423" spans="5:57" x14ac:dyDescent="0.25">
      <c r="E6423" s="403"/>
      <c r="F6423" s="403"/>
      <c r="G6423" s="403"/>
      <c r="H6423" s="403"/>
      <c r="BB6423" s="126"/>
      <c r="BE6423" s="126"/>
    </row>
    <row r="6424" spans="5:57" x14ac:dyDescent="0.25">
      <c r="E6424" s="403"/>
      <c r="F6424" s="403"/>
      <c r="G6424" s="403"/>
      <c r="H6424" s="403"/>
      <c r="BB6424" s="126"/>
      <c r="BE6424" s="126"/>
    </row>
    <row r="6425" spans="5:57" x14ac:dyDescent="0.25">
      <c r="E6425" s="403"/>
      <c r="F6425" s="403"/>
      <c r="G6425" s="403"/>
      <c r="H6425" s="403"/>
      <c r="BB6425" s="126"/>
      <c r="BE6425" s="126"/>
    </row>
    <row r="6426" spans="5:57" x14ac:dyDescent="0.25">
      <c r="E6426" s="403"/>
      <c r="F6426" s="403"/>
      <c r="G6426" s="403"/>
      <c r="H6426" s="403"/>
      <c r="BB6426" s="126"/>
      <c r="BE6426" s="126"/>
    </row>
    <row r="6427" spans="5:57" x14ac:dyDescent="0.25">
      <c r="E6427" s="403"/>
      <c r="F6427" s="403"/>
      <c r="G6427" s="403"/>
      <c r="H6427" s="403"/>
      <c r="BB6427" s="126"/>
      <c r="BE6427" s="126"/>
    </row>
    <row r="6428" spans="5:57" x14ac:dyDescent="0.25">
      <c r="E6428" s="403"/>
      <c r="F6428" s="403"/>
      <c r="G6428" s="403"/>
      <c r="H6428" s="403"/>
      <c r="BB6428" s="126"/>
      <c r="BE6428" s="126"/>
    </row>
    <row r="6429" spans="5:57" x14ac:dyDescent="0.25">
      <c r="E6429" s="403"/>
      <c r="F6429" s="403"/>
      <c r="G6429" s="403"/>
      <c r="H6429" s="403"/>
      <c r="BB6429" s="126"/>
      <c r="BE6429" s="126"/>
    </row>
    <row r="6430" spans="5:57" x14ac:dyDescent="0.25">
      <c r="E6430" s="403"/>
      <c r="F6430" s="403"/>
      <c r="G6430" s="403"/>
      <c r="H6430" s="403"/>
      <c r="BB6430" s="126"/>
      <c r="BE6430" s="126"/>
    </row>
    <row r="6431" spans="5:57" x14ac:dyDescent="0.25">
      <c r="E6431" s="403"/>
      <c r="F6431" s="403"/>
      <c r="G6431" s="403"/>
      <c r="H6431" s="403"/>
      <c r="BB6431" s="126"/>
      <c r="BE6431" s="126"/>
    </row>
    <row r="6432" spans="5:57" x14ac:dyDescent="0.25">
      <c r="E6432" s="403"/>
      <c r="F6432" s="403"/>
      <c r="G6432" s="403"/>
      <c r="H6432" s="403"/>
      <c r="BB6432" s="126"/>
      <c r="BE6432" s="126"/>
    </row>
    <row r="6433" spans="5:57" x14ac:dyDescent="0.25">
      <c r="E6433" s="403"/>
      <c r="F6433" s="403"/>
      <c r="G6433" s="403"/>
      <c r="H6433" s="403"/>
      <c r="BB6433" s="126"/>
      <c r="BE6433" s="126"/>
    </row>
    <row r="6434" spans="5:57" x14ac:dyDescent="0.25">
      <c r="E6434" s="403"/>
      <c r="F6434" s="403"/>
      <c r="G6434" s="403"/>
      <c r="H6434" s="403"/>
      <c r="BB6434" s="126"/>
      <c r="BE6434" s="126"/>
    </row>
    <row r="6435" spans="5:57" x14ac:dyDescent="0.25">
      <c r="E6435" s="403"/>
      <c r="F6435" s="403"/>
      <c r="G6435" s="403"/>
      <c r="H6435" s="403"/>
      <c r="BB6435" s="126"/>
      <c r="BE6435" s="126"/>
    </row>
    <row r="6436" spans="5:57" x14ac:dyDescent="0.25">
      <c r="E6436" s="403"/>
      <c r="F6436" s="403"/>
      <c r="G6436" s="403"/>
      <c r="H6436" s="403"/>
      <c r="BB6436" s="126"/>
      <c r="BE6436" s="126"/>
    </row>
    <row r="6437" spans="5:57" x14ac:dyDescent="0.25">
      <c r="E6437" s="403"/>
      <c r="F6437" s="403"/>
      <c r="G6437" s="403"/>
      <c r="H6437" s="403"/>
      <c r="BB6437" s="126"/>
      <c r="BE6437" s="126"/>
    </row>
    <row r="6438" spans="5:57" x14ac:dyDescent="0.25">
      <c r="E6438" s="403"/>
      <c r="F6438" s="403"/>
      <c r="G6438" s="403"/>
      <c r="H6438" s="403"/>
      <c r="BB6438" s="126"/>
      <c r="BE6438" s="126"/>
    </row>
    <row r="6439" spans="5:57" x14ac:dyDescent="0.25">
      <c r="E6439" s="403"/>
      <c r="F6439" s="403"/>
      <c r="G6439" s="403"/>
      <c r="H6439" s="403"/>
      <c r="BB6439" s="126"/>
      <c r="BE6439" s="126"/>
    </row>
    <row r="6440" spans="5:57" x14ac:dyDescent="0.25">
      <c r="E6440" s="403"/>
      <c r="F6440" s="403"/>
      <c r="G6440" s="403"/>
      <c r="H6440" s="403"/>
      <c r="BB6440" s="126"/>
      <c r="BE6440" s="126"/>
    </row>
    <row r="6441" spans="5:57" x14ac:dyDescent="0.25">
      <c r="E6441" s="403"/>
      <c r="F6441" s="403"/>
      <c r="G6441" s="403"/>
      <c r="H6441" s="403"/>
      <c r="BB6441" s="126"/>
      <c r="BE6441" s="126"/>
    </row>
    <row r="6442" spans="5:57" x14ac:dyDescent="0.25">
      <c r="E6442" s="403"/>
      <c r="F6442" s="403"/>
      <c r="G6442" s="403"/>
      <c r="H6442" s="403"/>
      <c r="BB6442" s="126"/>
      <c r="BE6442" s="126"/>
    </row>
    <row r="6443" spans="5:57" x14ac:dyDescent="0.25">
      <c r="E6443" s="403"/>
      <c r="F6443" s="403"/>
      <c r="G6443" s="403"/>
      <c r="H6443" s="403"/>
      <c r="BB6443" s="126"/>
      <c r="BE6443" s="126"/>
    </row>
    <row r="6444" spans="5:57" x14ac:dyDescent="0.25">
      <c r="E6444" s="403"/>
      <c r="F6444" s="403"/>
      <c r="G6444" s="403"/>
      <c r="H6444" s="403"/>
      <c r="BB6444" s="126"/>
      <c r="BE6444" s="126"/>
    </row>
    <row r="6445" spans="5:57" x14ac:dyDescent="0.25">
      <c r="E6445" s="403"/>
      <c r="F6445" s="403"/>
      <c r="G6445" s="403"/>
      <c r="H6445" s="403"/>
      <c r="BB6445" s="126"/>
      <c r="BE6445" s="126"/>
    </row>
    <row r="6446" spans="5:57" x14ac:dyDescent="0.25">
      <c r="E6446" s="403"/>
      <c r="F6446" s="403"/>
      <c r="G6446" s="403"/>
      <c r="H6446" s="403"/>
      <c r="BB6446" s="126"/>
      <c r="BE6446" s="126"/>
    </row>
    <row r="6447" spans="5:57" x14ac:dyDescent="0.25">
      <c r="E6447" s="403"/>
      <c r="F6447" s="403"/>
      <c r="G6447" s="403"/>
      <c r="H6447" s="403"/>
      <c r="BB6447" s="126"/>
      <c r="BE6447" s="126"/>
    </row>
    <row r="6448" spans="5:57" x14ac:dyDescent="0.25">
      <c r="E6448" s="403"/>
      <c r="F6448" s="403"/>
      <c r="G6448" s="403"/>
      <c r="H6448" s="403"/>
      <c r="BB6448" s="126"/>
      <c r="BE6448" s="126"/>
    </row>
    <row r="6449" spans="5:57" x14ac:dyDescent="0.25">
      <c r="E6449" s="403"/>
      <c r="F6449" s="403"/>
      <c r="G6449" s="403"/>
      <c r="H6449" s="403"/>
      <c r="BB6449" s="126"/>
      <c r="BE6449" s="126"/>
    </row>
    <row r="6450" spans="5:57" x14ac:dyDescent="0.25">
      <c r="E6450" s="403"/>
      <c r="F6450" s="403"/>
      <c r="G6450" s="403"/>
      <c r="H6450" s="403"/>
      <c r="BB6450" s="126"/>
      <c r="BE6450" s="126"/>
    </row>
    <row r="6451" spans="5:57" x14ac:dyDescent="0.25">
      <c r="E6451" s="403"/>
      <c r="F6451" s="403"/>
      <c r="G6451" s="403"/>
      <c r="H6451" s="403"/>
      <c r="BB6451" s="126"/>
      <c r="BE6451" s="126"/>
    </row>
    <row r="6452" spans="5:57" x14ac:dyDescent="0.25">
      <c r="E6452" s="403"/>
      <c r="F6452" s="403"/>
      <c r="G6452" s="403"/>
      <c r="H6452" s="403"/>
      <c r="BB6452" s="126"/>
      <c r="BE6452" s="126"/>
    </row>
    <row r="6453" spans="5:57" x14ac:dyDescent="0.25">
      <c r="E6453" s="403"/>
      <c r="F6453" s="403"/>
      <c r="G6453" s="403"/>
      <c r="H6453" s="403"/>
      <c r="BB6453" s="126"/>
      <c r="BE6453" s="126"/>
    </row>
    <row r="6454" spans="5:57" x14ac:dyDescent="0.25">
      <c r="E6454" s="403"/>
      <c r="F6454" s="403"/>
      <c r="G6454" s="403"/>
      <c r="H6454" s="403"/>
      <c r="BB6454" s="126"/>
      <c r="BE6454" s="126"/>
    </row>
    <row r="6455" spans="5:57" x14ac:dyDescent="0.25">
      <c r="E6455" s="403"/>
      <c r="F6455" s="403"/>
      <c r="G6455" s="403"/>
      <c r="H6455" s="403"/>
      <c r="BB6455" s="126"/>
      <c r="BE6455" s="126"/>
    </row>
    <row r="6456" spans="5:57" x14ac:dyDescent="0.25">
      <c r="E6456" s="403"/>
      <c r="F6456" s="403"/>
      <c r="G6456" s="403"/>
      <c r="H6456" s="403"/>
      <c r="BB6456" s="126"/>
      <c r="BE6456" s="126"/>
    </row>
    <row r="6457" spans="5:57" x14ac:dyDescent="0.25">
      <c r="E6457" s="403"/>
      <c r="F6457" s="403"/>
      <c r="G6457" s="403"/>
      <c r="H6457" s="403"/>
      <c r="BB6457" s="126"/>
      <c r="BE6457" s="126"/>
    </row>
    <row r="6458" spans="5:57" x14ac:dyDescent="0.25">
      <c r="E6458" s="403"/>
      <c r="F6458" s="403"/>
      <c r="G6458" s="403"/>
      <c r="H6458" s="403"/>
      <c r="BB6458" s="126"/>
      <c r="BE6458" s="126"/>
    </row>
    <row r="6459" spans="5:57" x14ac:dyDescent="0.25">
      <c r="E6459" s="403"/>
      <c r="F6459" s="403"/>
      <c r="G6459" s="403"/>
      <c r="H6459" s="403"/>
      <c r="BB6459" s="126"/>
      <c r="BE6459" s="126"/>
    </row>
    <row r="6460" spans="5:57" x14ac:dyDescent="0.25">
      <c r="E6460" s="403"/>
      <c r="F6460" s="403"/>
      <c r="G6460" s="403"/>
      <c r="H6460" s="403"/>
      <c r="BB6460" s="126"/>
      <c r="BE6460" s="126"/>
    </row>
    <row r="6461" spans="5:57" x14ac:dyDescent="0.25">
      <c r="E6461" s="403"/>
      <c r="F6461" s="403"/>
      <c r="G6461" s="403"/>
      <c r="H6461" s="403"/>
      <c r="BB6461" s="126"/>
      <c r="BE6461" s="126"/>
    </row>
    <row r="6462" spans="5:57" x14ac:dyDescent="0.25">
      <c r="E6462" s="403"/>
      <c r="F6462" s="403"/>
      <c r="G6462" s="403"/>
      <c r="H6462" s="403"/>
      <c r="BB6462" s="126"/>
      <c r="BE6462" s="126"/>
    </row>
    <row r="6463" spans="5:57" x14ac:dyDescent="0.25">
      <c r="E6463" s="403"/>
      <c r="F6463" s="403"/>
      <c r="G6463" s="403"/>
      <c r="H6463" s="403"/>
      <c r="BB6463" s="126"/>
      <c r="BE6463" s="126"/>
    </row>
    <row r="6464" spans="5:57" x14ac:dyDescent="0.25">
      <c r="E6464" s="403"/>
      <c r="F6464" s="403"/>
      <c r="G6464" s="403"/>
      <c r="H6464" s="403"/>
      <c r="BB6464" s="126"/>
      <c r="BE6464" s="126"/>
    </row>
    <row r="6465" spans="5:57" x14ac:dyDescent="0.25">
      <c r="E6465" s="403"/>
      <c r="F6465" s="403"/>
      <c r="G6465" s="403"/>
      <c r="H6465" s="403"/>
      <c r="BB6465" s="126"/>
      <c r="BE6465" s="126"/>
    </row>
    <row r="6466" spans="5:57" x14ac:dyDescent="0.25">
      <c r="E6466" s="403"/>
      <c r="F6466" s="403"/>
      <c r="G6466" s="403"/>
      <c r="H6466" s="403"/>
      <c r="BB6466" s="126"/>
      <c r="BE6466" s="126"/>
    </row>
    <row r="6467" spans="5:57" x14ac:dyDescent="0.25">
      <c r="E6467" s="403"/>
      <c r="F6467" s="403"/>
      <c r="G6467" s="403"/>
      <c r="H6467" s="403"/>
      <c r="BB6467" s="126"/>
      <c r="BE6467" s="126"/>
    </row>
    <row r="6468" spans="5:57" x14ac:dyDescent="0.25">
      <c r="E6468" s="403"/>
      <c r="F6468" s="403"/>
      <c r="G6468" s="403"/>
      <c r="H6468" s="403"/>
      <c r="BB6468" s="126"/>
      <c r="BE6468" s="126"/>
    </row>
    <row r="6469" spans="5:57" x14ac:dyDescent="0.25">
      <c r="E6469" s="403"/>
      <c r="F6469" s="403"/>
      <c r="G6469" s="403"/>
      <c r="H6469" s="403"/>
      <c r="BB6469" s="126"/>
      <c r="BE6469" s="126"/>
    </row>
    <row r="6470" spans="5:57" x14ac:dyDescent="0.25">
      <c r="E6470" s="403"/>
      <c r="F6470" s="403"/>
      <c r="G6470" s="403"/>
      <c r="H6470" s="403"/>
      <c r="BB6470" s="126"/>
      <c r="BE6470" s="126"/>
    </row>
    <row r="6471" spans="5:57" x14ac:dyDescent="0.25">
      <c r="E6471" s="403"/>
      <c r="F6471" s="403"/>
      <c r="G6471" s="403"/>
      <c r="H6471" s="403"/>
      <c r="BB6471" s="126"/>
      <c r="BE6471" s="126"/>
    </row>
    <row r="6472" spans="5:57" x14ac:dyDescent="0.25">
      <c r="E6472" s="403"/>
      <c r="F6472" s="403"/>
      <c r="G6472" s="403"/>
      <c r="H6472" s="403"/>
      <c r="BB6472" s="126"/>
      <c r="BE6472" s="126"/>
    </row>
    <row r="6473" spans="5:57" x14ac:dyDescent="0.25">
      <c r="E6473" s="403"/>
      <c r="F6473" s="403"/>
      <c r="G6473" s="403"/>
      <c r="H6473" s="403"/>
      <c r="BB6473" s="126"/>
      <c r="BE6473" s="126"/>
    </row>
    <row r="6474" spans="5:57" x14ac:dyDescent="0.25">
      <c r="E6474" s="403"/>
      <c r="F6474" s="403"/>
      <c r="G6474" s="403"/>
      <c r="H6474" s="403"/>
      <c r="BB6474" s="126"/>
      <c r="BE6474" s="126"/>
    </row>
    <row r="6475" spans="5:57" x14ac:dyDescent="0.25">
      <c r="E6475" s="403"/>
      <c r="F6475" s="403"/>
      <c r="G6475" s="403"/>
      <c r="H6475" s="403"/>
      <c r="BB6475" s="126"/>
      <c r="BE6475" s="126"/>
    </row>
    <row r="6476" spans="5:57" x14ac:dyDescent="0.25">
      <c r="E6476" s="403"/>
      <c r="F6476" s="403"/>
      <c r="G6476" s="403"/>
      <c r="H6476" s="403"/>
      <c r="BB6476" s="126"/>
      <c r="BE6476" s="126"/>
    </row>
    <row r="6477" spans="5:57" x14ac:dyDescent="0.25">
      <c r="E6477" s="403"/>
      <c r="F6477" s="403"/>
      <c r="G6477" s="403"/>
      <c r="H6477" s="403"/>
      <c r="BB6477" s="126"/>
      <c r="BE6477" s="126"/>
    </row>
    <row r="6478" spans="5:57" x14ac:dyDescent="0.25">
      <c r="E6478" s="403"/>
      <c r="F6478" s="403"/>
      <c r="G6478" s="403"/>
      <c r="H6478" s="403"/>
      <c r="BB6478" s="126"/>
      <c r="BE6478" s="126"/>
    </row>
    <row r="6479" spans="5:57" x14ac:dyDescent="0.25">
      <c r="E6479" s="403"/>
      <c r="F6479" s="403"/>
      <c r="G6479" s="403"/>
      <c r="H6479" s="403"/>
      <c r="BB6479" s="126"/>
      <c r="BE6479" s="126"/>
    </row>
    <row r="6480" spans="5:57" x14ac:dyDescent="0.25">
      <c r="E6480" s="403"/>
      <c r="F6480" s="403"/>
      <c r="G6480" s="403"/>
      <c r="H6480" s="403"/>
      <c r="BB6480" s="126"/>
      <c r="BE6480" s="126"/>
    </row>
    <row r="6481" spans="5:57" x14ac:dyDescent="0.25">
      <c r="E6481" s="403"/>
      <c r="F6481" s="403"/>
      <c r="G6481" s="403"/>
      <c r="H6481" s="403"/>
      <c r="BB6481" s="126"/>
      <c r="BE6481" s="126"/>
    </row>
    <row r="6482" spans="5:57" x14ac:dyDescent="0.25">
      <c r="E6482" s="403"/>
      <c r="F6482" s="403"/>
      <c r="G6482" s="403"/>
      <c r="H6482" s="403"/>
      <c r="BB6482" s="126"/>
      <c r="BE6482" s="126"/>
    </row>
    <row r="6483" spans="5:57" x14ac:dyDescent="0.25">
      <c r="E6483" s="403"/>
      <c r="F6483" s="403"/>
      <c r="G6483" s="403"/>
      <c r="H6483" s="403"/>
      <c r="BB6483" s="126"/>
      <c r="BE6483" s="126"/>
    </row>
    <row r="6484" spans="5:57" x14ac:dyDescent="0.25">
      <c r="E6484" s="403"/>
      <c r="F6484" s="403"/>
      <c r="G6484" s="403"/>
      <c r="H6484" s="403"/>
      <c r="BB6484" s="126"/>
      <c r="BE6484" s="126"/>
    </row>
    <row r="6485" spans="5:57" x14ac:dyDescent="0.25">
      <c r="E6485" s="403"/>
      <c r="F6485" s="403"/>
      <c r="G6485" s="403"/>
      <c r="H6485" s="403"/>
      <c r="BB6485" s="126"/>
      <c r="BE6485" s="126"/>
    </row>
    <row r="6486" spans="5:57" x14ac:dyDescent="0.25">
      <c r="E6486" s="403"/>
      <c r="F6486" s="403"/>
      <c r="G6486" s="403"/>
      <c r="H6486" s="403"/>
      <c r="BB6486" s="126"/>
      <c r="BE6486" s="126"/>
    </row>
    <row r="6487" spans="5:57" x14ac:dyDescent="0.25">
      <c r="E6487" s="403"/>
      <c r="F6487" s="403"/>
      <c r="G6487" s="403"/>
      <c r="H6487" s="403"/>
      <c r="BB6487" s="126"/>
      <c r="BE6487" s="126"/>
    </row>
    <row r="6488" spans="5:57" x14ac:dyDescent="0.25">
      <c r="E6488" s="403"/>
      <c r="F6488" s="403"/>
      <c r="G6488" s="403"/>
      <c r="H6488" s="403"/>
      <c r="BB6488" s="126"/>
      <c r="BE6488" s="126"/>
    </row>
    <row r="6489" spans="5:57" x14ac:dyDescent="0.25">
      <c r="E6489" s="403"/>
      <c r="F6489" s="403"/>
      <c r="G6489" s="403"/>
      <c r="H6489" s="403"/>
      <c r="BB6489" s="126"/>
      <c r="BE6489" s="126"/>
    </row>
    <row r="6490" spans="5:57" x14ac:dyDescent="0.25">
      <c r="E6490" s="403"/>
      <c r="F6490" s="403"/>
      <c r="G6490" s="403"/>
      <c r="H6490" s="403"/>
      <c r="BB6490" s="126"/>
      <c r="BE6490" s="126"/>
    </row>
    <row r="6491" spans="5:57" x14ac:dyDescent="0.25">
      <c r="E6491" s="403"/>
      <c r="F6491" s="403"/>
      <c r="G6491" s="403"/>
      <c r="H6491" s="403"/>
      <c r="BB6491" s="126"/>
      <c r="BE6491" s="126"/>
    </row>
    <row r="6492" spans="5:57" x14ac:dyDescent="0.25">
      <c r="E6492" s="403"/>
      <c r="F6492" s="403"/>
      <c r="G6492" s="403"/>
      <c r="H6492" s="403"/>
      <c r="BB6492" s="126"/>
      <c r="BE6492" s="126"/>
    </row>
    <row r="6493" spans="5:57" x14ac:dyDescent="0.25">
      <c r="E6493" s="403"/>
      <c r="F6493" s="403"/>
      <c r="G6493" s="403"/>
      <c r="H6493" s="403"/>
      <c r="BB6493" s="126"/>
      <c r="BE6493" s="126"/>
    </row>
    <row r="6494" spans="5:57" x14ac:dyDescent="0.25">
      <c r="E6494" s="403"/>
      <c r="F6494" s="403"/>
      <c r="G6494" s="403"/>
      <c r="H6494" s="403"/>
      <c r="BB6494" s="126"/>
      <c r="BE6494" s="126"/>
    </row>
    <row r="6495" spans="5:57" x14ac:dyDescent="0.25">
      <c r="E6495" s="403"/>
      <c r="F6495" s="403"/>
      <c r="G6495" s="403"/>
      <c r="H6495" s="403"/>
      <c r="BB6495" s="126"/>
      <c r="BE6495" s="126"/>
    </row>
    <row r="6496" spans="5:57" x14ac:dyDescent="0.25">
      <c r="E6496" s="403"/>
      <c r="F6496" s="403"/>
      <c r="G6496" s="403"/>
      <c r="H6496" s="403"/>
      <c r="BB6496" s="126"/>
      <c r="BE6496" s="126"/>
    </row>
    <row r="6497" spans="5:57" x14ac:dyDescent="0.25">
      <c r="E6497" s="403"/>
      <c r="F6497" s="403"/>
      <c r="G6497" s="403"/>
      <c r="H6497" s="403"/>
      <c r="BB6497" s="126"/>
      <c r="BE6497" s="126"/>
    </row>
    <row r="6498" spans="5:57" x14ac:dyDescent="0.25">
      <c r="E6498" s="403"/>
      <c r="F6498" s="403"/>
      <c r="G6498" s="403"/>
      <c r="H6498" s="403"/>
      <c r="BB6498" s="126"/>
      <c r="BE6498" s="126"/>
    </row>
    <row r="6499" spans="5:57" x14ac:dyDescent="0.25">
      <c r="E6499" s="403"/>
      <c r="F6499" s="403"/>
      <c r="G6499" s="403"/>
      <c r="H6499" s="403"/>
      <c r="BB6499" s="126"/>
      <c r="BE6499" s="126"/>
    </row>
    <row r="6500" spans="5:57" x14ac:dyDescent="0.25">
      <c r="E6500" s="403"/>
      <c r="F6500" s="403"/>
      <c r="G6500" s="403"/>
      <c r="H6500" s="403"/>
      <c r="BB6500" s="126"/>
      <c r="BE6500" s="126"/>
    </row>
    <row r="6501" spans="5:57" x14ac:dyDescent="0.25">
      <c r="E6501" s="403"/>
      <c r="F6501" s="403"/>
      <c r="G6501" s="403"/>
      <c r="H6501" s="403"/>
      <c r="BB6501" s="126"/>
      <c r="BE6501" s="126"/>
    </row>
    <row r="6502" spans="5:57" x14ac:dyDescent="0.25">
      <c r="E6502" s="403"/>
      <c r="F6502" s="403"/>
      <c r="G6502" s="403"/>
      <c r="H6502" s="403"/>
      <c r="BB6502" s="126"/>
      <c r="BE6502" s="126"/>
    </row>
    <row r="6503" spans="5:57" x14ac:dyDescent="0.25">
      <c r="E6503" s="403"/>
      <c r="F6503" s="403"/>
      <c r="G6503" s="403"/>
      <c r="H6503" s="403"/>
      <c r="BB6503" s="126"/>
      <c r="BE6503" s="126"/>
    </row>
    <row r="6504" spans="5:57" x14ac:dyDescent="0.25">
      <c r="E6504" s="403"/>
      <c r="F6504" s="403"/>
      <c r="G6504" s="403"/>
      <c r="H6504" s="403"/>
      <c r="BB6504" s="126"/>
      <c r="BE6504" s="126"/>
    </row>
    <row r="6505" spans="5:57" x14ac:dyDescent="0.25">
      <c r="E6505" s="403"/>
      <c r="F6505" s="403"/>
      <c r="G6505" s="403"/>
      <c r="H6505" s="403"/>
      <c r="BB6505" s="126"/>
      <c r="BE6505" s="126"/>
    </row>
    <row r="6506" spans="5:57" x14ac:dyDescent="0.25">
      <c r="E6506" s="403"/>
      <c r="F6506" s="403"/>
      <c r="G6506" s="403"/>
      <c r="H6506" s="403"/>
      <c r="BB6506" s="126"/>
      <c r="BE6506" s="126"/>
    </row>
    <row r="6507" spans="5:57" x14ac:dyDescent="0.25">
      <c r="E6507" s="403"/>
      <c r="F6507" s="403"/>
      <c r="G6507" s="403"/>
      <c r="H6507" s="403"/>
      <c r="BB6507" s="126"/>
      <c r="BE6507" s="126"/>
    </row>
    <row r="6508" spans="5:57" x14ac:dyDescent="0.25">
      <c r="E6508" s="403"/>
      <c r="F6508" s="403"/>
      <c r="G6508" s="403"/>
      <c r="H6508" s="403"/>
      <c r="BB6508" s="126"/>
      <c r="BE6508" s="126"/>
    </row>
    <row r="6509" spans="5:57" x14ac:dyDescent="0.25">
      <c r="E6509" s="403"/>
      <c r="F6509" s="403"/>
      <c r="G6509" s="403"/>
      <c r="H6509" s="403"/>
      <c r="BB6509" s="126"/>
      <c r="BE6509" s="126"/>
    </row>
    <row r="6510" spans="5:57" x14ac:dyDescent="0.25">
      <c r="E6510" s="403"/>
      <c r="F6510" s="403"/>
      <c r="G6510" s="403"/>
      <c r="H6510" s="403"/>
      <c r="BB6510" s="126"/>
      <c r="BE6510" s="126"/>
    </row>
    <row r="6511" spans="5:57" x14ac:dyDescent="0.25">
      <c r="E6511" s="403"/>
      <c r="F6511" s="403"/>
      <c r="G6511" s="403"/>
      <c r="H6511" s="403"/>
      <c r="BB6511" s="126"/>
      <c r="BE6511" s="126"/>
    </row>
    <row r="6512" spans="5:57" x14ac:dyDescent="0.25">
      <c r="E6512" s="403"/>
      <c r="F6512" s="403"/>
      <c r="G6512" s="403"/>
      <c r="H6512" s="403"/>
      <c r="BB6512" s="126"/>
      <c r="BE6512" s="126"/>
    </row>
    <row r="6513" spans="5:57" x14ac:dyDescent="0.25">
      <c r="E6513" s="403"/>
      <c r="F6513" s="403"/>
      <c r="G6513" s="403"/>
      <c r="H6513" s="403"/>
      <c r="BB6513" s="126"/>
      <c r="BE6513" s="126"/>
    </row>
    <row r="6514" spans="5:57" x14ac:dyDescent="0.25">
      <c r="E6514" s="403"/>
      <c r="F6514" s="403"/>
      <c r="G6514" s="403"/>
      <c r="H6514" s="403"/>
      <c r="BB6514" s="126"/>
      <c r="BE6514" s="126"/>
    </row>
    <row r="6515" spans="5:57" x14ac:dyDescent="0.25">
      <c r="E6515" s="403"/>
      <c r="F6515" s="403"/>
      <c r="G6515" s="403"/>
      <c r="H6515" s="403"/>
      <c r="BB6515" s="126"/>
      <c r="BE6515" s="126"/>
    </row>
    <row r="6516" spans="5:57" x14ac:dyDescent="0.25">
      <c r="E6516" s="403"/>
      <c r="F6516" s="403"/>
      <c r="G6516" s="403"/>
      <c r="H6516" s="403"/>
      <c r="BB6516" s="126"/>
      <c r="BE6516" s="126"/>
    </row>
    <row r="6517" spans="5:57" x14ac:dyDescent="0.25">
      <c r="E6517" s="403"/>
      <c r="F6517" s="403"/>
      <c r="G6517" s="403"/>
      <c r="H6517" s="403"/>
      <c r="BB6517" s="126"/>
      <c r="BE6517" s="126"/>
    </row>
    <row r="6518" spans="5:57" x14ac:dyDescent="0.25">
      <c r="E6518" s="403"/>
      <c r="F6518" s="403"/>
      <c r="G6518" s="403"/>
      <c r="H6518" s="403"/>
      <c r="BB6518" s="126"/>
      <c r="BE6518" s="126"/>
    </row>
    <row r="6519" spans="5:57" x14ac:dyDescent="0.25">
      <c r="E6519" s="403"/>
      <c r="F6519" s="403"/>
      <c r="G6519" s="403"/>
      <c r="H6519" s="403"/>
      <c r="BB6519" s="126"/>
      <c r="BE6519" s="126"/>
    </row>
    <row r="6520" spans="5:57" x14ac:dyDescent="0.25">
      <c r="E6520" s="403"/>
      <c r="F6520" s="403"/>
      <c r="G6520" s="403"/>
      <c r="H6520" s="403"/>
      <c r="BB6520" s="126"/>
      <c r="BE6520" s="126"/>
    </row>
    <row r="6521" spans="5:57" x14ac:dyDescent="0.25">
      <c r="E6521" s="403"/>
      <c r="F6521" s="403"/>
      <c r="G6521" s="403"/>
      <c r="H6521" s="403"/>
      <c r="BB6521" s="126"/>
      <c r="BE6521" s="126"/>
    </row>
    <row r="6522" spans="5:57" x14ac:dyDescent="0.25">
      <c r="E6522" s="403"/>
      <c r="F6522" s="403"/>
      <c r="G6522" s="403"/>
      <c r="H6522" s="403"/>
      <c r="BB6522" s="126"/>
      <c r="BE6522" s="126"/>
    </row>
    <row r="6523" spans="5:57" x14ac:dyDescent="0.25">
      <c r="E6523" s="403"/>
      <c r="F6523" s="403"/>
      <c r="G6523" s="403"/>
      <c r="H6523" s="403"/>
      <c r="BB6523" s="126"/>
      <c r="BE6523" s="126"/>
    </row>
    <row r="6524" spans="5:57" x14ac:dyDescent="0.25">
      <c r="E6524" s="403"/>
      <c r="F6524" s="403"/>
      <c r="G6524" s="403"/>
      <c r="H6524" s="403"/>
      <c r="BB6524" s="126"/>
      <c r="BE6524" s="126"/>
    </row>
    <row r="6525" spans="5:57" x14ac:dyDescent="0.25">
      <c r="E6525" s="403"/>
      <c r="F6525" s="403"/>
      <c r="G6525" s="403"/>
      <c r="H6525" s="403"/>
      <c r="BB6525" s="126"/>
      <c r="BE6525" s="126"/>
    </row>
    <row r="6526" spans="5:57" x14ac:dyDescent="0.25">
      <c r="E6526" s="403"/>
      <c r="F6526" s="403"/>
      <c r="G6526" s="403"/>
      <c r="H6526" s="403"/>
      <c r="BB6526" s="126"/>
      <c r="BE6526" s="126"/>
    </row>
    <row r="6527" spans="5:57" x14ac:dyDescent="0.25">
      <c r="E6527" s="403"/>
      <c r="F6527" s="403"/>
      <c r="G6527" s="403"/>
      <c r="H6527" s="403"/>
      <c r="BB6527" s="126"/>
      <c r="BE6527" s="126"/>
    </row>
    <row r="6528" spans="5:57" x14ac:dyDescent="0.25">
      <c r="E6528" s="403"/>
      <c r="F6528" s="403"/>
      <c r="G6528" s="403"/>
      <c r="H6528" s="403"/>
      <c r="BB6528" s="126"/>
      <c r="BE6528" s="126"/>
    </row>
    <row r="6529" spans="5:57" x14ac:dyDescent="0.25">
      <c r="E6529" s="403"/>
      <c r="F6529" s="403"/>
      <c r="G6529" s="403"/>
      <c r="H6529" s="403"/>
      <c r="BB6529" s="126"/>
      <c r="BE6529" s="126"/>
    </row>
    <row r="6530" spans="5:57" x14ac:dyDescent="0.25">
      <c r="E6530" s="403"/>
      <c r="F6530" s="403"/>
      <c r="G6530" s="403"/>
      <c r="H6530" s="403"/>
      <c r="BB6530" s="126"/>
      <c r="BE6530" s="126"/>
    </row>
    <row r="6531" spans="5:57" x14ac:dyDescent="0.25">
      <c r="E6531" s="403"/>
      <c r="F6531" s="403"/>
      <c r="G6531" s="403"/>
      <c r="H6531" s="403"/>
      <c r="BB6531" s="126"/>
      <c r="BE6531" s="126"/>
    </row>
    <row r="6532" spans="5:57" x14ac:dyDescent="0.25">
      <c r="E6532" s="403"/>
      <c r="F6532" s="403"/>
      <c r="G6532" s="403"/>
      <c r="H6532" s="403"/>
      <c r="BB6532" s="126"/>
      <c r="BE6532" s="126"/>
    </row>
    <row r="6533" spans="5:57" x14ac:dyDescent="0.25">
      <c r="E6533" s="403"/>
      <c r="F6533" s="403"/>
      <c r="G6533" s="403"/>
      <c r="H6533" s="403"/>
      <c r="BB6533" s="126"/>
      <c r="BE6533" s="126"/>
    </row>
    <row r="6534" spans="5:57" x14ac:dyDescent="0.25">
      <c r="E6534" s="403"/>
      <c r="F6534" s="403"/>
      <c r="G6534" s="403"/>
      <c r="H6534" s="403"/>
      <c r="BB6534" s="126"/>
      <c r="BE6534" s="126"/>
    </row>
    <row r="6535" spans="5:57" x14ac:dyDescent="0.25">
      <c r="E6535" s="403"/>
      <c r="F6535" s="403"/>
      <c r="G6535" s="403"/>
      <c r="H6535" s="403"/>
      <c r="BB6535" s="126"/>
      <c r="BE6535" s="126"/>
    </row>
    <row r="6536" spans="5:57" x14ac:dyDescent="0.25">
      <c r="E6536" s="403"/>
      <c r="F6536" s="403"/>
      <c r="G6536" s="403"/>
      <c r="H6536" s="403"/>
      <c r="BB6536" s="126"/>
      <c r="BE6536" s="126"/>
    </row>
    <row r="6537" spans="5:57" x14ac:dyDescent="0.25">
      <c r="E6537" s="403"/>
      <c r="F6537" s="403"/>
      <c r="G6537" s="403"/>
      <c r="H6537" s="403"/>
      <c r="BB6537" s="126"/>
      <c r="BE6537" s="126"/>
    </row>
    <row r="6538" spans="5:57" x14ac:dyDescent="0.25">
      <c r="E6538" s="403"/>
      <c r="F6538" s="403"/>
      <c r="G6538" s="403"/>
      <c r="H6538" s="403"/>
      <c r="BB6538" s="126"/>
      <c r="BE6538" s="126"/>
    </row>
    <row r="6539" spans="5:57" x14ac:dyDescent="0.25">
      <c r="E6539" s="403"/>
      <c r="F6539" s="403"/>
      <c r="G6539" s="403"/>
      <c r="H6539" s="403"/>
      <c r="BB6539" s="126"/>
      <c r="BE6539" s="126"/>
    </row>
    <row r="6540" spans="5:57" x14ac:dyDescent="0.25">
      <c r="E6540" s="403"/>
      <c r="F6540" s="403"/>
      <c r="G6540" s="403"/>
      <c r="H6540" s="403"/>
      <c r="BB6540" s="126"/>
      <c r="BE6540" s="126"/>
    </row>
    <row r="6541" spans="5:57" x14ac:dyDescent="0.25">
      <c r="E6541" s="403"/>
      <c r="F6541" s="403"/>
      <c r="G6541" s="403"/>
      <c r="H6541" s="403"/>
      <c r="BB6541" s="126"/>
      <c r="BE6541" s="126"/>
    </row>
    <row r="6542" spans="5:57" x14ac:dyDescent="0.25">
      <c r="E6542" s="403"/>
      <c r="F6542" s="403"/>
      <c r="G6542" s="403"/>
      <c r="H6542" s="403"/>
      <c r="BB6542" s="126"/>
      <c r="BE6542" s="126"/>
    </row>
    <row r="6543" spans="5:57" x14ac:dyDescent="0.25">
      <c r="E6543" s="403"/>
      <c r="F6543" s="403"/>
      <c r="G6543" s="403"/>
      <c r="H6543" s="403"/>
      <c r="BB6543" s="126"/>
      <c r="BE6543" s="126"/>
    </row>
    <row r="6544" spans="5:57" x14ac:dyDescent="0.25">
      <c r="E6544" s="403"/>
      <c r="F6544" s="403"/>
      <c r="G6544" s="403"/>
      <c r="H6544" s="403"/>
      <c r="BB6544" s="126"/>
      <c r="BE6544" s="126"/>
    </row>
    <row r="6545" spans="5:57" x14ac:dyDescent="0.25">
      <c r="E6545" s="403"/>
      <c r="F6545" s="403"/>
      <c r="G6545" s="403"/>
      <c r="H6545" s="403"/>
      <c r="BB6545" s="126"/>
      <c r="BE6545" s="126"/>
    </row>
    <row r="6546" spans="5:57" x14ac:dyDescent="0.25">
      <c r="E6546" s="403"/>
      <c r="F6546" s="403"/>
      <c r="G6546" s="403"/>
      <c r="H6546" s="403"/>
      <c r="BB6546" s="126"/>
      <c r="BE6546" s="126"/>
    </row>
    <row r="6547" spans="5:57" x14ac:dyDescent="0.25">
      <c r="E6547" s="403"/>
      <c r="F6547" s="403"/>
      <c r="G6547" s="403"/>
      <c r="H6547" s="403"/>
      <c r="BB6547" s="126"/>
      <c r="BE6547" s="126"/>
    </row>
    <row r="6548" spans="5:57" x14ac:dyDescent="0.25">
      <c r="E6548" s="403"/>
      <c r="F6548" s="403"/>
      <c r="G6548" s="403"/>
      <c r="H6548" s="403"/>
      <c r="BB6548" s="126"/>
      <c r="BE6548" s="126"/>
    </row>
    <row r="6549" spans="5:57" x14ac:dyDescent="0.25">
      <c r="E6549" s="403"/>
      <c r="F6549" s="403"/>
      <c r="G6549" s="403"/>
      <c r="H6549" s="403"/>
      <c r="BB6549" s="126"/>
      <c r="BE6549" s="126"/>
    </row>
    <row r="6550" spans="5:57" x14ac:dyDescent="0.25">
      <c r="E6550" s="403"/>
      <c r="F6550" s="403"/>
      <c r="G6550" s="403"/>
      <c r="H6550" s="403"/>
      <c r="BB6550" s="126"/>
      <c r="BE6550" s="126"/>
    </row>
    <row r="6551" spans="5:57" x14ac:dyDescent="0.25">
      <c r="E6551" s="403"/>
      <c r="F6551" s="403"/>
      <c r="G6551" s="403"/>
      <c r="H6551" s="403"/>
      <c r="BB6551" s="126"/>
      <c r="BE6551" s="126"/>
    </row>
    <row r="6552" spans="5:57" x14ac:dyDescent="0.25">
      <c r="E6552" s="403"/>
      <c r="F6552" s="403"/>
      <c r="G6552" s="403"/>
      <c r="H6552" s="403"/>
      <c r="BB6552" s="126"/>
      <c r="BE6552" s="126"/>
    </row>
    <row r="6553" spans="5:57" x14ac:dyDescent="0.25">
      <c r="E6553" s="403"/>
      <c r="F6553" s="403"/>
      <c r="G6553" s="403"/>
      <c r="H6553" s="403"/>
      <c r="BB6553" s="126"/>
      <c r="BE6553" s="126"/>
    </row>
    <row r="6554" spans="5:57" x14ac:dyDescent="0.25">
      <c r="E6554" s="403"/>
      <c r="F6554" s="403"/>
      <c r="G6554" s="403"/>
      <c r="H6554" s="403"/>
      <c r="BB6554" s="126"/>
      <c r="BE6554" s="126"/>
    </row>
    <row r="6555" spans="5:57" x14ac:dyDescent="0.25">
      <c r="E6555" s="403"/>
      <c r="F6555" s="403"/>
      <c r="G6555" s="403"/>
      <c r="H6555" s="403"/>
      <c r="BB6555" s="126"/>
      <c r="BE6555" s="126"/>
    </row>
    <row r="6556" spans="5:57" x14ac:dyDescent="0.25">
      <c r="E6556" s="403"/>
      <c r="F6556" s="403"/>
      <c r="G6556" s="403"/>
      <c r="H6556" s="403"/>
      <c r="BB6556" s="126"/>
      <c r="BE6556" s="126"/>
    </row>
    <row r="6557" spans="5:57" x14ac:dyDescent="0.25">
      <c r="E6557" s="403"/>
      <c r="F6557" s="403"/>
      <c r="G6557" s="403"/>
      <c r="H6557" s="403"/>
      <c r="BB6557" s="126"/>
      <c r="BE6557" s="126"/>
    </row>
    <row r="6558" spans="5:57" x14ac:dyDescent="0.25">
      <c r="E6558" s="403"/>
      <c r="F6558" s="403"/>
      <c r="G6558" s="403"/>
      <c r="H6558" s="403"/>
      <c r="BB6558" s="126"/>
      <c r="BE6558" s="126"/>
    </row>
    <row r="6559" spans="5:57" x14ac:dyDescent="0.25">
      <c r="E6559" s="403"/>
      <c r="F6559" s="403"/>
      <c r="G6559" s="403"/>
      <c r="H6559" s="403"/>
      <c r="BB6559" s="126"/>
      <c r="BE6559" s="126"/>
    </row>
    <row r="6560" spans="5:57" x14ac:dyDescent="0.25">
      <c r="E6560" s="403"/>
      <c r="F6560" s="403"/>
      <c r="G6560" s="403"/>
      <c r="H6560" s="403"/>
      <c r="BB6560" s="126"/>
      <c r="BE6560" s="126"/>
    </row>
    <row r="6561" spans="5:57" x14ac:dyDescent="0.25">
      <c r="E6561" s="403"/>
      <c r="F6561" s="403"/>
      <c r="G6561" s="403"/>
      <c r="H6561" s="403"/>
      <c r="BB6561" s="126"/>
      <c r="BE6561" s="126"/>
    </row>
    <row r="6562" spans="5:57" x14ac:dyDescent="0.25">
      <c r="E6562" s="403"/>
      <c r="F6562" s="403"/>
      <c r="G6562" s="403"/>
      <c r="H6562" s="403"/>
      <c r="BB6562" s="126"/>
      <c r="BE6562" s="126"/>
    </row>
    <row r="6563" spans="5:57" x14ac:dyDescent="0.25">
      <c r="E6563" s="403"/>
      <c r="F6563" s="403"/>
      <c r="G6563" s="403"/>
      <c r="H6563" s="403"/>
      <c r="BB6563" s="126"/>
      <c r="BE6563" s="126"/>
    </row>
    <row r="6564" spans="5:57" x14ac:dyDescent="0.25">
      <c r="E6564" s="403"/>
      <c r="F6564" s="403"/>
      <c r="G6564" s="403"/>
      <c r="H6564" s="403"/>
      <c r="BB6564" s="126"/>
      <c r="BE6564" s="126"/>
    </row>
    <row r="6565" spans="5:57" x14ac:dyDescent="0.25">
      <c r="E6565" s="403"/>
      <c r="F6565" s="403"/>
      <c r="G6565" s="403"/>
      <c r="H6565" s="403"/>
      <c r="BB6565" s="126"/>
      <c r="BE6565" s="126"/>
    </row>
    <row r="6566" spans="5:57" x14ac:dyDescent="0.25">
      <c r="E6566" s="403"/>
      <c r="F6566" s="403"/>
      <c r="G6566" s="403"/>
      <c r="H6566" s="403"/>
      <c r="BB6566" s="126"/>
      <c r="BE6566" s="126"/>
    </row>
    <row r="6567" spans="5:57" x14ac:dyDescent="0.25">
      <c r="E6567" s="403"/>
      <c r="F6567" s="403"/>
      <c r="G6567" s="403"/>
      <c r="H6567" s="403"/>
      <c r="BB6567" s="126"/>
      <c r="BE6567" s="126"/>
    </row>
    <row r="6568" spans="5:57" x14ac:dyDescent="0.25">
      <c r="E6568" s="403"/>
      <c r="F6568" s="403"/>
      <c r="G6568" s="403"/>
      <c r="H6568" s="403"/>
      <c r="BB6568" s="126"/>
      <c r="BE6568" s="126"/>
    </row>
    <row r="6569" spans="5:57" x14ac:dyDescent="0.25">
      <c r="E6569" s="403"/>
      <c r="F6569" s="403"/>
      <c r="G6569" s="403"/>
      <c r="H6569" s="403"/>
      <c r="BB6569" s="126"/>
      <c r="BE6569" s="126"/>
    </row>
    <row r="6570" spans="5:57" x14ac:dyDescent="0.25">
      <c r="E6570" s="403"/>
      <c r="F6570" s="403"/>
      <c r="G6570" s="403"/>
      <c r="H6570" s="403"/>
      <c r="BB6570" s="126"/>
      <c r="BE6570" s="126"/>
    </row>
    <row r="6571" spans="5:57" x14ac:dyDescent="0.25">
      <c r="E6571" s="403"/>
      <c r="F6571" s="403"/>
      <c r="G6571" s="403"/>
      <c r="H6571" s="403"/>
      <c r="BB6571" s="126"/>
      <c r="BE6571" s="126"/>
    </row>
    <row r="6572" spans="5:57" x14ac:dyDescent="0.25">
      <c r="E6572" s="403"/>
      <c r="F6572" s="403"/>
      <c r="G6572" s="403"/>
      <c r="H6572" s="403"/>
      <c r="BB6572" s="126"/>
      <c r="BE6572" s="126"/>
    </row>
    <row r="6573" spans="5:57" x14ac:dyDescent="0.25">
      <c r="E6573" s="403"/>
      <c r="F6573" s="403"/>
      <c r="G6573" s="403"/>
      <c r="H6573" s="403"/>
      <c r="BB6573" s="126"/>
      <c r="BE6573" s="126"/>
    </row>
    <row r="6574" spans="5:57" x14ac:dyDescent="0.25">
      <c r="E6574" s="403"/>
      <c r="F6574" s="403"/>
      <c r="G6574" s="403"/>
      <c r="H6574" s="403"/>
      <c r="BB6574" s="126"/>
      <c r="BE6574" s="126"/>
    </row>
    <row r="6575" spans="5:57" x14ac:dyDescent="0.25">
      <c r="E6575" s="403"/>
      <c r="F6575" s="403"/>
      <c r="G6575" s="403"/>
      <c r="H6575" s="403"/>
      <c r="BB6575" s="126"/>
      <c r="BE6575" s="126"/>
    </row>
    <row r="6576" spans="5:57" x14ac:dyDescent="0.25">
      <c r="E6576" s="403"/>
      <c r="F6576" s="403"/>
      <c r="G6576" s="403"/>
      <c r="H6576" s="403"/>
      <c r="BB6576" s="126"/>
      <c r="BE6576" s="126"/>
    </row>
    <row r="6577" spans="5:57" x14ac:dyDescent="0.25">
      <c r="E6577" s="403"/>
      <c r="F6577" s="403"/>
      <c r="G6577" s="403"/>
      <c r="H6577" s="403"/>
      <c r="BB6577" s="126"/>
      <c r="BE6577" s="126"/>
    </row>
    <row r="6578" spans="5:57" x14ac:dyDescent="0.25">
      <c r="E6578" s="403"/>
      <c r="F6578" s="403"/>
      <c r="G6578" s="403"/>
      <c r="H6578" s="403"/>
      <c r="BB6578" s="126"/>
      <c r="BE6578" s="126"/>
    </row>
    <row r="6579" spans="5:57" x14ac:dyDescent="0.25">
      <c r="E6579" s="403"/>
      <c r="F6579" s="403"/>
      <c r="G6579" s="403"/>
      <c r="H6579" s="403"/>
      <c r="BB6579" s="126"/>
      <c r="BE6579" s="126"/>
    </row>
    <row r="6580" spans="5:57" x14ac:dyDescent="0.25">
      <c r="E6580" s="403"/>
      <c r="F6580" s="403"/>
      <c r="G6580" s="403"/>
      <c r="H6580" s="403"/>
      <c r="BB6580" s="126"/>
      <c r="BE6580" s="126"/>
    </row>
    <row r="6581" spans="5:57" x14ac:dyDescent="0.25">
      <c r="E6581" s="403"/>
      <c r="F6581" s="403"/>
      <c r="G6581" s="403"/>
      <c r="H6581" s="403"/>
      <c r="BB6581" s="126"/>
      <c r="BE6581" s="126"/>
    </row>
    <row r="6582" spans="5:57" x14ac:dyDescent="0.25">
      <c r="E6582" s="403"/>
      <c r="F6582" s="403"/>
      <c r="G6582" s="403"/>
      <c r="H6582" s="403"/>
      <c r="BB6582" s="126"/>
      <c r="BE6582" s="126"/>
    </row>
    <row r="6583" spans="5:57" x14ac:dyDescent="0.25">
      <c r="E6583" s="403"/>
      <c r="F6583" s="403"/>
      <c r="G6583" s="403"/>
      <c r="H6583" s="403"/>
      <c r="BB6583" s="126"/>
      <c r="BE6583" s="126"/>
    </row>
    <row r="6584" spans="5:57" x14ac:dyDescent="0.25">
      <c r="E6584" s="403"/>
      <c r="F6584" s="403"/>
      <c r="G6584" s="403"/>
      <c r="H6584" s="403"/>
      <c r="BB6584" s="126"/>
      <c r="BE6584" s="126"/>
    </row>
    <row r="6585" spans="5:57" x14ac:dyDescent="0.25">
      <c r="E6585" s="403"/>
      <c r="F6585" s="403"/>
      <c r="G6585" s="403"/>
      <c r="H6585" s="403"/>
      <c r="BB6585" s="126"/>
      <c r="BE6585" s="126"/>
    </row>
    <row r="6586" spans="5:57" x14ac:dyDescent="0.25">
      <c r="E6586" s="403"/>
      <c r="F6586" s="403"/>
      <c r="G6586" s="403"/>
      <c r="H6586" s="403"/>
      <c r="BB6586" s="126"/>
      <c r="BE6586" s="126"/>
    </row>
    <row r="6587" spans="5:57" x14ac:dyDescent="0.25">
      <c r="E6587" s="403"/>
      <c r="F6587" s="403"/>
      <c r="G6587" s="403"/>
      <c r="H6587" s="403"/>
      <c r="BB6587" s="126"/>
      <c r="BE6587" s="126"/>
    </row>
    <row r="6588" spans="5:57" x14ac:dyDescent="0.25">
      <c r="E6588" s="403"/>
      <c r="F6588" s="403"/>
      <c r="G6588" s="403"/>
      <c r="H6588" s="403"/>
      <c r="BB6588" s="126"/>
      <c r="BE6588" s="126"/>
    </row>
    <row r="6589" spans="5:57" x14ac:dyDescent="0.25">
      <c r="E6589" s="403"/>
      <c r="F6589" s="403"/>
      <c r="G6589" s="403"/>
      <c r="H6589" s="403"/>
      <c r="BB6589" s="126"/>
      <c r="BE6589" s="126"/>
    </row>
    <row r="6590" spans="5:57" x14ac:dyDescent="0.25">
      <c r="E6590" s="403"/>
      <c r="F6590" s="403"/>
      <c r="G6590" s="403"/>
      <c r="H6590" s="403"/>
      <c r="BB6590" s="126"/>
      <c r="BE6590" s="126"/>
    </row>
    <row r="6591" spans="5:57" x14ac:dyDescent="0.25">
      <c r="E6591" s="403"/>
      <c r="F6591" s="403"/>
      <c r="G6591" s="403"/>
      <c r="H6591" s="403"/>
      <c r="BB6591" s="126"/>
      <c r="BE6591" s="126"/>
    </row>
    <row r="6592" spans="5:57" x14ac:dyDescent="0.25">
      <c r="E6592" s="403"/>
      <c r="F6592" s="403"/>
      <c r="G6592" s="403"/>
      <c r="H6592" s="403"/>
      <c r="BB6592" s="126"/>
      <c r="BE6592" s="126"/>
    </row>
    <row r="6593" spans="5:57" x14ac:dyDescent="0.25">
      <c r="E6593" s="403"/>
      <c r="F6593" s="403"/>
      <c r="G6593" s="403"/>
      <c r="H6593" s="403"/>
      <c r="BB6593" s="126"/>
      <c r="BE6593" s="126"/>
    </row>
    <row r="6594" spans="5:57" x14ac:dyDescent="0.25">
      <c r="E6594" s="403"/>
      <c r="F6594" s="403"/>
      <c r="G6594" s="403"/>
      <c r="H6594" s="403"/>
      <c r="BB6594" s="126"/>
      <c r="BE6594" s="126"/>
    </row>
    <row r="6595" spans="5:57" x14ac:dyDescent="0.25">
      <c r="E6595" s="403"/>
      <c r="F6595" s="403"/>
      <c r="G6595" s="403"/>
      <c r="H6595" s="403"/>
      <c r="BB6595" s="126"/>
      <c r="BE6595" s="126"/>
    </row>
    <row r="6596" spans="5:57" x14ac:dyDescent="0.25">
      <c r="E6596" s="403"/>
      <c r="F6596" s="403"/>
      <c r="G6596" s="403"/>
      <c r="H6596" s="403"/>
      <c r="BB6596" s="126"/>
      <c r="BE6596" s="126"/>
    </row>
    <row r="6597" spans="5:57" x14ac:dyDescent="0.25">
      <c r="E6597" s="403"/>
      <c r="F6597" s="403"/>
      <c r="G6597" s="403"/>
      <c r="H6597" s="403"/>
      <c r="BB6597" s="126"/>
      <c r="BE6597" s="126"/>
    </row>
    <row r="6598" spans="5:57" x14ac:dyDescent="0.25">
      <c r="E6598" s="403"/>
      <c r="F6598" s="403"/>
      <c r="G6598" s="403"/>
      <c r="H6598" s="403"/>
      <c r="BB6598" s="126"/>
      <c r="BE6598" s="126"/>
    </row>
    <row r="6599" spans="5:57" x14ac:dyDescent="0.25">
      <c r="E6599" s="403"/>
      <c r="F6599" s="403"/>
      <c r="G6599" s="403"/>
      <c r="H6599" s="403"/>
      <c r="BB6599" s="126"/>
      <c r="BE6599" s="126"/>
    </row>
    <row r="6600" spans="5:57" x14ac:dyDescent="0.25">
      <c r="E6600" s="403"/>
      <c r="F6600" s="403"/>
      <c r="G6600" s="403"/>
      <c r="H6600" s="403"/>
      <c r="BB6600" s="126"/>
      <c r="BE6600" s="126"/>
    </row>
    <row r="6601" spans="5:57" x14ac:dyDescent="0.25">
      <c r="E6601" s="403"/>
      <c r="F6601" s="403"/>
      <c r="G6601" s="403"/>
      <c r="H6601" s="403"/>
      <c r="BB6601" s="126"/>
      <c r="BE6601" s="126"/>
    </row>
    <row r="6602" spans="5:57" x14ac:dyDescent="0.25">
      <c r="E6602" s="403"/>
      <c r="F6602" s="403"/>
      <c r="G6602" s="403"/>
      <c r="H6602" s="403"/>
      <c r="BB6602" s="126"/>
      <c r="BE6602" s="126"/>
    </row>
    <row r="6603" spans="5:57" x14ac:dyDescent="0.25">
      <c r="E6603" s="403"/>
      <c r="F6603" s="403"/>
      <c r="G6603" s="403"/>
      <c r="H6603" s="403"/>
      <c r="BB6603" s="126"/>
      <c r="BE6603" s="126"/>
    </row>
    <row r="6604" spans="5:57" x14ac:dyDescent="0.25">
      <c r="E6604" s="403"/>
      <c r="F6604" s="403"/>
      <c r="G6604" s="403"/>
      <c r="H6604" s="403"/>
      <c r="BB6604" s="126"/>
      <c r="BE6604" s="126"/>
    </row>
    <row r="6605" spans="5:57" x14ac:dyDescent="0.25">
      <c r="E6605" s="403"/>
      <c r="F6605" s="403"/>
      <c r="G6605" s="403"/>
      <c r="H6605" s="403"/>
      <c r="BB6605" s="126"/>
      <c r="BE6605" s="126"/>
    </row>
    <row r="6606" spans="5:57" x14ac:dyDescent="0.25">
      <c r="E6606" s="403"/>
      <c r="F6606" s="403"/>
      <c r="G6606" s="403"/>
      <c r="H6606" s="403"/>
      <c r="BB6606" s="126"/>
      <c r="BE6606" s="126"/>
    </row>
    <row r="6607" spans="5:57" x14ac:dyDescent="0.25">
      <c r="E6607" s="403"/>
      <c r="F6607" s="403"/>
      <c r="G6607" s="403"/>
      <c r="H6607" s="403"/>
      <c r="BB6607" s="126"/>
      <c r="BE6607" s="126"/>
    </row>
    <row r="6608" spans="5:57" x14ac:dyDescent="0.25">
      <c r="E6608" s="403"/>
      <c r="F6608" s="403"/>
      <c r="G6608" s="403"/>
      <c r="H6608" s="403"/>
      <c r="BB6608" s="126"/>
      <c r="BE6608" s="126"/>
    </row>
    <row r="6609" spans="5:57" x14ac:dyDescent="0.25">
      <c r="E6609" s="403"/>
      <c r="F6609" s="403"/>
      <c r="G6609" s="403"/>
      <c r="H6609" s="403"/>
      <c r="BB6609" s="126"/>
      <c r="BE6609" s="126"/>
    </row>
    <row r="6610" spans="5:57" x14ac:dyDescent="0.25">
      <c r="E6610" s="403"/>
      <c r="F6610" s="403"/>
      <c r="G6610" s="403"/>
      <c r="H6610" s="403"/>
      <c r="BB6610" s="126"/>
      <c r="BE6610" s="126"/>
    </row>
    <row r="6611" spans="5:57" x14ac:dyDescent="0.25">
      <c r="E6611" s="403"/>
      <c r="F6611" s="403"/>
      <c r="G6611" s="403"/>
      <c r="H6611" s="403"/>
      <c r="BB6611" s="126"/>
      <c r="BE6611" s="126"/>
    </row>
    <row r="6612" spans="5:57" x14ac:dyDescent="0.25">
      <c r="E6612" s="403"/>
      <c r="F6612" s="403"/>
      <c r="G6612" s="403"/>
      <c r="H6612" s="403"/>
      <c r="BB6612" s="126"/>
      <c r="BE6612" s="126"/>
    </row>
    <row r="6613" spans="5:57" x14ac:dyDescent="0.25">
      <c r="E6613" s="403"/>
      <c r="F6613" s="403"/>
      <c r="G6613" s="403"/>
      <c r="H6613" s="403"/>
      <c r="BB6613" s="126"/>
      <c r="BE6613" s="126"/>
    </row>
    <row r="6614" spans="5:57" x14ac:dyDescent="0.25">
      <c r="E6614" s="403"/>
      <c r="F6614" s="403"/>
      <c r="G6614" s="403"/>
      <c r="H6614" s="403"/>
      <c r="BB6614" s="126"/>
      <c r="BE6614" s="126"/>
    </row>
    <row r="6615" spans="5:57" x14ac:dyDescent="0.25">
      <c r="E6615" s="403"/>
      <c r="F6615" s="403"/>
      <c r="G6615" s="403"/>
      <c r="H6615" s="403"/>
      <c r="BB6615" s="126"/>
      <c r="BE6615" s="126"/>
    </row>
    <row r="6616" spans="5:57" x14ac:dyDescent="0.25">
      <c r="E6616" s="403"/>
      <c r="F6616" s="403"/>
      <c r="G6616" s="403"/>
      <c r="H6616" s="403"/>
      <c r="BB6616" s="126"/>
      <c r="BE6616" s="126"/>
    </row>
    <row r="6617" spans="5:57" x14ac:dyDescent="0.25">
      <c r="E6617" s="403"/>
      <c r="F6617" s="403"/>
      <c r="G6617" s="403"/>
      <c r="H6617" s="403"/>
      <c r="BB6617" s="126"/>
      <c r="BE6617" s="126"/>
    </row>
    <row r="6618" spans="5:57" x14ac:dyDescent="0.25">
      <c r="E6618" s="403"/>
      <c r="F6618" s="403"/>
      <c r="G6618" s="403"/>
      <c r="H6618" s="403"/>
      <c r="BB6618" s="126"/>
      <c r="BE6618" s="126"/>
    </row>
    <row r="6619" spans="5:57" x14ac:dyDescent="0.25">
      <c r="E6619" s="403"/>
      <c r="F6619" s="403"/>
      <c r="G6619" s="403"/>
      <c r="H6619" s="403"/>
      <c r="BB6619" s="126"/>
      <c r="BE6619" s="126"/>
    </row>
    <row r="6620" spans="5:57" x14ac:dyDescent="0.25">
      <c r="E6620" s="403"/>
      <c r="F6620" s="403"/>
      <c r="G6620" s="403"/>
      <c r="H6620" s="403"/>
      <c r="BB6620" s="126"/>
      <c r="BE6620" s="126"/>
    </row>
    <row r="6621" spans="5:57" x14ac:dyDescent="0.25">
      <c r="E6621" s="403"/>
      <c r="F6621" s="403"/>
      <c r="G6621" s="403"/>
      <c r="H6621" s="403"/>
      <c r="BB6621" s="126"/>
      <c r="BE6621" s="126"/>
    </row>
    <row r="6622" spans="5:57" x14ac:dyDescent="0.25">
      <c r="E6622" s="403"/>
      <c r="F6622" s="403"/>
      <c r="G6622" s="403"/>
      <c r="H6622" s="403"/>
      <c r="BB6622" s="126"/>
      <c r="BE6622" s="126"/>
    </row>
    <row r="6623" spans="5:57" x14ac:dyDescent="0.25">
      <c r="E6623" s="403"/>
      <c r="F6623" s="403"/>
      <c r="G6623" s="403"/>
      <c r="H6623" s="403"/>
      <c r="BB6623" s="126"/>
      <c r="BE6623" s="126"/>
    </row>
    <row r="6624" spans="5:57" x14ac:dyDescent="0.25">
      <c r="E6624" s="403"/>
      <c r="F6624" s="403"/>
      <c r="G6624" s="403"/>
      <c r="H6624" s="403"/>
      <c r="BB6624" s="126"/>
      <c r="BE6624" s="126"/>
    </row>
    <row r="6625" spans="5:57" x14ac:dyDescent="0.25">
      <c r="E6625" s="403"/>
      <c r="F6625" s="403"/>
      <c r="G6625" s="403"/>
      <c r="H6625" s="403"/>
      <c r="BB6625" s="126"/>
      <c r="BE6625" s="126"/>
    </row>
    <row r="6626" spans="5:57" x14ac:dyDescent="0.25">
      <c r="E6626" s="403"/>
      <c r="F6626" s="403"/>
      <c r="G6626" s="403"/>
      <c r="H6626" s="403"/>
      <c r="BB6626" s="126"/>
      <c r="BE6626" s="126"/>
    </row>
    <row r="6627" spans="5:57" x14ac:dyDescent="0.25">
      <c r="E6627" s="403"/>
      <c r="F6627" s="403"/>
      <c r="G6627" s="403"/>
      <c r="H6627" s="403"/>
      <c r="BB6627" s="126"/>
      <c r="BE6627" s="126"/>
    </row>
    <row r="6628" spans="5:57" x14ac:dyDescent="0.25">
      <c r="E6628" s="403"/>
      <c r="F6628" s="403"/>
      <c r="G6628" s="403"/>
      <c r="H6628" s="403"/>
      <c r="BB6628" s="126"/>
      <c r="BE6628" s="126"/>
    </row>
    <row r="6629" spans="5:57" x14ac:dyDescent="0.25">
      <c r="E6629" s="403"/>
      <c r="F6629" s="403"/>
      <c r="G6629" s="403"/>
      <c r="H6629" s="403"/>
      <c r="BB6629" s="126"/>
      <c r="BE6629" s="126"/>
    </row>
    <row r="6630" spans="5:57" x14ac:dyDescent="0.25">
      <c r="E6630" s="403"/>
      <c r="F6630" s="403"/>
      <c r="G6630" s="403"/>
      <c r="H6630" s="403"/>
      <c r="BB6630" s="126"/>
      <c r="BE6630" s="126"/>
    </row>
    <row r="6631" spans="5:57" x14ac:dyDescent="0.25">
      <c r="E6631" s="403"/>
      <c r="F6631" s="403"/>
      <c r="G6631" s="403"/>
      <c r="H6631" s="403"/>
      <c r="BB6631" s="126"/>
      <c r="BE6631" s="126"/>
    </row>
    <row r="6632" spans="5:57" x14ac:dyDescent="0.25">
      <c r="E6632" s="403"/>
      <c r="F6632" s="403"/>
      <c r="G6632" s="403"/>
      <c r="H6632" s="403"/>
      <c r="BB6632" s="126"/>
      <c r="BE6632" s="126"/>
    </row>
    <row r="6633" spans="5:57" x14ac:dyDescent="0.25">
      <c r="E6633" s="403"/>
      <c r="F6633" s="403"/>
      <c r="G6633" s="403"/>
      <c r="H6633" s="403"/>
      <c r="BB6633" s="126"/>
      <c r="BE6633" s="126"/>
    </row>
    <row r="6634" spans="5:57" x14ac:dyDescent="0.25">
      <c r="E6634" s="403"/>
      <c r="F6634" s="403"/>
      <c r="G6634" s="403"/>
      <c r="H6634" s="403"/>
      <c r="BB6634" s="126"/>
      <c r="BE6634" s="126"/>
    </row>
    <row r="6635" spans="5:57" x14ac:dyDescent="0.25">
      <c r="E6635" s="403"/>
      <c r="F6635" s="403"/>
      <c r="G6635" s="403"/>
      <c r="H6635" s="403"/>
      <c r="BB6635" s="126"/>
      <c r="BE6635" s="126"/>
    </row>
    <row r="6636" spans="5:57" x14ac:dyDescent="0.25">
      <c r="E6636" s="403"/>
      <c r="F6636" s="403"/>
      <c r="G6636" s="403"/>
      <c r="H6636" s="403"/>
      <c r="BB6636" s="126"/>
      <c r="BE6636" s="126"/>
    </row>
    <row r="6637" spans="5:57" x14ac:dyDescent="0.25">
      <c r="E6637" s="403"/>
      <c r="F6637" s="403"/>
      <c r="G6637" s="403"/>
      <c r="H6637" s="403"/>
      <c r="BB6637" s="126"/>
      <c r="BE6637" s="126"/>
    </row>
    <row r="6638" spans="5:57" x14ac:dyDescent="0.25">
      <c r="E6638" s="403"/>
      <c r="F6638" s="403"/>
      <c r="G6638" s="403"/>
      <c r="H6638" s="403"/>
      <c r="BB6638" s="126"/>
      <c r="BE6638" s="126"/>
    </row>
    <row r="6639" spans="5:57" x14ac:dyDescent="0.25">
      <c r="E6639" s="403"/>
      <c r="F6639" s="403"/>
      <c r="G6639" s="403"/>
      <c r="H6639" s="403"/>
      <c r="BB6639" s="126"/>
      <c r="BE6639" s="126"/>
    </row>
    <row r="6640" spans="5:57" x14ac:dyDescent="0.25">
      <c r="E6640" s="403"/>
      <c r="F6640" s="403"/>
      <c r="G6640" s="403"/>
      <c r="H6640" s="403"/>
      <c r="BB6640" s="126"/>
      <c r="BE6640" s="126"/>
    </row>
    <row r="6641" spans="5:57" x14ac:dyDescent="0.25">
      <c r="E6641" s="403"/>
      <c r="F6641" s="403"/>
      <c r="G6641" s="403"/>
      <c r="H6641" s="403"/>
      <c r="BB6641" s="126"/>
      <c r="BE6641" s="126"/>
    </row>
    <row r="6642" spans="5:57" x14ac:dyDescent="0.25">
      <c r="E6642" s="403"/>
      <c r="F6642" s="403"/>
      <c r="G6642" s="403"/>
      <c r="H6642" s="403"/>
      <c r="BB6642" s="126"/>
      <c r="BE6642" s="126"/>
    </row>
    <row r="6643" spans="5:57" x14ac:dyDescent="0.25">
      <c r="E6643" s="403"/>
      <c r="F6643" s="403"/>
      <c r="G6643" s="403"/>
      <c r="H6643" s="403"/>
      <c r="BB6643" s="126"/>
      <c r="BE6643" s="126"/>
    </row>
    <row r="6644" spans="5:57" x14ac:dyDescent="0.25">
      <c r="E6644" s="403"/>
      <c r="F6644" s="403"/>
      <c r="G6644" s="403"/>
      <c r="H6644" s="403"/>
      <c r="BB6644" s="126"/>
      <c r="BE6644" s="126"/>
    </row>
    <row r="6645" spans="5:57" x14ac:dyDescent="0.25">
      <c r="E6645" s="403"/>
      <c r="F6645" s="403"/>
      <c r="G6645" s="403"/>
      <c r="H6645" s="403"/>
      <c r="BB6645" s="126"/>
      <c r="BE6645" s="126"/>
    </row>
    <row r="6646" spans="5:57" x14ac:dyDescent="0.25">
      <c r="E6646" s="403"/>
      <c r="F6646" s="403"/>
      <c r="G6646" s="403"/>
      <c r="H6646" s="403"/>
      <c r="BB6646" s="126"/>
      <c r="BE6646" s="126"/>
    </row>
    <row r="6647" spans="5:57" x14ac:dyDescent="0.25">
      <c r="E6647" s="403"/>
      <c r="F6647" s="403"/>
      <c r="G6647" s="403"/>
      <c r="H6647" s="403"/>
      <c r="BB6647" s="126"/>
      <c r="BE6647" s="126"/>
    </row>
    <row r="6648" spans="5:57" x14ac:dyDescent="0.25">
      <c r="E6648" s="403"/>
      <c r="F6648" s="403"/>
      <c r="G6648" s="403"/>
      <c r="H6648" s="403"/>
      <c r="BB6648" s="126"/>
      <c r="BE6648" s="126"/>
    </row>
    <row r="6649" spans="5:57" x14ac:dyDescent="0.25">
      <c r="E6649" s="403"/>
      <c r="F6649" s="403"/>
      <c r="G6649" s="403"/>
      <c r="H6649" s="403"/>
      <c r="BB6649" s="126"/>
      <c r="BE6649" s="126"/>
    </row>
    <row r="6650" spans="5:57" x14ac:dyDescent="0.25">
      <c r="E6650" s="403"/>
      <c r="F6650" s="403"/>
      <c r="G6650" s="403"/>
      <c r="H6650" s="403"/>
      <c r="BB6650" s="126"/>
      <c r="BE6650" s="126"/>
    </row>
    <row r="6651" spans="5:57" x14ac:dyDescent="0.25">
      <c r="E6651" s="403"/>
      <c r="F6651" s="403"/>
      <c r="G6651" s="403"/>
      <c r="H6651" s="403"/>
      <c r="BB6651" s="126"/>
      <c r="BE6651" s="126"/>
    </row>
    <row r="6652" spans="5:57" x14ac:dyDescent="0.25">
      <c r="E6652" s="403"/>
      <c r="F6652" s="403"/>
      <c r="G6652" s="403"/>
      <c r="H6652" s="403"/>
      <c r="BB6652" s="126"/>
      <c r="BE6652" s="126"/>
    </row>
    <row r="6653" spans="5:57" x14ac:dyDescent="0.25">
      <c r="E6653" s="403"/>
      <c r="F6653" s="403"/>
      <c r="G6653" s="403"/>
      <c r="H6653" s="403"/>
      <c r="BB6653" s="126"/>
      <c r="BE6653" s="126"/>
    </row>
    <row r="6654" spans="5:57" x14ac:dyDescent="0.25">
      <c r="E6654" s="403"/>
      <c r="F6654" s="403"/>
      <c r="G6654" s="403"/>
      <c r="H6654" s="403"/>
      <c r="BB6654" s="126"/>
      <c r="BE6654" s="126"/>
    </row>
    <row r="6655" spans="5:57" x14ac:dyDescent="0.25">
      <c r="E6655" s="403"/>
      <c r="F6655" s="403"/>
      <c r="G6655" s="403"/>
      <c r="H6655" s="403"/>
      <c r="BB6655" s="126"/>
      <c r="BE6655" s="126"/>
    </row>
    <row r="6656" spans="5:57" x14ac:dyDescent="0.25">
      <c r="E6656" s="403"/>
      <c r="F6656" s="403"/>
      <c r="G6656" s="403"/>
      <c r="H6656" s="403"/>
      <c r="BB6656" s="126"/>
      <c r="BE6656" s="126"/>
    </row>
    <row r="6657" spans="5:57" x14ac:dyDescent="0.25">
      <c r="E6657" s="403"/>
      <c r="F6657" s="403"/>
      <c r="G6657" s="403"/>
      <c r="H6657" s="403"/>
      <c r="BB6657" s="126"/>
      <c r="BE6657" s="126"/>
    </row>
    <row r="6658" spans="5:57" x14ac:dyDescent="0.25">
      <c r="E6658" s="403"/>
      <c r="F6658" s="403"/>
      <c r="G6658" s="403"/>
      <c r="H6658" s="403"/>
      <c r="BB6658" s="126"/>
      <c r="BE6658" s="126"/>
    </row>
    <row r="6659" spans="5:57" x14ac:dyDescent="0.25">
      <c r="E6659" s="403"/>
      <c r="F6659" s="403"/>
      <c r="G6659" s="403"/>
      <c r="H6659" s="403"/>
      <c r="BB6659" s="126"/>
      <c r="BE6659" s="126"/>
    </row>
    <row r="6660" spans="5:57" x14ac:dyDescent="0.25">
      <c r="E6660" s="403"/>
      <c r="F6660" s="403"/>
      <c r="G6660" s="403"/>
      <c r="H6660" s="403"/>
      <c r="BB6660" s="126"/>
      <c r="BE6660" s="126"/>
    </row>
    <row r="6661" spans="5:57" x14ac:dyDescent="0.25">
      <c r="E6661" s="403"/>
      <c r="F6661" s="403"/>
      <c r="G6661" s="403"/>
      <c r="H6661" s="403"/>
      <c r="BB6661" s="126"/>
      <c r="BE6661" s="126"/>
    </row>
    <row r="6662" spans="5:57" x14ac:dyDescent="0.25">
      <c r="E6662" s="403"/>
      <c r="F6662" s="403"/>
      <c r="G6662" s="403"/>
      <c r="H6662" s="403"/>
      <c r="BB6662" s="126"/>
      <c r="BE6662" s="126"/>
    </row>
    <row r="6663" spans="5:57" x14ac:dyDescent="0.25">
      <c r="E6663" s="403"/>
      <c r="F6663" s="403"/>
      <c r="G6663" s="403"/>
      <c r="H6663" s="403"/>
      <c r="BB6663" s="126"/>
      <c r="BE6663" s="126"/>
    </row>
    <row r="6664" spans="5:57" x14ac:dyDescent="0.25">
      <c r="E6664" s="403"/>
      <c r="F6664" s="403"/>
      <c r="G6664" s="403"/>
      <c r="H6664" s="403"/>
      <c r="BB6664" s="126"/>
      <c r="BE6664" s="126"/>
    </row>
    <row r="6665" spans="5:57" x14ac:dyDescent="0.25">
      <c r="E6665" s="403"/>
      <c r="F6665" s="403"/>
      <c r="G6665" s="403"/>
      <c r="H6665" s="403"/>
      <c r="BB6665" s="126"/>
      <c r="BE6665" s="126"/>
    </row>
    <row r="6666" spans="5:57" x14ac:dyDescent="0.25">
      <c r="E6666" s="403"/>
      <c r="F6666" s="403"/>
      <c r="G6666" s="403"/>
      <c r="H6666" s="403"/>
      <c r="BB6666" s="126"/>
      <c r="BE6666" s="126"/>
    </row>
    <row r="6667" spans="5:57" x14ac:dyDescent="0.25">
      <c r="E6667" s="403"/>
      <c r="F6667" s="403"/>
      <c r="G6667" s="403"/>
      <c r="H6667" s="403"/>
      <c r="BB6667" s="126"/>
      <c r="BE6667" s="126"/>
    </row>
    <row r="6668" spans="5:57" x14ac:dyDescent="0.25">
      <c r="E6668" s="403"/>
      <c r="F6668" s="403"/>
      <c r="G6668" s="403"/>
      <c r="H6668" s="403"/>
      <c r="BB6668" s="126"/>
      <c r="BE6668" s="126"/>
    </row>
    <row r="6669" spans="5:57" x14ac:dyDescent="0.25">
      <c r="E6669" s="403"/>
      <c r="F6669" s="403"/>
      <c r="G6669" s="403"/>
      <c r="H6669" s="403"/>
      <c r="BB6669" s="126"/>
      <c r="BE6669" s="126"/>
    </row>
    <row r="6670" spans="5:57" x14ac:dyDescent="0.25">
      <c r="E6670" s="403"/>
      <c r="F6670" s="403"/>
      <c r="G6670" s="403"/>
      <c r="H6670" s="403"/>
      <c r="BB6670" s="126"/>
      <c r="BE6670" s="126"/>
    </row>
    <row r="6671" spans="5:57" x14ac:dyDescent="0.25">
      <c r="E6671" s="403"/>
      <c r="F6671" s="403"/>
      <c r="G6671" s="403"/>
      <c r="H6671" s="403"/>
      <c r="BB6671" s="126"/>
      <c r="BE6671" s="126"/>
    </row>
    <row r="6672" spans="5:57" x14ac:dyDescent="0.25">
      <c r="E6672" s="403"/>
      <c r="F6672" s="403"/>
      <c r="G6672" s="403"/>
      <c r="H6672" s="403"/>
      <c r="BB6672" s="126"/>
      <c r="BE6672" s="126"/>
    </row>
    <row r="6673" spans="5:57" x14ac:dyDescent="0.25">
      <c r="E6673" s="403"/>
      <c r="F6673" s="403"/>
      <c r="G6673" s="403"/>
      <c r="H6673" s="403"/>
      <c r="BB6673" s="126"/>
      <c r="BE6673" s="126"/>
    </row>
    <row r="6674" spans="5:57" x14ac:dyDescent="0.25">
      <c r="E6674" s="403"/>
      <c r="F6674" s="403"/>
      <c r="G6674" s="403"/>
      <c r="H6674" s="403"/>
      <c r="BB6674" s="126"/>
      <c r="BE6674" s="126"/>
    </row>
    <row r="6675" spans="5:57" x14ac:dyDescent="0.25">
      <c r="E6675" s="403"/>
      <c r="F6675" s="403"/>
      <c r="G6675" s="403"/>
      <c r="H6675" s="403"/>
      <c r="BB6675" s="126"/>
      <c r="BE6675" s="126"/>
    </row>
    <row r="6676" spans="5:57" x14ac:dyDescent="0.25">
      <c r="E6676" s="403"/>
      <c r="F6676" s="403"/>
      <c r="G6676" s="403"/>
      <c r="H6676" s="403"/>
      <c r="BB6676" s="126"/>
      <c r="BE6676" s="126"/>
    </row>
    <row r="6677" spans="5:57" x14ac:dyDescent="0.25">
      <c r="E6677" s="403"/>
      <c r="F6677" s="403"/>
      <c r="G6677" s="403"/>
      <c r="H6677" s="403"/>
      <c r="BB6677" s="126"/>
      <c r="BE6677" s="126"/>
    </row>
    <row r="6678" spans="5:57" x14ac:dyDescent="0.25">
      <c r="E6678" s="403"/>
      <c r="F6678" s="403"/>
      <c r="G6678" s="403"/>
      <c r="H6678" s="403"/>
      <c r="BB6678" s="126"/>
      <c r="BE6678" s="126"/>
    </row>
    <row r="6679" spans="5:57" x14ac:dyDescent="0.25">
      <c r="E6679" s="403"/>
      <c r="F6679" s="403"/>
      <c r="G6679" s="403"/>
      <c r="H6679" s="403"/>
      <c r="BB6679" s="126"/>
      <c r="BE6679" s="126"/>
    </row>
    <row r="6680" spans="5:57" x14ac:dyDescent="0.25">
      <c r="E6680" s="403"/>
      <c r="F6680" s="403"/>
      <c r="G6680" s="403"/>
      <c r="H6680" s="403"/>
      <c r="BB6680" s="126"/>
      <c r="BE6680" s="126"/>
    </row>
    <row r="6681" spans="5:57" x14ac:dyDescent="0.25">
      <c r="E6681" s="403"/>
      <c r="F6681" s="403"/>
      <c r="G6681" s="403"/>
      <c r="H6681" s="403"/>
      <c r="BB6681" s="126"/>
      <c r="BE6681" s="126"/>
    </row>
    <row r="6682" spans="5:57" x14ac:dyDescent="0.25">
      <c r="E6682" s="403"/>
      <c r="F6682" s="403"/>
      <c r="G6682" s="403"/>
      <c r="H6682" s="403"/>
      <c r="BB6682" s="126"/>
      <c r="BE6682" s="126"/>
    </row>
    <row r="6683" spans="5:57" x14ac:dyDescent="0.25">
      <c r="E6683" s="403"/>
      <c r="F6683" s="403"/>
      <c r="G6683" s="403"/>
      <c r="H6683" s="403"/>
      <c r="BB6683" s="126"/>
      <c r="BE6683" s="126"/>
    </row>
    <row r="6684" spans="5:57" x14ac:dyDescent="0.25">
      <c r="E6684" s="403"/>
      <c r="F6684" s="403"/>
      <c r="G6684" s="403"/>
      <c r="H6684" s="403"/>
      <c r="BB6684" s="126"/>
      <c r="BE6684" s="126"/>
    </row>
    <row r="6685" spans="5:57" x14ac:dyDescent="0.25">
      <c r="E6685" s="403"/>
      <c r="F6685" s="403"/>
      <c r="G6685" s="403"/>
      <c r="H6685" s="403"/>
      <c r="BB6685" s="126"/>
      <c r="BE6685" s="126"/>
    </row>
    <row r="6686" spans="5:57" x14ac:dyDescent="0.25">
      <c r="E6686" s="403"/>
      <c r="F6686" s="403"/>
      <c r="G6686" s="403"/>
      <c r="H6686" s="403"/>
      <c r="BB6686" s="126"/>
      <c r="BE6686" s="126"/>
    </row>
    <row r="6687" spans="5:57" x14ac:dyDescent="0.25">
      <c r="E6687" s="403"/>
      <c r="F6687" s="403"/>
      <c r="G6687" s="403"/>
      <c r="H6687" s="403"/>
      <c r="BB6687" s="126"/>
      <c r="BE6687" s="126"/>
    </row>
    <row r="6688" spans="5:57" x14ac:dyDescent="0.25">
      <c r="E6688" s="403"/>
      <c r="F6688" s="403"/>
      <c r="G6688" s="403"/>
      <c r="H6688" s="403"/>
      <c r="BB6688" s="126"/>
      <c r="BE6688" s="126"/>
    </row>
    <row r="6689" spans="5:57" x14ac:dyDescent="0.25">
      <c r="E6689" s="403"/>
      <c r="F6689" s="403"/>
      <c r="G6689" s="403"/>
      <c r="H6689" s="403"/>
      <c r="BB6689" s="126"/>
      <c r="BE6689" s="126"/>
    </row>
    <row r="6690" spans="5:57" x14ac:dyDescent="0.25">
      <c r="E6690" s="403"/>
      <c r="F6690" s="403"/>
      <c r="G6690" s="403"/>
      <c r="H6690" s="403"/>
      <c r="BB6690" s="126"/>
      <c r="BE6690" s="126"/>
    </row>
    <row r="6691" spans="5:57" x14ac:dyDescent="0.25">
      <c r="E6691" s="403"/>
      <c r="F6691" s="403"/>
      <c r="G6691" s="403"/>
      <c r="H6691" s="403"/>
      <c r="BB6691" s="126"/>
      <c r="BE6691" s="126"/>
    </row>
    <row r="6692" spans="5:57" x14ac:dyDescent="0.25">
      <c r="E6692" s="403"/>
      <c r="F6692" s="403"/>
      <c r="G6692" s="403"/>
      <c r="H6692" s="403"/>
      <c r="BB6692" s="126"/>
      <c r="BE6692" s="126"/>
    </row>
    <row r="6693" spans="5:57" x14ac:dyDescent="0.25">
      <c r="E6693" s="403"/>
      <c r="F6693" s="403"/>
      <c r="G6693" s="403"/>
      <c r="H6693" s="403"/>
      <c r="BB6693" s="126"/>
      <c r="BE6693" s="126"/>
    </row>
    <row r="6694" spans="5:57" x14ac:dyDescent="0.25">
      <c r="E6694" s="403"/>
      <c r="F6694" s="403"/>
      <c r="G6694" s="403"/>
      <c r="H6694" s="403"/>
      <c r="BB6694" s="126"/>
      <c r="BE6694" s="126"/>
    </row>
    <row r="6695" spans="5:57" x14ac:dyDescent="0.25">
      <c r="E6695" s="403"/>
      <c r="F6695" s="403"/>
      <c r="G6695" s="403"/>
      <c r="H6695" s="403"/>
      <c r="BB6695" s="126"/>
      <c r="BE6695" s="126"/>
    </row>
    <row r="6696" spans="5:57" x14ac:dyDescent="0.25">
      <c r="E6696" s="403"/>
      <c r="F6696" s="403"/>
      <c r="G6696" s="403"/>
      <c r="H6696" s="403"/>
      <c r="BB6696" s="126"/>
      <c r="BE6696" s="126"/>
    </row>
    <row r="6697" spans="5:57" x14ac:dyDescent="0.25">
      <c r="E6697" s="403"/>
      <c r="F6697" s="403"/>
      <c r="G6697" s="403"/>
      <c r="H6697" s="403"/>
      <c r="BB6697" s="126"/>
      <c r="BE6697" s="126"/>
    </row>
    <row r="6698" spans="5:57" x14ac:dyDescent="0.25">
      <c r="E6698" s="403"/>
      <c r="F6698" s="403"/>
      <c r="G6698" s="403"/>
      <c r="H6698" s="403"/>
      <c r="BB6698" s="126"/>
      <c r="BE6698" s="126"/>
    </row>
    <row r="6699" spans="5:57" x14ac:dyDescent="0.25">
      <c r="E6699" s="403"/>
      <c r="F6699" s="403"/>
      <c r="G6699" s="403"/>
      <c r="H6699" s="403"/>
      <c r="BB6699" s="126"/>
      <c r="BE6699" s="126"/>
    </row>
    <row r="6700" spans="5:57" x14ac:dyDescent="0.25">
      <c r="E6700" s="403"/>
      <c r="F6700" s="403"/>
      <c r="G6700" s="403"/>
      <c r="H6700" s="403"/>
      <c r="BB6700" s="126"/>
      <c r="BE6700" s="126"/>
    </row>
    <row r="6701" spans="5:57" x14ac:dyDescent="0.25">
      <c r="E6701" s="403"/>
      <c r="F6701" s="403"/>
      <c r="G6701" s="403"/>
      <c r="H6701" s="403"/>
      <c r="BB6701" s="126"/>
      <c r="BE6701" s="126"/>
    </row>
    <row r="6702" spans="5:57" x14ac:dyDescent="0.25">
      <c r="E6702" s="403"/>
      <c r="F6702" s="403"/>
      <c r="G6702" s="403"/>
      <c r="H6702" s="403"/>
      <c r="BB6702" s="126"/>
      <c r="BE6702" s="126"/>
    </row>
    <row r="6703" spans="5:57" x14ac:dyDescent="0.25">
      <c r="E6703" s="403"/>
      <c r="F6703" s="403"/>
      <c r="G6703" s="403"/>
      <c r="H6703" s="403"/>
      <c r="BB6703" s="126"/>
      <c r="BE6703" s="126"/>
    </row>
    <row r="6704" spans="5:57" x14ac:dyDescent="0.25">
      <c r="E6704" s="403"/>
      <c r="F6704" s="403"/>
      <c r="G6704" s="403"/>
      <c r="H6704" s="403"/>
      <c r="BB6704" s="126"/>
      <c r="BE6704" s="126"/>
    </row>
    <row r="6705" spans="5:57" x14ac:dyDescent="0.25">
      <c r="E6705" s="403"/>
      <c r="F6705" s="403"/>
      <c r="G6705" s="403"/>
      <c r="H6705" s="403"/>
      <c r="BB6705" s="126"/>
      <c r="BE6705" s="126"/>
    </row>
    <row r="6706" spans="5:57" x14ac:dyDescent="0.25">
      <c r="E6706" s="403"/>
      <c r="F6706" s="403"/>
      <c r="G6706" s="403"/>
      <c r="H6706" s="403"/>
      <c r="BB6706" s="126"/>
      <c r="BE6706" s="126"/>
    </row>
    <row r="6707" spans="5:57" x14ac:dyDescent="0.25">
      <c r="E6707" s="403"/>
      <c r="F6707" s="403"/>
      <c r="G6707" s="403"/>
      <c r="H6707" s="403"/>
      <c r="BB6707" s="126"/>
      <c r="BE6707" s="126"/>
    </row>
    <row r="6708" spans="5:57" x14ac:dyDescent="0.25">
      <c r="E6708" s="403"/>
      <c r="F6708" s="403"/>
      <c r="G6708" s="403"/>
      <c r="H6708" s="403"/>
      <c r="BB6708" s="126"/>
      <c r="BE6708" s="126"/>
    </row>
    <row r="6709" spans="5:57" x14ac:dyDescent="0.25">
      <c r="E6709" s="403"/>
      <c r="F6709" s="403"/>
      <c r="G6709" s="403"/>
      <c r="H6709" s="403"/>
      <c r="BB6709" s="126"/>
      <c r="BE6709" s="126"/>
    </row>
    <row r="6710" spans="5:57" x14ac:dyDescent="0.25">
      <c r="E6710" s="403"/>
      <c r="F6710" s="403"/>
      <c r="G6710" s="403"/>
      <c r="H6710" s="403"/>
      <c r="BB6710" s="126"/>
      <c r="BE6710" s="126"/>
    </row>
    <row r="6711" spans="5:57" x14ac:dyDescent="0.25">
      <c r="E6711" s="403"/>
      <c r="F6711" s="403"/>
      <c r="G6711" s="403"/>
      <c r="H6711" s="403"/>
      <c r="BB6711" s="126"/>
      <c r="BE6711" s="126"/>
    </row>
    <row r="6712" spans="5:57" x14ac:dyDescent="0.25">
      <c r="E6712" s="403"/>
      <c r="F6712" s="403"/>
      <c r="G6712" s="403"/>
      <c r="H6712" s="403"/>
      <c r="BB6712" s="126"/>
      <c r="BE6712" s="126"/>
    </row>
    <row r="6713" spans="5:57" x14ac:dyDescent="0.25">
      <c r="E6713" s="403"/>
      <c r="F6713" s="403"/>
      <c r="G6713" s="403"/>
      <c r="H6713" s="403"/>
      <c r="BB6713" s="126"/>
      <c r="BE6713" s="126"/>
    </row>
    <row r="6714" spans="5:57" x14ac:dyDescent="0.25">
      <c r="E6714" s="403"/>
      <c r="F6714" s="403"/>
      <c r="G6714" s="403"/>
      <c r="H6714" s="403"/>
      <c r="BB6714" s="126"/>
      <c r="BE6714" s="126"/>
    </row>
    <row r="6715" spans="5:57" x14ac:dyDescent="0.25">
      <c r="E6715" s="403"/>
      <c r="F6715" s="403"/>
      <c r="G6715" s="403"/>
      <c r="H6715" s="403"/>
      <c r="BB6715" s="126"/>
      <c r="BE6715" s="126"/>
    </row>
    <row r="6716" spans="5:57" x14ac:dyDescent="0.25">
      <c r="E6716" s="403"/>
      <c r="F6716" s="403"/>
      <c r="G6716" s="403"/>
      <c r="H6716" s="403"/>
      <c r="BB6716" s="126"/>
      <c r="BE6716" s="126"/>
    </row>
    <row r="6717" spans="5:57" x14ac:dyDescent="0.25">
      <c r="E6717" s="403"/>
      <c r="F6717" s="403"/>
      <c r="G6717" s="403"/>
      <c r="H6717" s="403"/>
      <c r="BB6717" s="126"/>
      <c r="BE6717" s="126"/>
    </row>
    <row r="6718" spans="5:57" x14ac:dyDescent="0.25">
      <c r="E6718" s="403"/>
      <c r="F6718" s="403"/>
      <c r="G6718" s="403"/>
      <c r="H6718" s="403"/>
      <c r="BB6718" s="126"/>
      <c r="BE6718" s="126"/>
    </row>
    <row r="6719" spans="5:57" x14ac:dyDescent="0.25">
      <c r="E6719" s="403"/>
      <c r="F6719" s="403"/>
      <c r="G6719" s="403"/>
      <c r="H6719" s="403"/>
      <c r="BB6719" s="126"/>
      <c r="BE6719" s="126"/>
    </row>
    <row r="6720" spans="5:57" x14ac:dyDescent="0.25">
      <c r="E6720" s="403"/>
      <c r="F6720" s="403"/>
      <c r="G6720" s="403"/>
      <c r="H6720" s="403"/>
      <c r="BB6720" s="126"/>
      <c r="BE6720" s="126"/>
    </row>
    <row r="6721" spans="5:57" x14ac:dyDescent="0.25">
      <c r="E6721" s="403"/>
      <c r="F6721" s="403"/>
      <c r="G6721" s="403"/>
      <c r="H6721" s="403"/>
      <c r="BB6721" s="126"/>
      <c r="BE6721" s="126"/>
    </row>
    <row r="6722" spans="5:57" x14ac:dyDescent="0.25">
      <c r="E6722" s="403"/>
      <c r="F6722" s="403"/>
      <c r="G6722" s="403"/>
      <c r="H6722" s="403"/>
      <c r="BB6722" s="126"/>
      <c r="BE6722" s="126"/>
    </row>
    <row r="6723" spans="5:57" x14ac:dyDescent="0.25">
      <c r="E6723" s="403"/>
      <c r="F6723" s="403"/>
      <c r="G6723" s="403"/>
      <c r="H6723" s="403"/>
      <c r="BB6723" s="126"/>
      <c r="BE6723" s="126"/>
    </row>
    <row r="6724" spans="5:57" x14ac:dyDescent="0.25">
      <c r="E6724" s="403"/>
      <c r="F6724" s="403"/>
      <c r="G6724" s="403"/>
      <c r="H6724" s="403"/>
      <c r="BB6724" s="126"/>
      <c r="BE6724" s="126"/>
    </row>
    <row r="6725" spans="5:57" x14ac:dyDescent="0.25">
      <c r="E6725" s="403"/>
      <c r="F6725" s="403"/>
      <c r="G6725" s="403"/>
      <c r="H6725" s="403"/>
      <c r="BB6725" s="126"/>
      <c r="BE6725" s="126"/>
    </row>
    <row r="6726" spans="5:57" x14ac:dyDescent="0.25">
      <c r="E6726" s="403"/>
      <c r="F6726" s="403"/>
      <c r="G6726" s="403"/>
      <c r="H6726" s="403"/>
      <c r="BB6726" s="126"/>
      <c r="BE6726" s="126"/>
    </row>
    <row r="6727" spans="5:57" x14ac:dyDescent="0.25">
      <c r="E6727" s="403"/>
      <c r="F6727" s="403"/>
      <c r="G6727" s="403"/>
      <c r="H6727" s="403"/>
      <c r="BB6727" s="126"/>
      <c r="BE6727" s="126"/>
    </row>
    <row r="6728" spans="5:57" x14ac:dyDescent="0.25">
      <c r="E6728" s="403"/>
      <c r="F6728" s="403"/>
      <c r="G6728" s="403"/>
      <c r="H6728" s="403"/>
      <c r="BB6728" s="126"/>
    </row>
    <row r="6729" spans="5:57" x14ac:dyDescent="0.25">
      <c r="E6729" s="403"/>
      <c r="F6729" s="403"/>
      <c r="G6729" s="403"/>
      <c r="H6729" s="403"/>
      <c r="BB6729" s="126"/>
    </row>
    <row r="6730" spans="5:57" x14ac:dyDescent="0.25">
      <c r="E6730" s="403"/>
      <c r="F6730" s="403"/>
      <c r="G6730" s="403"/>
      <c r="H6730" s="403"/>
      <c r="BB6730" s="126"/>
    </row>
    <row r="6731" spans="5:57" x14ac:dyDescent="0.25">
      <c r="E6731" s="403"/>
      <c r="F6731" s="403"/>
      <c r="G6731" s="403"/>
      <c r="H6731" s="403"/>
      <c r="BB6731" s="126"/>
    </row>
    <row r="6732" spans="5:57" x14ac:dyDescent="0.25">
      <c r="E6732" s="403"/>
      <c r="F6732" s="403"/>
      <c r="G6732" s="403"/>
      <c r="H6732" s="403"/>
      <c r="BB6732" s="126"/>
    </row>
    <row r="6733" spans="5:57" x14ac:dyDescent="0.25">
      <c r="E6733" s="403"/>
      <c r="F6733" s="403"/>
      <c r="G6733" s="403"/>
      <c r="H6733" s="403"/>
      <c r="BB6733" s="126"/>
    </row>
    <row r="6734" spans="5:57" x14ac:dyDescent="0.25">
      <c r="E6734" s="403"/>
      <c r="F6734" s="403"/>
      <c r="G6734" s="403"/>
      <c r="H6734" s="403"/>
      <c r="BB6734" s="126"/>
    </row>
    <row r="6735" spans="5:57" x14ac:dyDescent="0.25">
      <c r="E6735" s="403"/>
      <c r="F6735" s="403"/>
      <c r="G6735" s="403"/>
      <c r="H6735" s="403"/>
      <c r="BB6735" s="126"/>
    </row>
    <row r="6736" spans="5:57" x14ac:dyDescent="0.25">
      <c r="E6736" s="403"/>
      <c r="F6736" s="403"/>
      <c r="G6736" s="403"/>
      <c r="H6736" s="403"/>
      <c r="BB6736" s="126"/>
    </row>
    <row r="6737" spans="5:54" x14ac:dyDescent="0.25">
      <c r="E6737" s="403"/>
      <c r="F6737" s="403"/>
      <c r="G6737" s="403"/>
      <c r="H6737" s="403"/>
      <c r="BB6737" s="126"/>
    </row>
    <row r="6738" spans="5:54" x14ac:dyDescent="0.25">
      <c r="E6738" s="403"/>
      <c r="F6738" s="403"/>
      <c r="G6738" s="403"/>
      <c r="H6738" s="403"/>
      <c r="BB6738" s="126"/>
    </row>
    <row r="6739" spans="5:54" x14ac:dyDescent="0.25">
      <c r="E6739" s="403"/>
      <c r="F6739" s="403"/>
      <c r="G6739" s="403"/>
      <c r="H6739" s="403"/>
      <c r="BB6739" s="126"/>
    </row>
    <row r="6740" spans="5:54" x14ac:dyDescent="0.25">
      <c r="E6740" s="403"/>
      <c r="F6740" s="403"/>
      <c r="G6740" s="403"/>
      <c r="H6740" s="403"/>
      <c r="BB6740" s="126"/>
    </row>
    <row r="6741" spans="5:54" x14ac:dyDescent="0.25">
      <c r="E6741" s="403"/>
      <c r="F6741" s="403"/>
      <c r="G6741" s="403"/>
      <c r="H6741" s="403"/>
      <c r="BB6741" s="126"/>
    </row>
    <row r="6742" spans="5:54" x14ac:dyDescent="0.25">
      <c r="E6742" s="403"/>
      <c r="F6742" s="403"/>
      <c r="G6742" s="403"/>
      <c r="H6742" s="403"/>
      <c r="BB6742" s="126"/>
    </row>
    <row r="6743" spans="5:54" x14ac:dyDescent="0.25">
      <c r="E6743" s="403"/>
      <c r="F6743" s="403"/>
      <c r="G6743" s="403"/>
      <c r="H6743" s="403"/>
      <c r="BB6743" s="126"/>
    </row>
    <row r="6744" spans="5:54" x14ac:dyDescent="0.25">
      <c r="E6744" s="403"/>
      <c r="F6744" s="403"/>
      <c r="G6744" s="403"/>
      <c r="H6744" s="403"/>
      <c r="BB6744" s="126"/>
    </row>
    <row r="6745" spans="5:54" x14ac:dyDescent="0.25">
      <c r="E6745" s="403"/>
      <c r="F6745" s="403"/>
      <c r="G6745" s="403"/>
      <c r="H6745" s="403"/>
      <c r="BB6745" s="126"/>
    </row>
    <row r="6746" spans="5:54" x14ac:dyDescent="0.25">
      <c r="E6746" s="403"/>
      <c r="F6746" s="403"/>
      <c r="G6746" s="403"/>
      <c r="H6746" s="403"/>
      <c r="BB6746" s="126"/>
    </row>
    <row r="6747" spans="5:54" x14ac:dyDescent="0.25">
      <c r="E6747" s="403"/>
      <c r="F6747" s="403"/>
      <c r="G6747" s="403"/>
      <c r="H6747" s="403"/>
      <c r="BB6747" s="126"/>
    </row>
    <row r="6748" spans="5:54" x14ac:dyDescent="0.25">
      <c r="E6748" s="403"/>
      <c r="F6748" s="403"/>
      <c r="G6748" s="403"/>
      <c r="H6748" s="403"/>
      <c r="BB6748" s="126"/>
    </row>
    <row r="6749" spans="5:54" x14ac:dyDescent="0.25">
      <c r="E6749" s="403"/>
      <c r="F6749" s="403"/>
      <c r="G6749" s="403"/>
      <c r="H6749" s="403"/>
      <c r="BB6749" s="126"/>
    </row>
    <row r="6750" spans="5:54" x14ac:dyDescent="0.25">
      <c r="E6750" s="403"/>
      <c r="F6750" s="403"/>
      <c r="G6750" s="403"/>
      <c r="H6750" s="403"/>
      <c r="BB6750" s="126"/>
    </row>
    <row r="6751" spans="5:54" x14ac:dyDescent="0.25">
      <c r="E6751" s="403"/>
      <c r="F6751" s="403"/>
      <c r="G6751" s="403"/>
      <c r="H6751" s="403"/>
      <c r="BB6751" s="126"/>
    </row>
    <row r="6752" spans="5:54" x14ac:dyDescent="0.25">
      <c r="E6752" s="403"/>
      <c r="F6752" s="403"/>
      <c r="G6752" s="403"/>
      <c r="H6752" s="403"/>
      <c r="BB6752" s="126"/>
    </row>
    <row r="6753" spans="5:54" x14ac:dyDescent="0.25">
      <c r="E6753" s="403"/>
      <c r="F6753" s="403"/>
      <c r="G6753" s="403"/>
      <c r="H6753" s="403"/>
      <c r="BB6753" s="126"/>
    </row>
    <row r="6754" spans="5:54" x14ac:dyDescent="0.25">
      <c r="E6754" s="403"/>
      <c r="F6754" s="403"/>
      <c r="G6754" s="403"/>
      <c r="H6754" s="403"/>
      <c r="BB6754" s="126"/>
    </row>
    <row r="6755" spans="5:54" x14ac:dyDescent="0.25">
      <c r="E6755" s="403"/>
      <c r="F6755" s="403"/>
      <c r="G6755" s="403"/>
      <c r="H6755" s="403"/>
      <c r="BB6755" s="126"/>
    </row>
    <row r="6756" spans="5:54" x14ac:dyDescent="0.25">
      <c r="E6756" s="403"/>
      <c r="F6756" s="403"/>
      <c r="G6756" s="403"/>
      <c r="H6756" s="403"/>
      <c r="BB6756" s="126"/>
    </row>
    <row r="6757" spans="5:54" x14ac:dyDescent="0.25">
      <c r="E6757" s="403"/>
      <c r="F6757" s="403"/>
      <c r="G6757" s="403"/>
      <c r="H6757" s="403"/>
      <c r="BB6757" s="126"/>
    </row>
    <row r="6758" spans="5:54" x14ac:dyDescent="0.25">
      <c r="E6758" s="403"/>
      <c r="F6758" s="403"/>
      <c r="G6758" s="403"/>
      <c r="H6758" s="403"/>
      <c r="BB6758" s="126"/>
    </row>
    <row r="6759" spans="5:54" x14ac:dyDescent="0.25">
      <c r="E6759" s="403"/>
      <c r="F6759" s="403"/>
      <c r="G6759" s="403"/>
      <c r="H6759" s="403"/>
      <c r="BB6759" s="126"/>
    </row>
    <row r="6760" spans="5:54" x14ac:dyDescent="0.25">
      <c r="E6760" s="403"/>
      <c r="F6760" s="403"/>
      <c r="G6760" s="403"/>
      <c r="H6760" s="403"/>
      <c r="BB6760" s="126"/>
    </row>
    <row r="6761" spans="5:54" x14ac:dyDescent="0.25">
      <c r="E6761" s="403"/>
      <c r="F6761" s="403"/>
      <c r="G6761" s="403"/>
      <c r="H6761" s="403"/>
      <c r="BB6761" s="126"/>
    </row>
    <row r="6762" spans="5:54" x14ac:dyDescent="0.25">
      <c r="E6762" s="403"/>
      <c r="F6762" s="403"/>
      <c r="G6762" s="403"/>
      <c r="H6762" s="403"/>
      <c r="BB6762" s="126"/>
    </row>
    <row r="6763" spans="5:54" x14ac:dyDescent="0.25">
      <c r="E6763" s="403"/>
      <c r="F6763" s="403"/>
      <c r="G6763" s="403"/>
      <c r="H6763" s="403"/>
      <c r="BB6763" s="126"/>
    </row>
    <row r="6764" spans="5:54" x14ac:dyDescent="0.25">
      <c r="E6764" s="403"/>
      <c r="F6764" s="403"/>
      <c r="G6764" s="403"/>
      <c r="H6764" s="403"/>
      <c r="BB6764" s="126"/>
    </row>
    <row r="6765" spans="5:54" x14ac:dyDescent="0.25">
      <c r="E6765" s="403"/>
      <c r="F6765" s="403"/>
      <c r="G6765" s="403"/>
      <c r="H6765" s="403"/>
      <c r="BB6765" s="126"/>
    </row>
    <row r="6766" spans="5:54" x14ac:dyDescent="0.25">
      <c r="E6766" s="403"/>
      <c r="F6766" s="403"/>
      <c r="G6766" s="403"/>
      <c r="H6766" s="403"/>
      <c r="BB6766" s="126"/>
    </row>
    <row r="6767" spans="5:54" x14ac:dyDescent="0.25">
      <c r="E6767" s="403"/>
      <c r="F6767" s="403"/>
      <c r="G6767" s="403"/>
      <c r="H6767" s="403"/>
      <c r="BB6767" s="126"/>
    </row>
    <row r="6768" spans="5:54" x14ac:dyDescent="0.25">
      <c r="E6768" s="403"/>
      <c r="F6768" s="403"/>
      <c r="G6768" s="403"/>
      <c r="H6768" s="403"/>
      <c r="BB6768" s="126"/>
    </row>
    <row r="6769" spans="5:54" x14ac:dyDescent="0.25">
      <c r="E6769" s="403"/>
      <c r="F6769" s="403"/>
      <c r="G6769" s="403"/>
      <c r="H6769" s="403"/>
      <c r="BB6769" s="126"/>
    </row>
    <row r="6770" spans="5:54" x14ac:dyDescent="0.25">
      <c r="E6770" s="403"/>
      <c r="F6770" s="403"/>
      <c r="G6770" s="403"/>
      <c r="H6770" s="403"/>
      <c r="BB6770" s="126"/>
    </row>
    <row r="6771" spans="5:54" x14ac:dyDescent="0.25">
      <c r="E6771" s="403"/>
      <c r="F6771" s="403"/>
      <c r="G6771" s="403"/>
      <c r="H6771" s="403"/>
      <c r="BB6771" s="126"/>
    </row>
    <row r="6772" spans="5:54" x14ac:dyDescent="0.25">
      <c r="E6772" s="403"/>
      <c r="F6772" s="403"/>
      <c r="G6772" s="403"/>
      <c r="H6772" s="403"/>
      <c r="BB6772" s="126"/>
    </row>
    <row r="6773" spans="5:54" x14ac:dyDescent="0.25">
      <c r="E6773" s="403"/>
      <c r="F6773" s="403"/>
      <c r="G6773" s="403"/>
      <c r="H6773" s="403"/>
      <c r="BB6773" s="126"/>
    </row>
    <row r="6774" spans="5:54" x14ac:dyDescent="0.25">
      <c r="E6774" s="403"/>
      <c r="F6774" s="403"/>
      <c r="G6774" s="403"/>
      <c r="H6774" s="403"/>
    </row>
    <row r="6775" spans="5:54" x14ac:dyDescent="0.25">
      <c r="E6775" s="403"/>
      <c r="F6775" s="403"/>
      <c r="G6775" s="403"/>
      <c r="H6775" s="403"/>
    </row>
    <row r="6776" spans="5:54" x14ac:dyDescent="0.25">
      <c r="E6776" s="403"/>
      <c r="F6776" s="403"/>
      <c r="G6776" s="403"/>
      <c r="H6776" s="403"/>
    </row>
    <row r="6777" spans="5:54" x14ac:dyDescent="0.25">
      <c r="E6777" s="403"/>
      <c r="F6777" s="403"/>
      <c r="G6777" s="403"/>
      <c r="H6777" s="403"/>
    </row>
    <row r="6778" spans="5:54" x14ac:dyDescent="0.25">
      <c r="E6778" s="403"/>
      <c r="F6778" s="403"/>
      <c r="G6778" s="403"/>
      <c r="H6778" s="403"/>
    </row>
    <row r="6779" spans="5:54" x14ac:dyDescent="0.25">
      <c r="E6779" s="403"/>
      <c r="F6779" s="403"/>
      <c r="G6779" s="403"/>
      <c r="H6779" s="403"/>
    </row>
    <row r="6780" spans="5:54" x14ac:dyDescent="0.25">
      <c r="E6780" s="403"/>
      <c r="F6780" s="403"/>
      <c r="G6780" s="403"/>
      <c r="H6780" s="403"/>
    </row>
    <row r="6781" spans="5:54" x14ac:dyDescent="0.25">
      <c r="E6781" s="403"/>
      <c r="F6781" s="403"/>
      <c r="G6781" s="403"/>
      <c r="H6781" s="403"/>
    </row>
    <row r="6782" spans="5:54" x14ac:dyDescent="0.25">
      <c r="E6782" s="403"/>
      <c r="F6782" s="403"/>
      <c r="G6782" s="403"/>
      <c r="H6782" s="403"/>
    </row>
    <row r="6783" spans="5:54" x14ac:dyDescent="0.25">
      <c r="E6783" s="403"/>
      <c r="F6783" s="403"/>
      <c r="G6783" s="403"/>
      <c r="H6783" s="403"/>
    </row>
    <row r="6784" spans="5:54" x14ac:dyDescent="0.25">
      <c r="E6784" s="403"/>
      <c r="F6784" s="403"/>
      <c r="G6784" s="403"/>
      <c r="H6784" s="403"/>
    </row>
    <row r="6785" spans="5:8" x14ac:dyDescent="0.25">
      <c r="E6785" s="403"/>
      <c r="F6785" s="403"/>
      <c r="G6785" s="403"/>
      <c r="H6785" s="403"/>
    </row>
    <row r="6786" spans="5:8" x14ac:dyDescent="0.25">
      <c r="E6786" s="403"/>
      <c r="F6786" s="403"/>
      <c r="G6786" s="403"/>
      <c r="H6786" s="403"/>
    </row>
    <row r="6787" spans="5:8" x14ac:dyDescent="0.25">
      <c r="E6787" s="403"/>
      <c r="F6787" s="403"/>
      <c r="G6787" s="403"/>
      <c r="H6787" s="403"/>
    </row>
    <row r="6788" spans="5:8" x14ac:dyDescent="0.25">
      <c r="E6788" s="403"/>
      <c r="F6788" s="403"/>
      <c r="G6788" s="403"/>
      <c r="H6788" s="403"/>
    </row>
    <row r="6789" spans="5:8" x14ac:dyDescent="0.25">
      <c r="E6789" s="403"/>
      <c r="F6789" s="403"/>
      <c r="G6789" s="403"/>
      <c r="H6789" s="403"/>
    </row>
    <row r="6790" spans="5:8" x14ac:dyDescent="0.25">
      <c r="E6790" s="403"/>
      <c r="F6790" s="403"/>
      <c r="G6790" s="403"/>
      <c r="H6790" s="403"/>
    </row>
    <row r="6791" spans="5:8" x14ac:dyDescent="0.25">
      <c r="E6791" s="403"/>
      <c r="F6791" s="403"/>
      <c r="G6791" s="403"/>
      <c r="H6791" s="403"/>
    </row>
    <row r="6792" spans="5:8" x14ac:dyDescent="0.25">
      <c r="E6792" s="403"/>
      <c r="F6792" s="403"/>
      <c r="G6792" s="403"/>
      <c r="H6792" s="403"/>
    </row>
    <row r="6793" spans="5:8" x14ac:dyDescent="0.25">
      <c r="E6793" s="403"/>
      <c r="F6793" s="403"/>
      <c r="G6793" s="403"/>
      <c r="H6793" s="403"/>
    </row>
    <row r="6794" spans="5:8" x14ac:dyDescent="0.25">
      <c r="E6794" s="403"/>
      <c r="F6794" s="403"/>
      <c r="G6794" s="403"/>
      <c r="H6794" s="403"/>
    </row>
    <row r="6795" spans="5:8" x14ac:dyDescent="0.25">
      <c r="E6795" s="403"/>
      <c r="F6795" s="403"/>
      <c r="G6795" s="403"/>
      <c r="H6795" s="403"/>
    </row>
    <row r="6796" spans="5:8" x14ac:dyDescent="0.25">
      <c r="E6796" s="403"/>
      <c r="F6796" s="403"/>
      <c r="G6796" s="403"/>
      <c r="H6796" s="403"/>
    </row>
    <row r="6797" spans="5:8" x14ac:dyDescent="0.25">
      <c r="E6797" s="403"/>
      <c r="F6797" s="403"/>
      <c r="G6797" s="403"/>
      <c r="H6797" s="403"/>
    </row>
    <row r="6798" spans="5:8" x14ac:dyDescent="0.25">
      <c r="E6798" s="403"/>
      <c r="F6798" s="403"/>
      <c r="G6798" s="403"/>
      <c r="H6798" s="403"/>
    </row>
    <row r="6799" spans="5:8" x14ac:dyDescent="0.25">
      <c r="E6799" s="403"/>
      <c r="F6799" s="403"/>
      <c r="G6799" s="403"/>
      <c r="H6799" s="403"/>
    </row>
    <row r="6800" spans="5:8" x14ac:dyDescent="0.25">
      <c r="E6800" s="403"/>
      <c r="F6800" s="403"/>
      <c r="G6800" s="403"/>
      <c r="H6800" s="403"/>
    </row>
    <row r="6801" spans="5:8" x14ac:dyDescent="0.25">
      <c r="E6801" s="403"/>
      <c r="F6801" s="403"/>
      <c r="G6801" s="403"/>
      <c r="H6801" s="403"/>
    </row>
    <row r="6802" spans="5:8" x14ac:dyDescent="0.25">
      <c r="E6802" s="403"/>
      <c r="F6802" s="403"/>
      <c r="G6802" s="403"/>
      <c r="H6802" s="403"/>
    </row>
    <row r="6803" spans="5:8" x14ac:dyDescent="0.25">
      <c r="E6803" s="403"/>
      <c r="F6803" s="403"/>
      <c r="G6803" s="403"/>
      <c r="H6803" s="403"/>
    </row>
    <row r="6804" spans="5:8" x14ac:dyDescent="0.25">
      <c r="E6804" s="403"/>
      <c r="F6804" s="403"/>
      <c r="G6804" s="403"/>
      <c r="H6804" s="403"/>
    </row>
    <row r="6805" spans="5:8" x14ac:dyDescent="0.25">
      <c r="E6805" s="403"/>
      <c r="F6805" s="403"/>
      <c r="G6805" s="403"/>
      <c r="H6805" s="403"/>
    </row>
    <row r="6806" spans="5:8" x14ac:dyDescent="0.25">
      <c r="E6806" s="403"/>
      <c r="F6806" s="403"/>
      <c r="G6806" s="403"/>
      <c r="H6806" s="403"/>
    </row>
    <row r="6807" spans="5:8" x14ac:dyDescent="0.25">
      <c r="E6807" s="403"/>
      <c r="F6807" s="403"/>
      <c r="G6807" s="403"/>
      <c r="H6807" s="403"/>
    </row>
    <row r="6808" spans="5:8" x14ac:dyDescent="0.25">
      <c r="E6808" s="403"/>
      <c r="F6808" s="403"/>
      <c r="G6808" s="403"/>
      <c r="H6808" s="403"/>
    </row>
    <row r="6809" spans="5:8" x14ac:dyDescent="0.25">
      <c r="E6809" s="403"/>
      <c r="F6809" s="403"/>
      <c r="G6809" s="403"/>
      <c r="H6809" s="403"/>
    </row>
    <row r="6810" spans="5:8" x14ac:dyDescent="0.25">
      <c r="E6810" s="403"/>
      <c r="F6810" s="403"/>
      <c r="G6810" s="403"/>
      <c r="H6810" s="403"/>
    </row>
    <row r="6811" spans="5:8" x14ac:dyDescent="0.25">
      <c r="E6811" s="403"/>
      <c r="F6811" s="403"/>
      <c r="G6811" s="403"/>
      <c r="H6811" s="403"/>
    </row>
    <row r="6812" spans="5:8" x14ac:dyDescent="0.25">
      <c r="E6812" s="403"/>
      <c r="F6812" s="403"/>
      <c r="G6812" s="403"/>
      <c r="H6812" s="403"/>
    </row>
    <row r="6813" spans="5:8" x14ac:dyDescent="0.25">
      <c r="E6813" s="403"/>
      <c r="F6813" s="403"/>
      <c r="G6813" s="403"/>
      <c r="H6813" s="403"/>
    </row>
    <row r="6814" spans="5:8" x14ac:dyDescent="0.25">
      <c r="E6814" s="403"/>
      <c r="F6814" s="403"/>
      <c r="G6814" s="403"/>
      <c r="H6814" s="403"/>
    </row>
    <row r="6815" spans="5:8" x14ac:dyDescent="0.25">
      <c r="E6815" s="403"/>
      <c r="F6815" s="403"/>
      <c r="G6815" s="403"/>
      <c r="H6815" s="403"/>
    </row>
    <row r="6816" spans="5:8" x14ac:dyDescent="0.25">
      <c r="E6816" s="403"/>
      <c r="F6816" s="403"/>
      <c r="G6816" s="403"/>
      <c r="H6816" s="403"/>
    </row>
    <row r="6817" spans="5:8" x14ac:dyDescent="0.25">
      <c r="E6817" s="403"/>
      <c r="F6817" s="403"/>
      <c r="G6817" s="403"/>
      <c r="H6817" s="403"/>
    </row>
    <row r="6818" spans="5:8" x14ac:dyDescent="0.25">
      <c r="E6818" s="403"/>
      <c r="F6818" s="403"/>
      <c r="G6818" s="403"/>
      <c r="H6818" s="403"/>
    </row>
    <row r="6819" spans="5:8" x14ac:dyDescent="0.25">
      <c r="E6819" s="403"/>
      <c r="F6819" s="403"/>
      <c r="G6819" s="403"/>
      <c r="H6819" s="403"/>
    </row>
    <row r="6820" spans="5:8" x14ac:dyDescent="0.25">
      <c r="E6820" s="403"/>
      <c r="F6820" s="403"/>
      <c r="G6820" s="403"/>
      <c r="H6820" s="403"/>
    </row>
    <row r="6821" spans="5:8" x14ac:dyDescent="0.25">
      <c r="E6821" s="403"/>
      <c r="F6821" s="403"/>
      <c r="G6821" s="403"/>
      <c r="H6821" s="403"/>
    </row>
    <row r="6822" spans="5:8" x14ac:dyDescent="0.25">
      <c r="E6822" s="403"/>
      <c r="F6822" s="403"/>
      <c r="G6822" s="403"/>
      <c r="H6822" s="403"/>
    </row>
    <row r="6823" spans="5:8" x14ac:dyDescent="0.25">
      <c r="E6823" s="403"/>
      <c r="F6823" s="403"/>
      <c r="G6823" s="403"/>
      <c r="H6823" s="403"/>
    </row>
    <row r="6824" spans="5:8" x14ac:dyDescent="0.25">
      <c r="E6824" s="403"/>
      <c r="F6824" s="403"/>
      <c r="G6824" s="403"/>
      <c r="H6824" s="403"/>
    </row>
    <row r="6825" spans="5:8" x14ac:dyDescent="0.25">
      <c r="E6825" s="403"/>
      <c r="F6825" s="403"/>
      <c r="G6825" s="403"/>
      <c r="H6825" s="403"/>
    </row>
    <row r="6826" spans="5:8" x14ac:dyDescent="0.25">
      <c r="E6826" s="403"/>
      <c r="F6826" s="403"/>
      <c r="G6826" s="403"/>
      <c r="H6826" s="403"/>
    </row>
    <row r="6827" spans="5:8" x14ac:dyDescent="0.25">
      <c r="E6827" s="403"/>
      <c r="F6827" s="403"/>
      <c r="G6827" s="403"/>
      <c r="H6827" s="403"/>
    </row>
    <row r="6828" spans="5:8" x14ac:dyDescent="0.25">
      <c r="E6828" s="403"/>
      <c r="F6828" s="403"/>
      <c r="G6828" s="403"/>
      <c r="H6828" s="403"/>
    </row>
    <row r="6829" spans="5:8" x14ac:dyDescent="0.25">
      <c r="E6829" s="403"/>
      <c r="F6829" s="403"/>
      <c r="G6829" s="403"/>
      <c r="H6829" s="403"/>
    </row>
    <row r="6830" spans="5:8" x14ac:dyDescent="0.25">
      <c r="E6830" s="403"/>
      <c r="F6830" s="403"/>
      <c r="G6830" s="403"/>
      <c r="H6830" s="403"/>
    </row>
    <row r="6831" spans="5:8" x14ac:dyDescent="0.25">
      <c r="E6831" s="403"/>
      <c r="F6831" s="403"/>
      <c r="G6831" s="403"/>
      <c r="H6831" s="403"/>
    </row>
    <row r="6832" spans="5:8" x14ac:dyDescent="0.25">
      <c r="E6832" s="403"/>
      <c r="F6832" s="403"/>
      <c r="G6832" s="403"/>
      <c r="H6832" s="403"/>
    </row>
    <row r="6833" spans="5:8" x14ac:dyDescent="0.25">
      <c r="E6833" s="403"/>
      <c r="F6833" s="403"/>
      <c r="G6833" s="403"/>
      <c r="H6833" s="403"/>
    </row>
    <row r="6834" spans="5:8" x14ac:dyDescent="0.25">
      <c r="E6834" s="403"/>
      <c r="F6834" s="403"/>
      <c r="G6834" s="403"/>
      <c r="H6834" s="403"/>
    </row>
    <row r="6835" spans="5:8" x14ac:dyDescent="0.25">
      <c r="E6835" s="403"/>
      <c r="F6835" s="403"/>
      <c r="G6835" s="403"/>
      <c r="H6835" s="403"/>
    </row>
    <row r="6836" spans="5:8" x14ac:dyDescent="0.25">
      <c r="E6836" s="403"/>
      <c r="F6836" s="403"/>
      <c r="G6836" s="403"/>
      <c r="H6836" s="403"/>
    </row>
    <row r="6837" spans="5:8" x14ac:dyDescent="0.25">
      <c r="E6837" s="403"/>
      <c r="F6837" s="403"/>
      <c r="G6837" s="403"/>
      <c r="H6837" s="403"/>
    </row>
    <row r="6838" spans="5:8" x14ac:dyDescent="0.25">
      <c r="E6838" s="403"/>
      <c r="F6838" s="403"/>
      <c r="G6838" s="403"/>
      <c r="H6838" s="403"/>
    </row>
    <row r="6839" spans="5:8" x14ac:dyDescent="0.25">
      <c r="E6839" s="403"/>
      <c r="F6839" s="403"/>
      <c r="G6839" s="403"/>
      <c r="H6839" s="403"/>
    </row>
    <row r="6840" spans="5:8" x14ac:dyDescent="0.25">
      <c r="E6840" s="403"/>
      <c r="F6840" s="403"/>
      <c r="G6840" s="403"/>
      <c r="H6840" s="403"/>
    </row>
    <row r="6841" spans="5:8" x14ac:dyDescent="0.25">
      <c r="E6841" s="403"/>
      <c r="F6841" s="403"/>
      <c r="G6841" s="403"/>
      <c r="H6841" s="403"/>
    </row>
    <row r="6842" spans="5:8" x14ac:dyDescent="0.25">
      <c r="E6842" s="403"/>
      <c r="F6842" s="403"/>
      <c r="G6842" s="403"/>
      <c r="H6842" s="403"/>
    </row>
    <row r="6843" spans="5:8" x14ac:dyDescent="0.25">
      <c r="E6843" s="403"/>
      <c r="F6843" s="403"/>
      <c r="G6843" s="403"/>
      <c r="H6843" s="403"/>
    </row>
    <row r="6844" spans="5:8" x14ac:dyDescent="0.25">
      <c r="E6844" s="403"/>
      <c r="F6844" s="403"/>
      <c r="G6844" s="403"/>
      <c r="H6844" s="403"/>
    </row>
    <row r="6845" spans="5:8" x14ac:dyDescent="0.25">
      <c r="E6845" s="403"/>
      <c r="F6845" s="403"/>
      <c r="G6845" s="403"/>
      <c r="H6845" s="403"/>
    </row>
    <row r="6846" spans="5:8" x14ac:dyDescent="0.25">
      <c r="E6846" s="403"/>
      <c r="F6846" s="403"/>
      <c r="G6846" s="403"/>
      <c r="H6846" s="403"/>
    </row>
    <row r="6847" spans="5:8" x14ac:dyDescent="0.25">
      <c r="E6847" s="403"/>
      <c r="F6847" s="403"/>
      <c r="G6847" s="403"/>
      <c r="H6847" s="403"/>
    </row>
    <row r="6848" spans="5:8" x14ac:dyDescent="0.25">
      <c r="E6848" s="403"/>
      <c r="F6848" s="403"/>
      <c r="G6848" s="403"/>
      <c r="H6848" s="403"/>
    </row>
    <row r="6849" spans="5:8" x14ac:dyDescent="0.25">
      <c r="E6849" s="403"/>
      <c r="F6849" s="403"/>
      <c r="G6849" s="403"/>
      <c r="H6849" s="403"/>
    </row>
    <row r="6850" spans="5:8" x14ac:dyDescent="0.25">
      <c r="E6850" s="403"/>
      <c r="F6850" s="403"/>
      <c r="G6850" s="403"/>
      <c r="H6850" s="403"/>
    </row>
    <row r="6851" spans="5:8" x14ac:dyDescent="0.25">
      <c r="E6851" s="403"/>
      <c r="F6851" s="403"/>
      <c r="G6851" s="403"/>
      <c r="H6851" s="403"/>
    </row>
    <row r="6852" spans="5:8" x14ac:dyDescent="0.25">
      <c r="E6852" s="403"/>
      <c r="F6852" s="403"/>
      <c r="G6852" s="403"/>
      <c r="H6852" s="403"/>
    </row>
    <row r="6853" spans="5:8" x14ac:dyDescent="0.25">
      <c r="E6853" s="403"/>
      <c r="F6853" s="403"/>
      <c r="G6853" s="403"/>
      <c r="H6853" s="403"/>
    </row>
    <row r="6854" spans="5:8" x14ac:dyDescent="0.25">
      <c r="E6854" s="403"/>
      <c r="F6854" s="403"/>
      <c r="G6854" s="403"/>
      <c r="H6854" s="403"/>
    </row>
    <row r="6855" spans="5:8" x14ac:dyDescent="0.25">
      <c r="E6855" s="403"/>
      <c r="F6855" s="403"/>
      <c r="G6855" s="403"/>
      <c r="H6855" s="403"/>
    </row>
    <row r="6856" spans="5:8" x14ac:dyDescent="0.25">
      <c r="E6856" s="403"/>
      <c r="F6856" s="403"/>
      <c r="G6856" s="403"/>
      <c r="H6856" s="403"/>
    </row>
    <row r="6857" spans="5:8" x14ac:dyDescent="0.25">
      <c r="E6857" s="403"/>
      <c r="F6857" s="403"/>
      <c r="G6857" s="403"/>
      <c r="H6857" s="403"/>
    </row>
    <row r="6858" spans="5:8" x14ac:dyDescent="0.25">
      <c r="E6858" s="403"/>
      <c r="F6858" s="403"/>
      <c r="G6858" s="403"/>
      <c r="H6858" s="403"/>
    </row>
    <row r="6859" spans="5:8" x14ac:dyDescent="0.25">
      <c r="E6859" s="403"/>
      <c r="F6859" s="403"/>
      <c r="G6859" s="403"/>
      <c r="H6859" s="403"/>
    </row>
    <row r="6860" spans="5:8" x14ac:dyDescent="0.25">
      <c r="E6860" s="403"/>
      <c r="F6860" s="403"/>
      <c r="G6860" s="403"/>
      <c r="H6860" s="403"/>
    </row>
    <row r="6861" spans="5:8" x14ac:dyDescent="0.25">
      <c r="E6861" s="403"/>
      <c r="F6861" s="403"/>
      <c r="G6861" s="403"/>
      <c r="H6861" s="403"/>
    </row>
    <row r="6862" spans="5:8" x14ac:dyDescent="0.25">
      <c r="E6862" s="403"/>
      <c r="F6862" s="403"/>
      <c r="G6862" s="403"/>
      <c r="H6862" s="403"/>
    </row>
    <row r="6863" spans="5:8" x14ac:dyDescent="0.25">
      <c r="E6863" s="403"/>
      <c r="F6863" s="403"/>
      <c r="G6863" s="403"/>
      <c r="H6863" s="403"/>
    </row>
    <row r="6864" spans="5:8" x14ac:dyDescent="0.25">
      <c r="E6864" s="403"/>
      <c r="F6864" s="403"/>
      <c r="G6864" s="403"/>
      <c r="H6864" s="403"/>
    </row>
    <row r="6865" spans="5:8" x14ac:dyDescent="0.25">
      <c r="E6865" s="403"/>
      <c r="F6865" s="403"/>
      <c r="G6865" s="403"/>
      <c r="H6865" s="403"/>
    </row>
    <row r="6866" spans="5:8" x14ac:dyDescent="0.25">
      <c r="E6866" s="403"/>
      <c r="F6866" s="403"/>
      <c r="G6866" s="403"/>
      <c r="H6866" s="403"/>
    </row>
    <row r="6867" spans="5:8" x14ac:dyDescent="0.25">
      <c r="E6867" s="403"/>
      <c r="F6867" s="403"/>
      <c r="G6867" s="403"/>
      <c r="H6867" s="403"/>
    </row>
    <row r="6868" spans="5:8" x14ac:dyDescent="0.25">
      <c r="E6868" s="403"/>
      <c r="F6868" s="403"/>
      <c r="G6868" s="403"/>
      <c r="H6868" s="403"/>
    </row>
    <row r="6869" spans="5:8" x14ac:dyDescent="0.25">
      <c r="E6869" s="403"/>
      <c r="F6869" s="403"/>
      <c r="G6869" s="403"/>
      <c r="H6869" s="403"/>
    </row>
    <row r="6870" spans="5:8" x14ac:dyDescent="0.25">
      <c r="E6870" s="403"/>
      <c r="F6870" s="403"/>
      <c r="G6870" s="403"/>
      <c r="H6870" s="403"/>
    </row>
    <row r="6871" spans="5:8" x14ac:dyDescent="0.25">
      <c r="E6871" s="403"/>
      <c r="F6871" s="403"/>
      <c r="G6871" s="403"/>
      <c r="H6871" s="403"/>
    </row>
    <row r="6872" spans="5:8" x14ac:dyDescent="0.25">
      <c r="E6872" s="403"/>
      <c r="F6872" s="403"/>
      <c r="G6872" s="403"/>
      <c r="H6872" s="403"/>
    </row>
    <row r="6873" spans="5:8" x14ac:dyDescent="0.25">
      <c r="E6873" s="403"/>
      <c r="F6873" s="403"/>
      <c r="G6873" s="403"/>
      <c r="H6873" s="403"/>
    </row>
    <row r="6874" spans="5:8" x14ac:dyDescent="0.25">
      <c r="E6874" s="403"/>
      <c r="F6874" s="403"/>
      <c r="G6874" s="403"/>
      <c r="H6874" s="403"/>
    </row>
    <row r="6875" spans="5:8" x14ac:dyDescent="0.25">
      <c r="E6875" s="403"/>
      <c r="F6875" s="403"/>
      <c r="G6875" s="403"/>
      <c r="H6875" s="403"/>
    </row>
    <row r="6876" spans="5:8" x14ac:dyDescent="0.25">
      <c r="E6876" s="403"/>
      <c r="F6876" s="403"/>
      <c r="G6876" s="403"/>
      <c r="H6876" s="403"/>
    </row>
    <row r="6877" spans="5:8" x14ac:dyDescent="0.25">
      <c r="E6877" s="403"/>
      <c r="F6877" s="403"/>
      <c r="G6877" s="403"/>
      <c r="H6877" s="403"/>
    </row>
    <row r="6878" spans="5:8" x14ac:dyDescent="0.25">
      <c r="E6878" s="403"/>
      <c r="F6878" s="403"/>
      <c r="G6878" s="403"/>
      <c r="H6878" s="403"/>
    </row>
    <row r="6879" spans="5:8" x14ac:dyDescent="0.25">
      <c r="E6879" s="403"/>
      <c r="F6879" s="403"/>
      <c r="G6879" s="403"/>
      <c r="H6879" s="403"/>
    </row>
    <row r="6880" spans="5:8" x14ac:dyDescent="0.25">
      <c r="E6880" s="403"/>
      <c r="F6880" s="403"/>
      <c r="G6880" s="403"/>
      <c r="H6880" s="403"/>
    </row>
    <row r="6881" spans="5:8" x14ac:dyDescent="0.25">
      <c r="E6881" s="403"/>
      <c r="F6881" s="403"/>
      <c r="G6881" s="403"/>
      <c r="H6881" s="403"/>
    </row>
    <row r="6882" spans="5:8" x14ac:dyDescent="0.25">
      <c r="E6882" s="403"/>
      <c r="F6882" s="403"/>
      <c r="G6882" s="403"/>
      <c r="H6882" s="403"/>
    </row>
    <row r="6883" spans="5:8" x14ac:dyDescent="0.25">
      <c r="E6883" s="403"/>
      <c r="F6883" s="403"/>
      <c r="G6883" s="403"/>
      <c r="H6883" s="403"/>
    </row>
    <row r="6884" spans="5:8" x14ac:dyDescent="0.25">
      <c r="E6884" s="403"/>
      <c r="F6884" s="403"/>
      <c r="G6884" s="403"/>
      <c r="H6884" s="403"/>
    </row>
    <row r="6885" spans="5:8" x14ac:dyDescent="0.25">
      <c r="E6885" s="403"/>
      <c r="F6885" s="403"/>
      <c r="G6885" s="403"/>
      <c r="H6885" s="403"/>
    </row>
    <row r="6886" spans="5:8" x14ac:dyDescent="0.25">
      <c r="E6886" s="403"/>
      <c r="F6886" s="403"/>
      <c r="G6886" s="403"/>
      <c r="H6886" s="403"/>
    </row>
    <row r="6887" spans="5:8" x14ac:dyDescent="0.25">
      <c r="E6887" s="403"/>
      <c r="F6887" s="403"/>
      <c r="G6887" s="403"/>
      <c r="H6887" s="403"/>
    </row>
    <row r="6888" spans="5:8" x14ac:dyDescent="0.25">
      <c r="E6888" s="403"/>
      <c r="F6888" s="403"/>
      <c r="G6888" s="403"/>
      <c r="H6888" s="403"/>
    </row>
    <row r="6889" spans="5:8" x14ac:dyDescent="0.25">
      <c r="E6889" s="403"/>
      <c r="F6889" s="403"/>
      <c r="G6889" s="403"/>
      <c r="H6889" s="403"/>
    </row>
    <row r="6890" spans="5:8" x14ac:dyDescent="0.25">
      <c r="E6890" s="403"/>
      <c r="F6890" s="403"/>
      <c r="G6890" s="403"/>
      <c r="H6890" s="403"/>
    </row>
    <row r="6891" spans="5:8" x14ac:dyDescent="0.25">
      <c r="E6891" s="403"/>
      <c r="F6891" s="403"/>
      <c r="G6891" s="403"/>
      <c r="H6891" s="403"/>
    </row>
    <row r="6892" spans="5:8" x14ac:dyDescent="0.25">
      <c r="E6892" s="403"/>
      <c r="F6892" s="403"/>
      <c r="G6892" s="403"/>
      <c r="H6892" s="403"/>
    </row>
    <row r="6893" spans="5:8" x14ac:dyDescent="0.25">
      <c r="E6893" s="403"/>
      <c r="F6893" s="403"/>
      <c r="G6893" s="403"/>
      <c r="H6893" s="403"/>
    </row>
    <row r="6894" spans="5:8" x14ac:dyDescent="0.25">
      <c r="E6894" s="403"/>
      <c r="F6894" s="403"/>
      <c r="G6894" s="403"/>
      <c r="H6894" s="403"/>
    </row>
    <row r="6895" spans="5:8" x14ac:dyDescent="0.25">
      <c r="E6895" s="403"/>
      <c r="F6895" s="403"/>
      <c r="G6895" s="403"/>
      <c r="H6895" s="403"/>
    </row>
    <row r="6896" spans="5:8" x14ac:dyDescent="0.25">
      <c r="E6896" s="403"/>
      <c r="F6896" s="403"/>
      <c r="G6896" s="403"/>
      <c r="H6896" s="403"/>
    </row>
    <row r="6897" spans="5:8" x14ac:dyDescent="0.25">
      <c r="E6897" s="403"/>
      <c r="F6897" s="403"/>
      <c r="G6897" s="403"/>
      <c r="H6897" s="403"/>
    </row>
    <row r="6898" spans="5:8" x14ac:dyDescent="0.25">
      <c r="E6898" s="403"/>
      <c r="F6898" s="403"/>
      <c r="G6898" s="403"/>
      <c r="H6898" s="403"/>
    </row>
    <row r="6899" spans="5:8" x14ac:dyDescent="0.25">
      <c r="E6899" s="403"/>
      <c r="F6899" s="403"/>
      <c r="G6899" s="403"/>
      <c r="H6899" s="403"/>
    </row>
    <row r="6900" spans="5:8" x14ac:dyDescent="0.25">
      <c r="E6900" s="403"/>
      <c r="F6900" s="403"/>
      <c r="G6900" s="403"/>
      <c r="H6900" s="403"/>
    </row>
    <row r="6901" spans="5:8" x14ac:dyDescent="0.25">
      <c r="E6901" s="403"/>
      <c r="F6901" s="403"/>
      <c r="G6901" s="403"/>
      <c r="H6901" s="403"/>
    </row>
    <row r="6902" spans="5:8" x14ac:dyDescent="0.25">
      <c r="E6902" s="403"/>
      <c r="F6902" s="403"/>
      <c r="G6902" s="403"/>
      <c r="H6902" s="403"/>
    </row>
    <row r="6903" spans="5:8" x14ac:dyDescent="0.25">
      <c r="E6903" s="403"/>
      <c r="F6903" s="403"/>
      <c r="G6903" s="403"/>
      <c r="H6903" s="403"/>
    </row>
    <row r="6904" spans="5:8" x14ac:dyDescent="0.25">
      <c r="E6904" s="403"/>
      <c r="F6904" s="403"/>
      <c r="G6904" s="403"/>
      <c r="H6904" s="403"/>
    </row>
    <row r="6905" spans="5:8" x14ac:dyDescent="0.25">
      <c r="E6905" s="403"/>
      <c r="F6905" s="403"/>
      <c r="G6905" s="403"/>
      <c r="H6905" s="403"/>
    </row>
    <row r="6906" spans="5:8" x14ac:dyDescent="0.25">
      <c r="E6906" s="403"/>
      <c r="F6906" s="403"/>
      <c r="G6906" s="403"/>
      <c r="H6906" s="403"/>
    </row>
    <row r="6907" spans="5:8" x14ac:dyDescent="0.25">
      <c r="E6907" s="403"/>
      <c r="F6907" s="403"/>
      <c r="G6907" s="403"/>
      <c r="H6907" s="403"/>
    </row>
    <row r="6908" spans="5:8" x14ac:dyDescent="0.25">
      <c r="E6908" s="403"/>
      <c r="F6908" s="403"/>
      <c r="G6908" s="403"/>
      <c r="H6908" s="403"/>
    </row>
    <row r="6909" spans="5:8" x14ac:dyDescent="0.25">
      <c r="E6909" s="403"/>
      <c r="F6909" s="403"/>
      <c r="G6909" s="403"/>
      <c r="H6909" s="403"/>
    </row>
    <row r="6910" spans="5:8" x14ac:dyDescent="0.25">
      <c r="E6910" s="403"/>
      <c r="F6910" s="403"/>
      <c r="G6910" s="403"/>
      <c r="H6910" s="403"/>
    </row>
    <row r="6911" spans="5:8" x14ac:dyDescent="0.25">
      <c r="E6911" s="403"/>
      <c r="F6911" s="403"/>
      <c r="G6911" s="403"/>
      <c r="H6911" s="403"/>
    </row>
    <row r="6912" spans="5:8" x14ac:dyDescent="0.25">
      <c r="E6912" s="403"/>
      <c r="F6912" s="403"/>
      <c r="G6912" s="403"/>
      <c r="H6912" s="403"/>
    </row>
    <row r="6913" spans="5:8" x14ac:dyDescent="0.25">
      <c r="E6913" s="403"/>
      <c r="F6913" s="403"/>
      <c r="G6913" s="403"/>
      <c r="H6913" s="403"/>
    </row>
    <row r="6914" spans="5:8" x14ac:dyDescent="0.25">
      <c r="E6914" s="403"/>
      <c r="F6914" s="403"/>
      <c r="G6914" s="403"/>
      <c r="H6914" s="403"/>
    </row>
    <row r="6915" spans="5:8" x14ac:dyDescent="0.25">
      <c r="E6915" s="403"/>
      <c r="F6915" s="403"/>
      <c r="G6915" s="403"/>
      <c r="H6915" s="403"/>
    </row>
    <row r="6916" spans="5:8" x14ac:dyDescent="0.25">
      <c r="E6916" s="403"/>
      <c r="F6916" s="403"/>
      <c r="G6916" s="403"/>
      <c r="H6916" s="403"/>
    </row>
    <row r="6917" spans="5:8" x14ac:dyDescent="0.25">
      <c r="E6917" s="403"/>
      <c r="F6917" s="403"/>
      <c r="G6917" s="403"/>
      <c r="H6917" s="403"/>
    </row>
    <row r="6918" spans="5:8" x14ac:dyDescent="0.25">
      <c r="E6918" s="403"/>
      <c r="F6918" s="403"/>
      <c r="G6918" s="403"/>
      <c r="H6918" s="403"/>
    </row>
    <row r="6919" spans="5:8" x14ac:dyDescent="0.25">
      <c r="E6919" s="403"/>
      <c r="F6919" s="403"/>
      <c r="G6919" s="403"/>
      <c r="H6919" s="403"/>
    </row>
    <row r="6920" spans="5:8" x14ac:dyDescent="0.25">
      <c r="E6920" s="403"/>
      <c r="F6920" s="403"/>
      <c r="G6920" s="403"/>
      <c r="H6920" s="403"/>
    </row>
    <row r="6921" spans="5:8" x14ac:dyDescent="0.25">
      <c r="E6921" s="403"/>
      <c r="F6921" s="403"/>
      <c r="G6921" s="403"/>
      <c r="H6921" s="403"/>
    </row>
    <row r="6922" spans="5:8" x14ac:dyDescent="0.25">
      <c r="E6922" s="403"/>
      <c r="F6922" s="403"/>
      <c r="G6922" s="403"/>
      <c r="H6922" s="403"/>
    </row>
    <row r="6923" spans="5:8" x14ac:dyDescent="0.25">
      <c r="E6923" s="403"/>
      <c r="F6923" s="403"/>
      <c r="G6923" s="403"/>
      <c r="H6923" s="403"/>
    </row>
    <row r="6924" spans="5:8" x14ac:dyDescent="0.25">
      <c r="E6924" s="403"/>
      <c r="F6924" s="403"/>
      <c r="G6924" s="403"/>
      <c r="H6924" s="403"/>
    </row>
    <row r="6925" spans="5:8" x14ac:dyDescent="0.25">
      <c r="E6925" s="403"/>
      <c r="F6925" s="403"/>
      <c r="G6925" s="403"/>
      <c r="H6925" s="403"/>
    </row>
    <row r="6926" spans="5:8" x14ac:dyDescent="0.25">
      <c r="E6926" s="403"/>
      <c r="F6926" s="403"/>
      <c r="G6926" s="403"/>
      <c r="H6926" s="403"/>
    </row>
    <row r="6927" spans="5:8" x14ac:dyDescent="0.25">
      <c r="E6927" s="403"/>
      <c r="F6927" s="403"/>
      <c r="G6927" s="403"/>
      <c r="H6927" s="403"/>
    </row>
    <row r="6928" spans="5:8" x14ac:dyDescent="0.25">
      <c r="E6928" s="403"/>
      <c r="F6928" s="403"/>
      <c r="G6928" s="403"/>
      <c r="H6928" s="403"/>
    </row>
    <row r="6929" spans="5:8" x14ac:dyDescent="0.25">
      <c r="E6929" s="403"/>
      <c r="F6929" s="403"/>
      <c r="G6929" s="403"/>
      <c r="H6929" s="403"/>
    </row>
    <row r="6930" spans="5:8" x14ac:dyDescent="0.25">
      <c r="E6930" s="403"/>
      <c r="F6930" s="403"/>
      <c r="G6930" s="403"/>
      <c r="H6930" s="403"/>
    </row>
    <row r="6931" spans="5:8" x14ac:dyDescent="0.25">
      <c r="E6931" s="403"/>
      <c r="F6931" s="403"/>
      <c r="G6931" s="403"/>
      <c r="H6931" s="403"/>
    </row>
    <row r="6932" spans="5:8" x14ac:dyDescent="0.25">
      <c r="E6932" s="403"/>
      <c r="F6932" s="403"/>
      <c r="G6932" s="403"/>
      <c r="H6932" s="403"/>
    </row>
    <row r="6933" spans="5:8" x14ac:dyDescent="0.25">
      <c r="E6933" s="403"/>
      <c r="F6933" s="403"/>
      <c r="G6933" s="403"/>
      <c r="H6933" s="403"/>
    </row>
    <row r="6934" spans="5:8" x14ac:dyDescent="0.25">
      <c r="E6934" s="403"/>
      <c r="F6934" s="403"/>
      <c r="G6934" s="403"/>
      <c r="H6934" s="403"/>
    </row>
    <row r="6935" spans="5:8" x14ac:dyDescent="0.25">
      <c r="E6935" s="403"/>
      <c r="F6935" s="403"/>
      <c r="G6935" s="403"/>
      <c r="H6935" s="403"/>
    </row>
    <row r="6936" spans="5:8" x14ac:dyDescent="0.25">
      <c r="E6936" s="403"/>
      <c r="F6936" s="403"/>
      <c r="G6936" s="403"/>
      <c r="H6936" s="403"/>
    </row>
    <row r="6937" spans="5:8" x14ac:dyDescent="0.25">
      <c r="E6937" s="403"/>
      <c r="F6937" s="403"/>
      <c r="G6937" s="403"/>
      <c r="H6937" s="403"/>
    </row>
    <row r="6938" spans="5:8" x14ac:dyDescent="0.25">
      <c r="E6938" s="403"/>
      <c r="F6938" s="403"/>
      <c r="G6938" s="403"/>
      <c r="H6938" s="403"/>
    </row>
    <row r="6939" spans="5:8" x14ac:dyDescent="0.25">
      <c r="E6939" s="403"/>
      <c r="F6939" s="403"/>
      <c r="G6939" s="403"/>
      <c r="H6939" s="403"/>
    </row>
    <row r="6940" spans="5:8" x14ac:dyDescent="0.25">
      <c r="E6940" s="403"/>
      <c r="F6940" s="403"/>
      <c r="G6940" s="403"/>
      <c r="H6940" s="403"/>
    </row>
    <row r="6941" spans="5:8" x14ac:dyDescent="0.25">
      <c r="E6941" s="403"/>
      <c r="F6941" s="403"/>
      <c r="G6941" s="403"/>
      <c r="H6941" s="403"/>
    </row>
    <row r="6942" spans="5:8" x14ac:dyDescent="0.25">
      <c r="E6942" s="403"/>
      <c r="F6942" s="403"/>
      <c r="G6942" s="403"/>
      <c r="H6942" s="403"/>
    </row>
    <row r="6943" spans="5:8" x14ac:dyDescent="0.25">
      <c r="E6943" s="403"/>
      <c r="F6943" s="403"/>
      <c r="G6943" s="403"/>
      <c r="H6943" s="403"/>
    </row>
    <row r="6944" spans="5:8" x14ac:dyDescent="0.25">
      <c r="E6944" s="403"/>
      <c r="F6944" s="403"/>
      <c r="G6944" s="403"/>
      <c r="H6944" s="403"/>
    </row>
    <row r="6945" spans="5:8" x14ac:dyDescent="0.25">
      <c r="E6945" s="403"/>
      <c r="F6945" s="403"/>
      <c r="G6945" s="403"/>
      <c r="H6945" s="403"/>
    </row>
    <row r="6946" spans="5:8" x14ac:dyDescent="0.25">
      <c r="E6946" s="403"/>
      <c r="F6946" s="403"/>
      <c r="G6946" s="403"/>
      <c r="H6946" s="403"/>
    </row>
    <row r="6947" spans="5:8" x14ac:dyDescent="0.25">
      <c r="E6947" s="403"/>
      <c r="F6947" s="403"/>
      <c r="G6947" s="403"/>
      <c r="H6947" s="403"/>
    </row>
    <row r="6948" spans="5:8" x14ac:dyDescent="0.25">
      <c r="E6948" s="403"/>
      <c r="F6948" s="403"/>
      <c r="G6948" s="403"/>
      <c r="H6948" s="403"/>
    </row>
    <row r="6949" spans="5:8" x14ac:dyDescent="0.25">
      <c r="E6949" s="403"/>
      <c r="F6949" s="403"/>
      <c r="G6949" s="403"/>
      <c r="H6949" s="403"/>
    </row>
    <row r="6950" spans="5:8" x14ac:dyDescent="0.25">
      <c r="E6950" s="403"/>
      <c r="F6950" s="403"/>
      <c r="G6950" s="403"/>
      <c r="H6950" s="403"/>
    </row>
    <row r="6951" spans="5:8" x14ac:dyDescent="0.25">
      <c r="E6951" s="403"/>
      <c r="F6951" s="403"/>
      <c r="G6951" s="403"/>
      <c r="H6951" s="403"/>
    </row>
    <row r="6952" spans="5:8" x14ac:dyDescent="0.25">
      <c r="E6952" s="403"/>
      <c r="F6952" s="403"/>
      <c r="G6952" s="403"/>
      <c r="H6952" s="403"/>
    </row>
    <row r="6953" spans="5:8" x14ac:dyDescent="0.25">
      <c r="E6953" s="403"/>
      <c r="F6953" s="403"/>
      <c r="G6953" s="403"/>
      <c r="H6953" s="403"/>
    </row>
    <row r="6954" spans="5:8" x14ac:dyDescent="0.25">
      <c r="E6954" s="403"/>
      <c r="F6954" s="403"/>
      <c r="G6954" s="403"/>
      <c r="H6954" s="403"/>
    </row>
    <row r="6955" spans="5:8" x14ac:dyDescent="0.25">
      <c r="E6955" s="403"/>
      <c r="F6955" s="403"/>
      <c r="G6955" s="403"/>
      <c r="H6955" s="403"/>
    </row>
    <row r="6956" spans="5:8" x14ac:dyDescent="0.25">
      <c r="E6956" s="403"/>
      <c r="F6956" s="403"/>
      <c r="G6956" s="403"/>
      <c r="H6956" s="403"/>
    </row>
    <row r="6957" spans="5:8" x14ac:dyDescent="0.25">
      <c r="E6957" s="403"/>
      <c r="F6957" s="403"/>
      <c r="G6957" s="403"/>
      <c r="H6957" s="403"/>
    </row>
    <row r="6958" spans="5:8" x14ac:dyDescent="0.25">
      <c r="E6958" s="403"/>
      <c r="F6958" s="403"/>
      <c r="G6958" s="403"/>
      <c r="H6958" s="403"/>
    </row>
    <row r="6959" spans="5:8" x14ac:dyDescent="0.25">
      <c r="E6959" s="403"/>
      <c r="F6959" s="403"/>
      <c r="G6959" s="403"/>
      <c r="H6959" s="403"/>
    </row>
    <row r="6960" spans="5:8" x14ac:dyDescent="0.25">
      <c r="E6960" s="403"/>
      <c r="F6960" s="403"/>
      <c r="G6960" s="403"/>
      <c r="H6960" s="403"/>
    </row>
    <row r="6961" spans="5:8" x14ac:dyDescent="0.25">
      <c r="E6961" s="403"/>
      <c r="F6961" s="403"/>
      <c r="G6961" s="403"/>
      <c r="H6961" s="403"/>
    </row>
    <row r="6962" spans="5:8" x14ac:dyDescent="0.25">
      <c r="E6962" s="403"/>
      <c r="F6962" s="403"/>
      <c r="G6962" s="403"/>
      <c r="H6962" s="403"/>
    </row>
    <row r="6963" spans="5:8" x14ac:dyDescent="0.25">
      <c r="E6963" s="403"/>
      <c r="F6963" s="403"/>
      <c r="G6963" s="403"/>
      <c r="H6963" s="403"/>
    </row>
    <row r="6964" spans="5:8" x14ac:dyDescent="0.25">
      <c r="E6964" s="403"/>
      <c r="F6964" s="403"/>
      <c r="G6964" s="403"/>
      <c r="H6964" s="403"/>
    </row>
    <row r="6965" spans="5:8" x14ac:dyDescent="0.25">
      <c r="E6965" s="403"/>
      <c r="F6965" s="403"/>
      <c r="G6965" s="403"/>
      <c r="H6965" s="403"/>
    </row>
    <row r="6966" spans="5:8" x14ac:dyDescent="0.25">
      <c r="E6966" s="403"/>
      <c r="F6966" s="403"/>
      <c r="G6966" s="403"/>
      <c r="H6966" s="403"/>
    </row>
    <row r="6967" spans="5:8" x14ac:dyDescent="0.25">
      <c r="E6967" s="403"/>
      <c r="F6967" s="403"/>
      <c r="G6967" s="403"/>
      <c r="H6967" s="403"/>
    </row>
    <row r="6968" spans="5:8" x14ac:dyDescent="0.25">
      <c r="E6968" s="403"/>
      <c r="F6968" s="403"/>
      <c r="G6968" s="403"/>
      <c r="H6968" s="403"/>
    </row>
    <row r="6969" spans="5:8" x14ac:dyDescent="0.25">
      <c r="E6969" s="403"/>
      <c r="F6969" s="403"/>
      <c r="G6969" s="403"/>
      <c r="H6969" s="403"/>
    </row>
    <row r="6970" spans="5:8" x14ac:dyDescent="0.25">
      <c r="E6970" s="403"/>
      <c r="F6970" s="403"/>
      <c r="G6970" s="403"/>
      <c r="H6970" s="403"/>
    </row>
    <row r="6971" spans="5:8" x14ac:dyDescent="0.25">
      <c r="E6971" s="403"/>
      <c r="F6971" s="403"/>
      <c r="G6971" s="403"/>
      <c r="H6971" s="403"/>
    </row>
    <row r="6972" spans="5:8" x14ac:dyDescent="0.25">
      <c r="E6972" s="403"/>
      <c r="F6972" s="403"/>
      <c r="G6972" s="403"/>
      <c r="H6972" s="403"/>
    </row>
    <row r="6973" spans="5:8" x14ac:dyDescent="0.25">
      <c r="E6973" s="403"/>
      <c r="F6973" s="403"/>
      <c r="G6973" s="403"/>
      <c r="H6973" s="403"/>
    </row>
    <row r="6974" spans="5:8" x14ac:dyDescent="0.25">
      <c r="E6974" s="403"/>
      <c r="F6974" s="403"/>
      <c r="G6974" s="403"/>
      <c r="H6974" s="403"/>
    </row>
    <row r="6975" spans="5:8" x14ac:dyDescent="0.25">
      <c r="E6975" s="403"/>
      <c r="F6975" s="403"/>
      <c r="G6975" s="403"/>
      <c r="H6975" s="403"/>
    </row>
    <row r="6976" spans="5:8" x14ac:dyDescent="0.25">
      <c r="E6976" s="403"/>
      <c r="F6976" s="403"/>
      <c r="G6976" s="403"/>
      <c r="H6976" s="403"/>
    </row>
    <row r="6977" spans="5:8" x14ac:dyDescent="0.25">
      <c r="E6977" s="403"/>
      <c r="F6977" s="403"/>
      <c r="G6977" s="403"/>
      <c r="H6977" s="403"/>
    </row>
    <row r="6978" spans="5:8" x14ac:dyDescent="0.25">
      <c r="E6978" s="403"/>
      <c r="F6978" s="403"/>
      <c r="G6978" s="403"/>
      <c r="H6978" s="403"/>
    </row>
    <row r="6979" spans="5:8" x14ac:dyDescent="0.25">
      <c r="E6979" s="403"/>
      <c r="F6979" s="403"/>
      <c r="G6979" s="403"/>
      <c r="H6979" s="403"/>
    </row>
    <row r="6980" spans="5:8" x14ac:dyDescent="0.25">
      <c r="E6980" s="403"/>
      <c r="F6980" s="403"/>
      <c r="G6980" s="403"/>
      <c r="H6980" s="403"/>
    </row>
    <row r="6981" spans="5:8" x14ac:dyDescent="0.25">
      <c r="E6981" s="403"/>
      <c r="F6981" s="403"/>
      <c r="G6981" s="403"/>
      <c r="H6981" s="403"/>
    </row>
    <row r="6982" spans="5:8" x14ac:dyDescent="0.25">
      <c r="E6982" s="403"/>
      <c r="F6982" s="403"/>
      <c r="G6982" s="403"/>
      <c r="H6982" s="403"/>
    </row>
    <row r="6983" spans="5:8" x14ac:dyDescent="0.25">
      <c r="E6983" s="403"/>
      <c r="F6983" s="403"/>
      <c r="G6983" s="403"/>
      <c r="H6983" s="403"/>
    </row>
    <row r="6984" spans="5:8" x14ac:dyDescent="0.25">
      <c r="E6984" s="403"/>
      <c r="F6984" s="403"/>
      <c r="G6984" s="403"/>
      <c r="H6984" s="403"/>
    </row>
    <row r="6985" spans="5:8" x14ac:dyDescent="0.25">
      <c r="E6985" s="403"/>
      <c r="F6985" s="403"/>
      <c r="G6985" s="403"/>
      <c r="H6985" s="403"/>
    </row>
    <row r="6986" spans="5:8" x14ac:dyDescent="0.25">
      <c r="E6986" s="403"/>
      <c r="F6986" s="403"/>
      <c r="G6986" s="403"/>
      <c r="H6986" s="403"/>
    </row>
    <row r="6987" spans="5:8" x14ac:dyDescent="0.25">
      <c r="E6987" s="403"/>
      <c r="F6987" s="403"/>
      <c r="G6987" s="403"/>
      <c r="H6987" s="403"/>
    </row>
    <row r="6988" spans="5:8" x14ac:dyDescent="0.25">
      <c r="E6988" s="403"/>
      <c r="F6988" s="403"/>
      <c r="G6988" s="403"/>
      <c r="H6988" s="403"/>
    </row>
    <row r="6989" spans="5:8" x14ac:dyDescent="0.25">
      <c r="E6989" s="403"/>
      <c r="F6989" s="403"/>
      <c r="G6989" s="403"/>
      <c r="H6989" s="403"/>
    </row>
    <row r="6990" spans="5:8" x14ac:dyDescent="0.25">
      <c r="E6990" s="403"/>
      <c r="F6990" s="403"/>
      <c r="G6990" s="403"/>
      <c r="H6990" s="403"/>
    </row>
    <row r="6991" spans="5:8" x14ac:dyDescent="0.25">
      <c r="E6991" s="403"/>
      <c r="F6991" s="403"/>
      <c r="G6991" s="403"/>
      <c r="H6991" s="403"/>
    </row>
    <row r="6992" spans="5:8" x14ac:dyDescent="0.25">
      <c r="E6992" s="403"/>
      <c r="F6992" s="403"/>
      <c r="G6992" s="403"/>
      <c r="H6992" s="403"/>
    </row>
    <row r="6993" spans="5:8" x14ac:dyDescent="0.25">
      <c r="E6993" s="403"/>
      <c r="F6993" s="403"/>
      <c r="G6993" s="403"/>
      <c r="H6993" s="403"/>
    </row>
    <row r="6994" spans="5:8" x14ac:dyDescent="0.25">
      <c r="E6994" s="403"/>
      <c r="F6994" s="403"/>
      <c r="G6994" s="403"/>
      <c r="H6994" s="403"/>
    </row>
    <row r="6995" spans="5:8" x14ac:dyDescent="0.25">
      <c r="E6995" s="403"/>
      <c r="F6995" s="403"/>
      <c r="G6995" s="403"/>
      <c r="H6995" s="403"/>
    </row>
    <row r="6996" spans="5:8" x14ac:dyDescent="0.25">
      <c r="E6996" s="403"/>
      <c r="F6996" s="403"/>
      <c r="G6996" s="403"/>
      <c r="H6996" s="403"/>
    </row>
    <row r="6997" spans="5:8" x14ac:dyDescent="0.25">
      <c r="E6997" s="403"/>
      <c r="F6997" s="403"/>
      <c r="G6997" s="403"/>
      <c r="H6997" s="403"/>
    </row>
    <row r="6998" spans="5:8" x14ac:dyDescent="0.25">
      <c r="E6998" s="403"/>
      <c r="F6998" s="403"/>
      <c r="G6998" s="403"/>
      <c r="H6998" s="403"/>
    </row>
    <row r="6999" spans="5:8" x14ac:dyDescent="0.25">
      <c r="E6999" s="403"/>
      <c r="F6999" s="403"/>
      <c r="G6999" s="403"/>
      <c r="H6999" s="403"/>
    </row>
    <row r="7000" spans="5:8" x14ac:dyDescent="0.25">
      <c r="E7000" s="403"/>
      <c r="F7000" s="403"/>
      <c r="G7000" s="403"/>
      <c r="H7000" s="403"/>
    </row>
    <row r="7001" spans="5:8" x14ac:dyDescent="0.25">
      <c r="E7001" s="403"/>
      <c r="F7001" s="403"/>
      <c r="G7001" s="403"/>
      <c r="H7001" s="403"/>
    </row>
    <row r="7002" spans="5:8" x14ac:dyDescent="0.25">
      <c r="E7002" s="403"/>
      <c r="F7002" s="403"/>
      <c r="G7002" s="403"/>
      <c r="H7002" s="403"/>
    </row>
    <row r="7003" spans="5:8" x14ac:dyDescent="0.25">
      <c r="E7003" s="403"/>
      <c r="F7003" s="403"/>
      <c r="G7003" s="403"/>
      <c r="H7003" s="403"/>
    </row>
    <row r="7004" spans="5:8" x14ac:dyDescent="0.25">
      <c r="E7004" s="403"/>
      <c r="F7004" s="403"/>
      <c r="G7004" s="403"/>
      <c r="H7004" s="403"/>
    </row>
    <row r="7005" spans="5:8" x14ac:dyDescent="0.25">
      <c r="E7005" s="403"/>
      <c r="F7005" s="403"/>
      <c r="G7005" s="403"/>
      <c r="H7005" s="403"/>
    </row>
    <row r="7006" spans="5:8" x14ac:dyDescent="0.25">
      <c r="E7006" s="403"/>
      <c r="F7006" s="403"/>
      <c r="G7006" s="403"/>
      <c r="H7006" s="403"/>
    </row>
    <row r="7007" spans="5:8" x14ac:dyDescent="0.25">
      <c r="E7007" s="403"/>
      <c r="F7007" s="403"/>
      <c r="G7007" s="403"/>
      <c r="H7007" s="403"/>
    </row>
    <row r="7008" spans="5:8" x14ac:dyDescent="0.25">
      <c r="E7008" s="403"/>
      <c r="F7008" s="403"/>
      <c r="G7008" s="403"/>
      <c r="H7008" s="403"/>
    </row>
    <row r="7009" spans="5:8" x14ac:dyDescent="0.25">
      <c r="E7009" s="403"/>
      <c r="F7009" s="403"/>
      <c r="G7009" s="403"/>
      <c r="H7009" s="403"/>
    </row>
    <row r="7010" spans="5:8" x14ac:dyDescent="0.25">
      <c r="E7010" s="403"/>
      <c r="F7010" s="403"/>
      <c r="G7010" s="403"/>
      <c r="H7010" s="403"/>
    </row>
    <row r="7011" spans="5:8" x14ac:dyDescent="0.25">
      <c r="E7011" s="403"/>
      <c r="F7011" s="403"/>
      <c r="G7011" s="403"/>
      <c r="H7011" s="403"/>
    </row>
    <row r="7012" spans="5:8" x14ac:dyDescent="0.25">
      <c r="E7012" s="403"/>
      <c r="F7012" s="403"/>
      <c r="G7012" s="403"/>
      <c r="H7012" s="403"/>
    </row>
    <row r="7013" spans="5:8" x14ac:dyDescent="0.25">
      <c r="E7013" s="403"/>
      <c r="F7013" s="403"/>
      <c r="G7013" s="403"/>
      <c r="H7013" s="403"/>
    </row>
    <row r="7014" spans="5:8" x14ac:dyDescent="0.25">
      <c r="E7014" s="403"/>
      <c r="F7014" s="403"/>
      <c r="G7014" s="403"/>
      <c r="H7014" s="403"/>
    </row>
    <row r="7015" spans="5:8" x14ac:dyDescent="0.25">
      <c r="E7015" s="403"/>
      <c r="F7015" s="403"/>
      <c r="G7015" s="403"/>
      <c r="H7015" s="403"/>
    </row>
    <row r="7016" spans="5:8" x14ac:dyDescent="0.25">
      <c r="E7016" s="403"/>
      <c r="F7016" s="403"/>
      <c r="G7016" s="403"/>
      <c r="H7016" s="403"/>
    </row>
    <row r="7017" spans="5:8" x14ac:dyDescent="0.25">
      <c r="E7017" s="403"/>
      <c r="F7017" s="403"/>
      <c r="G7017" s="403"/>
      <c r="H7017" s="403"/>
    </row>
    <row r="7018" spans="5:8" x14ac:dyDescent="0.25">
      <c r="E7018" s="403"/>
      <c r="F7018" s="403"/>
      <c r="G7018" s="403"/>
      <c r="H7018" s="403"/>
    </row>
    <row r="7019" spans="5:8" x14ac:dyDescent="0.25">
      <c r="E7019" s="403"/>
      <c r="F7019" s="403"/>
      <c r="G7019" s="403"/>
      <c r="H7019" s="403"/>
    </row>
    <row r="7020" spans="5:8" x14ac:dyDescent="0.25">
      <c r="E7020" s="403"/>
      <c r="F7020" s="403"/>
      <c r="G7020" s="403"/>
      <c r="H7020" s="403"/>
    </row>
    <row r="7021" spans="5:8" x14ac:dyDescent="0.25">
      <c r="E7021" s="403"/>
      <c r="F7021" s="403"/>
      <c r="G7021" s="403"/>
      <c r="H7021" s="403"/>
    </row>
    <row r="7022" spans="5:8" x14ac:dyDescent="0.25">
      <c r="E7022" s="403"/>
      <c r="F7022" s="403"/>
      <c r="G7022" s="403"/>
      <c r="H7022" s="403"/>
    </row>
    <row r="7023" spans="5:8" x14ac:dyDescent="0.25">
      <c r="E7023" s="403"/>
      <c r="F7023" s="403"/>
      <c r="G7023" s="403"/>
      <c r="H7023" s="403"/>
    </row>
    <row r="7024" spans="5:8" x14ac:dyDescent="0.25">
      <c r="E7024" s="403"/>
      <c r="F7024" s="403"/>
      <c r="G7024" s="403"/>
      <c r="H7024" s="403"/>
    </row>
    <row r="7025" spans="5:8" x14ac:dyDescent="0.25">
      <c r="E7025" s="403"/>
      <c r="F7025" s="403"/>
      <c r="G7025" s="403"/>
      <c r="H7025" s="403"/>
    </row>
    <row r="7026" spans="5:8" x14ac:dyDescent="0.25">
      <c r="E7026" s="403"/>
      <c r="F7026" s="403"/>
      <c r="G7026" s="403"/>
      <c r="H7026" s="403"/>
    </row>
    <row r="7027" spans="5:8" x14ac:dyDescent="0.25">
      <c r="E7027" s="403"/>
      <c r="F7027" s="403"/>
      <c r="G7027" s="403"/>
      <c r="H7027" s="403"/>
    </row>
    <row r="7028" spans="5:8" x14ac:dyDescent="0.25">
      <c r="E7028" s="403"/>
      <c r="F7028" s="403"/>
      <c r="G7028" s="403"/>
      <c r="H7028" s="403"/>
    </row>
    <row r="7029" spans="5:8" x14ac:dyDescent="0.25">
      <c r="E7029" s="403"/>
      <c r="F7029" s="403"/>
      <c r="G7029" s="403"/>
      <c r="H7029" s="403"/>
    </row>
    <row r="7030" spans="5:8" x14ac:dyDescent="0.25">
      <c r="E7030" s="403"/>
      <c r="F7030" s="403"/>
      <c r="G7030" s="403"/>
      <c r="H7030" s="403"/>
    </row>
    <row r="7031" spans="5:8" x14ac:dyDescent="0.25">
      <c r="E7031" s="403"/>
      <c r="F7031" s="403"/>
      <c r="G7031" s="403"/>
      <c r="H7031" s="403"/>
    </row>
    <row r="7032" spans="5:8" x14ac:dyDescent="0.25">
      <c r="E7032" s="403"/>
      <c r="F7032" s="403"/>
      <c r="G7032" s="403"/>
      <c r="H7032" s="403"/>
    </row>
    <row r="7033" spans="5:8" x14ac:dyDescent="0.25">
      <c r="E7033" s="403"/>
      <c r="F7033" s="403"/>
      <c r="G7033" s="403"/>
      <c r="H7033" s="403"/>
    </row>
    <row r="7034" spans="5:8" x14ac:dyDescent="0.25">
      <c r="E7034" s="403"/>
      <c r="F7034" s="403"/>
      <c r="G7034" s="403"/>
      <c r="H7034" s="403"/>
    </row>
    <row r="7035" spans="5:8" x14ac:dyDescent="0.25">
      <c r="E7035" s="403"/>
      <c r="F7035" s="403"/>
      <c r="G7035" s="403"/>
      <c r="H7035" s="403"/>
    </row>
    <row r="7036" spans="5:8" x14ac:dyDescent="0.25">
      <c r="E7036" s="403"/>
      <c r="F7036" s="403"/>
      <c r="G7036" s="403"/>
      <c r="H7036" s="403"/>
    </row>
    <row r="7037" spans="5:8" x14ac:dyDescent="0.25">
      <c r="E7037" s="403"/>
      <c r="F7037" s="403"/>
      <c r="G7037" s="403"/>
      <c r="H7037" s="403"/>
    </row>
    <row r="7038" spans="5:8" x14ac:dyDescent="0.25">
      <c r="E7038" s="403"/>
      <c r="F7038" s="403"/>
      <c r="G7038" s="403"/>
      <c r="H7038" s="403"/>
    </row>
    <row r="7039" spans="5:8" x14ac:dyDescent="0.25">
      <c r="E7039" s="403"/>
      <c r="F7039" s="403"/>
      <c r="G7039" s="403"/>
      <c r="H7039" s="403"/>
    </row>
    <row r="7040" spans="5:8" x14ac:dyDescent="0.25">
      <c r="E7040" s="403"/>
      <c r="F7040" s="403"/>
      <c r="G7040" s="403"/>
      <c r="H7040" s="403"/>
    </row>
    <row r="7041" spans="5:8" x14ac:dyDescent="0.25">
      <c r="E7041" s="403"/>
      <c r="F7041" s="403"/>
      <c r="G7041" s="403"/>
      <c r="H7041" s="403"/>
    </row>
    <row r="7042" spans="5:8" x14ac:dyDescent="0.25">
      <c r="E7042" s="403"/>
      <c r="F7042" s="403"/>
      <c r="G7042" s="403"/>
      <c r="H7042" s="403"/>
    </row>
    <row r="7043" spans="5:8" x14ac:dyDescent="0.25">
      <c r="E7043" s="403"/>
      <c r="F7043" s="403"/>
      <c r="G7043" s="403"/>
      <c r="H7043" s="403"/>
    </row>
    <row r="7044" spans="5:8" x14ac:dyDescent="0.25">
      <c r="E7044" s="403"/>
      <c r="F7044" s="403"/>
      <c r="G7044" s="403"/>
      <c r="H7044" s="403"/>
    </row>
    <row r="7045" spans="5:8" x14ac:dyDescent="0.25">
      <c r="E7045" s="403"/>
      <c r="F7045" s="403"/>
      <c r="G7045" s="403"/>
      <c r="H7045" s="403"/>
    </row>
    <row r="7046" spans="5:8" x14ac:dyDescent="0.25">
      <c r="E7046" s="403"/>
      <c r="F7046" s="403"/>
      <c r="G7046" s="403"/>
      <c r="H7046" s="403"/>
    </row>
    <row r="7047" spans="5:8" x14ac:dyDescent="0.25">
      <c r="E7047" s="403"/>
      <c r="F7047" s="403"/>
      <c r="G7047" s="403"/>
      <c r="H7047" s="403"/>
    </row>
    <row r="7048" spans="5:8" x14ac:dyDescent="0.25">
      <c r="E7048" s="403"/>
      <c r="F7048" s="403"/>
      <c r="G7048" s="403"/>
      <c r="H7048" s="403"/>
    </row>
    <row r="7049" spans="5:8" x14ac:dyDescent="0.25">
      <c r="E7049" s="403"/>
      <c r="F7049" s="403"/>
      <c r="G7049" s="403"/>
      <c r="H7049" s="403"/>
    </row>
    <row r="7050" spans="5:8" x14ac:dyDescent="0.25">
      <c r="E7050" s="403"/>
      <c r="F7050" s="403"/>
      <c r="G7050" s="403"/>
      <c r="H7050" s="403"/>
    </row>
    <row r="7051" spans="5:8" x14ac:dyDescent="0.25">
      <c r="E7051" s="403"/>
      <c r="F7051" s="403"/>
      <c r="G7051" s="403"/>
      <c r="H7051" s="403"/>
    </row>
    <row r="7052" spans="5:8" x14ac:dyDescent="0.25">
      <c r="E7052" s="403"/>
      <c r="F7052" s="403"/>
      <c r="G7052" s="403"/>
      <c r="H7052" s="403"/>
    </row>
    <row r="7053" spans="5:8" x14ac:dyDescent="0.25">
      <c r="E7053" s="403"/>
      <c r="F7053" s="403"/>
      <c r="G7053" s="403"/>
      <c r="H7053" s="403"/>
    </row>
    <row r="7054" spans="5:8" x14ac:dyDescent="0.25">
      <c r="E7054" s="403"/>
      <c r="F7054" s="403"/>
      <c r="G7054" s="403"/>
      <c r="H7054" s="403"/>
    </row>
    <row r="7055" spans="5:8" x14ac:dyDescent="0.25">
      <c r="E7055" s="403"/>
      <c r="F7055" s="403"/>
      <c r="G7055" s="403"/>
      <c r="H7055" s="403"/>
    </row>
    <row r="7056" spans="5:8" x14ac:dyDescent="0.25">
      <c r="E7056" s="403"/>
      <c r="F7056" s="403"/>
      <c r="G7056" s="403"/>
      <c r="H7056" s="403"/>
    </row>
    <row r="7057" spans="5:8" x14ac:dyDescent="0.25">
      <c r="E7057" s="403"/>
      <c r="F7057" s="403"/>
      <c r="G7057" s="403"/>
      <c r="H7057" s="403"/>
    </row>
    <row r="7058" spans="5:8" x14ac:dyDescent="0.25">
      <c r="E7058" s="403"/>
      <c r="F7058" s="403"/>
      <c r="G7058" s="403"/>
      <c r="H7058" s="403"/>
    </row>
    <row r="7059" spans="5:8" x14ac:dyDescent="0.25">
      <c r="E7059" s="403"/>
      <c r="F7059" s="403"/>
      <c r="G7059" s="403"/>
      <c r="H7059" s="403"/>
    </row>
    <row r="7060" spans="5:8" x14ac:dyDescent="0.25">
      <c r="E7060" s="403"/>
      <c r="F7060" s="403"/>
      <c r="G7060" s="403"/>
      <c r="H7060" s="403"/>
    </row>
    <row r="7061" spans="5:8" x14ac:dyDescent="0.25">
      <c r="E7061" s="403"/>
      <c r="F7061" s="403"/>
      <c r="G7061" s="403"/>
      <c r="H7061" s="403"/>
    </row>
    <row r="7062" spans="5:8" x14ac:dyDescent="0.25">
      <c r="E7062" s="403"/>
      <c r="F7062" s="403"/>
      <c r="G7062" s="403"/>
      <c r="H7062" s="403"/>
    </row>
    <row r="7063" spans="5:8" x14ac:dyDescent="0.25">
      <c r="E7063" s="403"/>
      <c r="F7063" s="403"/>
      <c r="G7063" s="403"/>
      <c r="H7063" s="403"/>
    </row>
    <row r="7064" spans="5:8" x14ac:dyDescent="0.25">
      <c r="E7064" s="403"/>
      <c r="F7064" s="403"/>
      <c r="G7064" s="403"/>
      <c r="H7064" s="403"/>
    </row>
    <row r="7065" spans="5:8" x14ac:dyDescent="0.25">
      <c r="E7065" s="403"/>
      <c r="F7065" s="403"/>
      <c r="G7065" s="403"/>
      <c r="H7065" s="403"/>
    </row>
    <row r="7066" spans="5:8" x14ac:dyDescent="0.25">
      <c r="E7066" s="403"/>
      <c r="F7066" s="403"/>
      <c r="G7066" s="403"/>
      <c r="H7066" s="403"/>
    </row>
    <row r="7067" spans="5:8" x14ac:dyDescent="0.25">
      <c r="E7067" s="403"/>
      <c r="F7067" s="403"/>
      <c r="G7067" s="403"/>
      <c r="H7067" s="403"/>
    </row>
    <row r="7068" spans="5:8" x14ac:dyDescent="0.25">
      <c r="E7068" s="403"/>
      <c r="F7068" s="403"/>
      <c r="G7068" s="403"/>
      <c r="H7068" s="403"/>
    </row>
    <row r="7069" spans="5:8" x14ac:dyDescent="0.25">
      <c r="E7069" s="403"/>
      <c r="F7069" s="403"/>
      <c r="G7069" s="403"/>
      <c r="H7069" s="403"/>
    </row>
    <row r="7070" spans="5:8" x14ac:dyDescent="0.25">
      <c r="E7070" s="403"/>
      <c r="F7070" s="403"/>
      <c r="G7070" s="403"/>
      <c r="H7070" s="403"/>
    </row>
    <row r="7071" spans="5:8" x14ac:dyDescent="0.25">
      <c r="E7071" s="403"/>
      <c r="F7071" s="403"/>
      <c r="G7071" s="403"/>
      <c r="H7071" s="403"/>
    </row>
    <row r="7072" spans="5:8" x14ac:dyDescent="0.25">
      <c r="E7072" s="403"/>
      <c r="F7072" s="403"/>
      <c r="G7072" s="403"/>
      <c r="H7072" s="403"/>
    </row>
    <row r="7073" spans="5:8" x14ac:dyDescent="0.25">
      <c r="E7073" s="403"/>
      <c r="F7073" s="403"/>
      <c r="G7073" s="403"/>
      <c r="H7073" s="403"/>
    </row>
    <row r="7074" spans="5:8" x14ac:dyDescent="0.25">
      <c r="E7074" s="403"/>
      <c r="F7074" s="403"/>
      <c r="G7074" s="403"/>
      <c r="H7074" s="403"/>
    </row>
    <row r="7075" spans="5:8" x14ac:dyDescent="0.25">
      <c r="E7075" s="403"/>
      <c r="F7075" s="403"/>
      <c r="G7075" s="403"/>
      <c r="H7075" s="403"/>
    </row>
    <row r="7076" spans="5:8" x14ac:dyDescent="0.25">
      <c r="E7076" s="403"/>
      <c r="F7076" s="403"/>
      <c r="G7076" s="403"/>
      <c r="H7076" s="403"/>
    </row>
    <row r="7077" spans="5:8" x14ac:dyDescent="0.25">
      <c r="E7077" s="403"/>
      <c r="F7077" s="403"/>
      <c r="G7077" s="403"/>
      <c r="H7077" s="403"/>
    </row>
    <row r="7078" spans="5:8" x14ac:dyDescent="0.25">
      <c r="E7078" s="403"/>
      <c r="F7078" s="403"/>
      <c r="G7078" s="403"/>
      <c r="H7078" s="403"/>
    </row>
    <row r="7079" spans="5:8" x14ac:dyDescent="0.25">
      <c r="E7079" s="403"/>
      <c r="F7079" s="403"/>
      <c r="G7079" s="403"/>
      <c r="H7079" s="403"/>
    </row>
    <row r="7080" spans="5:8" x14ac:dyDescent="0.25">
      <c r="E7080" s="403"/>
      <c r="F7080" s="403"/>
      <c r="G7080" s="403"/>
      <c r="H7080" s="403"/>
    </row>
    <row r="7081" spans="5:8" x14ac:dyDescent="0.25">
      <c r="E7081" s="403"/>
      <c r="F7081" s="403"/>
      <c r="G7081" s="403"/>
      <c r="H7081" s="403"/>
    </row>
    <row r="7082" spans="5:8" x14ac:dyDescent="0.25">
      <c r="E7082" s="403"/>
      <c r="F7082" s="403"/>
      <c r="G7082" s="403"/>
      <c r="H7082" s="403"/>
    </row>
    <row r="7083" spans="5:8" x14ac:dyDescent="0.25">
      <c r="E7083" s="403"/>
      <c r="F7083" s="403"/>
      <c r="G7083" s="403"/>
      <c r="H7083" s="403"/>
    </row>
    <row r="7084" spans="5:8" x14ac:dyDescent="0.25">
      <c r="E7084" s="403"/>
      <c r="F7084" s="403"/>
      <c r="G7084" s="403"/>
      <c r="H7084" s="403"/>
    </row>
    <row r="7085" spans="5:8" x14ac:dyDescent="0.25">
      <c r="E7085" s="403"/>
      <c r="F7085" s="403"/>
      <c r="G7085" s="403"/>
      <c r="H7085" s="403"/>
    </row>
    <row r="7086" spans="5:8" x14ac:dyDescent="0.25">
      <c r="E7086" s="403"/>
      <c r="F7086" s="403"/>
      <c r="G7086" s="403"/>
      <c r="H7086" s="403"/>
    </row>
    <row r="7087" spans="5:8" x14ac:dyDescent="0.25">
      <c r="E7087" s="403"/>
      <c r="F7087" s="403"/>
      <c r="G7087" s="403"/>
      <c r="H7087" s="403"/>
    </row>
    <row r="7088" spans="5:8" x14ac:dyDescent="0.25">
      <c r="E7088" s="403"/>
      <c r="F7088" s="403"/>
      <c r="G7088" s="403"/>
      <c r="H7088" s="403"/>
    </row>
    <row r="7089" spans="5:8" x14ac:dyDescent="0.25">
      <c r="E7089" s="403"/>
      <c r="F7089" s="403"/>
      <c r="G7089" s="403"/>
      <c r="H7089" s="403"/>
    </row>
    <row r="7090" spans="5:8" x14ac:dyDescent="0.25">
      <c r="E7090" s="403"/>
      <c r="F7090" s="403"/>
      <c r="G7090" s="403"/>
      <c r="H7090" s="403"/>
    </row>
    <row r="7091" spans="5:8" x14ac:dyDescent="0.25">
      <c r="E7091" s="403"/>
      <c r="F7091" s="403"/>
      <c r="G7091" s="403"/>
      <c r="H7091" s="403"/>
    </row>
    <row r="7092" spans="5:8" x14ac:dyDescent="0.25">
      <c r="E7092" s="403"/>
      <c r="F7092" s="403"/>
      <c r="G7092" s="403"/>
      <c r="H7092" s="403"/>
    </row>
    <row r="7093" spans="5:8" x14ac:dyDescent="0.25">
      <c r="E7093" s="403"/>
      <c r="F7093" s="403"/>
      <c r="G7093" s="403"/>
      <c r="H7093" s="403"/>
    </row>
    <row r="7094" spans="5:8" x14ac:dyDescent="0.25">
      <c r="E7094" s="403"/>
      <c r="F7094" s="403"/>
      <c r="G7094" s="403"/>
      <c r="H7094" s="403"/>
    </row>
    <row r="7095" spans="5:8" x14ac:dyDescent="0.25">
      <c r="E7095" s="403"/>
      <c r="F7095" s="403"/>
      <c r="G7095" s="403"/>
      <c r="H7095" s="403"/>
    </row>
    <row r="7096" spans="5:8" x14ac:dyDescent="0.25">
      <c r="E7096" s="403"/>
      <c r="F7096" s="403"/>
      <c r="G7096" s="403"/>
      <c r="H7096" s="403"/>
    </row>
    <row r="7097" spans="5:8" x14ac:dyDescent="0.25">
      <c r="E7097" s="403"/>
      <c r="F7097" s="403"/>
      <c r="G7097" s="403"/>
      <c r="H7097" s="403"/>
    </row>
    <row r="7098" spans="5:8" x14ac:dyDescent="0.25">
      <c r="E7098" s="403"/>
      <c r="F7098" s="403"/>
      <c r="G7098" s="403"/>
      <c r="H7098" s="403"/>
    </row>
    <row r="7099" spans="5:8" x14ac:dyDescent="0.25">
      <c r="E7099" s="403"/>
      <c r="F7099" s="403"/>
      <c r="G7099" s="403"/>
      <c r="H7099" s="403"/>
    </row>
    <row r="7100" spans="5:8" x14ac:dyDescent="0.25">
      <c r="E7100" s="403"/>
      <c r="F7100" s="403"/>
      <c r="G7100" s="403"/>
      <c r="H7100" s="403"/>
    </row>
    <row r="7101" spans="5:8" x14ac:dyDescent="0.25">
      <c r="E7101" s="403"/>
      <c r="F7101" s="403"/>
      <c r="G7101" s="403"/>
      <c r="H7101" s="403"/>
    </row>
    <row r="7102" spans="5:8" x14ac:dyDescent="0.25">
      <c r="E7102" s="403"/>
      <c r="F7102" s="403"/>
      <c r="G7102" s="403"/>
      <c r="H7102" s="403"/>
    </row>
    <row r="7103" spans="5:8" x14ac:dyDescent="0.25">
      <c r="E7103" s="403"/>
      <c r="F7103" s="403"/>
      <c r="G7103" s="403"/>
      <c r="H7103" s="403"/>
    </row>
    <row r="7104" spans="5:8" x14ac:dyDescent="0.25">
      <c r="E7104" s="403"/>
      <c r="F7104" s="403"/>
      <c r="G7104" s="403"/>
      <c r="H7104" s="403"/>
    </row>
    <row r="7105" spans="5:8" x14ac:dyDescent="0.25">
      <c r="E7105" s="403"/>
      <c r="F7105" s="403"/>
      <c r="G7105" s="403"/>
      <c r="H7105" s="403"/>
    </row>
    <row r="7106" spans="5:8" x14ac:dyDescent="0.25">
      <c r="E7106" s="403"/>
      <c r="F7106" s="403"/>
      <c r="G7106" s="403"/>
      <c r="H7106" s="403"/>
    </row>
    <row r="7107" spans="5:8" x14ac:dyDescent="0.25">
      <c r="E7107" s="403"/>
      <c r="F7107" s="403"/>
      <c r="G7107" s="403"/>
      <c r="H7107" s="403"/>
    </row>
    <row r="7108" spans="5:8" x14ac:dyDescent="0.25">
      <c r="E7108" s="403"/>
      <c r="F7108" s="403"/>
      <c r="G7108" s="403"/>
      <c r="H7108" s="403"/>
    </row>
    <row r="7109" spans="5:8" x14ac:dyDescent="0.25">
      <c r="E7109" s="403"/>
      <c r="F7109" s="403"/>
      <c r="G7109" s="403"/>
      <c r="H7109" s="403"/>
    </row>
    <row r="7110" spans="5:8" x14ac:dyDescent="0.25">
      <c r="E7110" s="403"/>
      <c r="F7110" s="403"/>
      <c r="G7110" s="403"/>
      <c r="H7110" s="403"/>
    </row>
    <row r="7111" spans="5:8" x14ac:dyDescent="0.25">
      <c r="E7111" s="403"/>
      <c r="F7111" s="403"/>
      <c r="G7111" s="403"/>
      <c r="H7111" s="403"/>
    </row>
    <row r="7112" spans="5:8" x14ac:dyDescent="0.25">
      <c r="E7112" s="403"/>
      <c r="F7112" s="403"/>
      <c r="G7112" s="403"/>
      <c r="H7112" s="403"/>
    </row>
    <row r="7113" spans="5:8" x14ac:dyDescent="0.25">
      <c r="E7113" s="403"/>
      <c r="F7113" s="403"/>
      <c r="G7113" s="403"/>
      <c r="H7113" s="403"/>
    </row>
    <row r="7114" spans="5:8" x14ac:dyDescent="0.25">
      <c r="E7114" s="403"/>
      <c r="F7114" s="403"/>
      <c r="G7114" s="403"/>
      <c r="H7114" s="403"/>
    </row>
    <row r="7115" spans="5:8" x14ac:dyDescent="0.25">
      <c r="E7115" s="403"/>
      <c r="F7115" s="403"/>
      <c r="G7115" s="403"/>
      <c r="H7115" s="403"/>
    </row>
    <row r="7116" spans="5:8" x14ac:dyDescent="0.25">
      <c r="E7116" s="403"/>
      <c r="F7116" s="403"/>
      <c r="G7116" s="403"/>
      <c r="H7116" s="403"/>
    </row>
    <row r="7117" spans="5:8" x14ac:dyDescent="0.25">
      <c r="E7117" s="403"/>
      <c r="F7117" s="403"/>
      <c r="G7117" s="403"/>
      <c r="H7117" s="403"/>
    </row>
    <row r="7118" spans="5:8" x14ac:dyDescent="0.25">
      <c r="E7118" s="403"/>
      <c r="F7118" s="403"/>
      <c r="G7118" s="403"/>
      <c r="H7118" s="403"/>
    </row>
    <row r="7119" spans="5:8" x14ac:dyDescent="0.25">
      <c r="E7119" s="403"/>
      <c r="F7119" s="403"/>
      <c r="G7119" s="403"/>
      <c r="H7119" s="403"/>
    </row>
    <row r="7120" spans="5:8" x14ac:dyDescent="0.25">
      <c r="E7120" s="403"/>
      <c r="F7120" s="403"/>
      <c r="G7120" s="403"/>
      <c r="H7120" s="403"/>
    </row>
    <row r="7121" spans="5:8" x14ac:dyDescent="0.25">
      <c r="E7121" s="403"/>
      <c r="F7121" s="403"/>
      <c r="G7121" s="403"/>
      <c r="H7121" s="403"/>
    </row>
    <row r="7122" spans="5:8" x14ac:dyDescent="0.25">
      <c r="E7122" s="403"/>
      <c r="F7122" s="403"/>
      <c r="G7122" s="403"/>
      <c r="H7122" s="403"/>
    </row>
    <row r="7123" spans="5:8" x14ac:dyDescent="0.25">
      <c r="E7123" s="403"/>
      <c r="F7123" s="403"/>
      <c r="G7123" s="403"/>
      <c r="H7123" s="403"/>
    </row>
    <row r="7124" spans="5:8" x14ac:dyDescent="0.25">
      <c r="E7124" s="403"/>
      <c r="F7124" s="403"/>
      <c r="G7124" s="403"/>
      <c r="H7124" s="403"/>
    </row>
    <row r="7125" spans="5:8" x14ac:dyDescent="0.25">
      <c r="E7125" s="403"/>
      <c r="F7125" s="403"/>
      <c r="G7125" s="403"/>
      <c r="H7125" s="403"/>
    </row>
    <row r="7126" spans="5:8" x14ac:dyDescent="0.25">
      <c r="E7126" s="403"/>
      <c r="F7126" s="403"/>
      <c r="G7126" s="403"/>
      <c r="H7126" s="403"/>
    </row>
    <row r="7127" spans="5:8" x14ac:dyDescent="0.25">
      <c r="E7127" s="403"/>
      <c r="F7127" s="403"/>
      <c r="G7127" s="403"/>
      <c r="H7127" s="403"/>
    </row>
    <row r="7128" spans="5:8" x14ac:dyDescent="0.25">
      <c r="E7128" s="403"/>
      <c r="F7128" s="403"/>
      <c r="G7128" s="403"/>
      <c r="H7128" s="403"/>
    </row>
    <row r="7129" spans="5:8" x14ac:dyDescent="0.25">
      <c r="E7129" s="403"/>
      <c r="F7129" s="403"/>
      <c r="G7129" s="403"/>
      <c r="H7129" s="403"/>
    </row>
    <row r="7130" spans="5:8" x14ac:dyDescent="0.25">
      <c r="E7130" s="403"/>
      <c r="F7130" s="403"/>
      <c r="G7130" s="403"/>
      <c r="H7130" s="403"/>
    </row>
    <row r="7131" spans="5:8" x14ac:dyDescent="0.25">
      <c r="E7131" s="403"/>
      <c r="F7131" s="403"/>
      <c r="G7131" s="403"/>
      <c r="H7131" s="403"/>
    </row>
    <row r="7132" spans="5:8" x14ac:dyDescent="0.25">
      <c r="E7132" s="403"/>
      <c r="F7132" s="403"/>
      <c r="G7132" s="403"/>
      <c r="H7132" s="403"/>
    </row>
    <row r="7133" spans="5:8" x14ac:dyDescent="0.25">
      <c r="E7133" s="403"/>
      <c r="F7133" s="403"/>
      <c r="G7133" s="403"/>
      <c r="H7133" s="403"/>
    </row>
    <row r="7134" spans="5:8" x14ac:dyDescent="0.25">
      <c r="E7134" s="403"/>
      <c r="F7134" s="403"/>
      <c r="G7134" s="403"/>
      <c r="H7134" s="403"/>
    </row>
    <row r="7135" spans="5:8" x14ac:dyDescent="0.25">
      <c r="E7135" s="403"/>
      <c r="F7135" s="403"/>
      <c r="G7135" s="403"/>
      <c r="H7135" s="403"/>
    </row>
    <row r="7136" spans="5:8" x14ac:dyDescent="0.25">
      <c r="E7136" s="403"/>
      <c r="F7136" s="403"/>
      <c r="G7136" s="403"/>
      <c r="H7136" s="403"/>
    </row>
    <row r="7137" spans="5:8" x14ac:dyDescent="0.25">
      <c r="E7137" s="403"/>
      <c r="F7137" s="403"/>
      <c r="G7137" s="403"/>
      <c r="H7137" s="403"/>
    </row>
    <row r="7138" spans="5:8" x14ac:dyDescent="0.25">
      <c r="E7138" s="403"/>
      <c r="F7138" s="403"/>
      <c r="G7138" s="403"/>
      <c r="H7138" s="403"/>
    </row>
    <row r="7139" spans="5:8" x14ac:dyDescent="0.25">
      <c r="E7139" s="403"/>
      <c r="F7139" s="403"/>
      <c r="G7139" s="403"/>
      <c r="H7139" s="403"/>
    </row>
    <row r="7140" spans="5:8" x14ac:dyDescent="0.25">
      <c r="E7140" s="403"/>
      <c r="F7140" s="403"/>
      <c r="G7140" s="403"/>
      <c r="H7140" s="403"/>
    </row>
    <row r="7141" spans="5:8" x14ac:dyDescent="0.25">
      <c r="E7141" s="403"/>
      <c r="F7141" s="403"/>
      <c r="G7141" s="403"/>
      <c r="H7141" s="403"/>
    </row>
    <row r="7142" spans="5:8" x14ac:dyDescent="0.25">
      <c r="E7142" s="403"/>
      <c r="F7142" s="403"/>
      <c r="G7142" s="403"/>
      <c r="H7142" s="403"/>
    </row>
    <row r="7143" spans="5:8" x14ac:dyDescent="0.25">
      <c r="E7143" s="403"/>
      <c r="F7143" s="403"/>
      <c r="G7143" s="403"/>
      <c r="H7143" s="403"/>
    </row>
    <row r="7144" spans="5:8" x14ac:dyDescent="0.25">
      <c r="E7144" s="403"/>
      <c r="F7144" s="403"/>
      <c r="G7144" s="403"/>
      <c r="H7144" s="403"/>
    </row>
    <row r="7145" spans="5:8" x14ac:dyDescent="0.25">
      <c r="E7145" s="403"/>
      <c r="F7145" s="403"/>
      <c r="G7145" s="403"/>
      <c r="H7145" s="403"/>
    </row>
    <row r="7146" spans="5:8" x14ac:dyDescent="0.25">
      <c r="E7146" s="403"/>
      <c r="F7146" s="403"/>
      <c r="G7146" s="403"/>
      <c r="H7146" s="403"/>
    </row>
    <row r="7147" spans="5:8" x14ac:dyDescent="0.25">
      <c r="E7147" s="403"/>
      <c r="F7147" s="403"/>
      <c r="G7147" s="403"/>
      <c r="H7147" s="403"/>
    </row>
    <row r="7148" spans="5:8" x14ac:dyDescent="0.25">
      <c r="E7148" s="403"/>
      <c r="F7148" s="403"/>
      <c r="G7148" s="403"/>
      <c r="H7148" s="403"/>
    </row>
    <row r="7149" spans="5:8" x14ac:dyDescent="0.25">
      <c r="E7149" s="403"/>
      <c r="F7149" s="403"/>
      <c r="G7149" s="403"/>
      <c r="H7149" s="403"/>
    </row>
    <row r="7150" spans="5:8" x14ac:dyDescent="0.25">
      <c r="E7150" s="403"/>
      <c r="F7150" s="403"/>
      <c r="G7150" s="403"/>
      <c r="H7150" s="403"/>
    </row>
    <row r="7151" spans="5:8" x14ac:dyDescent="0.25">
      <c r="E7151" s="403"/>
      <c r="F7151" s="403"/>
      <c r="G7151" s="403"/>
      <c r="H7151" s="403"/>
    </row>
    <row r="7152" spans="5:8" x14ac:dyDescent="0.25">
      <c r="E7152" s="403"/>
      <c r="F7152" s="403"/>
      <c r="G7152" s="403"/>
      <c r="H7152" s="403"/>
    </row>
    <row r="7153" spans="5:8" x14ac:dyDescent="0.25">
      <c r="E7153" s="403"/>
      <c r="F7153" s="403"/>
      <c r="G7153" s="403"/>
      <c r="H7153" s="403"/>
    </row>
    <row r="7154" spans="5:8" x14ac:dyDescent="0.25">
      <c r="E7154" s="403"/>
      <c r="F7154" s="403"/>
      <c r="G7154" s="403"/>
      <c r="H7154" s="403"/>
    </row>
    <row r="7155" spans="5:8" x14ac:dyDescent="0.25">
      <c r="E7155" s="403"/>
      <c r="F7155" s="403"/>
      <c r="G7155" s="403"/>
      <c r="H7155" s="403"/>
    </row>
    <row r="7156" spans="5:8" x14ac:dyDescent="0.25">
      <c r="E7156" s="403"/>
      <c r="F7156" s="403"/>
      <c r="G7156" s="403"/>
      <c r="H7156" s="403"/>
    </row>
    <row r="7157" spans="5:8" x14ac:dyDescent="0.25">
      <c r="E7157" s="403"/>
      <c r="F7157" s="403"/>
      <c r="G7157" s="403"/>
      <c r="H7157" s="403"/>
    </row>
    <row r="7158" spans="5:8" x14ac:dyDescent="0.25">
      <c r="E7158" s="403"/>
      <c r="F7158" s="403"/>
      <c r="G7158" s="403"/>
      <c r="H7158" s="403"/>
    </row>
    <row r="7159" spans="5:8" x14ac:dyDescent="0.25">
      <c r="E7159" s="403"/>
      <c r="F7159" s="403"/>
      <c r="G7159" s="403"/>
      <c r="H7159" s="403"/>
    </row>
    <row r="7160" spans="5:8" x14ac:dyDescent="0.25">
      <c r="E7160" s="403"/>
      <c r="F7160" s="403"/>
      <c r="G7160" s="403"/>
      <c r="H7160" s="403"/>
    </row>
    <row r="7161" spans="5:8" x14ac:dyDescent="0.25">
      <c r="E7161" s="403"/>
      <c r="F7161" s="403"/>
      <c r="G7161" s="403"/>
      <c r="H7161" s="403"/>
    </row>
    <row r="7162" spans="5:8" x14ac:dyDescent="0.25">
      <c r="E7162" s="403"/>
      <c r="F7162" s="403"/>
      <c r="G7162" s="403"/>
      <c r="H7162" s="403"/>
    </row>
    <row r="7163" spans="5:8" x14ac:dyDescent="0.25">
      <c r="E7163" s="403"/>
      <c r="F7163" s="403"/>
      <c r="G7163" s="403"/>
      <c r="H7163" s="403"/>
    </row>
    <row r="7164" spans="5:8" x14ac:dyDescent="0.25">
      <c r="E7164" s="403"/>
      <c r="F7164" s="403"/>
      <c r="G7164" s="403"/>
      <c r="H7164" s="403"/>
    </row>
    <row r="7165" spans="5:8" x14ac:dyDescent="0.25">
      <c r="E7165" s="403"/>
      <c r="F7165" s="403"/>
      <c r="G7165" s="403"/>
      <c r="H7165" s="403"/>
    </row>
    <row r="7166" spans="5:8" x14ac:dyDescent="0.25">
      <c r="E7166" s="403"/>
      <c r="F7166" s="403"/>
      <c r="G7166" s="403"/>
      <c r="H7166" s="403"/>
    </row>
    <row r="7167" spans="5:8" x14ac:dyDescent="0.25">
      <c r="E7167" s="403"/>
      <c r="F7167" s="403"/>
      <c r="G7167" s="403"/>
      <c r="H7167" s="403"/>
    </row>
    <row r="7168" spans="5:8" x14ac:dyDescent="0.25">
      <c r="E7168" s="403"/>
      <c r="F7168" s="403"/>
      <c r="G7168" s="403"/>
      <c r="H7168" s="403"/>
    </row>
    <row r="7169" spans="5:8" x14ac:dyDescent="0.25">
      <c r="E7169" s="403"/>
      <c r="F7169" s="403"/>
      <c r="G7169" s="403"/>
      <c r="H7169" s="403"/>
    </row>
    <row r="7170" spans="5:8" x14ac:dyDescent="0.25">
      <c r="E7170" s="403"/>
      <c r="F7170" s="403"/>
      <c r="G7170" s="403"/>
      <c r="H7170" s="403"/>
    </row>
    <row r="7171" spans="5:8" x14ac:dyDescent="0.25">
      <c r="E7171" s="403"/>
      <c r="F7171" s="403"/>
      <c r="G7171" s="403"/>
      <c r="H7171" s="403"/>
    </row>
    <row r="7172" spans="5:8" x14ac:dyDescent="0.25">
      <c r="E7172" s="403"/>
      <c r="F7172" s="403"/>
      <c r="G7172" s="403"/>
      <c r="H7172" s="403"/>
    </row>
    <row r="7173" spans="5:8" x14ac:dyDescent="0.25">
      <c r="E7173" s="403"/>
      <c r="F7173" s="403"/>
      <c r="G7173" s="403"/>
      <c r="H7173" s="403"/>
    </row>
    <row r="7174" spans="5:8" x14ac:dyDescent="0.25">
      <c r="E7174" s="403"/>
      <c r="F7174" s="403"/>
      <c r="G7174" s="403"/>
      <c r="H7174" s="403"/>
    </row>
    <row r="7175" spans="5:8" x14ac:dyDescent="0.25">
      <c r="E7175" s="403"/>
      <c r="F7175" s="403"/>
      <c r="G7175" s="403"/>
      <c r="H7175" s="403"/>
    </row>
    <row r="7176" spans="5:8" x14ac:dyDescent="0.25">
      <c r="E7176" s="403"/>
      <c r="F7176" s="403"/>
      <c r="G7176" s="403"/>
      <c r="H7176" s="403"/>
    </row>
    <row r="7177" spans="5:8" x14ac:dyDescent="0.25">
      <c r="E7177" s="403"/>
      <c r="F7177" s="403"/>
      <c r="G7177" s="403"/>
      <c r="H7177" s="403"/>
    </row>
    <row r="7178" spans="5:8" x14ac:dyDescent="0.25">
      <c r="E7178" s="403"/>
      <c r="F7178" s="403"/>
      <c r="G7178" s="403"/>
      <c r="H7178" s="403"/>
    </row>
    <row r="7179" spans="5:8" x14ac:dyDescent="0.25">
      <c r="E7179" s="403"/>
      <c r="F7179" s="403"/>
      <c r="G7179" s="403"/>
      <c r="H7179" s="403"/>
    </row>
    <row r="7180" spans="5:8" x14ac:dyDescent="0.25">
      <c r="E7180" s="403"/>
      <c r="F7180" s="403"/>
      <c r="G7180" s="403"/>
      <c r="H7180" s="403"/>
    </row>
    <row r="7181" spans="5:8" x14ac:dyDescent="0.25">
      <c r="E7181" s="403"/>
      <c r="F7181" s="403"/>
      <c r="G7181" s="403"/>
      <c r="H7181" s="403"/>
    </row>
    <row r="7182" spans="5:8" x14ac:dyDescent="0.25">
      <c r="E7182" s="403"/>
      <c r="F7182" s="403"/>
      <c r="G7182" s="403"/>
      <c r="H7182" s="403"/>
    </row>
    <row r="7183" spans="5:8" x14ac:dyDescent="0.25">
      <c r="E7183" s="403"/>
      <c r="F7183" s="403"/>
      <c r="G7183" s="403"/>
      <c r="H7183" s="403"/>
    </row>
    <row r="7184" spans="5:8" x14ac:dyDescent="0.25">
      <c r="E7184" s="403"/>
      <c r="F7184" s="403"/>
      <c r="G7184" s="403"/>
      <c r="H7184" s="403"/>
    </row>
    <row r="7185" spans="5:8" x14ac:dyDescent="0.25">
      <c r="E7185" s="403"/>
      <c r="F7185" s="403"/>
      <c r="G7185" s="403"/>
      <c r="H7185" s="403"/>
    </row>
    <row r="7186" spans="5:8" x14ac:dyDescent="0.25">
      <c r="E7186" s="403"/>
      <c r="F7186" s="403"/>
      <c r="G7186" s="403"/>
      <c r="H7186" s="403"/>
    </row>
    <row r="7187" spans="5:8" x14ac:dyDescent="0.25">
      <c r="E7187" s="403"/>
      <c r="F7187" s="403"/>
      <c r="G7187" s="403"/>
      <c r="H7187" s="403"/>
    </row>
    <row r="7188" spans="5:8" x14ac:dyDescent="0.25">
      <c r="E7188" s="403"/>
      <c r="F7188" s="403"/>
      <c r="G7188" s="403"/>
      <c r="H7188" s="403"/>
    </row>
    <row r="7189" spans="5:8" x14ac:dyDescent="0.25">
      <c r="E7189" s="403"/>
      <c r="F7189" s="403"/>
      <c r="G7189" s="403"/>
      <c r="H7189" s="403"/>
    </row>
    <row r="7190" spans="5:8" x14ac:dyDescent="0.25">
      <c r="E7190" s="403"/>
      <c r="F7190" s="403"/>
      <c r="G7190" s="403"/>
      <c r="H7190" s="403"/>
    </row>
    <row r="7191" spans="5:8" x14ac:dyDescent="0.25">
      <c r="E7191" s="403"/>
      <c r="F7191" s="403"/>
      <c r="G7191" s="403"/>
      <c r="H7191" s="403"/>
    </row>
    <row r="7192" spans="5:8" x14ac:dyDescent="0.25">
      <c r="E7192" s="403"/>
      <c r="F7192" s="403"/>
      <c r="G7192" s="403"/>
      <c r="H7192" s="403"/>
    </row>
    <row r="7193" spans="5:8" x14ac:dyDescent="0.25">
      <c r="E7193" s="403"/>
      <c r="F7193" s="403"/>
      <c r="G7193" s="403"/>
      <c r="H7193" s="403"/>
    </row>
    <row r="7194" spans="5:8" x14ac:dyDescent="0.25">
      <c r="E7194" s="403"/>
      <c r="F7194" s="403"/>
      <c r="G7194" s="403"/>
      <c r="H7194" s="403"/>
    </row>
    <row r="7195" spans="5:8" x14ac:dyDescent="0.25">
      <c r="E7195" s="403"/>
      <c r="F7195" s="403"/>
      <c r="G7195" s="403"/>
      <c r="H7195" s="403"/>
    </row>
    <row r="7196" spans="5:8" x14ac:dyDescent="0.25">
      <c r="E7196" s="403"/>
      <c r="F7196" s="403"/>
      <c r="G7196" s="403"/>
      <c r="H7196" s="403"/>
    </row>
    <row r="7197" spans="5:8" x14ac:dyDescent="0.25">
      <c r="E7197" s="403"/>
      <c r="F7197" s="403"/>
      <c r="G7197" s="403"/>
      <c r="H7197" s="403"/>
    </row>
    <row r="7198" spans="5:8" x14ac:dyDescent="0.25">
      <c r="E7198" s="403"/>
      <c r="F7198" s="403"/>
      <c r="G7198" s="403"/>
      <c r="H7198" s="403"/>
    </row>
    <row r="7199" spans="5:8" x14ac:dyDescent="0.25">
      <c r="E7199" s="403"/>
      <c r="F7199" s="403"/>
      <c r="G7199" s="403"/>
      <c r="H7199" s="403"/>
    </row>
    <row r="7200" spans="5:8" x14ac:dyDescent="0.25">
      <c r="E7200" s="403"/>
      <c r="F7200" s="403"/>
      <c r="G7200" s="403"/>
      <c r="H7200" s="403"/>
    </row>
    <row r="7201" spans="5:8" x14ac:dyDescent="0.25">
      <c r="E7201" s="403"/>
      <c r="F7201" s="403"/>
      <c r="G7201" s="403"/>
      <c r="H7201" s="403"/>
    </row>
    <row r="7202" spans="5:8" x14ac:dyDescent="0.25">
      <c r="E7202" s="403"/>
      <c r="F7202" s="403"/>
      <c r="G7202" s="403"/>
      <c r="H7202" s="403"/>
    </row>
    <row r="7203" spans="5:8" x14ac:dyDescent="0.25">
      <c r="E7203" s="403"/>
      <c r="F7203" s="403"/>
      <c r="G7203" s="403"/>
      <c r="H7203" s="403"/>
    </row>
    <row r="7204" spans="5:8" x14ac:dyDescent="0.25">
      <c r="E7204" s="403"/>
      <c r="F7204" s="403"/>
      <c r="G7204" s="403"/>
      <c r="H7204" s="403"/>
    </row>
    <row r="7205" spans="5:8" x14ac:dyDescent="0.25">
      <c r="E7205" s="403"/>
      <c r="F7205" s="403"/>
      <c r="G7205" s="403"/>
      <c r="H7205" s="403"/>
    </row>
    <row r="7206" spans="5:8" x14ac:dyDescent="0.25">
      <c r="E7206" s="403"/>
      <c r="F7206" s="403"/>
      <c r="G7206" s="403"/>
      <c r="H7206" s="403"/>
    </row>
    <row r="7207" spans="5:8" x14ac:dyDescent="0.25">
      <c r="E7207" s="403"/>
      <c r="F7207" s="403"/>
      <c r="G7207" s="403"/>
      <c r="H7207" s="403"/>
    </row>
    <row r="7208" spans="5:8" x14ac:dyDescent="0.25">
      <c r="E7208" s="403"/>
      <c r="F7208" s="403"/>
      <c r="G7208" s="403"/>
      <c r="H7208" s="403"/>
    </row>
    <row r="7209" spans="5:8" x14ac:dyDescent="0.25">
      <c r="E7209" s="403"/>
      <c r="F7209" s="403"/>
      <c r="G7209" s="403"/>
      <c r="H7209" s="403"/>
    </row>
    <row r="7210" spans="5:8" x14ac:dyDescent="0.25">
      <c r="E7210" s="403"/>
      <c r="F7210" s="403"/>
      <c r="G7210" s="403"/>
      <c r="H7210" s="403"/>
    </row>
    <row r="7211" spans="5:8" x14ac:dyDescent="0.25">
      <c r="E7211" s="403"/>
      <c r="F7211" s="403"/>
      <c r="G7211" s="403"/>
      <c r="H7211" s="403"/>
    </row>
    <row r="7212" spans="5:8" x14ac:dyDescent="0.25">
      <c r="E7212" s="403"/>
      <c r="F7212" s="403"/>
      <c r="G7212" s="403"/>
      <c r="H7212" s="403"/>
    </row>
    <row r="7213" spans="5:8" x14ac:dyDescent="0.25">
      <c r="E7213" s="403"/>
      <c r="F7213" s="403"/>
      <c r="G7213" s="403"/>
      <c r="H7213" s="403"/>
    </row>
    <row r="7214" spans="5:8" x14ac:dyDescent="0.25">
      <c r="E7214" s="403"/>
      <c r="F7214" s="403"/>
      <c r="G7214" s="403"/>
      <c r="H7214" s="403"/>
    </row>
    <row r="7215" spans="5:8" x14ac:dyDescent="0.25">
      <c r="E7215" s="403"/>
      <c r="F7215" s="403"/>
      <c r="G7215" s="403"/>
      <c r="H7215" s="403"/>
    </row>
    <row r="7216" spans="5:8" x14ac:dyDescent="0.25">
      <c r="E7216" s="403"/>
      <c r="F7216" s="403"/>
      <c r="G7216" s="403"/>
      <c r="H7216" s="403"/>
    </row>
    <row r="7217" spans="5:8" x14ac:dyDescent="0.25">
      <c r="E7217" s="403"/>
      <c r="F7217" s="403"/>
      <c r="G7217" s="403"/>
      <c r="H7217" s="403"/>
    </row>
    <row r="7218" spans="5:8" x14ac:dyDescent="0.25">
      <c r="E7218" s="403"/>
      <c r="F7218" s="403"/>
      <c r="G7218" s="403"/>
      <c r="H7218" s="403"/>
    </row>
    <row r="7219" spans="5:8" x14ac:dyDescent="0.25">
      <c r="E7219" s="403"/>
      <c r="F7219" s="403"/>
      <c r="G7219" s="403"/>
      <c r="H7219" s="403"/>
    </row>
    <row r="7220" spans="5:8" x14ac:dyDescent="0.25">
      <c r="E7220" s="403"/>
      <c r="F7220" s="403"/>
      <c r="G7220" s="403"/>
      <c r="H7220" s="403"/>
    </row>
    <row r="7221" spans="5:8" x14ac:dyDescent="0.25">
      <c r="E7221" s="403"/>
      <c r="F7221" s="403"/>
      <c r="G7221" s="403"/>
      <c r="H7221" s="403"/>
    </row>
    <row r="7222" spans="5:8" x14ac:dyDescent="0.25">
      <c r="E7222" s="403"/>
      <c r="F7222" s="403"/>
      <c r="G7222" s="403"/>
      <c r="H7222" s="403"/>
    </row>
    <row r="7223" spans="5:8" x14ac:dyDescent="0.25">
      <c r="E7223" s="403"/>
      <c r="F7223" s="403"/>
      <c r="G7223" s="403"/>
      <c r="H7223" s="403"/>
    </row>
    <row r="7224" spans="5:8" x14ac:dyDescent="0.25">
      <c r="E7224" s="403"/>
      <c r="F7224" s="403"/>
      <c r="G7224" s="403"/>
      <c r="H7224" s="403"/>
    </row>
    <row r="7225" spans="5:8" x14ac:dyDescent="0.25">
      <c r="E7225" s="403"/>
      <c r="F7225" s="403"/>
      <c r="G7225" s="403"/>
      <c r="H7225" s="403"/>
    </row>
    <row r="7226" spans="5:8" x14ac:dyDescent="0.25">
      <c r="E7226" s="403"/>
      <c r="F7226" s="403"/>
      <c r="G7226" s="403"/>
      <c r="H7226" s="403"/>
    </row>
    <row r="7227" spans="5:8" x14ac:dyDescent="0.25">
      <c r="E7227" s="403"/>
      <c r="F7227" s="403"/>
      <c r="G7227" s="403"/>
      <c r="H7227" s="403"/>
    </row>
    <row r="7228" spans="5:8" x14ac:dyDescent="0.25">
      <c r="E7228" s="403"/>
      <c r="F7228" s="403"/>
      <c r="G7228" s="403"/>
      <c r="H7228" s="403"/>
    </row>
    <row r="7229" spans="5:8" x14ac:dyDescent="0.25">
      <c r="E7229" s="403"/>
      <c r="F7229" s="403"/>
      <c r="G7229" s="403"/>
      <c r="H7229" s="403"/>
    </row>
    <row r="7230" spans="5:8" x14ac:dyDescent="0.25">
      <c r="E7230" s="403"/>
      <c r="F7230" s="403"/>
      <c r="G7230" s="403"/>
      <c r="H7230" s="403"/>
    </row>
    <row r="7231" spans="5:8" x14ac:dyDescent="0.25">
      <c r="E7231" s="403"/>
      <c r="F7231" s="403"/>
      <c r="G7231" s="403"/>
      <c r="H7231" s="403"/>
    </row>
    <row r="7232" spans="5:8" x14ac:dyDescent="0.25">
      <c r="E7232" s="403"/>
      <c r="F7232" s="403"/>
      <c r="G7232" s="403"/>
      <c r="H7232" s="403"/>
    </row>
    <row r="7233" spans="5:8" x14ac:dyDescent="0.25">
      <c r="E7233" s="403"/>
      <c r="F7233" s="403"/>
      <c r="G7233" s="403"/>
      <c r="H7233" s="403"/>
    </row>
    <row r="7234" spans="5:8" x14ac:dyDescent="0.25">
      <c r="E7234" s="403"/>
      <c r="F7234" s="403"/>
      <c r="G7234" s="403"/>
      <c r="H7234" s="403"/>
    </row>
    <row r="7235" spans="5:8" x14ac:dyDescent="0.25">
      <c r="E7235" s="403"/>
      <c r="F7235" s="403"/>
      <c r="G7235" s="403"/>
      <c r="H7235" s="403"/>
    </row>
    <row r="7236" spans="5:8" x14ac:dyDescent="0.25">
      <c r="E7236" s="403"/>
      <c r="F7236" s="403"/>
      <c r="G7236" s="403"/>
      <c r="H7236" s="403"/>
    </row>
    <row r="7237" spans="5:8" x14ac:dyDescent="0.25">
      <c r="E7237" s="403"/>
      <c r="F7237" s="403"/>
      <c r="G7237" s="403"/>
      <c r="H7237" s="403"/>
    </row>
    <row r="7238" spans="5:8" x14ac:dyDescent="0.25">
      <c r="E7238" s="403"/>
      <c r="F7238" s="403"/>
      <c r="G7238" s="403"/>
      <c r="H7238" s="403"/>
    </row>
    <row r="7239" spans="5:8" x14ac:dyDescent="0.25">
      <c r="E7239" s="403"/>
      <c r="F7239" s="403"/>
      <c r="G7239" s="403"/>
      <c r="H7239" s="403"/>
    </row>
    <row r="7240" spans="5:8" x14ac:dyDescent="0.25">
      <c r="E7240" s="403"/>
      <c r="F7240" s="403"/>
      <c r="G7240" s="403"/>
      <c r="H7240" s="403"/>
    </row>
    <row r="7241" spans="5:8" x14ac:dyDescent="0.25">
      <c r="E7241" s="403"/>
      <c r="F7241" s="403"/>
      <c r="G7241" s="403"/>
      <c r="H7241" s="403"/>
    </row>
    <row r="7242" spans="5:8" x14ac:dyDescent="0.25">
      <c r="E7242" s="403"/>
      <c r="F7242" s="403"/>
      <c r="G7242" s="403"/>
      <c r="H7242" s="403"/>
    </row>
    <row r="7243" spans="5:8" x14ac:dyDescent="0.25">
      <c r="E7243" s="403"/>
      <c r="F7243" s="403"/>
      <c r="G7243" s="403"/>
      <c r="H7243" s="403"/>
    </row>
    <row r="7244" spans="5:8" x14ac:dyDescent="0.25">
      <c r="E7244" s="403"/>
      <c r="F7244" s="403"/>
      <c r="G7244" s="403"/>
      <c r="H7244" s="403"/>
    </row>
    <row r="7245" spans="5:8" x14ac:dyDescent="0.25">
      <c r="E7245" s="403"/>
      <c r="F7245" s="403"/>
      <c r="G7245" s="403"/>
      <c r="H7245" s="403"/>
    </row>
    <row r="7246" spans="5:8" x14ac:dyDescent="0.25">
      <c r="E7246" s="403"/>
      <c r="F7246" s="403"/>
      <c r="G7246" s="403"/>
      <c r="H7246" s="403"/>
    </row>
    <row r="7247" spans="5:8" x14ac:dyDescent="0.25">
      <c r="E7247" s="403"/>
      <c r="F7247" s="403"/>
      <c r="G7247" s="403"/>
      <c r="H7247" s="403"/>
    </row>
    <row r="7248" spans="5:8" x14ac:dyDescent="0.25">
      <c r="E7248" s="403"/>
      <c r="F7248" s="403"/>
      <c r="G7248" s="403"/>
      <c r="H7248" s="403"/>
    </row>
    <row r="7249" spans="5:8" x14ac:dyDescent="0.25">
      <c r="E7249" s="403"/>
      <c r="F7249" s="403"/>
      <c r="G7249" s="403"/>
      <c r="H7249" s="403"/>
    </row>
    <row r="7250" spans="5:8" x14ac:dyDescent="0.25">
      <c r="E7250" s="403"/>
      <c r="F7250" s="403"/>
      <c r="G7250" s="403"/>
      <c r="H7250" s="403"/>
    </row>
    <row r="7251" spans="5:8" x14ac:dyDescent="0.25">
      <c r="E7251" s="403"/>
      <c r="F7251" s="403"/>
      <c r="G7251" s="403"/>
      <c r="H7251" s="403"/>
    </row>
    <row r="7252" spans="5:8" x14ac:dyDescent="0.25">
      <c r="E7252" s="403"/>
      <c r="F7252" s="403"/>
      <c r="G7252" s="403"/>
      <c r="H7252" s="403"/>
    </row>
    <row r="7253" spans="5:8" x14ac:dyDescent="0.25">
      <c r="E7253" s="403"/>
      <c r="F7253" s="403"/>
      <c r="G7253" s="403"/>
      <c r="H7253" s="403"/>
    </row>
    <row r="7254" spans="5:8" x14ac:dyDescent="0.25">
      <c r="E7254" s="403"/>
      <c r="F7254" s="403"/>
      <c r="G7254" s="403"/>
      <c r="H7254" s="403"/>
    </row>
    <row r="7255" spans="5:8" x14ac:dyDescent="0.25">
      <c r="E7255" s="403"/>
      <c r="F7255" s="403"/>
      <c r="G7255" s="403"/>
      <c r="H7255" s="403"/>
    </row>
    <row r="7256" spans="5:8" x14ac:dyDescent="0.25">
      <c r="E7256" s="403"/>
      <c r="F7256" s="403"/>
      <c r="G7256" s="403"/>
      <c r="H7256" s="403"/>
    </row>
    <row r="7257" spans="5:8" x14ac:dyDescent="0.25">
      <c r="E7257" s="403"/>
      <c r="F7257" s="403"/>
      <c r="G7257" s="403"/>
      <c r="H7257" s="403"/>
    </row>
    <row r="7258" spans="5:8" x14ac:dyDescent="0.25">
      <c r="E7258" s="403"/>
      <c r="F7258" s="403"/>
      <c r="G7258" s="403"/>
      <c r="H7258" s="403"/>
    </row>
    <row r="7259" spans="5:8" x14ac:dyDescent="0.25">
      <c r="E7259" s="403"/>
      <c r="F7259" s="403"/>
      <c r="G7259" s="403"/>
      <c r="H7259" s="403"/>
    </row>
    <row r="7260" spans="5:8" x14ac:dyDescent="0.25">
      <c r="E7260" s="403"/>
      <c r="F7260" s="403"/>
      <c r="G7260" s="403"/>
      <c r="H7260" s="403"/>
    </row>
    <row r="7261" spans="5:8" x14ac:dyDescent="0.25">
      <c r="E7261" s="403"/>
      <c r="F7261" s="403"/>
      <c r="G7261" s="403"/>
      <c r="H7261" s="403"/>
    </row>
    <row r="7262" spans="5:8" x14ac:dyDescent="0.25">
      <c r="E7262" s="403"/>
      <c r="F7262" s="403"/>
      <c r="G7262" s="403"/>
      <c r="H7262" s="403"/>
    </row>
    <row r="7263" spans="5:8" x14ac:dyDescent="0.25">
      <c r="E7263" s="403"/>
      <c r="F7263" s="403"/>
      <c r="G7263" s="403"/>
      <c r="H7263" s="403"/>
    </row>
    <row r="7264" spans="5:8" x14ac:dyDescent="0.25">
      <c r="E7264" s="403"/>
      <c r="F7264" s="403"/>
      <c r="G7264" s="403"/>
      <c r="H7264" s="403"/>
    </row>
    <row r="7265" spans="5:8" x14ac:dyDescent="0.25">
      <c r="E7265" s="403"/>
      <c r="F7265" s="403"/>
      <c r="G7265" s="403"/>
      <c r="H7265" s="403"/>
    </row>
    <row r="7266" spans="5:8" x14ac:dyDescent="0.25">
      <c r="E7266" s="403"/>
      <c r="F7266" s="403"/>
      <c r="G7266" s="403"/>
      <c r="H7266" s="403"/>
    </row>
    <row r="7267" spans="5:8" x14ac:dyDescent="0.25">
      <c r="E7267" s="403"/>
      <c r="F7267" s="403"/>
      <c r="G7267" s="403"/>
      <c r="H7267" s="403"/>
    </row>
    <row r="7268" spans="5:8" x14ac:dyDescent="0.25">
      <c r="E7268" s="403"/>
      <c r="F7268" s="403"/>
      <c r="G7268" s="403"/>
      <c r="H7268" s="403"/>
    </row>
    <row r="7269" spans="5:8" x14ac:dyDescent="0.25">
      <c r="E7269" s="403"/>
      <c r="F7269" s="403"/>
      <c r="G7269" s="403"/>
      <c r="H7269" s="403"/>
    </row>
    <row r="7270" spans="5:8" x14ac:dyDescent="0.25">
      <c r="E7270" s="403"/>
      <c r="F7270" s="403"/>
      <c r="G7270" s="403"/>
      <c r="H7270" s="403"/>
    </row>
    <row r="7271" spans="5:8" x14ac:dyDescent="0.25">
      <c r="E7271" s="403"/>
      <c r="F7271" s="403"/>
      <c r="G7271" s="403"/>
      <c r="H7271" s="403"/>
    </row>
    <row r="7272" spans="5:8" x14ac:dyDescent="0.25">
      <c r="E7272" s="403"/>
      <c r="F7272" s="403"/>
      <c r="G7272" s="403"/>
      <c r="H7272" s="403"/>
    </row>
    <row r="7273" spans="5:8" x14ac:dyDescent="0.25">
      <c r="E7273" s="403"/>
      <c r="F7273" s="403"/>
      <c r="G7273" s="403"/>
      <c r="H7273" s="403"/>
    </row>
    <row r="7274" spans="5:8" x14ac:dyDescent="0.25">
      <c r="E7274" s="403"/>
      <c r="F7274" s="403"/>
      <c r="G7274" s="403"/>
      <c r="H7274" s="403"/>
    </row>
    <row r="7275" spans="5:8" x14ac:dyDescent="0.25">
      <c r="E7275" s="403"/>
      <c r="F7275" s="403"/>
      <c r="G7275" s="403"/>
      <c r="H7275" s="403"/>
    </row>
    <row r="7276" spans="5:8" x14ac:dyDescent="0.25">
      <c r="E7276" s="403"/>
      <c r="F7276" s="403"/>
      <c r="G7276" s="403"/>
      <c r="H7276" s="403"/>
    </row>
    <row r="7277" spans="5:8" x14ac:dyDescent="0.25">
      <c r="E7277" s="403"/>
      <c r="F7277" s="403"/>
      <c r="G7277" s="403"/>
      <c r="H7277" s="403"/>
    </row>
    <row r="7278" spans="5:8" x14ac:dyDescent="0.25">
      <c r="E7278" s="403"/>
      <c r="F7278" s="403"/>
      <c r="G7278" s="403"/>
      <c r="H7278" s="403"/>
    </row>
  </sheetData>
  <mergeCells count="9">
    <mergeCell ref="A1:A2"/>
    <mergeCell ref="CM17:CQ17"/>
    <mergeCell ref="DE17:DI17"/>
    <mergeCell ref="CS17:CW17"/>
    <mergeCell ref="BU17:BY17"/>
    <mergeCell ref="CA17:CE17"/>
    <mergeCell ref="CG17:CK17"/>
    <mergeCell ref="CY17:DC17"/>
    <mergeCell ref="AR2:AZ2"/>
  </mergeCells>
  <phoneticPr fontId="34" type="noConversion"/>
  <conditionalFormatting sqref="U1126:AH1126 U1128:AH1176 V1127:AH1127">
    <cfRule type="expression" dxfId="463" priority="307">
      <formula>$B1082="PENDIENTE"</formula>
    </cfRule>
    <cfRule type="expression" dxfId="462" priority="308">
      <formula>$B1082="REEMBOLSO"</formula>
    </cfRule>
    <cfRule type="expression" dxfId="461" priority="309">
      <formula>$B1082="TRASLADO"</formula>
    </cfRule>
    <cfRule type="expression" dxfId="460" priority="310">
      <formula>$B1082="PROCESO"</formula>
    </cfRule>
    <cfRule type="expression" dxfId="459" priority="311">
      <formula>$B1082="DEBE"</formula>
    </cfRule>
    <cfRule type="expression" dxfId="458" priority="312">
      <formula>$B1082="TERMINADO"</formula>
    </cfRule>
    <cfRule type="expression" dxfId="457" priority="313">
      <formula>$B1082="EJECUCION"</formula>
    </cfRule>
  </conditionalFormatting>
  <conditionalFormatting sqref="U1126:AH1126 U1128:AH1176 V1127:AH1127">
    <cfRule type="expression" dxfId="456" priority="290">
      <formula>$B1082="AHORRADO"</formula>
    </cfRule>
    <cfRule type="expression" dxfId="455" priority="291">
      <formula>$B1082="ABANDONO"</formula>
    </cfRule>
    <cfRule type="expression" dxfId="454" priority="292">
      <formula>$B1082="PENDIENTE"</formula>
    </cfRule>
    <cfRule type="expression" dxfId="453" priority="293">
      <formula>$B1082="REEMBOLSO"</formula>
    </cfRule>
    <cfRule type="expression" dxfId="452" priority="294">
      <formula>$B1082="TRASLADO"</formula>
    </cfRule>
    <cfRule type="expression" dxfId="451" priority="295">
      <formula>$B1082="PROCESO"</formula>
    </cfRule>
    <cfRule type="expression" dxfId="450" priority="296">
      <formula>$B1082="DEBE"</formula>
    </cfRule>
    <cfRule type="expression" dxfId="449" priority="297">
      <formula>$B1082="TERMINADO"</formula>
    </cfRule>
    <cfRule type="expression" dxfId="448" priority="298">
      <formula>$B1082="EJECUCION"</formula>
    </cfRule>
    <cfRule type="expression" dxfId="447" priority="299">
      <formula>$B1082="PENDIENTE"</formula>
    </cfRule>
    <cfRule type="expression" dxfId="446" priority="300">
      <formula>$B1082="REEMBOLSO"</formula>
    </cfRule>
    <cfRule type="expression" dxfId="445" priority="301">
      <formula>$B1082="TRASLADO"</formula>
    </cfRule>
    <cfRule type="expression" dxfId="444" priority="302">
      <formula>$B1082="PROCESO"</formula>
    </cfRule>
    <cfRule type="expression" dxfId="443" priority="303">
      <formula>$B1082="DEBE"</formula>
    </cfRule>
    <cfRule type="expression" dxfId="442" priority="304">
      <formula>$B1082="TERMINADO"</formula>
    </cfRule>
    <cfRule type="expression" dxfId="441" priority="305">
      <formula>$B1082="EJECUCION"</formula>
    </cfRule>
    <cfRule type="expression" dxfId="440" priority="306">
      <formula>$B1082="ARCHIVADO"</formula>
    </cfRule>
  </conditionalFormatting>
  <conditionalFormatting sqref="T1177:AH1177 T1180:AH1206 T1178:T1179 V1178:AH1179 T1208:AH1230 T1207 V1207:AH1207 T1232:AH1246 T1231 V1231:AH1231">
    <cfRule type="expression" dxfId="439" priority="211">
      <formula>$B1133="PENDIENTE"</formula>
    </cfRule>
    <cfRule type="expression" dxfId="438" priority="212">
      <formula>$B1133="REEMBOLSO"</formula>
    </cfRule>
    <cfRule type="expression" dxfId="437" priority="213">
      <formula>$B1133="TRASLADO"</formula>
    </cfRule>
    <cfRule type="expression" dxfId="436" priority="214">
      <formula>$B1133="PROCESO"</formula>
    </cfRule>
    <cfRule type="expression" dxfId="435" priority="215">
      <formula>$B1133="DEBE"</formula>
    </cfRule>
    <cfRule type="expression" dxfId="434" priority="216">
      <formula>$B1133="TERMINADO"</formula>
    </cfRule>
    <cfRule type="expression" dxfId="433" priority="217">
      <formula>$B1133="EJECUCION"</formula>
    </cfRule>
  </conditionalFormatting>
  <conditionalFormatting sqref="T1177:AH1177 T1180:AH1206 T1178:T1179 V1178:AH1179 T1208:AH1230 T1207 V1207:AH1207 T1232:AH1246 T1231 V1231:AH1231">
    <cfRule type="expression" dxfId="432" priority="194">
      <formula>$B1133="AHORRADO"</formula>
    </cfRule>
    <cfRule type="expression" dxfId="431" priority="195">
      <formula>$B1133="ABANDONO"</formula>
    </cfRule>
    <cfRule type="expression" dxfId="430" priority="196">
      <formula>$B1133="PENDIENTE"</formula>
    </cfRule>
    <cfRule type="expression" dxfId="429" priority="197">
      <formula>$B1133="REEMBOLSO"</formula>
    </cfRule>
    <cfRule type="expression" dxfId="428" priority="198">
      <formula>$B1133="TRASLADO"</formula>
    </cfRule>
    <cfRule type="expression" dxfId="427" priority="199">
      <formula>$B1133="PROCESO"</formula>
    </cfRule>
    <cfRule type="expression" dxfId="426" priority="200">
      <formula>$B1133="DEBE"</formula>
    </cfRule>
    <cfRule type="expression" dxfId="425" priority="201">
      <formula>$B1133="TERMINADO"</formula>
    </cfRule>
    <cfRule type="expression" dxfId="424" priority="202">
      <formula>$B1133="EJECUCION"</formula>
    </cfRule>
    <cfRule type="expression" dxfId="423" priority="203">
      <formula>$B1133="PENDIENTE"</formula>
    </cfRule>
    <cfRule type="expression" dxfId="422" priority="204">
      <formula>$B1133="REEMBOLSO"</formula>
    </cfRule>
    <cfRule type="expression" dxfId="421" priority="205">
      <formula>$B1133="TRASLADO"</formula>
    </cfRule>
    <cfRule type="expression" dxfId="420" priority="206">
      <formula>$B1133="PROCESO"</formula>
    </cfRule>
    <cfRule type="expression" dxfId="419" priority="207">
      <formula>$B1133="DEBE"</formula>
    </cfRule>
    <cfRule type="expression" dxfId="418" priority="208">
      <formula>$B1133="TERMINADO"</formula>
    </cfRule>
    <cfRule type="expression" dxfId="417" priority="209">
      <formula>$B1133="EJECUCION"</formula>
    </cfRule>
    <cfRule type="expression" dxfId="416" priority="210">
      <formula>$B1133="ARCHIVADO"</formula>
    </cfRule>
  </conditionalFormatting>
  <conditionalFormatting sqref="U1247:AH1280">
    <cfRule type="expression" dxfId="415" priority="187">
      <formula>$B1203="PENDIENTE"</formula>
    </cfRule>
    <cfRule type="expression" dxfId="414" priority="188">
      <formula>$B1203="REEMBOLSO"</formula>
    </cfRule>
    <cfRule type="expression" dxfId="413" priority="189">
      <formula>$B1203="TRASLADO"</formula>
    </cfRule>
    <cfRule type="expression" dxfId="412" priority="190">
      <formula>$B1203="PROCESO"</formula>
    </cfRule>
    <cfRule type="expression" dxfId="411" priority="191">
      <formula>$B1203="DEBE"</formula>
    </cfRule>
    <cfRule type="expression" dxfId="410" priority="192">
      <formula>$B1203="TERMINADO"</formula>
    </cfRule>
    <cfRule type="expression" dxfId="409" priority="193">
      <formula>$B1203="EJECUCION"</formula>
    </cfRule>
  </conditionalFormatting>
  <conditionalFormatting sqref="U1247:AH1280">
    <cfRule type="expression" dxfId="408" priority="170">
      <formula>$B1203="AHORRADO"</formula>
    </cfRule>
    <cfRule type="expression" dxfId="407" priority="171">
      <formula>$B1203="ABANDONO"</formula>
    </cfRule>
    <cfRule type="expression" dxfId="406" priority="172">
      <formula>$B1203="PENDIENTE"</formula>
    </cfRule>
    <cfRule type="expression" dxfId="405" priority="173">
      <formula>$B1203="REEMBOLSO"</formula>
    </cfRule>
    <cfRule type="expression" dxfId="404" priority="174">
      <formula>$B1203="TRASLADO"</formula>
    </cfRule>
    <cfRule type="expression" dxfId="403" priority="175">
      <formula>$B1203="PROCESO"</formula>
    </cfRule>
    <cfRule type="expression" dxfId="402" priority="176">
      <formula>$B1203="DEBE"</formula>
    </cfRule>
    <cfRule type="expression" dxfId="401" priority="177">
      <formula>$B1203="TERMINADO"</formula>
    </cfRule>
    <cfRule type="expression" dxfId="400" priority="178">
      <formula>$B1203="EJECUCION"</formula>
    </cfRule>
    <cfRule type="expression" dxfId="399" priority="179">
      <formula>$B1203="PENDIENTE"</formula>
    </cfRule>
    <cfRule type="expression" dxfId="398" priority="180">
      <formula>$B1203="REEMBOLSO"</formula>
    </cfRule>
    <cfRule type="expression" dxfId="397" priority="181">
      <formula>$B1203="TRASLADO"</formula>
    </cfRule>
    <cfRule type="expression" dxfId="396" priority="182">
      <formula>$B1203="PROCESO"</formula>
    </cfRule>
    <cfRule type="expression" dxfId="395" priority="183">
      <formula>$B1203="DEBE"</formula>
    </cfRule>
    <cfRule type="expression" dxfId="394" priority="184">
      <formula>$B1203="TERMINADO"</formula>
    </cfRule>
    <cfRule type="expression" dxfId="393" priority="185">
      <formula>$B1203="EJECUCION"</formula>
    </cfRule>
    <cfRule type="expression" dxfId="392" priority="186">
      <formula>$B1203="ARCHIVADO"</formula>
    </cfRule>
  </conditionalFormatting>
  <conditionalFormatting sqref="U1281:AH1281">
    <cfRule type="expression" dxfId="391" priority="146">
      <formula>$B1208="PENDIENTE"</formula>
    </cfRule>
    <cfRule type="expression" dxfId="390" priority="147">
      <formula>$B1208="REEMBOLSO"</formula>
    </cfRule>
    <cfRule type="expression" dxfId="389" priority="148">
      <formula>$B1208="TRASLADO"</formula>
    </cfRule>
    <cfRule type="expression" dxfId="388" priority="149">
      <formula>$B1208="PROCESO"</formula>
    </cfRule>
    <cfRule type="expression" dxfId="387" priority="150">
      <formula>$B1208="DEBE"</formula>
    </cfRule>
    <cfRule type="expression" dxfId="386" priority="151">
      <formula>$B1208="TERMINADO"</formula>
    </cfRule>
    <cfRule type="expression" dxfId="385" priority="152">
      <formula>$B1208="EJECUCION"</formula>
    </cfRule>
  </conditionalFormatting>
  <conditionalFormatting sqref="U1281:AH1281">
    <cfRule type="expression" dxfId="384" priority="153">
      <formula>$B1208="AHORRADO"</formula>
    </cfRule>
    <cfRule type="expression" dxfId="383" priority="154">
      <formula>$B1208="ABANDONO"</formula>
    </cfRule>
    <cfRule type="expression" dxfId="382" priority="155">
      <formula>$B1208="PENDIENTE"</formula>
    </cfRule>
    <cfRule type="expression" dxfId="381" priority="156">
      <formula>$B1208="REEMBOLSO"</formula>
    </cfRule>
    <cfRule type="expression" dxfId="380" priority="157">
      <formula>$B1208="TRASLADO"</formula>
    </cfRule>
    <cfRule type="expression" dxfId="379" priority="158">
      <formula>$B1208="PROCESO"</formula>
    </cfRule>
    <cfRule type="expression" dxfId="378" priority="159">
      <formula>$B1208="DEBE"</formula>
    </cfRule>
    <cfRule type="expression" dxfId="377" priority="160">
      <formula>$B1208="TERMINADO"</formula>
    </cfRule>
    <cfRule type="expression" dxfId="376" priority="161">
      <formula>$B1208="EJECUCION"</formula>
    </cfRule>
    <cfRule type="expression" dxfId="375" priority="162">
      <formula>$B1208="PENDIENTE"</formula>
    </cfRule>
    <cfRule type="expression" dxfId="374" priority="163">
      <formula>$B1208="REEMBOLSO"</formula>
    </cfRule>
    <cfRule type="expression" dxfId="373" priority="164">
      <formula>$B1208="TRASLADO"</formula>
    </cfRule>
    <cfRule type="expression" dxfId="372" priority="165">
      <formula>$B1208="PROCESO"</formula>
    </cfRule>
    <cfRule type="expression" dxfId="371" priority="166">
      <formula>$B1208="DEBE"</formula>
    </cfRule>
    <cfRule type="expression" dxfId="370" priority="167">
      <formula>$B1208="TERMINADO"</formula>
    </cfRule>
    <cfRule type="expression" dxfId="369" priority="168">
      <formula>$B1208="EJECUCION"</formula>
    </cfRule>
    <cfRule type="expression" dxfId="368" priority="169">
      <formula>$B1208="ARCHIVADO"</formula>
    </cfRule>
  </conditionalFormatting>
  <conditionalFormatting sqref="U1282:AH1283">
    <cfRule type="expression" dxfId="367" priority="122">
      <formula>$B1214="PENDIENTE"</formula>
    </cfRule>
    <cfRule type="expression" dxfId="366" priority="123">
      <formula>$B1214="REEMBOLSO"</formula>
    </cfRule>
    <cfRule type="expression" dxfId="365" priority="124">
      <formula>$B1214="TRASLADO"</formula>
    </cfRule>
    <cfRule type="expression" dxfId="364" priority="125">
      <formula>$B1214="PROCESO"</formula>
    </cfRule>
    <cfRule type="expression" dxfId="363" priority="126">
      <formula>$B1214="DEBE"</formula>
    </cfRule>
    <cfRule type="expression" dxfId="362" priority="127">
      <formula>$B1214="TERMINADO"</formula>
    </cfRule>
    <cfRule type="expression" dxfId="361" priority="128">
      <formula>$B1214="EJECUCION"</formula>
    </cfRule>
  </conditionalFormatting>
  <conditionalFormatting sqref="U1282:AH1283">
    <cfRule type="expression" dxfId="360" priority="129">
      <formula>$B1214="AHORRADO"</formula>
    </cfRule>
    <cfRule type="expression" dxfId="359" priority="130">
      <formula>$B1214="ABANDONO"</formula>
    </cfRule>
    <cfRule type="expression" dxfId="358" priority="131">
      <formula>$B1214="PENDIENTE"</formula>
    </cfRule>
    <cfRule type="expression" dxfId="357" priority="132">
      <formula>$B1214="REEMBOLSO"</formula>
    </cfRule>
    <cfRule type="expression" dxfId="356" priority="133">
      <formula>$B1214="TRASLADO"</formula>
    </cfRule>
    <cfRule type="expression" dxfId="355" priority="134">
      <formula>$B1214="PROCESO"</formula>
    </cfRule>
    <cfRule type="expression" dxfId="354" priority="135">
      <formula>$B1214="DEBE"</formula>
    </cfRule>
    <cfRule type="expression" dxfId="353" priority="136">
      <formula>$B1214="TERMINADO"</formula>
    </cfRule>
    <cfRule type="expression" dxfId="352" priority="137">
      <formula>$B1214="EJECUCION"</formula>
    </cfRule>
    <cfRule type="expression" dxfId="351" priority="138">
      <formula>$B1214="PENDIENTE"</formula>
    </cfRule>
    <cfRule type="expression" dxfId="350" priority="139">
      <formula>$B1214="REEMBOLSO"</formula>
    </cfRule>
    <cfRule type="expression" dxfId="349" priority="140">
      <formula>$B1214="TRASLADO"</formula>
    </cfRule>
    <cfRule type="expression" dxfId="348" priority="141">
      <formula>$B1214="PROCESO"</formula>
    </cfRule>
    <cfRule type="expression" dxfId="347" priority="142">
      <formula>$B1214="DEBE"</formula>
    </cfRule>
    <cfRule type="expression" dxfId="346" priority="143">
      <formula>$B1214="TERMINADO"</formula>
    </cfRule>
    <cfRule type="expression" dxfId="345" priority="144">
      <formula>$B1214="EJECUCION"</formula>
    </cfRule>
    <cfRule type="expression" dxfId="344" priority="145">
      <formula>$B1214="ARCHIVADO"</formula>
    </cfRule>
  </conditionalFormatting>
  <conditionalFormatting sqref="U1283:AH1283">
    <cfRule type="expression" dxfId="343" priority="98">
      <formula>$B1211="PENDIENTE"</formula>
    </cfRule>
    <cfRule type="expression" dxfId="342" priority="99">
      <formula>$B1211="REEMBOLSO"</formula>
    </cfRule>
    <cfRule type="expression" dxfId="341" priority="100">
      <formula>$B1211="TRASLADO"</formula>
    </cfRule>
    <cfRule type="expression" dxfId="340" priority="101">
      <formula>$B1211="PROCESO"</formula>
    </cfRule>
    <cfRule type="expression" dxfId="339" priority="102">
      <formula>$B1211="DEBE"</formula>
    </cfRule>
    <cfRule type="expression" dxfId="338" priority="103">
      <formula>$B1211="TERMINADO"</formula>
    </cfRule>
    <cfRule type="expression" dxfId="337" priority="104">
      <formula>$B1211="EJECUCION"</formula>
    </cfRule>
  </conditionalFormatting>
  <conditionalFormatting sqref="U1283:AH1283">
    <cfRule type="expression" dxfId="336" priority="105">
      <formula>$B1211="AHORRADO"</formula>
    </cfRule>
    <cfRule type="expression" dxfId="335" priority="106">
      <formula>$B1211="ABANDONO"</formula>
    </cfRule>
    <cfRule type="expression" dxfId="334" priority="107">
      <formula>$B1211="PENDIENTE"</formula>
    </cfRule>
    <cfRule type="expression" dxfId="333" priority="108">
      <formula>$B1211="REEMBOLSO"</formula>
    </cfRule>
    <cfRule type="expression" dxfId="332" priority="109">
      <formula>$B1211="TRASLADO"</formula>
    </cfRule>
    <cfRule type="expression" dxfId="331" priority="110">
      <formula>$B1211="PROCESO"</formula>
    </cfRule>
    <cfRule type="expression" dxfId="330" priority="111">
      <formula>$B1211="DEBE"</formula>
    </cfRule>
    <cfRule type="expression" dxfId="329" priority="112">
      <formula>$B1211="TERMINADO"</formula>
    </cfRule>
    <cfRule type="expression" dxfId="328" priority="113">
      <formula>$B1211="EJECUCION"</formula>
    </cfRule>
    <cfRule type="expression" dxfId="327" priority="114">
      <formula>$B1211="PENDIENTE"</formula>
    </cfRule>
    <cfRule type="expression" dxfId="326" priority="115">
      <formula>$B1211="REEMBOLSO"</formula>
    </cfRule>
    <cfRule type="expression" dxfId="325" priority="116">
      <formula>$B1211="TRASLADO"</formula>
    </cfRule>
    <cfRule type="expression" dxfId="324" priority="117">
      <formula>$B1211="PROCESO"</formula>
    </cfRule>
    <cfRule type="expression" dxfId="323" priority="118">
      <formula>$B1211="DEBE"</formula>
    </cfRule>
    <cfRule type="expression" dxfId="322" priority="119">
      <formula>$B1211="TERMINADO"</formula>
    </cfRule>
    <cfRule type="expression" dxfId="321" priority="120">
      <formula>$B1211="EJECUCION"</formula>
    </cfRule>
    <cfRule type="expression" dxfId="320" priority="121">
      <formula>$B1211="ARCHIVADO"</formula>
    </cfRule>
  </conditionalFormatting>
  <conditionalFormatting sqref="T1247:T1445">
    <cfRule type="expression" dxfId="319" priority="91">
      <formula>$B1203="PENDIENTE"</formula>
    </cfRule>
    <cfRule type="expression" dxfId="318" priority="92">
      <formula>$B1203="REEMBOLSO"</formula>
    </cfRule>
    <cfRule type="expression" dxfId="317" priority="93">
      <formula>$B1203="TRASLADO"</formula>
    </cfRule>
    <cfRule type="expression" dxfId="316" priority="94">
      <formula>$B1203="PROCESO"</formula>
    </cfRule>
    <cfRule type="expression" dxfId="315" priority="95">
      <formula>$B1203="DEBE"</formula>
    </cfRule>
    <cfRule type="expression" dxfId="314" priority="96">
      <formula>$B1203="TERMINADO"</formula>
    </cfRule>
    <cfRule type="expression" dxfId="313" priority="97">
      <formula>$B1203="EJECUCION"</formula>
    </cfRule>
  </conditionalFormatting>
  <conditionalFormatting sqref="T1247:T1445">
    <cfRule type="expression" dxfId="312" priority="74">
      <formula>$B1203="AHORRADO"</formula>
    </cfRule>
    <cfRule type="expression" dxfId="311" priority="75">
      <formula>$B1203="ABANDONO"</formula>
    </cfRule>
    <cfRule type="expression" dxfId="310" priority="76">
      <formula>$B1203="PENDIENTE"</formula>
    </cfRule>
    <cfRule type="expression" dxfId="309" priority="77">
      <formula>$B1203="REEMBOLSO"</formula>
    </cfRule>
    <cfRule type="expression" dxfId="308" priority="78">
      <formula>$B1203="TRASLADO"</formula>
    </cfRule>
    <cfRule type="expression" dxfId="307" priority="79">
      <formula>$B1203="PROCESO"</formula>
    </cfRule>
    <cfRule type="expression" dxfId="306" priority="80">
      <formula>$B1203="DEBE"</formula>
    </cfRule>
    <cfRule type="expression" dxfId="305" priority="81">
      <formula>$B1203="TERMINADO"</formula>
    </cfRule>
    <cfRule type="expression" dxfId="304" priority="82">
      <formula>$B1203="EJECUCION"</formula>
    </cfRule>
    <cfRule type="expression" dxfId="303" priority="83">
      <formula>$B1203="PENDIENTE"</formula>
    </cfRule>
    <cfRule type="expression" dxfId="302" priority="84">
      <formula>$B1203="REEMBOLSO"</formula>
    </cfRule>
    <cfRule type="expression" dxfId="301" priority="85">
      <formula>$B1203="TRASLADO"</formula>
    </cfRule>
    <cfRule type="expression" dxfId="300" priority="86">
      <formula>$B1203="PROCESO"</formula>
    </cfRule>
    <cfRule type="expression" dxfId="299" priority="87">
      <formula>$B1203="DEBE"</formula>
    </cfRule>
    <cfRule type="expression" dxfId="298" priority="88">
      <formula>$B1203="TERMINADO"</formula>
    </cfRule>
    <cfRule type="expression" dxfId="297" priority="89">
      <formula>$B1203="EJECUCION"</formula>
    </cfRule>
    <cfRule type="expression" dxfId="296" priority="90">
      <formula>$B1203="ARCHIVADO"</formula>
    </cfRule>
  </conditionalFormatting>
  <conditionalFormatting sqref="A1:A2">
    <cfRule type="expression" dxfId="295" priority="73">
      <formula>$S14+$S13=0</formula>
    </cfRule>
  </conditionalFormatting>
  <conditionalFormatting sqref="T13:T56">
    <cfRule type="expression" dxfId="294" priority="66">
      <formula>$B1048545="PENDIENTE"</formula>
    </cfRule>
    <cfRule type="expression" dxfId="293" priority="67">
      <formula>$B1048545="REEMBOLSO"</formula>
    </cfRule>
    <cfRule type="expression" dxfId="292" priority="68">
      <formula>$B1048545="TRASLADO"</formula>
    </cfRule>
    <cfRule type="expression" dxfId="291" priority="69">
      <formula>$B1048545="PROCESO"</formula>
    </cfRule>
    <cfRule type="expression" dxfId="290" priority="70">
      <formula>$B1048545="DEBE"</formula>
    </cfRule>
    <cfRule type="expression" dxfId="289" priority="71">
      <formula>$B1048545="TERMINADO"</formula>
    </cfRule>
    <cfRule type="expression" dxfId="288" priority="72">
      <formula>$B1048545="EJECUCION"</formula>
    </cfRule>
  </conditionalFormatting>
  <conditionalFormatting sqref="T13:T56">
    <cfRule type="expression" dxfId="287" priority="49">
      <formula>$B1048545="AHORRADO"</formula>
    </cfRule>
    <cfRule type="expression" dxfId="286" priority="50">
      <formula>$B1048545="ABANDONO"</formula>
    </cfRule>
    <cfRule type="expression" dxfId="285" priority="51">
      <formula>$B1048545="PENDIENTE"</formula>
    </cfRule>
    <cfRule type="expression" dxfId="284" priority="52">
      <formula>$B1048545="REEMBOLSO"</formula>
    </cfRule>
    <cfRule type="expression" dxfId="283" priority="53">
      <formula>$B1048545="TRASLADO"</formula>
    </cfRule>
    <cfRule type="expression" dxfId="282" priority="54">
      <formula>$B1048545="PROCESO"</formula>
    </cfRule>
    <cfRule type="expression" dxfId="281" priority="55">
      <formula>$B1048545="DEBE"</formula>
    </cfRule>
    <cfRule type="expression" dxfId="280" priority="56">
      <formula>$B1048545="TERMINADO"</formula>
    </cfRule>
    <cfRule type="expression" dxfId="279" priority="57">
      <formula>$B1048545="EJECUCION"</formula>
    </cfRule>
    <cfRule type="expression" dxfId="278" priority="58">
      <formula>$B1048545="PENDIENTE"</formula>
    </cfRule>
    <cfRule type="expression" dxfId="277" priority="59">
      <formula>$B1048545="REEMBOLSO"</formula>
    </cfRule>
    <cfRule type="expression" dxfId="276" priority="60">
      <formula>$B1048545="TRASLADO"</formula>
    </cfRule>
    <cfRule type="expression" dxfId="275" priority="61">
      <formula>$B1048545="PROCESO"</formula>
    </cfRule>
    <cfRule type="expression" dxfId="274" priority="62">
      <formula>$B1048545="DEBE"</formula>
    </cfRule>
    <cfRule type="expression" dxfId="273" priority="63">
      <formula>$B1048545="TERMINADO"</formula>
    </cfRule>
    <cfRule type="expression" dxfId="272" priority="64">
      <formula>$B1048545="EJECUCION"</formula>
    </cfRule>
    <cfRule type="expression" dxfId="271" priority="65">
      <formula>$B1048545="ARCHIVADO"</formula>
    </cfRule>
  </conditionalFormatting>
  <conditionalFormatting sqref="CG55:CH57">
    <cfRule type="expression" dxfId="270" priority="42">
      <formula>$B19="PENDIENTE"</formula>
    </cfRule>
    <cfRule type="expression" dxfId="269" priority="43">
      <formula>$B19="REEMBOLSO"</formula>
    </cfRule>
    <cfRule type="expression" dxfId="268" priority="44">
      <formula>$B19="TRASLADO"</formula>
    </cfRule>
    <cfRule type="expression" dxfId="267" priority="45">
      <formula>$B19="PROCESO"</formula>
    </cfRule>
    <cfRule type="expression" dxfId="266" priority="46">
      <formula>$B19="DEBE"</formula>
    </cfRule>
    <cfRule type="expression" dxfId="265" priority="47">
      <formula>$B19="TERMINADO"</formula>
    </cfRule>
    <cfRule type="expression" dxfId="264" priority="48">
      <formula>$B19="EJECUCION"</formula>
    </cfRule>
  </conditionalFormatting>
  <conditionalFormatting sqref="CG55:CH57">
    <cfRule type="expression" dxfId="263" priority="25">
      <formula>$B19="AHORRADO"</formula>
    </cfRule>
    <cfRule type="expression" dxfId="262" priority="26">
      <formula>$B19="ABANDONO"</formula>
    </cfRule>
    <cfRule type="expression" dxfId="261" priority="27">
      <formula>$B19="PENDIENTE"</formula>
    </cfRule>
    <cfRule type="expression" dxfId="260" priority="28">
      <formula>$B19="REEMBOLSO"</formula>
    </cfRule>
    <cfRule type="expression" dxfId="259" priority="29">
      <formula>$B19="TRASLADO"</formula>
    </cfRule>
    <cfRule type="expression" dxfId="258" priority="30">
      <formula>$B19="PROCESO"</formula>
    </cfRule>
    <cfRule type="expression" dxfId="257" priority="31">
      <formula>$B19="DEBE"</formula>
    </cfRule>
    <cfRule type="expression" dxfId="256" priority="32">
      <formula>$B19="TERMINADO"</formula>
    </cfRule>
    <cfRule type="expression" dxfId="255" priority="33">
      <formula>$B19="EJECUCION"</formula>
    </cfRule>
    <cfRule type="expression" dxfId="254" priority="34">
      <formula>$B19="PENDIENTE"</formula>
    </cfRule>
    <cfRule type="expression" dxfId="253" priority="35">
      <formula>$B19="REEMBOLSO"</formula>
    </cfRule>
    <cfRule type="expression" dxfId="252" priority="36">
      <formula>$B19="TRASLADO"</formula>
    </cfRule>
    <cfRule type="expression" dxfId="251" priority="37">
      <formula>$B19="PROCESO"</formula>
    </cfRule>
    <cfRule type="expression" dxfId="250" priority="38">
      <formula>$B19="DEBE"</formula>
    </cfRule>
    <cfRule type="expression" dxfId="249" priority="39">
      <formula>$B19="TERMINADO"</formula>
    </cfRule>
    <cfRule type="expression" dxfId="248" priority="40">
      <formula>$B19="EJECUCION"</formula>
    </cfRule>
    <cfRule type="expression" dxfId="247" priority="41">
      <formula>$B19="ARCHIVADO"</formula>
    </cfRule>
  </conditionalFormatting>
  <conditionalFormatting sqref="U8">
    <cfRule type="expression" dxfId="246" priority="18">
      <formula>$B8="PENDIENTE"</formula>
    </cfRule>
    <cfRule type="expression" dxfId="245" priority="19">
      <formula>$B8="REEMBOLSO"</formula>
    </cfRule>
    <cfRule type="expression" dxfId="244" priority="20">
      <formula>$B8="TRASLADO"</formula>
    </cfRule>
    <cfRule type="expression" dxfId="243" priority="21">
      <formula>$B8="PROCESO"</formula>
    </cfRule>
    <cfRule type="expression" dxfId="242" priority="22">
      <formula>$B8="DEBE"</formula>
    </cfRule>
    <cfRule type="expression" dxfId="241" priority="23">
      <formula>$B8="TERMINADO"</formula>
    </cfRule>
    <cfRule type="expression" dxfId="240" priority="24">
      <formula>$B8="EJECUCION"</formula>
    </cfRule>
  </conditionalFormatting>
  <conditionalFormatting sqref="U8">
    <cfRule type="expression" dxfId="239" priority="1">
      <formula>$B8="AHORRADO"</formula>
    </cfRule>
    <cfRule type="expression" dxfId="238" priority="2">
      <formula>$B8="ABANDONO"</formula>
    </cfRule>
    <cfRule type="expression" dxfId="237" priority="3">
      <formula>$B8="PENDIENTE"</formula>
    </cfRule>
    <cfRule type="expression" dxfId="236" priority="4">
      <formula>$B8="REEMBOLSO"</formula>
    </cfRule>
    <cfRule type="expression" dxfId="235" priority="5">
      <formula>$B8="TRASLADO"</formula>
    </cfRule>
    <cfRule type="expression" dxfId="234" priority="6">
      <formula>$B8="PROCESO"</formula>
    </cfRule>
    <cfRule type="expression" dxfId="233" priority="7">
      <formula>$B8="DEBE"</formula>
    </cfRule>
    <cfRule type="expression" dxfId="232" priority="8">
      <formula>$B8="TERMINADO"</formula>
    </cfRule>
    <cfRule type="expression" dxfId="231" priority="9">
      <formula>$B8="EJECUCION"</formula>
    </cfRule>
    <cfRule type="expression" dxfId="230" priority="10">
      <formula>$B8="PENDIENTE"</formula>
    </cfRule>
    <cfRule type="expression" dxfId="229" priority="11">
      <formula>$B8="REEMBOLSO"</formula>
    </cfRule>
    <cfRule type="expression" dxfId="228" priority="12">
      <formula>$B8="TRASLADO"</formula>
    </cfRule>
    <cfRule type="expression" dxfId="227" priority="13">
      <formula>$B8="PROCESO"</formula>
    </cfRule>
    <cfRule type="expression" dxfId="226" priority="14">
      <formula>$B8="DEBE"</formula>
    </cfRule>
    <cfRule type="expression" dxfId="225" priority="15">
      <formula>$B8="TERMINADO"</formula>
    </cfRule>
    <cfRule type="expression" dxfId="224" priority="16">
      <formula>$B8="EJECUCION"</formula>
    </cfRule>
    <cfRule type="expression" dxfId="223"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745"/>
      <c r="L1" s="745"/>
      <c r="M1" s="745"/>
      <c r="N1" s="745"/>
      <c r="O1" s="745"/>
      <c r="P1" s="745"/>
      <c r="Q1" s="745"/>
      <c r="R1" s="745"/>
      <c r="S1" s="745"/>
      <c r="T1" s="745"/>
    </row>
    <row r="2" spans="1:60" ht="15" customHeight="1" x14ac:dyDescent="0.25">
      <c r="D2" s="746"/>
      <c r="E2" s="746"/>
      <c r="F2" s="746"/>
      <c r="J2" s="746"/>
      <c r="K2" s="747"/>
      <c r="L2" s="747"/>
      <c r="M2" s="747"/>
      <c r="N2" s="747"/>
      <c r="O2" s="747"/>
      <c r="P2" s="747"/>
      <c r="Q2" s="747"/>
      <c r="R2" s="747"/>
      <c r="S2" s="747"/>
      <c r="T2" s="747"/>
      <c r="U2" s="1247" t="s">
        <v>7856</v>
      </c>
      <c r="V2" s="1247"/>
      <c r="W2" s="1247"/>
      <c r="X2" s="1247"/>
      <c r="Y2" s="1247"/>
      <c r="Z2" s="1247"/>
      <c r="AA2" s="1247"/>
      <c r="AB2" s="1247"/>
      <c r="AC2" s="1247"/>
      <c r="AD2" s="1247"/>
      <c r="AE2" s="1247"/>
      <c r="AF2" s="1247"/>
      <c r="AG2" s="1247"/>
      <c r="AH2" s="1247"/>
      <c r="AI2" s="1247"/>
      <c r="AJ2" s="1247"/>
      <c r="AK2" s="1247"/>
      <c r="AL2" s="1247"/>
      <c r="AM2" s="1247"/>
      <c r="AN2" s="747"/>
    </row>
    <row r="3" spans="1:60" ht="6.75" customHeight="1" x14ac:dyDescent="0.25">
      <c r="D3" s="746"/>
      <c r="E3" s="746"/>
      <c r="F3" s="746"/>
      <c r="K3" s="747"/>
      <c r="L3" s="747"/>
      <c r="M3" s="747"/>
      <c r="N3" s="747"/>
      <c r="O3" s="747"/>
      <c r="P3" s="747"/>
      <c r="Q3" s="747"/>
      <c r="R3" s="747"/>
      <c r="S3" s="747"/>
      <c r="T3" s="747"/>
      <c r="U3" s="1247"/>
      <c r="V3" s="1247"/>
      <c r="W3" s="1247"/>
      <c r="X3" s="1247"/>
      <c r="Y3" s="1247"/>
      <c r="Z3" s="1247"/>
      <c r="AA3" s="1247"/>
      <c r="AB3" s="1247"/>
      <c r="AC3" s="1247"/>
      <c r="AD3" s="1247"/>
      <c r="AE3" s="1247"/>
      <c r="AF3" s="1247"/>
      <c r="AG3" s="1247"/>
      <c r="AH3" s="1247"/>
      <c r="AI3" s="1247"/>
      <c r="AJ3" s="1247"/>
      <c r="AK3" s="1247"/>
      <c r="AL3" s="1247"/>
      <c r="AM3" s="1247"/>
      <c r="AN3" s="747"/>
    </row>
    <row r="4" spans="1:60" ht="2.25" hidden="1" customHeight="1" x14ac:dyDescent="0.25">
      <c r="D4" s="746"/>
      <c r="E4" s="746"/>
      <c r="F4" s="746"/>
      <c r="K4" s="747"/>
      <c r="L4" s="747"/>
      <c r="M4" s="747"/>
      <c r="N4" s="747"/>
      <c r="O4" s="747"/>
      <c r="P4" s="747"/>
      <c r="Q4" s="747"/>
      <c r="R4" s="747"/>
      <c r="S4" s="747"/>
      <c r="T4" s="747"/>
      <c r="U4" s="748"/>
      <c r="V4" s="748"/>
      <c r="W4" s="748"/>
      <c r="X4" s="748"/>
      <c r="Y4" s="748"/>
      <c r="Z4" s="748"/>
      <c r="AA4" s="748"/>
      <c r="AB4" s="748"/>
      <c r="AC4" s="748"/>
      <c r="AD4" s="748"/>
      <c r="AE4" s="748"/>
      <c r="AF4" s="748"/>
      <c r="AG4" s="748"/>
      <c r="AH4" s="748"/>
      <c r="AI4" s="748"/>
      <c r="AJ4" s="748"/>
      <c r="AK4" s="748"/>
      <c r="AL4" s="748"/>
      <c r="AM4" s="748"/>
      <c r="AN4" s="747"/>
    </row>
    <row r="5" spans="1:60" ht="27.75" customHeight="1" x14ac:dyDescent="0.25">
      <c r="D5" s="746"/>
      <c r="E5" s="746"/>
      <c r="F5" s="746"/>
      <c r="K5" s="747"/>
      <c r="L5" s="747"/>
      <c r="M5" s="747"/>
      <c r="N5" s="747"/>
      <c r="O5" s="747"/>
      <c r="P5" s="747"/>
      <c r="Q5" s="747"/>
      <c r="R5" s="747"/>
      <c r="S5" s="747"/>
      <c r="T5" s="747"/>
      <c r="U5" s="1248" t="s">
        <v>7857</v>
      </c>
      <c r="V5" s="1248"/>
      <c r="W5" s="1248"/>
      <c r="X5" s="1248"/>
      <c r="Y5" s="1248"/>
      <c r="Z5" s="1248"/>
      <c r="AA5" s="1248"/>
      <c r="AB5" s="1248"/>
      <c r="AC5" s="1248"/>
      <c r="AD5" s="1248"/>
      <c r="AE5" s="1248"/>
      <c r="AF5" s="1248"/>
      <c r="AG5" s="1249" t="e">
        <f ca="1">PYS!Y24</f>
        <v>#N/A</v>
      </c>
      <c r="AH5" s="1249"/>
      <c r="AI5" s="1249"/>
      <c r="AJ5" s="1249"/>
      <c r="AK5" s="1249"/>
      <c r="AL5" s="1249"/>
      <c r="AM5" s="1249"/>
      <c r="AN5" s="747"/>
    </row>
    <row r="6" spans="1:60" ht="27" customHeight="1" x14ac:dyDescent="0.25">
      <c r="A6" s="1250" t="s">
        <v>7858</v>
      </c>
      <c r="B6" s="1250"/>
      <c r="C6" s="1250"/>
      <c r="D6" s="1250"/>
      <c r="E6" s="1250"/>
      <c r="F6" s="1250"/>
      <c r="G6" s="1250"/>
      <c r="H6" s="1250"/>
      <c r="I6" s="1250"/>
      <c r="J6" s="1250"/>
      <c r="K6" s="1250"/>
      <c r="L6" s="1250"/>
      <c r="M6" s="1250"/>
      <c r="N6" s="1250"/>
      <c r="O6" s="1250"/>
      <c r="P6" s="1250"/>
      <c r="Q6" s="1250"/>
      <c r="R6" s="1250"/>
      <c r="S6" s="1250"/>
      <c r="T6" s="1250"/>
      <c r="U6" s="1250"/>
      <c r="V6" s="1250"/>
      <c r="W6" s="1250"/>
      <c r="X6" s="1250"/>
      <c r="Y6" s="1250"/>
      <c r="Z6" s="1250"/>
      <c r="AA6" s="1250"/>
      <c r="AB6" s="1250"/>
      <c r="AC6" s="1250"/>
      <c r="AD6" s="1250"/>
      <c r="AE6" s="1250"/>
      <c r="AF6" s="1250"/>
      <c r="AG6" s="1250"/>
      <c r="AH6" s="1250"/>
      <c r="AI6" s="1250"/>
      <c r="AJ6" s="1250"/>
      <c r="AK6" s="1250"/>
      <c r="AL6" s="1250"/>
      <c r="AM6" s="1250"/>
      <c r="AN6" s="1250"/>
      <c r="AO6" s="1250"/>
      <c r="AP6" s="1250"/>
      <c r="AQ6" s="1250"/>
      <c r="AR6" s="1250"/>
      <c r="AS6" s="1250"/>
      <c r="AT6" s="1250"/>
      <c r="AU6" s="1250"/>
      <c r="AV6" s="1250"/>
      <c r="AW6" s="1250"/>
      <c r="AX6" s="1250"/>
      <c r="AY6" s="1250"/>
      <c r="AZ6" s="1250"/>
      <c r="BA6" s="1250"/>
      <c r="BB6" s="1250"/>
      <c r="BC6" s="1250"/>
      <c r="BD6" s="1250"/>
      <c r="BE6" s="1250"/>
      <c r="BF6" s="1250"/>
      <c r="BG6" s="1250"/>
      <c r="BH6" s="1250"/>
    </row>
    <row r="7" spans="1:60" ht="7.5" customHeight="1" x14ac:dyDescent="0.25">
      <c r="A7" s="749"/>
      <c r="B7" s="749"/>
      <c r="C7" s="749"/>
      <c r="D7" s="749"/>
      <c r="E7" s="749"/>
      <c r="F7" s="749"/>
      <c r="G7" s="749"/>
      <c r="H7" s="749"/>
      <c r="I7" s="749"/>
      <c r="J7" s="749"/>
      <c r="K7" s="749"/>
      <c r="L7" s="749"/>
      <c r="M7" s="749"/>
      <c r="N7" s="749"/>
      <c r="O7" s="749"/>
      <c r="P7" s="749"/>
      <c r="Q7" s="749"/>
      <c r="R7" s="749"/>
      <c r="S7" s="749"/>
      <c r="T7" s="749"/>
      <c r="U7" s="749"/>
      <c r="V7" s="749"/>
      <c r="W7" s="749"/>
      <c r="X7" s="749"/>
      <c r="Y7" s="749"/>
      <c r="Z7" s="749"/>
      <c r="AA7" s="749"/>
      <c r="AB7" s="749"/>
      <c r="AC7" s="749"/>
      <c r="AD7" s="749"/>
    </row>
    <row r="8" spans="1:60" x14ac:dyDescent="0.25">
      <c r="A8" s="1251" t="s">
        <v>7859</v>
      </c>
      <c r="B8" s="1252"/>
      <c r="C8" s="1252"/>
      <c r="D8" s="1252"/>
      <c r="E8" s="1252"/>
      <c r="F8" s="1252"/>
      <c r="G8" s="1252"/>
      <c r="H8" s="1252"/>
      <c r="I8" s="1252"/>
      <c r="J8" s="1252"/>
      <c r="K8" s="1252"/>
      <c r="L8" s="1252"/>
      <c r="M8" s="1252"/>
      <c r="N8" s="1252"/>
      <c r="O8" s="1252"/>
      <c r="P8" s="1252"/>
      <c r="Q8" s="1252"/>
      <c r="R8" s="1252"/>
      <c r="S8" s="1252"/>
      <c r="T8" s="1252"/>
      <c r="U8" s="1252"/>
      <c r="V8" s="1252"/>
      <c r="W8" s="1252"/>
      <c r="X8" s="1252"/>
      <c r="Y8" s="1252"/>
      <c r="Z8" s="1252"/>
      <c r="AA8" s="1252"/>
      <c r="AB8" s="1252"/>
      <c r="AC8" s="1252"/>
      <c r="AD8" s="1252"/>
      <c r="AE8" s="1252"/>
      <c r="AF8" s="1252"/>
      <c r="AG8" s="1252"/>
      <c r="AH8" s="1252"/>
      <c r="AI8" s="1252"/>
      <c r="AJ8" s="1252"/>
      <c r="AK8" s="1252"/>
      <c r="AL8" s="1252"/>
      <c r="AM8" s="1252"/>
      <c r="AN8" s="1253"/>
      <c r="AO8" s="1252"/>
      <c r="AP8" s="1252"/>
      <c r="AQ8" s="1252"/>
      <c r="AR8" s="1252"/>
      <c r="AS8" s="1252"/>
      <c r="AT8" s="1252"/>
      <c r="AU8" s="1252"/>
      <c r="AV8" s="1252"/>
      <c r="AW8" s="1252"/>
      <c r="AX8" s="1252"/>
      <c r="AY8" s="1252"/>
      <c r="AZ8" s="1252"/>
      <c r="BA8" s="1252"/>
      <c r="BB8" s="1252"/>
      <c r="BC8" s="1252"/>
      <c r="BD8" s="1252"/>
      <c r="BE8" s="1252"/>
      <c r="BF8" s="1252"/>
      <c r="BG8" s="1252"/>
      <c r="BH8" s="1254"/>
    </row>
    <row r="9" spans="1:60" ht="7.5" customHeight="1" x14ac:dyDescent="0.25">
      <c r="A9" s="1255" t="s">
        <v>7</v>
      </c>
      <c r="B9" s="1256"/>
      <c r="C9" s="1256"/>
      <c r="D9" s="1256"/>
      <c r="E9" s="1256"/>
      <c r="F9" s="1256"/>
      <c r="G9" s="1256"/>
      <c r="H9" s="1256"/>
      <c r="I9" s="1256"/>
      <c r="J9" s="1256"/>
      <c r="K9" s="1256"/>
      <c r="L9" s="1256"/>
      <c r="M9" s="1256"/>
      <c r="N9" s="1256"/>
      <c r="O9" s="1256"/>
      <c r="P9" s="1256"/>
      <c r="Q9" s="1257"/>
      <c r="R9" s="1255" t="s">
        <v>11</v>
      </c>
      <c r="S9" s="1256"/>
      <c r="T9" s="1256"/>
      <c r="U9" s="1256"/>
      <c r="V9" s="1256"/>
      <c r="W9" s="1256"/>
      <c r="X9" s="1256"/>
      <c r="Y9" s="1256"/>
      <c r="Z9" s="1256"/>
      <c r="AA9" s="1256"/>
      <c r="AB9" s="1256"/>
      <c r="AC9" s="1256"/>
      <c r="AD9" s="1256"/>
      <c r="AE9" s="1256"/>
      <c r="AF9" s="1256"/>
      <c r="AG9" s="1256"/>
      <c r="AH9" s="1256"/>
      <c r="AI9" s="1256"/>
      <c r="AJ9" s="1256"/>
      <c r="AK9" s="1256"/>
      <c r="AL9" s="1256"/>
      <c r="AM9" s="1257"/>
      <c r="AN9" s="1258" t="s">
        <v>12</v>
      </c>
      <c r="AO9" s="1259"/>
      <c r="AP9" s="1259"/>
      <c r="AQ9" s="1259"/>
      <c r="AR9" s="1259"/>
      <c r="AS9" s="1259"/>
      <c r="AT9" s="1259"/>
      <c r="AU9" s="1259"/>
      <c r="AV9" s="1259"/>
      <c r="AW9" s="1259"/>
      <c r="AX9" s="1259"/>
      <c r="AY9" s="1259"/>
      <c r="AZ9" s="1259"/>
      <c r="BA9" s="1259"/>
      <c r="BB9" s="1259"/>
      <c r="BC9" s="1259"/>
      <c r="BD9" s="1259"/>
      <c r="BE9" s="1259"/>
      <c r="BF9" s="1259"/>
      <c r="BG9" s="1259"/>
      <c r="BH9" s="1260"/>
    </row>
    <row r="10" spans="1:60" ht="13.5" customHeight="1" x14ac:dyDescent="0.25">
      <c r="A10" s="1268">
        <f>PYS!B23</f>
        <v>0</v>
      </c>
      <c r="B10" s="1269"/>
      <c r="C10" s="1269"/>
      <c r="D10" s="1269"/>
      <c r="E10" s="1269"/>
      <c r="F10" s="1269"/>
      <c r="G10" s="1269"/>
      <c r="H10" s="1269"/>
      <c r="I10" s="1269"/>
      <c r="J10" s="1269"/>
      <c r="K10" s="1269"/>
      <c r="L10" s="1269"/>
      <c r="M10" s="1269"/>
      <c r="N10" s="1269"/>
      <c r="O10" s="1269"/>
      <c r="P10" s="1269"/>
      <c r="Q10" s="1270"/>
      <c r="R10" s="1271">
        <f>PYS!B28</f>
        <v>0</v>
      </c>
      <c r="S10" s="1272"/>
      <c r="T10" s="1272"/>
      <c r="U10" s="1272"/>
      <c r="V10" s="1272"/>
      <c r="W10" s="1272"/>
      <c r="X10" s="1272"/>
      <c r="Y10" s="1272"/>
      <c r="Z10" s="1272"/>
      <c r="AA10" s="1272"/>
      <c r="AB10" s="1272"/>
      <c r="AC10" s="1272"/>
      <c r="AD10" s="1272"/>
      <c r="AE10" s="1272"/>
      <c r="AF10" s="1272"/>
      <c r="AG10" s="1272"/>
      <c r="AH10" s="1272"/>
      <c r="AI10" s="1272"/>
      <c r="AJ10" s="1272"/>
      <c r="AK10" s="1272"/>
      <c r="AL10" s="1272"/>
      <c r="AM10" s="1273"/>
      <c r="AN10" s="1268">
        <f>PYS!B30</f>
        <v>0</v>
      </c>
      <c r="AO10" s="1269"/>
      <c r="AP10" s="1269"/>
      <c r="AQ10" s="1269"/>
      <c r="AR10" s="1269"/>
      <c r="AS10" s="1269"/>
      <c r="AT10" s="1269"/>
      <c r="AU10" s="1269"/>
      <c r="AV10" s="1269"/>
      <c r="AW10" s="1269"/>
      <c r="AX10" s="1269"/>
      <c r="AY10" s="1269"/>
      <c r="AZ10" s="1269"/>
      <c r="BA10" s="1269"/>
      <c r="BB10" s="1269"/>
      <c r="BC10" s="1269"/>
      <c r="BD10" s="1269"/>
      <c r="BE10" s="1269"/>
      <c r="BF10" s="1269"/>
      <c r="BG10" s="1269"/>
      <c r="BH10" s="1270"/>
    </row>
    <row r="11" spans="1:60" ht="9" customHeight="1" x14ac:dyDescent="0.25">
      <c r="A11" s="1238" t="s">
        <v>13</v>
      </c>
      <c r="B11" s="1239"/>
      <c r="C11" s="1239"/>
      <c r="D11" s="1239"/>
      <c r="E11" s="1239"/>
      <c r="F11" s="1239"/>
      <c r="G11" s="1239"/>
      <c r="H11" s="1239"/>
      <c r="I11" s="1239"/>
      <c r="J11" s="1239"/>
      <c r="K11" s="1239"/>
      <c r="L11" s="1239"/>
      <c r="M11" s="1239"/>
      <c r="N11" s="1239"/>
      <c r="O11" s="1239"/>
      <c r="P11" s="1239"/>
      <c r="Q11" s="1239"/>
      <c r="R11" s="1238" t="s">
        <v>7860</v>
      </c>
      <c r="S11" s="1239"/>
      <c r="T11" s="1239"/>
      <c r="U11" s="1239"/>
      <c r="V11" s="1239"/>
      <c r="W11" s="1239"/>
      <c r="X11" s="1239"/>
      <c r="Y11" s="1239"/>
      <c r="Z11" s="1239"/>
      <c r="AA11" s="1239"/>
      <c r="AB11" s="1239"/>
      <c r="AC11" s="1239"/>
      <c r="AD11" s="1238" t="s">
        <v>18</v>
      </c>
      <c r="AE11" s="1239"/>
      <c r="AF11" s="1239"/>
      <c r="AG11" s="1239"/>
      <c r="AH11" s="1239"/>
      <c r="AI11" s="1239"/>
      <c r="AJ11" s="1239"/>
      <c r="AK11" s="1239"/>
      <c r="AL11" s="1239"/>
      <c r="AM11" s="1240"/>
      <c r="AN11" s="1241" t="s">
        <v>6075</v>
      </c>
      <c r="AO11" s="1242"/>
      <c r="AP11" s="1242"/>
      <c r="AQ11" s="1242"/>
      <c r="AR11" s="1242"/>
      <c r="AS11" s="1242"/>
      <c r="AT11" s="1242"/>
      <c r="AU11" s="1242"/>
      <c r="AV11" s="1242"/>
      <c r="AW11" s="1242"/>
      <c r="AX11" s="1243"/>
      <c r="AY11" s="1241" t="s">
        <v>7040</v>
      </c>
      <c r="AZ11" s="1242"/>
      <c r="BA11" s="1242"/>
      <c r="BB11" s="1242"/>
      <c r="BC11" s="1242"/>
      <c r="BD11" s="1242"/>
      <c r="BE11" s="1242"/>
      <c r="BF11" s="1242"/>
      <c r="BG11" s="1242"/>
      <c r="BH11" s="1243"/>
    </row>
    <row r="12" spans="1:60" ht="10.5" customHeight="1" x14ac:dyDescent="0.25">
      <c r="A12" s="1261">
        <f>PYS!B24</f>
        <v>0</v>
      </c>
      <c r="B12" s="1262"/>
      <c r="C12" s="1262"/>
      <c r="D12" s="1262"/>
      <c r="E12" s="1262"/>
      <c r="F12" s="1262"/>
      <c r="G12" s="1262"/>
      <c r="H12" s="1262"/>
      <c r="I12" s="1262"/>
      <c r="J12" s="1262"/>
      <c r="K12" s="1262"/>
      <c r="L12" s="1262"/>
      <c r="M12" s="1262"/>
      <c r="N12" s="1262"/>
      <c r="O12" s="1262"/>
      <c r="P12" s="1262"/>
      <c r="Q12" s="1262"/>
      <c r="R12" s="1263">
        <f>PYS!B31</f>
        <v>0</v>
      </c>
      <c r="S12" s="1264"/>
      <c r="T12" s="1264"/>
      <c r="U12" s="1264"/>
      <c r="V12" s="1264"/>
      <c r="W12" s="1264"/>
      <c r="X12" s="1264"/>
      <c r="Y12" s="1264"/>
      <c r="Z12" s="1264"/>
      <c r="AA12" s="1264"/>
      <c r="AB12" s="1264"/>
      <c r="AC12" s="1264"/>
      <c r="AD12" s="1261">
        <f>PYS!B29</f>
        <v>0</v>
      </c>
      <c r="AE12" s="1262"/>
      <c r="AF12" s="1262"/>
      <c r="AG12" s="1262"/>
      <c r="AH12" s="1262"/>
      <c r="AI12" s="1262"/>
      <c r="AJ12" s="1262"/>
      <c r="AK12" s="1262"/>
      <c r="AL12" s="1262"/>
      <c r="AM12" s="1265"/>
      <c r="AN12" s="1261">
        <f>PYS!B25</f>
        <v>0</v>
      </c>
      <c r="AO12" s="1262"/>
      <c r="AP12" s="1262"/>
      <c r="AQ12" s="1262"/>
      <c r="AR12" s="1262"/>
      <c r="AS12" s="1262"/>
      <c r="AT12" s="1262"/>
      <c r="AU12" s="1262"/>
      <c r="AV12" s="1262"/>
      <c r="AW12" s="1262"/>
      <c r="AX12" s="1265"/>
      <c r="AY12" s="1261">
        <f>PYS!B26</f>
        <v>0</v>
      </c>
      <c r="AZ12" s="1262"/>
      <c r="BA12" s="1262"/>
      <c r="BB12" s="1262"/>
      <c r="BC12" s="1262"/>
      <c r="BD12" s="1262"/>
      <c r="BE12" s="1262"/>
      <c r="BF12" s="1262"/>
      <c r="BG12" s="1262"/>
      <c r="BH12" s="1265"/>
    </row>
    <row r="13" spans="1:60" ht="4.5" customHeight="1" x14ac:dyDescent="0.25"/>
    <row r="14" spans="1:60" ht="15" customHeight="1" x14ac:dyDescent="0.25">
      <c r="A14" s="1266" t="s">
        <v>7861</v>
      </c>
      <c r="B14" s="1267"/>
      <c r="C14" s="1267"/>
      <c r="D14" s="1267"/>
      <c r="E14" s="1267"/>
      <c r="F14" s="1267"/>
      <c r="G14" s="1267"/>
      <c r="H14" s="1267"/>
      <c r="I14" s="1267"/>
      <c r="J14" s="1267"/>
      <c r="K14" s="1267"/>
      <c r="L14" s="1267"/>
      <c r="M14" s="1267"/>
      <c r="N14" s="1267"/>
      <c r="O14" s="1267"/>
      <c r="P14" s="1267"/>
      <c r="Q14" s="1267"/>
      <c r="R14" s="1267"/>
      <c r="S14" s="1267"/>
      <c r="T14" s="1267"/>
      <c r="U14" s="1207"/>
      <c r="V14" s="1207"/>
      <c r="W14" s="1207"/>
      <c r="X14" s="1207"/>
      <c r="Y14" s="1207"/>
      <c r="Z14" s="1207"/>
      <c r="AA14" s="1207"/>
      <c r="AB14" s="1207"/>
      <c r="AC14" s="1207"/>
      <c r="AD14" s="1207"/>
      <c r="AE14" s="1207"/>
      <c r="AF14" s="1207"/>
      <c r="AG14" s="1207"/>
      <c r="AH14" s="1207"/>
      <c r="AI14" s="1207"/>
      <c r="AJ14" s="1207"/>
      <c r="AK14" s="1207"/>
      <c r="AL14" s="1207"/>
      <c r="AM14" s="1207"/>
      <c r="AN14" s="1207"/>
      <c r="AO14" s="1207"/>
      <c r="AP14" s="1207"/>
      <c r="AQ14" s="1207"/>
      <c r="AR14" s="1207"/>
      <c r="AS14" s="1207"/>
      <c r="AT14" s="1207"/>
      <c r="AU14" s="1207"/>
      <c r="AV14" s="1207"/>
      <c r="AW14" s="1207"/>
      <c r="AX14" s="1207"/>
      <c r="AY14" s="1207"/>
      <c r="AZ14" s="1207"/>
      <c r="BA14" s="1207"/>
      <c r="BB14" s="1207"/>
      <c r="BC14" s="1207"/>
      <c r="BD14" s="1207"/>
      <c r="BE14" s="1207"/>
      <c r="BF14" s="1207"/>
      <c r="BG14" s="1207"/>
      <c r="BH14" s="1208"/>
    </row>
    <row r="15" spans="1:60" ht="24.75" customHeight="1" x14ac:dyDescent="0.25">
      <c r="A15" s="1231" t="s">
        <v>7862</v>
      </c>
      <c r="B15" s="1245"/>
      <c r="C15" s="1245"/>
      <c r="D15" s="1245"/>
      <c r="E15" s="1245"/>
      <c r="F15" s="1245"/>
      <c r="G15" s="1246"/>
      <c r="H15" s="1244" t="s">
        <v>89</v>
      </c>
      <c r="I15" s="1245"/>
      <c r="J15" s="1245"/>
      <c r="K15" s="1245"/>
      <c r="L15" s="1246"/>
      <c r="M15" s="1244" t="s">
        <v>124</v>
      </c>
      <c r="N15" s="1245"/>
      <c r="O15" s="1245"/>
      <c r="P15" s="1245"/>
      <c r="Q15" s="1246"/>
      <c r="R15" s="1244" t="s">
        <v>7863</v>
      </c>
      <c r="S15" s="1245"/>
      <c r="T15" s="1245"/>
      <c r="U15" s="1245"/>
      <c r="V15" s="1245"/>
      <c r="W15" s="1246"/>
      <c r="X15" s="1244" t="s">
        <v>7850</v>
      </c>
      <c r="Y15" s="1245"/>
      <c r="Z15" s="1245"/>
      <c r="AA15" s="1245"/>
      <c r="AB15" s="1245"/>
      <c r="AC15" s="1246"/>
      <c r="AD15" s="1244" t="s">
        <v>7864</v>
      </c>
      <c r="AE15" s="1245"/>
      <c r="AF15" s="1245"/>
      <c r="AG15" s="1245"/>
      <c r="AH15" s="1246"/>
      <c r="AI15" s="1244" t="s">
        <v>7865</v>
      </c>
      <c r="AJ15" s="1245"/>
      <c r="AK15" s="1245"/>
      <c r="AL15" s="1245"/>
      <c r="AM15" s="1246"/>
      <c r="AN15" s="1244" t="s">
        <v>3404</v>
      </c>
      <c r="AO15" s="1245"/>
      <c r="AP15" s="1245"/>
      <c r="AQ15" s="1245"/>
      <c r="AR15" s="1245"/>
      <c r="AS15" s="1246"/>
      <c r="AT15" s="1244" t="s">
        <v>7866</v>
      </c>
      <c r="AU15" s="1245"/>
      <c r="AV15" s="1245"/>
      <c r="AW15" s="1245"/>
      <c r="AX15" s="1245"/>
      <c r="AY15" s="1245"/>
      <c r="AZ15" s="1245"/>
      <c r="BA15" s="1246"/>
      <c r="BB15" s="1244" t="s">
        <v>7867</v>
      </c>
      <c r="BC15" s="1245"/>
      <c r="BD15" s="1245"/>
      <c r="BE15" s="1245"/>
      <c r="BF15" s="1245"/>
      <c r="BG15" s="1245"/>
      <c r="BH15" s="1246"/>
    </row>
    <row r="16" spans="1:60" ht="21" customHeight="1" x14ac:dyDescent="0.25">
      <c r="A16" s="1206" t="str">
        <f>IF(PYS!B35="","",PYS!B35)</f>
        <v/>
      </c>
      <c r="B16" s="1207"/>
      <c r="C16" s="1207"/>
      <c r="D16" s="1207"/>
      <c r="E16" s="1207"/>
      <c r="F16" s="1207"/>
      <c r="G16" s="1208"/>
      <c r="H16" s="1206" t="str">
        <f>IF(PYS!A35="","",PYS!A35)</f>
        <v/>
      </c>
      <c r="I16" s="1207"/>
      <c r="J16" s="1207"/>
      <c r="K16" s="1207"/>
      <c r="L16" s="1208"/>
      <c r="M16" s="1209" t="str">
        <f>IF(PYS!C35="","",PYS!C35)</f>
        <v/>
      </c>
      <c r="N16" s="1207"/>
      <c r="O16" s="1207"/>
      <c r="P16" s="1207"/>
      <c r="Q16" s="1208"/>
      <c r="R16" s="1206" t="str">
        <f>IF(PYS!D35="","",PYS!D35)</f>
        <v/>
      </c>
      <c r="S16" s="1207"/>
      <c r="T16" s="1207"/>
      <c r="U16" s="1207"/>
      <c r="V16" s="1207"/>
      <c r="W16" s="1208"/>
      <c r="X16" s="1206" t="str">
        <f>IF(PYS!F35="","",PYS!F35)</f>
        <v/>
      </c>
      <c r="Y16" s="1207"/>
      <c r="Z16" s="1207"/>
      <c r="AA16" s="1207"/>
      <c r="AB16" s="1207"/>
      <c r="AC16" s="1208"/>
      <c r="AD16" s="1206" t="str">
        <f>IF(PYS!E35="","",PYS!E35)</f>
        <v/>
      </c>
      <c r="AE16" s="1207"/>
      <c r="AF16" s="1207"/>
      <c r="AG16" s="1207"/>
      <c r="AH16" s="1208"/>
      <c r="AI16" s="1206" t="str">
        <f>IF(PYS!G35="","",PYS!G35)</f>
        <v/>
      </c>
      <c r="AJ16" s="1207"/>
      <c r="AK16" s="1207"/>
      <c r="AL16" s="1207"/>
      <c r="AM16" s="1208"/>
      <c r="AN16" s="1206" t="str">
        <f>IF(PYS!H35="","",PYS!H35)</f>
        <v/>
      </c>
      <c r="AO16" s="1207"/>
      <c r="AP16" s="1207"/>
      <c r="AQ16" s="1207"/>
      <c r="AR16" s="1207"/>
      <c r="AS16" s="1208"/>
      <c r="AT16" s="1206" t="str">
        <f>IF(PYS!I35="","",PYS!I35)</f>
        <v/>
      </c>
      <c r="AU16" s="1207"/>
      <c r="AV16" s="1207"/>
      <c r="AW16" s="1207"/>
      <c r="AX16" s="1207"/>
      <c r="AY16" s="1207"/>
      <c r="AZ16" s="1207"/>
      <c r="BA16" s="1208"/>
      <c r="BB16" s="1206" t="str">
        <f>IF(PYS!J35="","",PYS!J35)</f>
        <v/>
      </c>
      <c r="BC16" s="1207"/>
      <c r="BD16" s="1207"/>
      <c r="BE16" s="1207"/>
      <c r="BF16" s="1207"/>
      <c r="BG16" s="1207"/>
      <c r="BH16" s="1208"/>
    </row>
    <row r="17" spans="1:60" ht="21" customHeight="1" x14ac:dyDescent="0.25">
      <c r="A17" s="1206" t="str">
        <f>IF(PYS!B36="","",PYS!B36)</f>
        <v/>
      </c>
      <c r="B17" s="1207"/>
      <c r="C17" s="1207"/>
      <c r="D17" s="1207"/>
      <c r="E17" s="1207"/>
      <c r="F17" s="1207"/>
      <c r="G17" s="1208"/>
      <c r="H17" s="1206" t="str">
        <f>IF(PYS!A36="","",PYS!A36)</f>
        <v/>
      </c>
      <c r="I17" s="1207"/>
      <c r="J17" s="1207"/>
      <c r="K17" s="1207"/>
      <c r="L17" s="1208"/>
      <c r="M17" s="1209" t="str">
        <f>IF(PYS!C36="","",PYS!C36)</f>
        <v/>
      </c>
      <c r="N17" s="1207"/>
      <c r="O17" s="1207"/>
      <c r="P17" s="1207"/>
      <c r="Q17" s="1208"/>
      <c r="R17" s="1206" t="str">
        <f>IF(PYS!D36="","",PYS!D36)</f>
        <v/>
      </c>
      <c r="S17" s="1207"/>
      <c r="T17" s="1207"/>
      <c r="U17" s="1207"/>
      <c r="V17" s="1207"/>
      <c r="W17" s="1208"/>
      <c r="X17" s="1206" t="str">
        <f>IF(PYS!F36="","",PYS!F36)</f>
        <v/>
      </c>
      <c r="Y17" s="1207"/>
      <c r="Z17" s="1207"/>
      <c r="AA17" s="1207"/>
      <c r="AB17" s="1207"/>
      <c r="AC17" s="1208"/>
      <c r="AD17" s="1206" t="str">
        <f>IF(PYS!E36="","",PYS!E36)</f>
        <v/>
      </c>
      <c r="AE17" s="1207"/>
      <c r="AF17" s="1207"/>
      <c r="AG17" s="1207"/>
      <c r="AH17" s="1208"/>
      <c r="AI17" s="1206" t="str">
        <f>IF(PYS!G36="","",PYS!G36)</f>
        <v/>
      </c>
      <c r="AJ17" s="1207"/>
      <c r="AK17" s="1207"/>
      <c r="AL17" s="1207"/>
      <c r="AM17" s="1208"/>
      <c r="AN17" s="1206" t="str">
        <f>IF(PYS!H36="","",PYS!H36)</f>
        <v/>
      </c>
      <c r="AO17" s="1207"/>
      <c r="AP17" s="1207"/>
      <c r="AQ17" s="1207"/>
      <c r="AR17" s="1207"/>
      <c r="AS17" s="1208"/>
      <c r="AT17" s="1206" t="str">
        <f>IF(PYS!I36="","",PYS!I36)</f>
        <v/>
      </c>
      <c r="AU17" s="1207"/>
      <c r="AV17" s="1207"/>
      <c r="AW17" s="1207"/>
      <c r="AX17" s="1207"/>
      <c r="AY17" s="1207"/>
      <c r="AZ17" s="1207"/>
      <c r="BA17" s="1208"/>
      <c r="BB17" s="1206" t="str">
        <f>IF(PYS!J36="","",PYS!J36)</f>
        <v/>
      </c>
      <c r="BC17" s="1207"/>
      <c r="BD17" s="1207"/>
      <c r="BE17" s="1207"/>
      <c r="BF17" s="1207"/>
      <c r="BG17" s="1207"/>
      <c r="BH17" s="1208"/>
    </row>
    <row r="18" spans="1:60" ht="21" customHeight="1" x14ac:dyDescent="0.25">
      <c r="A18" s="1206" t="str">
        <f>IF(PYS!B37="","",PYS!B37)</f>
        <v/>
      </c>
      <c r="B18" s="1207"/>
      <c r="C18" s="1207"/>
      <c r="D18" s="1207"/>
      <c r="E18" s="1207"/>
      <c r="F18" s="1207"/>
      <c r="G18" s="1208"/>
      <c r="H18" s="1206" t="str">
        <f>IF(PYS!A37="","",PYS!A37)</f>
        <v/>
      </c>
      <c r="I18" s="1207"/>
      <c r="J18" s="1207"/>
      <c r="K18" s="1207"/>
      <c r="L18" s="1208"/>
      <c r="M18" s="1209" t="str">
        <f>IF(PYS!C37="","",PYS!C37)</f>
        <v/>
      </c>
      <c r="N18" s="1207"/>
      <c r="O18" s="1207"/>
      <c r="P18" s="1207"/>
      <c r="Q18" s="1208"/>
      <c r="R18" s="1206" t="str">
        <f>IF(PYS!D37="","",PYS!D37)</f>
        <v/>
      </c>
      <c r="S18" s="1207"/>
      <c r="T18" s="1207"/>
      <c r="U18" s="1207"/>
      <c r="V18" s="1207"/>
      <c r="W18" s="1208"/>
      <c r="X18" s="1206" t="str">
        <f>IF(PYS!F37="","",PYS!F37)</f>
        <v/>
      </c>
      <c r="Y18" s="1207"/>
      <c r="Z18" s="1207"/>
      <c r="AA18" s="1207"/>
      <c r="AB18" s="1207"/>
      <c r="AC18" s="1208"/>
      <c r="AD18" s="1206" t="str">
        <f>IF(PYS!E37="","",PYS!E37)</f>
        <v/>
      </c>
      <c r="AE18" s="1207"/>
      <c r="AF18" s="1207"/>
      <c r="AG18" s="1207"/>
      <c r="AH18" s="1208"/>
      <c r="AI18" s="1206" t="str">
        <f>IF(PYS!G37="","",PYS!G37)</f>
        <v/>
      </c>
      <c r="AJ18" s="1207"/>
      <c r="AK18" s="1207"/>
      <c r="AL18" s="1207"/>
      <c r="AM18" s="1208"/>
      <c r="AN18" s="1206" t="str">
        <f>IF(PYS!H37="","",PYS!H37)</f>
        <v/>
      </c>
      <c r="AO18" s="1207"/>
      <c r="AP18" s="1207"/>
      <c r="AQ18" s="1207"/>
      <c r="AR18" s="1207"/>
      <c r="AS18" s="1208"/>
      <c r="AT18" s="1206" t="str">
        <f>IF(PYS!I37="","",PYS!I37)</f>
        <v/>
      </c>
      <c r="AU18" s="1207"/>
      <c r="AV18" s="1207"/>
      <c r="AW18" s="1207"/>
      <c r="AX18" s="1207"/>
      <c r="AY18" s="1207"/>
      <c r="AZ18" s="1207"/>
      <c r="BA18" s="1208"/>
      <c r="BB18" s="1206" t="str">
        <f>IF(PYS!J37="","",PYS!J37)</f>
        <v/>
      </c>
      <c r="BC18" s="1207"/>
      <c r="BD18" s="1207"/>
      <c r="BE18" s="1207"/>
      <c r="BF18" s="1207"/>
      <c r="BG18" s="1207"/>
      <c r="BH18" s="1208"/>
    </row>
    <row r="19" spans="1:60" ht="21" customHeight="1" x14ac:dyDescent="0.25">
      <c r="A19" s="1206" t="str">
        <f>IF(PYS!B38="","",PYS!B38)</f>
        <v/>
      </c>
      <c r="B19" s="1207"/>
      <c r="C19" s="1207"/>
      <c r="D19" s="1207"/>
      <c r="E19" s="1207"/>
      <c r="F19" s="1207"/>
      <c r="G19" s="1208"/>
      <c r="H19" s="1206" t="str">
        <f>IF(PYS!A38="","",PYS!A38)</f>
        <v/>
      </c>
      <c r="I19" s="1207"/>
      <c r="J19" s="1207"/>
      <c r="K19" s="1207"/>
      <c r="L19" s="1208"/>
      <c r="M19" s="1209" t="str">
        <f>IF(PYS!C38="","",PYS!C38)</f>
        <v/>
      </c>
      <c r="N19" s="1207"/>
      <c r="O19" s="1207"/>
      <c r="P19" s="1207"/>
      <c r="Q19" s="1208"/>
      <c r="R19" s="1206" t="str">
        <f>IF(PYS!D38="","",PYS!D38)</f>
        <v/>
      </c>
      <c r="S19" s="1207"/>
      <c r="T19" s="1207"/>
      <c r="U19" s="1207"/>
      <c r="V19" s="1207"/>
      <c r="W19" s="1208"/>
      <c r="X19" s="1206" t="str">
        <f>IF(PYS!F38="","",PYS!F38)</f>
        <v/>
      </c>
      <c r="Y19" s="1207"/>
      <c r="Z19" s="1207"/>
      <c r="AA19" s="1207"/>
      <c r="AB19" s="1207"/>
      <c r="AC19" s="1208"/>
      <c r="AD19" s="1206" t="str">
        <f>IF(PYS!E38="","",PYS!E38)</f>
        <v/>
      </c>
      <c r="AE19" s="1207"/>
      <c r="AF19" s="1207"/>
      <c r="AG19" s="1207"/>
      <c r="AH19" s="1208"/>
      <c r="AI19" s="1206" t="str">
        <f>IF(PYS!G38="","",PYS!G38)</f>
        <v/>
      </c>
      <c r="AJ19" s="1207"/>
      <c r="AK19" s="1207"/>
      <c r="AL19" s="1207"/>
      <c r="AM19" s="1208"/>
      <c r="AN19" s="1206" t="str">
        <f>IF(PYS!H38="","",PYS!H38)</f>
        <v/>
      </c>
      <c r="AO19" s="1207"/>
      <c r="AP19" s="1207"/>
      <c r="AQ19" s="1207"/>
      <c r="AR19" s="1207"/>
      <c r="AS19" s="1208"/>
      <c r="AT19" s="1206" t="str">
        <f>IF(PYS!I38="","",PYS!I38)</f>
        <v/>
      </c>
      <c r="AU19" s="1207"/>
      <c r="AV19" s="1207"/>
      <c r="AW19" s="1207"/>
      <c r="AX19" s="1207"/>
      <c r="AY19" s="1207"/>
      <c r="AZ19" s="1207"/>
      <c r="BA19" s="1208"/>
      <c r="BB19" s="1206" t="str">
        <f>IF(PYS!J38="","",PYS!J38)</f>
        <v/>
      </c>
      <c r="BC19" s="1207"/>
      <c r="BD19" s="1207"/>
      <c r="BE19" s="1207"/>
      <c r="BF19" s="1207"/>
      <c r="BG19" s="1207"/>
      <c r="BH19" s="1208"/>
    </row>
    <row r="20" spans="1:60" ht="21" customHeight="1" x14ac:dyDescent="0.25">
      <c r="A20" s="1206" t="str">
        <f>IF(PYS!B39="","",PYS!B39)</f>
        <v/>
      </c>
      <c r="B20" s="1207"/>
      <c r="C20" s="1207"/>
      <c r="D20" s="1207"/>
      <c r="E20" s="1207"/>
      <c r="F20" s="1207"/>
      <c r="G20" s="1208"/>
      <c r="H20" s="1206" t="str">
        <f>IF(PYS!A39="","",PYS!A39)</f>
        <v/>
      </c>
      <c r="I20" s="1207"/>
      <c r="J20" s="1207"/>
      <c r="K20" s="1207"/>
      <c r="L20" s="1208"/>
      <c r="M20" s="1209" t="str">
        <f>IF(PYS!C39="","",PYS!C39)</f>
        <v/>
      </c>
      <c r="N20" s="1207"/>
      <c r="O20" s="1207"/>
      <c r="P20" s="1207"/>
      <c r="Q20" s="1208"/>
      <c r="R20" s="1206" t="str">
        <f>IF(PYS!D39="","",PYS!D39)</f>
        <v/>
      </c>
      <c r="S20" s="1207"/>
      <c r="T20" s="1207"/>
      <c r="U20" s="1207"/>
      <c r="V20" s="1207"/>
      <c r="W20" s="1208"/>
      <c r="X20" s="1206" t="str">
        <f>IF(PYS!F39="","",PYS!F39)</f>
        <v/>
      </c>
      <c r="Y20" s="1207"/>
      <c r="Z20" s="1207"/>
      <c r="AA20" s="1207"/>
      <c r="AB20" s="1207"/>
      <c r="AC20" s="1208"/>
      <c r="AD20" s="1206" t="str">
        <f>IF(PYS!E39="","",PYS!E39)</f>
        <v/>
      </c>
      <c r="AE20" s="1207"/>
      <c r="AF20" s="1207"/>
      <c r="AG20" s="1207"/>
      <c r="AH20" s="1208"/>
      <c r="AI20" s="1206" t="str">
        <f>IF(PYS!G39="","",PYS!G39)</f>
        <v/>
      </c>
      <c r="AJ20" s="1207"/>
      <c r="AK20" s="1207"/>
      <c r="AL20" s="1207"/>
      <c r="AM20" s="1208"/>
      <c r="AN20" s="1206" t="str">
        <f>IF(PYS!H39="","",PYS!H39)</f>
        <v/>
      </c>
      <c r="AO20" s="1207"/>
      <c r="AP20" s="1207"/>
      <c r="AQ20" s="1207"/>
      <c r="AR20" s="1207"/>
      <c r="AS20" s="1208"/>
      <c r="AT20" s="1206" t="str">
        <f>IF(PYS!I39="","",PYS!I39)</f>
        <v/>
      </c>
      <c r="AU20" s="1207"/>
      <c r="AV20" s="1207"/>
      <c r="AW20" s="1207"/>
      <c r="AX20" s="1207"/>
      <c r="AY20" s="1207"/>
      <c r="AZ20" s="1207"/>
      <c r="BA20" s="1208"/>
      <c r="BB20" s="1206" t="str">
        <f>IF(PYS!J39="","",PYS!J39)</f>
        <v/>
      </c>
      <c r="BC20" s="1207"/>
      <c r="BD20" s="1207"/>
      <c r="BE20" s="1207"/>
      <c r="BF20" s="1207"/>
      <c r="BG20" s="1207"/>
      <c r="BH20" s="1208"/>
    </row>
    <row r="21" spans="1:60" ht="21" customHeight="1" x14ac:dyDescent="0.25">
      <c r="A21" s="1206" t="str">
        <f>IF(PYS!B40="","",PYS!B40)</f>
        <v/>
      </c>
      <c r="B21" s="1207"/>
      <c r="C21" s="1207"/>
      <c r="D21" s="1207"/>
      <c r="E21" s="1207"/>
      <c r="F21" s="1207"/>
      <c r="G21" s="1208"/>
      <c r="H21" s="1206" t="str">
        <f>IF(PYS!A40="","",PYS!A40)</f>
        <v/>
      </c>
      <c r="I21" s="1207"/>
      <c r="J21" s="1207"/>
      <c r="K21" s="1207"/>
      <c r="L21" s="1208"/>
      <c r="M21" s="1209" t="str">
        <f>IF(PYS!C40="","",PYS!C40)</f>
        <v/>
      </c>
      <c r="N21" s="1207"/>
      <c r="O21" s="1207"/>
      <c r="P21" s="1207"/>
      <c r="Q21" s="1208"/>
      <c r="R21" s="1206" t="str">
        <f>IF(PYS!D40="","",PYS!D40)</f>
        <v/>
      </c>
      <c r="S21" s="1207"/>
      <c r="T21" s="1207"/>
      <c r="U21" s="1207"/>
      <c r="V21" s="1207"/>
      <c r="W21" s="1208"/>
      <c r="X21" s="1206" t="str">
        <f>IF(PYS!F40="","",PYS!F40)</f>
        <v/>
      </c>
      <c r="Y21" s="1207"/>
      <c r="Z21" s="1207"/>
      <c r="AA21" s="1207"/>
      <c r="AB21" s="1207"/>
      <c r="AC21" s="1208"/>
      <c r="AD21" s="1206" t="str">
        <f>IF(PYS!E40="","",PYS!E40)</f>
        <v/>
      </c>
      <c r="AE21" s="1207"/>
      <c r="AF21" s="1207"/>
      <c r="AG21" s="1207"/>
      <c r="AH21" s="1208"/>
      <c r="AI21" s="1206" t="str">
        <f>IF(PYS!G40="","",PYS!G40)</f>
        <v/>
      </c>
      <c r="AJ21" s="1207"/>
      <c r="AK21" s="1207"/>
      <c r="AL21" s="1207"/>
      <c r="AM21" s="1208"/>
      <c r="AN21" s="1206" t="str">
        <f>IF(PYS!H40="","",PYS!H40)</f>
        <v/>
      </c>
      <c r="AO21" s="1207"/>
      <c r="AP21" s="1207"/>
      <c r="AQ21" s="1207"/>
      <c r="AR21" s="1207"/>
      <c r="AS21" s="1208"/>
      <c r="AT21" s="1206" t="str">
        <f>IF(PYS!I40="","",PYS!I40)</f>
        <v/>
      </c>
      <c r="AU21" s="1207"/>
      <c r="AV21" s="1207"/>
      <c r="AW21" s="1207"/>
      <c r="AX21" s="1207"/>
      <c r="AY21" s="1207"/>
      <c r="AZ21" s="1207"/>
      <c r="BA21" s="1208"/>
      <c r="BB21" s="1206" t="str">
        <f>IF(PYS!J40="","",PYS!J40)</f>
        <v/>
      </c>
      <c r="BC21" s="1207"/>
      <c r="BD21" s="1207"/>
      <c r="BE21" s="1207"/>
      <c r="BF21" s="1207"/>
      <c r="BG21" s="1207"/>
      <c r="BH21" s="1208"/>
    </row>
    <row r="22" spans="1:60" ht="21" customHeight="1" x14ac:dyDescent="0.25">
      <c r="A22" s="1206" t="str">
        <f>IF(PYS!B41="","",PYS!B41)</f>
        <v/>
      </c>
      <c r="B22" s="1207"/>
      <c r="C22" s="1207"/>
      <c r="D22" s="1207"/>
      <c r="E22" s="1207"/>
      <c r="F22" s="1207"/>
      <c r="G22" s="1208"/>
      <c r="H22" s="1206" t="str">
        <f>IF(PYS!A41="","",PYS!A41)</f>
        <v/>
      </c>
      <c r="I22" s="1207"/>
      <c r="J22" s="1207"/>
      <c r="K22" s="1207"/>
      <c r="L22" s="1208"/>
      <c r="M22" s="1209" t="str">
        <f>IF(PYS!C41="","",PYS!C41)</f>
        <v/>
      </c>
      <c r="N22" s="1207"/>
      <c r="O22" s="1207"/>
      <c r="P22" s="1207"/>
      <c r="Q22" s="1208"/>
      <c r="R22" s="1206" t="str">
        <f>IF(PYS!D41="","",PYS!D41)</f>
        <v/>
      </c>
      <c r="S22" s="1207"/>
      <c r="T22" s="1207"/>
      <c r="U22" s="1207"/>
      <c r="V22" s="1207"/>
      <c r="W22" s="1208"/>
      <c r="X22" s="1206" t="str">
        <f>IF(PYS!F41="","",PYS!F41)</f>
        <v/>
      </c>
      <c r="Y22" s="1207"/>
      <c r="Z22" s="1207"/>
      <c r="AA22" s="1207"/>
      <c r="AB22" s="1207"/>
      <c r="AC22" s="1208"/>
      <c r="AD22" s="1206" t="str">
        <f>IF(PYS!E41="","",PYS!E41)</f>
        <v/>
      </c>
      <c r="AE22" s="1207"/>
      <c r="AF22" s="1207"/>
      <c r="AG22" s="1207"/>
      <c r="AH22" s="1208"/>
      <c r="AI22" s="1206" t="str">
        <f>IF(PYS!G41="","",PYS!G41)</f>
        <v/>
      </c>
      <c r="AJ22" s="1207"/>
      <c r="AK22" s="1207"/>
      <c r="AL22" s="1207"/>
      <c r="AM22" s="1208"/>
      <c r="AN22" s="1206" t="str">
        <f>IF(PYS!H41="","",PYS!H41)</f>
        <v/>
      </c>
      <c r="AO22" s="1207"/>
      <c r="AP22" s="1207"/>
      <c r="AQ22" s="1207"/>
      <c r="AR22" s="1207"/>
      <c r="AS22" s="1208"/>
      <c r="AT22" s="1206" t="str">
        <f>IF(PYS!I41="","",PYS!I41)</f>
        <v/>
      </c>
      <c r="AU22" s="1207"/>
      <c r="AV22" s="1207"/>
      <c r="AW22" s="1207"/>
      <c r="AX22" s="1207"/>
      <c r="AY22" s="1207"/>
      <c r="AZ22" s="1207"/>
      <c r="BA22" s="1208"/>
      <c r="BB22" s="1206" t="str">
        <f>IF(PYS!J41="","",PYS!J41)</f>
        <v/>
      </c>
      <c r="BC22" s="1207"/>
      <c r="BD22" s="1207"/>
      <c r="BE22" s="1207"/>
      <c r="BF22" s="1207"/>
      <c r="BG22" s="1207"/>
      <c r="BH22" s="1208"/>
    </row>
    <row r="23" spans="1:60" ht="21" customHeight="1" x14ac:dyDescent="0.25">
      <c r="A23" s="1206" t="str">
        <f>IF(PYS!B42="","",PYS!B42)</f>
        <v/>
      </c>
      <c r="B23" s="1207"/>
      <c r="C23" s="1207"/>
      <c r="D23" s="1207"/>
      <c r="E23" s="1207"/>
      <c r="F23" s="1207"/>
      <c r="G23" s="1208"/>
      <c r="H23" s="1206" t="str">
        <f>IF(PYS!A42="","",PYS!A42)</f>
        <v/>
      </c>
      <c r="I23" s="1207"/>
      <c r="J23" s="1207"/>
      <c r="K23" s="1207"/>
      <c r="L23" s="1208"/>
      <c r="M23" s="1209" t="str">
        <f>IF(PYS!C42="","",PYS!C42)</f>
        <v/>
      </c>
      <c r="N23" s="1207"/>
      <c r="O23" s="1207"/>
      <c r="P23" s="1207"/>
      <c r="Q23" s="1208"/>
      <c r="R23" s="1206" t="str">
        <f>IF(PYS!D42="","",PYS!D42)</f>
        <v/>
      </c>
      <c r="S23" s="1207"/>
      <c r="T23" s="1207"/>
      <c r="U23" s="1207"/>
      <c r="V23" s="1207"/>
      <c r="W23" s="1208"/>
      <c r="X23" s="1206" t="str">
        <f>IF(PYS!F42="","",PYS!F42)</f>
        <v/>
      </c>
      <c r="Y23" s="1207"/>
      <c r="Z23" s="1207"/>
      <c r="AA23" s="1207"/>
      <c r="AB23" s="1207"/>
      <c r="AC23" s="1208"/>
      <c r="AD23" s="1206" t="str">
        <f>IF(PYS!E42="","",PYS!E42)</f>
        <v/>
      </c>
      <c r="AE23" s="1207"/>
      <c r="AF23" s="1207"/>
      <c r="AG23" s="1207"/>
      <c r="AH23" s="1208"/>
      <c r="AI23" s="1206" t="str">
        <f>IF(PYS!G42="","",PYS!G42)</f>
        <v/>
      </c>
      <c r="AJ23" s="1207"/>
      <c r="AK23" s="1207"/>
      <c r="AL23" s="1207"/>
      <c r="AM23" s="1208"/>
      <c r="AN23" s="1206" t="str">
        <f>IF(PYS!H42="","",PYS!H42)</f>
        <v/>
      </c>
      <c r="AO23" s="1207"/>
      <c r="AP23" s="1207"/>
      <c r="AQ23" s="1207"/>
      <c r="AR23" s="1207"/>
      <c r="AS23" s="1208"/>
      <c r="AT23" s="1206" t="str">
        <f>IF(PYS!I42="","",PYS!I42)</f>
        <v/>
      </c>
      <c r="AU23" s="1207"/>
      <c r="AV23" s="1207"/>
      <c r="AW23" s="1207"/>
      <c r="AX23" s="1207"/>
      <c r="AY23" s="1207"/>
      <c r="AZ23" s="1207"/>
      <c r="BA23" s="1208"/>
      <c r="BB23" s="1206" t="str">
        <f>IF(PYS!J42="","",PYS!J42)</f>
        <v/>
      </c>
      <c r="BC23" s="1207"/>
      <c r="BD23" s="1207"/>
      <c r="BE23" s="1207"/>
      <c r="BF23" s="1207"/>
      <c r="BG23" s="1207"/>
      <c r="BH23" s="1208"/>
    </row>
    <row r="24" spans="1:60" ht="21" customHeight="1" x14ac:dyDescent="0.25">
      <c r="A24" s="1206" t="str">
        <f>IF(PYS!B43="","",PYS!B43)</f>
        <v/>
      </c>
      <c r="B24" s="1207"/>
      <c r="C24" s="1207"/>
      <c r="D24" s="1207"/>
      <c r="E24" s="1207"/>
      <c r="F24" s="1207"/>
      <c r="G24" s="1208"/>
      <c r="H24" s="1206" t="str">
        <f>IF(PYS!A43="","",PYS!A43)</f>
        <v/>
      </c>
      <c r="I24" s="1207"/>
      <c r="J24" s="1207"/>
      <c r="K24" s="1207"/>
      <c r="L24" s="1208"/>
      <c r="M24" s="1209" t="str">
        <f>IF(PYS!C43="","",PYS!C43)</f>
        <v/>
      </c>
      <c r="N24" s="1207"/>
      <c r="O24" s="1207"/>
      <c r="P24" s="1207"/>
      <c r="Q24" s="1208"/>
      <c r="R24" s="1206" t="str">
        <f>IF(PYS!D43="","",PYS!D43)</f>
        <v/>
      </c>
      <c r="S24" s="1207"/>
      <c r="T24" s="1207"/>
      <c r="U24" s="1207"/>
      <c r="V24" s="1207"/>
      <c r="W24" s="1208"/>
      <c r="X24" s="1206" t="str">
        <f>IF(PYS!F43="","",PYS!F43)</f>
        <v/>
      </c>
      <c r="Y24" s="1207"/>
      <c r="Z24" s="1207"/>
      <c r="AA24" s="1207"/>
      <c r="AB24" s="1207"/>
      <c r="AC24" s="1208"/>
      <c r="AD24" s="1206" t="str">
        <f>IF(PYS!E43="","",PYS!E43)</f>
        <v/>
      </c>
      <c r="AE24" s="1207"/>
      <c r="AF24" s="1207"/>
      <c r="AG24" s="1207"/>
      <c r="AH24" s="1208"/>
      <c r="AI24" s="1206" t="str">
        <f>IF(PYS!G43="","",PYS!G43)</f>
        <v/>
      </c>
      <c r="AJ24" s="1207"/>
      <c r="AK24" s="1207"/>
      <c r="AL24" s="1207"/>
      <c r="AM24" s="1208"/>
      <c r="AN24" s="1206" t="str">
        <f>IF(PYS!H43="","",PYS!H43)</f>
        <v/>
      </c>
      <c r="AO24" s="1207"/>
      <c r="AP24" s="1207"/>
      <c r="AQ24" s="1207"/>
      <c r="AR24" s="1207"/>
      <c r="AS24" s="1208"/>
      <c r="AT24" s="1206" t="str">
        <f>IF(PYS!I43="","",PYS!I43)</f>
        <v/>
      </c>
      <c r="AU24" s="1207"/>
      <c r="AV24" s="1207"/>
      <c r="AW24" s="1207"/>
      <c r="AX24" s="1207"/>
      <c r="AY24" s="1207"/>
      <c r="AZ24" s="1207"/>
      <c r="BA24" s="1208"/>
      <c r="BB24" s="1206" t="str">
        <f>IF(PYS!J43="","",PYS!J43)</f>
        <v/>
      </c>
      <c r="BC24" s="1207"/>
      <c r="BD24" s="1207"/>
      <c r="BE24" s="1207"/>
      <c r="BF24" s="1207"/>
      <c r="BG24" s="1207"/>
      <c r="BH24" s="1208"/>
    </row>
    <row r="25" spans="1:60" ht="21" customHeight="1" x14ac:dyDescent="0.25">
      <c r="A25" s="1206" t="str">
        <f>IF(PYS!B44="","",PYS!B44)</f>
        <v/>
      </c>
      <c r="B25" s="1207"/>
      <c r="C25" s="1207"/>
      <c r="D25" s="1207"/>
      <c r="E25" s="1207"/>
      <c r="F25" s="1207"/>
      <c r="G25" s="1208"/>
      <c r="H25" s="1206" t="str">
        <f>IF(PYS!A44="","",PYS!A44)</f>
        <v/>
      </c>
      <c r="I25" s="1207"/>
      <c r="J25" s="1207"/>
      <c r="K25" s="1207"/>
      <c r="L25" s="1208"/>
      <c r="M25" s="1209" t="str">
        <f>IF(PYS!C44="","",PYS!C44)</f>
        <v/>
      </c>
      <c r="N25" s="1207"/>
      <c r="O25" s="1207"/>
      <c r="P25" s="1207"/>
      <c r="Q25" s="1208"/>
      <c r="R25" s="1206" t="str">
        <f>IF(PYS!D44="","",PYS!D44)</f>
        <v/>
      </c>
      <c r="S25" s="1207"/>
      <c r="T25" s="1207"/>
      <c r="U25" s="1207"/>
      <c r="V25" s="1207"/>
      <c r="W25" s="1208"/>
      <c r="X25" s="1206" t="str">
        <f>IF(PYS!F44="","",PYS!F44)</f>
        <v/>
      </c>
      <c r="Y25" s="1207"/>
      <c r="Z25" s="1207"/>
      <c r="AA25" s="1207"/>
      <c r="AB25" s="1207"/>
      <c r="AC25" s="1208"/>
      <c r="AD25" s="1206" t="str">
        <f>IF(PYS!E44="","",PYS!E44)</f>
        <v/>
      </c>
      <c r="AE25" s="1207"/>
      <c r="AF25" s="1207"/>
      <c r="AG25" s="1207"/>
      <c r="AH25" s="1208"/>
      <c r="AI25" s="1206" t="str">
        <f>IF(PYS!G44="","",PYS!G44)</f>
        <v/>
      </c>
      <c r="AJ25" s="1207"/>
      <c r="AK25" s="1207"/>
      <c r="AL25" s="1207"/>
      <c r="AM25" s="1208"/>
      <c r="AN25" s="1206" t="str">
        <f>IF(PYS!H44="","",PYS!H44)</f>
        <v/>
      </c>
      <c r="AO25" s="1207"/>
      <c r="AP25" s="1207"/>
      <c r="AQ25" s="1207"/>
      <c r="AR25" s="1207"/>
      <c r="AS25" s="1208"/>
      <c r="AT25" s="1206" t="str">
        <f>IF(PYS!I44="","",PYS!I44)</f>
        <v/>
      </c>
      <c r="AU25" s="1207"/>
      <c r="AV25" s="1207"/>
      <c r="AW25" s="1207"/>
      <c r="AX25" s="1207"/>
      <c r="AY25" s="1207"/>
      <c r="AZ25" s="1207"/>
      <c r="BA25" s="1208"/>
      <c r="BB25" s="1206" t="str">
        <f>IF(PYS!J44="","",PYS!J44)</f>
        <v/>
      </c>
      <c r="BC25" s="1207"/>
      <c r="BD25" s="1207"/>
      <c r="BE25" s="1207"/>
      <c r="BF25" s="1207"/>
      <c r="BG25" s="1207"/>
      <c r="BH25" s="1208"/>
    </row>
    <row r="26" spans="1:60" ht="21" customHeight="1" x14ac:dyDescent="0.25">
      <c r="A26" s="1206" t="str">
        <f>IF(PYS!B45="","",PYS!B45)</f>
        <v/>
      </c>
      <c r="B26" s="1207"/>
      <c r="C26" s="1207"/>
      <c r="D26" s="1207"/>
      <c r="E26" s="1207"/>
      <c r="F26" s="1207"/>
      <c r="G26" s="1208"/>
      <c r="H26" s="1206" t="str">
        <f>IF(PYS!A45="","",PYS!A45)</f>
        <v/>
      </c>
      <c r="I26" s="1207"/>
      <c r="J26" s="1207"/>
      <c r="K26" s="1207"/>
      <c r="L26" s="1208"/>
      <c r="M26" s="1209" t="str">
        <f>IF(PYS!C45="","",PYS!C45)</f>
        <v/>
      </c>
      <c r="N26" s="1207"/>
      <c r="O26" s="1207"/>
      <c r="P26" s="1207"/>
      <c r="Q26" s="1208"/>
      <c r="R26" s="1206" t="str">
        <f>IF(PYS!D45="","",PYS!D45)</f>
        <v/>
      </c>
      <c r="S26" s="1207"/>
      <c r="T26" s="1207"/>
      <c r="U26" s="1207"/>
      <c r="V26" s="1207"/>
      <c r="W26" s="1208"/>
      <c r="X26" s="1206" t="str">
        <f>IF(PYS!F45="","",PYS!F45)</f>
        <v/>
      </c>
      <c r="Y26" s="1207"/>
      <c r="Z26" s="1207"/>
      <c r="AA26" s="1207"/>
      <c r="AB26" s="1207"/>
      <c r="AC26" s="1208"/>
      <c r="AD26" s="1206" t="str">
        <f>IF(PYS!E45="","",PYS!E45)</f>
        <v/>
      </c>
      <c r="AE26" s="1207"/>
      <c r="AF26" s="1207"/>
      <c r="AG26" s="1207"/>
      <c r="AH26" s="1208"/>
      <c r="AI26" s="1206" t="str">
        <f>IF(PYS!G45="","",PYS!G45)</f>
        <v/>
      </c>
      <c r="AJ26" s="1207"/>
      <c r="AK26" s="1207"/>
      <c r="AL26" s="1207"/>
      <c r="AM26" s="1208"/>
      <c r="AN26" s="1206" t="str">
        <f>IF(PYS!H45="","",PYS!H45)</f>
        <v/>
      </c>
      <c r="AO26" s="1207"/>
      <c r="AP26" s="1207"/>
      <c r="AQ26" s="1207"/>
      <c r="AR26" s="1207"/>
      <c r="AS26" s="1208"/>
      <c r="AT26" s="1206" t="str">
        <f>IF(PYS!I45="","",PYS!I45)</f>
        <v/>
      </c>
      <c r="AU26" s="1207"/>
      <c r="AV26" s="1207"/>
      <c r="AW26" s="1207"/>
      <c r="AX26" s="1207"/>
      <c r="AY26" s="1207"/>
      <c r="AZ26" s="1207"/>
      <c r="BA26" s="1208"/>
      <c r="BB26" s="1206" t="str">
        <f>IF(PYS!J45="","",PYS!J45)</f>
        <v/>
      </c>
      <c r="BC26" s="1207"/>
      <c r="BD26" s="1207"/>
      <c r="BE26" s="1207"/>
      <c r="BF26" s="1207"/>
      <c r="BG26" s="1207"/>
      <c r="BH26" s="1208"/>
    </row>
    <row r="27" spans="1:60" ht="21" customHeight="1" x14ac:dyDescent="0.25">
      <c r="A27" s="1206" t="str">
        <f>IF(PYS!B46="","",PYS!B46)</f>
        <v/>
      </c>
      <c r="B27" s="1207"/>
      <c r="C27" s="1207"/>
      <c r="D27" s="1207"/>
      <c r="E27" s="1207"/>
      <c r="F27" s="1207"/>
      <c r="G27" s="1208"/>
      <c r="H27" s="1206" t="str">
        <f>IF(PYS!A46="","",PYS!A46)</f>
        <v/>
      </c>
      <c r="I27" s="1207"/>
      <c r="J27" s="1207"/>
      <c r="K27" s="1207"/>
      <c r="L27" s="1208"/>
      <c r="M27" s="1209" t="str">
        <f>IF(PYS!C46="","",PYS!C46)</f>
        <v/>
      </c>
      <c r="N27" s="1207"/>
      <c r="O27" s="1207"/>
      <c r="P27" s="1207"/>
      <c r="Q27" s="1208"/>
      <c r="R27" s="1206" t="str">
        <f>IF(PYS!D46="","",PYS!D46)</f>
        <v/>
      </c>
      <c r="S27" s="1207"/>
      <c r="T27" s="1207"/>
      <c r="U27" s="1207"/>
      <c r="V27" s="1207"/>
      <c r="W27" s="1208"/>
      <c r="X27" s="1206" t="str">
        <f>IF(PYS!F46="","",PYS!F46)</f>
        <v/>
      </c>
      <c r="Y27" s="1207"/>
      <c r="Z27" s="1207"/>
      <c r="AA27" s="1207"/>
      <c r="AB27" s="1207"/>
      <c r="AC27" s="1208"/>
      <c r="AD27" s="1206" t="str">
        <f>IF(PYS!E46="","",PYS!E46)</f>
        <v/>
      </c>
      <c r="AE27" s="1207"/>
      <c r="AF27" s="1207"/>
      <c r="AG27" s="1207"/>
      <c r="AH27" s="1208"/>
      <c r="AI27" s="1206" t="str">
        <f>IF(PYS!G46="","",PYS!G46)</f>
        <v/>
      </c>
      <c r="AJ27" s="1207"/>
      <c r="AK27" s="1207"/>
      <c r="AL27" s="1207"/>
      <c r="AM27" s="1208"/>
      <c r="AN27" s="1206" t="str">
        <f>IF(PYS!H46="","",PYS!H46)</f>
        <v/>
      </c>
      <c r="AO27" s="1207"/>
      <c r="AP27" s="1207"/>
      <c r="AQ27" s="1207"/>
      <c r="AR27" s="1207"/>
      <c r="AS27" s="1208"/>
      <c r="AT27" s="1206" t="str">
        <f>IF(PYS!I46="","",PYS!I46)</f>
        <v/>
      </c>
      <c r="AU27" s="1207"/>
      <c r="AV27" s="1207"/>
      <c r="AW27" s="1207"/>
      <c r="AX27" s="1207"/>
      <c r="AY27" s="1207"/>
      <c r="AZ27" s="1207"/>
      <c r="BA27" s="1208"/>
      <c r="BB27" s="1206" t="str">
        <f>IF(PYS!J46="","",PYS!J46)</f>
        <v/>
      </c>
      <c r="BC27" s="1207"/>
      <c r="BD27" s="1207"/>
      <c r="BE27" s="1207"/>
      <c r="BF27" s="1207"/>
      <c r="BG27" s="1207"/>
      <c r="BH27" s="1208"/>
    </row>
    <row r="28" spans="1:60" ht="21" customHeight="1" x14ac:dyDescent="0.25">
      <c r="A28" s="1206" t="str">
        <f>IF(PYS!B47="","",PYS!B47)</f>
        <v/>
      </c>
      <c r="B28" s="1207"/>
      <c r="C28" s="1207"/>
      <c r="D28" s="1207"/>
      <c r="E28" s="1207"/>
      <c r="F28" s="1207"/>
      <c r="G28" s="1208"/>
      <c r="H28" s="1206" t="str">
        <f>IF(PYS!A47="","",PYS!A47)</f>
        <v/>
      </c>
      <c r="I28" s="1207"/>
      <c r="J28" s="1207"/>
      <c r="K28" s="1207"/>
      <c r="L28" s="1208"/>
      <c r="M28" s="1209" t="str">
        <f>IF(PYS!C47="","",PYS!C47)</f>
        <v/>
      </c>
      <c r="N28" s="1207"/>
      <c r="O28" s="1207"/>
      <c r="P28" s="1207"/>
      <c r="Q28" s="1208"/>
      <c r="R28" s="1206" t="str">
        <f>IF(PYS!D47="","",PYS!D47)</f>
        <v/>
      </c>
      <c r="S28" s="1207"/>
      <c r="T28" s="1207"/>
      <c r="U28" s="1207"/>
      <c r="V28" s="1207"/>
      <c r="W28" s="1208"/>
      <c r="X28" s="1206" t="str">
        <f>IF(PYS!F47="","",PYS!F47)</f>
        <v/>
      </c>
      <c r="Y28" s="1207"/>
      <c r="Z28" s="1207"/>
      <c r="AA28" s="1207"/>
      <c r="AB28" s="1207"/>
      <c r="AC28" s="1208"/>
      <c r="AD28" s="1206" t="str">
        <f>IF(PYS!E47="","",PYS!E47)</f>
        <v/>
      </c>
      <c r="AE28" s="1207"/>
      <c r="AF28" s="1207"/>
      <c r="AG28" s="1207"/>
      <c r="AH28" s="1208"/>
      <c r="AI28" s="1206" t="str">
        <f>IF(PYS!G47="","",PYS!G47)</f>
        <v/>
      </c>
      <c r="AJ28" s="1207"/>
      <c r="AK28" s="1207"/>
      <c r="AL28" s="1207"/>
      <c r="AM28" s="1208"/>
      <c r="AN28" s="1206" t="str">
        <f>IF(PYS!H47="","",PYS!H47)</f>
        <v/>
      </c>
      <c r="AO28" s="1207"/>
      <c r="AP28" s="1207"/>
      <c r="AQ28" s="1207"/>
      <c r="AR28" s="1207"/>
      <c r="AS28" s="1208"/>
      <c r="AT28" s="1206" t="str">
        <f>IF(PYS!I47="","",PYS!I47)</f>
        <v/>
      </c>
      <c r="AU28" s="1207"/>
      <c r="AV28" s="1207"/>
      <c r="AW28" s="1207"/>
      <c r="AX28" s="1207"/>
      <c r="AY28" s="1207"/>
      <c r="AZ28" s="1207"/>
      <c r="BA28" s="1208"/>
      <c r="BB28" s="1206" t="str">
        <f>IF(PYS!J47="","",PYS!J47)</f>
        <v/>
      </c>
      <c r="BC28" s="1207"/>
      <c r="BD28" s="1207"/>
      <c r="BE28" s="1207"/>
      <c r="BF28" s="1207"/>
      <c r="BG28" s="1207"/>
      <c r="BH28" s="1208"/>
    </row>
    <row r="29" spans="1:60" ht="21" customHeight="1" x14ac:dyDescent="0.25">
      <c r="A29" s="1206" t="str">
        <f>IF(PYS!B48="","",PYS!B48)</f>
        <v/>
      </c>
      <c r="B29" s="1207"/>
      <c r="C29" s="1207"/>
      <c r="D29" s="1207"/>
      <c r="E29" s="1207"/>
      <c r="F29" s="1207"/>
      <c r="G29" s="1208"/>
      <c r="H29" s="1206" t="str">
        <f>IF(PYS!A48="","",PYS!A48)</f>
        <v/>
      </c>
      <c r="I29" s="1207"/>
      <c r="J29" s="1207"/>
      <c r="K29" s="1207"/>
      <c r="L29" s="1208"/>
      <c r="M29" s="1209" t="str">
        <f>IF(PYS!C48="","",PYS!C48)</f>
        <v/>
      </c>
      <c r="N29" s="1210"/>
      <c r="O29" s="1210"/>
      <c r="P29" s="1210"/>
      <c r="Q29" s="1211"/>
      <c r="R29" s="1206" t="str">
        <f>IF(PYS!D48="","",PYS!D48)</f>
        <v/>
      </c>
      <c r="S29" s="1207"/>
      <c r="T29" s="1207"/>
      <c r="U29" s="1207"/>
      <c r="V29" s="1207"/>
      <c r="W29" s="1208"/>
      <c r="X29" s="1206" t="str">
        <f>IF(PYS!F48="","",PYS!F48)</f>
        <v/>
      </c>
      <c r="Y29" s="1207"/>
      <c r="Z29" s="1207"/>
      <c r="AA29" s="1207"/>
      <c r="AB29" s="1207"/>
      <c r="AC29" s="1208"/>
      <c r="AD29" s="1206" t="str">
        <f>IF(PYS!E48="","",PYS!E48)</f>
        <v/>
      </c>
      <c r="AE29" s="1207"/>
      <c r="AF29" s="1207"/>
      <c r="AG29" s="1207"/>
      <c r="AH29" s="1208"/>
      <c r="AI29" s="1206" t="str">
        <f>IF(PYS!G48="","",PYS!G48)</f>
        <v/>
      </c>
      <c r="AJ29" s="1207"/>
      <c r="AK29" s="1207"/>
      <c r="AL29" s="1207"/>
      <c r="AM29" s="1208"/>
      <c r="AN29" s="1206" t="str">
        <f>IF(PYS!H48="","",PYS!H48)</f>
        <v/>
      </c>
      <c r="AO29" s="1207"/>
      <c r="AP29" s="1207"/>
      <c r="AQ29" s="1207"/>
      <c r="AR29" s="1207"/>
      <c r="AS29" s="1208"/>
      <c r="AT29" s="1206" t="str">
        <f>IF(PYS!I48="","",PYS!I48)</f>
        <v/>
      </c>
      <c r="AU29" s="1207"/>
      <c r="AV29" s="1207"/>
      <c r="AW29" s="1207"/>
      <c r="AX29" s="1207"/>
      <c r="AY29" s="1207"/>
      <c r="AZ29" s="1207"/>
      <c r="BA29" s="1208"/>
      <c r="BB29" s="1206" t="str">
        <f>IF(PYS!J48="","",PYS!J48)</f>
        <v/>
      </c>
      <c r="BC29" s="1207"/>
      <c r="BD29" s="1207"/>
      <c r="BE29" s="1207"/>
      <c r="BF29" s="1207"/>
      <c r="BG29" s="1207"/>
      <c r="BH29" s="1208"/>
    </row>
    <row r="30" spans="1:60" ht="21" customHeight="1" x14ac:dyDescent="0.25">
      <c r="A30" s="1206" t="str">
        <f>IF(PYS!B49="","",PYS!B49)</f>
        <v/>
      </c>
      <c r="B30" s="1207"/>
      <c r="C30" s="1207"/>
      <c r="D30" s="1207"/>
      <c r="E30" s="1207"/>
      <c r="F30" s="1207"/>
      <c r="G30" s="1208"/>
      <c r="H30" s="1206" t="str">
        <f>IF(PYS!A49="","",PYS!A49)</f>
        <v/>
      </c>
      <c r="I30" s="1207"/>
      <c r="J30" s="1207"/>
      <c r="K30" s="1207"/>
      <c r="L30" s="1208"/>
      <c r="M30" s="1209" t="str">
        <f>IF(PYS!C49="","",PYS!C49)</f>
        <v/>
      </c>
      <c r="N30" s="1210"/>
      <c r="O30" s="1210"/>
      <c r="P30" s="1210"/>
      <c r="Q30" s="1211"/>
      <c r="R30" s="1206" t="str">
        <f>IF(PYS!D49="","",PYS!D49)</f>
        <v/>
      </c>
      <c r="S30" s="1207"/>
      <c r="T30" s="1207"/>
      <c r="U30" s="1207"/>
      <c r="V30" s="1207"/>
      <c r="W30" s="1208"/>
      <c r="X30" s="1206" t="str">
        <f>IF(PYS!F49="","",PYS!F49)</f>
        <v/>
      </c>
      <c r="Y30" s="1207"/>
      <c r="Z30" s="1207"/>
      <c r="AA30" s="1207"/>
      <c r="AB30" s="1207"/>
      <c r="AC30" s="1208"/>
      <c r="AD30" s="1206" t="str">
        <f>IF(PYS!E49="","",PYS!E49)</f>
        <v/>
      </c>
      <c r="AE30" s="1207"/>
      <c r="AF30" s="1207"/>
      <c r="AG30" s="1207"/>
      <c r="AH30" s="1208"/>
      <c r="AI30" s="1206" t="str">
        <f>IF(PYS!G49="","",PYS!G49)</f>
        <v/>
      </c>
      <c r="AJ30" s="1207"/>
      <c r="AK30" s="1207"/>
      <c r="AL30" s="1207"/>
      <c r="AM30" s="1208"/>
      <c r="AN30" s="1206" t="str">
        <f>IF(PYS!H49="","",PYS!H49)</f>
        <v/>
      </c>
      <c r="AO30" s="1207"/>
      <c r="AP30" s="1207"/>
      <c r="AQ30" s="1207"/>
      <c r="AR30" s="1207"/>
      <c r="AS30" s="1208"/>
      <c r="AT30" s="1206" t="str">
        <f>IF(PYS!I49="","",PYS!I49)</f>
        <v/>
      </c>
      <c r="AU30" s="1207"/>
      <c r="AV30" s="1207"/>
      <c r="AW30" s="1207"/>
      <c r="AX30" s="1207"/>
      <c r="AY30" s="1207"/>
      <c r="AZ30" s="1207"/>
      <c r="BA30" s="1208"/>
      <c r="BB30" s="1206" t="str">
        <f>IF(PYS!J49="","",PYS!J49)</f>
        <v/>
      </c>
      <c r="BC30" s="1207"/>
      <c r="BD30" s="1207"/>
      <c r="BE30" s="1207"/>
      <c r="BF30" s="1207"/>
      <c r="BG30" s="1207"/>
      <c r="BH30" s="1208"/>
    </row>
    <row r="31" spans="1:60" ht="21" customHeight="1" x14ac:dyDescent="0.25">
      <c r="A31" s="1206" t="str">
        <f>IF(PYS!B50="","",PYS!B50)</f>
        <v/>
      </c>
      <c r="B31" s="1207"/>
      <c r="C31" s="1207"/>
      <c r="D31" s="1207"/>
      <c r="E31" s="1207"/>
      <c r="F31" s="1207"/>
      <c r="G31" s="1208"/>
      <c r="H31" s="1206" t="str">
        <f>IF(PYS!A50="","",PYS!A50)</f>
        <v/>
      </c>
      <c r="I31" s="1207"/>
      <c r="J31" s="1207"/>
      <c r="K31" s="1207"/>
      <c r="L31" s="1208"/>
      <c r="M31" s="1209" t="str">
        <f>IF(PYS!C50="","",PYS!C50)</f>
        <v/>
      </c>
      <c r="N31" s="1210"/>
      <c r="O31" s="1210"/>
      <c r="P31" s="1210"/>
      <c r="Q31" s="1211"/>
      <c r="R31" s="1206" t="str">
        <f>IF(PYS!D50="","",PYS!D50)</f>
        <v/>
      </c>
      <c r="S31" s="1207"/>
      <c r="T31" s="1207"/>
      <c r="U31" s="1207"/>
      <c r="V31" s="1207"/>
      <c r="W31" s="1208"/>
      <c r="X31" s="1206" t="str">
        <f>IF(PYS!F50="","",PYS!F50)</f>
        <v/>
      </c>
      <c r="Y31" s="1207"/>
      <c r="Z31" s="1207"/>
      <c r="AA31" s="1207"/>
      <c r="AB31" s="1207"/>
      <c r="AC31" s="1208"/>
      <c r="AD31" s="1206" t="str">
        <f>IF(PYS!E50="","",PYS!E50)</f>
        <v/>
      </c>
      <c r="AE31" s="1207"/>
      <c r="AF31" s="1207"/>
      <c r="AG31" s="1207"/>
      <c r="AH31" s="1208"/>
      <c r="AI31" s="1206" t="str">
        <f>IF(PYS!G50="","",PYS!G50)</f>
        <v/>
      </c>
      <c r="AJ31" s="1207"/>
      <c r="AK31" s="1207"/>
      <c r="AL31" s="1207"/>
      <c r="AM31" s="1208"/>
      <c r="AN31" s="1206" t="str">
        <f>IF(PYS!H50="","",PYS!H50)</f>
        <v/>
      </c>
      <c r="AO31" s="1207"/>
      <c r="AP31" s="1207"/>
      <c r="AQ31" s="1207"/>
      <c r="AR31" s="1207"/>
      <c r="AS31" s="1208"/>
      <c r="AT31" s="1206" t="str">
        <f>IF(PYS!I50="","",PYS!I50)</f>
        <v/>
      </c>
      <c r="AU31" s="1207"/>
      <c r="AV31" s="1207"/>
      <c r="AW31" s="1207"/>
      <c r="AX31" s="1207"/>
      <c r="AY31" s="1207"/>
      <c r="AZ31" s="1207"/>
      <c r="BA31" s="1208"/>
      <c r="BB31" s="1206" t="str">
        <f>IF(PYS!J50="","",PYS!J50)</f>
        <v/>
      </c>
      <c r="BC31" s="1207"/>
      <c r="BD31" s="1207"/>
      <c r="BE31" s="1207"/>
      <c r="BF31" s="1207"/>
      <c r="BG31" s="1207"/>
      <c r="BH31" s="1208"/>
    </row>
    <row r="32" spans="1:60" ht="21" customHeight="1" x14ac:dyDescent="0.25">
      <c r="A32" s="1206" t="str">
        <f>IF(PYS!B51="","",PYS!B51)</f>
        <v/>
      </c>
      <c r="B32" s="1207"/>
      <c r="C32" s="1207"/>
      <c r="D32" s="1207"/>
      <c r="E32" s="1207"/>
      <c r="F32" s="1207"/>
      <c r="G32" s="1208"/>
      <c r="H32" s="1206" t="str">
        <f>IF(PYS!A51="","",PYS!A51)</f>
        <v/>
      </c>
      <c r="I32" s="1207"/>
      <c r="J32" s="1207"/>
      <c r="K32" s="1207"/>
      <c r="L32" s="1208"/>
      <c r="M32" s="1209" t="str">
        <f>IF(PYS!C51="","",PYS!C51)</f>
        <v/>
      </c>
      <c r="N32" s="1210"/>
      <c r="O32" s="1210"/>
      <c r="P32" s="1210"/>
      <c r="Q32" s="1211"/>
      <c r="R32" s="1206" t="str">
        <f>IF(PYS!D51="","",PYS!D51)</f>
        <v/>
      </c>
      <c r="S32" s="1207"/>
      <c r="T32" s="1207"/>
      <c r="U32" s="1207"/>
      <c r="V32" s="1207"/>
      <c r="W32" s="1208"/>
      <c r="X32" s="1206" t="str">
        <f>IF(PYS!F51="","",PYS!F51)</f>
        <v/>
      </c>
      <c r="Y32" s="1207"/>
      <c r="Z32" s="1207"/>
      <c r="AA32" s="1207"/>
      <c r="AB32" s="1207"/>
      <c r="AC32" s="1208"/>
      <c r="AD32" s="1206" t="str">
        <f>IF(PYS!E51="","",PYS!E51)</f>
        <v/>
      </c>
      <c r="AE32" s="1207"/>
      <c r="AF32" s="1207"/>
      <c r="AG32" s="1207"/>
      <c r="AH32" s="1208"/>
      <c r="AI32" s="1206" t="str">
        <f>IF(PYS!G51="","",PYS!G51)</f>
        <v/>
      </c>
      <c r="AJ32" s="1207"/>
      <c r="AK32" s="1207"/>
      <c r="AL32" s="1207"/>
      <c r="AM32" s="1208"/>
      <c r="AN32" s="1206" t="str">
        <f>IF(PYS!H51="","",PYS!H51)</f>
        <v/>
      </c>
      <c r="AO32" s="1207"/>
      <c r="AP32" s="1207"/>
      <c r="AQ32" s="1207"/>
      <c r="AR32" s="1207"/>
      <c r="AS32" s="1208"/>
      <c r="AT32" s="1206" t="str">
        <f>IF(PYS!I51="","",PYS!I51)</f>
        <v/>
      </c>
      <c r="AU32" s="1207"/>
      <c r="AV32" s="1207"/>
      <c r="AW32" s="1207"/>
      <c r="AX32" s="1207"/>
      <c r="AY32" s="1207"/>
      <c r="AZ32" s="1207"/>
      <c r="BA32" s="1208"/>
      <c r="BB32" s="1206" t="str">
        <f>IF(PYS!J51="","",PYS!J51)</f>
        <v/>
      </c>
      <c r="BC32" s="1207"/>
      <c r="BD32" s="1207"/>
      <c r="BE32" s="1207"/>
      <c r="BF32" s="1207"/>
      <c r="BG32" s="1207"/>
      <c r="BH32" s="1208"/>
    </row>
    <row r="33" spans="1:60" ht="21" customHeight="1" x14ac:dyDescent="0.25">
      <c r="A33" s="1206" t="str">
        <f>IF(PYS!B52="","",PYS!B52)</f>
        <v/>
      </c>
      <c r="B33" s="1207"/>
      <c r="C33" s="1207"/>
      <c r="D33" s="1207"/>
      <c r="E33" s="1207"/>
      <c r="F33" s="1207"/>
      <c r="G33" s="1208"/>
      <c r="H33" s="1206" t="str">
        <f>IF(PYS!A52="","",PYS!A52)</f>
        <v/>
      </c>
      <c r="I33" s="1207"/>
      <c r="J33" s="1207"/>
      <c r="K33" s="1207"/>
      <c r="L33" s="1208"/>
      <c r="M33" s="1209" t="str">
        <f>IF(PYS!C52="","",PYS!C52)</f>
        <v/>
      </c>
      <c r="N33" s="1210"/>
      <c r="O33" s="1210"/>
      <c r="P33" s="1210"/>
      <c r="Q33" s="1211"/>
      <c r="R33" s="1206" t="str">
        <f>IF(PYS!D52="","",PYS!D52)</f>
        <v/>
      </c>
      <c r="S33" s="1207"/>
      <c r="T33" s="1207"/>
      <c r="U33" s="1207"/>
      <c r="V33" s="1207"/>
      <c r="W33" s="1208"/>
      <c r="X33" s="1206" t="str">
        <f>IF(PYS!F52="","",PYS!F52)</f>
        <v/>
      </c>
      <c r="Y33" s="1207"/>
      <c r="Z33" s="1207"/>
      <c r="AA33" s="1207"/>
      <c r="AB33" s="1207"/>
      <c r="AC33" s="1208"/>
      <c r="AD33" s="1206" t="str">
        <f>IF(PYS!E52="","",PYS!E52)</f>
        <v/>
      </c>
      <c r="AE33" s="1207"/>
      <c r="AF33" s="1207"/>
      <c r="AG33" s="1207"/>
      <c r="AH33" s="1208"/>
      <c r="AI33" s="1206" t="str">
        <f>IF(PYS!G52="","",PYS!G52)</f>
        <v/>
      </c>
      <c r="AJ33" s="1207"/>
      <c r="AK33" s="1207"/>
      <c r="AL33" s="1207"/>
      <c r="AM33" s="1208"/>
      <c r="AN33" s="1206" t="str">
        <f>IF(PYS!H52="","",PYS!H52)</f>
        <v/>
      </c>
      <c r="AO33" s="1207"/>
      <c r="AP33" s="1207"/>
      <c r="AQ33" s="1207"/>
      <c r="AR33" s="1207"/>
      <c r="AS33" s="1208"/>
      <c r="AT33" s="1206" t="str">
        <f>IF(PYS!I52="","",PYS!I52)</f>
        <v/>
      </c>
      <c r="AU33" s="1207"/>
      <c r="AV33" s="1207"/>
      <c r="AW33" s="1207"/>
      <c r="AX33" s="1207"/>
      <c r="AY33" s="1207"/>
      <c r="AZ33" s="1207"/>
      <c r="BA33" s="1208"/>
      <c r="BB33" s="1206" t="str">
        <f>IF(PYS!J52="","",PYS!J52)</f>
        <v/>
      </c>
      <c r="BC33" s="1207"/>
      <c r="BD33" s="1207"/>
      <c r="BE33" s="1207"/>
      <c r="BF33" s="1207"/>
      <c r="BG33" s="1207"/>
      <c r="BH33" s="1208"/>
    </row>
    <row r="34" spans="1:60" ht="21" customHeight="1" x14ac:dyDescent="0.25">
      <c r="A34" s="1206" t="str">
        <f>IF(PYS!B53="","",PYS!B53)</f>
        <v/>
      </c>
      <c r="B34" s="1207"/>
      <c r="C34" s="1207"/>
      <c r="D34" s="1207"/>
      <c r="E34" s="1207"/>
      <c r="F34" s="1207"/>
      <c r="G34" s="1208"/>
      <c r="H34" s="1206" t="str">
        <f>IF(PYS!A53="","",PYS!A53)</f>
        <v/>
      </c>
      <c r="I34" s="1207"/>
      <c r="J34" s="1207"/>
      <c r="K34" s="1207"/>
      <c r="L34" s="1208"/>
      <c r="M34" s="1209" t="str">
        <f>IF(PYS!C53="","",PYS!C53)</f>
        <v/>
      </c>
      <c r="N34" s="1210"/>
      <c r="O34" s="1210"/>
      <c r="P34" s="1210"/>
      <c r="Q34" s="1211"/>
      <c r="R34" s="1206" t="str">
        <f>IF(PYS!D53="","",PYS!D53)</f>
        <v/>
      </c>
      <c r="S34" s="1207"/>
      <c r="T34" s="1207"/>
      <c r="U34" s="1207"/>
      <c r="V34" s="1207"/>
      <c r="W34" s="1208"/>
      <c r="X34" s="1206" t="str">
        <f>IF(PYS!F53="","",PYS!F53)</f>
        <v/>
      </c>
      <c r="Y34" s="1207"/>
      <c r="Z34" s="1207"/>
      <c r="AA34" s="1207"/>
      <c r="AB34" s="1207"/>
      <c r="AC34" s="1208"/>
      <c r="AD34" s="1206" t="str">
        <f>IF(PYS!E53="","",PYS!E53)</f>
        <v/>
      </c>
      <c r="AE34" s="1207"/>
      <c r="AF34" s="1207"/>
      <c r="AG34" s="1207"/>
      <c r="AH34" s="1208"/>
      <c r="AI34" s="1206" t="str">
        <f>IF(PYS!G53="","",PYS!G53)</f>
        <v/>
      </c>
      <c r="AJ34" s="1207"/>
      <c r="AK34" s="1207"/>
      <c r="AL34" s="1207"/>
      <c r="AM34" s="1208"/>
      <c r="AN34" s="1206" t="str">
        <f>IF(PYS!H53="","",PYS!H53)</f>
        <v/>
      </c>
      <c r="AO34" s="1207"/>
      <c r="AP34" s="1207"/>
      <c r="AQ34" s="1207"/>
      <c r="AR34" s="1207"/>
      <c r="AS34" s="1208"/>
      <c r="AT34" s="1206" t="str">
        <f>IF(PYS!I53="","",PYS!I53)</f>
        <v/>
      </c>
      <c r="AU34" s="1207"/>
      <c r="AV34" s="1207"/>
      <c r="AW34" s="1207"/>
      <c r="AX34" s="1207"/>
      <c r="AY34" s="1207"/>
      <c r="AZ34" s="1207"/>
      <c r="BA34" s="1208"/>
      <c r="BB34" s="1206" t="str">
        <f>IF(PYS!J53="","",PYS!J53)</f>
        <v/>
      </c>
      <c r="BC34" s="1207"/>
      <c r="BD34" s="1207"/>
      <c r="BE34" s="1207"/>
      <c r="BF34" s="1207"/>
      <c r="BG34" s="1207"/>
      <c r="BH34" s="1208"/>
    </row>
    <row r="35" spans="1:60" ht="21" customHeight="1" x14ac:dyDescent="0.25">
      <c r="A35" s="1206" t="str">
        <f>IF(PYS!B54="","",PYS!B54)</f>
        <v/>
      </c>
      <c r="B35" s="1207"/>
      <c r="C35" s="1207"/>
      <c r="D35" s="1207"/>
      <c r="E35" s="1207"/>
      <c r="F35" s="1207"/>
      <c r="G35" s="1208"/>
      <c r="H35" s="1206" t="str">
        <f>IF(PYS!A54="","",PYS!A54)</f>
        <v/>
      </c>
      <c r="I35" s="1207"/>
      <c r="J35" s="1207"/>
      <c r="K35" s="1207"/>
      <c r="L35" s="1208"/>
      <c r="M35" s="1209" t="str">
        <f>IF(PYS!C54="","",PYS!C54)</f>
        <v/>
      </c>
      <c r="N35" s="1210"/>
      <c r="O35" s="1210"/>
      <c r="P35" s="1210"/>
      <c r="Q35" s="1211"/>
      <c r="R35" s="1206" t="str">
        <f>IF(PYS!D54="","",PYS!D54)</f>
        <v/>
      </c>
      <c r="S35" s="1207"/>
      <c r="T35" s="1207"/>
      <c r="U35" s="1207"/>
      <c r="V35" s="1207"/>
      <c r="W35" s="1208"/>
      <c r="X35" s="1206" t="str">
        <f>IF(PYS!F54="","",PYS!F54)</f>
        <v/>
      </c>
      <c r="Y35" s="1207"/>
      <c r="Z35" s="1207"/>
      <c r="AA35" s="1207"/>
      <c r="AB35" s="1207"/>
      <c r="AC35" s="1208"/>
      <c r="AD35" s="1206" t="str">
        <f>IF(PYS!E54="","",PYS!E54)</f>
        <v/>
      </c>
      <c r="AE35" s="1207"/>
      <c r="AF35" s="1207"/>
      <c r="AG35" s="1207"/>
      <c r="AH35" s="1208"/>
      <c r="AI35" s="1206" t="str">
        <f>IF(PYS!G54="","",PYS!G54)</f>
        <v/>
      </c>
      <c r="AJ35" s="1207"/>
      <c r="AK35" s="1207"/>
      <c r="AL35" s="1207"/>
      <c r="AM35" s="1208"/>
      <c r="AN35" s="1206" t="str">
        <f>IF(PYS!H54="","",PYS!H54)</f>
        <v/>
      </c>
      <c r="AO35" s="1207"/>
      <c r="AP35" s="1207"/>
      <c r="AQ35" s="1207"/>
      <c r="AR35" s="1207"/>
      <c r="AS35" s="1208"/>
      <c r="AT35" s="1206" t="str">
        <f>IF(PYS!I54="","",PYS!I54)</f>
        <v/>
      </c>
      <c r="AU35" s="1207"/>
      <c r="AV35" s="1207"/>
      <c r="AW35" s="1207"/>
      <c r="AX35" s="1207"/>
      <c r="AY35" s="1207"/>
      <c r="AZ35" s="1207"/>
      <c r="BA35" s="1208"/>
      <c r="BB35" s="1206" t="str">
        <f>IF(PYS!J54="","",PYS!J54)</f>
        <v/>
      </c>
      <c r="BC35" s="1207"/>
      <c r="BD35" s="1207"/>
      <c r="BE35" s="1207"/>
      <c r="BF35" s="1207"/>
      <c r="BG35" s="1207"/>
      <c r="BH35" s="1208"/>
    </row>
    <row r="36" spans="1:60" ht="21" customHeight="1" x14ac:dyDescent="0.25">
      <c r="A36" s="1206" t="str">
        <f>IF(PYS!B55="","",PYS!B55)</f>
        <v/>
      </c>
      <c r="B36" s="1207"/>
      <c r="C36" s="1207"/>
      <c r="D36" s="1207"/>
      <c r="E36" s="1207"/>
      <c r="F36" s="1207"/>
      <c r="G36" s="1208"/>
      <c r="H36" s="1206" t="str">
        <f>IF(PYS!A55="","",PYS!A55)</f>
        <v/>
      </c>
      <c r="I36" s="1207"/>
      <c r="J36" s="1207"/>
      <c r="K36" s="1207"/>
      <c r="L36" s="1208"/>
      <c r="M36" s="1209" t="str">
        <f>IF(PYS!C55="","",PYS!C55)</f>
        <v/>
      </c>
      <c r="N36" s="1210"/>
      <c r="O36" s="1210"/>
      <c r="P36" s="1210"/>
      <c r="Q36" s="1211"/>
      <c r="R36" s="1206" t="str">
        <f>IF(PYS!D55="","",PYS!D55)</f>
        <v/>
      </c>
      <c r="S36" s="1207"/>
      <c r="T36" s="1207"/>
      <c r="U36" s="1207"/>
      <c r="V36" s="1207"/>
      <c r="W36" s="1208"/>
      <c r="X36" s="1206" t="str">
        <f>IF(PYS!F55="","",PYS!F55)</f>
        <v/>
      </c>
      <c r="Y36" s="1207"/>
      <c r="Z36" s="1207"/>
      <c r="AA36" s="1207"/>
      <c r="AB36" s="1207"/>
      <c r="AC36" s="1208"/>
      <c r="AD36" s="1206" t="str">
        <f>IF(PYS!E55="","",PYS!E55)</f>
        <v/>
      </c>
      <c r="AE36" s="1207"/>
      <c r="AF36" s="1207"/>
      <c r="AG36" s="1207"/>
      <c r="AH36" s="1208"/>
      <c r="AI36" s="1206" t="str">
        <f>IF(PYS!G55="","",PYS!G55)</f>
        <v/>
      </c>
      <c r="AJ36" s="1207"/>
      <c r="AK36" s="1207"/>
      <c r="AL36" s="1207"/>
      <c r="AM36" s="1208"/>
      <c r="AN36" s="1206" t="str">
        <f>IF(PYS!H55="","",PYS!H55)</f>
        <v/>
      </c>
      <c r="AO36" s="1207"/>
      <c r="AP36" s="1207"/>
      <c r="AQ36" s="1207"/>
      <c r="AR36" s="1207"/>
      <c r="AS36" s="1208"/>
      <c r="AT36" s="1206" t="str">
        <f>IF(PYS!I55="","",PYS!I55)</f>
        <v/>
      </c>
      <c r="AU36" s="1207"/>
      <c r="AV36" s="1207"/>
      <c r="AW36" s="1207"/>
      <c r="AX36" s="1207"/>
      <c r="AY36" s="1207"/>
      <c r="AZ36" s="1207"/>
      <c r="BA36" s="1208"/>
      <c r="BB36" s="1206" t="str">
        <f>IF(PYS!J55="","",PYS!J55)</f>
        <v/>
      </c>
      <c r="BC36" s="1207"/>
      <c r="BD36" s="1207"/>
      <c r="BE36" s="1207"/>
      <c r="BF36" s="1207"/>
      <c r="BG36" s="1207"/>
      <c r="BH36" s="1208"/>
    </row>
    <row r="37" spans="1:60" ht="21" customHeight="1" x14ac:dyDescent="0.25">
      <c r="A37" s="1206" t="str">
        <f>IF(PYS!B56="","",PYS!B56)</f>
        <v/>
      </c>
      <c r="B37" s="1207"/>
      <c r="C37" s="1207"/>
      <c r="D37" s="1207"/>
      <c r="E37" s="1207"/>
      <c r="F37" s="1207"/>
      <c r="G37" s="1208"/>
      <c r="H37" s="1206" t="str">
        <f>IF(PYS!A56="","",PYS!A56)</f>
        <v/>
      </c>
      <c r="I37" s="1207"/>
      <c r="J37" s="1207"/>
      <c r="K37" s="1207"/>
      <c r="L37" s="1208"/>
      <c r="M37" s="1209" t="str">
        <f>IF(PYS!C56="","",PYS!C56)</f>
        <v/>
      </c>
      <c r="N37" s="1210"/>
      <c r="O37" s="1210"/>
      <c r="P37" s="1210"/>
      <c r="Q37" s="1211"/>
      <c r="R37" s="1206" t="str">
        <f>IF(PYS!D56="","",PYS!D56)</f>
        <v/>
      </c>
      <c r="S37" s="1207"/>
      <c r="T37" s="1207"/>
      <c r="U37" s="1207"/>
      <c r="V37" s="1207"/>
      <c r="W37" s="1208"/>
      <c r="X37" s="1206" t="str">
        <f>IF(PYS!F56="","",PYS!F56)</f>
        <v/>
      </c>
      <c r="Y37" s="1207"/>
      <c r="Z37" s="1207"/>
      <c r="AA37" s="1207"/>
      <c r="AB37" s="1207"/>
      <c r="AC37" s="1208"/>
      <c r="AD37" s="1206" t="str">
        <f>IF(PYS!E56="","",PYS!E56)</f>
        <v/>
      </c>
      <c r="AE37" s="1207"/>
      <c r="AF37" s="1207"/>
      <c r="AG37" s="1207"/>
      <c r="AH37" s="1208"/>
      <c r="AI37" s="1206" t="str">
        <f>IF(PYS!G56="","",PYS!G56)</f>
        <v/>
      </c>
      <c r="AJ37" s="1207"/>
      <c r="AK37" s="1207"/>
      <c r="AL37" s="1207"/>
      <c r="AM37" s="1208"/>
      <c r="AN37" s="1206" t="str">
        <f>IF(PYS!H56="","",PYS!H56)</f>
        <v/>
      </c>
      <c r="AO37" s="1207"/>
      <c r="AP37" s="1207"/>
      <c r="AQ37" s="1207"/>
      <c r="AR37" s="1207"/>
      <c r="AS37" s="1208"/>
      <c r="AT37" s="1206" t="str">
        <f>IF(PYS!I56="","",PYS!I56)</f>
        <v/>
      </c>
      <c r="AU37" s="1207"/>
      <c r="AV37" s="1207"/>
      <c r="AW37" s="1207"/>
      <c r="AX37" s="1207"/>
      <c r="AY37" s="1207"/>
      <c r="AZ37" s="1207"/>
      <c r="BA37" s="1208"/>
      <c r="BB37" s="1206" t="str">
        <f>IF(PYS!J56="","",PYS!J56)</f>
        <v/>
      </c>
      <c r="BC37" s="1207"/>
      <c r="BD37" s="1207"/>
      <c r="BE37" s="1207"/>
      <c r="BF37" s="1207"/>
      <c r="BG37" s="1207"/>
      <c r="BH37" s="1208"/>
    </row>
    <row r="38" spans="1:60" ht="18.75" customHeight="1" x14ac:dyDescent="0.25">
      <c r="A38" s="1206" t="str">
        <f>IF(PYS!B57="","",PYS!B57)</f>
        <v/>
      </c>
      <c r="B38" s="1207"/>
      <c r="C38" s="1207"/>
      <c r="D38" s="1207"/>
      <c r="E38" s="1207"/>
      <c r="F38" s="1207"/>
      <c r="G38" s="1208"/>
      <c r="H38" s="1206" t="str">
        <f>IF(PYS!A57="","",PYS!A57)</f>
        <v/>
      </c>
      <c r="I38" s="1207"/>
      <c r="J38" s="1207"/>
      <c r="K38" s="1207"/>
      <c r="L38" s="1208"/>
      <c r="M38" s="1209" t="str">
        <f>IF(PYS!C57="","",PYS!C57)</f>
        <v/>
      </c>
      <c r="N38" s="1210"/>
      <c r="O38" s="1210"/>
      <c r="P38" s="1210"/>
      <c r="Q38" s="1211"/>
      <c r="R38" s="1206" t="str">
        <f>IF(PYS!D57="","",PYS!D57)</f>
        <v/>
      </c>
      <c r="S38" s="1207"/>
      <c r="T38" s="1207"/>
      <c r="U38" s="1207"/>
      <c r="V38" s="1207"/>
      <c r="W38" s="1208"/>
      <c r="X38" s="1206" t="str">
        <f>IF(PYS!F57="","",PYS!F57)</f>
        <v/>
      </c>
      <c r="Y38" s="1207"/>
      <c r="Z38" s="1207"/>
      <c r="AA38" s="1207"/>
      <c r="AB38" s="1207"/>
      <c r="AC38" s="1208"/>
      <c r="AD38" s="1206" t="str">
        <f>IF(PYS!E57="","",PYS!E57)</f>
        <v/>
      </c>
      <c r="AE38" s="1207"/>
      <c r="AF38" s="1207"/>
      <c r="AG38" s="1207"/>
      <c r="AH38" s="1208"/>
      <c r="AI38" s="1206" t="str">
        <f>IF(PYS!G57="","",PYS!G57)</f>
        <v/>
      </c>
      <c r="AJ38" s="1207"/>
      <c r="AK38" s="1207"/>
      <c r="AL38" s="1207"/>
      <c r="AM38" s="1208"/>
      <c r="AN38" s="1206" t="str">
        <f>IF(PYS!H57="","",PYS!H57)</f>
        <v/>
      </c>
      <c r="AO38" s="1207"/>
      <c r="AP38" s="1207"/>
      <c r="AQ38" s="1207"/>
      <c r="AR38" s="1207"/>
      <c r="AS38" s="1208"/>
      <c r="AT38" s="1206" t="str">
        <f>IF(PYS!I57="","",PYS!I57)</f>
        <v/>
      </c>
      <c r="AU38" s="1207"/>
      <c r="AV38" s="1207"/>
      <c r="AW38" s="1207"/>
      <c r="AX38" s="1207"/>
      <c r="AY38" s="1207"/>
      <c r="AZ38" s="1207"/>
      <c r="BA38" s="1208"/>
      <c r="BB38" s="1206" t="str">
        <f>IF(PYS!J57="","",PYS!J57)</f>
        <v/>
      </c>
      <c r="BC38" s="1207"/>
      <c r="BD38" s="1207"/>
      <c r="BE38" s="1207"/>
      <c r="BF38" s="1207"/>
      <c r="BG38" s="1207"/>
      <c r="BH38" s="1208"/>
    </row>
    <row r="39" spans="1:60" ht="21" customHeight="1" x14ac:dyDescent="0.25">
      <c r="A39" s="1206" t="str">
        <f>IF(PYS!B58="","",PYS!B58)</f>
        <v/>
      </c>
      <c r="B39" s="1207"/>
      <c r="C39" s="1207"/>
      <c r="D39" s="1207"/>
      <c r="E39" s="1207"/>
      <c r="F39" s="1207"/>
      <c r="G39" s="1208"/>
      <c r="H39" s="1206" t="str">
        <f>IF(PYS!A58="","",PYS!A58)</f>
        <v/>
      </c>
      <c r="I39" s="1207"/>
      <c r="J39" s="1207"/>
      <c r="K39" s="1207"/>
      <c r="L39" s="1208"/>
      <c r="M39" s="1209" t="str">
        <f>IF(PYS!C58="","",PYS!C58)</f>
        <v/>
      </c>
      <c r="N39" s="1210"/>
      <c r="O39" s="1210"/>
      <c r="P39" s="1210"/>
      <c r="Q39" s="1211"/>
      <c r="R39" s="1206" t="str">
        <f>IF(PYS!D58="","",PYS!D58)</f>
        <v/>
      </c>
      <c r="S39" s="1207"/>
      <c r="T39" s="1207"/>
      <c r="U39" s="1207"/>
      <c r="V39" s="1207"/>
      <c r="W39" s="1208"/>
      <c r="X39" s="1206" t="str">
        <f>IF(PYS!F58="","",PYS!F58)</f>
        <v/>
      </c>
      <c r="Y39" s="1207"/>
      <c r="Z39" s="1207"/>
      <c r="AA39" s="1207"/>
      <c r="AB39" s="1207"/>
      <c r="AC39" s="1208"/>
      <c r="AD39" s="1206" t="str">
        <f>IF(PYS!E58="","",PYS!E58)</f>
        <v/>
      </c>
      <c r="AE39" s="1207"/>
      <c r="AF39" s="1207"/>
      <c r="AG39" s="1207"/>
      <c r="AH39" s="1208"/>
      <c r="AI39" s="1206" t="str">
        <f>IF(PYS!G58="","",PYS!G58)</f>
        <v/>
      </c>
      <c r="AJ39" s="1207"/>
      <c r="AK39" s="1207"/>
      <c r="AL39" s="1207"/>
      <c r="AM39" s="1208"/>
      <c r="AN39" s="1206" t="str">
        <f>IF(PYS!H58="","",PYS!H58)</f>
        <v/>
      </c>
      <c r="AO39" s="1207"/>
      <c r="AP39" s="1207"/>
      <c r="AQ39" s="1207"/>
      <c r="AR39" s="1207"/>
      <c r="AS39" s="1208"/>
      <c r="AT39" s="1206" t="str">
        <f>IF(PYS!I58="","",PYS!I58)</f>
        <v/>
      </c>
      <c r="AU39" s="1207"/>
      <c r="AV39" s="1207"/>
      <c r="AW39" s="1207"/>
      <c r="AX39" s="1207"/>
      <c r="AY39" s="1207"/>
      <c r="AZ39" s="1207"/>
      <c r="BA39" s="1208"/>
      <c r="BB39" s="1206" t="str">
        <f>IF(PYS!J58="","",PYS!J58)</f>
        <v/>
      </c>
      <c r="BC39" s="1207"/>
      <c r="BD39" s="1207"/>
      <c r="BE39" s="1207"/>
      <c r="BF39" s="1207"/>
      <c r="BG39" s="1207"/>
      <c r="BH39" s="1208"/>
    </row>
    <row r="40" spans="1:60" ht="21" customHeight="1" x14ac:dyDescent="0.25">
      <c r="A40" s="1206" t="str">
        <f>IF(PYS!B59="","",PYS!B59)</f>
        <v/>
      </c>
      <c r="B40" s="1207"/>
      <c r="C40" s="1207"/>
      <c r="D40" s="1207"/>
      <c r="E40" s="1207"/>
      <c r="F40" s="1207"/>
      <c r="G40" s="1208"/>
      <c r="H40" s="1206" t="str">
        <f>IF(PYS!A59="","",PYS!A59)</f>
        <v/>
      </c>
      <c r="I40" s="1207"/>
      <c r="J40" s="1207"/>
      <c r="K40" s="1207"/>
      <c r="L40" s="1208"/>
      <c r="M40" s="1209" t="str">
        <f>IF(PYS!C59="","",PYS!C59)</f>
        <v/>
      </c>
      <c r="N40" s="1210"/>
      <c r="O40" s="1210"/>
      <c r="P40" s="1210"/>
      <c r="Q40" s="1211"/>
      <c r="R40" s="1206" t="str">
        <f>IF(PYS!D59="","",PYS!D59)</f>
        <v/>
      </c>
      <c r="S40" s="1207"/>
      <c r="T40" s="1207"/>
      <c r="U40" s="1207"/>
      <c r="V40" s="1207"/>
      <c r="W40" s="1208"/>
      <c r="X40" s="1206" t="str">
        <f>IF(PYS!F59="","",PYS!F59)</f>
        <v/>
      </c>
      <c r="Y40" s="1207"/>
      <c r="Z40" s="1207"/>
      <c r="AA40" s="1207"/>
      <c r="AB40" s="1207"/>
      <c r="AC40" s="1208"/>
      <c r="AD40" s="1206" t="str">
        <f>IF(PYS!E59="","",PYS!E59)</f>
        <v/>
      </c>
      <c r="AE40" s="1207"/>
      <c r="AF40" s="1207"/>
      <c r="AG40" s="1207"/>
      <c r="AH40" s="1208"/>
      <c r="AI40" s="1206" t="str">
        <f>IF(PYS!G59="","",PYS!G59)</f>
        <v/>
      </c>
      <c r="AJ40" s="1207"/>
      <c r="AK40" s="1207"/>
      <c r="AL40" s="1207"/>
      <c r="AM40" s="1208"/>
      <c r="AN40" s="1206" t="str">
        <f>IF(PYS!H59="","",PYS!H59)</f>
        <v/>
      </c>
      <c r="AO40" s="1207"/>
      <c r="AP40" s="1207"/>
      <c r="AQ40" s="1207"/>
      <c r="AR40" s="1207"/>
      <c r="AS40" s="1208"/>
      <c r="AT40" s="1206" t="str">
        <f>IF(PYS!I59="","",PYS!I59)</f>
        <v/>
      </c>
      <c r="AU40" s="1207"/>
      <c r="AV40" s="1207"/>
      <c r="AW40" s="1207"/>
      <c r="AX40" s="1207"/>
      <c r="AY40" s="1207"/>
      <c r="AZ40" s="1207"/>
      <c r="BA40" s="1208"/>
      <c r="BB40" s="1206" t="str">
        <f>IF(PYS!J59="","",PYS!J59)</f>
        <v/>
      </c>
      <c r="BC40" s="1207"/>
      <c r="BD40" s="1207"/>
      <c r="BE40" s="1207"/>
      <c r="BF40" s="1207"/>
      <c r="BG40" s="1207"/>
      <c r="BH40" s="1208"/>
    </row>
    <row r="41" spans="1:60" ht="21" customHeight="1" x14ac:dyDescent="0.25">
      <c r="A41" s="1206" t="str">
        <f>IF(PYS!B60="","",PYS!B60)</f>
        <v/>
      </c>
      <c r="B41" s="1207"/>
      <c r="C41" s="1207"/>
      <c r="D41" s="1207"/>
      <c r="E41" s="1207"/>
      <c r="F41" s="1207"/>
      <c r="G41" s="1208"/>
      <c r="H41" s="1206" t="str">
        <f>IF(PYS!A60="","",PYS!A60)</f>
        <v/>
      </c>
      <c r="I41" s="1207"/>
      <c r="J41" s="1207"/>
      <c r="K41" s="1207"/>
      <c r="L41" s="1208"/>
      <c r="M41" s="1209" t="str">
        <f>IF(PYS!C60="","",PYS!C60)</f>
        <v/>
      </c>
      <c r="N41" s="1210"/>
      <c r="O41" s="1210"/>
      <c r="P41" s="1210"/>
      <c r="Q41" s="1211"/>
      <c r="R41" s="1206" t="str">
        <f>IF(PYS!D60="","",PYS!D60)</f>
        <v/>
      </c>
      <c r="S41" s="1207"/>
      <c r="T41" s="1207"/>
      <c r="U41" s="1207"/>
      <c r="V41" s="1207"/>
      <c r="W41" s="1208"/>
      <c r="X41" s="1206" t="str">
        <f>IF(PYS!F60="","",PYS!F60)</f>
        <v/>
      </c>
      <c r="Y41" s="1207"/>
      <c r="Z41" s="1207"/>
      <c r="AA41" s="1207"/>
      <c r="AB41" s="1207"/>
      <c r="AC41" s="1208"/>
      <c r="AD41" s="1206" t="str">
        <f>IF(PYS!E60="","",PYS!E60)</f>
        <v/>
      </c>
      <c r="AE41" s="1207"/>
      <c r="AF41" s="1207"/>
      <c r="AG41" s="1207"/>
      <c r="AH41" s="1208"/>
      <c r="AI41" s="1206" t="str">
        <f>IF(PYS!G60="","",PYS!G60)</f>
        <v/>
      </c>
      <c r="AJ41" s="1207"/>
      <c r="AK41" s="1207"/>
      <c r="AL41" s="1207"/>
      <c r="AM41" s="1208"/>
      <c r="AN41" s="1206" t="str">
        <f>IF(PYS!H60="","",PYS!H60)</f>
        <v/>
      </c>
      <c r="AO41" s="1207"/>
      <c r="AP41" s="1207"/>
      <c r="AQ41" s="1207"/>
      <c r="AR41" s="1207"/>
      <c r="AS41" s="1208"/>
      <c r="AT41" s="1206" t="str">
        <f>IF(PYS!I60="","",PYS!I60)</f>
        <v/>
      </c>
      <c r="AU41" s="1207"/>
      <c r="AV41" s="1207"/>
      <c r="AW41" s="1207"/>
      <c r="AX41" s="1207"/>
      <c r="AY41" s="1207"/>
      <c r="AZ41" s="1207"/>
      <c r="BA41" s="1208"/>
      <c r="BB41" s="1206" t="str">
        <f>IF(PYS!J60="","",PYS!J60)</f>
        <v/>
      </c>
      <c r="BC41" s="1207"/>
      <c r="BD41" s="1207"/>
      <c r="BE41" s="1207"/>
      <c r="BF41" s="1207"/>
      <c r="BG41" s="1207"/>
      <c r="BH41" s="1208"/>
    </row>
    <row r="42" spans="1:60" ht="21" customHeight="1" x14ac:dyDescent="0.25">
      <c r="A42" s="1206" t="str">
        <f>IF(PYS!B61="","",PYS!B61)</f>
        <v/>
      </c>
      <c r="B42" s="1207"/>
      <c r="C42" s="1207"/>
      <c r="D42" s="1207"/>
      <c r="E42" s="1207"/>
      <c r="F42" s="1207"/>
      <c r="G42" s="1208"/>
      <c r="H42" s="1206" t="str">
        <f>IF(PYS!A61="","",PYS!A61)</f>
        <v/>
      </c>
      <c r="I42" s="1207"/>
      <c r="J42" s="1207"/>
      <c r="K42" s="1207"/>
      <c r="L42" s="1208"/>
      <c r="M42" s="1209" t="str">
        <f>IF(PYS!C61="","",PYS!C61)</f>
        <v/>
      </c>
      <c r="N42" s="1210"/>
      <c r="O42" s="1210"/>
      <c r="P42" s="1210"/>
      <c r="Q42" s="1211"/>
      <c r="R42" s="1206" t="str">
        <f>IF(PYS!D61="","",PYS!D61)</f>
        <v/>
      </c>
      <c r="S42" s="1207"/>
      <c r="T42" s="1207"/>
      <c r="U42" s="1207"/>
      <c r="V42" s="1207"/>
      <c r="W42" s="1208"/>
      <c r="X42" s="1206" t="str">
        <f>IF(PYS!F61="","",PYS!F61)</f>
        <v/>
      </c>
      <c r="Y42" s="1207"/>
      <c r="Z42" s="1207"/>
      <c r="AA42" s="1207"/>
      <c r="AB42" s="1207"/>
      <c r="AC42" s="1208"/>
      <c r="AD42" s="1206" t="str">
        <f>IF(PYS!E61="","",PYS!E61)</f>
        <v/>
      </c>
      <c r="AE42" s="1207"/>
      <c r="AF42" s="1207"/>
      <c r="AG42" s="1207"/>
      <c r="AH42" s="1208"/>
      <c r="AI42" s="1206" t="str">
        <f>IF(PYS!G61="","",PYS!G61)</f>
        <v/>
      </c>
      <c r="AJ42" s="1207"/>
      <c r="AK42" s="1207"/>
      <c r="AL42" s="1207"/>
      <c r="AM42" s="1208"/>
      <c r="AN42" s="1206" t="str">
        <f>IF(PYS!H61="","",PYS!H61)</f>
        <v/>
      </c>
      <c r="AO42" s="1207"/>
      <c r="AP42" s="1207"/>
      <c r="AQ42" s="1207"/>
      <c r="AR42" s="1207"/>
      <c r="AS42" s="1208"/>
      <c r="AT42" s="1206" t="str">
        <f>IF(PYS!I61="","",PYS!I61)</f>
        <v/>
      </c>
      <c r="AU42" s="1207"/>
      <c r="AV42" s="1207"/>
      <c r="AW42" s="1207"/>
      <c r="AX42" s="1207"/>
      <c r="AY42" s="1207"/>
      <c r="AZ42" s="1207"/>
      <c r="BA42" s="1208"/>
      <c r="BB42" s="1206" t="str">
        <f>IF(PYS!J61="","",PYS!J61)</f>
        <v/>
      </c>
      <c r="BC42" s="1207"/>
      <c r="BD42" s="1207"/>
      <c r="BE42" s="1207"/>
      <c r="BF42" s="1207"/>
      <c r="BG42" s="1207"/>
      <c r="BH42" s="1208"/>
    </row>
    <row r="43" spans="1:60" ht="21" customHeight="1" x14ac:dyDescent="0.25">
      <c r="A43" s="1206" t="str">
        <f>IF(PYS!B62="","",PYS!B62)</f>
        <v/>
      </c>
      <c r="B43" s="1207"/>
      <c r="C43" s="1207"/>
      <c r="D43" s="1207"/>
      <c r="E43" s="1207"/>
      <c r="F43" s="1207"/>
      <c r="G43" s="1208"/>
      <c r="H43" s="1206" t="str">
        <f>IF(PYS!A62="","",PYS!A62)</f>
        <v/>
      </c>
      <c r="I43" s="1207"/>
      <c r="J43" s="1207"/>
      <c r="K43" s="1207"/>
      <c r="L43" s="1208"/>
      <c r="M43" s="1209" t="str">
        <f>IF(PYS!C62="","",PYS!C62)</f>
        <v/>
      </c>
      <c r="N43" s="1210"/>
      <c r="O43" s="1210"/>
      <c r="P43" s="1210"/>
      <c r="Q43" s="1211"/>
      <c r="R43" s="1206" t="str">
        <f>IF(PYS!D62="","",PYS!D62)</f>
        <v/>
      </c>
      <c r="S43" s="1207"/>
      <c r="T43" s="1207"/>
      <c r="U43" s="1207"/>
      <c r="V43" s="1207"/>
      <c r="W43" s="1208"/>
      <c r="X43" s="1206" t="str">
        <f>IF(PYS!F62="","",PYS!F62)</f>
        <v/>
      </c>
      <c r="Y43" s="1207"/>
      <c r="Z43" s="1207"/>
      <c r="AA43" s="1207"/>
      <c r="AB43" s="1207"/>
      <c r="AC43" s="1208"/>
      <c r="AD43" s="1206" t="str">
        <f>IF(PYS!E62="","",PYS!E62)</f>
        <v/>
      </c>
      <c r="AE43" s="1207"/>
      <c r="AF43" s="1207"/>
      <c r="AG43" s="1207"/>
      <c r="AH43" s="1208"/>
      <c r="AI43" s="1206" t="str">
        <f>IF(PYS!G62="","",PYS!G62)</f>
        <v/>
      </c>
      <c r="AJ43" s="1207"/>
      <c r="AK43" s="1207"/>
      <c r="AL43" s="1207"/>
      <c r="AM43" s="1208"/>
      <c r="AN43" s="1206" t="str">
        <f>IF(PYS!H62="","",PYS!H62)</f>
        <v/>
      </c>
      <c r="AO43" s="1207"/>
      <c r="AP43" s="1207"/>
      <c r="AQ43" s="1207"/>
      <c r="AR43" s="1207"/>
      <c r="AS43" s="1208"/>
      <c r="AT43" s="1206" t="str">
        <f>IF(PYS!I62="","",PYS!I62)</f>
        <v/>
      </c>
      <c r="AU43" s="1207"/>
      <c r="AV43" s="1207"/>
      <c r="AW43" s="1207"/>
      <c r="AX43" s="1207"/>
      <c r="AY43" s="1207"/>
      <c r="AZ43" s="1207"/>
      <c r="BA43" s="1208"/>
      <c r="BB43" s="1206" t="str">
        <f>IF(PYS!J62="","",PYS!J62)</f>
        <v/>
      </c>
      <c r="BC43" s="1207"/>
      <c r="BD43" s="1207"/>
      <c r="BE43" s="1207"/>
      <c r="BF43" s="1207"/>
      <c r="BG43" s="1207"/>
      <c r="BH43" s="1208"/>
    </row>
    <row r="44" spans="1:60" ht="21" customHeight="1" x14ac:dyDescent="0.25">
      <c r="A44" s="1206" t="str">
        <f>IF(PYS!B63="","",PYS!B63)</f>
        <v/>
      </c>
      <c r="B44" s="1207"/>
      <c r="C44" s="1207"/>
      <c r="D44" s="1207"/>
      <c r="E44" s="1207"/>
      <c r="F44" s="1207"/>
      <c r="G44" s="1208"/>
      <c r="H44" s="1206" t="str">
        <f>IF(PYS!A63="","",PYS!A63)</f>
        <v/>
      </c>
      <c r="I44" s="1207"/>
      <c r="J44" s="1207"/>
      <c r="K44" s="1207"/>
      <c r="L44" s="1208"/>
      <c r="M44" s="1209" t="str">
        <f>IF(PYS!C63="","",PYS!C63)</f>
        <v/>
      </c>
      <c r="N44" s="1210"/>
      <c r="O44" s="1210"/>
      <c r="P44" s="1210"/>
      <c r="Q44" s="1211"/>
      <c r="R44" s="1206" t="str">
        <f>IF(PYS!D63="","",PYS!D63)</f>
        <v/>
      </c>
      <c r="S44" s="1207"/>
      <c r="T44" s="1207"/>
      <c r="U44" s="1207"/>
      <c r="V44" s="1207"/>
      <c r="W44" s="1208"/>
      <c r="X44" s="1206" t="str">
        <f>IF(PYS!F63="","",PYS!F63)</f>
        <v/>
      </c>
      <c r="Y44" s="1207"/>
      <c r="Z44" s="1207"/>
      <c r="AA44" s="1207"/>
      <c r="AB44" s="1207"/>
      <c r="AC44" s="1208"/>
      <c r="AD44" s="1206" t="str">
        <f>IF(PYS!E63="","",PYS!E63)</f>
        <v/>
      </c>
      <c r="AE44" s="1207"/>
      <c r="AF44" s="1207"/>
      <c r="AG44" s="1207"/>
      <c r="AH44" s="1208"/>
      <c r="AI44" s="1206" t="str">
        <f>IF(PYS!G63="","",PYS!G63)</f>
        <v/>
      </c>
      <c r="AJ44" s="1207"/>
      <c r="AK44" s="1207"/>
      <c r="AL44" s="1207"/>
      <c r="AM44" s="1208"/>
      <c r="AN44" s="1206" t="str">
        <f>IF(PYS!H63="","",PYS!H63)</f>
        <v/>
      </c>
      <c r="AO44" s="1207"/>
      <c r="AP44" s="1207"/>
      <c r="AQ44" s="1207"/>
      <c r="AR44" s="1207"/>
      <c r="AS44" s="1208"/>
      <c r="AT44" s="1206" t="str">
        <f>IF(PYS!I63="","",PYS!I63)</f>
        <v/>
      </c>
      <c r="AU44" s="1207"/>
      <c r="AV44" s="1207"/>
      <c r="AW44" s="1207"/>
      <c r="AX44" s="1207"/>
      <c r="AY44" s="1207"/>
      <c r="AZ44" s="1207"/>
      <c r="BA44" s="1208"/>
      <c r="BB44" s="1206" t="str">
        <f>IF(PYS!J63="","",PYS!J63)</f>
        <v/>
      </c>
      <c r="BC44" s="1207"/>
      <c r="BD44" s="1207"/>
      <c r="BE44" s="1207"/>
      <c r="BF44" s="1207"/>
      <c r="BG44" s="1207"/>
      <c r="BH44" s="1208"/>
    </row>
    <row r="45" spans="1:60" ht="21" customHeight="1" x14ac:dyDescent="0.25">
      <c r="A45" s="1206" t="str">
        <f>IF(PYS!B64="","",PYS!B64)</f>
        <v/>
      </c>
      <c r="B45" s="1207"/>
      <c r="C45" s="1207"/>
      <c r="D45" s="1207"/>
      <c r="E45" s="1207"/>
      <c r="F45" s="1207"/>
      <c r="G45" s="1208"/>
      <c r="H45" s="1206" t="str">
        <f>IF(PYS!A64="","",PYS!A64)</f>
        <v/>
      </c>
      <c r="I45" s="1207"/>
      <c r="J45" s="1207"/>
      <c r="K45" s="1207"/>
      <c r="L45" s="1208"/>
      <c r="M45" s="1209" t="str">
        <f>IF(PYS!C64="","",PYS!C64)</f>
        <v/>
      </c>
      <c r="N45" s="1210"/>
      <c r="O45" s="1210"/>
      <c r="P45" s="1210"/>
      <c r="Q45" s="1211"/>
      <c r="R45" s="1206" t="str">
        <f>IF(PYS!D64="","",PYS!D64)</f>
        <v/>
      </c>
      <c r="S45" s="1207"/>
      <c r="T45" s="1207"/>
      <c r="U45" s="1207"/>
      <c r="V45" s="1207"/>
      <c r="W45" s="1208"/>
      <c r="X45" s="1206" t="str">
        <f>IF(PYS!F64="","",PYS!F64)</f>
        <v/>
      </c>
      <c r="Y45" s="1207"/>
      <c r="Z45" s="1207"/>
      <c r="AA45" s="1207"/>
      <c r="AB45" s="1207"/>
      <c r="AC45" s="1208"/>
      <c r="AD45" s="1206" t="str">
        <f>IF(PYS!E64="","",PYS!E64)</f>
        <v/>
      </c>
      <c r="AE45" s="1207"/>
      <c r="AF45" s="1207"/>
      <c r="AG45" s="1207"/>
      <c r="AH45" s="1208"/>
      <c r="AI45" s="1206" t="str">
        <f>IF(PYS!G64="","",PYS!G64)</f>
        <v/>
      </c>
      <c r="AJ45" s="1207"/>
      <c r="AK45" s="1207"/>
      <c r="AL45" s="1207"/>
      <c r="AM45" s="1208"/>
      <c r="AN45" s="1206" t="str">
        <f>IF(PYS!H64="","",PYS!H64)</f>
        <v/>
      </c>
      <c r="AO45" s="1207"/>
      <c r="AP45" s="1207"/>
      <c r="AQ45" s="1207"/>
      <c r="AR45" s="1207"/>
      <c r="AS45" s="1208"/>
      <c r="AT45" s="1206" t="str">
        <f>IF(PYS!I64="","",PYS!I64)</f>
        <v/>
      </c>
      <c r="AU45" s="1207"/>
      <c r="AV45" s="1207"/>
      <c r="AW45" s="1207"/>
      <c r="AX45" s="1207"/>
      <c r="AY45" s="1207"/>
      <c r="AZ45" s="1207"/>
      <c r="BA45" s="1208"/>
      <c r="BB45" s="1206" t="str">
        <f>IF(PYS!J64="","",PYS!J64)</f>
        <v/>
      </c>
      <c r="BC45" s="1207"/>
      <c r="BD45" s="1207"/>
      <c r="BE45" s="1207"/>
      <c r="BF45" s="1207"/>
      <c r="BG45" s="1207"/>
      <c r="BH45" s="1208"/>
    </row>
    <row r="46" spans="1:60" ht="21" customHeight="1" x14ac:dyDescent="0.25">
      <c r="A46" s="1206" t="str">
        <f>IF(PYS!B65="","",PYS!B65)</f>
        <v/>
      </c>
      <c r="B46" s="1207"/>
      <c r="C46" s="1207"/>
      <c r="D46" s="1207"/>
      <c r="E46" s="1207"/>
      <c r="F46" s="1207"/>
      <c r="G46" s="1208"/>
      <c r="H46" s="1206" t="str">
        <f>IF(PYS!A65="","",PYS!A65)</f>
        <v/>
      </c>
      <c r="I46" s="1207"/>
      <c r="J46" s="1207"/>
      <c r="K46" s="1207"/>
      <c r="L46" s="1208"/>
      <c r="M46" s="1209" t="str">
        <f>IF(PYS!C65="","",PYS!C65)</f>
        <v/>
      </c>
      <c r="N46" s="1210"/>
      <c r="O46" s="1210"/>
      <c r="P46" s="1210"/>
      <c r="Q46" s="1211"/>
      <c r="R46" s="1206" t="str">
        <f>IF(PYS!D65="","",PYS!D65)</f>
        <v/>
      </c>
      <c r="S46" s="1207"/>
      <c r="T46" s="1207"/>
      <c r="U46" s="1207"/>
      <c r="V46" s="1207"/>
      <c r="W46" s="1208"/>
      <c r="X46" s="1206" t="str">
        <f>IF(PYS!F65="","",PYS!F65)</f>
        <v/>
      </c>
      <c r="Y46" s="1207"/>
      <c r="Z46" s="1207"/>
      <c r="AA46" s="1207"/>
      <c r="AB46" s="1207"/>
      <c r="AC46" s="1208"/>
      <c r="AD46" s="1206" t="str">
        <f>IF(PYS!E65="","",PYS!E65)</f>
        <v/>
      </c>
      <c r="AE46" s="1207"/>
      <c r="AF46" s="1207"/>
      <c r="AG46" s="1207"/>
      <c r="AH46" s="1208"/>
      <c r="AI46" s="1206" t="str">
        <f>IF(PYS!G65="","",PYS!G65)</f>
        <v/>
      </c>
      <c r="AJ46" s="1207"/>
      <c r="AK46" s="1207"/>
      <c r="AL46" s="1207"/>
      <c r="AM46" s="1208"/>
      <c r="AN46" s="1206" t="str">
        <f>IF(PYS!H65="","",PYS!H65)</f>
        <v/>
      </c>
      <c r="AO46" s="1207"/>
      <c r="AP46" s="1207"/>
      <c r="AQ46" s="1207"/>
      <c r="AR46" s="1207"/>
      <c r="AS46" s="1208"/>
      <c r="AT46" s="1206" t="str">
        <f>IF(PYS!I65="","",PYS!I65)</f>
        <v/>
      </c>
      <c r="AU46" s="1207"/>
      <c r="AV46" s="1207"/>
      <c r="AW46" s="1207"/>
      <c r="AX46" s="1207"/>
      <c r="AY46" s="1207"/>
      <c r="AZ46" s="1207"/>
      <c r="BA46" s="1208"/>
      <c r="BB46" s="1206" t="str">
        <f>IF(PYS!J65="","",PYS!J65)</f>
        <v/>
      </c>
      <c r="BC46" s="1207"/>
      <c r="BD46" s="1207"/>
      <c r="BE46" s="1207"/>
      <c r="BF46" s="1207"/>
      <c r="BG46" s="1207"/>
      <c r="BH46" s="1208"/>
    </row>
    <row r="47" spans="1:60" ht="20.25" customHeight="1" x14ac:dyDescent="0.25">
      <c r="A47" s="750" t="s">
        <v>7855</v>
      </c>
      <c r="O47" s="197"/>
    </row>
    <row r="48" spans="1:60" ht="6.75" customHeight="1" x14ac:dyDescent="0.25">
      <c r="A48" s="750"/>
    </row>
    <row r="49" spans="1:60" ht="6.75" customHeight="1" x14ac:dyDescent="0.25">
      <c r="A49" s="750"/>
    </row>
    <row r="50" spans="1:60" ht="6.75" customHeight="1" x14ac:dyDescent="0.25">
      <c r="A50" s="750"/>
    </row>
    <row r="51" spans="1:60" x14ac:dyDescent="0.25">
      <c r="A51" s="759"/>
      <c r="B51" s="760"/>
      <c r="C51" s="760"/>
      <c r="D51" s="760"/>
      <c r="E51" s="760"/>
      <c r="F51" s="760"/>
      <c r="G51" s="760"/>
      <c r="H51" s="760"/>
      <c r="I51" s="760"/>
      <c r="J51" s="760"/>
      <c r="K51" s="760"/>
      <c r="L51" s="760"/>
      <c r="M51" s="760"/>
      <c r="N51" s="760"/>
      <c r="O51" s="760"/>
      <c r="P51" s="760"/>
      <c r="Q51" s="760"/>
      <c r="R51" s="760"/>
      <c r="S51" s="760"/>
      <c r="T51" s="760"/>
      <c r="U51" s="760"/>
      <c r="V51" s="760"/>
      <c r="W51" s="760"/>
      <c r="X51" s="760"/>
      <c r="Y51" s="760"/>
      <c r="Z51" s="760"/>
      <c r="AA51" s="760" t="s">
        <v>7868</v>
      </c>
      <c r="AB51" s="760"/>
      <c r="AC51" s="760"/>
      <c r="AD51" s="760"/>
      <c r="AE51" s="760"/>
      <c r="AF51" s="760"/>
      <c r="AG51" s="760"/>
      <c r="AH51" s="760"/>
      <c r="AI51" s="760"/>
      <c r="AJ51" s="760"/>
      <c r="AK51" s="760"/>
      <c r="AL51" s="760"/>
      <c r="AM51" s="760"/>
      <c r="AN51" s="760"/>
      <c r="AO51" s="760"/>
      <c r="AP51" s="760"/>
      <c r="AQ51" s="760"/>
      <c r="AR51" s="760"/>
      <c r="AS51" s="760"/>
      <c r="AT51" s="760"/>
      <c r="AU51" s="760"/>
      <c r="AV51" s="760"/>
      <c r="AW51" s="760"/>
      <c r="AX51" s="760"/>
      <c r="AY51" s="760"/>
      <c r="AZ51" s="760"/>
      <c r="BA51" s="760"/>
      <c r="BB51" s="760"/>
      <c r="BC51" s="760"/>
      <c r="BD51" s="760"/>
      <c r="BE51" s="760"/>
      <c r="BF51" s="760"/>
      <c r="BG51" s="760"/>
      <c r="BH51" s="761"/>
    </row>
    <row r="52" spans="1:60" ht="15" customHeight="1" x14ac:dyDescent="0.25">
      <c r="A52" s="1237" t="s">
        <v>7869</v>
      </c>
      <c r="B52" s="1237"/>
      <c r="C52" s="1237"/>
      <c r="D52" s="1237"/>
      <c r="E52" s="1237"/>
      <c r="F52" s="1237"/>
      <c r="G52" s="1237"/>
      <c r="H52" s="1237"/>
      <c r="I52" s="1237"/>
      <c r="J52" s="1237"/>
      <c r="K52" s="1237"/>
      <c r="L52" s="1237"/>
      <c r="M52" s="1237"/>
      <c r="N52" s="1237"/>
      <c r="O52" s="1237"/>
      <c r="P52" s="1237" t="s">
        <v>7870</v>
      </c>
      <c r="Q52" s="1237"/>
      <c r="R52" s="1237"/>
      <c r="S52" s="1237"/>
      <c r="T52" s="1237"/>
      <c r="U52" s="1237"/>
      <c r="V52" s="1237"/>
      <c r="W52" s="1237"/>
      <c r="X52" s="1237"/>
      <c r="Y52" s="1237"/>
      <c r="Z52" s="1237"/>
      <c r="AA52" s="1237"/>
      <c r="AB52" s="1237"/>
      <c r="AC52" s="1237"/>
      <c r="AD52" s="1237"/>
      <c r="AE52" s="1237" t="s">
        <v>7871</v>
      </c>
      <c r="AF52" s="1237"/>
      <c r="AG52" s="1237"/>
      <c r="AH52" s="1237"/>
      <c r="AI52" s="1237"/>
      <c r="AJ52" s="1237"/>
      <c r="AK52" s="1237"/>
      <c r="AL52" s="1237"/>
      <c r="AM52" s="1237"/>
      <c r="AN52" s="1237"/>
      <c r="AO52" s="1237"/>
      <c r="AP52" s="1237"/>
      <c r="AQ52" s="1237"/>
      <c r="AR52" s="1237"/>
      <c r="AS52" s="1237" t="s">
        <v>7872</v>
      </c>
      <c r="AT52" s="1237"/>
      <c r="AU52" s="1237"/>
      <c r="AV52" s="1237"/>
      <c r="AW52" s="1237"/>
      <c r="AX52" s="1237"/>
      <c r="AY52" s="1237"/>
      <c r="AZ52" s="1237"/>
      <c r="BA52" s="1237"/>
      <c r="BB52" s="1237"/>
      <c r="BC52" s="1237"/>
      <c r="BD52" s="1237"/>
      <c r="BE52" s="1237"/>
      <c r="BF52" s="1237"/>
      <c r="BG52" s="1237"/>
      <c r="BH52" s="1237"/>
    </row>
    <row r="53" spans="1:60" ht="21" customHeight="1" x14ac:dyDescent="0.25">
      <c r="A53" s="1230" t="str">
        <f>IF(AND(P53="",AE53="",AS53=""),"")</f>
        <v/>
      </c>
      <c r="B53" s="1230"/>
      <c r="C53" s="1230"/>
      <c r="D53" s="1230"/>
      <c r="E53" s="1230"/>
      <c r="F53" s="1230"/>
      <c r="G53" s="1230"/>
      <c r="H53" s="1230"/>
      <c r="I53" s="1230"/>
      <c r="J53" s="1230"/>
      <c r="K53" s="1230"/>
      <c r="L53" s="1230"/>
      <c r="M53" s="1230"/>
      <c r="N53" s="1230"/>
      <c r="O53" s="1230"/>
      <c r="P53" s="1231" t="str">
        <f>IF(PYS!M22="","",PYS!M22)</f>
        <v/>
      </c>
      <c r="Q53" s="1232"/>
      <c r="R53" s="1232"/>
      <c r="S53" s="1232"/>
      <c r="T53" s="1232"/>
      <c r="U53" s="1232"/>
      <c r="V53" s="1232"/>
      <c r="W53" s="1232"/>
      <c r="X53" s="1232"/>
      <c r="Y53" s="1232"/>
      <c r="Z53" s="1232"/>
      <c r="AA53" s="1232"/>
      <c r="AB53" s="1232"/>
      <c r="AC53" s="1232"/>
      <c r="AD53" s="1233"/>
      <c r="AE53" s="1234" t="str">
        <f>IF(ISBLANK(PYS!O22),"",PYS!O22)</f>
        <v/>
      </c>
      <c r="AF53" s="1234"/>
      <c r="AG53" s="1234"/>
      <c r="AH53" s="1234"/>
      <c r="AI53" s="1234"/>
      <c r="AJ53" s="1234"/>
      <c r="AK53" s="1234"/>
      <c r="AL53" s="1234"/>
      <c r="AM53" s="1234"/>
      <c r="AN53" s="1234"/>
      <c r="AO53" s="1234"/>
      <c r="AP53" s="1234"/>
      <c r="AQ53" s="1234"/>
      <c r="AR53" s="1234"/>
      <c r="AS53" s="1235" t="str">
        <f>IF(ISBLANK(PYS!P22),"",PYS!P22)</f>
        <v/>
      </c>
      <c r="AT53" s="1235"/>
      <c r="AU53" s="1235"/>
      <c r="AV53" s="1235"/>
      <c r="AW53" s="1235"/>
      <c r="AX53" s="1235"/>
      <c r="AY53" s="1235"/>
      <c r="AZ53" s="1235"/>
      <c r="BA53" s="1235"/>
      <c r="BB53" s="1235"/>
      <c r="BC53" s="1235"/>
      <c r="BD53" s="1235"/>
      <c r="BE53" s="1235"/>
      <c r="BF53" s="1235"/>
      <c r="BG53" s="1235"/>
      <c r="BH53" s="1235"/>
    </row>
    <row r="54" spans="1:60" ht="21" customHeight="1" x14ac:dyDescent="0.25">
      <c r="A54" s="1230" t="str">
        <f t="shared" ref="A54:A72" si="0">IF(AND(P54="",AE54="",AS54=""),"")</f>
        <v/>
      </c>
      <c r="B54" s="1230"/>
      <c r="C54" s="1230"/>
      <c r="D54" s="1230"/>
      <c r="E54" s="1230"/>
      <c r="F54" s="1230"/>
      <c r="G54" s="1230"/>
      <c r="H54" s="1230"/>
      <c r="I54" s="1230"/>
      <c r="J54" s="1230"/>
      <c r="K54" s="1230"/>
      <c r="L54" s="1230"/>
      <c r="M54" s="1230"/>
      <c r="N54" s="1230"/>
      <c r="O54" s="1230"/>
      <c r="P54" s="1231" t="str">
        <f>IF(PYS!M23="","",PYS!M23)</f>
        <v/>
      </c>
      <c r="Q54" s="1232"/>
      <c r="R54" s="1232"/>
      <c r="S54" s="1232"/>
      <c r="T54" s="1232"/>
      <c r="U54" s="1232"/>
      <c r="V54" s="1232"/>
      <c r="W54" s="1232"/>
      <c r="X54" s="1232"/>
      <c r="Y54" s="1232"/>
      <c r="Z54" s="1232"/>
      <c r="AA54" s="1232"/>
      <c r="AB54" s="1232"/>
      <c r="AC54" s="1232"/>
      <c r="AD54" s="1233"/>
      <c r="AE54" s="1234" t="str">
        <f>IF(ISBLANK(PYS!O23),"",PYS!O23)</f>
        <v/>
      </c>
      <c r="AF54" s="1234"/>
      <c r="AG54" s="1234"/>
      <c r="AH54" s="1234"/>
      <c r="AI54" s="1234"/>
      <c r="AJ54" s="1234"/>
      <c r="AK54" s="1234"/>
      <c r="AL54" s="1234"/>
      <c r="AM54" s="1234"/>
      <c r="AN54" s="1234"/>
      <c r="AO54" s="1234"/>
      <c r="AP54" s="1234"/>
      <c r="AQ54" s="1234"/>
      <c r="AR54" s="1234"/>
      <c r="AS54" s="1235" t="str">
        <f>IF(ISBLANK(PYS!P23),"",PYS!P23)</f>
        <v/>
      </c>
      <c r="AT54" s="1235"/>
      <c r="AU54" s="1235"/>
      <c r="AV54" s="1235"/>
      <c r="AW54" s="1235"/>
      <c r="AX54" s="1235"/>
      <c r="AY54" s="1235"/>
      <c r="AZ54" s="1235"/>
      <c r="BA54" s="1235"/>
      <c r="BB54" s="1235"/>
      <c r="BC54" s="1235"/>
      <c r="BD54" s="1235"/>
      <c r="BE54" s="1235"/>
      <c r="BF54" s="1235"/>
      <c r="BG54" s="1235"/>
      <c r="BH54" s="1235"/>
    </row>
    <row r="55" spans="1:60" ht="21" customHeight="1" x14ac:dyDescent="0.25">
      <c r="A55" s="1230" t="str">
        <f t="shared" si="0"/>
        <v/>
      </c>
      <c r="B55" s="1230"/>
      <c r="C55" s="1230"/>
      <c r="D55" s="1230"/>
      <c r="E55" s="1230"/>
      <c r="F55" s="1230"/>
      <c r="G55" s="1230"/>
      <c r="H55" s="1230"/>
      <c r="I55" s="1230"/>
      <c r="J55" s="1230"/>
      <c r="K55" s="1230"/>
      <c r="L55" s="1230"/>
      <c r="M55" s="1230"/>
      <c r="N55" s="1230"/>
      <c r="O55" s="1230"/>
      <c r="P55" s="1231" t="str">
        <f>IF(PYS!M24="","",PYS!M24)</f>
        <v/>
      </c>
      <c r="Q55" s="1232"/>
      <c r="R55" s="1232"/>
      <c r="S55" s="1232"/>
      <c r="T55" s="1232"/>
      <c r="U55" s="1232"/>
      <c r="V55" s="1232"/>
      <c r="W55" s="1232"/>
      <c r="X55" s="1232"/>
      <c r="Y55" s="1232"/>
      <c r="Z55" s="1232"/>
      <c r="AA55" s="1232"/>
      <c r="AB55" s="1232"/>
      <c r="AC55" s="1232"/>
      <c r="AD55" s="1233"/>
      <c r="AE55" s="1234" t="str">
        <f>IF(ISBLANK(PYS!O24),"",PYS!O24)</f>
        <v/>
      </c>
      <c r="AF55" s="1234"/>
      <c r="AG55" s="1234"/>
      <c r="AH55" s="1234"/>
      <c r="AI55" s="1234"/>
      <c r="AJ55" s="1234"/>
      <c r="AK55" s="1234"/>
      <c r="AL55" s="1234"/>
      <c r="AM55" s="1234"/>
      <c r="AN55" s="1234"/>
      <c r="AO55" s="1234"/>
      <c r="AP55" s="1234"/>
      <c r="AQ55" s="1234"/>
      <c r="AR55" s="1234"/>
      <c r="AS55" s="1235" t="str">
        <f>IF(ISBLANK(PYS!P24),"",PYS!P24)</f>
        <v/>
      </c>
      <c r="AT55" s="1235"/>
      <c r="AU55" s="1235"/>
      <c r="AV55" s="1235"/>
      <c r="AW55" s="1235"/>
      <c r="AX55" s="1235"/>
      <c r="AY55" s="1235"/>
      <c r="AZ55" s="1235"/>
      <c r="BA55" s="1235"/>
      <c r="BB55" s="1235"/>
      <c r="BC55" s="1235"/>
      <c r="BD55" s="1235"/>
      <c r="BE55" s="1235"/>
      <c r="BF55" s="1235"/>
      <c r="BG55" s="1235"/>
      <c r="BH55" s="1235"/>
    </row>
    <row r="56" spans="1:60" ht="21" customHeight="1" x14ac:dyDescent="0.25">
      <c r="A56" s="1230" t="str">
        <f t="shared" si="0"/>
        <v/>
      </c>
      <c r="B56" s="1230"/>
      <c r="C56" s="1230"/>
      <c r="D56" s="1230"/>
      <c r="E56" s="1230"/>
      <c r="F56" s="1230"/>
      <c r="G56" s="1230"/>
      <c r="H56" s="1230"/>
      <c r="I56" s="1230"/>
      <c r="J56" s="1230"/>
      <c r="K56" s="1230"/>
      <c r="L56" s="1230"/>
      <c r="M56" s="1230"/>
      <c r="N56" s="1230"/>
      <c r="O56" s="1230"/>
      <c r="P56" s="1231" t="str">
        <f>IF(PYS!M25="","",PYS!M25)</f>
        <v/>
      </c>
      <c r="Q56" s="1232"/>
      <c r="R56" s="1232"/>
      <c r="S56" s="1232"/>
      <c r="T56" s="1232"/>
      <c r="U56" s="1232"/>
      <c r="V56" s="1232"/>
      <c r="W56" s="1232"/>
      <c r="X56" s="1232"/>
      <c r="Y56" s="1232"/>
      <c r="Z56" s="1232"/>
      <c r="AA56" s="1232"/>
      <c r="AB56" s="1232"/>
      <c r="AC56" s="1232"/>
      <c r="AD56" s="1233"/>
      <c r="AE56" s="1234" t="str">
        <f>IF(ISBLANK(PYS!O25),"",PYS!O25)</f>
        <v/>
      </c>
      <c r="AF56" s="1234"/>
      <c r="AG56" s="1234"/>
      <c r="AH56" s="1234"/>
      <c r="AI56" s="1234"/>
      <c r="AJ56" s="1234"/>
      <c r="AK56" s="1234"/>
      <c r="AL56" s="1234"/>
      <c r="AM56" s="1234"/>
      <c r="AN56" s="1234"/>
      <c r="AO56" s="1234"/>
      <c r="AP56" s="1234"/>
      <c r="AQ56" s="1234"/>
      <c r="AR56" s="1234"/>
      <c r="AS56" s="1235" t="str">
        <f>IF(ISBLANK(PYS!P25),"",PYS!P25)</f>
        <v/>
      </c>
      <c r="AT56" s="1235"/>
      <c r="AU56" s="1235"/>
      <c r="AV56" s="1235"/>
      <c r="AW56" s="1235"/>
      <c r="AX56" s="1235"/>
      <c r="AY56" s="1235"/>
      <c r="AZ56" s="1235"/>
      <c r="BA56" s="1235"/>
      <c r="BB56" s="1235"/>
      <c r="BC56" s="1235"/>
      <c r="BD56" s="1235"/>
      <c r="BE56" s="1235"/>
      <c r="BF56" s="1235"/>
      <c r="BG56" s="1235"/>
      <c r="BH56" s="1235"/>
    </row>
    <row r="57" spans="1:60" ht="21" customHeight="1" x14ac:dyDescent="0.25">
      <c r="A57" s="1230" t="str">
        <f t="shared" si="0"/>
        <v/>
      </c>
      <c r="B57" s="1230"/>
      <c r="C57" s="1230"/>
      <c r="D57" s="1230"/>
      <c r="E57" s="1230"/>
      <c r="F57" s="1230"/>
      <c r="G57" s="1230"/>
      <c r="H57" s="1230"/>
      <c r="I57" s="1230"/>
      <c r="J57" s="1230"/>
      <c r="K57" s="1230"/>
      <c r="L57" s="1230"/>
      <c r="M57" s="1230"/>
      <c r="N57" s="1230"/>
      <c r="O57" s="1230"/>
      <c r="P57" s="1231" t="str">
        <f>IF(PYS!M26="","",PYS!M26)</f>
        <v/>
      </c>
      <c r="Q57" s="1232"/>
      <c r="R57" s="1232"/>
      <c r="S57" s="1232"/>
      <c r="T57" s="1232"/>
      <c r="U57" s="1232"/>
      <c r="V57" s="1232"/>
      <c r="W57" s="1232"/>
      <c r="X57" s="1232"/>
      <c r="Y57" s="1232"/>
      <c r="Z57" s="1232"/>
      <c r="AA57" s="1232"/>
      <c r="AB57" s="1232"/>
      <c r="AC57" s="1232"/>
      <c r="AD57" s="1233"/>
      <c r="AE57" s="1234" t="str">
        <f>IF(ISBLANK(PYS!O26),"",PYS!O26)</f>
        <v/>
      </c>
      <c r="AF57" s="1234"/>
      <c r="AG57" s="1234"/>
      <c r="AH57" s="1234"/>
      <c r="AI57" s="1234"/>
      <c r="AJ57" s="1234"/>
      <c r="AK57" s="1234"/>
      <c r="AL57" s="1234"/>
      <c r="AM57" s="1234"/>
      <c r="AN57" s="1234"/>
      <c r="AO57" s="1234"/>
      <c r="AP57" s="1234"/>
      <c r="AQ57" s="1234"/>
      <c r="AR57" s="1234"/>
      <c r="AS57" s="1235" t="str">
        <f>IF(ISBLANK(PYS!P26),"",PYS!P26)</f>
        <v/>
      </c>
      <c r="AT57" s="1235"/>
      <c r="AU57" s="1235"/>
      <c r="AV57" s="1235"/>
      <c r="AW57" s="1235"/>
      <c r="AX57" s="1235"/>
      <c r="AY57" s="1235"/>
      <c r="AZ57" s="1235"/>
      <c r="BA57" s="1235"/>
      <c r="BB57" s="1235"/>
      <c r="BC57" s="1235"/>
      <c r="BD57" s="1235"/>
      <c r="BE57" s="1235"/>
      <c r="BF57" s="1235"/>
      <c r="BG57" s="1235"/>
      <c r="BH57" s="1235"/>
    </row>
    <row r="58" spans="1:60" ht="21" customHeight="1" x14ac:dyDescent="0.25">
      <c r="A58" s="1230" t="str">
        <f t="shared" si="0"/>
        <v/>
      </c>
      <c r="B58" s="1230"/>
      <c r="C58" s="1230"/>
      <c r="D58" s="1230"/>
      <c r="E58" s="1230"/>
      <c r="F58" s="1230"/>
      <c r="G58" s="1230"/>
      <c r="H58" s="1230"/>
      <c r="I58" s="1230"/>
      <c r="J58" s="1230"/>
      <c r="K58" s="1230"/>
      <c r="L58" s="1230"/>
      <c r="M58" s="1230"/>
      <c r="N58" s="1230"/>
      <c r="O58" s="1230"/>
      <c r="P58" s="1231" t="str">
        <f>IF(PYS!M27="","",PYS!M27)</f>
        <v/>
      </c>
      <c r="Q58" s="1232"/>
      <c r="R58" s="1232"/>
      <c r="S58" s="1232"/>
      <c r="T58" s="1232"/>
      <c r="U58" s="1232"/>
      <c r="V58" s="1232"/>
      <c r="W58" s="1232"/>
      <c r="X58" s="1232"/>
      <c r="Y58" s="1232"/>
      <c r="Z58" s="1232"/>
      <c r="AA58" s="1232"/>
      <c r="AB58" s="1232"/>
      <c r="AC58" s="1232"/>
      <c r="AD58" s="1233"/>
      <c r="AE58" s="1234" t="str">
        <f>IF(ISBLANK(PYS!O27),"",PYS!O27)</f>
        <v/>
      </c>
      <c r="AF58" s="1234"/>
      <c r="AG58" s="1234"/>
      <c r="AH58" s="1234"/>
      <c r="AI58" s="1234"/>
      <c r="AJ58" s="1234"/>
      <c r="AK58" s="1234"/>
      <c r="AL58" s="1234"/>
      <c r="AM58" s="1234"/>
      <c r="AN58" s="1234"/>
      <c r="AO58" s="1234"/>
      <c r="AP58" s="1234"/>
      <c r="AQ58" s="1234"/>
      <c r="AR58" s="1234"/>
      <c r="AS58" s="1235" t="str">
        <f>IF(ISBLANK(PYS!P27),"",PYS!P27)</f>
        <v/>
      </c>
      <c r="AT58" s="1235"/>
      <c r="AU58" s="1235"/>
      <c r="AV58" s="1235"/>
      <c r="AW58" s="1235"/>
      <c r="AX58" s="1235"/>
      <c r="AY58" s="1235"/>
      <c r="AZ58" s="1235"/>
      <c r="BA58" s="1235"/>
      <c r="BB58" s="1235"/>
      <c r="BC58" s="1235"/>
      <c r="BD58" s="1235"/>
      <c r="BE58" s="1235"/>
      <c r="BF58" s="1235"/>
      <c r="BG58" s="1235"/>
      <c r="BH58" s="1235"/>
    </row>
    <row r="59" spans="1:60" ht="21" customHeight="1" x14ac:dyDescent="0.25">
      <c r="A59" s="1230" t="str">
        <f t="shared" si="0"/>
        <v/>
      </c>
      <c r="B59" s="1230"/>
      <c r="C59" s="1230"/>
      <c r="D59" s="1230"/>
      <c r="E59" s="1230"/>
      <c r="F59" s="1230"/>
      <c r="G59" s="1230"/>
      <c r="H59" s="1230"/>
      <c r="I59" s="1230"/>
      <c r="J59" s="1230"/>
      <c r="K59" s="1230"/>
      <c r="L59" s="1230"/>
      <c r="M59" s="1230"/>
      <c r="N59" s="1230"/>
      <c r="O59" s="1230"/>
      <c r="P59" s="1231" t="str">
        <f>IF(PYS!M28="","",PYS!M28)</f>
        <v/>
      </c>
      <c r="Q59" s="1232"/>
      <c r="R59" s="1232"/>
      <c r="S59" s="1232"/>
      <c r="T59" s="1232"/>
      <c r="U59" s="1232"/>
      <c r="V59" s="1232"/>
      <c r="W59" s="1232"/>
      <c r="X59" s="1232"/>
      <c r="Y59" s="1232"/>
      <c r="Z59" s="1232"/>
      <c r="AA59" s="1232"/>
      <c r="AB59" s="1232"/>
      <c r="AC59" s="1232"/>
      <c r="AD59" s="1233"/>
      <c r="AE59" s="1234" t="str">
        <f>IF(ISBLANK(PYS!O28),"",PYS!O28)</f>
        <v/>
      </c>
      <c r="AF59" s="1234"/>
      <c r="AG59" s="1234"/>
      <c r="AH59" s="1234"/>
      <c r="AI59" s="1234"/>
      <c r="AJ59" s="1234"/>
      <c r="AK59" s="1234"/>
      <c r="AL59" s="1234"/>
      <c r="AM59" s="1234"/>
      <c r="AN59" s="1234"/>
      <c r="AO59" s="1234"/>
      <c r="AP59" s="1234"/>
      <c r="AQ59" s="1234"/>
      <c r="AR59" s="1234"/>
      <c r="AS59" s="1235" t="str">
        <f>IF(ISBLANK(PYS!P28),"",PYS!P28)</f>
        <v/>
      </c>
      <c r="AT59" s="1235"/>
      <c r="AU59" s="1235"/>
      <c r="AV59" s="1235"/>
      <c r="AW59" s="1235"/>
      <c r="AX59" s="1235"/>
      <c r="AY59" s="1235"/>
      <c r="AZ59" s="1235"/>
      <c r="BA59" s="1235"/>
      <c r="BB59" s="1235"/>
      <c r="BC59" s="1235"/>
      <c r="BD59" s="1235"/>
      <c r="BE59" s="1235"/>
      <c r="BF59" s="1235"/>
      <c r="BG59" s="1235"/>
      <c r="BH59" s="1235"/>
    </row>
    <row r="60" spans="1:60" ht="21" customHeight="1" x14ac:dyDescent="0.25">
      <c r="A60" s="1230" t="str">
        <f t="shared" si="0"/>
        <v/>
      </c>
      <c r="B60" s="1230"/>
      <c r="C60" s="1230"/>
      <c r="D60" s="1230"/>
      <c r="E60" s="1230"/>
      <c r="F60" s="1230"/>
      <c r="G60" s="1230"/>
      <c r="H60" s="1230"/>
      <c r="I60" s="1230"/>
      <c r="J60" s="1230"/>
      <c r="K60" s="1230"/>
      <c r="L60" s="1230"/>
      <c r="M60" s="1230"/>
      <c r="N60" s="1230"/>
      <c r="O60" s="1230"/>
      <c r="P60" s="1231" t="str">
        <f>IF(PYS!M29="","",PYS!M29)</f>
        <v/>
      </c>
      <c r="Q60" s="1232"/>
      <c r="R60" s="1232"/>
      <c r="S60" s="1232"/>
      <c r="T60" s="1232"/>
      <c r="U60" s="1232"/>
      <c r="V60" s="1232"/>
      <c r="W60" s="1232"/>
      <c r="X60" s="1232"/>
      <c r="Y60" s="1232"/>
      <c r="Z60" s="1232"/>
      <c r="AA60" s="1232"/>
      <c r="AB60" s="1232"/>
      <c r="AC60" s="1232"/>
      <c r="AD60" s="1233"/>
      <c r="AE60" s="1234" t="str">
        <f>IF(ISBLANK(PYS!O29),"",PYS!O29)</f>
        <v/>
      </c>
      <c r="AF60" s="1234"/>
      <c r="AG60" s="1234"/>
      <c r="AH60" s="1234"/>
      <c r="AI60" s="1234"/>
      <c r="AJ60" s="1234"/>
      <c r="AK60" s="1234"/>
      <c r="AL60" s="1234"/>
      <c r="AM60" s="1234"/>
      <c r="AN60" s="1234"/>
      <c r="AO60" s="1234"/>
      <c r="AP60" s="1234"/>
      <c r="AQ60" s="1234"/>
      <c r="AR60" s="1234"/>
      <c r="AS60" s="1235" t="str">
        <f>IF(ISBLANK(PYS!P29),"",PYS!P29)</f>
        <v/>
      </c>
      <c r="AT60" s="1235"/>
      <c r="AU60" s="1235"/>
      <c r="AV60" s="1235"/>
      <c r="AW60" s="1235"/>
      <c r="AX60" s="1235"/>
      <c r="AY60" s="1235"/>
      <c r="AZ60" s="1235"/>
      <c r="BA60" s="1235"/>
      <c r="BB60" s="1235"/>
      <c r="BC60" s="1235"/>
      <c r="BD60" s="1235"/>
      <c r="BE60" s="1235"/>
      <c r="BF60" s="1235"/>
      <c r="BG60" s="1235"/>
      <c r="BH60" s="1235"/>
    </row>
    <row r="61" spans="1:60" ht="21" customHeight="1" x14ac:dyDescent="0.25">
      <c r="A61" s="1230" t="str">
        <f t="shared" si="0"/>
        <v/>
      </c>
      <c r="B61" s="1230"/>
      <c r="C61" s="1230"/>
      <c r="D61" s="1230"/>
      <c r="E61" s="1230"/>
      <c r="F61" s="1230"/>
      <c r="G61" s="1230"/>
      <c r="H61" s="1230"/>
      <c r="I61" s="1230"/>
      <c r="J61" s="1230"/>
      <c r="K61" s="1230"/>
      <c r="L61" s="1230"/>
      <c r="M61" s="1230"/>
      <c r="N61" s="1230"/>
      <c r="O61" s="1230"/>
      <c r="P61" s="1231" t="str">
        <f>IF(PYS!M30="","",PYS!M30)</f>
        <v/>
      </c>
      <c r="Q61" s="1232"/>
      <c r="R61" s="1232"/>
      <c r="S61" s="1232"/>
      <c r="T61" s="1232"/>
      <c r="U61" s="1232"/>
      <c r="V61" s="1232"/>
      <c r="W61" s="1232"/>
      <c r="X61" s="1232"/>
      <c r="Y61" s="1232"/>
      <c r="Z61" s="1232"/>
      <c r="AA61" s="1232"/>
      <c r="AB61" s="1232"/>
      <c r="AC61" s="1232"/>
      <c r="AD61" s="1233"/>
      <c r="AE61" s="1234" t="str">
        <f>IF(ISBLANK(PYS!O30),"",PYS!O30)</f>
        <v/>
      </c>
      <c r="AF61" s="1234"/>
      <c r="AG61" s="1234"/>
      <c r="AH61" s="1234"/>
      <c r="AI61" s="1234"/>
      <c r="AJ61" s="1234"/>
      <c r="AK61" s="1234"/>
      <c r="AL61" s="1234"/>
      <c r="AM61" s="1234"/>
      <c r="AN61" s="1234"/>
      <c r="AO61" s="1234"/>
      <c r="AP61" s="1234"/>
      <c r="AQ61" s="1234"/>
      <c r="AR61" s="1234"/>
      <c r="AS61" s="1235" t="str">
        <f>IF(ISBLANK(PYS!P30),"",PYS!P30)</f>
        <v/>
      </c>
      <c r="AT61" s="1235"/>
      <c r="AU61" s="1235"/>
      <c r="AV61" s="1235"/>
      <c r="AW61" s="1235"/>
      <c r="AX61" s="1235"/>
      <c r="AY61" s="1235"/>
      <c r="AZ61" s="1235"/>
      <c r="BA61" s="1235"/>
      <c r="BB61" s="1235"/>
      <c r="BC61" s="1235"/>
      <c r="BD61" s="1235"/>
      <c r="BE61" s="1235"/>
      <c r="BF61" s="1235"/>
      <c r="BG61" s="1235"/>
      <c r="BH61" s="1235"/>
    </row>
    <row r="62" spans="1:60" ht="21" customHeight="1" x14ac:dyDescent="0.25">
      <c r="A62" s="1230" t="str">
        <f t="shared" si="0"/>
        <v/>
      </c>
      <c r="B62" s="1230"/>
      <c r="C62" s="1230"/>
      <c r="D62" s="1230"/>
      <c r="E62" s="1230"/>
      <c r="F62" s="1230"/>
      <c r="G62" s="1230"/>
      <c r="H62" s="1230"/>
      <c r="I62" s="1230"/>
      <c r="J62" s="1230"/>
      <c r="K62" s="1230"/>
      <c r="L62" s="1230"/>
      <c r="M62" s="1230"/>
      <c r="N62" s="1230"/>
      <c r="O62" s="1230"/>
      <c r="P62" s="1231" t="str">
        <f>IF(PYS!M31="","",PYS!M31)</f>
        <v/>
      </c>
      <c r="Q62" s="1232"/>
      <c r="R62" s="1232"/>
      <c r="S62" s="1232"/>
      <c r="T62" s="1232"/>
      <c r="U62" s="1232"/>
      <c r="V62" s="1232"/>
      <c r="W62" s="1232"/>
      <c r="X62" s="1232"/>
      <c r="Y62" s="1232"/>
      <c r="Z62" s="1232"/>
      <c r="AA62" s="1232"/>
      <c r="AB62" s="1232"/>
      <c r="AC62" s="1232"/>
      <c r="AD62" s="1233"/>
      <c r="AE62" s="1234" t="str">
        <f>IF(ISBLANK(PYS!O31),"",PYS!O31)</f>
        <v/>
      </c>
      <c r="AF62" s="1234"/>
      <c r="AG62" s="1234"/>
      <c r="AH62" s="1234"/>
      <c r="AI62" s="1234"/>
      <c r="AJ62" s="1234"/>
      <c r="AK62" s="1234"/>
      <c r="AL62" s="1234"/>
      <c r="AM62" s="1234"/>
      <c r="AN62" s="1234"/>
      <c r="AO62" s="1234"/>
      <c r="AP62" s="1234"/>
      <c r="AQ62" s="1234"/>
      <c r="AR62" s="1234"/>
      <c r="AS62" s="1235" t="str">
        <f>IF(ISBLANK(PYS!P31),"",PYS!P31)</f>
        <v/>
      </c>
      <c r="AT62" s="1235"/>
      <c r="AU62" s="1235"/>
      <c r="AV62" s="1235"/>
      <c r="AW62" s="1235"/>
      <c r="AX62" s="1235"/>
      <c r="AY62" s="1235"/>
      <c r="AZ62" s="1235"/>
      <c r="BA62" s="1235"/>
      <c r="BB62" s="1235"/>
      <c r="BC62" s="1235"/>
      <c r="BD62" s="1235"/>
      <c r="BE62" s="1235"/>
      <c r="BF62" s="1235"/>
      <c r="BG62" s="1235"/>
      <c r="BH62" s="1235"/>
    </row>
    <row r="63" spans="1:60" ht="21" customHeight="1" x14ac:dyDescent="0.25">
      <c r="A63" s="1230" t="str">
        <f t="shared" si="0"/>
        <v/>
      </c>
      <c r="B63" s="1230"/>
      <c r="C63" s="1230"/>
      <c r="D63" s="1230"/>
      <c r="E63" s="1230"/>
      <c r="F63" s="1230"/>
      <c r="G63" s="1230"/>
      <c r="H63" s="1230"/>
      <c r="I63" s="1230"/>
      <c r="J63" s="1230"/>
      <c r="K63" s="1230"/>
      <c r="L63" s="1230"/>
      <c r="M63" s="1230"/>
      <c r="N63" s="1230"/>
      <c r="O63" s="1230"/>
      <c r="P63" s="1231" t="str">
        <f>IF(PYS!M32="","",PYS!M32)</f>
        <v/>
      </c>
      <c r="Q63" s="1232"/>
      <c r="R63" s="1232"/>
      <c r="S63" s="1232"/>
      <c r="T63" s="1232"/>
      <c r="U63" s="1232"/>
      <c r="V63" s="1232"/>
      <c r="W63" s="1232"/>
      <c r="X63" s="1232"/>
      <c r="Y63" s="1232"/>
      <c r="Z63" s="1232"/>
      <c r="AA63" s="1232"/>
      <c r="AB63" s="1232"/>
      <c r="AC63" s="1232"/>
      <c r="AD63" s="1233"/>
      <c r="AE63" s="1234" t="str">
        <f>IF(ISBLANK(PYS!O32),"",PYS!O32)</f>
        <v/>
      </c>
      <c r="AF63" s="1234"/>
      <c r="AG63" s="1234"/>
      <c r="AH63" s="1234"/>
      <c r="AI63" s="1234"/>
      <c r="AJ63" s="1234"/>
      <c r="AK63" s="1234"/>
      <c r="AL63" s="1234"/>
      <c r="AM63" s="1234"/>
      <c r="AN63" s="1234"/>
      <c r="AO63" s="1234"/>
      <c r="AP63" s="1234"/>
      <c r="AQ63" s="1234"/>
      <c r="AR63" s="1234"/>
      <c r="AS63" s="1235" t="str">
        <f>IF(ISBLANK(PYS!P32),"",PYS!P32)</f>
        <v/>
      </c>
      <c r="AT63" s="1235"/>
      <c r="AU63" s="1235"/>
      <c r="AV63" s="1235"/>
      <c r="AW63" s="1235"/>
      <c r="AX63" s="1235"/>
      <c r="AY63" s="1235"/>
      <c r="AZ63" s="1235"/>
      <c r="BA63" s="1235"/>
      <c r="BB63" s="1235"/>
      <c r="BC63" s="1235"/>
      <c r="BD63" s="1235"/>
      <c r="BE63" s="1235"/>
      <c r="BF63" s="1235"/>
      <c r="BG63" s="1235"/>
      <c r="BH63" s="1235"/>
    </row>
    <row r="64" spans="1:60" ht="21" customHeight="1" x14ac:dyDescent="0.25">
      <c r="A64" s="1230" t="str">
        <f t="shared" si="0"/>
        <v/>
      </c>
      <c r="B64" s="1230"/>
      <c r="C64" s="1230"/>
      <c r="D64" s="1230"/>
      <c r="E64" s="1230"/>
      <c r="F64" s="1230"/>
      <c r="G64" s="1230"/>
      <c r="H64" s="1230"/>
      <c r="I64" s="1230"/>
      <c r="J64" s="1230"/>
      <c r="K64" s="1230"/>
      <c r="L64" s="1230"/>
      <c r="M64" s="1230"/>
      <c r="N64" s="1230"/>
      <c r="O64" s="1230"/>
      <c r="P64" s="1231" t="str">
        <f>IF(PYS!M33="","",PYS!M33)</f>
        <v/>
      </c>
      <c r="Q64" s="1232"/>
      <c r="R64" s="1232"/>
      <c r="S64" s="1232"/>
      <c r="T64" s="1232"/>
      <c r="U64" s="1232"/>
      <c r="V64" s="1232"/>
      <c r="W64" s="1232"/>
      <c r="X64" s="1232"/>
      <c r="Y64" s="1232"/>
      <c r="Z64" s="1232"/>
      <c r="AA64" s="1232"/>
      <c r="AB64" s="1232"/>
      <c r="AC64" s="1232"/>
      <c r="AD64" s="1233"/>
      <c r="AE64" s="1234" t="str">
        <f>IF(ISBLANK(PYS!O33),"",PYS!O33)</f>
        <v/>
      </c>
      <c r="AF64" s="1234"/>
      <c r="AG64" s="1234"/>
      <c r="AH64" s="1234"/>
      <c r="AI64" s="1234"/>
      <c r="AJ64" s="1234"/>
      <c r="AK64" s="1234"/>
      <c r="AL64" s="1234"/>
      <c r="AM64" s="1234"/>
      <c r="AN64" s="1234"/>
      <c r="AO64" s="1234"/>
      <c r="AP64" s="1234"/>
      <c r="AQ64" s="1234"/>
      <c r="AR64" s="1234"/>
      <c r="AS64" s="1235" t="str">
        <f>IF(ISBLANK(PYS!P33),"",PYS!P33)</f>
        <v/>
      </c>
      <c r="AT64" s="1235"/>
      <c r="AU64" s="1235"/>
      <c r="AV64" s="1235"/>
      <c r="AW64" s="1235"/>
      <c r="AX64" s="1235"/>
      <c r="AY64" s="1235"/>
      <c r="AZ64" s="1235"/>
      <c r="BA64" s="1235"/>
      <c r="BB64" s="1235"/>
      <c r="BC64" s="1235"/>
      <c r="BD64" s="1235"/>
      <c r="BE64" s="1235"/>
      <c r="BF64" s="1235"/>
      <c r="BG64" s="1235"/>
      <c r="BH64" s="1235"/>
    </row>
    <row r="65" spans="1:60" ht="21" customHeight="1" x14ac:dyDescent="0.25">
      <c r="A65" s="1230" t="str">
        <f t="shared" si="0"/>
        <v/>
      </c>
      <c r="B65" s="1230"/>
      <c r="C65" s="1230"/>
      <c r="D65" s="1230"/>
      <c r="E65" s="1230"/>
      <c r="F65" s="1230"/>
      <c r="G65" s="1230"/>
      <c r="H65" s="1230"/>
      <c r="I65" s="1230"/>
      <c r="J65" s="1230"/>
      <c r="K65" s="1230"/>
      <c r="L65" s="1230"/>
      <c r="M65" s="1230"/>
      <c r="N65" s="1230"/>
      <c r="O65" s="1230"/>
      <c r="P65" s="1231" t="str">
        <f>IF(PYS!M34="","",PYS!M34)</f>
        <v/>
      </c>
      <c r="Q65" s="1232"/>
      <c r="R65" s="1232"/>
      <c r="S65" s="1232"/>
      <c r="T65" s="1232"/>
      <c r="U65" s="1232"/>
      <c r="V65" s="1232"/>
      <c r="W65" s="1232"/>
      <c r="X65" s="1232"/>
      <c r="Y65" s="1232"/>
      <c r="Z65" s="1232"/>
      <c r="AA65" s="1232"/>
      <c r="AB65" s="1232"/>
      <c r="AC65" s="1232"/>
      <c r="AD65" s="1233"/>
      <c r="AE65" s="1234" t="str">
        <f>IF(ISBLANK(PYS!O34),"",PYS!O34)</f>
        <v/>
      </c>
      <c r="AF65" s="1234"/>
      <c r="AG65" s="1234"/>
      <c r="AH65" s="1234"/>
      <c r="AI65" s="1234"/>
      <c r="AJ65" s="1234"/>
      <c r="AK65" s="1234"/>
      <c r="AL65" s="1234"/>
      <c r="AM65" s="1234"/>
      <c r="AN65" s="1234"/>
      <c r="AO65" s="1234"/>
      <c r="AP65" s="1234"/>
      <c r="AQ65" s="1234"/>
      <c r="AR65" s="1234"/>
      <c r="AS65" s="1235" t="str">
        <f>IF(ISBLANK(PYS!P34),"",PYS!P34)</f>
        <v/>
      </c>
      <c r="AT65" s="1235"/>
      <c r="AU65" s="1235"/>
      <c r="AV65" s="1235"/>
      <c r="AW65" s="1235"/>
      <c r="AX65" s="1235"/>
      <c r="AY65" s="1235"/>
      <c r="AZ65" s="1235"/>
      <c r="BA65" s="1235"/>
      <c r="BB65" s="1235"/>
      <c r="BC65" s="1235"/>
      <c r="BD65" s="1235"/>
      <c r="BE65" s="1235"/>
      <c r="BF65" s="1235"/>
      <c r="BG65" s="1235"/>
      <c r="BH65" s="1235"/>
    </row>
    <row r="66" spans="1:60" ht="21" customHeight="1" x14ac:dyDescent="0.25">
      <c r="A66" s="1230" t="str">
        <f t="shared" si="0"/>
        <v/>
      </c>
      <c r="B66" s="1230"/>
      <c r="C66" s="1230"/>
      <c r="D66" s="1230"/>
      <c r="E66" s="1230"/>
      <c r="F66" s="1230"/>
      <c r="G66" s="1230"/>
      <c r="H66" s="1230"/>
      <c r="I66" s="1230"/>
      <c r="J66" s="1230"/>
      <c r="K66" s="1230"/>
      <c r="L66" s="1230"/>
      <c r="M66" s="1230"/>
      <c r="N66" s="1230"/>
      <c r="O66" s="1230"/>
      <c r="P66" s="1231" t="str">
        <f>IF(PYS!M35="","",PYS!M35)</f>
        <v/>
      </c>
      <c r="Q66" s="1232"/>
      <c r="R66" s="1232"/>
      <c r="S66" s="1232"/>
      <c r="T66" s="1232"/>
      <c r="U66" s="1232"/>
      <c r="V66" s="1232"/>
      <c r="W66" s="1232"/>
      <c r="X66" s="1232"/>
      <c r="Y66" s="1232"/>
      <c r="Z66" s="1232"/>
      <c r="AA66" s="1232"/>
      <c r="AB66" s="1232"/>
      <c r="AC66" s="1232"/>
      <c r="AD66" s="1233"/>
      <c r="AE66" s="1234" t="str">
        <f>IF(ISBLANK(PYS!O35),"",PYS!O35)</f>
        <v/>
      </c>
      <c r="AF66" s="1234"/>
      <c r="AG66" s="1234"/>
      <c r="AH66" s="1234"/>
      <c r="AI66" s="1234"/>
      <c r="AJ66" s="1234"/>
      <c r="AK66" s="1234"/>
      <c r="AL66" s="1234"/>
      <c r="AM66" s="1234"/>
      <c r="AN66" s="1234"/>
      <c r="AO66" s="1234"/>
      <c r="AP66" s="1234"/>
      <c r="AQ66" s="1234"/>
      <c r="AR66" s="1234"/>
      <c r="AS66" s="1235" t="str">
        <f>IF(ISBLANK(PYS!P35),"",PYS!P35)</f>
        <v/>
      </c>
      <c r="AT66" s="1235"/>
      <c r="AU66" s="1235"/>
      <c r="AV66" s="1235"/>
      <c r="AW66" s="1235"/>
      <c r="AX66" s="1235"/>
      <c r="AY66" s="1235"/>
      <c r="AZ66" s="1235"/>
      <c r="BA66" s="1235"/>
      <c r="BB66" s="1235"/>
      <c r="BC66" s="1235"/>
      <c r="BD66" s="1235"/>
      <c r="BE66" s="1235"/>
      <c r="BF66" s="1235"/>
      <c r="BG66" s="1235"/>
      <c r="BH66" s="1235"/>
    </row>
    <row r="67" spans="1:60" ht="21" customHeight="1" x14ac:dyDescent="0.25">
      <c r="A67" s="1230" t="str">
        <f t="shared" si="0"/>
        <v/>
      </c>
      <c r="B67" s="1230"/>
      <c r="C67" s="1230"/>
      <c r="D67" s="1230"/>
      <c r="E67" s="1230"/>
      <c r="F67" s="1230"/>
      <c r="G67" s="1230"/>
      <c r="H67" s="1230"/>
      <c r="I67" s="1230"/>
      <c r="J67" s="1230"/>
      <c r="K67" s="1230"/>
      <c r="L67" s="1230"/>
      <c r="M67" s="1230"/>
      <c r="N67" s="1230"/>
      <c r="O67" s="1230"/>
      <c r="P67" s="1231" t="str">
        <f>IF(PYS!M36="","",PYS!M36)</f>
        <v/>
      </c>
      <c r="Q67" s="1232"/>
      <c r="R67" s="1232"/>
      <c r="S67" s="1232"/>
      <c r="T67" s="1232"/>
      <c r="U67" s="1232"/>
      <c r="V67" s="1232"/>
      <c r="W67" s="1232"/>
      <c r="X67" s="1232"/>
      <c r="Y67" s="1232"/>
      <c r="Z67" s="1232"/>
      <c r="AA67" s="1232"/>
      <c r="AB67" s="1232"/>
      <c r="AC67" s="1232"/>
      <c r="AD67" s="1233"/>
      <c r="AE67" s="1234" t="str">
        <f>IF(ISBLANK(PYS!O36),"",PYS!O36)</f>
        <v/>
      </c>
      <c r="AF67" s="1234"/>
      <c r="AG67" s="1234"/>
      <c r="AH67" s="1234"/>
      <c r="AI67" s="1234"/>
      <c r="AJ67" s="1234"/>
      <c r="AK67" s="1234"/>
      <c r="AL67" s="1234"/>
      <c r="AM67" s="1234"/>
      <c r="AN67" s="1234"/>
      <c r="AO67" s="1234"/>
      <c r="AP67" s="1234"/>
      <c r="AQ67" s="1234"/>
      <c r="AR67" s="1234"/>
      <c r="AS67" s="1235" t="str">
        <f>IF(ISBLANK(PYS!P36),"",PYS!P36)</f>
        <v/>
      </c>
      <c r="AT67" s="1235"/>
      <c r="AU67" s="1235"/>
      <c r="AV67" s="1235"/>
      <c r="AW67" s="1235"/>
      <c r="AX67" s="1235"/>
      <c r="AY67" s="1235"/>
      <c r="AZ67" s="1235"/>
      <c r="BA67" s="1235"/>
      <c r="BB67" s="1235"/>
      <c r="BC67" s="1235"/>
      <c r="BD67" s="1235"/>
      <c r="BE67" s="1235"/>
      <c r="BF67" s="1235"/>
      <c r="BG67" s="1235"/>
      <c r="BH67" s="1235"/>
    </row>
    <row r="68" spans="1:60" ht="21" customHeight="1" x14ac:dyDescent="0.25">
      <c r="A68" s="1230" t="str">
        <f t="shared" si="0"/>
        <v/>
      </c>
      <c r="B68" s="1230"/>
      <c r="C68" s="1230"/>
      <c r="D68" s="1230"/>
      <c r="E68" s="1230"/>
      <c r="F68" s="1230"/>
      <c r="G68" s="1230"/>
      <c r="H68" s="1230"/>
      <c r="I68" s="1230"/>
      <c r="J68" s="1230"/>
      <c r="K68" s="1230"/>
      <c r="L68" s="1230"/>
      <c r="M68" s="1230"/>
      <c r="N68" s="1230"/>
      <c r="O68" s="1230"/>
      <c r="P68" s="1231" t="str">
        <f>IF(PYS!M37="","",PYS!M37)</f>
        <v/>
      </c>
      <c r="Q68" s="1232"/>
      <c r="R68" s="1232"/>
      <c r="S68" s="1232"/>
      <c r="T68" s="1232"/>
      <c r="U68" s="1232"/>
      <c r="V68" s="1232"/>
      <c r="W68" s="1232"/>
      <c r="X68" s="1232"/>
      <c r="Y68" s="1232"/>
      <c r="Z68" s="1232"/>
      <c r="AA68" s="1232"/>
      <c r="AB68" s="1232"/>
      <c r="AC68" s="1232"/>
      <c r="AD68" s="1233"/>
      <c r="AE68" s="1234" t="str">
        <f>IF(ISBLANK(PYS!O37),"",PYS!O37)</f>
        <v/>
      </c>
      <c r="AF68" s="1234"/>
      <c r="AG68" s="1234"/>
      <c r="AH68" s="1234"/>
      <c r="AI68" s="1234"/>
      <c r="AJ68" s="1234"/>
      <c r="AK68" s="1234"/>
      <c r="AL68" s="1234"/>
      <c r="AM68" s="1234"/>
      <c r="AN68" s="1234"/>
      <c r="AO68" s="1234"/>
      <c r="AP68" s="1234"/>
      <c r="AQ68" s="1234"/>
      <c r="AR68" s="1234"/>
      <c r="AS68" s="1235" t="str">
        <f>IF(ISBLANK(PYS!P37),"",PYS!P37)</f>
        <v/>
      </c>
      <c r="AT68" s="1235"/>
      <c r="AU68" s="1235"/>
      <c r="AV68" s="1235"/>
      <c r="AW68" s="1235"/>
      <c r="AX68" s="1235"/>
      <c r="AY68" s="1235"/>
      <c r="AZ68" s="1235"/>
      <c r="BA68" s="1235"/>
      <c r="BB68" s="1235"/>
      <c r="BC68" s="1235"/>
      <c r="BD68" s="1235"/>
      <c r="BE68" s="1235"/>
      <c r="BF68" s="1235"/>
      <c r="BG68" s="1235"/>
      <c r="BH68" s="1235"/>
    </row>
    <row r="69" spans="1:60" ht="21" customHeight="1" x14ac:dyDescent="0.25">
      <c r="A69" s="1230" t="str">
        <f t="shared" si="0"/>
        <v/>
      </c>
      <c r="B69" s="1230"/>
      <c r="C69" s="1230"/>
      <c r="D69" s="1230"/>
      <c r="E69" s="1230"/>
      <c r="F69" s="1230"/>
      <c r="G69" s="1230"/>
      <c r="H69" s="1230"/>
      <c r="I69" s="1230"/>
      <c r="J69" s="1230"/>
      <c r="K69" s="1230"/>
      <c r="L69" s="1230"/>
      <c r="M69" s="1230"/>
      <c r="N69" s="1230"/>
      <c r="O69" s="1230"/>
      <c r="P69" s="1231" t="str">
        <f>IF(PYS!M38="","",PYS!M38)</f>
        <v/>
      </c>
      <c r="Q69" s="1232"/>
      <c r="R69" s="1232"/>
      <c r="S69" s="1232"/>
      <c r="T69" s="1232"/>
      <c r="U69" s="1232"/>
      <c r="V69" s="1232"/>
      <c r="W69" s="1232"/>
      <c r="X69" s="1232"/>
      <c r="Y69" s="1232"/>
      <c r="Z69" s="1232"/>
      <c r="AA69" s="1232"/>
      <c r="AB69" s="1232"/>
      <c r="AC69" s="1232"/>
      <c r="AD69" s="1233"/>
      <c r="AE69" s="1234" t="str">
        <f>IF(ISBLANK(PYS!O38),"",PYS!O38)</f>
        <v/>
      </c>
      <c r="AF69" s="1234"/>
      <c r="AG69" s="1234"/>
      <c r="AH69" s="1234"/>
      <c r="AI69" s="1234"/>
      <c r="AJ69" s="1234"/>
      <c r="AK69" s="1234"/>
      <c r="AL69" s="1234"/>
      <c r="AM69" s="1234"/>
      <c r="AN69" s="1234"/>
      <c r="AO69" s="1234"/>
      <c r="AP69" s="1234"/>
      <c r="AQ69" s="1234"/>
      <c r="AR69" s="1234"/>
      <c r="AS69" s="1235" t="str">
        <f>IF(ISBLANK(PYS!P38),"",PYS!P38)</f>
        <v/>
      </c>
      <c r="AT69" s="1235"/>
      <c r="AU69" s="1235"/>
      <c r="AV69" s="1235"/>
      <c r="AW69" s="1235"/>
      <c r="AX69" s="1235"/>
      <c r="AY69" s="1235"/>
      <c r="AZ69" s="1235"/>
      <c r="BA69" s="1235"/>
      <c r="BB69" s="1235"/>
      <c r="BC69" s="1235"/>
      <c r="BD69" s="1235"/>
      <c r="BE69" s="1235"/>
      <c r="BF69" s="1235"/>
      <c r="BG69" s="1235"/>
      <c r="BH69" s="1235"/>
    </row>
    <row r="70" spans="1:60" ht="21" customHeight="1" x14ac:dyDescent="0.25">
      <c r="A70" s="1230" t="str">
        <f t="shared" si="0"/>
        <v/>
      </c>
      <c r="B70" s="1230"/>
      <c r="C70" s="1230"/>
      <c r="D70" s="1230"/>
      <c r="E70" s="1230"/>
      <c r="F70" s="1230"/>
      <c r="G70" s="1230"/>
      <c r="H70" s="1230"/>
      <c r="I70" s="1230"/>
      <c r="J70" s="1230"/>
      <c r="K70" s="1230"/>
      <c r="L70" s="1230"/>
      <c r="M70" s="1230"/>
      <c r="N70" s="1230"/>
      <c r="O70" s="1230"/>
      <c r="P70" s="1231" t="str">
        <f>IF(PYS!M39="","",PYS!M39)</f>
        <v/>
      </c>
      <c r="Q70" s="1232"/>
      <c r="R70" s="1232"/>
      <c r="S70" s="1232"/>
      <c r="T70" s="1232"/>
      <c r="U70" s="1232"/>
      <c r="V70" s="1232"/>
      <c r="W70" s="1232"/>
      <c r="X70" s="1232"/>
      <c r="Y70" s="1232"/>
      <c r="Z70" s="1232"/>
      <c r="AA70" s="1232"/>
      <c r="AB70" s="1232"/>
      <c r="AC70" s="1232"/>
      <c r="AD70" s="1233"/>
      <c r="AE70" s="1234" t="str">
        <f>IF(ISBLANK(PYS!O39),"",PYS!O39)</f>
        <v/>
      </c>
      <c r="AF70" s="1234"/>
      <c r="AG70" s="1234"/>
      <c r="AH70" s="1234"/>
      <c r="AI70" s="1234"/>
      <c r="AJ70" s="1234"/>
      <c r="AK70" s="1234"/>
      <c r="AL70" s="1234"/>
      <c r="AM70" s="1234"/>
      <c r="AN70" s="1234"/>
      <c r="AO70" s="1234"/>
      <c r="AP70" s="1234"/>
      <c r="AQ70" s="1234"/>
      <c r="AR70" s="1234"/>
      <c r="AS70" s="1235" t="str">
        <f>IF(ISBLANK(PYS!P39),"",PYS!P39)</f>
        <v/>
      </c>
      <c r="AT70" s="1235"/>
      <c r="AU70" s="1235"/>
      <c r="AV70" s="1235"/>
      <c r="AW70" s="1235"/>
      <c r="AX70" s="1235"/>
      <c r="AY70" s="1235"/>
      <c r="AZ70" s="1235"/>
      <c r="BA70" s="1235"/>
      <c r="BB70" s="1235"/>
      <c r="BC70" s="1235"/>
      <c r="BD70" s="1235"/>
      <c r="BE70" s="1235"/>
      <c r="BF70" s="1235"/>
      <c r="BG70" s="1235"/>
      <c r="BH70" s="1235"/>
    </row>
    <row r="71" spans="1:60" ht="21" customHeight="1" x14ac:dyDescent="0.25">
      <c r="A71" s="1275" t="str">
        <f t="shared" si="0"/>
        <v/>
      </c>
      <c r="B71" s="1276"/>
      <c r="C71" s="1276"/>
      <c r="D71" s="1276"/>
      <c r="E71" s="1276"/>
      <c r="F71" s="1276"/>
      <c r="G71" s="1276"/>
      <c r="H71" s="1276"/>
      <c r="I71" s="1276"/>
      <c r="J71" s="1276"/>
      <c r="K71" s="1276"/>
      <c r="L71" s="1276"/>
      <c r="M71" s="1276"/>
      <c r="N71" s="1276"/>
      <c r="O71" s="1277"/>
      <c r="P71" s="1231" t="str">
        <f>IF(PYS!M40="","",PYS!M40)</f>
        <v/>
      </c>
      <c r="Q71" s="1232"/>
      <c r="R71" s="1232"/>
      <c r="S71" s="1232"/>
      <c r="T71" s="1232"/>
      <c r="U71" s="1232"/>
      <c r="V71" s="1232"/>
      <c r="W71" s="1232"/>
      <c r="X71" s="1232"/>
      <c r="Y71" s="1232"/>
      <c r="Z71" s="1232"/>
      <c r="AA71" s="1232"/>
      <c r="AB71" s="1232"/>
      <c r="AC71" s="1232"/>
      <c r="AD71" s="1233"/>
      <c r="AE71" s="1234" t="str">
        <f>IF(ISBLANK(PYS!O40),"",PYS!O40)</f>
        <v/>
      </c>
      <c r="AF71" s="1234"/>
      <c r="AG71" s="1234"/>
      <c r="AH71" s="1234"/>
      <c r="AI71" s="1234"/>
      <c r="AJ71" s="1234"/>
      <c r="AK71" s="1234"/>
      <c r="AL71" s="1234"/>
      <c r="AM71" s="1234"/>
      <c r="AN71" s="1234"/>
      <c r="AO71" s="1234"/>
      <c r="AP71" s="1234"/>
      <c r="AQ71" s="1234"/>
      <c r="AR71" s="1234"/>
      <c r="AS71" s="1235" t="str">
        <f>IF(ISBLANK(PYS!P40),"",PYS!P40)</f>
        <v/>
      </c>
      <c r="AT71" s="1235"/>
      <c r="AU71" s="1235"/>
      <c r="AV71" s="1235"/>
      <c r="AW71" s="1235"/>
      <c r="AX71" s="1235"/>
      <c r="AY71" s="1235"/>
      <c r="AZ71" s="1235"/>
      <c r="BA71" s="1235"/>
      <c r="BB71" s="1235"/>
      <c r="BC71" s="1235"/>
      <c r="BD71" s="1235"/>
      <c r="BE71" s="1235"/>
      <c r="BF71" s="1235"/>
      <c r="BG71" s="1235"/>
      <c r="BH71" s="1235"/>
    </row>
    <row r="72" spans="1:60" ht="21" customHeight="1" x14ac:dyDescent="0.25">
      <c r="A72" s="1230" t="str">
        <f t="shared" si="0"/>
        <v/>
      </c>
      <c r="B72" s="1230"/>
      <c r="C72" s="1230"/>
      <c r="D72" s="1230"/>
      <c r="E72" s="1230"/>
      <c r="F72" s="1230"/>
      <c r="G72" s="1230"/>
      <c r="H72" s="1230"/>
      <c r="I72" s="1230"/>
      <c r="J72" s="1230"/>
      <c r="K72" s="1230"/>
      <c r="L72" s="1230"/>
      <c r="M72" s="1230"/>
      <c r="N72" s="1230"/>
      <c r="O72" s="1230"/>
      <c r="P72" s="1231" t="str">
        <f>IF(PYS!M41="","",PYS!M41)</f>
        <v/>
      </c>
      <c r="Q72" s="1232"/>
      <c r="R72" s="1232"/>
      <c r="S72" s="1232"/>
      <c r="T72" s="1232"/>
      <c r="U72" s="1232"/>
      <c r="V72" s="1232"/>
      <c r="W72" s="1232"/>
      <c r="X72" s="1232"/>
      <c r="Y72" s="1232"/>
      <c r="Z72" s="1232"/>
      <c r="AA72" s="1232"/>
      <c r="AB72" s="1232"/>
      <c r="AC72" s="1232"/>
      <c r="AD72" s="1233"/>
      <c r="AE72" s="1234" t="str">
        <f>IF(ISBLANK(PYS!O41),"",PYS!O41)</f>
        <v/>
      </c>
      <c r="AF72" s="1234"/>
      <c r="AG72" s="1234"/>
      <c r="AH72" s="1234"/>
      <c r="AI72" s="1234"/>
      <c r="AJ72" s="1234"/>
      <c r="AK72" s="1234"/>
      <c r="AL72" s="1234"/>
      <c r="AM72" s="1234"/>
      <c r="AN72" s="1234"/>
      <c r="AO72" s="1234"/>
      <c r="AP72" s="1234"/>
      <c r="AQ72" s="1234"/>
      <c r="AR72" s="1234"/>
      <c r="AS72" s="1235" t="str">
        <f>IF(ISBLANK(PYS!P41),"",PYS!P41)</f>
        <v/>
      </c>
      <c r="AT72" s="1235"/>
      <c r="AU72" s="1235"/>
      <c r="AV72" s="1235"/>
      <c r="AW72" s="1235"/>
      <c r="AX72" s="1235"/>
      <c r="AY72" s="1235"/>
      <c r="AZ72" s="1235"/>
      <c r="BA72" s="1235"/>
      <c r="BB72" s="1235"/>
      <c r="BC72" s="1235"/>
      <c r="BD72" s="1235"/>
      <c r="BE72" s="1235"/>
      <c r="BF72" s="1235"/>
      <c r="BG72" s="1235"/>
      <c r="BH72" s="1235"/>
    </row>
    <row r="73" spans="1:60" ht="2.25" customHeight="1" x14ac:dyDescent="0.25">
      <c r="A73" s="754"/>
      <c r="B73" s="754"/>
      <c r="C73" s="754"/>
      <c r="D73" s="754"/>
      <c r="E73" s="754"/>
      <c r="F73" s="754"/>
      <c r="G73" s="754"/>
      <c r="H73" s="754"/>
      <c r="I73" s="754"/>
      <c r="J73" s="754"/>
      <c r="K73" s="754"/>
      <c r="L73" s="754"/>
      <c r="M73" s="754"/>
      <c r="N73" s="754"/>
      <c r="O73" s="754"/>
      <c r="P73" s="755"/>
      <c r="Q73" s="755"/>
      <c r="R73" s="755"/>
      <c r="S73" s="755"/>
      <c r="T73" s="755"/>
      <c r="U73" s="755"/>
      <c r="V73" s="755"/>
      <c r="W73" s="755"/>
      <c r="X73" s="755"/>
      <c r="Y73" s="755"/>
      <c r="Z73" s="755"/>
      <c r="AA73" s="755"/>
      <c r="AB73" s="755"/>
      <c r="AC73" s="755"/>
      <c r="AD73" s="755"/>
      <c r="AE73" s="755"/>
      <c r="AF73" s="755"/>
      <c r="AG73" s="755"/>
      <c r="AH73" s="755"/>
      <c r="AI73" s="755"/>
      <c r="AJ73" s="755"/>
      <c r="AK73" s="755"/>
      <c r="AL73" s="755"/>
      <c r="AM73" s="755"/>
      <c r="AN73" s="755"/>
      <c r="AO73" s="755"/>
      <c r="AP73" s="755"/>
      <c r="AQ73" s="755"/>
      <c r="AR73" s="755"/>
      <c r="AS73" s="756"/>
      <c r="AT73" s="756"/>
      <c r="AU73" s="756"/>
      <c r="AV73" s="756"/>
      <c r="AW73" s="756"/>
      <c r="AX73" s="756"/>
      <c r="AY73" s="756"/>
      <c r="AZ73" s="756"/>
      <c r="BA73" s="756"/>
      <c r="BB73" s="756"/>
      <c r="BC73" s="756"/>
      <c r="BD73" s="756"/>
      <c r="BE73" s="756"/>
      <c r="BF73" s="756"/>
      <c r="BG73" s="756"/>
      <c r="BH73" s="756"/>
    </row>
    <row r="74" spans="1:60" x14ac:dyDescent="0.25">
      <c r="A74" s="1274" t="s">
        <v>8190</v>
      </c>
      <c r="B74" s="1274"/>
      <c r="C74" s="1274"/>
      <c r="D74" s="1274"/>
      <c r="E74" s="1274"/>
      <c r="F74" s="1274"/>
      <c r="G74" s="1274"/>
      <c r="H74" s="1274"/>
      <c r="I74" s="1274"/>
      <c r="J74" s="1274"/>
      <c r="K74" s="1274"/>
      <c r="L74" s="1274"/>
      <c r="M74" s="1274"/>
      <c r="N74" s="1274"/>
      <c r="O74" s="1274"/>
      <c r="P74" s="1274"/>
      <c r="Q74" s="1274"/>
      <c r="R74" s="1274"/>
      <c r="S74" s="1274"/>
      <c r="T74" s="1274"/>
      <c r="U74" s="1274"/>
      <c r="V74" s="1274"/>
      <c r="W74" s="1274"/>
      <c r="X74" s="1274"/>
      <c r="Y74" s="1274"/>
      <c r="Z74" s="1274"/>
      <c r="AA74" s="1274"/>
      <c r="AB74" s="1274"/>
      <c r="AC74" s="1274"/>
      <c r="AD74" s="1274"/>
      <c r="AE74" s="1274"/>
      <c r="AF74" s="1274"/>
      <c r="AG74" s="1274"/>
      <c r="AH74" s="1274"/>
      <c r="AI74" s="1274"/>
      <c r="AJ74" s="1274"/>
      <c r="AK74" s="1274"/>
      <c r="AL74" s="1274"/>
      <c r="AM74" s="1274"/>
      <c r="AN74" s="1274"/>
      <c r="AO74" s="1274"/>
      <c r="AP74" s="1274"/>
      <c r="AQ74" s="1274"/>
      <c r="AR74" s="1274"/>
      <c r="AS74" s="1274"/>
      <c r="AT74" s="1274"/>
      <c r="AU74" s="1274"/>
      <c r="AV74" s="1274"/>
      <c r="AW74" s="1274"/>
      <c r="AX74" s="1274"/>
      <c r="AY74" s="1274"/>
      <c r="AZ74" s="1274"/>
      <c r="BA74" s="1274"/>
      <c r="BB74" s="1274"/>
      <c r="BC74" s="1274"/>
      <c r="BD74" s="1274"/>
      <c r="BE74" s="1274"/>
      <c r="BF74" s="1274"/>
      <c r="BG74" s="1274"/>
      <c r="BH74" s="1274"/>
    </row>
    <row r="75" spans="1:60" ht="6" customHeight="1" x14ac:dyDescent="0.25">
      <c r="A75" s="525"/>
      <c r="B75" s="525"/>
      <c r="C75" s="525"/>
      <c r="D75" s="525"/>
      <c r="E75" s="525"/>
      <c r="F75" s="525"/>
      <c r="G75" s="525"/>
      <c r="H75" s="525"/>
      <c r="I75" s="525"/>
      <c r="J75" s="525"/>
      <c r="K75" s="525"/>
      <c r="L75" s="525"/>
      <c r="M75" s="525"/>
      <c r="N75" s="525"/>
      <c r="O75" s="525"/>
      <c r="P75" s="525"/>
      <c r="Q75" s="525"/>
      <c r="R75" s="525"/>
      <c r="S75" s="525"/>
      <c r="T75" s="525"/>
      <c r="U75" s="525"/>
      <c r="V75" s="525"/>
      <c r="W75" s="525"/>
      <c r="X75" s="525"/>
      <c r="Y75" s="525"/>
      <c r="Z75" s="525"/>
      <c r="AA75" s="525"/>
      <c r="AB75" s="525"/>
      <c r="AC75" s="525"/>
      <c r="AD75" s="525"/>
      <c r="AE75" s="525"/>
      <c r="AF75" s="525"/>
      <c r="AG75" s="525"/>
      <c r="AH75" s="525"/>
      <c r="AI75" s="525"/>
      <c r="AJ75" s="525"/>
      <c r="AK75" s="525"/>
      <c r="AL75" s="525"/>
      <c r="AM75" s="525"/>
      <c r="AN75" s="525"/>
      <c r="AO75" s="525"/>
      <c r="AP75" s="525"/>
      <c r="AQ75" s="525"/>
      <c r="AR75" s="525"/>
      <c r="AS75" s="525"/>
      <c r="AT75" s="525"/>
      <c r="AU75" s="525"/>
      <c r="AV75" s="525"/>
      <c r="AW75" s="525"/>
      <c r="AX75" s="525"/>
      <c r="AY75" s="525"/>
      <c r="AZ75" s="525"/>
      <c r="BA75" s="525"/>
      <c r="BB75" s="525"/>
      <c r="BC75" s="525"/>
      <c r="BD75" s="525"/>
      <c r="BE75" s="525"/>
      <c r="BF75" s="525"/>
      <c r="BG75" s="525"/>
      <c r="BH75" s="525"/>
    </row>
    <row r="76" spans="1:60" x14ac:dyDescent="0.25">
      <c r="A76" s="1236" t="s">
        <v>7873</v>
      </c>
      <c r="B76" s="1236"/>
      <c r="C76" s="1236"/>
      <c r="D76" s="1236"/>
      <c r="E76" s="1236"/>
      <c r="F76" s="1236"/>
      <c r="G76" s="1236"/>
      <c r="H76" s="1236"/>
      <c r="I76" s="1236"/>
      <c r="J76" s="1236"/>
      <c r="K76" s="1236"/>
      <c r="L76" s="1236"/>
      <c r="M76" s="1236"/>
      <c r="N76" s="1236"/>
      <c r="O76" s="1236"/>
      <c r="P76" s="1236"/>
      <c r="Q76" s="1236"/>
      <c r="R76" s="1236"/>
      <c r="S76" s="1236"/>
      <c r="T76" s="1236"/>
      <c r="U76" s="1236"/>
      <c r="V76" s="1236"/>
      <c r="W76" s="1236"/>
      <c r="X76" s="1236"/>
      <c r="Y76" s="1236"/>
      <c r="Z76" s="1236"/>
      <c r="AA76" s="1236"/>
      <c r="AB76" s="1236"/>
      <c r="AC76" s="1236"/>
      <c r="AD76" s="1236"/>
      <c r="AE76" s="1236" t="str">
        <f ca="1">OFFSET(AT16,COUNTA(AT16:BA141)-1,0)</f>
        <v/>
      </c>
      <c r="AF76" s="1236"/>
      <c r="AG76" s="1236"/>
      <c r="AH76" s="1236"/>
      <c r="AI76" s="1236"/>
      <c r="AJ76" s="1236"/>
      <c r="AK76" s="1236"/>
      <c r="AL76" s="1236"/>
      <c r="AM76" s="1236"/>
      <c r="AN76" s="1236"/>
      <c r="AO76" s="1236"/>
      <c r="AP76" s="1236"/>
      <c r="AQ76" s="1236"/>
      <c r="AR76" s="1236"/>
      <c r="AS76" s="1236"/>
      <c r="AT76" s="1236"/>
      <c r="AU76" s="1236"/>
      <c r="AV76" s="1236"/>
      <c r="AW76" s="1236"/>
      <c r="AX76" s="1236"/>
      <c r="AY76" s="1236"/>
      <c r="AZ76" s="1236"/>
      <c r="BA76" s="1236"/>
      <c r="BB76" s="1236"/>
      <c r="BC76" s="1236"/>
      <c r="BD76" s="1236"/>
      <c r="BE76" s="1236"/>
      <c r="BF76" s="1236"/>
      <c r="BG76" s="1236"/>
      <c r="BH76" s="1236"/>
    </row>
    <row r="77" spans="1:60" ht="87.75" customHeight="1" x14ac:dyDescent="0.25">
      <c r="A77" s="1212" t="str">
        <f>CONCATENATE(PYS!Y26,CHAR(10)," ",PYS!Z26)</f>
        <v>0
 0</v>
      </c>
      <c r="B77" s="1213"/>
      <c r="C77" s="1213"/>
      <c r="D77" s="1213"/>
      <c r="E77" s="1213"/>
      <c r="F77" s="1213"/>
      <c r="G77" s="1213"/>
      <c r="H77" s="1213"/>
      <c r="I77" s="1213"/>
      <c r="J77" s="1213"/>
      <c r="K77" s="1213"/>
      <c r="L77" s="1213"/>
      <c r="M77" s="1213"/>
      <c r="N77" s="1213"/>
      <c r="O77" s="1214"/>
      <c r="P77" s="1218" t="s">
        <v>8016</v>
      </c>
      <c r="Q77" s="1219"/>
      <c r="R77" s="1219"/>
      <c r="S77" s="1219"/>
      <c r="T77" s="1219"/>
      <c r="U77" s="1219"/>
      <c r="V77" s="1219"/>
      <c r="W77" s="1219"/>
      <c r="X77" s="1219"/>
      <c r="Y77" s="1219"/>
      <c r="Z77" s="1219"/>
      <c r="AA77" s="1219"/>
      <c r="AB77" s="1219"/>
      <c r="AC77" s="1219"/>
      <c r="AD77" s="1220"/>
      <c r="AE77" s="1218" t="str">
        <f ca="1">PYS!AB26</f>
        <v>FECHA DE EXPEDICIÓN: 31-08-2026</v>
      </c>
      <c r="AF77" s="1219"/>
      <c r="AG77" s="1219"/>
      <c r="AH77" s="1219"/>
      <c r="AI77" s="1219"/>
      <c r="AJ77" s="1219"/>
      <c r="AK77" s="1219"/>
      <c r="AL77" s="1219"/>
      <c r="AM77" s="1219"/>
      <c r="AN77" s="1219"/>
      <c r="AO77" s="1219"/>
      <c r="AP77" s="1219"/>
      <c r="AQ77" s="1219"/>
      <c r="AR77" s="1220"/>
      <c r="AS77" s="1224" t="s">
        <v>7874</v>
      </c>
      <c r="AT77" s="1225"/>
      <c r="AU77" s="1225"/>
      <c r="AV77" s="1225"/>
      <c r="AW77" s="1225"/>
      <c r="AX77" s="1225"/>
      <c r="AY77" s="1225"/>
      <c r="AZ77" s="1225"/>
      <c r="BA77" s="1225"/>
      <c r="BB77" s="1225"/>
      <c r="BC77" s="1225"/>
      <c r="BD77" s="1225"/>
      <c r="BE77" s="1225"/>
      <c r="BF77" s="1225"/>
      <c r="BG77" s="1225"/>
      <c r="BH77" s="1226"/>
    </row>
    <row r="78" spans="1:60" ht="12.75" customHeight="1" x14ac:dyDescent="0.25">
      <c r="A78" s="1215"/>
      <c r="B78" s="1216"/>
      <c r="C78" s="1216"/>
      <c r="D78" s="1216"/>
      <c r="E78" s="1216"/>
      <c r="F78" s="1216"/>
      <c r="G78" s="1216"/>
      <c r="H78" s="1216"/>
      <c r="I78" s="1216"/>
      <c r="J78" s="1216"/>
      <c r="K78" s="1216"/>
      <c r="L78" s="1216"/>
      <c r="M78" s="1216"/>
      <c r="N78" s="1216"/>
      <c r="O78" s="1217"/>
      <c r="P78" s="1221"/>
      <c r="Q78" s="1222"/>
      <c r="R78" s="1222"/>
      <c r="S78" s="1222"/>
      <c r="T78" s="1222"/>
      <c r="U78" s="1222"/>
      <c r="V78" s="1222"/>
      <c r="W78" s="1222"/>
      <c r="X78" s="1222"/>
      <c r="Y78" s="1222"/>
      <c r="Z78" s="1222"/>
      <c r="AA78" s="1222"/>
      <c r="AB78" s="1222"/>
      <c r="AC78" s="1222"/>
      <c r="AD78" s="1223"/>
      <c r="AE78" s="1221"/>
      <c r="AF78" s="1222"/>
      <c r="AG78" s="1222"/>
      <c r="AH78" s="1222"/>
      <c r="AI78" s="1222"/>
      <c r="AJ78" s="1222"/>
      <c r="AK78" s="1222"/>
      <c r="AL78" s="1222"/>
      <c r="AM78" s="1222"/>
      <c r="AN78" s="1222"/>
      <c r="AO78" s="1222"/>
      <c r="AP78" s="1222"/>
      <c r="AQ78" s="1222"/>
      <c r="AR78" s="1223"/>
      <c r="AS78" s="1227" t="s">
        <v>7875</v>
      </c>
      <c r="AT78" s="1228"/>
      <c r="AU78" s="1228"/>
      <c r="AV78" s="1228"/>
      <c r="AW78" s="1228"/>
      <c r="AX78" s="1228"/>
      <c r="AY78" s="1228"/>
      <c r="AZ78" s="1228"/>
      <c r="BA78" s="1228"/>
      <c r="BB78" s="1228"/>
      <c r="BC78" s="1228"/>
      <c r="BD78" s="1228"/>
      <c r="BE78" s="1228"/>
      <c r="BF78" s="1228"/>
      <c r="BG78" s="1228"/>
      <c r="BH78" s="1229"/>
    </row>
  </sheetData>
  <mergeCells count="434">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 ref="BB43:BH43"/>
    <mergeCell ref="A43:G43"/>
    <mergeCell ref="H43:L43"/>
    <mergeCell ref="M43:Q43"/>
    <mergeCell ref="R43:W43"/>
    <mergeCell ref="X43:AC43"/>
    <mergeCell ref="AD43:AH43"/>
    <mergeCell ref="AI43:AM43"/>
    <mergeCell ref="AN43:AS43"/>
    <mergeCell ref="AT43:BA43"/>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P55:AD55"/>
    <mergeCell ref="AE55:AR55"/>
    <mergeCell ref="AS55:BH55"/>
    <mergeCell ref="A56:O56"/>
    <mergeCell ref="P56:AD56"/>
    <mergeCell ref="AE56:AR56"/>
    <mergeCell ref="A57:O57"/>
    <mergeCell ref="P57:AD57"/>
    <mergeCell ref="AE57:AR57"/>
    <mergeCell ref="A58:O58"/>
    <mergeCell ref="P58:AD58"/>
    <mergeCell ref="AE58:AR58"/>
    <mergeCell ref="AS58:BH58"/>
    <mergeCell ref="A59:O59"/>
    <mergeCell ref="P59:AD59"/>
    <mergeCell ref="AE59:AR59"/>
    <mergeCell ref="AS59:BH59"/>
    <mergeCell ref="A60:O60"/>
    <mergeCell ref="P60:AD60"/>
    <mergeCell ref="AE60:AR60"/>
    <mergeCell ref="AS60:BH60"/>
    <mergeCell ref="A64:O64"/>
    <mergeCell ref="P64:AD64"/>
    <mergeCell ref="AE64:AR64"/>
    <mergeCell ref="AS64:BH64"/>
    <mergeCell ref="A65:O65"/>
    <mergeCell ref="P65:AD65"/>
    <mergeCell ref="AE65:AR65"/>
    <mergeCell ref="AS65:BH65"/>
    <mergeCell ref="A66:O66"/>
    <mergeCell ref="P66:AD66"/>
    <mergeCell ref="AE66:AR66"/>
    <mergeCell ref="AS66:BH66"/>
    <mergeCell ref="AS61:BH61"/>
    <mergeCell ref="A62:O62"/>
    <mergeCell ref="P62:AD62"/>
    <mergeCell ref="AE62:AR62"/>
    <mergeCell ref="AS62:BH62"/>
    <mergeCell ref="A63:O63"/>
    <mergeCell ref="P63:AD63"/>
    <mergeCell ref="AE63:AR63"/>
    <mergeCell ref="AS63:BH63"/>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868"/>
      <c r="B1" s="1281">
        <v>46023</v>
      </c>
      <c r="C1" s="1281"/>
      <c r="D1" s="1281"/>
      <c r="E1" s="1281"/>
      <c r="F1" s="1281"/>
      <c r="G1" s="1281"/>
      <c r="H1" s="1281"/>
      <c r="I1" s="1281"/>
      <c r="J1" s="1281"/>
      <c r="K1" s="1281"/>
      <c r="L1" s="1281"/>
      <c r="M1" s="1281"/>
      <c r="N1" s="1281"/>
      <c r="O1" s="1281"/>
      <c r="P1" s="1281"/>
      <c r="Q1" s="1281"/>
      <c r="R1" s="1281"/>
      <c r="S1" s="1281"/>
      <c r="T1" s="1281"/>
      <c r="U1" s="1281"/>
      <c r="V1" s="1281"/>
      <c r="W1" s="1281"/>
      <c r="X1" s="1281"/>
      <c r="Y1" s="869"/>
    </row>
    <row r="2" spans="1:25" x14ac:dyDescent="0.25">
      <c r="A2" s="868"/>
      <c r="B2" s="869"/>
      <c r="C2" s="869"/>
      <c r="D2" s="870"/>
      <c r="E2" s="870"/>
      <c r="F2" s="870"/>
      <c r="G2" s="870"/>
      <c r="H2" s="869"/>
      <c r="I2" s="871"/>
      <c r="J2" s="869"/>
      <c r="K2" s="869"/>
      <c r="L2" s="869"/>
      <c r="M2" s="869"/>
      <c r="N2" s="869"/>
      <c r="O2" s="869"/>
      <c r="P2" s="869"/>
      <c r="Q2" s="871"/>
      <c r="R2" s="869"/>
      <c r="S2" s="869"/>
      <c r="T2" s="869"/>
      <c r="U2" s="869"/>
      <c r="V2" s="869"/>
      <c r="W2" s="869"/>
      <c r="X2" s="869"/>
      <c r="Y2" s="869"/>
    </row>
    <row r="3" spans="1:25" x14ac:dyDescent="0.25">
      <c r="A3" s="868"/>
      <c r="B3" s="1278">
        <v>46023</v>
      </c>
      <c r="C3" s="1279"/>
      <c r="D3" s="1279"/>
      <c r="E3" s="1279"/>
      <c r="F3" s="1279"/>
      <c r="G3" s="1279"/>
      <c r="H3" s="1280"/>
      <c r="I3" s="868"/>
      <c r="J3" s="1278">
        <v>46054</v>
      </c>
      <c r="K3" s="1279"/>
      <c r="L3" s="1279"/>
      <c r="M3" s="1279"/>
      <c r="N3" s="1279"/>
      <c r="O3" s="1279"/>
      <c r="P3" s="1280"/>
      <c r="Q3" s="868"/>
      <c r="R3" s="1278">
        <v>46082</v>
      </c>
      <c r="S3" s="1279"/>
      <c r="T3" s="1279"/>
      <c r="U3" s="1279"/>
      <c r="V3" s="1279"/>
      <c r="W3" s="1279"/>
      <c r="X3" s="1280"/>
      <c r="Y3" s="872"/>
    </row>
    <row r="4" spans="1:25" x14ac:dyDescent="0.25">
      <c r="A4" s="868"/>
      <c r="B4" s="873" t="s">
        <v>8368</v>
      </c>
      <c r="C4" s="874" t="s">
        <v>8369</v>
      </c>
      <c r="D4" s="874" t="s">
        <v>118</v>
      </c>
      <c r="E4" s="874" t="s">
        <v>8370</v>
      </c>
      <c r="F4" s="874" t="s">
        <v>8371</v>
      </c>
      <c r="G4" s="874" t="s">
        <v>8372</v>
      </c>
      <c r="H4" s="875" t="s">
        <v>123</v>
      </c>
      <c r="I4" s="876"/>
      <c r="J4" s="873" t="s">
        <v>8368</v>
      </c>
      <c r="K4" s="874" t="s">
        <v>8369</v>
      </c>
      <c r="L4" s="874" t="s">
        <v>118</v>
      </c>
      <c r="M4" s="874" t="s">
        <v>8370</v>
      </c>
      <c r="N4" s="874" t="s">
        <v>8371</v>
      </c>
      <c r="O4" s="874" t="s">
        <v>8372</v>
      </c>
      <c r="P4" s="875" t="s">
        <v>123</v>
      </c>
      <c r="Q4" s="876"/>
      <c r="R4" s="873" t="s">
        <v>8368</v>
      </c>
      <c r="S4" s="874" t="s">
        <v>8369</v>
      </c>
      <c r="T4" s="874" t="s">
        <v>118</v>
      </c>
      <c r="U4" s="874" t="s">
        <v>8370</v>
      </c>
      <c r="V4" s="874" t="s">
        <v>8371</v>
      </c>
      <c r="W4" s="874" t="s">
        <v>8372</v>
      </c>
      <c r="X4" s="875" t="s">
        <v>123</v>
      </c>
      <c r="Y4" s="872"/>
    </row>
    <row r="5" spans="1:25" x14ac:dyDescent="0.25">
      <c r="A5" s="868"/>
      <c r="B5" s="877"/>
      <c r="C5" s="878"/>
      <c r="D5" s="878"/>
      <c r="E5" s="888">
        <v>46023</v>
      </c>
      <c r="F5" s="879">
        <v>46024</v>
      </c>
      <c r="G5" s="888">
        <v>46025</v>
      </c>
      <c r="H5" s="889">
        <v>46026</v>
      </c>
      <c r="I5" s="876"/>
      <c r="J5" s="877"/>
      <c r="K5" s="878"/>
      <c r="L5" s="878"/>
      <c r="M5" s="878"/>
      <c r="N5" s="878"/>
      <c r="O5" s="893"/>
      <c r="P5" s="889">
        <v>46054</v>
      </c>
      <c r="Q5" s="876"/>
      <c r="R5" s="877"/>
      <c r="S5" s="878"/>
      <c r="T5" s="878"/>
      <c r="U5" s="878"/>
      <c r="V5" s="878"/>
      <c r="W5" s="893"/>
      <c r="X5" s="889">
        <v>46082</v>
      </c>
      <c r="Y5" s="872"/>
    </row>
    <row r="6" spans="1:25" x14ac:dyDescent="0.25">
      <c r="A6" s="868"/>
      <c r="B6" s="880">
        <v>46027</v>
      </c>
      <c r="C6" s="879">
        <v>46028</v>
      </c>
      <c r="D6" s="879">
        <v>46029</v>
      </c>
      <c r="E6" s="879">
        <v>46030</v>
      </c>
      <c r="F6" s="879">
        <v>46031</v>
      </c>
      <c r="G6" s="888">
        <v>46032</v>
      </c>
      <c r="H6" s="889">
        <v>46033</v>
      </c>
      <c r="I6" s="876"/>
      <c r="J6" s="880">
        <v>46055</v>
      </c>
      <c r="K6" s="879">
        <v>46056</v>
      </c>
      <c r="L6" s="879">
        <v>46057</v>
      </c>
      <c r="M6" s="879">
        <v>46058</v>
      </c>
      <c r="N6" s="879">
        <v>46059</v>
      </c>
      <c r="O6" s="888">
        <v>46060</v>
      </c>
      <c r="P6" s="889">
        <v>46061</v>
      </c>
      <c r="Q6" s="876"/>
      <c r="R6" s="880">
        <v>46083</v>
      </c>
      <c r="S6" s="879">
        <v>46084</v>
      </c>
      <c r="T6" s="879">
        <v>46085</v>
      </c>
      <c r="U6" s="879">
        <v>46086</v>
      </c>
      <c r="V6" s="879">
        <v>46087</v>
      </c>
      <c r="W6" s="888">
        <v>46088</v>
      </c>
      <c r="X6" s="889">
        <v>46089</v>
      </c>
      <c r="Y6" s="872"/>
    </row>
    <row r="7" spans="1:25" x14ac:dyDescent="0.25">
      <c r="A7" s="868"/>
      <c r="B7" s="894">
        <v>46034</v>
      </c>
      <c r="C7" s="879">
        <v>46035</v>
      </c>
      <c r="D7" s="879">
        <v>46036</v>
      </c>
      <c r="E7" s="879">
        <v>46037</v>
      </c>
      <c r="F7" s="879">
        <v>46038</v>
      </c>
      <c r="G7" s="888">
        <v>46039</v>
      </c>
      <c r="H7" s="889">
        <v>46040</v>
      </c>
      <c r="I7" s="876"/>
      <c r="J7" s="880">
        <v>46062</v>
      </c>
      <c r="K7" s="879">
        <v>46063</v>
      </c>
      <c r="L7" s="879">
        <v>46064</v>
      </c>
      <c r="M7" s="879">
        <v>46065</v>
      </c>
      <c r="N7" s="879">
        <v>46066</v>
      </c>
      <c r="O7" s="888">
        <v>46067</v>
      </c>
      <c r="P7" s="889">
        <v>46068</v>
      </c>
      <c r="Q7" s="876"/>
      <c r="R7" s="880">
        <v>46090</v>
      </c>
      <c r="S7" s="879">
        <v>46091</v>
      </c>
      <c r="T7" s="879">
        <v>46092</v>
      </c>
      <c r="U7" s="879">
        <v>46093</v>
      </c>
      <c r="V7" s="879">
        <v>46094</v>
      </c>
      <c r="W7" s="888">
        <v>46095</v>
      </c>
      <c r="X7" s="889">
        <v>46096</v>
      </c>
      <c r="Y7" s="872"/>
    </row>
    <row r="8" spans="1:25" x14ac:dyDescent="0.25">
      <c r="A8" s="868"/>
      <c r="B8" s="880">
        <v>46041</v>
      </c>
      <c r="C8" s="879">
        <v>46042</v>
      </c>
      <c r="D8" s="879">
        <v>46043</v>
      </c>
      <c r="E8" s="879">
        <v>46044</v>
      </c>
      <c r="F8" s="879">
        <v>46045</v>
      </c>
      <c r="G8" s="888">
        <v>46046</v>
      </c>
      <c r="H8" s="889">
        <v>46047</v>
      </c>
      <c r="I8" s="876"/>
      <c r="J8" s="880">
        <v>46069</v>
      </c>
      <c r="K8" s="879">
        <v>46070</v>
      </c>
      <c r="L8" s="879">
        <v>46071</v>
      </c>
      <c r="M8" s="879">
        <v>46072</v>
      </c>
      <c r="N8" s="879">
        <v>46073</v>
      </c>
      <c r="O8" s="888">
        <v>46074</v>
      </c>
      <c r="P8" s="889">
        <v>46075</v>
      </c>
      <c r="Q8" s="876"/>
      <c r="R8" s="880">
        <v>46097</v>
      </c>
      <c r="S8" s="879">
        <v>46098</v>
      </c>
      <c r="T8" s="879">
        <v>46099</v>
      </c>
      <c r="U8" s="879">
        <v>46100</v>
      </c>
      <c r="V8" s="879">
        <v>46101</v>
      </c>
      <c r="W8" s="888">
        <v>46102</v>
      </c>
      <c r="X8" s="889">
        <v>46103</v>
      </c>
      <c r="Y8" s="872"/>
    </row>
    <row r="9" spans="1:25" x14ac:dyDescent="0.25">
      <c r="A9" s="868"/>
      <c r="B9" s="880">
        <v>46048</v>
      </c>
      <c r="C9" s="879">
        <v>46049</v>
      </c>
      <c r="D9" s="879">
        <v>46050</v>
      </c>
      <c r="E9" s="879">
        <v>46051</v>
      </c>
      <c r="F9" s="879">
        <v>46052</v>
      </c>
      <c r="G9" s="888">
        <v>46053</v>
      </c>
      <c r="H9" s="890"/>
      <c r="I9" s="876"/>
      <c r="J9" s="880">
        <v>46076</v>
      </c>
      <c r="K9" s="879">
        <v>46077</v>
      </c>
      <c r="L9" s="879">
        <v>46078</v>
      </c>
      <c r="M9" s="879">
        <v>46079</v>
      </c>
      <c r="N9" s="879">
        <v>46080</v>
      </c>
      <c r="O9" s="888">
        <v>46081</v>
      </c>
      <c r="P9" s="890"/>
      <c r="Q9" s="876"/>
      <c r="R9" s="894">
        <v>46104</v>
      </c>
      <c r="S9" s="879">
        <v>46105</v>
      </c>
      <c r="T9" s="879">
        <v>46106</v>
      </c>
      <c r="U9" s="879">
        <v>46107</v>
      </c>
      <c r="V9" s="879">
        <v>46108</v>
      </c>
      <c r="W9" s="888">
        <v>46109</v>
      </c>
      <c r="X9" s="889">
        <v>46110</v>
      </c>
      <c r="Y9" s="872"/>
    </row>
    <row r="10" spans="1:25" x14ac:dyDescent="0.25">
      <c r="A10" s="868"/>
      <c r="B10" s="881"/>
      <c r="C10" s="882"/>
      <c r="D10" s="882"/>
      <c r="E10" s="882"/>
      <c r="F10" s="882"/>
      <c r="G10" s="891"/>
      <c r="H10" s="892"/>
      <c r="I10" s="876"/>
      <c r="J10" s="881"/>
      <c r="K10" s="882"/>
      <c r="L10" s="882"/>
      <c r="M10" s="882"/>
      <c r="N10" s="882"/>
      <c r="O10" s="891"/>
      <c r="P10" s="892"/>
      <c r="Q10" s="876"/>
      <c r="R10" s="883">
        <v>46111</v>
      </c>
      <c r="S10" s="884">
        <v>46112</v>
      </c>
      <c r="T10" s="882"/>
      <c r="U10" s="882"/>
      <c r="V10" s="882"/>
      <c r="W10" s="891"/>
      <c r="X10" s="892"/>
      <c r="Y10" s="872"/>
    </row>
    <row r="11" spans="1:25" x14ac:dyDescent="0.25">
      <c r="A11" s="868"/>
      <c r="B11" s="885"/>
      <c r="C11" s="885"/>
      <c r="D11" s="885"/>
      <c r="E11" s="885"/>
      <c r="F11" s="885"/>
      <c r="G11" s="885"/>
      <c r="H11" s="885"/>
      <c r="I11" s="876"/>
      <c r="J11" s="885"/>
      <c r="K11" s="885"/>
      <c r="L11" s="885"/>
      <c r="M11" s="885"/>
      <c r="N11" s="885"/>
      <c r="O11" s="885"/>
      <c r="P11" s="885"/>
      <c r="Q11" s="876"/>
      <c r="R11" s="885"/>
      <c r="S11" s="885"/>
      <c r="T11" s="885"/>
      <c r="U11" s="885"/>
      <c r="V11" s="885"/>
      <c r="W11" s="885"/>
      <c r="X11" s="885"/>
      <c r="Y11" s="872"/>
    </row>
    <row r="12" spans="1:25" x14ac:dyDescent="0.25">
      <c r="A12" s="868"/>
      <c r="B12" s="1278">
        <v>46113</v>
      </c>
      <c r="C12" s="1279"/>
      <c r="D12" s="1279"/>
      <c r="E12" s="1279"/>
      <c r="F12" s="1279"/>
      <c r="G12" s="1279"/>
      <c r="H12" s="1280"/>
      <c r="I12" s="868"/>
      <c r="J12" s="1278">
        <v>46143</v>
      </c>
      <c r="K12" s="1279"/>
      <c r="L12" s="1279"/>
      <c r="M12" s="1279"/>
      <c r="N12" s="1279"/>
      <c r="O12" s="1279"/>
      <c r="P12" s="1280"/>
      <c r="Q12" s="868"/>
      <c r="R12" s="1278">
        <v>46174</v>
      </c>
      <c r="S12" s="1279"/>
      <c r="T12" s="1279"/>
      <c r="U12" s="1279"/>
      <c r="V12" s="1279"/>
      <c r="W12" s="1279"/>
      <c r="X12" s="1280"/>
      <c r="Y12" s="872"/>
    </row>
    <row r="13" spans="1:25" x14ac:dyDescent="0.25">
      <c r="A13" s="868"/>
      <c r="B13" s="873" t="s">
        <v>8368</v>
      </c>
      <c r="C13" s="874" t="s">
        <v>8369</v>
      </c>
      <c r="D13" s="874" t="s">
        <v>118</v>
      </c>
      <c r="E13" s="874" t="s">
        <v>8370</v>
      </c>
      <c r="F13" s="874" t="s">
        <v>8371</v>
      </c>
      <c r="G13" s="874" t="s">
        <v>8372</v>
      </c>
      <c r="H13" s="875" t="s">
        <v>123</v>
      </c>
      <c r="I13" s="876"/>
      <c r="J13" s="873" t="s">
        <v>8368</v>
      </c>
      <c r="K13" s="874" t="s">
        <v>8369</v>
      </c>
      <c r="L13" s="874" t="s">
        <v>118</v>
      </c>
      <c r="M13" s="874" t="s">
        <v>8370</v>
      </c>
      <c r="N13" s="874" t="s">
        <v>8371</v>
      </c>
      <c r="O13" s="874" t="s">
        <v>8372</v>
      </c>
      <c r="P13" s="875" t="s">
        <v>123</v>
      </c>
      <c r="Q13" s="876"/>
      <c r="R13" s="873" t="s">
        <v>8368</v>
      </c>
      <c r="S13" s="874" t="s">
        <v>8369</v>
      </c>
      <c r="T13" s="874" t="s">
        <v>118</v>
      </c>
      <c r="U13" s="874" t="s">
        <v>8370</v>
      </c>
      <c r="V13" s="874" t="s">
        <v>8371</v>
      </c>
      <c r="W13" s="874" t="s">
        <v>8372</v>
      </c>
      <c r="X13" s="875" t="s">
        <v>123</v>
      </c>
      <c r="Y13" s="872"/>
    </row>
    <row r="14" spans="1:25" x14ac:dyDescent="0.25">
      <c r="A14" s="868"/>
      <c r="B14" s="877"/>
      <c r="C14" s="878"/>
      <c r="D14" s="879">
        <v>46113</v>
      </c>
      <c r="E14" s="888">
        <v>46114</v>
      </c>
      <c r="F14" s="888">
        <v>46115</v>
      </c>
      <c r="G14" s="888">
        <v>46116</v>
      </c>
      <c r="H14" s="889">
        <v>46117</v>
      </c>
      <c r="I14" s="876"/>
      <c r="J14" s="877"/>
      <c r="K14" s="878"/>
      <c r="L14" s="878"/>
      <c r="M14" s="878"/>
      <c r="N14" s="888">
        <v>46143</v>
      </c>
      <c r="O14" s="888">
        <v>46144</v>
      </c>
      <c r="P14" s="889">
        <v>46145</v>
      </c>
      <c r="Q14" s="876"/>
      <c r="R14" s="880">
        <v>46174</v>
      </c>
      <c r="S14" s="879">
        <v>46175</v>
      </c>
      <c r="T14" s="879">
        <v>46176</v>
      </c>
      <c r="U14" s="879">
        <v>46177</v>
      </c>
      <c r="V14" s="879">
        <v>46178</v>
      </c>
      <c r="W14" s="888">
        <v>46179</v>
      </c>
      <c r="X14" s="889">
        <v>46180</v>
      </c>
      <c r="Y14" s="872"/>
    </row>
    <row r="15" spans="1:25" x14ac:dyDescent="0.25">
      <c r="A15" s="868"/>
      <c r="B15" s="880">
        <v>46118</v>
      </c>
      <c r="C15" s="879">
        <v>46119</v>
      </c>
      <c r="D15" s="879">
        <v>46120</v>
      </c>
      <c r="E15" s="879">
        <v>46121</v>
      </c>
      <c r="F15" s="879">
        <v>46122</v>
      </c>
      <c r="G15" s="888">
        <v>46123</v>
      </c>
      <c r="H15" s="889">
        <v>46124</v>
      </c>
      <c r="I15" s="876"/>
      <c r="J15" s="880">
        <v>46146</v>
      </c>
      <c r="K15" s="879">
        <v>46147</v>
      </c>
      <c r="L15" s="879">
        <v>46148</v>
      </c>
      <c r="M15" s="879">
        <v>46149</v>
      </c>
      <c r="N15" s="879">
        <v>46150</v>
      </c>
      <c r="O15" s="888">
        <v>46151</v>
      </c>
      <c r="P15" s="889">
        <v>46152</v>
      </c>
      <c r="Q15" s="876"/>
      <c r="R15" s="894">
        <v>46181</v>
      </c>
      <c r="S15" s="879">
        <v>46182</v>
      </c>
      <c r="T15" s="879">
        <v>46183</v>
      </c>
      <c r="U15" s="879">
        <v>46184</v>
      </c>
      <c r="V15" s="879">
        <v>46185</v>
      </c>
      <c r="W15" s="888">
        <v>46186</v>
      </c>
      <c r="X15" s="889">
        <v>46187</v>
      </c>
      <c r="Y15" s="872"/>
    </row>
    <row r="16" spans="1:25" x14ac:dyDescent="0.25">
      <c r="A16" s="868"/>
      <c r="B16" s="880">
        <v>46125</v>
      </c>
      <c r="C16" s="879">
        <v>46126</v>
      </c>
      <c r="D16" s="879">
        <v>46127</v>
      </c>
      <c r="E16" s="879">
        <v>46128</v>
      </c>
      <c r="F16" s="879">
        <v>46129</v>
      </c>
      <c r="G16" s="888">
        <v>46130</v>
      </c>
      <c r="H16" s="889">
        <v>46131</v>
      </c>
      <c r="I16" s="876"/>
      <c r="J16" s="880">
        <v>46153</v>
      </c>
      <c r="K16" s="879">
        <v>46154</v>
      </c>
      <c r="L16" s="879">
        <v>46155</v>
      </c>
      <c r="M16" s="879">
        <v>46156</v>
      </c>
      <c r="N16" s="879">
        <v>46157</v>
      </c>
      <c r="O16" s="888">
        <v>46158</v>
      </c>
      <c r="P16" s="889">
        <v>46159</v>
      </c>
      <c r="Q16" s="876"/>
      <c r="R16" s="894">
        <v>46188</v>
      </c>
      <c r="S16" s="879">
        <v>46189</v>
      </c>
      <c r="T16" s="879">
        <v>46190</v>
      </c>
      <c r="U16" s="879">
        <v>46191</v>
      </c>
      <c r="V16" s="879">
        <v>46192</v>
      </c>
      <c r="W16" s="888">
        <v>46193</v>
      </c>
      <c r="X16" s="889">
        <v>46194</v>
      </c>
      <c r="Y16" s="872"/>
    </row>
    <row r="17" spans="1:25" x14ac:dyDescent="0.25">
      <c r="A17" s="868"/>
      <c r="B17" s="880">
        <v>46132</v>
      </c>
      <c r="C17" s="879">
        <v>46133</v>
      </c>
      <c r="D17" s="879">
        <v>46134</v>
      </c>
      <c r="E17" s="879">
        <v>46135</v>
      </c>
      <c r="F17" s="879">
        <v>46136</v>
      </c>
      <c r="G17" s="888">
        <v>46137</v>
      </c>
      <c r="H17" s="889">
        <v>46138</v>
      </c>
      <c r="I17" s="876"/>
      <c r="J17" s="894">
        <v>46160</v>
      </c>
      <c r="K17" s="879">
        <v>46161</v>
      </c>
      <c r="L17" s="879">
        <v>46162</v>
      </c>
      <c r="M17" s="879">
        <v>46163</v>
      </c>
      <c r="N17" s="879">
        <v>46164</v>
      </c>
      <c r="O17" s="888">
        <v>46165</v>
      </c>
      <c r="P17" s="889">
        <v>46166</v>
      </c>
      <c r="Q17" s="876"/>
      <c r="R17" s="880">
        <v>46195</v>
      </c>
      <c r="S17" s="879">
        <v>46196</v>
      </c>
      <c r="T17" s="879">
        <v>46197</v>
      </c>
      <c r="U17" s="879">
        <v>46198</v>
      </c>
      <c r="V17" s="879">
        <v>46199</v>
      </c>
      <c r="W17" s="888">
        <v>46200</v>
      </c>
      <c r="X17" s="889">
        <v>46201</v>
      </c>
      <c r="Y17" s="872"/>
    </row>
    <row r="18" spans="1:25" x14ac:dyDescent="0.25">
      <c r="A18" s="868"/>
      <c r="B18" s="880">
        <v>46139</v>
      </c>
      <c r="C18" s="879">
        <v>46140</v>
      </c>
      <c r="D18" s="879">
        <v>46141</v>
      </c>
      <c r="E18" s="879">
        <v>46142</v>
      </c>
      <c r="F18" s="878"/>
      <c r="G18" s="893"/>
      <c r="H18" s="890"/>
      <c r="I18" s="876"/>
      <c r="J18" s="880">
        <v>46167</v>
      </c>
      <c r="K18" s="879">
        <v>46168</v>
      </c>
      <c r="L18" s="879">
        <v>46169</v>
      </c>
      <c r="M18" s="879">
        <v>46170</v>
      </c>
      <c r="N18" s="879">
        <v>46171</v>
      </c>
      <c r="O18" s="888">
        <v>46172</v>
      </c>
      <c r="P18" s="889">
        <v>46173</v>
      </c>
      <c r="Q18" s="876"/>
      <c r="R18" s="894">
        <v>46202</v>
      </c>
      <c r="S18" s="879">
        <v>46203</v>
      </c>
      <c r="T18" s="878"/>
      <c r="U18" s="878"/>
      <c r="V18" s="878"/>
      <c r="W18" s="893"/>
      <c r="X18" s="890"/>
      <c r="Y18" s="872"/>
    </row>
    <row r="19" spans="1:25" x14ac:dyDescent="0.25">
      <c r="A19" s="868"/>
      <c r="B19" s="881"/>
      <c r="C19" s="882"/>
      <c r="D19" s="882"/>
      <c r="E19" s="882"/>
      <c r="F19" s="882"/>
      <c r="G19" s="891"/>
      <c r="H19" s="892"/>
      <c r="I19" s="876"/>
      <c r="J19" s="881"/>
      <c r="K19" s="882"/>
      <c r="L19" s="882"/>
      <c r="M19" s="882"/>
      <c r="N19" s="882"/>
      <c r="O19" s="891"/>
      <c r="P19" s="892"/>
      <c r="Q19" s="876"/>
      <c r="R19" s="881"/>
      <c r="S19" s="882"/>
      <c r="T19" s="882"/>
      <c r="U19" s="882"/>
      <c r="V19" s="882"/>
      <c r="W19" s="891"/>
      <c r="X19" s="892"/>
      <c r="Y19" s="872"/>
    </row>
    <row r="20" spans="1:25" x14ac:dyDescent="0.25">
      <c r="A20" s="868"/>
      <c r="B20" s="885"/>
      <c r="C20" s="885"/>
      <c r="D20" s="885"/>
      <c r="E20" s="885"/>
      <c r="F20" s="885"/>
      <c r="G20" s="885"/>
      <c r="H20" s="885"/>
      <c r="I20" s="876"/>
      <c r="J20" s="885"/>
      <c r="K20" s="885"/>
      <c r="L20" s="885"/>
      <c r="M20" s="885"/>
      <c r="N20" s="885"/>
      <c r="O20" s="885"/>
      <c r="P20" s="885"/>
      <c r="Q20" s="876"/>
      <c r="R20" s="885"/>
      <c r="S20" s="885"/>
      <c r="T20" s="885"/>
      <c r="U20" s="885"/>
      <c r="V20" s="885"/>
      <c r="W20" s="885"/>
      <c r="X20" s="885"/>
      <c r="Y20" s="872"/>
    </row>
    <row r="21" spans="1:25" x14ac:dyDescent="0.25">
      <c r="A21" s="868"/>
      <c r="B21" s="1278">
        <v>46204</v>
      </c>
      <c r="C21" s="1279"/>
      <c r="D21" s="1279"/>
      <c r="E21" s="1279"/>
      <c r="F21" s="1279"/>
      <c r="G21" s="1279"/>
      <c r="H21" s="1280"/>
      <c r="I21" s="868"/>
      <c r="J21" s="1278">
        <v>46235</v>
      </c>
      <c r="K21" s="1279"/>
      <c r="L21" s="1279"/>
      <c r="M21" s="1279"/>
      <c r="N21" s="1279"/>
      <c r="O21" s="1279"/>
      <c r="P21" s="1280"/>
      <c r="Q21" s="868"/>
      <c r="R21" s="1278">
        <v>46266</v>
      </c>
      <c r="S21" s="1279"/>
      <c r="T21" s="1279"/>
      <c r="U21" s="1279"/>
      <c r="V21" s="1279"/>
      <c r="W21" s="1279"/>
      <c r="X21" s="1280"/>
      <c r="Y21" s="872"/>
    </row>
    <row r="22" spans="1:25" x14ac:dyDescent="0.25">
      <c r="A22" s="868"/>
      <c r="B22" s="873" t="s">
        <v>8368</v>
      </c>
      <c r="C22" s="874" t="s">
        <v>8369</v>
      </c>
      <c r="D22" s="874" t="s">
        <v>118</v>
      </c>
      <c r="E22" s="874" t="s">
        <v>8370</v>
      </c>
      <c r="F22" s="874" t="s">
        <v>8371</v>
      </c>
      <c r="G22" s="874" t="s">
        <v>8372</v>
      </c>
      <c r="H22" s="875" t="s">
        <v>123</v>
      </c>
      <c r="I22" s="876"/>
      <c r="J22" s="873" t="s">
        <v>8368</v>
      </c>
      <c r="K22" s="874" t="s">
        <v>8369</v>
      </c>
      <c r="L22" s="874" t="s">
        <v>118</v>
      </c>
      <c r="M22" s="874" t="s">
        <v>8370</v>
      </c>
      <c r="N22" s="874" t="s">
        <v>8371</v>
      </c>
      <c r="O22" s="874" t="s">
        <v>8372</v>
      </c>
      <c r="P22" s="875" t="s">
        <v>123</v>
      </c>
      <c r="Q22" s="876"/>
      <c r="R22" s="873" t="s">
        <v>8368</v>
      </c>
      <c r="S22" s="874" t="s">
        <v>8369</v>
      </c>
      <c r="T22" s="874" t="s">
        <v>118</v>
      </c>
      <c r="U22" s="874" t="s">
        <v>8370</v>
      </c>
      <c r="V22" s="874" t="s">
        <v>8371</v>
      </c>
      <c r="W22" s="874" t="s">
        <v>8372</v>
      </c>
      <c r="X22" s="875" t="s">
        <v>123</v>
      </c>
      <c r="Y22" s="872"/>
    </row>
    <row r="23" spans="1:25" x14ac:dyDescent="0.25">
      <c r="A23" s="868"/>
      <c r="B23" s="877"/>
      <c r="C23" s="878"/>
      <c r="D23" s="879">
        <v>46204</v>
      </c>
      <c r="E23" s="879">
        <v>46205</v>
      </c>
      <c r="F23" s="879">
        <v>46206</v>
      </c>
      <c r="G23" s="888">
        <v>46207</v>
      </c>
      <c r="H23" s="889">
        <v>46208</v>
      </c>
      <c r="I23" s="876"/>
      <c r="J23" s="877"/>
      <c r="K23" s="878"/>
      <c r="L23" s="878"/>
      <c r="M23" s="878"/>
      <c r="N23" s="878"/>
      <c r="O23" s="888">
        <v>46235</v>
      </c>
      <c r="P23" s="889">
        <v>46236</v>
      </c>
      <c r="Q23" s="876"/>
      <c r="R23" s="877"/>
      <c r="S23" s="879">
        <v>46266</v>
      </c>
      <c r="T23" s="879">
        <v>46267</v>
      </c>
      <c r="U23" s="879">
        <v>46268</v>
      </c>
      <c r="V23" s="879">
        <v>46269</v>
      </c>
      <c r="W23" s="888">
        <v>46270</v>
      </c>
      <c r="X23" s="889">
        <v>46271</v>
      </c>
      <c r="Y23" s="872"/>
    </row>
    <row r="24" spans="1:25" x14ac:dyDescent="0.25">
      <c r="A24" s="868"/>
      <c r="B24" s="880">
        <v>46209</v>
      </c>
      <c r="C24" s="879">
        <v>46210</v>
      </c>
      <c r="D24" s="879">
        <v>46211</v>
      </c>
      <c r="E24" s="879">
        <v>46212</v>
      </c>
      <c r="F24" s="879">
        <v>46213</v>
      </c>
      <c r="G24" s="888">
        <v>46214</v>
      </c>
      <c r="H24" s="889">
        <v>46215</v>
      </c>
      <c r="I24" s="876"/>
      <c r="J24" s="880">
        <v>46237</v>
      </c>
      <c r="K24" s="879">
        <v>46238</v>
      </c>
      <c r="L24" s="879">
        <v>46239</v>
      </c>
      <c r="M24" s="879">
        <v>46240</v>
      </c>
      <c r="N24" s="888">
        <v>46241</v>
      </c>
      <c r="O24" s="888">
        <v>46242</v>
      </c>
      <c r="P24" s="889">
        <v>46243</v>
      </c>
      <c r="Q24" s="876"/>
      <c r="R24" s="880">
        <v>46272</v>
      </c>
      <c r="S24" s="879">
        <v>46273</v>
      </c>
      <c r="T24" s="879">
        <v>46274</v>
      </c>
      <c r="U24" s="879">
        <v>46275</v>
      </c>
      <c r="V24" s="879">
        <v>46276</v>
      </c>
      <c r="W24" s="888">
        <v>46277</v>
      </c>
      <c r="X24" s="889">
        <v>46278</v>
      </c>
      <c r="Y24" s="872"/>
    </row>
    <row r="25" spans="1:25" x14ac:dyDescent="0.25">
      <c r="A25" s="868"/>
      <c r="B25" s="880">
        <v>46216</v>
      </c>
      <c r="C25" s="879">
        <v>46217</v>
      </c>
      <c r="D25" s="879">
        <v>46218</v>
      </c>
      <c r="E25" s="879">
        <v>46219</v>
      </c>
      <c r="F25" s="879">
        <v>46220</v>
      </c>
      <c r="G25" s="888">
        <v>46221</v>
      </c>
      <c r="H25" s="889">
        <v>46222</v>
      </c>
      <c r="I25" s="876"/>
      <c r="J25" s="880">
        <v>46244</v>
      </c>
      <c r="K25" s="879">
        <v>46245</v>
      </c>
      <c r="L25" s="879">
        <v>46246</v>
      </c>
      <c r="M25" s="879">
        <v>46247</v>
      </c>
      <c r="N25" s="879">
        <v>46248</v>
      </c>
      <c r="O25" s="888">
        <v>46249</v>
      </c>
      <c r="P25" s="889">
        <v>46250</v>
      </c>
      <c r="Q25" s="876"/>
      <c r="R25" s="880">
        <v>46279</v>
      </c>
      <c r="S25" s="879">
        <v>46280</v>
      </c>
      <c r="T25" s="879">
        <v>46281</v>
      </c>
      <c r="U25" s="879">
        <v>46282</v>
      </c>
      <c r="V25" s="879">
        <v>46283</v>
      </c>
      <c r="W25" s="888">
        <v>46284</v>
      </c>
      <c r="X25" s="889">
        <v>46285</v>
      </c>
      <c r="Y25" s="872"/>
    </row>
    <row r="26" spans="1:25" x14ac:dyDescent="0.25">
      <c r="A26" s="868"/>
      <c r="B26" s="894">
        <v>46223</v>
      </c>
      <c r="C26" s="879">
        <v>46224</v>
      </c>
      <c r="D26" s="879">
        <v>46225</v>
      </c>
      <c r="E26" s="879">
        <v>46226</v>
      </c>
      <c r="F26" s="879">
        <v>46227</v>
      </c>
      <c r="G26" s="888">
        <v>46228</v>
      </c>
      <c r="H26" s="889">
        <v>46229</v>
      </c>
      <c r="I26" s="876"/>
      <c r="J26" s="894">
        <v>46251</v>
      </c>
      <c r="K26" s="879">
        <v>46252</v>
      </c>
      <c r="L26" s="879">
        <v>46253</v>
      </c>
      <c r="M26" s="879">
        <v>46254</v>
      </c>
      <c r="N26" s="879">
        <v>46255</v>
      </c>
      <c r="O26" s="888">
        <v>46256</v>
      </c>
      <c r="P26" s="889">
        <v>46257</v>
      </c>
      <c r="Q26" s="876"/>
      <c r="R26" s="880">
        <v>46286</v>
      </c>
      <c r="S26" s="879">
        <v>46287</v>
      </c>
      <c r="T26" s="879">
        <v>46288</v>
      </c>
      <c r="U26" s="879">
        <v>46289</v>
      </c>
      <c r="V26" s="879">
        <v>46290</v>
      </c>
      <c r="W26" s="888">
        <v>46291</v>
      </c>
      <c r="X26" s="889">
        <v>46292</v>
      </c>
      <c r="Y26" s="872"/>
    </row>
    <row r="27" spans="1:25" x14ac:dyDescent="0.25">
      <c r="A27" s="868"/>
      <c r="B27" s="880">
        <v>46230</v>
      </c>
      <c r="C27" s="879">
        <v>46231</v>
      </c>
      <c r="D27" s="879">
        <v>46232</v>
      </c>
      <c r="E27" s="879">
        <v>46233</v>
      </c>
      <c r="F27" s="879">
        <v>46234</v>
      </c>
      <c r="G27" s="893"/>
      <c r="H27" s="890"/>
      <c r="I27" s="876"/>
      <c r="J27" s="880">
        <v>46258</v>
      </c>
      <c r="K27" s="879">
        <v>46259</v>
      </c>
      <c r="L27" s="879">
        <v>46260</v>
      </c>
      <c r="M27" s="879">
        <v>46261</v>
      </c>
      <c r="N27" s="879">
        <v>46262</v>
      </c>
      <c r="O27" s="888">
        <v>46263</v>
      </c>
      <c r="P27" s="889">
        <v>46264</v>
      </c>
      <c r="Q27" s="876"/>
      <c r="R27" s="880">
        <v>46293</v>
      </c>
      <c r="S27" s="879">
        <v>46294</v>
      </c>
      <c r="T27" s="879">
        <v>46295</v>
      </c>
      <c r="U27" s="878"/>
      <c r="V27" s="878"/>
      <c r="W27" s="893"/>
      <c r="X27" s="890"/>
      <c r="Y27" s="872"/>
    </row>
    <row r="28" spans="1:25" x14ac:dyDescent="0.25">
      <c r="A28" s="868"/>
      <c r="B28" s="881"/>
      <c r="C28" s="882"/>
      <c r="D28" s="882"/>
      <c r="E28" s="882"/>
      <c r="F28" s="882"/>
      <c r="G28" s="891"/>
      <c r="H28" s="892"/>
      <c r="I28" s="876"/>
      <c r="J28" s="883">
        <v>46265</v>
      </c>
      <c r="K28" s="882"/>
      <c r="L28" s="882"/>
      <c r="M28" s="882"/>
      <c r="N28" s="882"/>
      <c r="O28" s="891"/>
      <c r="P28" s="892"/>
      <c r="Q28" s="876"/>
      <c r="R28" s="881"/>
      <c r="S28" s="882"/>
      <c r="T28" s="882"/>
      <c r="U28" s="882"/>
      <c r="V28" s="882"/>
      <c r="W28" s="891"/>
      <c r="X28" s="892"/>
      <c r="Y28" s="872"/>
    </row>
    <row r="29" spans="1:25" x14ac:dyDescent="0.25">
      <c r="A29" s="868"/>
      <c r="B29" s="885"/>
      <c r="C29" s="885"/>
      <c r="D29" s="885"/>
      <c r="E29" s="885"/>
      <c r="F29" s="885"/>
      <c r="G29" s="885"/>
      <c r="H29" s="885"/>
      <c r="I29" s="876"/>
      <c r="J29" s="885"/>
      <c r="K29" s="885"/>
      <c r="L29" s="885"/>
      <c r="M29" s="885"/>
      <c r="N29" s="885"/>
      <c r="O29" s="885"/>
      <c r="P29" s="885"/>
      <c r="Q29" s="876"/>
      <c r="R29" s="885"/>
      <c r="S29" s="885"/>
      <c r="T29" s="885"/>
      <c r="U29" s="885"/>
      <c r="V29" s="885"/>
      <c r="W29" s="885"/>
      <c r="X29" s="885"/>
      <c r="Y29" s="872"/>
    </row>
    <row r="30" spans="1:25" x14ac:dyDescent="0.25">
      <c r="A30" s="868"/>
      <c r="B30" s="1278">
        <v>46296</v>
      </c>
      <c r="C30" s="1279"/>
      <c r="D30" s="1279"/>
      <c r="E30" s="1279"/>
      <c r="F30" s="1279"/>
      <c r="G30" s="1279"/>
      <c r="H30" s="1280"/>
      <c r="I30" s="868"/>
      <c r="J30" s="1278">
        <v>46327</v>
      </c>
      <c r="K30" s="1279"/>
      <c r="L30" s="1279"/>
      <c r="M30" s="1279"/>
      <c r="N30" s="1279"/>
      <c r="O30" s="1279"/>
      <c r="P30" s="1280"/>
      <c r="Q30" s="868"/>
      <c r="R30" s="1278">
        <v>46357</v>
      </c>
      <c r="S30" s="1279"/>
      <c r="T30" s="1279"/>
      <c r="U30" s="1279"/>
      <c r="V30" s="1279"/>
      <c r="W30" s="1279"/>
      <c r="X30" s="1280"/>
      <c r="Y30" s="872"/>
    </row>
    <row r="31" spans="1:25" x14ac:dyDescent="0.25">
      <c r="A31" s="868"/>
      <c r="B31" s="873" t="s">
        <v>8368</v>
      </c>
      <c r="C31" s="874" t="s">
        <v>8369</v>
      </c>
      <c r="D31" s="874" t="s">
        <v>118</v>
      </c>
      <c r="E31" s="874" t="s">
        <v>8370</v>
      </c>
      <c r="F31" s="874" t="s">
        <v>8371</v>
      </c>
      <c r="G31" s="874" t="s">
        <v>8372</v>
      </c>
      <c r="H31" s="875" t="s">
        <v>123</v>
      </c>
      <c r="I31" s="876"/>
      <c r="J31" s="873" t="s">
        <v>8368</v>
      </c>
      <c r="K31" s="874" t="s">
        <v>8369</v>
      </c>
      <c r="L31" s="874" t="s">
        <v>118</v>
      </c>
      <c r="M31" s="874" t="s">
        <v>8370</v>
      </c>
      <c r="N31" s="874" t="s">
        <v>8371</v>
      </c>
      <c r="O31" s="874" t="s">
        <v>8372</v>
      </c>
      <c r="P31" s="875" t="s">
        <v>123</v>
      </c>
      <c r="Q31" s="876"/>
      <c r="R31" s="873" t="s">
        <v>8368</v>
      </c>
      <c r="S31" s="874" t="s">
        <v>8369</v>
      </c>
      <c r="T31" s="874" t="s">
        <v>118</v>
      </c>
      <c r="U31" s="874" t="s">
        <v>8370</v>
      </c>
      <c r="V31" s="874" t="s">
        <v>8371</v>
      </c>
      <c r="W31" s="874" t="s">
        <v>8372</v>
      </c>
      <c r="X31" s="875" t="s">
        <v>123</v>
      </c>
      <c r="Y31" s="872"/>
    </row>
    <row r="32" spans="1:25" x14ac:dyDescent="0.25">
      <c r="A32" s="868"/>
      <c r="B32" s="877"/>
      <c r="C32" s="878"/>
      <c r="D32" s="878"/>
      <c r="E32" s="879">
        <v>46296</v>
      </c>
      <c r="F32" s="879">
        <v>46297</v>
      </c>
      <c r="G32" s="888">
        <v>46298</v>
      </c>
      <c r="H32" s="889">
        <v>46299</v>
      </c>
      <c r="I32" s="876"/>
      <c r="J32" s="877"/>
      <c r="K32" s="878"/>
      <c r="L32" s="878"/>
      <c r="M32" s="878"/>
      <c r="N32" s="878"/>
      <c r="O32" s="893"/>
      <c r="P32" s="889">
        <v>46327</v>
      </c>
      <c r="Q32" s="876"/>
      <c r="R32" s="877"/>
      <c r="S32" s="879">
        <v>46357</v>
      </c>
      <c r="T32" s="879">
        <v>46358</v>
      </c>
      <c r="U32" s="879">
        <v>46359</v>
      </c>
      <c r="V32" s="879">
        <v>46360</v>
      </c>
      <c r="W32" s="888">
        <v>46361</v>
      </c>
      <c r="X32" s="889">
        <v>46362</v>
      </c>
      <c r="Y32" s="872"/>
    </row>
    <row r="33" spans="1:25" x14ac:dyDescent="0.25">
      <c r="A33" s="868"/>
      <c r="B33" s="880">
        <v>46300</v>
      </c>
      <c r="C33" s="879">
        <v>46301</v>
      </c>
      <c r="D33" s="879">
        <v>46302</v>
      </c>
      <c r="E33" s="879">
        <v>46303</v>
      </c>
      <c r="F33" s="879">
        <v>46304</v>
      </c>
      <c r="G33" s="888">
        <v>46305</v>
      </c>
      <c r="H33" s="889">
        <v>46306</v>
      </c>
      <c r="I33" s="876"/>
      <c r="J33" s="894">
        <v>46328</v>
      </c>
      <c r="K33" s="879">
        <v>46329</v>
      </c>
      <c r="L33" s="879">
        <v>46330</v>
      </c>
      <c r="M33" s="879">
        <v>46331</v>
      </c>
      <c r="N33" s="879">
        <v>46332</v>
      </c>
      <c r="O33" s="888">
        <v>46333</v>
      </c>
      <c r="P33" s="889">
        <v>46334</v>
      </c>
      <c r="Q33" s="876"/>
      <c r="R33" s="880">
        <v>46363</v>
      </c>
      <c r="S33" s="888">
        <v>46364</v>
      </c>
      <c r="T33" s="879">
        <v>46365</v>
      </c>
      <c r="U33" s="879">
        <v>46366</v>
      </c>
      <c r="V33" s="879">
        <v>46367</v>
      </c>
      <c r="W33" s="888">
        <v>46368</v>
      </c>
      <c r="X33" s="889">
        <v>46369</v>
      </c>
      <c r="Y33" s="872"/>
    </row>
    <row r="34" spans="1:25" x14ac:dyDescent="0.25">
      <c r="A34" s="868"/>
      <c r="B34" s="894">
        <v>46307</v>
      </c>
      <c r="C34" s="879">
        <v>46308</v>
      </c>
      <c r="D34" s="879">
        <v>46309</v>
      </c>
      <c r="E34" s="879">
        <v>46310</v>
      </c>
      <c r="F34" s="879">
        <v>46311</v>
      </c>
      <c r="G34" s="888">
        <v>46312</v>
      </c>
      <c r="H34" s="889">
        <v>46313</v>
      </c>
      <c r="I34" s="876"/>
      <c r="J34" s="880">
        <v>46335</v>
      </c>
      <c r="K34" s="879">
        <v>46336</v>
      </c>
      <c r="L34" s="879">
        <v>46337</v>
      </c>
      <c r="M34" s="879">
        <v>46338</v>
      </c>
      <c r="N34" s="879">
        <v>46339</v>
      </c>
      <c r="O34" s="888">
        <v>46340</v>
      </c>
      <c r="P34" s="889">
        <v>46341</v>
      </c>
      <c r="Q34" s="876"/>
      <c r="R34" s="880">
        <v>46370</v>
      </c>
      <c r="S34" s="879">
        <v>46371</v>
      </c>
      <c r="T34" s="879">
        <v>46372</v>
      </c>
      <c r="U34" s="879">
        <v>46373</v>
      </c>
      <c r="V34" s="879">
        <v>46374</v>
      </c>
      <c r="W34" s="888">
        <v>46375</v>
      </c>
      <c r="X34" s="889">
        <v>46376</v>
      </c>
      <c r="Y34" s="872"/>
    </row>
    <row r="35" spans="1:25" x14ac:dyDescent="0.25">
      <c r="A35" s="868"/>
      <c r="B35" s="880">
        <v>46314</v>
      </c>
      <c r="C35" s="879">
        <v>46315</v>
      </c>
      <c r="D35" s="879">
        <v>46316</v>
      </c>
      <c r="E35" s="879">
        <v>46317</v>
      </c>
      <c r="F35" s="879">
        <v>46318</v>
      </c>
      <c r="G35" s="888">
        <v>46319</v>
      </c>
      <c r="H35" s="889">
        <v>46320</v>
      </c>
      <c r="I35" s="876"/>
      <c r="J35" s="894">
        <v>46342</v>
      </c>
      <c r="K35" s="879">
        <v>46343</v>
      </c>
      <c r="L35" s="879">
        <v>46344</v>
      </c>
      <c r="M35" s="879">
        <v>46345</v>
      </c>
      <c r="N35" s="879">
        <v>46346</v>
      </c>
      <c r="O35" s="888">
        <v>46347</v>
      </c>
      <c r="P35" s="889">
        <v>46348</v>
      </c>
      <c r="Q35" s="876"/>
      <c r="R35" s="880">
        <v>46377</v>
      </c>
      <c r="S35" s="879">
        <v>46378</v>
      </c>
      <c r="T35" s="879">
        <v>46379</v>
      </c>
      <c r="U35" s="879">
        <v>46380</v>
      </c>
      <c r="V35" s="888">
        <v>46381</v>
      </c>
      <c r="W35" s="888">
        <v>46382</v>
      </c>
      <c r="X35" s="889">
        <v>46383</v>
      </c>
      <c r="Y35" s="872"/>
    </row>
    <row r="36" spans="1:25" x14ac:dyDescent="0.25">
      <c r="A36" s="868"/>
      <c r="B36" s="880">
        <v>46321</v>
      </c>
      <c r="C36" s="879">
        <v>46322</v>
      </c>
      <c r="D36" s="879">
        <v>46323</v>
      </c>
      <c r="E36" s="879">
        <v>46324</v>
      </c>
      <c r="F36" s="879">
        <v>46325</v>
      </c>
      <c r="G36" s="888">
        <v>46326</v>
      </c>
      <c r="H36" s="890"/>
      <c r="I36" s="876"/>
      <c r="J36" s="880">
        <v>46349</v>
      </c>
      <c r="K36" s="879">
        <v>46350</v>
      </c>
      <c r="L36" s="879">
        <v>46351</v>
      </c>
      <c r="M36" s="879">
        <v>46352</v>
      </c>
      <c r="N36" s="879">
        <v>46353</v>
      </c>
      <c r="O36" s="888">
        <v>46354</v>
      </c>
      <c r="P36" s="889">
        <v>46355</v>
      </c>
      <c r="Q36" s="876"/>
      <c r="R36" s="880">
        <v>46384</v>
      </c>
      <c r="S36" s="879">
        <v>46385</v>
      </c>
      <c r="T36" s="879">
        <v>46386</v>
      </c>
      <c r="U36" s="879">
        <v>46387</v>
      </c>
      <c r="V36" s="878"/>
      <c r="W36" s="893"/>
      <c r="X36" s="890"/>
      <c r="Y36" s="872"/>
    </row>
    <row r="37" spans="1:25" x14ac:dyDescent="0.25">
      <c r="A37" s="868"/>
      <c r="B37" s="881"/>
      <c r="C37" s="882"/>
      <c r="D37" s="882"/>
      <c r="E37" s="882"/>
      <c r="F37" s="882"/>
      <c r="G37" s="891"/>
      <c r="H37" s="892"/>
      <c r="I37" s="876"/>
      <c r="J37" s="883">
        <v>46356</v>
      </c>
      <c r="K37" s="882"/>
      <c r="L37" s="882"/>
      <c r="M37" s="882"/>
      <c r="N37" s="882"/>
      <c r="O37" s="891"/>
      <c r="P37" s="892"/>
      <c r="Q37" s="876"/>
      <c r="R37" s="881"/>
      <c r="S37" s="882"/>
      <c r="T37" s="882"/>
      <c r="U37" s="882"/>
      <c r="V37" s="882"/>
      <c r="W37" s="891"/>
      <c r="X37" s="892"/>
      <c r="Y37" s="872"/>
    </row>
    <row r="38" spans="1:25" x14ac:dyDescent="0.25">
      <c r="A38" s="886"/>
      <c r="B38" s="887"/>
      <c r="C38" s="887"/>
      <c r="D38" s="887"/>
      <c r="E38" s="887"/>
      <c r="F38" s="887"/>
      <c r="G38" s="887"/>
      <c r="H38" s="887"/>
      <c r="I38" s="887"/>
      <c r="J38" s="887"/>
      <c r="K38" s="887"/>
      <c r="L38" s="887"/>
      <c r="M38" s="887"/>
      <c r="N38" s="887"/>
      <c r="O38" s="887"/>
      <c r="P38" s="887"/>
      <c r="Q38" s="887"/>
      <c r="R38" s="887"/>
      <c r="S38" s="887"/>
      <c r="T38" s="887"/>
      <c r="U38" s="887"/>
      <c r="V38" s="887"/>
      <c r="W38" s="887"/>
      <c r="X38" s="887"/>
      <c r="Y38" s="887"/>
    </row>
  </sheetData>
  <mergeCells count="13">
    <mergeCell ref="B1:X1"/>
    <mergeCell ref="B3:H3"/>
    <mergeCell ref="J3:P3"/>
    <mergeCell ref="R3:X3"/>
    <mergeCell ref="B12:H12"/>
    <mergeCell ref="J12:P12"/>
    <mergeCell ref="R12:X12"/>
    <mergeCell ref="B21:H21"/>
    <mergeCell ref="J21:P21"/>
    <mergeCell ref="R21:X21"/>
    <mergeCell ref="B30:H30"/>
    <mergeCell ref="J30:P30"/>
    <mergeCell ref="R30:X30"/>
  </mergeCells>
  <conditionalFormatting sqref="B5:H10 J5:P10 R5:X10 B14:H19 J14:P19 R14:X19 B23:H28 J23:P28 R23:X28 B32:H37 J32:P37 R32:X37">
    <cfRule type="expression" dxfId="222" priority="1">
      <formula>IFERROR(INDEX(DiasCategorias, B5-FechaInicio+1),0)=1</formula>
    </cfRule>
    <cfRule type="expression" dxfId="221" priority="2">
      <formula>IFERROR(INDEX(DiasCategorias, B5-FechaInicio+1),0)=2</formula>
    </cfRule>
    <cfRule type="expression" dxfId="220" priority="3">
      <formula>IFERROR(INDEX(DiasCategorias, B5-FechaInicio+1),0)=3</formula>
    </cfRule>
    <cfRule type="expression" dxfId="219" priority="4">
      <formula>IFERROR(INDEX(DiasCategorias, B5-FechaInicio+1),0)=4</formula>
    </cfRule>
    <cfRule type="expression" dxfId="218" priority="5">
      <formula>IFERROR(INDEX(DiasCategorias, B5-FechaInicio+1),0)=5</formula>
    </cfRule>
    <cfRule type="expression" dxfId="217" priority="6">
      <formula>IFERROR(INDEX(DiasCategorias, B5-FechaInicio+1),0)=6</formula>
    </cfRule>
    <cfRule type="expression" dxfId="216" priority="7">
      <formula>IFERROR(INDEX(DiasCategorias, B5-FechaInicio+1),0)=7</formula>
    </cfRule>
    <cfRule type="expression" dxfId="215" priority="8">
      <formula>IFERROR(INDEX(DiasCategorias, B5-FechaInicio+1),0)=8</formula>
    </cfRule>
    <cfRule type="expression" dxfId="214" priority="9">
      <formula>IFERROR(INDEX(DiasCategorias, B5-FechaInicio+1),0)=9</formula>
    </cfRule>
    <cfRule type="expression" dxfId="213" priority="10">
      <formula>IFERROR(INDEX(DiasCategorias, B5-FechaInicio+1),0)=10</formula>
    </cfRule>
    <cfRule type="expression" dxfId="212" priority="11">
      <formula>IFERROR(INDEX(DiasCategorias, B5-FechaInicio+1),0)=11</formula>
    </cfRule>
    <cfRule type="expression" dxfId="211"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38" customWidth="1"/>
    <col min="19" max="19" width="11.7109375" customWidth="1"/>
    <col min="22" max="22" width="14" customWidth="1"/>
  </cols>
  <sheetData>
    <row r="1" spans="1:64" ht="19.5" customHeight="1" thickBot="1" x14ac:dyDescent="0.35">
      <c r="A1" s="1283" t="s">
        <v>7878</v>
      </c>
      <c r="B1" s="1283"/>
      <c r="C1" s="1283"/>
      <c r="AZ1" s="727" t="s">
        <v>7831</v>
      </c>
      <c r="BA1" s="728" t="s">
        <v>7893</v>
      </c>
      <c r="BL1" s="762"/>
    </row>
    <row r="2" spans="1:64" ht="19.5" customHeight="1" thickBot="1" x14ac:dyDescent="0.35">
      <c r="B2" s="758" t="e">
        <f ca="1">Y24</f>
        <v>#N/A</v>
      </c>
      <c r="F2">
        <v>45546108</v>
      </c>
      <c r="AZ2" s="727" t="s">
        <v>7832</v>
      </c>
      <c r="BA2" s="728" t="s">
        <v>7894</v>
      </c>
      <c r="BL2" s="729"/>
    </row>
    <row r="3" spans="1:64" ht="19.5" customHeight="1" thickBot="1" x14ac:dyDescent="0.3">
      <c r="AZ3" s="727" t="s">
        <v>7836</v>
      </c>
      <c r="BA3" s="728">
        <v>2005</v>
      </c>
      <c r="BL3" s="729"/>
    </row>
    <row r="4" spans="1:64" ht="19.5" customHeight="1" thickBot="1" x14ac:dyDescent="0.3">
      <c r="AE4" s="203"/>
      <c r="AF4" s="757"/>
      <c r="AZ4" s="727" t="s">
        <v>6505</v>
      </c>
      <c r="BA4" s="728" t="s">
        <v>1489</v>
      </c>
      <c r="BL4" s="729"/>
    </row>
    <row r="5" spans="1:64" ht="19.5" customHeight="1" thickBot="1" x14ac:dyDescent="0.3">
      <c r="AE5" s="203"/>
      <c r="AF5" s="757"/>
      <c r="AZ5" s="727" t="s">
        <v>7838</v>
      </c>
      <c r="BA5" s="728" t="s">
        <v>7839</v>
      </c>
      <c r="BL5" s="729"/>
    </row>
    <row r="6" spans="1:64" ht="19.5" customHeight="1" thickBot="1" x14ac:dyDescent="0.3">
      <c r="AE6" s="203"/>
      <c r="AF6" s="757"/>
      <c r="AZ6" s="727" t="s">
        <v>7840</v>
      </c>
      <c r="BA6" s="741">
        <v>46048</v>
      </c>
      <c r="BL6" s="729"/>
    </row>
    <row r="7" spans="1:64" ht="19.5" customHeight="1" thickBot="1" x14ac:dyDescent="0.3">
      <c r="AF7" s="757"/>
      <c r="AZ7" s="727" t="s">
        <v>7841</v>
      </c>
      <c r="BA7" s="728" t="s">
        <v>2174</v>
      </c>
      <c r="BL7" s="729"/>
    </row>
    <row r="8" spans="1:64" ht="19.5" customHeight="1" thickBot="1" x14ac:dyDescent="0.3">
      <c r="AZ8" s="727" t="s">
        <v>7842</v>
      </c>
      <c r="BA8" s="728">
        <v>2400</v>
      </c>
      <c r="BL8" s="729"/>
    </row>
    <row r="9" spans="1:64" ht="19.5" customHeight="1" thickBot="1" x14ac:dyDescent="0.3">
      <c r="AZ9" s="727" t="s">
        <v>7843</v>
      </c>
      <c r="BA9" s="728" t="s">
        <v>7895</v>
      </c>
      <c r="BL9" s="729"/>
    </row>
    <row r="10" spans="1:64" ht="19.5" customHeight="1" thickBot="1" x14ac:dyDescent="0.3">
      <c r="AZ10" s="727" t="s">
        <v>7844</v>
      </c>
      <c r="BA10" s="728">
        <v>5</v>
      </c>
      <c r="BL10" s="729"/>
    </row>
    <row r="11" spans="1:64" ht="19.5" customHeight="1" thickBot="1" x14ac:dyDescent="0.3">
      <c r="BL11" s="729"/>
    </row>
    <row r="12" spans="1:64" ht="19.5" customHeight="1" thickBot="1" x14ac:dyDescent="0.3">
      <c r="AZ12" s="1282" t="s">
        <v>7845</v>
      </c>
      <c r="BA12" s="1282"/>
      <c r="BB12" s="1282"/>
      <c r="BC12" s="1282"/>
      <c r="BD12" s="1282"/>
      <c r="BE12" s="1282"/>
      <c r="BF12" s="1282"/>
      <c r="BG12" s="1282"/>
      <c r="BH12" s="1282"/>
      <c r="BI12" s="1282"/>
      <c r="BL12" s="729"/>
    </row>
    <row r="13" spans="1:64" ht="15" customHeight="1" thickBot="1" x14ac:dyDescent="0.3">
      <c r="AZ13" s="763" t="s">
        <v>7846</v>
      </c>
      <c r="BA13" s="763" t="s">
        <v>7847</v>
      </c>
      <c r="BB13" s="763" t="s">
        <v>7848</v>
      </c>
      <c r="BC13" s="763" t="s">
        <v>3599</v>
      </c>
      <c r="BD13" s="763" t="s">
        <v>7849</v>
      </c>
      <c r="BE13" s="763" t="s">
        <v>7850</v>
      </c>
      <c r="BF13" s="763" t="s">
        <v>7851</v>
      </c>
      <c r="BG13" s="763" t="s">
        <v>1668</v>
      </c>
      <c r="BH13" s="763" t="s">
        <v>7852</v>
      </c>
      <c r="BI13" s="763" t="s">
        <v>3526</v>
      </c>
      <c r="BJ13" s="753"/>
    </row>
    <row r="14" spans="1:64" ht="19.5" customHeight="1" thickTop="1" thickBot="1" x14ac:dyDescent="0.3">
      <c r="AZ14" s="729" t="s">
        <v>7853</v>
      </c>
      <c r="BA14" s="729">
        <v>5376213</v>
      </c>
      <c r="BB14" s="743">
        <v>38113</v>
      </c>
      <c r="BC14" s="729" t="s">
        <v>7896</v>
      </c>
      <c r="BD14" s="729" t="s">
        <v>7854</v>
      </c>
      <c r="BE14" s="729" t="s">
        <v>7854</v>
      </c>
      <c r="BF14" s="729" t="s">
        <v>7854</v>
      </c>
      <c r="BG14" s="729" t="s">
        <v>7896</v>
      </c>
      <c r="BH14" s="729" t="s">
        <v>7897</v>
      </c>
      <c r="BI14" s="729">
        <v>2004</v>
      </c>
      <c r="BJ14" s="752">
        <v>1</v>
      </c>
    </row>
    <row r="15" spans="1:64" ht="16.5" customHeight="1" thickBot="1" x14ac:dyDescent="0.3">
      <c r="AZ15" s="729" t="s">
        <v>7853</v>
      </c>
      <c r="BA15" s="729">
        <v>5545476</v>
      </c>
      <c r="BB15" s="743">
        <v>38484</v>
      </c>
      <c r="BC15" s="729" t="s">
        <v>7898</v>
      </c>
      <c r="BD15" s="729" t="s">
        <v>7854</v>
      </c>
      <c r="BE15" s="729" t="s">
        <v>7854</v>
      </c>
      <c r="BF15" s="729" t="s">
        <v>7854</v>
      </c>
      <c r="BG15" s="729" t="s">
        <v>7898</v>
      </c>
      <c r="BH15" s="729" t="s">
        <v>7897</v>
      </c>
      <c r="BI15" s="729">
        <v>2005</v>
      </c>
      <c r="BJ15" s="752">
        <v>2</v>
      </c>
    </row>
    <row r="16" spans="1:64" ht="15" customHeight="1" thickBot="1" x14ac:dyDescent="0.3">
      <c r="AZ16" s="729" t="s">
        <v>7853</v>
      </c>
      <c r="BA16" s="729">
        <v>27336795</v>
      </c>
      <c r="BB16" s="743">
        <v>38861</v>
      </c>
      <c r="BC16" s="729" t="s">
        <v>7899</v>
      </c>
      <c r="BD16" s="729" t="s">
        <v>7854</v>
      </c>
      <c r="BE16" s="729" t="s">
        <v>7854</v>
      </c>
      <c r="BF16" s="729" t="s">
        <v>7854</v>
      </c>
      <c r="BG16" s="729" t="s">
        <v>7899</v>
      </c>
      <c r="BH16" s="729" t="s">
        <v>7854</v>
      </c>
      <c r="BI16" s="729">
        <v>2006</v>
      </c>
      <c r="BJ16" s="752">
        <v>3</v>
      </c>
    </row>
    <row r="17" spans="1:62" ht="15.75" customHeight="1" thickBot="1" x14ac:dyDescent="0.3">
      <c r="AZ17" s="729" t="s">
        <v>7853</v>
      </c>
      <c r="BA17" s="729">
        <v>214477171</v>
      </c>
      <c r="BB17" s="743">
        <v>39626</v>
      </c>
      <c r="BC17" s="729" t="s">
        <v>7900</v>
      </c>
      <c r="BD17" s="729" t="s">
        <v>7901</v>
      </c>
      <c r="BE17" s="729" t="s">
        <v>7854</v>
      </c>
      <c r="BF17" s="729" t="s">
        <v>7902</v>
      </c>
      <c r="BG17" s="729" t="s">
        <v>7903</v>
      </c>
      <c r="BH17" s="729" t="s">
        <v>7854</v>
      </c>
      <c r="BI17" s="729">
        <v>2007</v>
      </c>
      <c r="BJ17" s="752">
        <v>4</v>
      </c>
    </row>
    <row r="18" spans="1:62" ht="15" customHeight="1" thickBot="1" x14ac:dyDescent="0.3">
      <c r="AZ18" s="729" t="s">
        <v>7853</v>
      </c>
      <c r="BA18" s="729">
        <v>225209851</v>
      </c>
      <c r="BB18" s="743">
        <v>39626</v>
      </c>
      <c r="BC18" s="729" t="s">
        <v>7904</v>
      </c>
      <c r="BD18" s="729" t="s">
        <v>7854</v>
      </c>
      <c r="BE18" s="729" t="s">
        <v>7854</v>
      </c>
      <c r="BF18" s="729" t="s">
        <v>7854</v>
      </c>
      <c r="BG18" s="729" t="s">
        <v>7904</v>
      </c>
      <c r="BH18" s="729" t="s">
        <v>7854</v>
      </c>
      <c r="BI18" s="729">
        <v>2008</v>
      </c>
      <c r="BJ18" s="752">
        <v>5</v>
      </c>
    </row>
    <row r="19" spans="1:62" ht="19.5" customHeight="1" thickBot="1" x14ac:dyDescent="0.3">
      <c r="AZ19" s="729" t="s">
        <v>7853</v>
      </c>
      <c r="BA19" s="729">
        <v>241390265</v>
      </c>
      <c r="BB19" s="743">
        <v>39903</v>
      </c>
      <c r="BC19" s="729" t="s">
        <v>7905</v>
      </c>
      <c r="BD19" s="729" t="s">
        <v>7854</v>
      </c>
      <c r="BE19" s="729" t="s">
        <v>7854</v>
      </c>
      <c r="BF19" s="729" t="s">
        <v>7854</v>
      </c>
      <c r="BG19" s="729" t="s">
        <v>7906</v>
      </c>
      <c r="BH19" s="729" t="s">
        <v>7854</v>
      </c>
      <c r="BI19" s="729">
        <v>2009</v>
      </c>
      <c r="BJ19" s="752">
        <v>6</v>
      </c>
    </row>
    <row r="20" spans="1:62" ht="19.5" customHeight="1" thickBot="1" x14ac:dyDescent="0.3">
      <c r="AZ20" s="729" t="s">
        <v>7853</v>
      </c>
      <c r="BA20" s="729">
        <v>247125649</v>
      </c>
      <c r="BB20" s="743">
        <v>40249</v>
      </c>
      <c r="BC20" s="729" t="s">
        <v>7905</v>
      </c>
      <c r="BD20" s="729" t="s">
        <v>7854</v>
      </c>
      <c r="BE20" s="729" t="s">
        <v>7854</v>
      </c>
      <c r="BF20" s="729" t="s">
        <v>7854</v>
      </c>
      <c r="BG20" s="729" t="s">
        <v>7907</v>
      </c>
      <c r="BH20" s="729" t="s">
        <v>7854</v>
      </c>
      <c r="BI20" s="729">
        <v>2010</v>
      </c>
      <c r="BJ20" s="752">
        <v>7</v>
      </c>
    </row>
    <row r="21" spans="1:62" ht="42.75" customHeight="1" thickBot="1" x14ac:dyDescent="0.3">
      <c r="A21" s="751" t="s">
        <v>7876</v>
      </c>
      <c r="B21" s="238"/>
      <c r="C21" s="238"/>
      <c r="D21" s="238"/>
      <c r="E21" s="238"/>
      <c r="F21" s="238"/>
      <c r="G21" s="238"/>
      <c r="H21" s="238"/>
      <c r="I21" s="238"/>
      <c r="J21" s="238"/>
      <c r="M21" s="1002" t="s">
        <v>7870</v>
      </c>
      <c r="N21" s="1002" t="s">
        <v>9056</v>
      </c>
      <c r="O21" s="1002" t="s">
        <v>7877</v>
      </c>
      <c r="P21" s="1003" t="s">
        <v>7872</v>
      </c>
      <c r="S21" s="238"/>
      <c r="T21" s="238"/>
      <c r="U21" s="238"/>
      <c r="V21" s="238"/>
      <c r="W21" s="238"/>
      <c r="X21" s="238"/>
      <c r="Y21" s="238"/>
      <c r="Z21" s="238"/>
      <c r="AA21" s="238"/>
      <c r="AB21" s="238"/>
      <c r="AC21" s="238"/>
      <c r="AD21" s="238"/>
      <c r="AE21" s="238"/>
      <c r="AF21" s="238"/>
      <c r="AG21" s="238"/>
      <c r="AZ21" s="729" t="s">
        <v>7853</v>
      </c>
      <c r="BA21" s="729">
        <v>285953208</v>
      </c>
      <c r="BB21" s="743">
        <v>40613</v>
      </c>
      <c r="BC21" s="729" t="s">
        <v>7908</v>
      </c>
      <c r="BD21" s="729" t="s">
        <v>7854</v>
      </c>
      <c r="BE21" s="729" t="s">
        <v>7854</v>
      </c>
      <c r="BF21" s="729" t="s">
        <v>7854</v>
      </c>
      <c r="BG21" s="729" t="s">
        <v>7909</v>
      </c>
      <c r="BH21" s="729" t="s">
        <v>7854</v>
      </c>
      <c r="BI21" s="729">
        <v>2011</v>
      </c>
      <c r="BJ21" s="752">
        <v>8</v>
      </c>
    </row>
    <row r="22" spans="1:62" ht="51.75" customHeight="1" thickBot="1" x14ac:dyDescent="0.3">
      <c r="A22" s="727"/>
      <c r="B22" s="728"/>
      <c r="M22" s="762"/>
      <c r="N22" s="769" t="e" cm="1" vm="1">
        <f t="array" aca="1" ref="N22" ca="1">IF(_xlfn.SORTBY(M22:M27,_xlfn.SEQUENCE(ROWS(M22:M27),1,ROWS(M22:M27),-1))=0,"",(_xlfn.SORTBY(M22:M27,_xlfn.SEQUENCE(ROWS(M22:M27),1,ROWS(M22:M27),-1))))</f>
        <v>#VALUE!</v>
      </c>
      <c r="O22" s="762"/>
      <c r="P22" s="762"/>
      <c r="AZ22" s="729" t="s">
        <v>7853</v>
      </c>
      <c r="BA22" s="729">
        <v>301056785</v>
      </c>
      <c r="BB22" s="743">
        <v>40981</v>
      </c>
      <c r="BC22" s="729" t="s">
        <v>7910</v>
      </c>
      <c r="BD22" s="729" t="s">
        <v>7854</v>
      </c>
      <c r="BE22" s="729" t="s">
        <v>7911</v>
      </c>
      <c r="BF22" s="729" t="s">
        <v>7854</v>
      </c>
      <c r="BG22" s="729" t="s">
        <v>7912</v>
      </c>
      <c r="BH22" s="729" t="s">
        <v>7913</v>
      </c>
      <c r="BI22" s="729">
        <v>2012</v>
      </c>
      <c r="BJ22" s="752">
        <v>9</v>
      </c>
    </row>
    <row r="23" spans="1:62" ht="45.75" customHeight="1" thickBot="1" x14ac:dyDescent="0.3">
      <c r="A23" s="727"/>
      <c r="B23" s="728"/>
      <c r="M23" s="729"/>
      <c r="N23" s="770" t="e" cm="1" vm="1">
        <f t="array" aca="1" ref="N23" ca="1">IF(_xlfn.SORTBY(M23:M28,_xlfn.SEQUENCE(ROWS(M23:M28),1,ROWS(M23:M28),-1))=0,"",(_xlfn.SORTBY(M23:M28,_xlfn.SEQUENCE(ROWS(M23:M28),1,ROWS(M23:M28),-1))))</f>
        <v>#VALUE!</v>
      </c>
      <c r="O23" s="729"/>
      <c r="P23" s="729"/>
      <c r="S23" s="730" t="s">
        <v>36</v>
      </c>
      <c r="T23" s="731" t="s">
        <v>7833</v>
      </c>
      <c r="U23" s="731" t="s">
        <v>7834</v>
      </c>
      <c r="V23" s="732" t="s">
        <v>7835</v>
      </c>
      <c r="W23" s="733"/>
      <c r="X23" s="733"/>
      <c r="Y23" s="733"/>
      <c r="AZ23" s="729" t="s">
        <v>7853</v>
      </c>
      <c r="BA23" s="729">
        <v>302411459</v>
      </c>
      <c r="BB23" s="743">
        <v>41402</v>
      </c>
      <c r="BC23" s="729" t="s">
        <v>7914</v>
      </c>
      <c r="BD23" s="729" t="s">
        <v>7854</v>
      </c>
      <c r="BE23" s="729" t="s">
        <v>7854</v>
      </c>
      <c r="BF23" s="729" t="s">
        <v>7854</v>
      </c>
      <c r="BG23" s="729" t="s">
        <v>7915</v>
      </c>
      <c r="BH23" s="729" t="s">
        <v>7916</v>
      </c>
      <c r="BI23" s="729">
        <v>2013</v>
      </c>
      <c r="BJ23" s="752">
        <v>10</v>
      </c>
    </row>
    <row r="24" spans="1:62" ht="45.75" customHeight="1" thickBot="1" x14ac:dyDescent="0.3">
      <c r="A24" s="727"/>
      <c r="B24" s="728"/>
      <c r="M24" s="729"/>
      <c r="N24" s="770" t="e" cm="1" vm="1">
        <f t="array" aca="1" ref="N24" ca="1">IF(_xlfn.SORTBY(M24:M29,_xlfn.SEQUENCE(ROWS(M24:M29),1,ROWS(M24:M29),-1))=0,"",(_xlfn.SORTBY(M24:M29,_xlfn.SEQUENCE(ROWS(M24:M29),1,ROWS(M24:M29),-1))))</f>
        <v>#VALUE!</v>
      </c>
      <c r="O24" s="729"/>
      <c r="P24" s="729"/>
      <c r="S24" s="734" t="s">
        <v>7721</v>
      </c>
      <c r="T24" s="735">
        <v>45424658</v>
      </c>
      <c r="U24" s="735" t="e">
        <f ca="1">VLOOKUP(PYS!AA26,PYS!S26:U56,3,FALSE)</f>
        <v>#N/A</v>
      </c>
      <c r="V24" s="735">
        <f>W24*X24</f>
        <v>3220000</v>
      </c>
      <c r="W24" s="735">
        <v>644</v>
      </c>
      <c r="X24" s="735">
        <v>5000</v>
      </c>
      <c r="Y24" s="735" t="e">
        <f ca="1">U24+V24</f>
        <v>#N/A</v>
      </c>
      <c r="AZ24" s="729" t="s">
        <v>7853</v>
      </c>
      <c r="BA24" s="729">
        <v>303394922</v>
      </c>
      <c r="BB24" s="743">
        <v>41726</v>
      </c>
      <c r="BC24" s="729" t="s">
        <v>7917</v>
      </c>
      <c r="BD24" s="729" t="s">
        <v>7854</v>
      </c>
      <c r="BE24" s="729" t="s">
        <v>7918</v>
      </c>
      <c r="BF24" s="729" t="s">
        <v>7854</v>
      </c>
      <c r="BG24" s="729" t="s">
        <v>7919</v>
      </c>
      <c r="BH24" s="729" t="s">
        <v>7920</v>
      </c>
      <c r="BI24" s="729">
        <v>2014</v>
      </c>
      <c r="BJ24" s="752">
        <v>11</v>
      </c>
    </row>
    <row r="25" spans="1:62" ht="45.75" customHeight="1" thickBot="1" x14ac:dyDescent="0.3">
      <c r="A25" s="727"/>
      <c r="B25" s="728"/>
      <c r="M25" s="729"/>
      <c r="N25" s="770" t="e" cm="1" vm="1">
        <f t="array" aca="1" ref="N25" ca="1">IF(_xlfn.SORTBY(M25:M30,_xlfn.SEQUENCE(ROWS(M25:M30),1,ROWS(M25:M30),-1))=0,"",(_xlfn.SORTBY(M25:M30,_xlfn.SEQUENCE(ROWS(M25:M30),1,ROWS(M25:M30),-1))))</f>
        <v>#VALUE!</v>
      </c>
      <c r="O25" s="729"/>
      <c r="P25" s="729"/>
      <c r="S25" s="736"/>
      <c r="AZ25" s="729" t="s">
        <v>7853</v>
      </c>
      <c r="BA25" s="729">
        <v>303941984</v>
      </c>
      <c r="BB25" s="743">
        <v>42052</v>
      </c>
      <c r="BC25" s="729" t="s">
        <v>7921</v>
      </c>
      <c r="BD25" s="729" t="s">
        <v>7854</v>
      </c>
      <c r="BE25" s="729" t="s">
        <v>7922</v>
      </c>
      <c r="BF25" s="729" t="s">
        <v>7854</v>
      </c>
      <c r="BG25" s="729" t="s">
        <v>7923</v>
      </c>
      <c r="BH25" s="729" t="s">
        <v>7924</v>
      </c>
      <c r="BI25" s="729">
        <v>2015</v>
      </c>
      <c r="BJ25" s="752">
        <v>12</v>
      </c>
    </row>
    <row r="26" spans="1:62" ht="45.75" customHeight="1" thickBot="1" x14ac:dyDescent="0.3">
      <c r="A26" s="727"/>
      <c r="B26" s="728"/>
      <c r="M26" s="729"/>
      <c r="N26" s="770" t="e" cm="1" vm="1">
        <f t="array" aca="1" ref="N26" ca="1">IF(_xlfn.SORTBY(M26:M31,_xlfn.SEQUENCE(ROWS(M26:M31),1,ROWS(M26:M31),-1))=0,"",(_xlfn.SORTBY(M26:M31,_xlfn.SEQUENCE(ROWS(M26:M31),1,ROWS(M26:M31),-1))))</f>
        <v>#VALUE!</v>
      </c>
      <c r="O26" s="729"/>
      <c r="P26" s="729"/>
      <c r="S26" s="290">
        <v>46204</v>
      </c>
      <c r="T26" s="2">
        <v>15000</v>
      </c>
      <c r="U26" s="2">
        <f>T24+T26</f>
        <v>45439658</v>
      </c>
      <c r="W26" s="737">
        <f>A22</f>
        <v>0</v>
      </c>
      <c r="X26" s="738">
        <f>B22</f>
        <v>0</v>
      </c>
      <c r="Y26" s="737" t="str">
        <f>UPPER(W26)</f>
        <v>0</v>
      </c>
      <c r="Z26" s="739" t="str">
        <f>SUBSTITUTE(X26,"a","-")</f>
        <v>0</v>
      </c>
      <c r="AA26" s="740">
        <f ca="1">TODAY()</f>
        <v>46265</v>
      </c>
      <c r="AB26" s="402" t="str">
        <f ca="1">"FECHA DE EXPEDICIÓN: "&amp;TEXT(AA26,"dd-mm-yyyy")</f>
        <v>FECHA DE EXPEDICIÓN: 31-08-2026</v>
      </c>
      <c r="AC26" s="402"/>
      <c r="AD26" s="402"/>
      <c r="AE26" s="402"/>
      <c r="AZ26" s="729" t="s">
        <v>7853</v>
      </c>
      <c r="BA26" s="729">
        <v>304814309</v>
      </c>
      <c r="BB26" s="743">
        <v>42446</v>
      </c>
      <c r="BC26" s="729" t="s">
        <v>7925</v>
      </c>
      <c r="BD26" s="729" t="s">
        <v>7854</v>
      </c>
      <c r="BE26" s="729" t="s">
        <v>7926</v>
      </c>
      <c r="BF26" s="729" t="s">
        <v>7854</v>
      </c>
      <c r="BG26" s="729" t="s">
        <v>7927</v>
      </c>
      <c r="BH26" s="729" t="s">
        <v>7928</v>
      </c>
      <c r="BI26" s="729">
        <v>2016</v>
      </c>
      <c r="BJ26" s="752">
        <v>13</v>
      </c>
    </row>
    <row r="27" spans="1:62" ht="45.75" customHeight="1" thickBot="1" x14ac:dyDescent="0.3">
      <c r="A27" s="727"/>
      <c r="B27" s="741"/>
      <c r="M27" s="729"/>
      <c r="N27" s="770" t="e" cm="1" vm="1">
        <f t="array" aca="1" ref="N27" ca="1">IF(_xlfn.SORTBY(M27:M32,_xlfn.SEQUENCE(ROWS(M27:M32),1,ROWS(M27:M32),-1))=0,"",(_xlfn.SORTBY(M27:M32,_xlfn.SEQUENCE(ROWS(M27:M32),1,ROWS(M27:M32),-1))))</f>
        <v>#VALUE!</v>
      </c>
      <c r="O27" s="729"/>
      <c r="P27" s="729"/>
      <c r="S27" s="290">
        <v>46205</v>
      </c>
      <c r="T27" s="2">
        <v>15000</v>
      </c>
      <c r="U27" s="2">
        <f>U26+T27</f>
        <v>45454658</v>
      </c>
      <c r="AZ27" s="729" t="s">
        <v>7853</v>
      </c>
      <c r="BA27" s="729">
        <v>306103826</v>
      </c>
      <c r="BB27" s="743">
        <v>42915</v>
      </c>
      <c r="BC27" s="729" t="s">
        <v>7929</v>
      </c>
      <c r="BD27" s="729" t="s">
        <v>7854</v>
      </c>
      <c r="BE27" s="729" t="s">
        <v>7854</v>
      </c>
      <c r="BF27" s="729" t="s">
        <v>7854</v>
      </c>
      <c r="BG27" s="729" t="s">
        <v>7930</v>
      </c>
      <c r="BH27" s="729" t="s">
        <v>7931</v>
      </c>
      <c r="BI27" s="729">
        <v>2017</v>
      </c>
      <c r="BJ27" s="752">
        <v>14</v>
      </c>
    </row>
    <row r="28" spans="1:62" ht="45.75" customHeight="1" thickBot="1" x14ac:dyDescent="0.3">
      <c r="A28" s="727"/>
      <c r="B28" s="728"/>
      <c r="M28" s="729"/>
      <c r="N28" s="770" t="e" cm="1" vm="1">
        <f t="array" aca="1" ref="N28" ca="1">IF(_xlfn.SORTBY(M28:M33,_xlfn.SEQUENCE(ROWS(M28:M33),1,ROWS(M28:M33),-1))=0,"",(_xlfn.SORTBY(M28:M33,_xlfn.SEQUENCE(ROWS(M28:M33),1,ROWS(M28:M33),-1))))</f>
        <v>#VALUE!</v>
      </c>
      <c r="O28" s="729"/>
      <c r="P28" s="729"/>
      <c r="S28" s="290">
        <v>46206</v>
      </c>
      <c r="T28" s="2">
        <v>15000</v>
      </c>
      <c r="U28" s="2">
        <f t="shared" ref="U28:U56" si="0">U27+T28</f>
        <v>45469658</v>
      </c>
      <c r="AZ28" s="729" t="s">
        <v>7853</v>
      </c>
      <c r="BA28" s="729">
        <v>306387388</v>
      </c>
      <c r="BB28" s="743">
        <v>43130</v>
      </c>
      <c r="BC28" s="729" t="s">
        <v>7932</v>
      </c>
      <c r="BD28" s="729" t="s">
        <v>7854</v>
      </c>
      <c r="BE28" s="729" t="s">
        <v>7933</v>
      </c>
      <c r="BF28" s="729" t="s">
        <v>7854</v>
      </c>
      <c r="BG28" s="729" t="s">
        <v>7934</v>
      </c>
      <c r="BH28" s="729" t="s">
        <v>7935</v>
      </c>
      <c r="BI28" s="729">
        <v>2018</v>
      </c>
      <c r="BJ28" s="752">
        <v>15</v>
      </c>
    </row>
    <row r="29" spans="1:62" ht="45.75" customHeight="1" thickBot="1" x14ac:dyDescent="0.3">
      <c r="A29" s="727"/>
      <c r="B29" s="728"/>
      <c r="M29" s="729"/>
      <c r="N29" s="1004" t="e" cm="1" vm="1">
        <f t="array" aca="1" ref="N29" ca="1">IF(_xlfn.SORTBY(M29:M34,_xlfn.SEQUENCE(ROWS(M29:M34),1,ROWS(M29:M34),-1))=0,"",(_xlfn.SORTBY(M29:M34,_xlfn.SEQUENCE(ROWS(M29:M34),1,ROWS(M29:M34),-1))))</f>
        <v>#VALUE!</v>
      </c>
      <c r="O29" s="729"/>
      <c r="P29" s="729"/>
      <c r="S29" s="290">
        <v>46207</v>
      </c>
      <c r="T29" s="2">
        <v>15000</v>
      </c>
      <c r="U29" s="2">
        <f t="shared" si="0"/>
        <v>45484658</v>
      </c>
      <c r="AZ29" s="729" t="s">
        <v>7853</v>
      </c>
      <c r="BA29" s="729">
        <v>3400141646</v>
      </c>
      <c r="BB29" s="743">
        <v>43662</v>
      </c>
      <c r="BC29" s="729" t="s">
        <v>7936</v>
      </c>
      <c r="BD29" s="729" t="s">
        <v>7854</v>
      </c>
      <c r="BE29" s="729" t="s">
        <v>7854</v>
      </c>
      <c r="BF29" s="729" t="s">
        <v>7854</v>
      </c>
      <c r="BG29" s="729" t="s">
        <v>7937</v>
      </c>
      <c r="BH29" s="729" t="s">
        <v>7938</v>
      </c>
      <c r="BI29" s="729">
        <v>2019</v>
      </c>
      <c r="BJ29" s="752">
        <v>16</v>
      </c>
    </row>
    <row r="30" spans="1:62" ht="45.75" customHeight="1" thickBot="1" x14ac:dyDescent="0.3">
      <c r="A30" s="727"/>
      <c r="B30" s="728"/>
      <c r="M30" s="729"/>
      <c r="N30" s="770" t="e" cm="1" vm="1">
        <f t="array" aca="1" ref="N30" ca="1">IF(_xlfn.SORTBY(M30:M35,_xlfn.SEQUENCE(ROWS(M30:M35),1,ROWS(M30:M35),-1))=0,"",(_xlfn.SORTBY(M30:M35,_xlfn.SEQUENCE(ROWS(M30:M35),1,ROWS(M30:M35),-1))))</f>
        <v>#VALUE!</v>
      </c>
      <c r="O30" s="729"/>
      <c r="P30" s="729"/>
      <c r="S30" s="290">
        <v>46208</v>
      </c>
      <c r="T30" s="2">
        <v>15000</v>
      </c>
      <c r="U30" s="2">
        <f t="shared" si="0"/>
        <v>45499658</v>
      </c>
      <c r="AZ30" s="729" t="s">
        <v>7853</v>
      </c>
      <c r="BA30" s="729">
        <v>308678442</v>
      </c>
      <c r="BB30" s="743">
        <v>43900</v>
      </c>
      <c r="BC30" s="729" t="s">
        <v>7939</v>
      </c>
      <c r="BD30" s="729" t="s">
        <v>7854</v>
      </c>
      <c r="BE30" s="729" t="s">
        <v>7940</v>
      </c>
      <c r="BF30" s="729" t="s">
        <v>7854</v>
      </c>
      <c r="BG30" s="729" t="s">
        <v>7941</v>
      </c>
      <c r="BH30" s="729" t="s">
        <v>7942</v>
      </c>
      <c r="BI30" s="729">
        <v>2020</v>
      </c>
      <c r="BJ30" s="752">
        <v>17</v>
      </c>
    </row>
    <row r="31" spans="1:62" ht="45.75" customHeight="1" thickBot="1" x14ac:dyDescent="0.3">
      <c r="A31" s="727"/>
      <c r="B31" s="728"/>
      <c r="M31" s="729"/>
      <c r="N31" s="770" t="e" cm="1" vm="1">
        <f t="array" aca="1" ref="N31" ca="1">IF(_xlfn.SORTBY(M31:M36,_xlfn.SEQUENCE(ROWS(M31:M36),1,ROWS(M31:M36),-1))=0,"",(_xlfn.SORTBY(M31:M36,_xlfn.SEQUENCE(ROWS(M31:M36),1,ROWS(M31:M36),-1))))</f>
        <v>#VALUE!</v>
      </c>
      <c r="O31" s="729"/>
      <c r="P31" s="729"/>
      <c r="S31" s="290">
        <v>46209</v>
      </c>
      <c r="T31" s="2">
        <v>15000</v>
      </c>
      <c r="U31" s="2">
        <f t="shared" si="0"/>
        <v>45514658</v>
      </c>
      <c r="AZ31" s="729" t="s">
        <v>7853</v>
      </c>
      <c r="BA31" s="729">
        <v>310167077</v>
      </c>
      <c r="BB31" s="743">
        <v>44315</v>
      </c>
      <c r="BC31" s="729" t="s">
        <v>7943</v>
      </c>
      <c r="BD31" s="729" t="s">
        <v>7854</v>
      </c>
      <c r="BE31" s="729" t="s">
        <v>7854</v>
      </c>
      <c r="BF31" s="729" t="s">
        <v>7854</v>
      </c>
      <c r="BG31" s="729" t="s">
        <v>7944</v>
      </c>
      <c r="BH31" s="729" t="s">
        <v>7945</v>
      </c>
      <c r="BI31" s="729">
        <v>2021</v>
      </c>
      <c r="BJ31" s="752">
        <v>18</v>
      </c>
    </row>
    <row r="32" spans="1:62" ht="37.5" customHeight="1" thickBot="1" x14ac:dyDescent="0.3">
      <c r="M32" s="729"/>
      <c r="N32" s="770" t="e" cm="1" vm="1">
        <f t="array" aca="1" ref="N32" ca="1">IF(_xlfn.SORTBY(M32:M37,_xlfn.SEQUENCE(ROWS(M32:M37),1,ROWS(M32:M37),-1))=0,"",(_xlfn.SORTBY(M32:M37,_xlfn.SEQUENCE(ROWS(M32:M37),1,ROWS(M32:M37),-1))))</f>
        <v>#VALUE!</v>
      </c>
      <c r="O32" s="729"/>
      <c r="P32" s="729"/>
      <c r="S32" s="290">
        <v>46210</v>
      </c>
      <c r="T32" s="2">
        <v>15000</v>
      </c>
      <c r="U32" s="2">
        <f t="shared" si="0"/>
        <v>45529658</v>
      </c>
      <c r="AZ32" s="729" t="s">
        <v>7853</v>
      </c>
      <c r="BA32" s="729">
        <v>310932135</v>
      </c>
      <c r="BB32" s="743">
        <v>44606</v>
      </c>
      <c r="BC32" s="729" t="s">
        <v>7946</v>
      </c>
      <c r="BD32" s="729" t="s">
        <v>7854</v>
      </c>
      <c r="BE32" s="729" t="s">
        <v>7947</v>
      </c>
      <c r="BF32" s="729" t="s">
        <v>7854</v>
      </c>
      <c r="BG32" s="729" t="s">
        <v>7948</v>
      </c>
      <c r="BH32" s="729" t="s">
        <v>7949</v>
      </c>
      <c r="BI32" s="729">
        <v>2022</v>
      </c>
      <c r="BJ32" s="752">
        <v>19</v>
      </c>
    </row>
    <row r="33" spans="1:62" ht="55.5" customHeight="1" thickBot="1" x14ac:dyDescent="0.3">
      <c r="A33" s="1282"/>
      <c r="B33" s="1282"/>
      <c r="C33" s="1282"/>
      <c r="D33" s="1282"/>
      <c r="E33" s="1282"/>
      <c r="F33" s="1282"/>
      <c r="G33" s="1282"/>
      <c r="H33" s="1282"/>
      <c r="I33" s="1282"/>
      <c r="J33" s="1282"/>
      <c r="M33" s="729"/>
      <c r="N33" s="770" t="e" cm="1" vm="1">
        <f t="array" aca="1" ref="N33" ca="1">IF(_xlfn.SORTBY(M33:M38,_xlfn.SEQUENCE(ROWS(M33:M38),1,ROWS(M33:M38),-1))=0,"",(_xlfn.SORTBY(M33:M38,_xlfn.SEQUENCE(ROWS(M33:M38),1,ROWS(M33:M38),-1))))</f>
        <v>#VALUE!</v>
      </c>
      <c r="O33" s="729"/>
      <c r="P33" s="729"/>
      <c r="Q33" s="736"/>
      <c r="S33" s="290">
        <v>46211</v>
      </c>
      <c r="T33" s="2">
        <v>15000</v>
      </c>
      <c r="U33" s="2">
        <f t="shared" si="0"/>
        <v>45544658</v>
      </c>
      <c r="AZ33" s="729" t="s">
        <v>7853</v>
      </c>
      <c r="BA33" s="729">
        <v>3000520483</v>
      </c>
      <c r="BB33" s="743">
        <v>44952</v>
      </c>
      <c r="BC33" s="729" t="s">
        <v>7944</v>
      </c>
      <c r="BD33" s="729" t="s">
        <v>7854</v>
      </c>
      <c r="BE33" s="729" t="s">
        <v>7950</v>
      </c>
      <c r="BF33" s="729" t="s">
        <v>7854</v>
      </c>
      <c r="BG33" s="729" t="s">
        <v>7951</v>
      </c>
      <c r="BH33" s="729" t="s">
        <v>7952</v>
      </c>
      <c r="BI33" s="729">
        <v>2023</v>
      </c>
      <c r="BJ33" s="752">
        <v>20</v>
      </c>
    </row>
    <row r="34" spans="1:62" ht="45" customHeight="1" thickBot="1" x14ac:dyDescent="0.3">
      <c r="A34" s="1017"/>
      <c r="B34" s="1017"/>
      <c r="C34" s="1017"/>
      <c r="D34" s="1017"/>
      <c r="E34" s="1017"/>
      <c r="F34" s="1017"/>
      <c r="G34" s="1017"/>
      <c r="H34" s="1017"/>
      <c r="I34" s="1017"/>
      <c r="J34" s="1017"/>
      <c r="K34" s="753"/>
      <c r="M34" s="375"/>
      <c r="N34" s="1004" t="e" cm="1" vm="1">
        <f t="array" aca="1" ref="N34" ca="1">IF(_xlfn.SORTBY(M34:M39,_xlfn.SEQUENCE(ROWS(M34:M39),1,ROWS(M34:M39),-1))=0,"",(_xlfn.SORTBY(M34:M39,_xlfn.SEQUENCE(ROWS(M34:M39),1,ROWS(M34:M39),-1))))</f>
        <v>#VALUE!</v>
      </c>
      <c r="O34" s="729"/>
      <c r="P34" s="729"/>
      <c r="Q34" s="742"/>
      <c r="S34" s="290">
        <v>46212</v>
      </c>
      <c r="T34" s="2">
        <v>15000</v>
      </c>
      <c r="U34" s="2">
        <f t="shared" si="0"/>
        <v>45559658</v>
      </c>
      <c r="AZ34" s="729" t="s">
        <v>7853</v>
      </c>
      <c r="BA34" s="729">
        <v>313529196</v>
      </c>
      <c r="BB34" s="743">
        <v>45399</v>
      </c>
      <c r="BC34" s="729" t="s">
        <v>7953</v>
      </c>
      <c r="BD34" s="729" t="s">
        <v>7854</v>
      </c>
      <c r="BE34" s="729" t="s">
        <v>7954</v>
      </c>
      <c r="BF34" s="729" t="s">
        <v>7854</v>
      </c>
      <c r="BG34" s="729" t="s">
        <v>7955</v>
      </c>
      <c r="BH34" s="729" t="s">
        <v>7956</v>
      </c>
      <c r="BI34" s="729">
        <v>2024</v>
      </c>
      <c r="BJ34" s="752">
        <v>21</v>
      </c>
    </row>
    <row r="35" spans="1:62" ht="31.5" customHeight="1" thickTop="1" thickBot="1" x14ac:dyDescent="0.3">
      <c r="A35" s="729"/>
      <c r="B35" s="729"/>
      <c r="C35" s="743"/>
      <c r="D35" s="729"/>
      <c r="E35" s="729"/>
      <c r="F35" s="729"/>
      <c r="G35" s="729"/>
      <c r="H35" s="729"/>
      <c r="I35" s="729"/>
      <c r="J35" s="729"/>
      <c r="K35" s="752">
        <v>1</v>
      </c>
      <c r="M35" s="375"/>
      <c r="N35" s="770" t="e" cm="1" vm="1">
        <f t="array" aca="1" ref="N35" ca="1">IF(_xlfn.SORTBY(M35:M40,_xlfn.SEQUENCE(ROWS(M35:M40),1,ROWS(M35:M40),-1))=0,"",(_xlfn.SORTBY(M35:M40,_xlfn.SEQUENCE(ROWS(M35:M40),1,ROWS(M35:M40),-1))))</f>
        <v>#VALUE!</v>
      </c>
      <c r="O35" s="729"/>
      <c r="P35" s="375"/>
      <c r="Q35" s="736"/>
      <c r="S35" s="290">
        <v>46213</v>
      </c>
      <c r="T35" s="2">
        <v>15000</v>
      </c>
      <c r="U35" s="2">
        <f t="shared" si="0"/>
        <v>45574658</v>
      </c>
      <c r="AZ35" s="729" t="s">
        <v>7853</v>
      </c>
      <c r="BA35" s="729">
        <v>314785123</v>
      </c>
      <c r="BB35" s="743">
        <v>45707</v>
      </c>
      <c r="BC35" s="729" t="s">
        <v>7957</v>
      </c>
      <c r="BD35" s="729" t="s">
        <v>7854</v>
      </c>
      <c r="BE35" s="729" t="s">
        <v>7958</v>
      </c>
      <c r="BF35" s="729" t="s">
        <v>7854</v>
      </c>
      <c r="BG35" s="729" t="s">
        <v>7959</v>
      </c>
      <c r="BH35" s="729" t="s">
        <v>7960</v>
      </c>
      <c r="BI35" s="729">
        <v>2025</v>
      </c>
      <c r="BJ35" s="752">
        <v>22</v>
      </c>
    </row>
    <row r="36" spans="1:62" ht="38.25" customHeight="1" thickBot="1" x14ac:dyDescent="0.3">
      <c r="A36" s="729"/>
      <c r="B36" s="729"/>
      <c r="C36" s="743"/>
      <c r="D36" s="729"/>
      <c r="E36" s="729"/>
      <c r="F36" s="729"/>
      <c r="G36" s="729"/>
      <c r="H36" s="729"/>
      <c r="I36" s="729"/>
      <c r="J36" s="729"/>
      <c r="K36" s="752">
        <v>2</v>
      </c>
      <c r="M36" s="375"/>
      <c r="N36" s="770" t="e" cm="1" vm="1">
        <f t="array" aca="1" ref="N36" ca="1">IF(_xlfn.SORTBY(M36:M41,_xlfn.SEQUENCE(ROWS(M36:M41),1,ROWS(M36:M41),-1))=0,"",(_xlfn.SORTBY(M36:M41,_xlfn.SEQUENCE(ROWS(M36:M41),1,ROWS(M36:M41),-1))))</f>
        <v>#VALUE!</v>
      </c>
      <c r="O36" s="729"/>
      <c r="P36" s="375"/>
      <c r="Q36" s="736"/>
      <c r="S36" s="290">
        <v>46214</v>
      </c>
      <c r="T36" s="2">
        <v>15000</v>
      </c>
      <c r="U36" s="2">
        <f t="shared" si="0"/>
        <v>45589658</v>
      </c>
      <c r="AZ36" s="729" t="s">
        <v>7853</v>
      </c>
      <c r="BA36" s="729">
        <v>315914084</v>
      </c>
      <c r="BB36" s="743">
        <v>46036</v>
      </c>
      <c r="BC36" s="729" t="s">
        <v>7961</v>
      </c>
      <c r="BD36" s="729" t="s">
        <v>7854</v>
      </c>
      <c r="BE36" s="729" t="s">
        <v>7962</v>
      </c>
      <c r="BF36" s="729" t="s">
        <v>7854</v>
      </c>
      <c r="BG36" s="729" t="s">
        <v>7963</v>
      </c>
      <c r="BH36" s="729" t="s">
        <v>7964</v>
      </c>
      <c r="BI36" s="729">
        <v>2026</v>
      </c>
      <c r="BJ36" s="752">
        <v>23</v>
      </c>
    </row>
    <row r="37" spans="1:62" ht="33" customHeight="1" thickBot="1" x14ac:dyDescent="0.3">
      <c r="A37" s="729"/>
      <c r="B37" s="729"/>
      <c r="C37" s="743"/>
      <c r="D37" s="729"/>
      <c r="E37" s="729"/>
      <c r="F37" s="729"/>
      <c r="G37" s="729"/>
      <c r="H37" s="729"/>
      <c r="I37" s="729"/>
      <c r="J37" s="729"/>
      <c r="K37" s="752">
        <v>3</v>
      </c>
      <c r="M37" s="375"/>
      <c r="N37" s="770" t="e" cm="1" vm="1">
        <f t="array" aca="1" ref="N37" ca="1">IF(_xlfn.SORTBY(M37:M42,_xlfn.SEQUENCE(ROWS(M37:M42),1,ROWS(M37:M42),-1))=0,"",(_xlfn.SORTBY(M37:M42,_xlfn.SEQUENCE(ROWS(M37:M42),1,ROWS(M37:M42),-1))))</f>
        <v>#VALUE!</v>
      </c>
      <c r="O37" s="729"/>
      <c r="P37" s="375"/>
      <c r="Q37" s="736"/>
      <c r="S37" s="290">
        <v>46215</v>
      </c>
      <c r="T37" s="2">
        <v>15000</v>
      </c>
      <c r="U37" s="2">
        <f t="shared" si="0"/>
        <v>45604658</v>
      </c>
      <c r="BJ37" s="752">
        <v>24</v>
      </c>
    </row>
    <row r="38" spans="1:62" ht="19.5" customHeight="1" thickBot="1" x14ac:dyDescent="0.3">
      <c r="A38" s="729"/>
      <c r="B38" s="729"/>
      <c r="C38" s="743"/>
      <c r="D38" s="729"/>
      <c r="E38" s="729"/>
      <c r="F38" s="729"/>
      <c r="G38" s="729"/>
      <c r="H38" s="729"/>
      <c r="I38" s="729"/>
      <c r="J38" s="729"/>
      <c r="K38" s="752">
        <v>4</v>
      </c>
      <c r="N38" s="770" t="e" cm="1" vm="1">
        <f t="array" aca="1" ref="N38" ca="1">IF(_xlfn.SORTBY(M38:M43,_xlfn.SEQUENCE(ROWS(M38:M43),1,ROWS(M38:M43),-1))=0,"",(_xlfn.SORTBY(M38:M43,_xlfn.SEQUENCE(ROWS(M38:M43),1,ROWS(M38:M43),-1))))</f>
        <v>#VALUE!</v>
      </c>
      <c r="Q38" s="736"/>
      <c r="S38" s="290">
        <v>46216</v>
      </c>
      <c r="T38" s="2">
        <v>15000</v>
      </c>
      <c r="U38" s="2">
        <f t="shared" si="0"/>
        <v>45619658</v>
      </c>
      <c r="BJ38" s="752">
        <v>25</v>
      </c>
    </row>
    <row r="39" spans="1:62" ht="19.5" customHeight="1" thickBot="1" x14ac:dyDescent="0.3">
      <c r="A39" s="729"/>
      <c r="B39" s="729"/>
      <c r="C39" s="743"/>
      <c r="D39" s="729"/>
      <c r="E39" s="729"/>
      <c r="F39" s="729"/>
      <c r="G39" s="729"/>
      <c r="H39" s="729"/>
      <c r="I39" s="729"/>
      <c r="J39" s="729"/>
      <c r="K39" s="752">
        <v>5</v>
      </c>
      <c r="N39" s="770" t="e" cm="1" vm="1">
        <f t="array" aca="1" ref="N39" ca="1">IF(_xlfn.SORTBY(M39:M44,_xlfn.SEQUENCE(ROWS(M39:M44),1,ROWS(M39:M44),-1))=0,"",(_xlfn.SORTBY(M39:M44,_xlfn.SEQUENCE(ROWS(M39:M44),1,ROWS(M39:M44),-1))))</f>
        <v>#VALUE!</v>
      </c>
      <c r="Q39" s="736"/>
      <c r="S39" s="290">
        <v>46217</v>
      </c>
      <c r="T39" s="2">
        <v>15000</v>
      </c>
      <c r="U39" s="2">
        <f t="shared" si="0"/>
        <v>45634658</v>
      </c>
      <c r="BJ39" s="752">
        <v>26</v>
      </c>
    </row>
    <row r="40" spans="1:62" ht="19.5" customHeight="1" thickBot="1" x14ac:dyDescent="0.3">
      <c r="A40" s="729"/>
      <c r="B40" s="729"/>
      <c r="C40" s="743"/>
      <c r="D40" s="729"/>
      <c r="E40" s="729"/>
      <c r="F40" s="729"/>
      <c r="G40" s="729"/>
      <c r="H40" s="729"/>
      <c r="I40" s="729"/>
      <c r="J40" s="729"/>
      <c r="K40" s="752">
        <v>6</v>
      </c>
      <c r="N40" s="770" t="e" cm="1" vm="1">
        <f t="array" aca="1" ref="N40" ca="1">IF(_xlfn.SORTBY(M40:M45,_xlfn.SEQUENCE(ROWS(M40:M45),1,ROWS(M40:M45),-1))=0,"",(_xlfn.SORTBY(M40:M45,_xlfn.SEQUENCE(ROWS(M40:M45),1,ROWS(M40:M45),-1))))</f>
        <v>#VALUE!</v>
      </c>
      <c r="Q40" s="736"/>
      <c r="S40" s="290">
        <v>46218</v>
      </c>
      <c r="T40" s="2">
        <v>15000</v>
      </c>
      <c r="U40" s="2">
        <f t="shared" si="0"/>
        <v>45649658</v>
      </c>
    </row>
    <row r="41" spans="1:62" ht="19.5" customHeight="1" thickBot="1" x14ac:dyDescent="0.3">
      <c r="A41" s="729"/>
      <c r="B41" s="729"/>
      <c r="C41" s="743"/>
      <c r="D41" s="729"/>
      <c r="E41" s="729"/>
      <c r="F41" s="729"/>
      <c r="G41" s="729"/>
      <c r="H41" s="729"/>
      <c r="I41" s="729"/>
      <c r="J41" s="729"/>
      <c r="K41" s="752">
        <v>7</v>
      </c>
      <c r="N41" s="770" t="e" cm="1" vm="1">
        <f t="array" aca="1" ref="N41" ca="1">IF(_xlfn.SORTBY(M41:M46,_xlfn.SEQUENCE(ROWS(M41:M46),1,ROWS(M41:M46),-1))=0,"",(_xlfn.SORTBY(M41:M46,_xlfn.SEQUENCE(ROWS(M41:M46),1,ROWS(M41:M46),-1))))</f>
        <v>#VALUE!</v>
      </c>
      <c r="Q41" s="736"/>
      <c r="S41" s="290">
        <v>46219</v>
      </c>
      <c r="T41" s="2">
        <v>15000</v>
      </c>
      <c r="U41" s="2">
        <f t="shared" si="0"/>
        <v>45664658</v>
      </c>
    </row>
    <row r="42" spans="1:62" ht="19.5" customHeight="1" thickBot="1" x14ac:dyDescent="0.3">
      <c r="A42" s="729"/>
      <c r="B42" s="729"/>
      <c r="C42" s="743"/>
      <c r="D42" s="729"/>
      <c r="E42" s="729"/>
      <c r="F42" s="729"/>
      <c r="G42" s="729"/>
      <c r="H42" s="729"/>
      <c r="I42" s="729"/>
      <c r="J42" s="729"/>
      <c r="K42" s="752">
        <v>8</v>
      </c>
      <c r="N42" s="770" t="e" cm="1" vm="1">
        <f t="array" aca="1" ref="N42" ca="1">IF(_xlfn.SORTBY(M42:M47,_xlfn.SEQUENCE(ROWS(M42:M47),1,ROWS(M42:M47),-1))=0,"",(_xlfn.SORTBY(M42:M47,_xlfn.SEQUENCE(ROWS(M42:M47),1,ROWS(M42:M47),-1))))</f>
        <v>#VALUE!</v>
      </c>
      <c r="Q42" s="736"/>
      <c r="S42" s="290">
        <v>46220</v>
      </c>
      <c r="T42" s="2">
        <v>15000</v>
      </c>
      <c r="U42" s="2">
        <f t="shared" si="0"/>
        <v>45679658</v>
      </c>
    </row>
    <row r="43" spans="1:62" ht="19.5" customHeight="1" thickBot="1" x14ac:dyDescent="0.3">
      <c r="A43" s="729"/>
      <c r="B43" s="729"/>
      <c r="C43" s="743"/>
      <c r="D43" s="729"/>
      <c r="E43" s="729"/>
      <c r="F43" s="729"/>
      <c r="G43" s="729"/>
      <c r="H43" s="729"/>
      <c r="I43" s="729"/>
      <c r="J43" s="729"/>
      <c r="K43" s="752">
        <v>9</v>
      </c>
      <c r="N43" s="770" t="e" cm="1" vm="1">
        <f t="array" aca="1" ref="N43" ca="1">IF(_xlfn.SORTBY(M43:M48,_xlfn.SEQUENCE(ROWS(M43:M48),1,ROWS(M43:M48),-1))=0,"",(_xlfn.SORTBY(M43:M48,_xlfn.SEQUENCE(ROWS(M43:M48),1,ROWS(M43:M48),-1))))</f>
        <v>#VALUE!</v>
      </c>
      <c r="Q43" s="736"/>
      <c r="S43" s="290">
        <v>46221</v>
      </c>
      <c r="T43" s="2">
        <v>15000</v>
      </c>
      <c r="U43" s="2">
        <f t="shared" si="0"/>
        <v>45694658</v>
      </c>
    </row>
    <row r="44" spans="1:62" ht="19.5" customHeight="1" thickBot="1" x14ac:dyDescent="0.3">
      <c r="A44" s="729"/>
      <c r="B44" s="729"/>
      <c r="C44" s="743"/>
      <c r="D44" s="729"/>
      <c r="E44" s="729"/>
      <c r="F44" s="729"/>
      <c r="G44" s="729"/>
      <c r="H44" s="729"/>
      <c r="I44" s="729"/>
      <c r="J44" s="729"/>
      <c r="K44" s="752">
        <v>10</v>
      </c>
      <c r="N44" s="770" t="e" cm="1" vm="1">
        <f t="array" aca="1" ref="N44" ca="1">IF(_xlfn.SORTBY(M44:M49,_xlfn.SEQUENCE(ROWS(M44:M49),1,ROWS(M44:M49),-1))=0,"",(_xlfn.SORTBY(M44:M49,_xlfn.SEQUENCE(ROWS(M44:M49),1,ROWS(M44:M49),-1))))</f>
        <v>#VALUE!</v>
      </c>
      <c r="Q44" s="736"/>
      <c r="S44" s="290">
        <v>46222</v>
      </c>
      <c r="T44" s="2">
        <v>15000</v>
      </c>
      <c r="U44" s="2">
        <f t="shared" si="0"/>
        <v>45709658</v>
      </c>
    </row>
    <row r="45" spans="1:62" ht="19.5" customHeight="1" thickBot="1" x14ac:dyDescent="0.3">
      <c r="A45" s="729"/>
      <c r="B45" s="729"/>
      <c r="C45" s="743"/>
      <c r="D45" s="729"/>
      <c r="E45" s="729"/>
      <c r="F45" s="729"/>
      <c r="G45" s="729"/>
      <c r="H45" s="729"/>
      <c r="I45" s="729"/>
      <c r="J45" s="729"/>
      <c r="K45" s="752">
        <v>11</v>
      </c>
      <c r="N45" s="770" t="e" cm="1" vm="1">
        <f t="array" aca="1" ref="N45" ca="1">IF(_xlfn.SORTBY(M45:M50,_xlfn.SEQUENCE(ROWS(M45:M50),1,ROWS(M45:M50),-1))=0,"",(_xlfn.SORTBY(M45:M50,_xlfn.SEQUENCE(ROWS(M45:M50),1,ROWS(M45:M50),-1))))</f>
        <v>#VALUE!</v>
      </c>
      <c r="Q45" s="736"/>
      <c r="S45" s="290">
        <v>46223</v>
      </c>
      <c r="T45" s="2">
        <v>15000</v>
      </c>
      <c r="U45" s="2">
        <f t="shared" si="0"/>
        <v>45724658</v>
      </c>
    </row>
    <row r="46" spans="1:62" ht="19.5" customHeight="1" thickBot="1" x14ac:dyDescent="0.3">
      <c r="A46" s="729"/>
      <c r="B46" s="729"/>
      <c r="C46" s="743"/>
      <c r="D46" s="729"/>
      <c r="E46" s="729"/>
      <c r="F46" s="729"/>
      <c r="G46" s="729"/>
      <c r="H46" s="729"/>
      <c r="I46" s="729"/>
      <c r="J46" s="729"/>
      <c r="K46" s="752">
        <v>12</v>
      </c>
      <c r="N46" s="770" t="e" cm="1" vm="1">
        <f t="array" aca="1" ref="N46" ca="1">IF(_xlfn.SORTBY(M46:M51,_xlfn.SEQUENCE(ROWS(M46:M51),1,ROWS(M46:M51),-1))=0,"",(_xlfn.SORTBY(M46:M51,_xlfn.SEQUENCE(ROWS(M46:M51),1,ROWS(M46:M51),-1))))</f>
        <v>#VALUE!</v>
      </c>
      <c r="Q46" s="736"/>
      <c r="S46" s="290">
        <v>46224</v>
      </c>
      <c r="T46" s="2">
        <v>15000</v>
      </c>
      <c r="U46" s="2">
        <f t="shared" si="0"/>
        <v>45739658</v>
      </c>
    </row>
    <row r="47" spans="1:62" ht="19.5" customHeight="1" thickBot="1" x14ac:dyDescent="0.3">
      <c r="A47" s="729"/>
      <c r="B47" s="729"/>
      <c r="C47" s="743"/>
      <c r="D47" s="729"/>
      <c r="E47" s="729"/>
      <c r="F47" s="729"/>
      <c r="G47" s="729"/>
      <c r="H47" s="729"/>
      <c r="I47" s="729"/>
      <c r="J47" s="729"/>
      <c r="K47" s="752">
        <v>13</v>
      </c>
      <c r="N47" s="770" t="e" cm="1" vm="1">
        <f t="array" aca="1" ref="N47" ca="1">IF(_xlfn.SORTBY(M47:M52,_xlfn.SEQUENCE(ROWS(M47:M52),1,ROWS(M47:M52),-1))=0,"",(_xlfn.SORTBY(M47:M52,_xlfn.SEQUENCE(ROWS(M47:M52),1,ROWS(M47:M52),-1))))</f>
        <v>#VALUE!</v>
      </c>
      <c r="Q47" s="736"/>
      <c r="S47" s="290">
        <v>46225</v>
      </c>
      <c r="T47" s="2">
        <v>15000</v>
      </c>
      <c r="U47" s="2">
        <f t="shared" si="0"/>
        <v>45754658</v>
      </c>
    </row>
    <row r="48" spans="1:62" ht="19.5" customHeight="1" thickBot="1" x14ac:dyDescent="0.3">
      <c r="A48" s="729"/>
      <c r="B48" s="729"/>
      <c r="C48" s="743"/>
      <c r="D48" s="729"/>
      <c r="E48" s="729"/>
      <c r="F48" s="729"/>
      <c r="G48" s="729"/>
      <c r="H48" s="729"/>
      <c r="I48" s="729"/>
      <c r="J48" s="729"/>
      <c r="K48" s="752">
        <v>14</v>
      </c>
      <c r="N48" s="770" t="e" cm="1" vm="1">
        <f t="array" aca="1" ref="N48" ca="1">IF(_xlfn.SORTBY(M48:M53,_xlfn.SEQUENCE(ROWS(M48:M53),1,ROWS(M48:M53),-1))=0,"",(_xlfn.SORTBY(M48:M53,_xlfn.SEQUENCE(ROWS(M48:M53),1,ROWS(M48:M53),-1))))</f>
        <v>#VALUE!</v>
      </c>
      <c r="Q48" s="744"/>
      <c r="S48" s="290">
        <v>46226</v>
      </c>
      <c r="T48" s="2">
        <v>15000</v>
      </c>
      <c r="U48" s="2">
        <f t="shared" si="0"/>
        <v>45769658</v>
      </c>
    </row>
    <row r="49" spans="1:21" ht="19.5" customHeight="1" thickBot="1" x14ac:dyDescent="0.3">
      <c r="A49" s="729"/>
      <c r="B49" s="729"/>
      <c r="C49" s="743"/>
      <c r="D49" s="729"/>
      <c r="E49" s="729"/>
      <c r="F49" s="729"/>
      <c r="G49" s="729"/>
      <c r="H49" s="729"/>
      <c r="I49" s="729"/>
      <c r="J49" s="729"/>
      <c r="K49" s="752">
        <v>15</v>
      </c>
      <c r="N49" s="770" t="e" cm="1" vm="1">
        <f t="array" aca="1" ref="N49" ca="1">IF(_xlfn.SORTBY(M49:M54,_xlfn.SEQUENCE(ROWS(M49:M54),1,ROWS(M49:M54),-1))=0,"",(_xlfn.SORTBY(M49:M54,_xlfn.SEQUENCE(ROWS(M49:M54),1,ROWS(M49:M54),-1))))</f>
        <v>#VALUE!</v>
      </c>
      <c r="S49" s="290">
        <v>46227</v>
      </c>
      <c r="T49" s="2">
        <v>15000</v>
      </c>
      <c r="U49" s="2">
        <f t="shared" si="0"/>
        <v>45784658</v>
      </c>
    </row>
    <row r="50" spans="1:21" ht="19.5" customHeight="1" thickBot="1" x14ac:dyDescent="0.3">
      <c r="A50" s="729"/>
      <c r="B50" s="729"/>
      <c r="C50" s="743"/>
      <c r="D50" s="729"/>
      <c r="E50" s="729"/>
      <c r="F50" s="729"/>
      <c r="G50" s="729"/>
      <c r="H50" s="729"/>
      <c r="I50" s="729"/>
      <c r="J50" s="729"/>
      <c r="K50" s="752">
        <v>16</v>
      </c>
      <c r="N50" s="770" t="e" cm="1" vm="1">
        <f t="array" aca="1" ref="N50" ca="1">IF(_xlfn.SORTBY(M50:M55,_xlfn.SEQUENCE(ROWS(M50:M55),1,ROWS(M50:M55),-1))=0,"",(_xlfn.SORTBY(M50:M55,_xlfn.SEQUENCE(ROWS(M50:M55),1,ROWS(M50:M55),-1))))</f>
        <v>#VALUE!</v>
      </c>
      <c r="S50" s="290">
        <v>46228</v>
      </c>
      <c r="T50" s="2">
        <v>15000</v>
      </c>
      <c r="U50" s="2">
        <f t="shared" si="0"/>
        <v>45799658</v>
      </c>
    </row>
    <row r="51" spans="1:21" ht="19.5" customHeight="1" thickBot="1" x14ac:dyDescent="0.3">
      <c r="A51" s="729"/>
      <c r="B51" s="729"/>
      <c r="C51" s="743"/>
      <c r="D51" s="729"/>
      <c r="E51" s="729"/>
      <c r="F51" s="729"/>
      <c r="G51" s="729"/>
      <c r="H51" s="729"/>
      <c r="I51" s="729"/>
      <c r="J51" s="729"/>
      <c r="K51" s="752">
        <v>17</v>
      </c>
      <c r="N51" s="770" t="e" cm="1" vm="1">
        <f t="array" aca="1" ref="N51" ca="1">IF(_xlfn.SORTBY(M51:M56,_xlfn.SEQUENCE(ROWS(M51:M56),1,ROWS(M51:M56),-1))=0,"",(_xlfn.SORTBY(M51:M56,_xlfn.SEQUENCE(ROWS(M51:M56),1,ROWS(M51:M56),-1))))</f>
        <v>#VALUE!</v>
      </c>
      <c r="S51" s="290">
        <v>46229</v>
      </c>
      <c r="T51" s="2">
        <v>15000</v>
      </c>
      <c r="U51" s="2">
        <f t="shared" si="0"/>
        <v>45814658</v>
      </c>
    </row>
    <row r="52" spans="1:21" ht="19.5" customHeight="1" thickBot="1" x14ac:dyDescent="0.3">
      <c r="A52" s="729"/>
      <c r="B52" s="729"/>
      <c r="C52" s="743"/>
      <c r="D52" s="729"/>
      <c r="E52" s="729"/>
      <c r="F52" s="729"/>
      <c r="G52" s="729"/>
      <c r="H52" s="729"/>
      <c r="I52" s="729"/>
      <c r="J52" s="729"/>
      <c r="K52" s="752">
        <v>18</v>
      </c>
      <c r="N52" s="770" t="e" cm="1" vm="1">
        <f t="array" aca="1" ref="N52" ca="1">IF(_xlfn.SORTBY(M52:M57,_xlfn.SEQUENCE(ROWS(M52:M57),1,ROWS(M52:M57),-1))=0,"",(_xlfn.SORTBY(M52:M57,_xlfn.SEQUENCE(ROWS(M52:M57),1,ROWS(M52:M57),-1))))</f>
        <v>#VALUE!</v>
      </c>
      <c r="S52" s="290">
        <v>46230</v>
      </c>
      <c r="T52" s="2">
        <v>15000</v>
      </c>
      <c r="U52" s="2">
        <f t="shared" si="0"/>
        <v>45829658</v>
      </c>
    </row>
    <row r="53" spans="1:21" ht="19.5" customHeight="1" thickBot="1" x14ac:dyDescent="0.3">
      <c r="A53" s="729"/>
      <c r="B53" s="729"/>
      <c r="C53" s="743"/>
      <c r="D53" s="729"/>
      <c r="E53" s="729"/>
      <c r="F53" s="729"/>
      <c r="G53" s="729"/>
      <c r="H53" s="729"/>
      <c r="I53" s="729"/>
      <c r="J53" s="729"/>
      <c r="K53" s="752">
        <v>19</v>
      </c>
      <c r="N53" s="770" t="e" cm="1" vm="1">
        <f t="array" aca="1" ref="N53" ca="1">IF(_xlfn.SORTBY(M53:M58,_xlfn.SEQUENCE(ROWS(M53:M58),1,ROWS(M53:M58),-1))=0,"",(_xlfn.SORTBY(M53:M58,_xlfn.SEQUENCE(ROWS(M53:M58),1,ROWS(M53:M58),-1))))</f>
        <v>#VALUE!</v>
      </c>
      <c r="S53" s="290">
        <v>46231</v>
      </c>
      <c r="T53" s="2">
        <v>15000</v>
      </c>
      <c r="U53" s="2">
        <f t="shared" si="0"/>
        <v>45844658</v>
      </c>
    </row>
    <row r="54" spans="1:21" ht="19.5" customHeight="1" thickBot="1" x14ac:dyDescent="0.3">
      <c r="A54" s="729"/>
      <c r="B54" s="729"/>
      <c r="C54" s="743"/>
      <c r="D54" s="729"/>
      <c r="E54" s="729"/>
      <c r="F54" s="729"/>
      <c r="G54" s="729"/>
      <c r="H54" s="729"/>
      <c r="I54" s="729"/>
      <c r="J54" s="729"/>
      <c r="K54" s="752">
        <v>20</v>
      </c>
      <c r="N54" s="770" t="e" cm="1" vm="1">
        <f t="array" aca="1" ref="N54" ca="1">IF(_xlfn.SORTBY(M54:M59,_xlfn.SEQUENCE(ROWS(M54:M59),1,ROWS(M54:M59),-1))=0,"",(_xlfn.SORTBY(M54:M59,_xlfn.SEQUENCE(ROWS(M54:M59),1,ROWS(M54:M59),-1))))</f>
        <v>#VALUE!</v>
      </c>
      <c r="S54" s="290">
        <v>46232</v>
      </c>
      <c r="T54" s="2">
        <v>15000</v>
      </c>
      <c r="U54" s="2">
        <f t="shared" si="0"/>
        <v>45859658</v>
      </c>
    </row>
    <row r="55" spans="1:21" ht="19.5" customHeight="1" thickBot="1" x14ac:dyDescent="0.3">
      <c r="A55" s="729"/>
      <c r="B55" s="729"/>
      <c r="C55" s="743"/>
      <c r="D55" s="729"/>
      <c r="E55" s="729"/>
      <c r="F55" s="729"/>
      <c r="G55" s="729"/>
      <c r="H55" s="729"/>
      <c r="I55" s="729"/>
      <c r="J55" s="729"/>
      <c r="K55" s="752">
        <v>21</v>
      </c>
      <c r="N55" s="770" t="e" cm="1" vm="1">
        <f t="array" aca="1" ref="N55" ca="1">IF(_xlfn.SORTBY(M55:M60,_xlfn.SEQUENCE(ROWS(M55:M60),1,ROWS(M55:M60),-1))=0,"",(_xlfn.SORTBY(M55:M60,_xlfn.SEQUENCE(ROWS(M55:M60),1,ROWS(M55:M60),-1))))</f>
        <v>#VALUE!</v>
      </c>
      <c r="S55" s="290">
        <v>46233</v>
      </c>
      <c r="T55" s="2">
        <v>15000</v>
      </c>
      <c r="U55" s="2">
        <f t="shared" si="0"/>
        <v>45874658</v>
      </c>
    </row>
    <row r="56" spans="1:21" ht="19.5" customHeight="1" thickBot="1" x14ac:dyDescent="0.3">
      <c r="A56" s="729"/>
      <c r="B56" s="729"/>
      <c r="C56" s="743"/>
      <c r="D56" s="729"/>
      <c r="E56" s="729"/>
      <c r="F56" s="729"/>
      <c r="G56" s="729"/>
      <c r="H56" s="729"/>
      <c r="I56" s="729"/>
      <c r="J56" s="729"/>
      <c r="K56" s="752">
        <v>22</v>
      </c>
      <c r="N56" s="770" t="e" cm="1" vm="1">
        <f t="array" aca="1" ref="N56" ca="1">IF(_xlfn.SORTBY(M56:M61,_xlfn.SEQUENCE(ROWS(M56:M61),1,ROWS(M56:M61),-1))=0,"",(_xlfn.SORTBY(M56:M61,_xlfn.SEQUENCE(ROWS(M56:M61),1,ROWS(M56:M61),-1))))</f>
        <v>#VALUE!</v>
      </c>
      <c r="S56" s="290">
        <v>46234</v>
      </c>
      <c r="T56" s="2">
        <v>15000</v>
      </c>
      <c r="U56" s="2">
        <f t="shared" si="0"/>
        <v>45889658</v>
      </c>
    </row>
    <row r="57" spans="1:21" ht="19.5" customHeight="1" thickBot="1" x14ac:dyDescent="0.3">
      <c r="A57" s="729"/>
      <c r="B57" s="729"/>
      <c r="C57" s="743"/>
      <c r="D57" s="729"/>
      <c r="E57" s="729"/>
      <c r="F57" s="729"/>
      <c r="G57" s="729"/>
      <c r="H57" s="729"/>
      <c r="I57" s="729"/>
      <c r="J57" s="729"/>
      <c r="K57" s="752">
        <v>23</v>
      </c>
      <c r="N57" s="770" t="e" cm="1" vm="1">
        <f t="array" aca="1" ref="N57" ca="1">IF(_xlfn.SORTBY(M57:M62,_xlfn.SEQUENCE(ROWS(M57:M62),1,ROWS(M57:M62),-1))=0,"",(_xlfn.SORTBY(M57:M62,_xlfn.SEQUENCE(ROWS(M57:M62),1,ROWS(M57:M62),-1))))</f>
        <v>#VALUE!</v>
      </c>
    </row>
    <row r="58" spans="1:21" ht="19.5" customHeight="1" thickBot="1" x14ac:dyDescent="0.3">
      <c r="A58" s="729"/>
      <c r="B58" s="729"/>
      <c r="C58" s="743"/>
      <c r="D58" s="729"/>
      <c r="E58" s="729"/>
      <c r="F58" s="729"/>
      <c r="G58" s="729"/>
      <c r="H58" s="729"/>
      <c r="I58" s="729"/>
      <c r="J58" s="729"/>
      <c r="K58" s="752">
        <v>24</v>
      </c>
      <c r="N58" s="770" t="e" cm="1" vm="1">
        <f t="array" aca="1" ref="N58" ca="1">IF(_xlfn.SORTBY(M58:M63,_xlfn.SEQUENCE(ROWS(M58:M63),1,ROWS(M58:M63),-1))=0,"",(_xlfn.SORTBY(M58:M63,_xlfn.SEQUENCE(ROWS(M58:M63),1,ROWS(M58:M63),-1))))</f>
        <v>#VALUE!</v>
      </c>
    </row>
    <row r="59" spans="1:21" ht="19.5" customHeight="1" thickBot="1" x14ac:dyDescent="0.3">
      <c r="A59" s="729"/>
      <c r="B59" s="729"/>
      <c r="C59" s="743"/>
      <c r="D59" s="729"/>
      <c r="E59" s="729"/>
      <c r="F59" s="729"/>
      <c r="G59" s="729"/>
      <c r="H59" s="729"/>
      <c r="I59" s="729"/>
      <c r="J59" s="729"/>
      <c r="K59" s="752">
        <v>25</v>
      </c>
      <c r="N59" s="770" t="e" cm="1" vm="1">
        <f t="array" aca="1" ref="N59" ca="1">IF(_xlfn.SORTBY(M59:M64,_xlfn.SEQUENCE(ROWS(M59:M64),1,ROWS(M59:M64),-1))=0,"",(_xlfn.SORTBY(M59:M64,_xlfn.SEQUENCE(ROWS(M59:M64),1,ROWS(M59:M64),-1))))</f>
        <v>#VALUE!</v>
      </c>
    </row>
    <row r="60" spans="1:21" ht="19.5" customHeight="1" thickBot="1" x14ac:dyDescent="0.3">
      <c r="A60" s="729"/>
      <c r="B60" s="729"/>
      <c r="C60" s="743"/>
      <c r="D60" s="729"/>
      <c r="E60" s="729"/>
      <c r="F60" s="729"/>
      <c r="G60" s="729"/>
      <c r="H60" s="729"/>
      <c r="I60" s="729"/>
      <c r="J60" s="729"/>
      <c r="K60" s="752">
        <v>26</v>
      </c>
      <c r="N60" s="770" t="e" cm="1" vm="1">
        <f t="array" aca="1" ref="N60" ca="1">IF(_xlfn.SORTBY(M60:M65,_xlfn.SEQUENCE(ROWS(M60:M65),1,ROWS(M60:M65),-1))=0,"",(_xlfn.SORTBY(M60:M65,_xlfn.SEQUENCE(ROWS(M60:M65),1,ROWS(M60:M65),-1))))</f>
        <v>#VALUE!</v>
      </c>
    </row>
    <row r="61" spans="1:21" ht="19.5" customHeight="1" thickBot="1" x14ac:dyDescent="0.3">
      <c r="A61" s="729"/>
      <c r="B61" s="729"/>
      <c r="C61" s="743"/>
      <c r="D61" s="729"/>
      <c r="E61" s="729"/>
      <c r="F61" s="729"/>
      <c r="G61" s="729"/>
      <c r="H61" s="729"/>
      <c r="I61" s="729"/>
      <c r="J61" s="729"/>
      <c r="N61" s="770" t="e" cm="1" vm="1">
        <f t="array" aca="1" ref="N61" ca="1">IF(_xlfn.SORTBY(M61:M66,_xlfn.SEQUENCE(ROWS(M61:M66),1,ROWS(M61:M66),-1))=0,"",(_xlfn.SORTBY(M61:M66,_xlfn.SEQUENCE(ROWS(M61:M66),1,ROWS(M61:M66),-1))))</f>
        <v>#VALUE!</v>
      </c>
    </row>
    <row r="62" spans="1:21" ht="19.5" customHeight="1" thickBot="1" x14ac:dyDescent="0.3">
      <c r="A62" s="729"/>
      <c r="B62" s="729"/>
      <c r="C62" s="743"/>
      <c r="D62" s="729"/>
      <c r="E62" s="729"/>
      <c r="F62" s="729"/>
      <c r="G62" s="729"/>
      <c r="H62" s="729"/>
      <c r="I62" s="729"/>
      <c r="J62" s="729"/>
      <c r="N62" s="770" t="e" cm="1" vm="1">
        <f t="array" aca="1" ref="N62" ca="1">IF(_xlfn.SORTBY(M62:M67,_xlfn.SEQUENCE(ROWS(M62:M67),1,ROWS(M62:M67),-1))=0,"",(_xlfn.SORTBY(M62:M67,_xlfn.SEQUENCE(ROWS(M62:M67),1,ROWS(M62:M67),-1))))</f>
        <v>#VALUE!</v>
      </c>
    </row>
    <row r="63" spans="1:21" ht="19.5" customHeight="1" thickBot="1" x14ac:dyDescent="0.3">
      <c r="A63" s="1284"/>
      <c r="B63" s="1284"/>
      <c r="C63" s="1284"/>
      <c r="D63" s="1284"/>
      <c r="E63" s="1284"/>
      <c r="F63" s="1284"/>
      <c r="G63" s="1284"/>
      <c r="H63" s="1284"/>
      <c r="I63" s="1284"/>
      <c r="J63" s="1284"/>
      <c r="N63" s="770" t="e" cm="1" vm="1">
        <f t="array" aca="1" ref="N63" ca="1">IF(_xlfn.SORTBY(M63:M68,_xlfn.SEQUENCE(ROWS(M63:M68),1,ROWS(M63:M68),-1))=0,"",(_xlfn.SORTBY(M63:M68,_xlfn.SEQUENCE(ROWS(M63:M68),1,ROWS(M63:M68),-1))))</f>
        <v>#VALUE!</v>
      </c>
    </row>
    <row r="64" spans="1:21" ht="19.5" customHeight="1" x14ac:dyDescent="0.25">
      <c r="A64" s="729"/>
      <c r="B64" s="729"/>
      <c r="C64" s="743"/>
      <c r="D64" s="729"/>
      <c r="E64" s="729"/>
      <c r="F64" s="729"/>
      <c r="G64" s="729"/>
      <c r="H64" s="729"/>
      <c r="I64" s="729"/>
      <c r="J64" s="729"/>
      <c r="N64" s="770" t="e" cm="1" vm="1">
        <f t="array" aca="1" ref="N64" ca="1">IF(_xlfn.SORTBY(M64:M69,_xlfn.SEQUENCE(ROWS(M64:M69),1,ROWS(M64:M69),-1))=0,"",(_xlfn.SORTBY(M64:M69,_xlfn.SEQUENCE(ROWS(M64:M69),1,ROWS(M64:M69),-1))))</f>
        <v>#VALUE!</v>
      </c>
    </row>
    <row r="65" spans="14:14" ht="19.5" customHeight="1" x14ac:dyDescent="0.25">
      <c r="N65" s="770" t="e" cm="1" vm="1">
        <f t="array" aca="1" ref="N65" ca="1">IF(_xlfn.SORTBY(M65:M70,_xlfn.SEQUENCE(ROWS(M65:M70),1,ROWS(M65:M70),-1))=0,"",(_xlfn.SORTBY(M65:M70,_xlfn.SEQUENCE(ROWS(M65:M70),1,ROWS(M65:M70),-1))))</f>
        <v>#VALUE!</v>
      </c>
    </row>
    <row r="66" spans="14:14" ht="19.5" customHeight="1" x14ac:dyDescent="0.25">
      <c r="N66" s="770" t="e" cm="1" vm="1">
        <f t="array" aca="1" ref="N66" ca="1">IF(_xlfn.SORTBY(M66:M71,_xlfn.SEQUENCE(ROWS(M66:M71),1,ROWS(M66:M71),-1))=0,"",(_xlfn.SORTBY(M66:M71,_xlfn.SEQUENCE(ROWS(M66:M71),1,ROWS(M66:M71),-1))))</f>
        <v>#VALUE!</v>
      </c>
    </row>
    <row r="67" spans="14:14" ht="19.5" customHeight="1" x14ac:dyDescent="0.25">
      <c r="N67" s="770" t="e" cm="1" vm="1">
        <f t="array" aca="1" ref="N67" ca="1">IF(_xlfn.SORTBY(M67:M72,_xlfn.SEQUENCE(ROWS(M67:M72),1,ROWS(M67:M72),-1))=0,"",(_xlfn.SORTBY(M67:M72,_xlfn.SEQUENCE(ROWS(M67:M72),1,ROWS(M67:M72),-1))))</f>
        <v>#VALUE!</v>
      </c>
    </row>
    <row r="68" spans="14:14" ht="19.5" customHeight="1" x14ac:dyDescent="0.25">
      <c r="N68" s="770" t="e" cm="1" vm="1">
        <f t="array" aca="1" ref="N68" ca="1">IF(_xlfn.SORTBY(M68:M73,_xlfn.SEQUENCE(ROWS(M68:M73),1,ROWS(M68:M73),-1))=0,"",(_xlfn.SORTBY(M68:M73,_xlfn.SEQUENCE(ROWS(M68:M73),1,ROWS(M68:M73),-1))))</f>
        <v>#VALUE!</v>
      </c>
    </row>
    <row r="69" spans="14:14" ht="19.5" customHeight="1" x14ac:dyDescent="0.25">
      <c r="N69" s="770" t="e" cm="1" vm="1">
        <f t="array" aca="1" ref="N69" ca="1">IF(_xlfn.SORTBY(M69:M74,_xlfn.SEQUENCE(ROWS(M69:M74),1,ROWS(M69:M74),-1))=0,"",(_xlfn.SORTBY(M69:M74,_xlfn.SEQUENCE(ROWS(M69:M74),1,ROWS(M69:M74),-1))))</f>
        <v>#VALUE!</v>
      </c>
    </row>
    <row r="70" spans="14:14" ht="19.5" customHeight="1" x14ac:dyDescent="0.25">
      <c r="N70" s="770" t="e" cm="1" vm="1">
        <f t="array" aca="1" ref="N70" ca="1">IF(_xlfn.SORTBY(M70:M75,_xlfn.SEQUENCE(ROWS(M70:M75),1,ROWS(M70:M75),-1))=0,"",(_xlfn.SORTBY(M70:M75,_xlfn.SEQUENCE(ROWS(M70:M75),1,ROWS(M70:M75),-1))))</f>
        <v>#VALUE!</v>
      </c>
    </row>
    <row r="71" spans="14:14" ht="19.5" customHeight="1" x14ac:dyDescent="0.25">
      <c r="N71" s="770" t="e" cm="1" vm="1">
        <f t="array" aca="1" ref="N71" ca="1">IF(_xlfn.SORTBY(M71:M76,_xlfn.SEQUENCE(ROWS(M71:M76),1,ROWS(M71:M76),-1))=0,"",(_xlfn.SORTBY(M71:M76,_xlfn.SEQUENCE(ROWS(M71:M76),1,ROWS(M71:M76),-1))))</f>
        <v>#VALUE!</v>
      </c>
    </row>
    <row r="72" spans="14:14" ht="19.5" customHeight="1" x14ac:dyDescent="0.25">
      <c r="N72" s="770" t="e" cm="1" vm="1">
        <f t="array" aca="1" ref="N72" ca="1">IF(_xlfn.SORTBY(M72:M77,_xlfn.SEQUENCE(ROWS(M72:M77),1,ROWS(M72:M77),-1))=0,"",(_xlfn.SORTBY(M72:M77,_xlfn.SEQUENCE(ROWS(M72:M77),1,ROWS(M72:M77),-1))))</f>
        <v>#VALUE!</v>
      </c>
    </row>
    <row r="73" spans="14:14" ht="19.5" customHeight="1" x14ac:dyDescent="0.25">
      <c r="N73" s="770" t="e" cm="1" vm="1">
        <f t="array" aca="1" ref="N73" ca="1">IF(_xlfn.SORTBY(M73:M78,_xlfn.SEQUENCE(ROWS(M73:M78),1,ROWS(M73:M78),-1))=0,"",(_xlfn.SORTBY(M73:M78,_xlfn.SEQUENCE(ROWS(M73:M78),1,ROWS(M73:M78),-1))))</f>
        <v>#VALUE!</v>
      </c>
    </row>
    <row r="74" spans="14:14" ht="19.5" customHeight="1" x14ac:dyDescent="0.25">
      <c r="N74" s="770" t="e" cm="1" vm="1">
        <f t="array" aca="1" ref="N74" ca="1">IF(_xlfn.SORTBY(M74:M79,_xlfn.SEQUENCE(ROWS(M74:M79),1,ROWS(M74:M79),-1))=0,"",(_xlfn.SORTBY(M74:M79,_xlfn.SEQUENCE(ROWS(M74:M79),1,ROWS(M74:M79),-1))))</f>
        <v>#VALUE!</v>
      </c>
    </row>
    <row r="75" spans="14:14" ht="19.5" customHeight="1" x14ac:dyDescent="0.25">
      <c r="N75" s="770" t="e" cm="1" vm="1">
        <f t="array" aca="1" ref="N75" ca="1">IF(_xlfn.SORTBY(M75:M80,_xlfn.SEQUENCE(ROWS(M75:M80),1,ROWS(M75:M80),-1))=0,"",(_xlfn.SORTBY(M75:M80,_xlfn.SEQUENCE(ROWS(M75:M80),1,ROWS(M75:M80),-1))))</f>
        <v>#VALUE!</v>
      </c>
    </row>
    <row r="76" spans="14:14" ht="19.5" customHeight="1" x14ac:dyDescent="0.25">
      <c r="N76" s="770" t="e" cm="1" vm="1">
        <f t="array" aca="1" ref="N76" ca="1">IF(_xlfn.SORTBY(M76:M81,_xlfn.SEQUENCE(ROWS(M76:M81),1,ROWS(M76:M81),-1))=0,"",(_xlfn.SORTBY(M76:M81,_xlfn.SEQUENCE(ROWS(M76:M81),1,ROWS(M76:M81),-1))))</f>
        <v>#VALUE!</v>
      </c>
    </row>
    <row r="77" spans="14:14" ht="19.5" customHeight="1" x14ac:dyDescent="0.25">
      <c r="N77" s="770" t="e" cm="1" vm="1">
        <f t="array" aca="1" ref="N77" ca="1">IF(_xlfn.SORTBY(M77:M82,_xlfn.SEQUENCE(ROWS(M77:M82),1,ROWS(M77:M82),-1))=0,"",(_xlfn.SORTBY(M77:M82,_xlfn.SEQUENCE(ROWS(M77:M82),1,ROWS(M77:M82),-1))))</f>
        <v>#VALUE!</v>
      </c>
    </row>
    <row r="78" spans="14:14" ht="19.5" customHeight="1" x14ac:dyDescent="0.25">
      <c r="N78" s="770" t="e" cm="1" vm="1">
        <f t="array" aca="1" ref="N78" ca="1">IF(_xlfn.SORTBY(M78:M83,_xlfn.SEQUENCE(ROWS(M78:M83),1,ROWS(M78:M83),-1))=0,"",(_xlfn.SORTBY(M78:M83,_xlfn.SEQUENCE(ROWS(M78:M83),1,ROWS(M78:M83),-1))))</f>
        <v>#VALUE!</v>
      </c>
    </row>
    <row r="79" spans="14:14" ht="19.5" customHeight="1" x14ac:dyDescent="0.25">
      <c r="N79" s="770"/>
    </row>
    <row r="80" spans="14:14" ht="19.5" customHeight="1" x14ac:dyDescent="0.25">
      <c r="N80" s="770"/>
    </row>
    <row r="81" spans="14:14" ht="19.5" customHeight="1" x14ac:dyDescent="0.25">
      <c r="N81" s="484"/>
    </row>
    <row r="82" spans="14:14" ht="19.5" customHeight="1" x14ac:dyDescent="0.25">
      <c r="N82" s="484"/>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285" t="s">
        <v>6496</v>
      </c>
      <c r="C2" s="1286"/>
      <c r="D2" s="491"/>
      <c r="E2" s="491"/>
      <c r="F2" s="1285" t="s">
        <v>6496</v>
      </c>
      <c r="G2" s="1286"/>
    </row>
    <row r="3" spans="2:7" ht="7.5" customHeight="1" x14ac:dyDescent="0.35">
      <c r="B3" s="488"/>
      <c r="C3" s="488"/>
      <c r="D3" s="487"/>
      <c r="E3" s="487"/>
      <c r="F3" s="488"/>
      <c r="G3" s="488"/>
    </row>
    <row r="4" spans="2:7" ht="15.75" x14ac:dyDescent="0.25">
      <c r="B4" s="489" t="s">
        <v>30</v>
      </c>
      <c r="C4" s="509" t="str">
        <f>CONTABILIDAD!R22</f>
        <v>Ivan Martinez</v>
      </c>
      <c r="D4" s="490"/>
      <c r="E4" s="490"/>
      <c r="F4" s="489" t="s">
        <v>30</v>
      </c>
      <c r="G4" s="509" t="str">
        <f>CONTABILIDAD!R23</f>
        <v>Elver Julian Polanco Valderrama</v>
      </c>
    </row>
    <row r="5" spans="2:7" ht="15.75" x14ac:dyDescent="0.25">
      <c r="B5" s="489" t="s">
        <v>6646</v>
      </c>
      <c r="C5" s="510">
        <f>IFERROR(VLOOKUP(C$4,TablaDATOS[#All],2,FALSE),"")</f>
        <v>0</v>
      </c>
      <c r="D5" s="466"/>
      <c r="E5" s="898"/>
      <c r="F5" s="489" t="s">
        <v>6646</v>
      </c>
      <c r="G5" s="510">
        <f>IFERROR(VLOOKUP(G$4,TablaDATOS[#All],2,FALSE),"")</f>
        <v>12278009</v>
      </c>
    </row>
    <row r="6" spans="2:7" ht="15.75" x14ac:dyDescent="0.25">
      <c r="B6" s="489" t="s">
        <v>3</v>
      </c>
      <c r="C6" s="510">
        <f>IFERROR(VLOOKUP(C$4,TablaDATOS[#All],3,FALSE),"")</f>
        <v>3118201043</v>
      </c>
      <c r="D6" s="466"/>
      <c r="E6" s="898"/>
      <c r="F6" s="489" t="s">
        <v>3</v>
      </c>
      <c r="G6" s="510">
        <f>IFERROR(VLOOKUP(G$4,TablaDATOS[#All],3,FALSE),"")</f>
        <v>3105668378</v>
      </c>
    </row>
    <row r="7" spans="2:7" ht="15.75" x14ac:dyDescent="0.25">
      <c r="B7" s="489" t="s">
        <v>1</v>
      </c>
      <c r="C7" s="510" t="str">
        <f>IFERROR(VLOOKUP(C$4,TablaDATOS[#All],4,FALSE),"")</f>
        <v>calle 6 22 - 43</v>
      </c>
      <c r="D7" s="466"/>
      <c r="E7" s="898"/>
      <c r="F7" s="489" t="s">
        <v>1</v>
      </c>
      <c r="G7" s="510" t="str">
        <f>IFERROR(VLOOKUP(G$4,TablaDATOS[#All],4,FALSE),"")</f>
        <v>carrera 5 8 - 66</v>
      </c>
    </row>
    <row r="8" spans="2:7" ht="15.75" x14ac:dyDescent="0.25">
      <c r="B8" s="489" t="s">
        <v>6500</v>
      </c>
      <c r="C8" s="511">
        <f>IFERROR(VLOOKUP(C$4,TablaDATOS[#All],5,FALSE),"")</f>
        <v>0</v>
      </c>
      <c r="D8" s="467"/>
      <c r="E8" s="899"/>
      <c r="F8" s="489" t="s">
        <v>6500</v>
      </c>
      <c r="G8" s="511" t="str">
        <f>IFERROR(VLOOKUP(G$4,TablaDATOS[#All],5,FALSE),"")</f>
        <v>san Rafael</v>
      </c>
    </row>
    <row r="9" spans="2:7" ht="18.75" x14ac:dyDescent="0.3">
      <c r="B9" s="489" t="s">
        <v>6075</v>
      </c>
      <c r="C9" s="857" t="str">
        <f>IFERROR(VLOOKUP(C$4,TablaDATOS[#All],6,FALSE),"")</f>
        <v>Melgar - Tolima</v>
      </c>
      <c r="D9" s="486"/>
      <c r="E9" s="486"/>
      <c r="F9" s="489" t="s">
        <v>6075</v>
      </c>
      <c r="G9" s="857" t="str">
        <f>IFERROR(VLOOKUP(G$4,TablaDATOS[#All],6,FALSE),"")</f>
        <v>la Plata - Huila</v>
      </c>
    </row>
    <row r="10" spans="2:7" x14ac:dyDescent="0.25">
      <c r="D10" s="466"/>
      <c r="E10" s="898"/>
    </row>
    <row r="11" spans="2:7" x14ac:dyDescent="0.25">
      <c r="D11" s="895"/>
      <c r="E11" s="898"/>
    </row>
    <row r="12" spans="2:7" x14ac:dyDescent="0.25">
      <c r="D12" s="466"/>
      <c r="E12" s="898"/>
    </row>
    <row r="13" spans="2:7" ht="15.75" thickBot="1" x14ac:dyDescent="0.3"/>
    <row r="14" spans="2:7" ht="16.5" thickBot="1" x14ac:dyDescent="0.3">
      <c r="B14" s="1285" t="s">
        <v>6497</v>
      </c>
      <c r="C14" s="1286"/>
      <c r="D14" s="491"/>
      <c r="E14" s="491"/>
      <c r="F14" s="1285" t="s">
        <v>6497</v>
      </c>
      <c r="G14" s="1286"/>
    </row>
    <row r="15" spans="2:7" ht="6.75" customHeight="1" x14ac:dyDescent="0.35">
      <c r="B15" s="488"/>
      <c r="C15" s="488"/>
      <c r="D15" s="487"/>
      <c r="E15" s="487"/>
      <c r="F15" s="488"/>
      <c r="G15" s="488"/>
    </row>
    <row r="16" spans="2:7" x14ac:dyDescent="0.25">
      <c r="D16" s="490"/>
      <c r="E16" s="490"/>
    </row>
    <row r="17" spans="2:7" x14ac:dyDescent="0.25">
      <c r="D17" s="466"/>
      <c r="E17" s="898"/>
    </row>
    <row r="18" spans="2:7" x14ac:dyDescent="0.25">
      <c r="D18" s="466"/>
      <c r="E18" s="898"/>
    </row>
    <row r="19" spans="2:7" x14ac:dyDescent="0.25">
      <c r="D19" s="466"/>
      <c r="E19" s="898"/>
    </row>
    <row r="20" spans="2:7" x14ac:dyDescent="0.25">
      <c r="D20" s="467"/>
      <c r="E20" s="899"/>
    </row>
    <row r="21" spans="2:7" ht="18.75" x14ac:dyDescent="0.3">
      <c r="D21" s="486"/>
      <c r="E21" s="486"/>
    </row>
    <row r="22" spans="2:7" x14ac:dyDescent="0.25">
      <c r="D22" s="466"/>
      <c r="E22" s="898"/>
    </row>
    <row r="23" spans="2:7" x14ac:dyDescent="0.25">
      <c r="D23" s="466"/>
      <c r="E23" s="898"/>
    </row>
    <row r="24" spans="2:7" x14ac:dyDescent="0.25">
      <c r="D24" s="895"/>
      <c r="E24" s="898"/>
    </row>
    <row r="25" spans="2:7" x14ac:dyDescent="0.25">
      <c r="D25" s="898"/>
      <c r="E25" s="898"/>
    </row>
    <row r="26" spans="2:7" x14ac:dyDescent="0.25">
      <c r="D26" s="895"/>
      <c r="E26" s="898"/>
    </row>
    <row r="27" spans="2:7" x14ac:dyDescent="0.25">
      <c r="D27" s="898"/>
      <c r="E27" s="898"/>
    </row>
    <row r="28" spans="2:7" x14ac:dyDescent="0.25">
      <c r="D28" s="898"/>
      <c r="E28" s="898"/>
    </row>
    <row r="29" spans="2:7" ht="15.75" thickBot="1" x14ac:dyDescent="0.3"/>
    <row r="30" spans="2:7" ht="16.5" thickBot="1" x14ac:dyDescent="0.3">
      <c r="B30" s="1285" t="s">
        <v>6496</v>
      </c>
      <c r="C30" s="1286"/>
      <c r="D30" s="491"/>
      <c r="E30" s="491"/>
      <c r="F30" s="1285" t="s">
        <v>6496</v>
      </c>
      <c r="G30" s="1286"/>
    </row>
    <row r="31" spans="2:7" ht="6.75" customHeight="1" x14ac:dyDescent="0.35">
      <c r="B31" s="488"/>
      <c r="C31" s="488"/>
      <c r="D31" s="487"/>
      <c r="E31" s="487"/>
      <c r="F31" s="488"/>
      <c r="G31" s="488"/>
    </row>
    <row r="32" spans="2:7" ht="15.75" x14ac:dyDescent="0.25">
      <c r="B32" s="489" t="s">
        <v>30</v>
      </c>
      <c r="C32" s="509" t="str">
        <f>CONTABILIDAD!R24</f>
        <v>Melissa Teran</v>
      </c>
      <c r="D32" s="490"/>
      <c r="E32" s="490"/>
      <c r="F32" s="489" t="s">
        <v>30</v>
      </c>
      <c r="G32" s="509" t="str">
        <f>CONTABILIDAD!R25</f>
        <v xml:space="preserve">Claudia Patricia Celis </v>
      </c>
    </row>
    <row r="33" spans="2:7" ht="15.75" x14ac:dyDescent="0.25">
      <c r="B33" s="489" t="s">
        <v>6646</v>
      </c>
      <c r="C33" s="510">
        <f>IFERROR(VLOOKUP(C$32,TablaDATOS[#All],2,FALSE),"")</f>
        <v>1085253744</v>
      </c>
      <c r="D33" s="466"/>
      <c r="E33" s="898"/>
      <c r="F33" s="489" t="s">
        <v>6646</v>
      </c>
      <c r="G33" s="510">
        <f>IFERROR(VLOOKUP(G$32,TablaDATOS[#All],2,FALSE),"")</f>
        <v>1123087182</v>
      </c>
    </row>
    <row r="34" spans="2:7" ht="15.75" x14ac:dyDescent="0.25">
      <c r="B34" s="489" t="s">
        <v>3</v>
      </c>
      <c r="C34" s="510">
        <f>IFERROR(VLOOKUP(C$32,TablaDATOS[#All],3,FALSE),"")</f>
        <v>3122559011</v>
      </c>
      <c r="D34" s="466"/>
      <c r="E34" s="898"/>
      <c r="F34" s="489" t="s">
        <v>3</v>
      </c>
      <c r="G34" s="510">
        <f>IFERROR(VLOOKUP(G$32,TablaDATOS[#All],3,FALSE),"")</f>
        <v>3204880944</v>
      </c>
    </row>
    <row r="35" spans="2:7" ht="15.75" x14ac:dyDescent="0.25">
      <c r="B35" s="489" t="s">
        <v>1</v>
      </c>
      <c r="C35" s="510" t="str">
        <f>IFERROR(VLOOKUP(C$32,TablaDATOS[#All],4,FALSE),"")</f>
        <v>CRA 24 19 - 81</v>
      </c>
      <c r="D35" s="466"/>
      <c r="E35" s="898"/>
      <c r="F35" s="489" t="s">
        <v>1</v>
      </c>
      <c r="G35" s="510" t="str">
        <f>IFERROR(VLOOKUP(G$32,TablaDATOS[#All],4,FALSE),"")</f>
        <v>calle 27A 36 - 198</v>
      </c>
    </row>
    <row r="36" spans="2:7" ht="15.75" x14ac:dyDescent="0.25">
      <c r="B36" s="489" t="s">
        <v>6500</v>
      </c>
      <c r="C36" s="511">
        <f>IFERROR(VLOOKUP(C$32,TablaDATOS[#All],5,FALSE),"")</f>
        <v>0</v>
      </c>
      <c r="D36" s="467"/>
      <c r="E36" s="899"/>
      <c r="F36" s="489" t="s">
        <v>6500</v>
      </c>
      <c r="G36" s="510" t="str">
        <f>IFERROR(VLOOKUP(G$32,TablaDATOS[#All],5,FALSE),"")</f>
        <v>7 de agosto</v>
      </c>
    </row>
    <row r="37" spans="2:7" ht="18.75" x14ac:dyDescent="0.3">
      <c r="B37" s="489" t="s">
        <v>6075</v>
      </c>
      <c r="C37" s="857" t="str">
        <f>IFERROR(VLOOKUP(C$32,TablaDATOS[#All],6,FALSE),"")</f>
        <v>PASTO - NARIÑO</v>
      </c>
      <c r="D37" s="486"/>
      <c r="E37" s="486"/>
      <c r="F37" s="489" t="s">
        <v>6075</v>
      </c>
      <c r="G37" s="510" t="str">
        <f>IFERROR(VLOOKUP(G$32,TablaDATOS[#All],6,FALSE),"")</f>
        <v>Villavicencio - Meta</v>
      </c>
    </row>
    <row r="38" spans="2:7" x14ac:dyDescent="0.25">
      <c r="D38" s="466"/>
      <c r="E38" s="898"/>
    </row>
    <row r="39" spans="2:7" x14ac:dyDescent="0.25">
      <c r="D39" s="466"/>
      <c r="E39" s="898"/>
    </row>
    <row r="40" spans="2:7" ht="15.75" thickBot="1" x14ac:dyDescent="0.3"/>
    <row r="41" spans="2:7" ht="16.5" thickBot="1" x14ac:dyDescent="0.3">
      <c r="B41" s="1285" t="s">
        <v>6497</v>
      </c>
      <c r="C41" s="1286"/>
      <c r="D41" s="491"/>
      <c r="E41" s="491"/>
      <c r="F41" s="1285" t="s">
        <v>6497</v>
      </c>
      <c r="G41" s="1286"/>
    </row>
    <row r="42" spans="2:7" ht="9.75" customHeight="1" x14ac:dyDescent="0.35">
      <c r="B42" s="488"/>
      <c r="C42" s="488"/>
      <c r="D42" s="487"/>
      <c r="E42" s="487"/>
      <c r="F42" s="488"/>
      <c r="G42" s="488"/>
    </row>
    <row r="43" spans="2:7" ht="20.25" x14ac:dyDescent="0.3">
      <c r="B43" s="488"/>
      <c r="C43" s="488"/>
      <c r="D43" s="490"/>
      <c r="E43" s="490"/>
    </row>
    <row r="44" spans="2:7" ht="20.25" x14ac:dyDescent="0.3">
      <c r="B44" s="488"/>
      <c r="C44" s="488"/>
      <c r="D44" s="466"/>
      <c r="E44" s="898"/>
    </row>
    <row r="45" spans="2:7" ht="20.25" x14ac:dyDescent="0.3">
      <c r="B45" s="488"/>
      <c r="C45" s="488"/>
      <c r="D45" s="466"/>
      <c r="E45" s="898"/>
    </row>
    <row r="46" spans="2:7" ht="20.25" x14ac:dyDescent="0.3">
      <c r="B46" s="488"/>
      <c r="C46" s="488"/>
      <c r="D46" s="466"/>
      <c r="E46" s="898"/>
    </row>
    <row r="47" spans="2:7" ht="20.25" x14ac:dyDescent="0.3">
      <c r="B47" s="488"/>
      <c r="C47" s="488"/>
      <c r="D47" s="467"/>
      <c r="E47" s="899"/>
    </row>
    <row r="48" spans="2:7" ht="20.25" x14ac:dyDescent="0.3">
      <c r="B48" s="488"/>
      <c r="C48" s="488"/>
      <c r="D48" s="486"/>
      <c r="E48" s="486"/>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42"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198" t="s">
        <v>356</v>
      </c>
      <c r="D1" s="591" t="s">
        <v>8463</v>
      </c>
    </row>
    <row r="2" spans="1:27" x14ac:dyDescent="0.25">
      <c r="A2" s="1198"/>
      <c r="G2" t="s">
        <v>598</v>
      </c>
      <c r="H2" s="272" t="s">
        <v>7043</v>
      </c>
    </row>
    <row r="3" spans="1:27" ht="16.5" x14ac:dyDescent="0.3">
      <c r="A3" s="144"/>
      <c r="D3" s="254" t="s">
        <v>124</v>
      </c>
      <c r="E3" s="625">
        <f ca="1">TODAY()</f>
        <v>46265</v>
      </c>
      <c r="F3" s="587"/>
      <c r="G3" t="s">
        <v>7044</v>
      </c>
      <c r="H3" s="459" t="s">
        <v>7042</v>
      </c>
      <c r="J3" s="272"/>
    </row>
    <row r="4" spans="1:27" x14ac:dyDescent="0.25">
      <c r="A4" s="144"/>
      <c r="D4" s="254" t="s">
        <v>8137</v>
      </c>
      <c r="E4" s="2" t="s">
        <v>1488</v>
      </c>
      <c r="G4" t="s">
        <v>7187</v>
      </c>
      <c r="H4" s="272" t="s">
        <v>7188</v>
      </c>
      <c r="J4" s="272"/>
    </row>
    <row r="5" spans="1:27" x14ac:dyDescent="0.25">
      <c r="A5" s="144"/>
      <c r="D5" s="254" t="s">
        <v>7040</v>
      </c>
      <c r="E5" s="2" t="s">
        <v>7839</v>
      </c>
      <c r="G5" t="s">
        <v>7190</v>
      </c>
      <c r="H5" s="272" t="s">
        <v>7189</v>
      </c>
    </row>
    <row r="6" spans="1:27" x14ac:dyDescent="0.25">
      <c r="A6" s="144"/>
      <c r="D6" s="254" t="s">
        <v>7077</v>
      </c>
      <c r="E6" s="2" t="s">
        <v>8318</v>
      </c>
      <c r="G6" t="s">
        <v>7171</v>
      </c>
      <c r="H6" s="272" t="s">
        <v>7172</v>
      </c>
    </row>
    <row r="7" spans="1:27" ht="51" customHeight="1" x14ac:dyDescent="0.25">
      <c r="A7" s="144"/>
      <c r="D7" s="254" t="s">
        <v>8929</v>
      </c>
      <c r="E7" s="2" t="s">
        <v>8930</v>
      </c>
    </row>
    <row r="8" spans="1:27" x14ac:dyDescent="0.25">
      <c r="A8" s="144"/>
      <c r="D8" s="592" t="s">
        <v>7078</v>
      </c>
      <c r="E8" s="679" t="s">
        <v>8966</v>
      </c>
      <c r="G8" t="s">
        <v>7183</v>
      </c>
      <c r="H8" s="272" t="s">
        <v>7182</v>
      </c>
    </row>
    <row r="9" spans="1:27" x14ac:dyDescent="0.25">
      <c r="A9" s="144"/>
      <c r="D9" s="254" t="s">
        <v>30</v>
      </c>
      <c r="E9" s="2" t="s">
        <v>9143</v>
      </c>
    </row>
    <row r="10" spans="1:27" ht="16.5" x14ac:dyDescent="0.25">
      <c r="A10" s="144"/>
      <c r="D10" s="254" t="s">
        <v>148</v>
      </c>
      <c r="E10" s="60">
        <v>1140908897</v>
      </c>
      <c r="T10" s="634"/>
      <c r="U10" s="634"/>
      <c r="W10" s="635"/>
    </row>
    <row r="11" spans="1:27" ht="15" customHeight="1" x14ac:dyDescent="0.25">
      <c r="A11" s="144"/>
      <c r="D11" s="254" t="s">
        <v>7</v>
      </c>
      <c r="E11" s="786" t="s">
        <v>8976</v>
      </c>
      <c r="G11" t="s">
        <v>7208</v>
      </c>
    </row>
    <row r="12" spans="1:27" x14ac:dyDescent="0.25">
      <c r="A12" s="144"/>
      <c r="D12" s="254" t="s">
        <v>7174</v>
      </c>
      <c r="E12" s="2" t="s">
        <v>9123</v>
      </c>
      <c r="G12" t="s">
        <v>7372</v>
      </c>
      <c r="H12" s="272" t="s">
        <v>7371</v>
      </c>
    </row>
    <row r="13" spans="1:27" ht="15" customHeight="1" x14ac:dyDescent="0.25">
      <c r="A13" s="144"/>
      <c r="D13" s="254" t="s">
        <v>7302</v>
      </c>
      <c r="E13" s="124" t="s">
        <v>9006</v>
      </c>
    </row>
    <row r="14" spans="1:27" ht="16.5" x14ac:dyDescent="0.25">
      <c r="A14" s="144"/>
      <c r="D14" s="254" t="s">
        <v>7320</v>
      </c>
      <c r="E14" s="124" t="s">
        <v>7504</v>
      </c>
      <c r="AA14" s="628"/>
    </row>
    <row r="15" spans="1:27" ht="30" x14ac:dyDescent="0.25">
      <c r="A15" s="144"/>
      <c r="D15" s="855" t="s">
        <v>8326</v>
      </c>
      <c r="E15" s="624">
        <v>46158</v>
      </c>
      <c r="H15" s="591"/>
      <c r="T15" s="637" t="s">
        <v>3888</v>
      </c>
      <c r="U15" s="637" t="s">
        <v>7325</v>
      </c>
      <c r="V15" s="637" t="s">
        <v>3894</v>
      </c>
      <c r="W15" s="637" t="s">
        <v>7326</v>
      </c>
      <c r="X15" s="637" t="s">
        <v>7327</v>
      </c>
      <c r="Z15" s="628" t="s">
        <v>7490</v>
      </c>
      <c r="AA15" s="628"/>
    </row>
    <row r="16" spans="1:27" ht="45" x14ac:dyDescent="0.25">
      <c r="A16" s="144"/>
      <c r="B16" s="1287" t="s">
        <v>7515</v>
      </c>
      <c r="C16" s="1287"/>
      <c r="D16" s="855" t="s">
        <v>7557</v>
      </c>
      <c r="E16" s="624">
        <v>46175</v>
      </c>
      <c r="F16" s="620"/>
      <c r="T16" s="982" t="s">
        <v>9002</v>
      </c>
      <c r="U16" s="982" t="s">
        <v>9003</v>
      </c>
      <c r="V16" s="982">
        <v>6055885761</v>
      </c>
      <c r="W16" s="983" t="s">
        <v>9004</v>
      </c>
      <c r="X16" s="982" t="s">
        <v>9005</v>
      </c>
      <c r="Z16" s="658" t="s">
        <v>7491</v>
      </c>
      <c r="AA16" s="628"/>
    </row>
    <row r="17" spans="1:27" ht="16.5" x14ac:dyDescent="0.25">
      <c r="A17" s="144"/>
      <c r="F17" s="620"/>
      <c r="T17" s="724" t="s">
        <v>7772</v>
      </c>
      <c r="U17" s="832" t="s">
        <v>7328</v>
      </c>
      <c r="V17" s="663" t="s">
        <v>7329</v>
      </c>
      <c r="W17" s="663" t="s">
        <v>7330</v>
      </c>
      <c r="X17" s="663" t="s">
        <v>7331</v>
      </c>
      <c r="Z17" s="628" t="s">
        <v>7492</v>
      </c>
      <c r="AA17" s="628"/>
    </row>
    <row r="18" spans="1:27" ht="15.75" customHeight="1" x14ac:dyDescent="0.25">
      <c r="A18" s="298"/>
      <c r="D18" s="621" t="s">
        <v>7041</v>
      </c>
      <c r="E18" s="620"/>
      <c r="F18" s="620"/>
      <c r="T18" s="724" t="s">
        <v>7504</v>
      </c>
      <c r="U18" s="832" t="s">
        <v>7503</v>
      </c>
      <c r="V18" s="678">
        <v>6043394000</v>
      </c>
      <c r="W18" s="457" t="s">
        <v>7502</v>
      </c>
      <c r="X18" s="678" t="s">
        <v>7505</v>
      </c>
      <c r="Y18" s="628"/>
      <c r="Z18" s="628" t="s">
        <v>7493</v>
      </c>
      <c r="AA18" s="628"/>
    </row>
    <row r="19" spans="1:27" ht="16.5" x14ac:dyDescent="0.25">
      <c r="A19" s="299"/>
      <c r="B19" s="1287" t="s">
        <v>8145</v>
      </c>
      <c r="C19" s="1287"/>
      <c r="D19" s="620"/>
      <c r="E19" s="620"/>
      <c r="F19" s="620"/>
      <c r="T19" s="724" t="s">
        <v>7423</v>
      </c>
      <c r="U19" s="832" t="s">
        <v>7424</v>
      </c>
      <c r="V19" s="663">
        <v>3203509703</v>
      </c>
      <c r="W19" s="457" t="s">
        <v>7425</v>
      </c>
      <c r="X19" s="663">
        <v>8001014679</v>
      </c>
      <c r="Z19" s="628" t="s">
        <v>7494</v>
      </c>
      <c r="AA19" s="628"/>
    </row>
    <row r="20" spans="1:27" ht="15.75" x14ac:dyDescent="0.25">
      <c r="A20" s="298"/>
      <c r="D20" s="621" t="s">
        <v>8144</v>
      </c>
      <c r="E20" s="620"/>
      <c r="T20" s="724" t="s">
        <v>7334</v>
      </c>
      <c r="U20" s="832" t="s">
        <v>7552</v>
      </c>
      <c r="V20" s="689" t="s">
        <v>7556</v>
      </c>
      <c r="W20" s="457" t="s">
        <v>7335</v>
      </c>
      <c r="X20" s="689" t="s">
        <v>7553</v>
      </c>
    </row>
    <row r="21" spans="1:27" ht="15.75" x14ac:dyDescent="0.25">
      <c r="A21" s="298"/>
      <c r="B21" s="1287" t="s">
        <v>7514</v>
      </c>
      <c r="C21" s="1287"/>
      <c r="D21" s="620"/>
      <c r="E21" s="620"/>
      <c r="T21" s="724" t="s">
        <v>7773</v>
      </c>
      <c r="U21" s="832" t="s">
        <v>7378</v>
      </c>
      <c r="V21" s="663" t="s">
        <v>7379</v>
      </c>
      <c r="W21" s="458" t="s">
        <v>7380</v>
      </c>
      <c r="X21" s="663">
        <v>8909002860</v>
      </c>
    </row>
    <row r="22" spans="1:27" ht="15.75" x14ac:dyDescent="0.25">
      <c r="A22" s="298"/>
      <c r="T22" s="724" t="s">
        <v>7334</v>
      </c>
      <c r="U22" s="832" t="s">
        <v>7337</v>
      </c>
      <c r="V22" s="663" t="s">
        <v>7336</v>
      </c>
      <c r="W22" s="457" t="s">
        <v>7335</v>
      </c>
      <c r="X22" s="663">
        <v>8909109133</v>
      </c>
    </row>
    <row r="23" spans="1:27" ht="16.5" x14ac:dyDescent="0.25">
      <c r="A23" s="298"/>
      <c r="D23" s="623" t="s">
        <v>7086</v>
      </c>
      <c r="E23" s="622"/>
      <c r="T23" s="724" t="s">
        <v>7774</v>
      </c>
      <c r="U23" s="833" t="s">
        <v>7495</v>
      </c>
      <c r="V23" s="645" t="s">
        <v>7496</v>
      </c>
      <c r="W23" s="457" t="s">
        <v>7497</v>
      </c>
      <c r="X23" s="645">
        <v>9000643638</v>
      </c>
    </row>
    <row r="24" spans="1:27" ht="16.5" x14ac:dyDescent="0.25">
      <c r="A24" s="299"/>
      <c r="D24" s="622"/>
      <c r="E24" s="622"/>
      <c r="T24" s="724" t="s">
        <v>8303</v>
      </c>
      <c r="U24" s="833" t="s">
        <v>8301</v>
      </c>
      <c r="V24" s="645" t="s">
        <v>8302</v>
      </c>
      <c r="W24" s="459" t="s">
        <v>8300</v>
      </c>
      <c r="X24" s="645">
        <v>8909052111</v>
      </c>
    </row>
    <row r="25" spans="1:27" ht="16.5" x14ac:dyDescent="0.25">
      <c r="A25" s="299"/>
      <c r="D25" s="622"/>
      <c r="E25" s="622"/>
      <c r="T25" s="724" t="s">
        <v>8270</v>
      </c>
      <c r="U25" s="833" t="s">
        <v>8269</v>
      </c>
      <c r="V25" s="645">
        <v>6076650444</v>
      </c>
      <c r="W25" s="459" t="s">
        <v>8268</v>
      </c>
      <c r="X25" s="645">
        <v>8902053836</v>
      </c>
    </row>
    <row r="26" spans="1:27" ht="16.5" x14ac:dyDescent="0.25">
      <c r="A26" s="298"/>
      <c r="T26" s="982" t="s">
        <v>9002</v>
      </c>
      <c r="U26" s="982" t="s">
        <v>9003</v>
      </c>
      <c r="V26" s="982">
        <v>6055885761</v>
      </c>
      <c r="W26" s="983" t="s">
        <v>9004</v>
      </c>
      <c r="X26" s="982" t="s">
        <v>9005</v>
      </c>
    </row>
    <row r="27" spans="1:27" ht="15.75" customHeight="1" x14ac:dyDescent="0.3">
      <c r="A27" s="298"/>
      <c r="D27" s="559" t="s">
        <v>7036</v>
      </c>
      <c r="T27" s="982"/>
      <c r="U27" s="982"/>
      <c r="V27" s="982"/>
      <c r="W27" s="983"/>
      <c r="X27" s="982"/>
    </row>
    <row r="28" spans="1:27" ht="17.25" x14ac:dyDescent="0.3">
      <c r="A28" s="298"/>
      <c r="D28" s="559" t="s">
        <v>7037</v>
      </c>
      <c r="T28" s="724" t="s">
        <v>8265</v>
      </c>
      <c r="U28" s="833" t="s">
        <v>8266</v>
      </c>
      <c r="V28" s="645">
        <v>6076985868</v>
      </c>
      <c r="W28" s="457" t="s">
        <v>8267</v>
      </c>
      <c r="X28" s="830">
        <v>8902012356</v>
      </c>
    </row>
    <row r="29" spans="1:27" ht="16.5" x14ac:dyDescent="0.3">
      <c r="A29" s="298"/>
      <c r="D29" s="559" t="s">
        <v>7038</v>
      </c>
    </row>
    <row r="30" spans="1:27" ht="15.75" x14ac:dyDescent="0.25">
      <c r="A30" s="298"/>
      <c r="U30" s="272"/>
    </row>
    <row r="31" spans="1:27" ht="15.75" x14ac:dyDescent="0.25">
      <c r="A31" s="298"/>
    </row>
    <row r="32" spans="1:27" ht="15.75" x14ac:dyDescent="0.25">
      <c r="A32" s="298"/>
    </row>
    <row r="33" spans="1:13" ht="15.75" x14ac:dyDescent="0.25">
      <c r="A33" s="299"/>
    </row>
    <row r="34" spans="1:13" ht="15.75" x14ac:dyDescent="0.25">
      <c r="A34" s="299"/>
      <c r="M34" t="b">
        <f>IF(K34&lt;0,D38)</f>
        <v>0</v>
      </c>
    </row>
    <row r="35" spans="1:13" ht="15.75" x14ac:dyDescent="0.25">
      <c r="A35" s="299"/>
    </row>
    <row r="36" spans="1:13" ht="15.75" x14ac:dyDescent="0.25">
      <c r="A36" s="298"/>
    </row>
    <row r="37" spans="1:13" ht="15.75" x14ac:dyDescent="0.25">
      <c r="A37" s="298"/>
    </row>
    <row r="38" spans="1:13" ht="15.75" x14ac:dyDescent="0.25">
      <c r="A38" s="298"/>
    </row>
    <row r="39" spans="1:13" ht="15.75" x14ac:dyDescent="0.25">
      <c r="A39" s="298"/>
    </row>
    <row r="40" spans="1:13" ht="15.75" x14ac:dyDescent="0.25">
      <c r="A40" s="298"/>
    </row>
    <row r="41" spans="1:13" ht="15.75" x14ac:dyDescent="0.25">
      <c r="A41" s="298"/>
    </row>
    <row r="42" spans="1:13" ht="15.75" x14ac:dyDescent="0.25">
      <c r="A42" s="298"/>
    </row>
    <row r="43" spans="1:13" ht="15.75" x14ac:dyDescent="0.25">
      <c r="A43" s="298"/>
    </row>
    <row r="44" spans="1:13" ht="15.75" x14ac:dyDescent="0.25">
      <c r="A44" s="298"/>
    </row>
    <row r="45" spans="1:13" ht="15.75" x14ac:dyDescent="0.25">
      <c r="A45" s="298"/>
    </row>
    <row r="46" spans="1:13" ht="15.75" x14ac:dyDescent="0.25">
      <c r="A46" s="298"/>
    </row>
    <row r="47" spans="1:13" ht="15.75" x14ac:dyDescent="0.25">
      <c r="A47" s="298"/>
    </row>
    <row r="48" spans="1:13" ht="15.75" x14ac:dyDescent="0.25">
      <c r="A48" s="298"/>
    </row>
    <row r="49" spans="1:1" ht="15.75" x14ac:dyDescent="0.25">
      <c r="A49" s="298"/>
    </row>
    <row r="50" spans="1:1" ht="15.75" x14ac:dyDescent="0.25">
      <c r="A50" s="298"/>
    </row>
    <row r="51" spans="1:1" ht="15.75" x14ac:dyDescent="0.25">
      <c r="A51" s="298"/>
    </row>
    <row r="52" spans="1:1" ht="15.75" x14ac:dyDescent="0.25">
      <c r="A52" s="298"/>
    </row>
    <row r="53" spans="1:1" ht="15.75" x14ac:dyDescent="0.25">
      <c r="A53" s="298"/>
    </row>
    <row r="54" spans="1:1" ht="15.75" x14ac:dyDescent="0.25">
      <c r="A54" s="298"/>
    </row>
    <row r="55" spans="1:1" ht="15.75" x14ac:dyDescent="0.25">
      <c r="A55" s="298"/>
    </row>
    <row r="56" spans="1:1" ht="15.75" x14ac:dyDescent="0.25">
      <c r="A56" s="298"/>
    </row>
    <row r="57" spans="1:1" ht="15.75" x14ac:dyDescent="0.25">
      <c r="A57" s="298"/>
    </row>
    <row r="58" spans="1:1" ht="15.75" x14ac:dyDescent="0.25">
      <c r="A58" s="298"/>
    </row>
    <row r="59" spans="1:1" ht="15.75" x14ac:dyDescent="0.25">
      <c r="A59" s="298"/>
    </row>
    <row r="60" spans="1:1" ht="15.75" x14ac:dyDescent="0.25">
      <c r="A60" s="298"/>
    </row>
    <row r="61" spans="1:1" ht="15.75" x14ac:dyDescent="0.25">
      <c r="A61" s="298"/>
    </row>
    <row r="62" spans="1:1" ht="15.75" x14ac:dyDescent="0.25">
      <c r="A62" s="298"/>
    </row>
    <row r="63" spans="1:1" ht="15.75" x14ac:dyDescent="0.25">
      <c r="A63" s="298"/>
    </row>
    <row r="64" spans="1:1" ht="15.75" x14ac:dyDescent="0.25">
      <c r="A64" s="298"/>
    </row>
    <row r="65" spans="1:1" ht="15.75" x14ac:dyDescent="0.25">
      <c r="A65" s="298"/>
    </row>
    <row r="66" spans="1:1" ht="15.75" x14ac:dyDescent="0.25">
      <c r="A66" s="298"/>
    </row>
    <row r="67" spans="1:1" ht="15.75" x14ac:dyDescent="0.25">
      <c r="A67" s="298"/>
    </row>
    <row r="68" spans="1:1" ht="15.75" x14ac:dyDescent="0.25">
      <c r="A68" s="298"/>
    </row>
    <row r="69" spans="1:1" ht="15.75" x14ac:dyDescent="0.25">
      <c r="A69" s="298"/>
    </row>
    <row r="70" spans="1:1" ht="15.75" x14ac:dyDescent="0.25">
      <c r="A70" s="298"/>
    </row>
    <row r="71" spans="1:1" ht="15.75" x14ac:dyDescent="0.25">
      <c r="A71" s="298"/>
    </row>
    <row r="72" spans="1:1" ht="15.75" x14ac:dyDescent="0.25">
      <c r="A72" s="298"/>
    </row>
    <row r="73" spans="1:1" ht="15.75" x14ac:dyDescent="0.25">
      <c r="A73" s="298"/>
    </row>
    <row r="74" spans="1:1" ht="15.75" x14ac:dyDescent="0.25">
      <c r="A74" s="298"/>
    </row>
    <row r="75" spans="1:1" ht="15.75" x14ac:dyDescent="0.25">
      <c r="A75" s="298"/>
    </row>
    <row r="76" spans="1:1" ht="15.75" x14ac:dyDescent="0.25">
      <c r="A76" s="298"/>
    </row>
    <row r="77" spans="1:1" ht="15.75" x14ac:dyDescent="0.25">
      <c r="A77" s="298"/>
    </row>
    <row r="78" spans="1:1" ht="15.75" x14ac:dyDescent="0.25">
      <c r="A78" s="298"/>
    </row>
    <row r="79" spans="1:1" ht="15.75" x14ac:dyDescent="0.25">
      <c r="A79" s="298"/>
    </row>
    <row r="80" spans="1:1" ht="15.75" x14ac:dyDescent="0.25">
      <c r="A80" s="298"/>
    </row>
    <row r="81" spans="1:1" ht="15.75" x14ac:dyDescent="0.25">
      <c r="A81" s="298"/>
    </row>
    <row r="82" spans="1:1" ht="15.75" x14ac:dyDescent="0.25">
      <c r="A82" s="298"/>
    </row>
    <row r="83" spans="1:1" ht="15.75" x14ac:dyDescent="0.25">
      <c r="A83" s="298"/>
    </row>
    <row r="84" spans="1:1" ht="15.75" x14ac:dyDescent="0.25">
      <c r="A84" s="298"/>
    </row>
    <row r="85" spans="1:1" ht="15.75" x14ac:dyDescent="0.25">
      <c r="A85" s="298"/>
    </row>
    <row r="86" spans="1:1" ht="15.75" x14ac:dyDescent="0.25">
      <c r="A86" s="298"/>
    </row>
    <row r="87" spans="1:1" ht="15.75" x14ac:dyDescent="0.25">
      <c r="A87" s="298"/>
    </row>
    <row r="88" spans="1:1" ht="15.75" x14ac:dyDescent="0.25">
      <c r="A88" s="298"/>
    </row>
    <row r="89" spans="1:1" ht="15.75" x14ac:dyDescent="0.25">
      <c r="A89" s="298"/>
    </row>
    <row r="90" spans="1:1" ht="15.75" x14ac:dyDescent="0.25">
      <c r="A90" s="298"/>
    </row>
    <row r="91" spans="1:1" ht="15.75" x14ac:dyDescent="0.25">
      <c r="A91" s="298"/>
    </row>
    <row r="92" spans="1:1" ht="15.75" x14ac:dyDescent="0.25">
      <c r="A92" s="298"/>
    </row>
    <row r="93" spans="1:1" ht="15.75" x14ac:dyDescent="0.25">
      <c r="A93" s="298"/>
    </row>
    <row r="94" spans="1:1" ht="15.75" x14ac:dyDescent="0.25">
      <c r="A94" s="298"/>
    </row>
    <row r="95" spans="1:1" ht="15.75" x14ac:dyDescent="0.25">
      <c r="A95" s="298"/>
    </row>
    <row r="96" spans="1:1" ht="15.75" x14ac:dyDescent="0.25">
      <c r="A96" s="298"/>
    </row>
    <row r="97" spans="1:1" ht="15.75" x14ac:dyDescent="0.25">
      <c r="A97" s="298"/>
    </row>
    <row r="98" spans="1:1" ht="15.75" x14ac:dyDescent="0.25">
      <c r="A98" s="298"/>
    </row>
    <row r="99" spans="1:1" ht="15.75" x14ac:dyDescent="0.25">
      <c r="A99" s="298"/>
    </row>
    <row r="100" spans="1:1" ht="15.75" x14ac:dyDescent="0.25">
      <c r="A100" s="298"/>
    </row>
    <row r="101" spans="1:1" ht="15.75" x14ac:dyDescent="0.25">
      <c r="A101" s="298"/>
    </row>
    <row r="102" spans="1:1" ht="15.75" x14ac:dyDescent="0.25">
      <c r="A102" s="298"/>
    </row>
    <row r="103" spans="1:1" ht="15.75" x14ac:dyDescent="0.25">
      <c r="A103" s="298"/>
    </row>
    <row r="104" spans="1:1" ht="15.75" x14ac:dyDescent="0.25">
      <c r="A104" s="298"/>
    </row>
    <row r="105" spans="1:1" ht="15.75" x14ac:dyDescent="0.25">
      <c r="A105" s="298"/>
    </row>
    <row r="106" spans="1:1" ht="15.75" x14ac:dyDescent="0.25">
      <c r="A106" s="298"/>
    </row>
    <row r="107" spans="1:1" ht="15.75" x14ac:dyDescent="0.25">
      <c r="A107" s="298"/>
    </row>
    <row r="108" spans="1:1" ht="15.75" x14ac:dyDescent="0.25">
      <c r="A108" s="298"/>
    </row>
    <row r="109" spans="1:1" ht="15.75" x14ac:dyDescent="0.25">
      <c r="A109" s="298"/>
    </row>
    <row r="110" spans="1:1" ht="15.75" x14ac:dyDescent="0.25">
      <c r="A110" s="298"/>
    </row>
    <row r="111" spans="1:1" ht="15.75" x14ac:dyDescent="0.25">
      <c r="A111" s="298"/>
    </row>
    <row r="112" spans="1:1" ht="15.75" x14ac:dyDescent="0.25">
      <c r="A112" s="298"/>
    </row>
    <row r="113" spans="1:1" ht="15.75" x14ac:dyDescent="0.25">
      <c r="A113" s="298"/>
    </row>
    <row r="114" spans="1:1" ht="15.75" x14ac:dyDescent="0.25">
      <c r="A114" s="298"/>
    </row>
    <row r="115" spans="1:1" ht="15.75" x14ac:dyDescent="0.25">
      <c r="A115" s="298"/>
    </row>
    <row r="116" spans="1:1" ht="15.75" x14ac:dyDescent="0.25">
      <c r="A116" s="298"/>
    </row>
    <row r="117" spans="1:1" ht="15.75" x14ac:dyDescent="0.25">
      <c r="A117" s="298"/>
    </row>
    <row r="118" spans="1:1" ht="15.75" x14ac:dyDescent="0.25">
      <c r="A118" s="298"/>
    </row>
    <row r="119" spans="1:1" ht="15.75" x14ac:dyDescent="0.25">
      <c r="A119" s="298"/>
    </row>
    <row r="120" spans="1:1" ht="15.75" x14ac:dyDescent="0.25">
      <c r="A120" s="298"/>
    </row>
    <row r="121" spans="1:1" ht="15.75" x14ac:dyDescent="0.25">
      <c r="A121" s="298"/>
    </row>
    <row r="122" spans="1:1" ht="15.75" x14ac:dyDescent="0.25">
      <c r="A122" s="298"/>
    </row>
    <row r="123" spans="1:1" ht="15.75" x14ac:dyDescent="0.25">
      <c r="A123" s="298"/>
    </row>
    <row r="124" spans="1:1" ht="15.75" x14ac:dyDescent="0.25">
      <c r="A124" s="298"/>
    </row>
    <row r="125" spans="1:1" ht="15.75" x14ac:dyDescent="0.25">
      <c r="A125" s="298"/>
    </row>
    <row r="126" spans="1:1" ht="15.75" x14ac:dyDescent="0.25">
      <c r="A126" s="298"/>
    </row>
    <row r="127" spans="1:1" ht="15.75" x14ac:dyDescent="0.25">
      <c r="A127" s="298"/>
    </row>
    <row r="128" spans="1:1" ht="15.75" x14ac:dyDescent="0.25">
      <c r="A128" s="298"/>
    </row>
    <row r="129" spans="1:1" ht="15.75" x14ac:dyDescent="0.25">
      <c r="A129" s="298"/>
    </row>
    <row r="130" spans="1:1" ht="15.75" x14ac:dyDescent="0.25">
      <c r="A130" s="298"/>
    </row>
    <row r="131" spans="1:1" ht="15.75" x14ac:dyDescent="0.25">
      <c r="A131" s="298"/>
    </row>
    <row r="132" spans="1:1" ht="15.75" x14ac:dyDescent="0.25">
      <c r="A132" s="298"/>
    </row>
    <row r="133" spans="1:1" ht="15.75" x14ac:dyDescent="0.25">
      <c r="A133" s="298"/>
    </row>
    <row r="134" spans="1:1" ht="15.75" x14ac:dyDescent="0.25">
      <c r="A134" s="298"/>
    </row>
    <row r="135" spans="1:1" ht="15.75" x14ac:dyDescent="0.25">
      <c r="A135" s="298"/>
    </row>
    <row r="136" spans="1:1" ht="15.75" x14ac:dyDescent="0.25">
      <c r="A136" s="298"/>
    </row>
    <row r="137" spans="1:1" ht="15.75" x14ac:dyDescent="0.25">
      <c r="A137" s="298"/>
    </row>
    <row r="138" spans="1:1" ht="15.75" x14ac:dyDescent="0.25">
      <c r="A138" s="298"/>
    </row>
    <row r="139" spans="1:1" ht="15.75" x14ac:dyDescent="0.25">
      <c r="A139" s="298"/>
    </row>
    <row r="140" spans="1:1" ht="15.75" x14ac:dyDescent="0.25">
      <c r="A140" s="298"/>
    </row>
    <row r="141" spans="1:1" ht="15.75" x14ac:dyDescent="0.25">
      <c r="A141" s="298"/>
    </row>
    <row r="142" spans="1:1" ht="15.75" x14ac:dyDescent="0.25">
      <c r="A142" s="298"/>
    </row>
    <row r="143" spans="1:1" ht="15.75" x14ac:dyDescent="0.25">
      <c r="A143" s="298"/>
    </row>
    <row r="144" spans="1:1" ht="15.75" x14ac:dyDescent="0.25">
      <c r="A144" s="298"/>
    </row>
    <row r="145" spans="1:1" ht="15.75" x14ac:dyDescent="0.25">
      <c r="A145" s="298"/>
    </row>
    <row r="146" spans="1:1" ht="15.75" x14ac:dyDescent="0.25">
      <c r="A146" s="298"/>
    </row>
    <row r="147" spans="1:1" ht="15.75" x14ac:dyDescent="0.25">
      <c r="A147" s="298"/>
    </row>
    <row r="148" spans="1:1" ht="15.75" x14ac:dyDescent="0.25">
      <c r="A148" s="298"/>
    </row>
    <row r="149" spans="1:1" ht="15.75" x14ac:dyDescent="0.25">
      <c r="A149" s="298"/>
    </row>
    <row r="150" spans="1:1" ht="15.75" x14ac:dyDescent="0.25">
      <c r="A150" s="298"/>
    </row>
    <row r="151" spans="1:1" ht="15.75" x14ac:dyDescent="0.25">
      <c r="A151" s="298"/>
    </row>
    <row r="152" spans="1:1" ht="15.75" x14ac:dyDescent="0.25">
      <c r="A152" s="298"/>
    </row>
    <row r="153" spans="1:1" ht="15.75" x14ac:dyDescent="0.25">
      <c r="A153" s="298"/>
    </row>
    <row r="154" spans="1:1" ht="15.75" x14ac:dyDescent="0.25">
      <c r="A154" s="298"/>
    </row>
    <row r="155" spans="1:1" ht="15.75" x14ac:dyDescent="0.25">
      <c r="A155" s="298"/>
    </row>
    <row r="156" spans="1:1" ht="15.75" x14ac:dyDescent="0.25">
      <c r="A156" s="298"/>
    </row>
    <row r="157" spans="1:1" ht="15.75" x14ac:dyDescent="0.25">
      <c r="A157" s="298"/>
    </row>
    <row r="158" spans="1:1" ht="15.75" x14ac:dyDescent="0.25">
      <c r="A158" s="298"/>
    </row>
    <row r="159" spans="1:1" ht="15.75" x14ac:dyDescent="0.25">
      <c r="A159" s="298"/>
    </row>
    <row r="160" spans="1:1" ht="15.75" x14ac:dyDescent="0.25">
      <c r="A160" s="298"/>
    </row>
    <row r="161" spans="1:1" ht="15.75" x14ac:dyDescent="0.25">
      <c r="A161" s="298"/>
    </row>
    <row r="162" spans="1:1" ht="15.75" x14ac:dyDescent="0.25">
      <c r="A162" s="298"/>
    </row>
    <row r="163" spans="1:1" ht="15.75" x14ac:dyDescent="0.25">
      <c r="A163" s="298"/>
    </row>
    <row r="164" spans="1:1" ht="15.75" x14ac:dyDescent="0.25">
      <c r="A164" s="298"/>
    </row>
    <row r="165" spans="1:1" ht="15.75" x14ac:dyDescent="0.25">
      <c r="A165" s="298"/>
    </row>
    <row r="166" spans="1:1" ht="15.75" x14ac:dyDescent="0.25">
      <c r="A166" s="298"/>
    </row>
    <row r="167" spans="1:1" ht="15.75" x14ac:dyDescent="0.25">
      <c r="A167" s="298"/>
    </row>
    <row r="168" spans="1:1" ht="15.75" x14ac:dyDescent="0.25">
      <c r="A168" s="298"/>
    </row>
    <row r="169" spans="1:1" ht="15.75" x14ac:dyDescent="0.25">
      <c r="A169" s="298"/>
    </row>
    <row r="170" spans="1:1" ht="15.75" x14ac:dyDescent="0.25">
      <c r="A170" s="298"/>
    </row>
    <row r="171" spans="1:1" ht="15.75" x14ac:dyDescent="0.25">
      <c r="A171" s="298"/>
    </row>
    <row r="172" spans="1:1" ht="15.75" x14ac:dyDescent="0.25">
      <c r="A172" s="298"/>
    </row>
    <row r="173" spans="1:1" ht="15.75" x14ac:dyDescent="0.25">
      <c r="A173" s="298"/>
    </row>
    <row r="174" spans="1:1" ht="15.75" x14ac:dyDescent="0.25">
      <c r="A174" s="298"/>
    </row>
    <row r="175" spans="1:1" ht="15.75" x14ac:dyDescent="0.25">
      <c r="A175" s="298"/>
    </row>
    <row r="176" spans="1:1" ht="15.75" x14ac:dyDescent="0.25">
      <c r="A176" s="298"/>
    </row>
    <row r="177" spans="1:1" ht="15.75" x14ac:dyDescent="0.25">
      <c r="A177" s="298"/>
    </row>
    <row r="178" spans="1:1" ht="15.75" x14ac:dyDescent="0.25">
      <c r="A178" s="298"/>
    </row>
    <row r="179" spans="1:1" ht="15.75" x14ac:dyDescent="0.25">
      <c r="A179" s="298"/>
    </row>
    <row r="180" spans="1:1" ht="15.75" x14ac:dyDescent="0.25">
      <c r="A180" s="298"/>
    </row>
    <row r="181" spans="1:1" ht="15.75" x14ac:dyDescent="0.25">
      <c r="A181" s="298"/>
    </row>
    <row r="182" spans="1:1" ht="15.75" x14ac:dyDescent="0.25">
      <c r="A182" s="298"/>
    </row>
    <row r="183" spans="1:1" ht="15.75" x14ac:dyDescent="0.25">
      <c r="A183" s="298"/>
    </row>
    <row r="184" spans="1:1" ht="15.75" x14ac:dyDescent="0.25">
      <c r="A184" s="298"/>
    </row>
    <row r="185" spans="1:1" ht="15.75" x14ac:dyDescent="0.25">
      <c r="A185" s="298"/>
    </row>
    <row r="186" spans="1:1" ht="15.75" x14ac:dyDescent="0.25">
      <c r="A186" s="298"/>
    </row>
    <row r="187" spans="1:1" ht="15.75" x14ac:dyDescent="0.25">
      <c r="A187" s="298"/>
    </row>
    <row r="188" spans="1:1" ht="15.75" x14ac:dyDescent="0.25">
      <c r="A188" s="298"/>
    </row>
    <row r="189" spans="1:1" ht="15.75" x14ac:dyDescent="0.25">
      <c r="A189" s="298"/>
    </row>
    <row r="190" spans="1:1" ht="15.75" x14ac:dyDescent="0.25">
      <c r="A190" s="298"/>
    </row>
    <row r="191" spans="1:1" ht="15.75" x14ac:dyDescent="0.25">
      <c r="A191" s="298"/>
    </row>
    <row r="192" spans="1:1" ht="15.75" x14ac:dyDescent="0.25">
      <c r="A192" s="298"/>
    </row>
    <row r="193" spans="1:1" ht="15.75" x14ac:dyDescent="0.25">
      <c r="A193" s="298"/>
    </row>
    <row r="194" spans="1:1" ht="15.75" x14ac:dyDescent="0.25">
      <c r="A194" s="298"/>
    </row>
    <row r="195" spans="1:1" ht="15.75" x14ac:dyDescent="0.25">
      <c r="A195" s="298"/>
    </row>
    <row r="196" spans="1:1" ht="15.75" x14ac:dyDescent="0.25">
      <c r="A196" s="298"/>
    </row>
    <row r="197" spans="1:1" ht="15.75" x14ac:dyDescent="0.25">
      <c r="A197" s="298"/>
    </row>
    <row r="198" spans="1:1" ht="15.75" x14ac:dyDescent="0.25">
      <c r="A198" s="298"/>
    </row>
    <row r="199" spans="1:1" ht="15.75" x14ac:dyDescent="0.25">
      <c r="A199" s="298"/>
    </row>
    <row r="200" spans="1:1" ht="15.75" x14ac:dyDescent="0.25">
      <c r="A200" s="298"/>
    </row>
    <row r="201" spans="1:1" ht="15.75" x14ac:dyDescent="0.25">
      <c r="A201" s="298"/>
    </row>
    <row r="202" spans="1:1" ht="15.75" x14ac:dyDescent="0.25">
      <c r="A202" s="298"/>
    </row>
    <row r="203" spans="1:1" ht="15.75" x14ac:dyDescent="0.25">
      <c r="A203" s="298"/>
    </row>
    <row r="204" spans="1:1" ht="15.75" x14ac:dyDescent="0.25">
      <c r="A204" s="298"/>
    </row>
    <row r="205" spans="1:1" ht="15.75" x14ac:dyDescent="0.25">
      <c r="A205" s="298"/>
    </row>
    <row r="206" spans="1:1" ht="15.75" x14ac:dyDescent="0.25">
      <c r="A206" s="298"/>
    </row>
    <row r="207" spans="1:1" ht="15.75" x14ac:dyDescent="0.25">
      <c r="A207" s="298"/>
    </row>
    <row r="208" spans="1:1" ht="15.75" x14ac:dyDescent="0.25">
      <c r="A208" s="298"/>
    </row>
    <row r="209" spans="1:1" ht="15.75" x14ac:dyDescent="0.25">
      <c r="A209" s="298"/>
    </row>
    <row r="210" spans="1:1" ht="15.75" x14ac:dyDescent="0.25">
      <c r="A210" s="298"/>
    </row>
    <row r="211" spans="1:1" ht="15.75" x14ac:dyDescent="0.25">
      <c r="A211" s="298"/>
    </row>
    <row r="212" spans="1:1" ht="15.75" x14ac:dyDescent="0.25">
      <c r="A212" s="298"/>
    </row>
    <row r="213" spans="1:1" ht="15.75" x14ac:dyDescent="0.25">
      <c r="A213" s="298"/>
    </row>
    <row r="214" spans="1:1" ht="15.75" x14ac:dyDescent="0.25">
      <c r="A214" s="298"/>
    </row>
    <row r="215" spans="1:1" ht="15.75" x14ac:dyDescent="0.25">
      <c r="A215" s="298"/>
    </row>
    <row r="216" spans="1:1" ht="15.75" x14ac:dyDescent="0.25">
      <c r="A216" s="298"/>
    </row>
    <row r="217" spans="1:1" ht="15.75" x14ac:dyDescent="0.25">
      <c r="A217" s="298"/>
    </row>
    <row r="218" spans="1:1" ht="15.75" x14ac:dyDescent="0.25">
      <c r="A218" s="298"/>
    </row>
    <row r="219" spans="1:1" ht="15.75" x14ac:dyDescent="0.25">
      <c r="A219" s="298"/>
    </row>
    <row r="220" spans="1:1" ht="15.75" x14ac:dyDescent="0.25">
      <c r="A220" s="298"/>
    </row>
    <row r="221" spans="1:1" ht="15.75" x14ac:dyDescent="0.25">
      <c r="A221" s="298"/>
    </row>
    <row r="222" spans="1:1" ht="15.75" x14ac:dyDescent="0.25">
      <c r="A222" s="298"/>
    </row>
    <row r="223" spans="1:1" ht="15.75" x14ac:dyDescent="0.25">
      <c r="A223" s="298"/>
    </row>
    <row r="224" spans="1:1" ht="15.75" x14ac:dyDescent="0.25">
      <c r="A224" s="298"/>
    </row>
    <row r="225" spans="1:1" ht="15.75" x14ac:dyDescent="0.25">
      <c r="A225" s="298"/>
    </row>
    <row r="226" spans="1:1" ht="15.75" x14ac:dyDescent="0.25">
      <c r="A226" s="298"/>
    </row>
    <row r="227" spans="1:1" ht="15.75" x14ac:dyDescent="0.25">
      <c r="A227" s="298"/>
    </row>
    <row r="228" spans="1:1" ht="15.75" x14ac:dyDescent="0.25">
      <c r="A228" s="298"/>
    </row>
    <row r="229" spans="1:1" ht="15.75" x14ac:dyDescent="0.25">
      <c r="A229" s="298"/>
    </row>
    <row r="230" spans="1:1" ht="15.75" x14ac:dyDescent="0.25">
      <c r="A230" s="298"/>
    </row>
    <row r="231" spans="1:1" ht="15.75" x14ac:dyDescent="0.25">
      <c r="A231" s="298"/>
    </row>
    <row r="232" spans="1:1" ht="15.75" x14ac:dyDescent="0.25">
      <c r="A232" s="298"/>
    </row>
    <row r="233" spans="1:1" ht="15.75" x14ac:dyDescent="0.25">
      <c r="A233" s="298"/>
    </row>
    <row r="234" spans="1:1" ht="15.75" x14ac:dyDescent="0.25">
      <c r="A234" s="298"/>
    </row>
    <row r="235" spans="1:1" ht="15.75" x14ac:dyDescent="0.25">
      <c r="A235" s="298"/>
    </row>
    <row r="236" spans="1:1" ht="15.75" x14ac:dyDescent="0.25">
      <c r="A236" s="298"/>
    </row>
    <row r="237" spans="1:1" ht="15.75" x14ac:dyDescent="0.25">
      <c r="A237" s="298"/>
    </row>
    <row r="238" spans="1:1" ht="15.75" x14ac:dyDescent="0.25">
      <c r="A238" s="298"/>
    </row>
    <row r="239" spans="1:1" ht="15.75" x14ac:dyDescent="0.25">
      <c r="A239" s="298"/>
    </row>
    <row r="240" spans="1:1" ht="15.75" x14ac:dyDescent="0.25">
      <c r="A240" s="298"/>
    </row>
    <row r="241" spans="1:1" ht="15.75" x14ac:dyDescent="0.25">
      <c r="A241" s="298"/>
    </row>
    <row r="242" spans="1:1" ht="15.75" x14ac:dyDescent="0.25">
      <c r="A242" s="298"/>
    </row>
    <row r="243" spans="1:1" ht="15.75" x14ac:dyDescent="0.25">
      <c r="A243" s="298"/>
    </row>
    <row r="244" spans="1:1" ht="15.75" x14ac:dyDescent="0.25">
      <c r="A244" s="298"/>
    </row>
    <row r="245" spans="1:1" ht="15.75" x14ac:dyDescent="0.25">
      <c r="A245" s="298"/>
    </row>
    <row r="246" spans="1:1" ht="15.75" x14ac:dyDescent="0.25">
      <c r="A246" s="298"/>
    </row>
    <row r="247" spans="1:1" ht="15.75" x14ac:dyDescent="0.25">
      <c r="A247" s="298"/>
    </row>
    <row r="248" spans="1:1" ht="15.75" x14ac:dyDescent="0.25">
      <c r="A248" s="298"/>
    </row>
    <row r="249" spans="1:1" ht="15.75" x14ac:dyDescent="0.25">
      <c r="A249" s="298"/>
    </row>
    <row r="250" spans="1:1" ht="15.75" x14ac:dyDescent="0.25">
      <c r="A250" s="298"/>
    </row>
    <row r="251" spans="1:1" ht="15.75" x14ac:dyDescent="0.25">
      <c r="A251" s="298"/>
    </row>
    <row r="252" spans="1:1" ht="15.75" x14ac:dyDescent="0.25">
      <c r="A252" s="298"/>
    </row>
    <row r="253" spans="1:1" ht="15.75" x14ac:dyDescent="0.25">
      <c r="A253" s="298"/>
    </row>
    <row r="254" spans="1:1" ht="15.75" x14ac:dyDescent="0.25">
      <c r="A254" s="298"/>
    </row>
    <row r="255" spans="1:1" ht="15.75" x14ac:dyDescent="0.25">
      <c r="A255" s="298"/>
    </row>
    <row r="256" spans="1:1" ht="15.75" x14ac:dyDescent="0.25">
      <c r="A256" s="298"/>
    </row>
    <row r="257" spans="1:1" ht="15.75" x14ac:dyDescent="0.25">
      <c r="A257" s="298"/>
    </row>
    <row r="258" spans="1:1" ht="15.75" x14ac:dyDescent="0.25">
      <c r="A258" s="298"/>
    </row>
    <row r="259" spans="1:1" ht="15.75" x14ac:dyDescent="0.25">
      <c r="A259" s="298"/>
    </row>
    <row r="260" spans="1:1" ht="15.75" x14ac:dyDescent="0.25">
      <c r="A260" s="298"/>
    </row>
    <row r="261" spans="1:1" ht="15.75" x14ac:dyDescent="0.25">
      <c r="A261" s="298"/>
    </row>
    <row r="262" spans="1:1" ht="15.75" x14ac:dyDescent="0.25">
      <c r="A262" s="298"/>
    </row>
    <row r="263" spans="1:1" ht="15.75" x14ac:dyDescent="0.25">
      <c r="A263" s="298"/>
    </row>
    <row r="264" spans="1:1" ht="15.75" x14ac:dyDescent="0.25">
      <c r="A264" s="298"/>
    </row>
    <row r="265" spans="1:1" ht="15.75" x14ac:dyDescent="0.25">
      <c r="A265" s="298"/>
    </row>
    <row r="266" spans="1:1" ht="15.75" x14ac:dyDescent="0.25">
      <c r="A266" s="298"/>
    </row>
    <row r="267" spans="1:1" ht="15.75" x14ac:dyDescent="0.25">
      <c r="A267" s="298"/>
    </row>
    <row r="268" spans="1:1" ht="15.75" x14ac:dyDescent="0.25">
      <c r="A268" s="298"/>
    </row>
    <row r="269" spans="1:1" ht="15.75" x14ac:dyDescent="0.25">
      <c r="A269" s="298"/>
    </row>
    <row r="270" spans="1:1" ht="15.75" x14ac:dyDescent="0.25">
      <c r="A270" s="298"/>
    </row>
    <row r="271" spans="1:1" ht="15.75" x14ac:dyDescent="0.25">
      <c r="A271" s="298"/>
    </row>
    <row r="272" spans="1:1" ht="15.75" x14ac:dyDescent="0.25">
      <c r="A272" s="298"/>
    </row>
    <row r="273" spans="1:1" ht="15.75" x14ac:dyDescent="0.25">
      <c r="A273" s="298"/>
    </row>
    <row r="274" spans="1:1" ht="15.75" x14ac:dyDescent="0.25">
      <c r="A274" s="298"/>
    </row>
    <row r="275" spans="1:1" ht="15.75" x14ac:dyDescent="0.25">
      <c r="A275" s="298"/>
    </row>
    <row r="276" spans="1:1" ht="15.75" x14ac:dyDescent="0.25">
      <c r="A276" s="298"/>
    </row>
    <row r="277" spans="1:1" ht="15.75" x14ac:dyDescent="0.25">
      <c r="A277" s="298"/>
    </row>
    <row r="278" spans="1:1" ht="15.75" x14ac:dyDescent="0.25">
      <c r="A278" s="298"/>
    </row>
    <row r="279" spans="1:1" ht="15.75" x14ac:dyDescent="0.25">
      <c r="A279" s="298"/>
    </row>
    <row r="280" spans="1:1" ht="15.75" x14ac:dyDescent="0.25">
      <c r="A280" s="298"/>
    </row>
    <row r="281" spans="1:1" ht="15.75" x14ac:dyDescent="0.25">
      <c r="A281" s="298"/>
    </row>
    <row r="282" spans="1:1" ht="15.75" x14ac:dyDescent="0.25">
      <c r="A282" s="298"/>
    </row>
    <row r="283" spans="1:1" ht="15.75" x14ac:dyDescent="0.25">
      <c r="A283" s="298"/>
    </row>
    <row r="284" spans="1:1" ht="15.75" x14ac:dyDescent="0.25">
      <c r="A284" s="298"/>
    </row>
    <row r="285" spans="1:1" ht="15.75" x14ac:dyDescent="0.25">
      <c r="A285" s="298"/>
    </row>
    <row r="286" spans="1:1" ht="15.75" x14ac:dyDescent="0.25">
      <c r="A286" s="298"/>
    </row>
    <row r="287" spans="1:1" ht="15.75" x14ac:dyDescent="0.25">
      <c r="A287" s="298"/>
    </row>
    <row r="288" spans="1:1" ht="15.75" x14ac:dyDescent="0.25">
      <c r="A288" s="298"/>
    </row>
    <row r="289" spans="1:1" ht="15.75" x14ac:dyDescent="0.25">
      <c r="A289" s="298"/>
    </row>
    <row r="290" spans="1:1" ht="15.75" x14ac:dyDescent="0.25">
      <c r="A290" s="298"/>
    </row>
    <row r="291" spans="1:1" ht="15.75" x14ac:dyDescent="0.25">
      <c r="A291" s="298"/>
    </row>
    <row r="292" spans="1:1" ht="15.75" x14ac:dyDescent="0.25">
      <c r="A292" s="298"/>
    </row>
    <row r="293" spans="1:1" ht="15.75" x14ac:dyDescent="0.25">
      <c r="A293" s="298"/>
    </row>
    <row r="294" spans="1:1" ht="15.75" x14ac:dyDescent="0.25">
      <c r="A294" s="298"/>
    </row>
    <row r="295" spans="1:1" ht="15.75" x14ac:dyDescent="0.25">
      <c r="A295" s="298"/>
    </row>
    <row r="296" spans="1:1" ht="15.75" x14ac:dyDescent="0.25">
      <c r="A296" s="298"/>
    </row>
    <row r="297" spans="1:1" ht="15.75" x14ac:dyDescent="0.25">
      <c r="A297" s="298"/>
    </row>
    <row r="298" spans="1:1" ht="15.75" x14ac:dyDescent="0.25">
      <c r="A298" s="298"/>
    </row>
    <row r="299" spans="1:1" ht="15.75" x14ac:dyDescent="0.25">
      <c r="A299" s="298"/>
    </row>
    <row r="300" spans="1:1" ht="15.75" x14ac:dyDescent="0.25">
      <c r="A300" s="298"/>
    </row>
    <row r="301" spans="1:1" ht="15.75" x14ac:dyDescent="0.25">
      <c r="A301" s="298"/>
    </row>
    <row r="302" spans="1:1" ht="15.75" x14ac:dyDescent="0.25">
      <c r="A302" s="298"/>
    </row>
    <row r="303" spans="1:1" ht="15.75" x14ac:dyDescent="0.25">
      <c r="A303" s="298"/>
    </row>
    <row r="304" spans="1:1" ht="15.75" x14ac:dyDescent="0.25">
      <c r="A304" s="298"/>
    </row>
    <row r="305" spans="1:1" ht="15.75" x14ac:dyDescent="0.25">
      <c r="A305" s="298"/>
    </row>
    <row r="306" spans="1:1" ht="15.75" x14ac:dyDescent="0.25">
      <c r="A306" s="298"/>
    </row>
    <row r="307" spans="1:1" ht="15.75" x14ac:dyDescent="0.25">
      <c r="A307" s="298"/>
    </row>
    <row r="308" spans="1:1" ht="15.75" x14ac:dyDescent="0.25">
      <c r="A308" s="298"/>
    </row>
    <row r="309" spans="1:1" ht="15.75" x14ac:dyDescent="0.25">
      <c r="A309" s="298"/>
    </row>
    <row r="310" spans="1:1" ht="15.75" x14ac:dyDescent="0.25">
      <c r="A310" s="298"/>
    </row>
    <row r="311" spans="1:1" ht="15.75" x14ac:dyDescent="0.25">
      <c r="A311" s="298"/>
    </row>
    <row r="312" spans="1:1" ht="15.75" x14ac:dyDescent="0.25">
      <c r="A312" s="298"/>
    </row>
    <row r="313" spans="1:1" ht="15.75" x14ac:dyDescent="0.25">
      <c r="A313" s="298"/>
    </row>
    <row r="314" spans="1:1" ht="15.75" x14ac:dyDescent="0.25">
      <c r="A314" s="298"/>
    </row>
    <row r="315" spans="1:1" ht="15.75" x14ac:dyDescent="0.25">
      <c r="A315" s="298"/>
    </row>
    <row r="316" spans="1:1" ht="15.75" x14ac:dyDescent="0.25">
      <c r="A316" s="298"/>
    </row>
    <row r="317" spans="1:1" ht="15.75" x14ac:dyDescent="0.25">
      <c r="A317" s="298"/>
    </row>
    <row r="318" spans="1:1" ht="15.75" x14ac:dyDescent="0.25">
      <c r="A318" s="298"/>
    </row>
    <row r="319" spans="1:1" ht="15.75" x14ac:dyDescent="0.25">
      <c r="A319" s="298"/>
    </row>
    <row r="320" spans="1:1" ht="15.75" x14ac:dyDescent="0.25">
      <c r="A320" s="298"/>
    </row>
    <row r="321" spans="1:1" ht="15.75" x14ac:dyDescent="0.25">
      <c r="A321" s="298"/>
    </row>
    <row r="322" spans="1:1" ht="15.75" x14ac:dyDescent="0.25">
      <c r="A322" s="298"/>
    </row>
    <row r="323" spans="1:1" ht="15.75" x14ac:dyDescent="0.25">
      <c r="A323" s="298"/>
    </row>
    <row r="324" spans="1:1" ht="15.75" x14ac:dyDescent="0.25">
      <c r="A324" s="298"/>
    </row>
    <row r="325" spans="1:1" ht="15.75" x14ac:dyDescent="0.25">
      <c r="A325" s="298"/>
    </row>
    <row r="326" spans="1:1" ht="15.75" x14ac:dyDescent="0.25">
      <c r="A326" s="298"/>
    </row>
    <row r="327" spans="1:1" ht="15.75" x14ac:dyDescent="0.25">
      <c r="A327" s="298"/>
    </row>
    <row r="328" spans="1:1" ht="15.75" x14ac:dyDescent="0.25">
      <c r="A328" s="298"/>
    </row>
    <row r="329" spans="1:1" ht="15.75" x14ac:dyDescent="0.25">
      <c r="A329" s="298"/>
    </row>
    <row r="330" spans="1:1" ht="15.75" x14ac:dyDescent="0.25">
      <c r="A330" s="298"/>
    </row>
    <row r="331" spans="1:1" ht="15.75" x14ac:dyDescent="0.25">
      <c r="A331" s="298"/>
    </row>
    <row r="332" spans="1:1" ht="15.75" x14ac:dyDescent="0.25">
      <c r="A332" s="298"/>
    </row>
    <row r="333" spans="1:1" ht="15.75" x14ac:dyDescent="0.25">
      <c r="A333" s="298"/>
    </row>
    <row r="334" spans="1:1" ht="15.75" x14ac:dyDescent="0.25">
      <c r="A334" s="298"/>
    </row>
    <row r="335" spans="1:1" ht="15.75" x14ac:dyDescent="0.25">
      <c r="A335" s="298"/>
    </row>
    <row r="336" spans="1:1" ht="15.75" x14ac:dyDescent="0.25">
      <c r="A336" s="298"/>
    </row>
    <row r="337" spans="1:1" ht="15.75" x14ac:dyDescent="0.25">
      <c r="A337" s="298"/>
    </row>
    <row r="338" spans="1:1" ht="15.75" x14ac:dyDescent="0.25">
      <c r="A338" s="298"/>
    </row>
    <row r="339" spans="1:1" ht="15.75" x14ac:dyDescent="0.25">
      <c r="A339" s="298"/>
    </row>
    <row r="340" spans="1:1" ht="15.75" x14ac:dyDescent="0.25">
      <c r="A340" s="298"/>
    </row>
    <row r="341" spans="1:1" ht="15.75" x14ac:dyDescent="0.25">
      <c r="A341" s="298"/>
    </row>
    <row r="342" spans="1:1" ht="15.75" x14ac:dyDescent="0.25">
      <c r="A342" s="298"/>
    </row>
    <row r="343" spans="1:1" ht="15.75" x14ac:dyDescent="0.25">
      <c r="A343" s="298"/>
    </row>
    <row r="344" spans="1:1" ht="15.75" x14ac:dyDescent="0.25">
      <c r="A344" s="298"/>
    </row>
    <row r="345" spans="1:1" ht="15.75" x14ac:dyDescent="0.25">
      <c r="A345" s="298"/>
    </row>
    <row r="346" spans="1:1" ht="15.75" x14ac:dyDescent="0.25">
      <c r="A346" s="298"/>
    </row>
    <row r="347" spans="1:1" ht="15.75" x14ac:dyDescent="0.25">
      <c r="A347" s="298"/>
    </row>
    <row r="348" spans="1:1" ht="15.75" x14ac:dyDescent="0.25">
      <c r="A348" s="298"/>
    </row>
    <row r="349" spans="1:1" ht="15.75" x14ac:dyDescent="0.25">
      <c r="A349" s="298"/>
    </row>
    <row r="350" spans="1:1" ht="15.75" x14ac:dyDescent="0.25">
      <c r="A350" s="298"/>
    </row>
    <row r="351" spans="1:1" ht="15.75" x14ac:dyDescent="0.25">
      <c r="A351" s="298"/>
    </row>
    <row r="352" spans="1:1" ht="15.75" x14ac:dyDescent="0.25">
      <c r="A352" s="298"/>
    </row>
    <row r="353" spans="1:1" ht="15.75" x14ac:dyDescent="0.25">
      <c r="A353" s="298"/>
    </row>
    <row r="354" spans="1:1" ht="15.75" x14ac:dyDescent="0.25">
      <c r="A354" s="298"/>
    </row>
    <row r="355" spans="1:1" ht="15.75" x14ac:dyDescent="0.25">
      <c r="A355" s="298"/>
    </row>
    <row r="356" spans="1:1" ht="15.75" x14ac:dyDescent="0.25">
      <c r="A356" s="298"/>
    </row>
    <row r="357" spans="1:1" ht="15.75" x14ac:dyDescent="0.25">
      <c r="A357" s="298"/>
    </row>
    <row r="358" spans="1:1" ht="15.75" x14ac:dyDescent="0.25">
      <c r="A358" s="298"/>
    </row>
    <row r="359" spans="1:1" ht="15.75" x14ac:dyDescent="0.25">
      <c r="A359" s="298"/>
    </row>
    <row r="360" spans="1:1" ht="15.75" x14ac:dyDescent="0.25">
      <c r="A360" s="298"/>
    </row>
    <row r="361" spans="1:1" ht="15.75" x14ac:dyDescent="0.25">
      <c r="A361" s="298"/>
    </row>
    <row r="362" spans="1:1" ht="15.75" x14ac:dyDescent="0.25">
      <c r="A362" s="298"/>
    </row>
    <row r="363" spans="1:1" ht="15.75" x14ac:dyDescent="0.25">
      <c r="A363" s="298"/>
    </row>
    <row r="364" spans="1:1" ht="15.75" x14ac:dyDescent="0.25">
      <c r="A364" s="298"/>
    </row>
    <row r="365" spans="1:1" ht="15.75" x14ac:dyDescent="0.25">
      <c r="A365" s="298"/>
    </row>
    <row r="366" spans="1:1" ht="15.75" x14ac:dyDescent="0.25">
      <c r="A366" s="298"/>
    </row>
    <row r="367" spans="1:1" ht="15.75" x14ac:dyDescent="0.25">
      <c r="A367" s="298"/>
    </row>
    <row r="368" spans="1:1" ht="15.75" x14ac:dyDescent="0.25">
      <c r="A368" s="298"/>
    </row>
    <row r="369" spans="1:1" ht="15.75" x14ac:dyDescent="0.25">
      <c r="A369" s="298"/>
    </row>
    <row r="370" spans="1:1" ht="15.75" x14ac:dyDescent="0.25">
      <c r="A370" s="298"/>
    </row>
    <row r="371" spans="1:1" ht="15.75" x14ac:dyDescent="0.25">
      <c r="A371" s="298"/>
    </row>
    <row r="372" spans="1:1" ht="15.75" x14ac:dyDescent="0.25">
      <c r="A372" s="298"/>
    </row>
    <row r="373" spans="1:1" ht="15.75" x14ac:dyDescent="0.25">
      <c r="A373" s="298"/>
    </row>
    <row r="374" spans="1:1" ht="15.75" x14ac:dyDescent="0.25">
      <c r="A374" s="298"/>
    </row>
    <row r="375" spans="1:1" ht="15.75" x14ac:dyDescent="0.25">
      <c r="A375" s="298"/>
    </row>
    <row r="376" spans="1:1" ht="15.75" x14ac:dyDescent="0.25">
      <c r="A376" s="298"/>
    </row>
    <row r="377" spans="1:1" ht="15.75" x14ac:dyDescent="0.25">
      <c r="A377" s="298"/>
    </row>
    <row r="378" spans="1:1" ht="15.75" x14ac:dyDescent="0.25">
      <c r="A378" s="298"/>
    </row>
    <row r="379" spans="1:1" ht="15.75" x14ac:dyDescent="0.25">
      <c r="A379" s="298"/>
    </row>
    <row r="380" spans="1:1" ht="15.75" x14ac:dyDescent="0.25">
      <c r="A380" s="298"/>
    </row>
    <row r="381" spans="1:1" ht="15.75" x14ac:dyDescent="0.25">
      <c r="A381" s="298"/>
    </row>
    <row r="382" spans="1:1" ht="15.75" x14ac:dyDescent="0.25">
      <c r="A382" s="298"/>
    </row>
    <row r="383" spans="1:1" ht="15.75" x14ac:dyDescent="0.25">
      <c r="A383" s="298"/>
    </row>
    <row r="384" spans="1:1" ht="15.75" x14ac:dyDescent="0.25">
      <c r="A384" s="298"/>
    </row>
    <row r="385" spans="1:1" ht="15.75" x14ac:dyDescent="0.25">
      <c r="A385" s="298"/>
    </row>
    <row r="386" spans="1:1" ht="15.75" x14ac:dyDescent="0.25">
      <c r="A386" s="298"/>
    </row>
    <row r="387" spans="1:1" ht="15.75" x14ac:dyDescent="0.25">
      <c r="A387" s="298"/>
    </row>
    <row r="388" spans="1:1" ht="15.75" x14ac:dyDescent="0.25">
      <c r="A388" s="298"/>
    </row>
    <row r="389" spans="1:1" ht="15.75" x14ac:dyDescent="0.25">
      <c r="A389" s="298"/>
    </row>
    <row r="390" spans="1:1" ht="15.75" x14ac:dyDescent="0.25">
      <c r="A390" s="298"/>
    </row>
    <row r="391" spans="1:1" ht="15.75" x14ac:dyDescent="0.25">
      <c r="A391" s="298"/>
    </row>
    <row r="392" spans="1:1" ht="15.75" x14ac:dyDescent="0.25">
      <c r="A392" s="298"/>
    </row>
    <row r="393" spans="1:1" ht="15.75" x14ac:dyDescent="0.25">
      <c r="A393" s="298"/>
    </row>
    <row r="394" spans="1:1" ht="15.75" x14ac:dyDescent="0.25">
      <c r="A394" s="298"/>
    </row>
    <row r="395" spans="1:1" ht="15.75" x14ac:dyDescent="0.25">
      <c r="A395" s="298"/>
    </row>
    <row r="396" spans="1:1" ht="15.75" x14ac:dyDescent="0.25">
      <c r="A396" s="298"/>
    </row>
    <row r="397" spans="1:1" ht="15.75" x14ac:dyDescent="0.25">
      <c r="A397" s="298"/>
    </row>
    <row r="398" spans="1:1" ht="15.75" x14ac:dyDescent="0.25">
      <c r="A398" s="298"/>
    </row>
    <row r="399" spans="1:1" ht="15.75" x14ac:dyDescent="0.25">
      <c r="A399" s="298"/>
    </row>
    <row r="400" spans="1:1" ht="15.75" x14ac:dyDescent="0.25">
      <c r="A400" s="298"/>
    </row>
    <row r="401" spans="1:1" ht="15.75" x14ac:dyDescent="0.25">
      <c r="A401" s="298"/>
    </row>
    <row r="402" spans="1:1" ht="15.75" x14ac:dyDescent="0.25">
      <c r="A402" s="298"/>
    </row>
    <row r="403" spans="1:1" ht="15.75" x14ac:dyDescent="0.25">
      <c r="A403" s="298"/>
    </row>
    <row r="404" spans="1:1" ht="15.75" x14ac:dyDescent="0.25">
      <c r="A404" s="298"/>
    </row>
    <row r="405" spans="1:1" ht="15.75" x14ac:dyDescent="0.25">
      <c r="A405" s="298"/>
    </row>
    <row r="406" spans="1:1" ht="15.75" x14ac:dyDescent="0.25">
      <c r="A406" s="298"/>
    </row>
    <row r="407" spans="1:1" ht="15.75" x14ac:dyDescent="0.25">
      <c r="A407" s="298"/>
    </row>
    <row r="408" spans="1:1" ht="15.75" x14ac:dyDescent="0.25">
      <c r="A408" s="298"/>
    </row>
    <row r="409" spans="1:1" ht="15.75" x14ac:dyDescent="0.25">
      <c r="A409" s="298"/>
    </row>
    <row r="410" spans="1:1" ht="15.75" x14ac:dyDescent="0.25">
      <c r="A410" s="298"/>
    </row>
    <row r="411" spans="1:1" ht="15.75" x14ac:dyDescent="0.25">
      <c r="A411" s="298"/>
    </row>
    <row r="412" spans="1:1" ht="15.75" x14ac:dyDescent="0.25">
      <c r="A412" s="298"/>
    </row>
    <row r="413" spans="1:1" ht="15.75" x14ac:dyDescent="0.25">
      <c r="A413" s="298"/>
    </row>
    <row r="414" spans="1:1" ht="15.75" x14ac:dyDescent="0.25">
      <c r="A414" s="298"/>
    </row>
    <row r="415" spans="1:1" ht="15.75" x14ac:dyDescent="0.25">
      <c r="A415" s="298"/>
    </row>
    <row r="416" spans="1:1" ht="15.75" x14ac:dyDescent="0.25">
      <c r="A416" s="298"/>
    </row>
    <row r="417" spans="1:1" ht="15.75" x14ac:dyDescent="0.25">
      <c r="A417" s="298"/>
    </row>
    <row r="418" spans="1:1" ht="15.75" x14ac:dyDescent="0.25">
      <c r="A418" s="298"/>
    </row>
    <row r="419" spans="1:1" ht="15.75" x14ac:dyDescent="0.25">
      <c r="A419" s="298"/>
    </row>
    <row r="420" spans="1:1" ht="15.75" x14ac:dyDescent="0.25">
      <c r="A420" s="298"/>
    </row>
    <row r="421" spans="1:1" ht="15.75" x14ac:dyDescent="0.25">
      <c r="A421" s="298"/>
    </row>
    <row r="422" spans="1:1" ht="15.75" x14ac:dyDescent="0.25">
      <c r="A422" s="298"/>
    </row>
    <row r="423" spans="1:1" ht="15.75" x14ac:dyDescent="0.25">
      <c r="A423" s="298"/>
    </row>
    <row r="424" spans="1:1" ht="15.75" x14ac:dyDescent="0.25">
      <c r="A424" s="298"/>
    </row>
    <row r="425" spans="1:1" ht="15.75" x14ac:dyDescent="0.25">
      <c r="A425" s="298"/>
    </row>
    <row r="426" spans="1:1" ht="15.75" x14ac:dyDescent="0.25">
      <c r="A426" s="298"/>
    </row>
    <row r="427" spans="1:1" ht="15.75" x14ac:dyDescent="0.25">
      <c r="A427" s="298"/>
    </row>
    <row r="428" spans="1:1" ht="15.75" x14ac:dyDescent="0.25">
      <c r="A428" s="298"/>
    </row>
    <row r="429" spans="1:1" ht="15.75" x14ac:dyDescent="0.25">
      <c r="A429" s="298"/>
    </row>
    <row r="430" spans="1:1" ht="15.75" x14ac:dyDescent="0.25">
      <c r="A430" s="298"/>
    </row>
    <row r="431" spans="1:1" ht="15.75" x14ac:dyDescent="0.25">
      <c r="A431" s="298"/>
    </row>
    <row r="432" spans="1:1" ht="15.75" x14ac:dyDescent="0.25">
      <c r="A432" s="298"/>
    </row>
    <row r="433" spans="1:1" ht="15.75" x14ac:dyDescent="0.25">
      <c r="A433" s="298"/>
    </row>
    <row r="434" spans="1:1" ht="15.75" x14ac:dyDescent="0.25">
      <c r="A434" s="298"/>
    </row>
    <row r="435" spans="1:1" ht="15.75" x14ac:dyDescent="0.25">
      <c r="A435" s="298"/>
    </row>
    <row r="436" spans="1:1" ht="15.75" x14ac:dyDescent="0.25">
      <c r="A436" s="298"/>
    </row>
    <row r="437" spans="1:1" ht="15.75" x14ac:dyDescent="0.25">
      <c r="A437" s="298"/>
    </row>
    <row r="438" spans="1:1" ht="15.75" x14ac:dyDescent="0.25">
      <c r="A438" s="298"/>
    </row>
    <row r="439" spans="1:1" ht="15.75" x14ac:dyDescent="0.25">
      <c r="A439" s="298"/>
    </row>
    <row r="440" spans="1:1" ht="15.75" x14ac:dyDescent="0.25">
      <c r="A440" s="298"/>
    </row>
    <row r="441" spans="1:1" ht="15.75" x14ac:dyDescent="0.25">
      <c r="A441" s="298"/>
    </row>
    <row r="442" spans="1:1" ht="15.75" x14ac:dyDescent="0.25">
      <c r="A442" s="298"/>
    </row>
    <row r="443" spans="1:1" ht="15.75" x14ac:dyDescent="0.25">
      <c r="A443" s="298"/>
    </row>
    <row r="444" spans="1:1" ht="15.75" x14ac:dyDescent="0.25">
      <c r="A444" s="298"/>
    </row>
    <row r="445" spans="1:1" ht="15.75" x14ac:dyDescent="0.25">
      <c r="A445" s="298"/>
    </row>
    <row r="446" spans="1:1" ht="15.75" x14ac:dyDescent="0.25">
      <c r="A446" s="298"/>
    </row>
    <row r="447" spans="1:1" ht="15.75" x14ac:dyDescent="0.25">
      <c r="A447" s="298"/>
    </row>
    <row r="448" spans="1:1" ht="15.75" x14ac:dyDescent="0.25">
      <c r="A448" s="298"/>
    </row>
    <row r="449" spans="1:1" ht="15.75" x14ac:dyDescent="0.25">
      <c r="A449" s="298"/>
    </row>
    <row r="450" spans="1:1" ht="15.75" x14ac:dyDescent="0.25">
      <c r="A450" s="298"/>
    </row>
    <row r="451" spans="1:1" ht="15.75" x14ac:dyDescent="0.25">
      <c r="A451" s="298"/>
    </row>
    <row r="452" spans="1:1" ht="15.75" x14ac:dyDescent="0.25">
      <c r="A452" s="298"/>
    </row>
    <row r="453" spans="1:1" ht="15.75" x14ac:dyDescent="0.25">
      <c r="A453" s="298"/>
    </row>
    <row r="454" spans="1:1" ht="15.75" x14ac:dyDescent="0.25">
      <c r="A454" s="298"/>
    </row>
    <row r="455" spans="1:1" ht="15.75" x14ac:dyDescent="0.25">
      <c r="A455" s="298"/>
    </row>
    <row r="456" spans="1:1" ht="15.75" x14ac:dyDescent="0.25">
      <c r="A456" s="298"/>
    </row>
    <row r="457" spans="1:1" ht="15.75" x14ac:dyDescent="0.25">
      <c r="A457" s="298"/>
    </row>
    <row r="458" spans="1:1" ht="15.75" x14ac:dyDescent="0.25">
      <c r="A458" s="298"/>
    </row>
    <row r="459" spans="1:1" ht="15.75" x14ac:dyDescent="0.25">
      <c r="A459" s="298"/>
    </row>
    <row r="460" spans="1:1" ht="15.75" x14ac:dyDescent="0.25">
      <c r="A460" s="298"/>
    </row>
    <row r="461" spans="1:1" ht="15.75" x14ac:dyDescent="0.25">
      <c r="A461" s="298"/>
    </row>
    <row r="462" spans="1:1" ht="15.75" x14ac:dyDescent="0.25">
      <c r="A462" s="298"/>
    </row>
    <row r="463" spans="1:1" ht="15.75" x14ac:dyDescent="0.25">
      <c r="A463" s="298"/>
    </row>
    <row r="464" spans="1:1" ht="15.75" x14ac:dyDescent="0.25">
      <c r="A464" s="298"/>
    </row>
    <row r="465" spans="1:1" ht="15.75" x14ac:dyDescent="0.25">
      <c r="A465" s="298"/>
    </row>
    <row r="466" spans="1:1" ht="15.75" x14ac:dyDescent="0.25">
      <c r="A466" s="298"/>
    </row>
    <row r="467" spans="1:1" ht="15.75" x14ac:dyDescent="0.25">
      <c r="A467" s="298"/>
    </row>
    <row r="468" spans="1:1" ht="15.75" x14ac:dyDescent="0.25">
      <c r="A468" s="298"/>
    </row>
    <row r="469" spans="1:1" ht="15.75" x14ac:dyDescent="0.25">
      <c r="A469" s="298"/>
    </row>
    <row r="470" spans="1:1" ht="15.75" x14ac:dyDescent="0.25">
      <c r="A470" s="298"/>
    </row>
    <row r="471" spans="1:1" ht="15.75" x14ac:dyDescent="0.25">
      <c r="A471" s="298"/>
    </row>
    <row r="472" spans="1:1" ht="15.75" x14ac:dyDescent="0.25">
      <c r="A472" s="298"/>
    </row>
    <row r="473" spans="1:1" ht="15.75" x14ac:dyDescent="0.25">
      <c r="A473" s="298"/>
    </row>
    <row r="474" spans="1:1" ht="15.75" x14ac:dyDescent="0.25">
      <c r="A474" s="298"/>
    </row>
    <row r="475" spans="1:1" ht="15.75" x14ac:dyDescent="0.25">
      <c r="A475" s="298"/>
    </row>
    <row r="476" spans="1:1" ht="15.75" x14ac:dyDescent="0.25">
      <c r="A476" s="298"/>
    </row>
    <row r="477" spans="1:1" ht="15.75" x14ac:dyDescent="0.25">
      <c r="A477" s="298"/>
    </row>
    <row r="478" spans="1:1" ht="15.75" x14ac:dyDescent="0.25">
      <c r="A478" s="298"/>
    </row>
    <row r="479" spans="1:1" ht="15.75" x14ac:dyDescent="0.25">
      <c r="A479" s="298"/>
    </row>
    <row r="480" spans="1:1" ht="15.75" x14ac:dyDescent="0.25">
      <c r="A480" s="298"/>
    </row>
    <row r="481" spans="1:1" ht="15.75" x14ac:dyDescent="0.25">
      <c r="A481" s="298"/>
    </row>
    <row r="482" spans="1:1" ht="15.75" x14ac:dyDescent="0.25">
      <c r="A482" s="298"/>
    </row>
    <row r="483" spans="1:1" ht="15.75" x14ac:dyDescent="0.25">
      <c r="A483" s="298"/>
    </row>
    <row r="484" spans="1:1" ht="15.75" x14ac:dyDescent="0.25">
      <c r="A484" s="298"/>
    </row>
    <row r="485" spans="1:1" ht="15.75" x14ac:dyDescent="0.25">
      <c r="A485" s="298"/>
    </row>
    <row r="486" spans="1:1" ht="15.75" x14ac:dyDescent="0.25">
      <c r="A486" s="298"/>
    </row>
    <row r="487" spans="1:1" ht="15.75" x14ac:dyDescent="0.25">
      <c r="A487" s="298"/>
    </row>
    <row r="488" spans="1:1" ht="15.75" x14ac:dyDescent="0.25">
      <c r="A488" s="298"/>
    </row>
    <row r="489" spans="1:1" ht="15.75" x14ac:dyDescent="0.25">
      <c r="A489" s="298"/>
    </row>
    <row r="490" spans="1:1" ht="15.75" x14ac:dyDescent="0.25">
      <c r="A490" s="298"/>
    </row>
    <row r="491" spans="1:1" ht="15.75" x14ac:dyDescent="0.25">
      <c r="A491" s="298"/>
    </row>
    <row r="492" spans="1:1" ht="15.75" x14ac:dyDescent="0.25">
      <c r="A492" s="298"/>
    </row>
    <row r="493" spans="1:1" ht="15.75" x14ac:dyDescent="0.25">
      <c r="A493" s="298"/>
    </row>
    <row r="494" spans="1:1" ht="15.75" x14ac:dyDescent="0.25">
      <c r="A494" s="298"/>
    </row>
    <row r="495" spans="1:1" ht="15.75" x14ac:dyDescent="0.25">
      <c r="A495" s="298"/>
    </row>
    <row r="496" spans="1:1" ht="15.75" x14ac:dyDescent="0.25">
      <c r="A496" s="298"/>
    </row>
    <row r="497" spans="1:1" ht="15.75" x14ac:dyDescent="0.25">
      <c r="A497" s="298"/>
    </row>
    <row r="498" spans="1:1" ht="15.75" x14ac:dyDescent="0.25">
      <c r="A498" s="298"/>
    </row>
    <row r="499" spans="1:1" ht="15.75" x14ac:dyDescent="0.25">
      <c r="A499" s="298"/>
    </row>
    <row r="500" spans="1:1" ht="15.75" x14ac:dyDescent="0.25">
      <c r="A500" s="298"/>
    </row>
    <row r="501" spans="1:1" ht="15.75" x14ac:dyDescent="0.25">
      <c r="A501" s="298"/>
    </row>
    <row r="502" spans="1:1" ht="15.75" x14ac:dyDescent="0.25">
      <c r="A502" s="298"/>
    </row>
    <row r="503" spans="1:1" ht="15.75" x14ac:dyDescent="0.25">
      <c r="A503" s="298"/>
    </row>
    <row r="504" spans="1:1" ht="15.75" x14ac:dyDescent="0.25">
      <c r="A504" s="298"/>
    </row>
    <row r="505" spans="1:1" ht="15.75" x14ac:dyDescent="0.25">
      <c r="A505" s="298"/>
    </row>
    <row r="506" spans="1:1" ht="15.75" x14ac:dyDescent="0.25">
      <c r="A506" s="298"/>
    </row>
    <row r="507" spans="1:1" ht="15.75" x14ac:dyDescent="0.25">
      <c r="A507" s="298"/>
    </row>
    <row r="508" spans="1:1" ht="15.75" x14ac:dyDescent="0.25">
      <c r="A508" s="298"/>
    </row>
    <row r="509" spans="1:1" ht="15.75" x14ac:dyDescent="0.25">
      <c r="A509" s="298"/>
    </row>
    <row r="510" spans="1:1" ht="15.75" x14ac:dyDescent="0.25">
      <c r="A510" s="298"/>
    </row>
    <row r="511" spans="1:1" ht="15.75" x14ac:dyDescent="0.25">
      <c r="A511" s="298"/>
    </row>
    <row r="512" spans="1:1" ht="15.75" x14ac:dyDescent="0.25">
      <c r="A512" s="298"/>
    </row>
    <row r="513" spans="1:1" ht="15.75" x14ac:dyDescent="0.25">
      <c r="A513" s="298"/>
    </row>
    <row r="514" spans="1:1" ht="15.75" x14ac:dyDescent="0.25">
      <c r="A514" s="298"/>
    </row>
    <row r="515" spans="1:1" ht="15.75" x14ac:dyDescent="0.25">
      <c r="A515" s="298"/>
    </row>
    <row r="516" spans="1:1" ht="15.75" x14ac:dyDescent="0.25">
      <c r="A516" s="298"/>
    </row>
    <row r="517" spans="1:1" ht="15.75" x14ac:dyDescent="0.25">
      <c r="A517" s="298"/>
    </row>
    <row r="518" spans="1:1" ht="15.75" x14ac:dyDescent="0.25">
      <c r="A518" s="298"/>
    </row>
  </sheetData>
  <mergeCells count="4">
    <mergeCell ref="A1:A2"/>
    <mergeCell ref="B16:C16"/>
    <mergeCell ref="B21:C21"/>
    <mergeCell ref="B19:C19"/>
  </mergeCells>
  <phoneticPr fontId="34" type="noConversion"/>
  <conditionalFormatting sqref="A1:A2">
    <cfRule type="expression" dxfId="210"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90">
        <f ca="1">TODAY()</f>
        <v>46265</v>
      </c>
      <c r="B1" s="1290"/>
      <c r="C1" s="1290"/>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90"/>
      <c r="F3" s="559"/>
      <c r="G3" s="559"/>
      <c r="H3" s="559"/>
    </row>
    <row r="4" spans="1:8" ht="16.5" x14ac:dyDescent="0.3">
      <c r="A4" s="560" t="s">
        <v>7071</v>
      </c>
      <c r="B4" s="559"/>
      <c r="C4" s="559"/>
      <c r="D4" s="559"/>
      <c r="E4" s="559"/>
      <c r="F4" s="559"/>
      <c r="G4" s="559"/>
      <c r="H4" s="559"/>
    </row>
    <row r="5" spans="1:8" ht="16.5" x14ac:dyDescent="0.3">
      <c r="A5" s="559" t="s">
        <v>7026</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7027</v>
      </c>
      <c r="B7" s="561" t="s">
        <v>8271</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291"/>
      <c r="D10" s="1291"/>
      <c r="E10" s="1291"/>
      <c r="F10" s="1291"/>
      <c r="G10" s="1291"/>
      <c r="H10" s="1291"/>
    </row>
    <row r="11" spans="1:8" ht="16.5" x14ac:dyDescent="0.3">
      <c r="A11" s="559"/>
      <c r="B11" s="559"/>
      <c r="C11" s="559"/>
      <c r="D11" s="559"/>
      <c r="E11" s="559"/>
      <c r="F11" s="559"/>
      <c r="G11" s="559"/>
      <c r="H11" s="559"/>
    </row>
    <row r="12" spans="1:8" ht="16.5" x14ac:dyDescent="0.3">
      <c r="A12" s="559" t="s">
        <v>7029</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7030</v>
      </c>
      <c r="E14" s="559"/>
      <c r="F14" s="559"/>
      <c r="G14" s="559"/>
      <c r="H14" s="559"/>
    </row>
    <row r="15" spans="1:8" ht="16.5" x14ac:dyDescent="0.3">
      <c r="A15" s="567">
        <f>FORMATOS!E10</f>
        <v>1140908897</v>
      </c>
      <c r="B15" s="586" t="s">
        <v>7468</v>
      </c>
      <c r="C15" s="584"/>
      <c r="D15" s="584"/>
      <c r="E15" s="584"/>
      <c r="F15" s="584"/>
      <c r="G15" s="585"/>
      <c r="H15" s="584"/>
    </row>
    <row r="16" spans="1:8" ht="16.5" customHeight="1" x14ac:dyDescent="0.25">
      <c r="A16" s="1288" t="s">
        <v>8272</v>
      </c>
      <c r="B16" s="1288"/>
      <c r="C16" s="1288"/>
      <c r="D16" s="1288"/>
      <c r="E16" s="1288"/>
      <c r="F16" s="1288"/>
      <c r="G16" s="1288"/>
      <c r="H16" s="1288"/>
    </row>
    <row r="17" spans="1:8" ht="16.5" customHeight="1" x14ac:dyDescent="0.25">
      <c r="A17" s="1288"/>
      <c r="B17" s="1288"/>
      <c r="C17" s="1288"/>
      <c r="D17" s="1288"/>
      <c r="E17" s="1288"/>
      <c r="F17" s="1288"/>
      <c r="G17" s="1288"/>
      <c r="H17" s="1288"/>
    </row>
    <row r="18" spans="1:8" ht="16.5" customHeight="1" x14ac:dyDescent="0.25">
      <c r="A18" s="563"/>
      <c r="B18" s="563"/>
      <c r="C18" s="563"/>
      <c r="D18" s="563"/>
      <c r="E18" s="563"/>
      <c r="F18" s="563"/>
      <c r="G18" s="563"/>
      <c r="H18" s="563"/>
    </row>
    <row r="19" spans="1:8" ht="16.5" customHeight="1" x14ac:dyDescent="0.25">
      <c r="A19" s="563"/>
      <c r="B19" s="563"/>
      <c r="C19" s="563"/>
      <c r="D19" s="561" t="s">
        <v>7076</v>
      </c>
      <c r="E19" s="563"/>
      <c r="F19" s="563"/>
      <c r="G19" s="563"/>
      <c r="H19" s="563"/>
    </row>
    <row r="20" spans="1:8" ht="15" customHeight="1" x14ac:dyDescent="0.25">
      <c r="A20" s="563"/>
      <c r="B20" s="563"/>
      <c r="C20" s="563"/>
      <c r="D20" s="563"/>
      <c r="E20" s="563"/>
      <c r="F20" s="563"/>
      <c r="G20" s="563"/>
      <c r="H20" s="563"/>
    </row>
    <row r="21" spans="1:8" ht="15" customHeight="1" x14ac:dyDescent="0.25">
      <c r="A21" s="1289" t="s">
        <v>8273</v>
      </c>
      <c r="B21" s="1289"/>
      <c r="C21" s="1289"/>
      <c r="D21" s="834" t="str">
        <f>FORMATOS!E11</f>
        <v>EHZ459</v>
      </c>
      <c r="E21" s="1288" t="s">
        <v>8274</v>
      </c>
      <c r="F21" s="1288"/>
      <c r="G21" s="1288"/>
      <c r="H21" s="1288"/>
    </row>
    <row r="22" spans="1:8" ht="15" customHeight="1" x14ac:dyDescent="0.25">
      <c r="A22" s="1288" t="s">
        <v>8275</v>
      </c>
      <c r="B22" s="1288"/>
      <c r="C22" s="1288"/>
      <c r="D22" s="1288"/>
      <c r="E22" s="1288"/>
      <c r="F22" s="1288"/>
      <c r="G22" s="1288"/>
      <c r="H22" s="1288"/>
    </row>
    <row r="23" spans="1:8" ht="15" customHeight="1" x14ac:dyDescent="0.25">
      <c r="A23" s="1288"/>
      <c r="B23" s="1288"/>
      <c r="C23" s="1288"/>
      <c r="D23" s="1288"/>
      <c r="E23" s="1288"/>
      <c r="F23" s="1288"/>
      <c r="G23" s="1288"/>
      <c r="H23" s="1288"/>
    </row>
    <row r="24" spans="1:8" ht="15" customHeight="1" x14ac:dyDescent="0.25">
      <c r="A24" s="1288"/>
      <c r="B24" s="1288"/>
      <c r="C24" s="1288"/>
      <c r="D24" s="1288"/>
      <c r="E24" s="1288"/>
      <c r="F24" s="1288"/>
      <c r="G24" s="1288"/>
      <c r="H24" s="1288"/>
    </row>
    <row r="25" spans="1:8" ht="24.75" customHeight="1" x14ac:dyDescent="0.25">
      <c r="A25" s="1288"/>
      <c r="B25" s="1288"/>
      <c r="C25" s="1288"/>
      <c r="D25" s="1288"/>
      <c r="E25" s="1288"/>
      <c r="F25" s="1288"/>
      <c r="G25" s="1288"/>
      <c r="H25" s="1288"/>
    </row>
    <row r="26" spans="1:8" ht="15" customHeight="1" x14ac:dyDescent="0.25">
      <c r="A26" s="1288"/>
      <c r="B26" s="1288"/>
      <c r="C26" s="1288"/>
      <c r="D26" s="1288"/>
      <c r="E26" s="1288"/>
      <c r="F26" s="1288"/>
      <c r="G26" s="1288"/>
      <c r="H26" s="1288"/>
    </row>
    <row r="27" spans="1:8" ht="15" customHeight="1" x14ac:dyDescent="0.25">
      <c r="A27" s="1288"/>
      <c r="B27" s="1288"/>
      <c r="C27" s="1288"/>
      <c r="D27" s="1288"/>
      <c r="E27" s="1288"/>
      <c r="F27" s="1288"/>
      <c r="G27" s="1288"/>
      <c r="H27" s="1288"/>
    </row>
    <row r="28" spans="1:8" ht="15" customHeight="1" x14ac:dyDescent="0.25">
      <c r="A28" s="1288"/>
      <c r="B28" s="1288"/>
      <c r="C28" s="1288"/>
      <c r="D28" s="1288"/>
      <c r="E28" s="1288"/>
      <c r="F28" s="1288"/>
      <c r="G28" s="1288"/>
      <c r="H28" s="1288"/>
    </row>
    <row r="29" spans="1:8" ht="15" customHeight="1" x14ac:dyDescent="0.25">
      <c r="A29" s="1288"/>
      <c r="B29" s="1288"/>
      <c r="C29" s="1288"/>
      <c r="D29" s="1288"/>
      <c r="E29" s="1288"/>
      <c r="F29" s="1288"/>
      <c r="G29" s="1288"/>
      <c r="H29" s="1288"/>
    </row>
    <row r="30" spans="1:8" ht="15" customHeight="1" x14ac:dyDescent="0.25">
      <c r="A30" s="1288"/>
      <c r="B30" s="1288"/>
      <c r="C30" s="1288"/>
      <c r="D30" s="1288"/>
      <c r="E30" s="1288"/>
      <c r="F30" s="1288"/>
      <c r="G30" s="1288"/>
      <c r="H30" s="1288"/>
    </row>
    <row r="31" spans="1:8" ht="15" customHeight="1" x14ac:dyDescent="0.25">
      <c r="A31" s="1288"/>
      <c r="B31" s="1288"/>
      <c r="C31" s="1288"/>
      <c r="D31" s="1288"/>
      <c r="E31" s="1288"/>
      <c r="F31" s="1288"/>
      <c r="G31" s="1288"/>
      <c r="H31" s="1288"/>
    </row>
    <row r="32" spans="1:8" ht="15" customHeight="1" x14ac:dyDescent="0.25">
      <c r="A32" s="1288"/>
      <c r="B32" s="1288"/>
      <c r="C32" s="1288"/>
      <c r="D32" s="1288"/>
      <c r="E32" s="1288"/>
      <c r="F32" s="1288"/>
      <c r="G32" s="1288"/>
      <c r="H32" s="1288"/>
    </row>
    <row r="33" spans="1:8" ht="15" customHeight="1" x14ac:dyDescent="0.25">
      <c r="A33" s="1288"/>
      <c r="B33" s="1288"/>
      <c r="C33" s="1288"/>
      <c r="D33" s="1288"/>
      <c r="E33" s="1288"/>
      <c r="F33" s="1288"/>
      <c r="G33" s="1288"/>
      <c r="H33" s="1288"/>
    </row>
    <row r="34" spans="1:8" ht="15" customHeight="1" x14ac:dyDescent="0.25">
      <c r="A34" s="1288"/>
      <c r="B34" s="1288"/>
      <c r="C34" s="1288"/>
      <c r="D34" s="1288"/>
      <c r="E34" s="1288"/>
      <c r="F34" s="1288"/>
      <c r="G34" s="1288"/>
      <c r="H34" s="1288"/>
    </row>
    <row r="35" spans="1:8" ht="15" customHeight="1" x14ac:dyDescent="0.25">
      <c r="A35" s="1288" t="s">
        <v>8276</v>
      </c>
      <c r="B35" s="1288"/>
      <c r="C35" s="1288"/>
      <c r="D35" s="1288"/>
      <c r="E35" s="1288"/>
      <c r="F35" s="1288"/>
      <c r="G35" s="1288"/>
      <c r="H35" s="1288"/>
    </row>
    <row r="36" spans="1:8" ht="15" customHeight="1" x14ac:dyDescent="0.25">
      <c r="A36" s="1288"/>
      <c r="B36" s="1288"/>
      <c r="C36" s="1288"/>
      <c r="D36" s="1288"/>
      <c r="E36" s="1288"/>
      <c r="F36" s="1288"/>
      <c r="G36" s="1288"/>
      <c r="H36" s="1288"/>
    </row>
    <row r="37" spans="1:8" ht="15" customHeight="1" x14ac:dyDescent="0.25">
      <c r="A37" s="1288"/>
      <c r="B37" s="1288"/>
      <c r="C37" s="1288"/>
      <c r="D37" s="1288"/>
      <c r="E37" s="1288"/>
      <c r="F37" s="1288"/>
      <c r="G37" s="1288"/>
      <c r="H37" s="1288"/>
    </row>
    <row r="38" spans="1:8" ht="15" customHeight="1" x14ac:dyDescent="0.25">
      <c r="A38" s="1288"/>
      <c r="B38" s="1288"/>
      <c r="C38" s="1288"/>
      <c r="D38" s="1288"/>
      <c r="E38" s="1288"/>
      <c r="F38" s="1288"/>
      <c r="G38" s="1288"/>
      <c r="H38" s="1288"/>
    </row>
    <row r="39" spans="1:8" ht="15" customHeight="1" x14ac:dyDescent="0.25">
      <c r="A39" s="1288"/>
      <c r="B39" s="1288"/>
      <c r="C39" s="1288"/>
      <c r="D39" s="1288"/>
      <c r="E39" s="1288"/>
      <c r="F39" s="1288"/>
      <c r="G39" s="1288"/>
      <c r="H39" s="1288"/>
    </row>
    <row r="40" spans="1:8" ht="15" customHeight="1" x14ac:dyDescent="0.25">
      <c r="A40" s="1288"/>
      <c r="B40" s="1288"/>
      <c r="C40" s="1288"/>
      <c r="D40" s="1288"/>
      <c r="E40" s="1288"/>
      <c r="F40" s="1288"/>
      <c r="G40" s="1288"/>
      <c r="H40" s="1288"/>
    </row>
    <row r="41" spans="1:8" ht="15" customHeight="1" x14ac:dyDescent="0.25">
      <c r="A41" s="831"/>
      <c r="B41" s="831"/>
      <c r="C41" s="831"/>
      <c r="D41" s="831"/>
      <c r="E41" s="831"/>
      <c r="F41" s="831"/>
      <c r="G41" s="831"/>
      <c r="H41" s="831"/>
    </row>
    <row r="42" spans="1:8" ht="15" customHeight="1" x14ac:dyDescent="0.25">
      <c r="A42" s="1288" t="s">
        <v>7470</v>
      </c>
      <c r="B42" s="1288"/>
      <c r="C42" s="1288"/>
      <c r="D42" s="1288"/>
      <c r="E42" s="1288"/>
      <c r="F42" s="1288"/>
      <c r="G42" s="1288"/>
      <c r="H42" s="1288"/>
    </row>
    <row r="43" spans="1:8" ht="15" customHeight="1" x14ac:dyDescent="0.25">
      <c r="A43" s="1288"/>
      <c r="B43" s="1288"/>
      <c r="C43" s="1288"/>
      <c r="D43" s="1288"/>
      <c r="E43" s="1288"/>
      <c r="F43" s="1288"/>
      <c r="G43" s="1288"/>
      <c r="H43" s="1288"/>
    </row>
    <row r="44" spans="1:8" ht="23.25" customHeight="1" x14ac:dyDescent="0.25">
      <c r="A44" s="1288"/>
      <c r="B44" s="1288"/>
      <c r="C44" s="1288"/>
      <c r="D44" s="1288"/>
      <c r="E44" s="1288"/>
      <c r="F44" s="1288"/>
      <c r="G44" s="1288"/>
      <c r="H44" s="1288"/>
    </row>
    <row r="45" spans="1:8" ht="16.5" customHeight="1" x14ac:dyDescent="0.25">
      <c r="A45" s="1288"/>
      <c r="B45" s="1288"/>
      <c r="C45" s="1288"/>
      <c r="D45" s="1288"/>
      <c r="E45" s="1288"/>
      <c r="F45" s="1288"/>
      <c r="G45" s="1288"/>
      <c r="H45" s="1288"/>
    </row>
    <row r="46" spans="1:8" x14ac:dyDescent="0.25">
      <c r="A46" s="564"/>
      <c r="B46" s="564"/>
      <c r="C46" s="564"/>
      <c r="D46" s="564"/>
      <c r="E46" s="564"/>
      <c r="F46" s="564"/>
      <c r="G46" s="564"/>
      <c r="H46" s="564"/>
    </row>
    <row r="47" spans="1:8" ht="16.5" x14ac:dyDescent="0.3">
      <c r="A47" s="559"/>
      <c r="B47" s="559"/>
      <c r="C47" s="559"/>
      <c r="D47" s="583" t="s">
        <v>7035</v>
      </c>
      <c r="E47" s="559"/>
    </row>
    <row r="48" spans="1:8" ht="16.5" x14ac:dyDescent="0.3">
      <c r="A48" s="559" t="s">
        <v>7036</v>
      </c>
      <c r="B48" s="559"/>
      <c r="C48" s="559"/>
      <c r="D48" s="559"/>
      <c r="E48" s="559"/>
    </row>
    <row r="49" spans="1:5" ht="16.5" x14ac:dyDescent="0.3">
      <c r="A49" s="559" t="s">
        <v>7037</v>
      </c>
      <c r="B49" s="559"/>
      <c r="C49" s="559"/>
      <c r="D49" s="559"/>
      <c r="E49" s="559"/>
    </row>
    <row r="50" spans="1:5" ht="16.5" x14ac:dyDescent="0.3">
      <c r="A50" s="559" t="s">
        <v>7038</v>
      </c>
      <c r="B50" s="559"/>
      <c r="C50" s="559"/>
      <c r="D50" s="559"/>
      <c r="E50" s="559"/>
    </row>
    <row r="51" spans="1:5" ht="16.5" x14ac:dyDescent="0.3">
      <c r="A51" s="559"/>
      <c r="B51" s="559"/>
      <c r="C51" s="559"/>
      <c r="D51" s="559"/>
      <c r="E51" s="559"/>
    </row>
    <row r="52" spans="1:5" ht="16.5" x14ac:dyDescent="0.3">
      <c r="A52" s="559" t="s">
        <v>7039</v>
      </c>
      <c r="B52" s="559"/>
      <c r="C52" s="559"/>
      <c r="D52" s="559"/>
      <c r="E52" s="559"/>
    </row>
    <row r="53" spans="1:5" ht="16.5" x14ac:dyDescent="0.3">
      <c r="A53" s="559"/>
      <c r="B53" s="559"/>
      <c r="C53" s="559"/>
      <c r="D53" s="559"/>
      <c r="E53" s="559"/>
    </row>
    <row r="54" spans="1:5" ht="16.5" x14ac:dyDescent="0.3">
      <c r="A54" s="560" t="str">
        <f>FORMATOS!E9</f>
        <v>LEIDIS RICO PEÑA</v>
      </c>
      <c r="B54" s="559"/>
      <c r="C54" s="559"/>
      <c r="D54" s="559"/>
      <c r="E54" s="559"/>
    </row>
    <row r="55" spans="1:5" ht="16.5" x14ac:dyDescent="0.3">
      <c r="A55" s="567">
        <f>FORMATOS!E10</f>
        <v>1140908897</v>
      </c>
      <c r="B55" s="559"/>
      <c r="C55" s="559"/>
      <c r="D55" s="559"/>
      <c r="E55" s="559"/>
    </row>
    <row r="56" spans="1:5" ht="16.5" x14ac:dyDescent="0.3">
      <c r="A56" s="567"/>
      <c r="B56" s="559"/>
      <c r="C56" s="559"/>
      <c r="D56" s="559"/>
      <c r="E56" s="559"/>
    </row>
    <row r="57" spans="1:5" ht="15.75" x14ac:dyDescent="0.25">
      <c r="D57" s="565" t="s">
        <v>7034</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290">
        <f ca="1">TODAY()</f>
        <v>46265</v>
      </c>
      <c r="B1" s="1290"/>
      <c r="C1" s="1290"/>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59"/>
      <c r="F3" s="559"/>
      <c r="G3" s="559"/>
      <c r="H3" s="559"/>
    </row>
    <row r="4" spans="1:8" ht="16.5" x14ac:dyDescent="0.3">
      <c r="A4" s="785" t="str">
        <f>FORMATOS!E14</f>
        <v>ALCALDIA MUNICIPAL DE ENVIGADO</v>
      </c>
      <c r="B4" s="559"/>
      <c r="C4" s="559"/>
      <c r="D4" s="559"/>
      <c r="E4" s="559"/>
      <c r="F4" s="559"/>
      <c r="G4" s="559"/>
      <c r="H4" s="559"/>
    </row>
    <row r="5" spans="1:8" ht="16.5" x14ac:dyDescent="0.3">
      <c r="A5" s="559"/>
      <c r="B5" s="559"/>
      <c r="C5" s="559"/>
      <c r="D5" s="559"/>
      <c r="E5" s="562"/>
      <c r="F5" s="559"/>
      <c r="G5" s="559"/>
      <c r="H5" s="559"/>
    </row>
    <row r="6" spans="1:8" ht="16.5" x14ac:dyDescent="0.3">
      <c r="A6" s="559"/>
      <c r="B6" s="559"/>
      <c r="C6" s="559"/>
      <c r="D6" s="559"/>
      <c r="E6" s="559"/>
      <c r="F6" s="559"/>
      <c r="G6" s="559"/>
      <c r="H6" s="559"/>
    </row>
    <row r="7" spans="1:8" ht="16.5" x14ac:dyDescent="0.3">
      <c r="A7" s="559" t="s">
        <v>7027</v>
      </c>
      <c r="B7" s="561" t="s">
        <v>8140</v>
      </c>
      <c r="C7" s="559"/>
      <c r="D7" s="559"/>
      <c r="E7" s="559"/>
      <c r="F7" s="559"/>
      <c r="G7" s="559"/>
      <c r="H7" s="559"/>
    </row>
    <row r="8" spans="1:8" ht="16.5" x14ac:dyDescent="0.3">
      <c r="A8" s="559"/>
      <c r="B8" s="560" t="s">
        <v>7869</v>
      </c>
      <c r="C8" s="559"/>
      <c r="D8" s="559"/>
      <c r="E8" s="559"/>
      <c r="F8" s="559"/>
      <c r="G8" s="559"/>
      <c r="H8" s="559"/>
    </row>
    <row r="9" spans="1:8" ht="16.5" x14ac:dyDescent="0.3">
      <c r="A9" s="559"/>
      <c r="B9" s="559"/>
      <c r="C9" s="559"/>
      <c r="D9" s="559"/>
      <c r="E9" s="559"/>
      <c r="F9" s="559"/>
      <c r="G9" s="559"/>
      <c r="H9" s="559"/>
    </row>
    <row r="10" spans="1:8" ht="16.5" x14ac:dyDescent="0.3">
      <c r="A10" s="559" t="s">
        <v>7032</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7029</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7030</v>
      </c>
      <c r="E14" s="559"/>
      <c r="F14" s="559"/>
      <c r="G14" s="559"/>
      <c r="H14" s="559"/>
    </row>
    <row r="15" spans="1:8" ht="16.5" x14ac:dyDescent="0.3">
      <c r="A15" s="567">
        <f>FORMATOS!E10</f>
        <v>1140908897</v>
      </c>
      <c r="B15" s="559" t="s">
        <v>7031</v>
      </c>
      <c r="C15" s="559"/>
      <c r="D15" s="559"/>
      <c r="E15" s="559"/>
      <c r="F15" s="559"/>
      <c r="G15" s="560" t="str">
        <f>FORMATOS!E11</f>
        <v>EHZ459</v>
      </c>
      <c r="H15" s="559"/>
    </row>
    <row r="16" spans="1:8" ht="16.5" customHeight="1" x14ac:dyDescent="0.25">
      <c r="A16" s="1288" t="s">
        <v>8142</v>
      </c>
      <c r="B16" s="1288"/>
      <c r="C16" s="1288"/>
      <c r="D16" s="1288"/>
      <c r="E16" s="1288"/>
      <c r="F16" s="1288"/>
      <c r="G16" s="1288"/>
      <c r="H16" s="1288"/>
    </row>
    <row r="17" spans="1:8" ht="16.5" customHeight="1" x14ac:dyDescent="0.25">
      <c r="A17" s="1288"/>
      <c r="B17" s="1288"/>
      <c r="C17" s="1288"/>
      <c r="D17" s="1288"/>
      <c r="E17" s="1288"/>
      <c r="F17" s="1288"/>
      <c r="G17" s="1288"/>
      <c r="H17" s="1288"/>
    </row>
    <row r="18" spans="1:8" ht="16.5" customHeight="1" x14ac:dyDescent="0.25">
      <c r="A18" s="1288"/>
      <c r="B18" s="1288"/>
      <c r="C18" s="1288"/>
      <c r="D18" s="1288"/>
      <c r="E18" s="1288"/>
      <c r="F18" s="1288"/>
      <c r="G18" s="1288"/>
      <c r="H18" s="1288"/>
    </row>
    <row r="19" spans="1:8" ht="16.5" customHeight="1" x14ac:dyDescent="0.25">
      <c r="A19" s="1288"/>
      <c r="B19" s="1288"/>
      <c r="C19" s="1288"/>
      <c r="D19" s="1288"/>
      <c r="E19" s="1288"/>
      <c r="F19" s="1288"/>
      <c r="G19" s="1288"/>
      <c r="H19" s="1288"/>
    </row>
    <row r="20" spans="1:8" ht="15" customHeight="1" x14ac:dyDescent="0.25">
      <c r="A20" s="1288"/>
      <c r="B20" s="1288"/>
      <c r="C20" s="1288"/>
      <c r="D20" s="1288"/>
      <c r="E20" s="1288"/>
      <c r="F20" s="1288"/>
      <c r="G20" s="1288"/>
      <c r="H20" s="1288"/>
    </row>
    <row r="21" spans="1:8" ht="15" customHeight="1" x14ac:dyDescent="0.25">
      <c r="A21" s="1288"/>
      <c r="B21" s="1288"/>
      <c r="C21" s="1288"/>
      <c r="D21" s="1288"/>
      <c r="E21" s="1288"/>
      <c r="F21" s="1288"/>
      <c r="G21" s="1288"/>
      <c r="H21" s="1288"/>
    </row>
    <row r="22" spans="1:8" ht="15" customHeight="1" x14ac:dyDescent="0.25">
      <c r="A22" s="1288"/>
      <c r="B22" s="1288"/>
      <c r="C22" s="1288"/>
      <c r="D22" s="1288"/>
      <c r="E22" s="1288"/>
      <c r="F22" s="1288"/>
      <c r="G22" s="1288"/>
      <c r="H22" s="1288"/>
    </row>
    <row r="23" spans="1:8" ht="15" customHeight="1" x14ac:dyDescent="0.25">
      <c r="A23" s="1288"/>
      <c r="B23" s="1288"/>
      <c r="C23" s="1288"/>
      <c r="D23" s="1288"/>
      <c r="E23" s="1288"/>
      <c r="F23" s="1288"/>
      <c r="G23" s="1288"/>
      <c r="H23" s="1288"/>
    </row>
    <row r="24" spans="1:8" ht="15" customHeight="1" x14ac:dyDescent="0.25">
      <c r="A24" s="1288"/>
      <c r="B24" s="1288"/>
      <c r="C24" s="1288"/>
      <c r="D24" s="1288"/>
      <c r="E24" s="1288"/>
      <c r="F24" s="1288"/>
      <c r="G24" s="1288"/>
      <c r="H24" s="1288"/>
    </row>
    <row r="25" spans="1:8" ht="15" customHeight="1" x14ac:dyDescent="0.25">
      <c r="A25" s="1288"/>
      <c r="B25" s="1288"/>
      <c r="C25" s="1288"/>
      <c r="D25" s="1288"/>
      <c r="E25" s="1288"/>
      <c r="F25" s="1288"/>
      <c r="G25" s="1288"/>
      <c r="H25" s="1288"/>
    </row>
    <row r="26" spans="1:8" ht="15" customHeight="1" x14ac:dyDescent="0.25">
      <c r="A26" s="1288"/>
      <c r="B26" s="1288"/>
      <c r="C26" s="1288"/>
      <c r="D26" s="1288"/>
      <c r="E26" s="1288"/>
      <c r="F26" s="1288"/>
      <c r="G26" s="1288"/>
      <c r="H26" s="1288"/>
    </row>
    <row r="27" spans="1:8" ht="15" customHeight="1" x14ac:dyDescent="0.25">
      <c r="A27" s="1292" t="s">
        <v>7033</v>
      </c>
      <c r="B27" s="1292"/>
      <c r="C27" s="1292"/>
      <c r="D27" s="1292"/>
      <c r="E27" s="1292"/>
      <c r="F27" s="1292"/>
      <c r="G27" s="1292"/>
      <c r="H27" s="1292"/>
    </row>
    <row r="28" spans="1:8" x14ac:dyDescent="0.25">
      <c r="A28" s="1292"/>
      <c r="B28" s="1292"/>
      <c r="C28" s="1292"/>
      <c r="D28" s="1292"/>
      <c r="E28" s="1292"/>
      <c r="F28" s="1292"/>
      <c r="G28" s="1292"/>
      <c r="H28" s="1292"/>
    </row>
    <row r="29" spans="1:8" x14ac:dyDescent="0.25">
      <c r="A29" s="564"/>
      <c r="B29" s="564"/>
      <c r="C29" s="564"/>
      <c r="D29" s="564"/>
      <c r="E29" s="564"/>
      <c r="F29" s="564"/>
      <c r="G29" s="564"/>
      <c r="H29" s="564"/>
    </row>
    <row r="30" spans="1:8" x14ac:dyDescent="0.25">
      <c r="A30" s="1288" t="s">
        <v>8143</v>
      </c>
      <c r="B30" s="1288"/>
      <c r="C30" s="1288"/>
      <c r="D30" s="1288"/>
      <c r="E30" s="1288"/>
      <c r="F30" s="1288"/>
      <c r="G30" s="1288"/>
      <c r="H30" s="1288"/>
    </row>
    <row r="31" spans="1:8" x14ac:dyDescent="0.25">
      <c r="A31" s="1288"/>
      <c r="B31" s="1288"/>
      <c r="C31" s="1288"/>
      <c r="D31" s="1288"/>
      <c r="E31" s="1288"/>
      <c r="F31" s="1288"/>
      <c r="G31" s="1288"/>
      <c r="H31" s="1288"/>
    </row>
    <row r="32" spans="1:8" ht="15" customHeight="1" x14ac:dyDescent="0.25">
      <c r="A32" s="1288" t="s">
        <v>8141</v>
      </c>
      <c r="B32" s="1288"/>
      <c r="C32" s="1288"/>
      <c r="D32" s="1288"/>
      <c r="E32" s="1288"/>
      <c r="F32" s="1288"/>
      <c r="G32" s="1288"/>
      <c r="H32" s="1288"/>
    </row>
    <row r="33" spans="1:8" ht="15" customHeight="1" x14ac:dyDescent="0.25">
      <c r="A33" s="1288"/>
      <c r="B33" s="1288"/>
      <c r="C33" s="1288"/>
      <c r="D33" s="1288"/>
      <c r="E33" s="1288"/>
      <c r="F33" s="1288"/>
      <c r="G33" s="1288"/>
      <c r="H33" s="1288"/>
    </row>
    <row r="34" spans="1:8" ht="26.25" customHeight="1" x14ac:dyDescent="0.25">
      <c r="A34" s="1288"/>
      <c r="B34" s="1288"/>
      <c r="C34" s="1288"/>
      <c r="D34" s="1288"/>
      <c r="E34" s="1288"/>
      <c r="F34" s="1288"/>
      <c r="G34" s="1288"/>
      <c r="H34" s="1288"/>
    </row>
    <row r="35" spans="1:8" ht="16.5" x14ac:dyDescent="0.3">
      <c r="A35" s="559"/>
      <c r="B35" s="559"/>
      <c r="C35" s="559"/>
      <c r="D35" s="560" t="s">
        <v>7035</v>
      </c>
      <c r="E35" s="559"/>
    </row>
    <row r="36" spans="1:8" ht="16.5" x14ac:dyDescent="0.3">
      <c r="A36" s="559" t="s">
        <v>7036</v>
      </c>
      <c r="B36" s="559"/>
      <c r="C36" s="559"/>
      <c r="D36" s="559"/>
      <c r="E36" s="559"/>
    </row>
    <row r="37" spans="1:8" ht="16.5" x14ac:dyDescent="0.3">
      <c r="A37" s="559" t="s">
        <v>7037</v>
      </c>
      <c r="B37" s="559"/>
      <c r="C37" s="559"/>
      <c r="D37" s="559"/>
      <c r="E37" s="559"/>
    </row>
    <row r="38" spans="1:8" ht="16.5" x14ac:dyDescent="0.3">
      <c r="A38" s="559" t="s">
        <v>7038</v>
      </c>
      <c r="B38" s="559"/>
      <c r="C38" s="559"/>
      <c r="D38" s="559"/>
      <c r="E38" s="559"/>
    </row>
    <row r="39" spans="1:8" ht="16.5" x14ac:dyDescent="0.3">
      <c r="A39" s="559"/>
      <c r="B39" s="559"/>
      <c r="C39" s="559"/>
      <c r="D39" s="559"/>
      <c r="E39" s="559"/>
    </row>
    <row r="40" spans="1:8" ht="16.5" x14ac:dyDescent="0.3">
      <c r="A40" s="559" t="s">
        <v>7039</v>
      </c>
      <c r="B40" s="559"/>
      <c r="C40" s="559"/>
      <c r="D40" s="559"/>
      <c r="E40" s="559"/>
    </row>
    <row r="41" spans="1:8" ht="16.5" x14ac:dyDescent="0.3">
      <c r="A41" s="559"/>
      <c r="B41" s="559"/>
      <c r="C41" s="559"/>
      <c r="D41" s="559"/>
      <c r="E41" s="559"/>
    </row>
    <row r="42" spans="1:8" ht="16.5" x14ac:dyDescent="0.3">
      <c r="A42" s="560" t="str">
        <f>FORMATOS!E9</f>
        <v>LEIDIS RICO PEÑA</v>
      </c>
      <c r="B42" s="559"/>
      <c r="C42" s="559"/>
      <c r="D42" s="559"/>
      <c r="E42" s="559"/>
    </row>
    <row r="43" spans="1:8" ht="16.5" x14ac:dyDescent="0.3">
      <c r="A43" s="567">
        <f>FORMATOS!E10</f>
        <v>1140908897</v>
      </c>
      <c r="B43" s="559"/>
      <c r="C43" s="559"/>
      <c r="D43" s="559"/>
      <c r="E43" s="559"/>
    </row>
    <row r="44" spans="1:8" x14ac:dyDescent="0.25">
      <c r="A44" s="566"/>
    </row>
    <row r="45" spans="1:8" ht="15.75" x14ac:dyDescent="0.25">
      <c r="D45" s="565" t="s">
        <v>7034</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290">
        <f ca="1">TODAY()</f>
        <v>46265</v>
      </c>
      <c r="B1" s="1290"/>
      <c r="C1" s="1290"/>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59"/>
      <c r="F3" s="559"/>
      <c r="G3" s="559"/>
      <c r="H3" s="559"/>
    </row>
    <row r="4" spans="1:8" ht="16.5" x14ac:dyDescent="0.3">
      <c r="A4" s="560" t="s">
        <v>7071</v>
      </c>
      <c r="B4" s="559"/>
      <c r="C4" s="559"/>
      <c r="D4" s="559"/>
      <c r="E4" s="559"/>
      <c r="F4" s="559"/>
      <c r="G4" s="559"/>
      <c r="H4" s="559"/>
    </row>
    <row r="5" spans="1:8" ht="16.5" x14ac:dyDescent="0.3">
      <c r="A5" s="559" t="s">
        <v>7026</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7027</v>
      </c>
      <c r="B7" s="561" t="s">
        <v>7028</v>
      </c>
      <c r="C7" s="559"/>
      <c r="D7" s="559"/>
      <c r="E7" s="559"/>
      <c r="F7" s="559"/>
      <c r="G7" s="559"/>
      <c r="H7" s="559"/>
    </row>
    <row r="8" spans="1:8" ht="16.5" x14ac:dyDescent="0.3">
      <c r="A8" s="559"/>
      <c r="B8" s="560" t="str">
        <f>FORMATOS!E7</f>
        <v>Sistematización y Señalización</v>
      </c>
      <c r="C8" s="559"/>
      <c r="D8" s="559"/>
      <c r="E8" s="559"/>
      <c r="F8" s="559"/>
      <c r="G8" s="559"/>
      <c r="H8" s="559"/>
    </row>
    <row r="9" spans="1:8" ht="16.5" x14ac:dyDescent="0.3">
      <c r="A9" s="559"/>
      <c r="B9" s="559"/>
      <c r="C9" s="559"/>
      <c r="D9" s="559"/>
      <c r="E9" s="559"/>
      <c r="F9" s="559"/>
      <c r="G9" s="559"/>
      <c r="H9" s="559"/>
    </row>
    <row r="10" spans="1:8" ht="16.5" x14ac:dyDescent="0.3">
      <c r="A10" s="559" t="s">
        <v>7032</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7029</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7030</v>
      </c>
      <c r="E14" s="559"/>
      <c r="F14" s="559"/>
      <c r="G14" s="559"/>
      <c r="H14" s="559"/>
    </row>
    <row r="15" spans="1:8" ht="16.5" x14ac:dyDescent="0.3">
      <c r="A15" s="567">
        <f>FORMATOS!E10</f>
        <v>1140908897</v>
      </c>
      <c r="B15" s="559" t="s">
        <v>7031</v>
      </c>
      <c r="C15" s="559"/>
      <c r="D15" s="559"/>
      <c r="E15" s="559"/>
      <c r="F15" s="559"/>
      <c r="G15" s="560" t="str">
        <f>FORMATOS!E11</f>
        <v>EHZ459</v>
      </c>
      <c r="H15" s="559"/>
    </row>
    <row r="16" spans="1:8" ht="16.5" customHeight="1" x14ac:dyDescent="0.25">
      <c r="A16" s="1288" t="s">
        <v>8740</v>
      </c>
      <c r="B16" s="1288"/>
      <c r="C16" s="1288"/>
      <c r="D16" s="1288"/>
      <c r="E16" s="1288"/>
      <c r="F16" s="1288"/>
      <c r="G16" s="1288"/>
      <c r="H16" s="1288"/>
    </row>
    <row r="17" spans="1:9" ht="16.5" customHeight="1" x14ac:dyDescent="0.25">
      <c r="A17" s="1288"/>
      <c r="B17" s="1288"/>
      <c r="C17" s="1288"/>
      <c r="D17" s="1288"/>
      <c r="E17" s="1288"/>
      <c r="F17" s="1288"/>
      <c r="G17" s="1288"/>
      <c r="H17" s="1288"/>
    </row>
    <row r="18" spans="1:9" ht="16.5" customHeight="1" x14ac:dyDescent="0.25">
      <c r="A18" s="1288"/>
      <c r="B18" s="1288"/>
      <c r="C18" s="1288"/>
      <c r="D18" s="1288"/>
      <c r="E18" s="1288"/>
      <c r="F18" s="1288"/>
      <c r="G18" s="1288"/>
      <c r="H18" s="1288"/>
    </row>
    <row r="19" spans="1:9" ht="16.5" customHeight="1" x14ac:dyDescent="0.25">
      <c r="A19" s="1288"/>
      <c r="B19" s="1288"/>
      <c r="C19" s="1288"/>
      <c r="D19" s="1288"/>
      <c r="E19" s="1288"/>
      <c r="F19" s="1288"/>
      <c r="G19" s="1288"/>
      <c r="H19" s="1288"/>
    </row>
    <row r="20" spans="1:9" ht="15" customHeight="1" x14ac:dyDescent="0.25">
      <c r="A20" s="1288"/>
      <c r="B20" s="1288"/>
      <c r="C20" s="1288"/>
      <c r="D20" s="1288"/>
      <c r="E20" s="1288"/>
      <c r="F20" s="1288"/>
      <c r="G20" s="1288"/>
      <c r="H20" s="1288"/>
    </row>
    <row r="21" spans="1:9" ht="15" customHeight="1" x14ac:dyDescent="0.25">
      <c r="A21" s="1293" t="s">
        <v>7076</v>
      </c>
      <c r="B21" s="1293"/>
      <c r="C21" s="1293"/>
      <c r="D21" s="1293"/>
      <c r="E21" s="1293"/>
      <c r="F21" s="1293"/>
      <c r="G21" s="1293"/>
      <c r="H21" s="1293"/>
    </row>
    <row r="22" spans="1:9" ht="15" customHeight="1" x14ac:dyDescent="0.25">
      <c r="A22" s="563"/>
      <c r="B22" s="563"/>
      <c r="C22" s="563"/>
      <c r="D22" s="563"/>
      <c r="E22" s="563"/>
      <c r="F22" s="563"/>
      <c r="G22" s="563"/>
      <c r="H22" s="563"/>
    </row>
    <row r="23" spans="1:9" ht="15" customHeight="1" x14ac:dyDescent="0.25">
      <c r="A23" s="1294" t="s">
        <v>8932</v>
      </c>
      <c r="B23" s="1294"/>
      <c r="C23" s="1294"/>
      <c r="D23" s="1294"/>
      <c r="E23" s="1294"/>
      <c r="F23" s="1294"/>
      <c r="G23" s="1294"/>
      <c r="H23" s="1294"/>
      <c r="I23" s="1294"/>
    </row>
    <row r="24" spans="1:9" ht="15" customHeight="1" x14ac:dyDescent="0.25">
      <c r="A24" s="1294"/>
      <c r="B24" s="1294"/>
      <c r="C24" s="1294"/>
      <c r="D24" s="1294"/>
      <c r="E24" s="1294"/>
      <c r="F24" s="1294"/>
      <c r="G24" s="1294"/>
      <c r="H24" s="1294"/>
      <c r="I24" s="1294"/>
    </row>
    <row r="25" spans="1:9" ht="15" customHeight="1" x14ac:dyDescent="0.25">
      <c r="A25" s="563" t="s">
        <v>8933</v>
      </c>
      <c r="B25" s="956" t="str">
        <f>FORMATOS!E7</f>
        <v>Sistematización y Señalización</v>
      </c>
      <c r="C25" s="563"/>
      <c r="D25" s="563"/>
      <c r="E25" s="563"/>
      <c r="F25" s="563"/>
      <c r="G25" s="563"/>
      <c r="H25" s="563"/>
      <c r="I25" s="563"/>
    </row>
    <row r="26" spans="1:9" ht="15" customHeight="1" x14ac:dyDescent="0.25">
      <c r="A26" s="1288" t="s">
        <v>8934</v>
      </c>
      <c r="B26" s="1288"/>
      <c r="C26" s="1288"/>
      <c r="D26" s="1288"/>
      <c r="E26" s="1288"/>
      <c r="F26" s="1288"/>
      <c r="G26" s="1288"/>
      <c r="H26" s="1288"/>
      <c r="I26" s="1288"/>
    </row>
    <row r="27" spans="1:9" ht="15" customHeight="1" x14ac:dyDescent="0.25">
      <c r="A27" s="1288"/>
      <c r="B27" s="1288"/>
      <c r="C27" s="1288"/>
      <c r="D27" s="1288"/>
      <c r="E27" s="1288"/>
      <c r="F27" s="1288"/>
      <c r="G27" s="1288"/>
      <c r="H27" s="1288"/>
      <c r="I27" s="1288"/>
    </row>
    <row r="28" spans="1:9" ht="15" customHeight="1" x14ac:dyDescent="0.25">
      <c r="A28" s="1288"/>
      <c r="B28" s="1288"/>
      <c r="C28" s="1288"/>
      <c r="D28" s="1288"/>
      <c r="E28" s="1288"/>
      <c r="F28" s="1288"/>
      <c r="G28" s="1288"/>
      <c r="H28" s="1288"/>
      <c r="I28" s="1288"/>
    </row>
    <row r="29" spans="1:9" ht="15" customHeight="1" x14ac:dyDescent="0.25">
      <c r="A29" s="1288"/>
      <c r="B29" s="1288"/>
      <c r="C29" s="1288"/>
      <c r="D29" s="1288"/>
      <c r="E29" s="1288"/>
      <c r="F29" s="1288"/>
      <c r="G29" s="1288"/>
      <c r="H29" s="1288"/>
      <c r="I29" s="1288"/>
    </row>
    <row r="30" spans="1:9" ht="15" customHeight="1" x14ac:dyDescent="0.25">
      <c r="A30" s="834"/>
      <c r="B30" s="834"/>
      <c r="C30" s="834"/>
      <c r="D30" s="834"/>
      <c r="E30" s="834"/>
      <c r="F30" s="834"/>
      <c r="G30" s="834"/>
      <c r="H30" s="834"/>
    </row>
    <row r="31" spans="1:9" ht="15" customHeight="1" x14ac:dyDescent="0.25">
      <c r="A31" s="834"/>
      <c r="B31" s="834"/>
      <c r="C31" s="834"/>
      <c r="D31" s="834"/>
      <c r="E31" s="834"/>
      <c r="F31" s="834"/>
      <c r="G31" s="834"/>
      <c r="H31" s="834"/>
    </row>
    <row r="32" spans="1:9" ht="15" customHeight="1" x14ac:dyDescent="0.25">
      <c r="A32" s="563"/>
      <c r="B32" s="563"/>
      <c r="C32" s="563"/>
      <c r="D32" s="563"/>
      <c r="E32" s="563"/>
      <c r="F32" s="563"/>
      <c r="G32" s="563"/>
      <c r="H32" s="563"/>
    </row>
    <row r="33" spans="1:8" ht="15" customHeight="1" x14ac:dyDescent="0.25">
      <c r="A33" s="1292" t="s">
        <v>7033</v>
      </c>
      <c r="B33" s="1292"/>
      <c r="C33" s="1292"/>
      <c r="D33" s="1292"/>
      <c r="E33" s="1292"/>
      <c r="F33" s="1292"/>
      <c r="G33" s="1292"/>
      <c r="H33" s="1292"/>
    </row>
    <row r="34" spans="1:8" x14ac:dyDescent="0.25">
      <c r="A34" s="1292"/>
      <c r="B34" s="1292"/>
      <c r="C34" s="1292"/>
      <c r="D34" s="1292"/>
      <c r="E34" s="1292"/>
      <c r="F34" s="1292"/>
      <c r="G34" s="1292"/>
      <c r="H34" s="1292"/>
    </row>
    <row r="35" spans="1:8" x14ac:dyDescent="0.25">
      <c r="A35" s="564"/>
      <c r="B35" s="564"/>
      <c r="C35" s="564"/>
      <c r="D35" s="564"/>
      <c r="E35" s="564"/>
      <c r="F35" s="564"/>
      <c r="G35" s="564"/>
      <c r="H35" s="564"/>
    </row>
    <row r="36" spans="1:8" x14ac:dyDescent="0.25">
      <c r="A36" s="1288" t="s">
        <v>8741</v>
      </c>
      <c r="B36" s="1288"/>
      <c r="C36" s="1288"/>
      <c r="D36" s="1288"/>
      <c r="E36" s="1288"/>
      <c r="F36" s="1288"/>
      <c r="G36" s="1288"/>
      <c r="H36" s="1288"/>
    </row>
    <row r="37" spans="1:8" x14ac:dyDescent="0.25">
      <c r="A37" s="1288"/>
      <c r="B37" s="1288"/>
      <c r="C37" s="1288"/>
      <c r="D37" s="1288"/>
      <c r="E37" s="1288"/>
      <c r="F37" s="1288"/>
      <c r="G37" s="1288"/>
      <c r="H37" s="1288"/>
    </row>
    <row r="38" spans="1:8" ht="16.5" x14ac:dyDescent="0.25">
      <c r="A38" s="930"/>
      <c r="B38" s="930"/>
      <c r="C38" s="930"/>
      <c r="D38" s="930"/>
      <c r="E38" s="930"/>
      <c r="F38" s="930"/>
      <c r="G38" s="930"/>
      <c r="H38" s="930"/>
    </row>
    <row r="39" spans="1:8" x14ac:dyDescent="0.25">
      <c r="A39" s="1288" t="s">
        <v>8742</v>
      </c>
      <c r="B39" s="1288"/>
      <c r="C39" s="1288"/>
      <c r="D39" s="1288"/>
      <c r="E39" s="1288"/>
      <c r="F39" s="1288"/>
      <c r="G39" s="1288"/>
      <c r="H39" s="1288"/>
    </row>
    <row r="40" spans="1:8" x14ac:dyDescent="0.25">
      <c r="A40" s="1288"/>
      <c r="B40" s="1288"/>
      <c r="C40" s="1288"/>
      <c r="D40" s="1288"/>
      <c r="E40" s="1288"/>
      <c r="F40" s="1288"/>
      <c r="G40" s="1288"/>
      <c r="H40" s="1288"/>
    </row>
    <row r="41" spans="1:8" ht="16.5" x14ac:dyDescent="0.25">
      <c r="A41" s="930"/>
      <c r="B41" s="930"/>
      <c r="C41" s="930"/>
      <c r="D41" s="930"/>
      <c r="E41" s="930"/>
      <c r="F41" s="930"/>
      <c r="G41" s="930"/>
      <c r="H41" s="930"/>
    </row>
    <row r="42" spans="1:8" ht="16.5" x14ac:dyDescent="0.25">
      <c r="A42" s="930"/>
      <c r="B42" s="930"/>
      <c r="C42" s="930"/>
      <c r="D42" s="930"/>
      <c r="E42" s="930"/>
      <c r="F42" s="930"/>
      <c r="G42" s="930"/>
      <c r="H42" s="930"/>
    </row>
    <row r="43" spans="1:8" ht="16.5" x14ac:dyDescent="0.25">
      <c r="A43" s="930"/>
      <c r="B43" s="930"/>
      <c r="C43" s="930"/>
      <c r="D43" s="930"/>
      <c r="E43" s="930"/>
      <c r="F43" s="930"/>
      <c r="G43" s="930"/>
      <c r="H43" s="930"/>
    </row>
    <row r="44" spans="1:8" ht="16.5" x14ac:dyDescent="0.25">
      <c r="A44" s="930"/>
      <c r="B44" s="930"/>
      <c r="C44" s="930"/>
      <c r="D44" s="930"/>
      <c r="E44" s="930"/>
      <c r="F44" s="930"/>
      <c r="G44" s="930"/>
      <c r="H44" s="930"/>
    </row>
    <row r="45" spans="1:8" x14ac:dyDescent="0.25">
      <c r="A45" s="564"/>
      <c r="B45" s="564"/>
      <c r="C45" s="564"/>
      <c r="D45" s="564"/>
      <c r="E45" s="564"/>
      <c r="F45" s="564"/>
      <c r="G45" s="564"/>
      <c r="H45" s="564"/>
    </row>
    <row r="46" spans="1:8" ht="16.5" x14ac:dyDescent="0.3">
      <c r="A46" s="559"/>
      <c r="B46" s="559"/>
      <c r="C46" s="559"/>
      <c r="D46" s="560" t="s">
        <v>7035</v>
      </c>
      <c r="E46" s="559"/>
    </row>
    <row r="47" spans="1:8" ht="16.5" x14ac:dyDescent="0.3">
      <c r="A47" s="559" t="s">
        <v>7036</v>
      </c>
      <c r="B47" s="559"/>
      <c r="C47" s="559"/>
      <c r="D47" s="559"/>
      <c r="E47" s="559"/>
    </row>
    <row r="48" spans="1:8" ht="16.5" x14ac:dyDescent="0.3">
      <c r="A48" s="559" t="s">
        <v>7037</v>
      </c>
      <c r="B48" s="559"/>
      <c r="C48" s="559"/>
      <c r="D48" s="559"/>
      <c r="E48" s="559"/>
    </row>
    <row r="49" spans="1:5" ht="16.5" x14ac:dyDescent="0.3">
      <c r="A49" s="559" t="s">
        <v>7038</v>
      </c>
      <c r="B49" s="559"/>
      <c r="C49" s="559"/>
      <c r="D49" s="559"/>
      <c r="E49" s="559"/>
    </row>
    <row r="50" spans="1:5" ht="16.5" x14ac:dyDescent="0.3">
      <c r="A50" s="559"/>
      <c r="B50" s="559"/>
      <c r="C50" s="559"/>
      <c r="D50" s="559"/>
      <c r="E50" s="559"/>
    </row>
    <row r="51" spans="1:5" ht="16.5" x14ac:dyDescent="0.3">
      <c r="A51" s="559" t="s">
        <v>7039</v>
      </c>
      <c r="B51" s="559"/>
      <c r="C51" s="559"/>
      <c r="D51" s="559"/>
      <c r="E51" s="559"/>
    </row>
    <row r="52" spans="1:5" ht="16.5" x14ac:dyDescent="0.3">
      <c r="A52" s="559"/>
      <c r="B52" s="559"/>
      <c r="C52" s="559"/>
      <c r="D52" s="559"/>
      <c r="E52" s="559"/>
    </row>
    <row r="53" spans="1:5" ht="16.5" x14ac:dyDescent="0.3">
      <c r="A53" s="560" t="str">
        <f>FORMATOS!E9</f>
        <v>LEIDIS RICO PEÑA</v>
      </c>
      <c r="B53" s="559"/>
      <c r="C53" s="559"/>
      <c r="D53" s="559"/>
      <c r="E53" s="559"/>
    </row>
    <row r="54" spans="1:5" ht="16.5" x14ac:dyDescent="0.3">
      <c r="A54" s="567">
        <f>FORMATOS!E10</f>
        <v>1140908897</v>
      </c>
      <c r="B54" s="559"/>
      <c r="C54" s="559"/>
      <c r="D54" s="559"/>
      <c r="E54" s="559"/>
    </row>
    <row r="55" spans="1:5" x14ac:dyDescent="0.25">
      <c r="A55" s="566"/>
    </row>
    <row r="56" spans="1:5" ht="15.75" x14ac:dyDescent="0.25">
      <c r="D56" s="565"/>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290">
        <f ca="1">TODAY()</f>
        <v>46265</v>
      </c>
      <c r="B1" s="1290"/>
      <c r="C1" s="1290"/>
      <c r="D1" s="559"/>
      <c r="E1" s="559"/>
      <c r="F1" s="559"/>
      <c r="G1" s="559"/>
      <c r="H1" s="559"/>
    </row>
    <row r="2" spans="1:9" ht="16.5" x14ac:dyDescent="0.3">
      <c r="A2" s="559"/>
      <c r="B2" s="559"/>
      <c r="C2" s="559"/>
      <c r="D2" s="559"/>
      <c r="E2" s="559"/>
      <c r="F2" s="559"/>
      <c r="G2" s="559"/>
      <c r="H2" s="559"/>
    </row>
    <row r="3" spans="1:9" ht="16.5" x14ac:dyDescent="0.3">
      <c r="A3" s="559" t="s">
        <v>7025</v>
      </c>
      <c r="B3" s="559"/>
      <c r="C3" s="559"/>
      <c r="D3" s="559"/>
      <c r="E3" s="590"/>
      <c r="F3" s="559"/>
      <c r="G3" s="559"/>
      <c r="H3" s="559"/>
    </row>
    <row r="4" spans="1:9" ht="16.5" x14ac:dyDescent="0.3">
      <c r="A4" s="560" t="s">
        <v>7071</v>
      </c>
      <c r="B4" s="559"/>
      <c r="C4" s="559"/>
      <c r="D4" s="559"/>
      <c r="E4" s="559"/>
      <c r="F4" s="559"/>
      <c r="G4" s="559"/>
      <c r="H4" s="559"/>
    </row>
    <row r="5" spans="1:9" ht="16.5" x14ac:dyDescent="0.3">
      <c r="A5" s="559" t="str">
        <f>FORMATOS!E4</f>
        <v>MEDELLIN</v>
      </c>
      <c r="B5" s="559" t="str">
        <f>FORMATOS!E5</f>
        <v>ANTIOQUIA</v>
      </c>
      <c r="C5" s="559"/>
      <c r="D5" s="559"/>
      <c r="E5" s="562"/>
      <c r="F5" s="559"/>
      <c r="G5" s="559"/>
      <c r="H5" s="559"/>
    </row>
    <row r="6" spans="1:9" ht="16.5" x14ac:dyDescent="0.3">
      <c r="A6" s="559"/>
      <c r="B6" s="559"/>
      <c r="C6" s="559"/>
      <c r="D6" s="559"/>
      <c r="E6" s="559"/>
      <c r="F6" s="559"/>
      <c r="G6" s="559"/>
      <c r="H6" s="559"/>
    </row>
    <row r="7" spans="1:9" ht="16.5" x14ac:dyDescent="0.3">
      <c r="A7" s="559" t="s">
        <v>7027</v>
      </c>
      <c r="B7" s="561" t="s">
        <v>7073</v>
      </c>
      <c r="C7" s="559"/>
      <c r="D7" s="559"/>
      <c r="E7" s="559"/>
      <c r="F7" s="559"/>
      <c r="G7" s="559"/>
      <c r="H7" s="559"/>
    </row>
    <row r="8" spans="1:9" ht="16.5" x14ac:dyDescent="0.3">
      <c r="A8" s="559"/>
      <c r="B8" s="561"/>
      <c r="C8" s="559"/>
      <c r="D8" s="559"/>
      <c r="E8" s="559"/>
      <c r="F8" s="559"/>
      <c r="G8" s="559"/>
      <c r="H8" s="559"/>
    </row>
    <row r="9" spans="1:9" ht="16.5" x14ac:dyDescent="0.3">
      <c r="A9" s="559"/>
      <c r="B9" s="559"/>
      <c r="C9" s="559"/>
      <c r="D9" s="559"/>
      <c r="E9" s="559"/>
      <c r="F9" s="559"/>
      <c r="G9" s="559"/>
      <c r="H9" s="559"/>
    </row>
    <row r="10" spans="1:9" ht="16.5" x14ac:dyDescent="0.3">
      <c r="A10" s="559" t="s">
        <v>7373</v>
      </c>
      <c r="B10" s="559"/>
      <c r="C10" s="1291" t="str">
        <f>FORMATOS!E8</f>
        <v>05079000000018730341</v>
      </c>
      <c r="D10" s="1291"/>
      <c r="E10" s="1291"/>
      <c r="F10" s="1291"/>
      <c r="G10" s="1291"/>
      <c r="H10" s="1291"/>
    </row>
    <row r="11" spans="1:9" ht="16.5" x14ac:dyDescent="0.3">
      <c r="A11" s="559"/>
      <c r="B11" s="559"/>
      <c r="C11" s="559"/>
      <c r="D11" s="559"/>
      <c r="E11" s="559"/>
      <c r="F11" s="559"/>
      <c r="G11" s="559"/>
      <c r="H11" s="559"/>
    </row>
    <row r="12" spans="1:9" ht="16.5" x14ac:dyDescent="0.3">
      <c r="A12" s="559" t="s">
        <v>7029</v>
      </c>
      <c r="B12" s="559"/>
      <c r="C12" s="559"/>
      <c r="D12" s="559"/>
      <c r="E12" s="559"/>
      <c r="F12" s="559"/>
      <c r="G12" s="559"/>
      <c r="H12" s="559"/>
    </row>
    <row r="13" spans="1:9" ht="16.5" x14ac:dyDescent="0.3">
      <c r="A13" s="559"/>
      <c r="B13" s="559"/>
      <c r="C13" s="559"/>
      <c r="D13" s="559"/>
      <c r="E13" s="559"/>
      <c r="F13" s="559"/>
      <c r="G13" s="559"/>
      <c r="H13" s="559"/>
    </row>
    <row r="14" spans="1:9" ht="16.5" x14ac:dyDescent="0.3">
      <c r="A14" s="560" t="str">
        <f>FORMATOS!E9</f>
        <v>LEIDIS RICO PEÑA</v>
      </c>
      <c r="B14" s="559"/>
      <c r="C14" s="559"/>
      <c r="D14" s="559" t="s">
        <v>7030</v>
      </c>
      <c r="E14" s="559"/>
      <c r="F14" s="559"/>
      <c r="G14" s="559"/>
      <c r="H14" s="559"/>
    </row>
    <row r="15" spans="1:9" ht="16.5" x14ac:dyDescent="0.3">
      <c r="A15" s="567">
        <f>FORMATOS!E10</f>
        <v>1140908897</v>
      </c>
      <c r="B15" s="586" t="s">
        <v>7074</v>
      </c>
      <c r="C15" s="584"/>
      <c r="D15" s="584"/>
      <c r="E15" s="584"/>
      <c r="F15" s="584"/>
      <c r="G15" s="585"/>
      <c r="H15" s="584"/>
    </row>
    <row r="16" spans="1:9" ht="16.5" customHeight="1" x14ac:dyDescent="0.25">
      <c r="A16" s="1288" t="s">
        <v>7082</v>
      </c>
      <c r="B16" s="1288"/>
      <c r="C16" s="1288"/>
      <c r="D16" s="1288"/>
      <c r="E16" s="1288"/>
      <c r="F16" s="1288"/>
      <c r="G16" s="1288"/>
      <c r="H16" s="1288"/>
      <c r="I16" s="1288"/>
    </row>
    <row r="17" spans="1:9" ht="16.5" customHeight="1" x14ac:dyDescent="0.25">
      <c r="A17" s="1288"/>
      <c r="B17" s="1288"/>
      <c r="C17" s="1288"/>
      <c r="D17" s="1288"/>
      <c r="E17" s="1288"/>
      <c r="F17" s="1288"/>
      <c r="G17" s="1288"/>
      <c r="H17" s="1288"/>
      <c r="I17" s="1288"/>
    </row>
    <row r="18" spans="1:9" ht="16.5" customHeight="1" x14ac:dyDescent="0.25">
      <c r="A18" s="1288"/>
      <c r="B18" s="1288"/>
      <c r="C18" s="1288"/>
      <c r="D18" s="1288"/>
      <c r="E18" s="1288"/>
      <c r="F18" s="1288"/>
      <c r="G18" s="1288"/>
      <c r="H18" s="1288"/>
      <c r="I18" s="1288"/>
    </row>
    <row r="19" spans="1:9" ht="16.5" customHeight="1" x14ac:dyDescent="0.25">
      <c r="A19" s="1288"/>
      <c r="B19" s="1288"/>
      <c r="C19" s="1288"/>
      <c r="D19" s="1288"/>
      <c r="E19" s="1288"/>
      <c r="F19" s="1288"/>
      <c r="G19" s="1288"/>
      <c r="H19" s="1288"/>
      <c r="I19" s="1288"/>
    </row>
    <row r="20" spans="1:9" ht="15" customHeight="1" x14ac:dyDescent="0.25">
      <c r="A20" s="1288"/>
      <c r="B20" s="1288"/>
      <c r="C20" s="1288"/>
      <c r="D20" s="1288"/>
      <c r="E20" s="1288"/>
      <c r="F20" s="1288"/>
      <c r="G20" s="1288"/>
      <c r="H20" s="1288"/>
      <c r="I20" s="1288"/>
    </row>
    <row r="21" spans="1:9" ht="15" customHeight="1" x14ac:dyDescent="0.25">
      <c r="A21" s="563"/>
      <c r="B21" s="563"/>
      <c r="C21" s="563"/>
      <c r="D21" s="588" t="s">
        <v>7075</v>
      </c>
      <c r="E21" s="563"/>
      <c r="F21" s="563"/>
      <c r="G21" s="563"/>
      <c r="H21" s="563"/>
    </row>
    <row r="22" spans="1:9" ht="15" customHeight="1" x14ac:dyDescent="0.25">
      <c r="A22" s="563"/>
      <c r="B22" s="563"/>
      <c r="C22" s="563"/>
      <c r="D22" s="563"/>
      <c r="E22" s="563"/>
      <c r="F22" s="563"/>
      <c r="G22" s="563"/>
      <c r="H22" s="563"/>
    </row>
    <row r="23" spans="1:9" ht="15" customHeight="1" x14ac:dyDescent="0.25">
      <c r="A23" s="1288" t="s">
        <v>8965</v>
      </c>
      <c r="B23" s="1288"/>
      <c r="C23" s="1288"/>
      <c r="D23" s="1288"/>
      <c r="E23" s="1288"/>
      <c r="F23" s="1288"/>
      <c r="G23" s="1288"/>
      <c r="H23" s="1288"/>
      <c r="I23" s="1288"/>
    </row>
    <row r="24" spans="1:9" ht="15" customHeight="1" x14ac:dyDescent="0.25">
      <c r="A24" s="1288"/>
      <c r="B24" s="1288"/>
      <c r="C24" s="1288"/>
      <c r="D24" s="1288"/>
      <c r="E24" s="1288"/>
      <c r="F24" s="1288"/>
      <c r="G24" s="1288"/>
      <c r="H24" s="1288"/>
      <c r="I24" s="1288"/>
    </row>
    <row r="25" spans="1:9" ht="15" customHeight="1" x14ac:dyDescent="0.25">
      <c r="A25" s="1288"/>
      <c r="B25" s="1288"/>
      <c r="C25" s="1288"/>
      <c r="D25" s="1288"/>
      <c r="E25" s="1288"/>
      <c r="F25" s="1288"/>
      <c r="G25" s="1288"/>
      <c r="H25" s="1288"/>
      <c r="I25" s="1288"/>
    </row>
    <row r="26" spans="1:9" ht="15" customHeight="1" x14ac:dyDescent="0.25">
      <c r="A26" s="1288"/>
      <c r="B26" s="1288"/>
      <c r="C26" s="1288"/>
      <c r="D26" s="1288"/>
      <c r="E26" s="1288"/>
      <c r="F26" s="1288"/>
      <c r="G26" s="1288"/>
      <c r="H26" s="1288"/>
      <c r="I26" s="1288"/>
    </row>
    <row r="27" spans="1:9" ht="15" customHeight="1" x14ac:dyDescent="0.25">
      <c r="A27" s="1288"/>
      <c r="B27" s="1288"/>
      <c r="C27" s="1288"/>
      <c r="D27" s="1288"/>
      <c r="E27" s="1288"/>
      <c r="F27" s="1288"/>
      <c r="G27" s="1288"/>
      <c r="H27" s="1288"/>
      <c r="I27" s="1288"/>
    </row>
    <row r="28" spans="1:9" ht="15" customHeight="1" x14ac:dyDescent="0.25">
      <c r="A28" s="1288"/>
      <c r="B28" s="1288"/>
      <c r="C28" s="1288"/>
      <c r="D28" s="1288"/>
      <c r="E28" s="1288"/>
      <c r="F28" s="1288"/>
      <c r="G28" s="1288"/>
      <c r="H28" s="1288"/>
      <c r="I28" s="1288"/>
    </row>
    <row r="29" spans="1:9" ht="15" customHeight="1" x14ac:dyDescent="0.25">
      <c r="A29" s="1288"/>
      <c r="B29" s="1288"/>
      <c r="C29" s="1288"/>
      <c r="D29" s="1288"/>
      <c r="E29" s="1288"/>
      <c r="F29" s="1288"/>
      <c r="G29" s="1288"/>
      <c r="H29" s="1288"/>
      <c r="I29" s="1288"/>
    </row>
    <row r="30" spans="1:9" ht="15" customHeight="1" x14ac:dyDescent="0.25">
      <c r="A30" s="1288"/>
      <c r="B30" s="1288"/>
      <c r="C30" s="1288"/>
      <c r="D30" s="1288"/>
      <c r="E30" s="1288"/>
      <c r="F30" s="1288"/>
      <c r="G30" s="1288"/>
      <c r="H30" s="1288"/>
      <c r="I30" s="1288"/>
    </row>
    <row r="31" spans="1:9" ht="15" customHeight="1" x14ac:dyDescent="0.25">
      <c r="A31" s="1288"/>
      <c r="B31" s="1288"/>
      <c r="C31" s="1288"/>
      <c r="D31" s="1288"/>
      <c r="E31" s="1288"/>
      <c r="F31" s="1288"/>
      <c r="G31" s="1288"/>
      <c r="H31" s="1288"/>
      <c r="I31" s="1288"/>
    </row>
    <row r="32" spans="1:9" ht="15" customHeight="1" x14ac:dyDescent="0.25">
      <c r="A32" s="1288"/>
      <c r="B32" s="1288"/>
      <c r="C32" s="1288"/>
      <c r="D32" s="1288"/>
      <c r="E32" s="1288"/>
      <c r="F32" s="1288"/>
      <c r="G32" s="1288"/>
      <c r="H32" s="1288"/>
      <c r="I32" s="1288"/>
    </row>
    <row r="33" spans="1:9" ht="15" customHeight="1" x14ac:dyDescent="0.25">
      <c r="A33" s="1288"/>
      <c r="B33" s="1288"/>
      <c r="C33" s="1288"/>
      <c r="D33" s="1288"/>
      <c r="E33" s="1288"/>
      <c r="F33" s="1288"/>
      <c r="G33" s="1288"/>
      <c r="H33" s="1288"/>
      <c r="I33" s="1288"/>
    </row>
    <row r="34" spans="1:9" ht="15" customHeight="1" x14ac:dyDescent="0.25">
      <c r="A34" s="1288"/>
      <c r="B34" s="1288"/>
      <c r="C34" s="1288"/>
      <c r="D34" s="1288"/>
      <c r="E34" s="1288"/>
      <c r="F34" s="1288"/>
      <c r="G34" s="1288"/>
      <c r="H34" s="1288"/>
      <c r="I34" s="1288"/>
    </row>
    <row r="35" spans="1:9" ht="15" customHeight="1" x14ac:dyDescent="0.25">
      <c r="A35" s="1288"/>
      <c r="B35" s="1288"/>
      <c r="C35" s="1288"/>
      <c r="D35" s="1288"/>
      <c r="E35" s="1288"/>
      <c r="F35" s="1288"/>
      <c r="G35" s="1288"/>
      <c r="H35" s="1288"/>
      <c r="I35" s="1288"/>
    </row>
    <row r="36" spans="1:9" ht="15" customHeight="1" x14ac:dyDescent="0.25">
      <c r="A36" s="1288"/>
      <c r="B36" s="1288"/>
      <c r="C36" s="1288"/>
      <c r="D36" s="1288"/>
      <c r="E36" s="1288"/>
      <c r="F36" s="1288"/>
      <c r="G36" s="1288"/>
      <c r="H36" s="1288"/>
      <c r="I36" s="1288"/>
    </row>
    <row r="37" spans="1:9" ht="15" customHeight="1" x14ac:dyDescent="0.25">
      <c r="A37" s="1288"/>
      <c r="B37" s="1288"/>
      <c r="C37" s="1288"/>
      <c r="D37" s="1288"/>
      <c r="E37" s="1288"/>
      <c r="F37" s="1288"/>
      <c r="G37" s="1288"/>
      <c r="H37" s="1288"/>
      <c r="I37" s="1288"/>
    </row>
    <row r="38" spans="1:9" ht="15" customHeight="1" x14ac:dyDescent="0.25">
      <c r="A38" s="1288"/>
      <c r="B38" s="1288"/>
      <c r="C38" s="1288"/>
      <c r="D38" s="1288"/>
      <c r="E38" s="1288"/>
      <c r="F38" s="1288"/>
      <c r="G38" s="1288"/>
      <c r="H38" s="1288"/>
      <c r="I38" s="1288"/>
    </row>
    <row r="39" spans="1:9" ht="15" customHeight="1" x14ac:dyDescent="0.25">
      <c r="A39" s="1288"/>
      <c r="B39" s="1288"/>
      <c r="C39" s="1288"/>
      <c r="D39" s="1288"/>
      <c r="E39" s="1288"/>
      <c r="F39" s="1288"/>
      <c r="G39" s="1288"/>
      <c r="H39" s="1288"/>
      <c r="I39" s="1288"/>
    </row>
    <row r="40" spans="1:9" ht="15" customHeight="1" x14ac:dyDescent="0.25">
      <c r="A40" s="1288"/>
      <c r="B40" s="1288"/>
      <c r="C40" s="1288"/>
      <c r="D40" s="1288"/>
      <c r="E40" s="1288"/>
      <c r="F40" s="1288"/>
      <c r="G40" s="1288"/>
      <c r="H40" s="1288"/>
      <c r="I40" s="1288"/>
    </row>
    <row r="41" spans="1:9" ht="15" customHeight="1" x14ac:dyDescent="0.25">
      <c r="A41" s="1288"/>
      <c r="B41" s="1288"/>
      <c r="C41" s="1288"/>
      <c r="D41" s="1288"/>
      <c r="E41" s="1288"/>
      <c r="F41" s="1288"/>
      <c r="G41" s="1288"/>
      <c r="H41" s="1288"/>
      <c r="I41" s="1288"/>
    </row>
    <row r="42" spans="1:9" ht="15" customHeight="1" x14ac:dyDescent="0.25">
      <c r="A42" s="1288"/>
      <c r="B42" s="1288"/>
      <c r="C42" s="1288"/>
      <c r="D42" s="1288"/>
      <c r="E42" s="1288"/>
      <c r="F42" s="1288"/>
      <c r="G42" s="1288"/>
      <c r="H42" s="1288"/>
      <c r="I42" s="1288"/>
    </row>
    <row r="43" spans="1:9" ht="15" customHeight="1" x14ac:dyDescent="0.25">
      <c r="A43" s="1288"/>
      <c r="B43" s="1288"/>
      <c r="C43" s="1288"/>
      <c r="D43" s="1288"/>
      <c r="E43" s="1288"/>
      <c r="F43" s="1288"/>
      <c r="G43" s="1288"/>
      <c r="H43" s="1288"/>
      <c r="I43" s="1288"/>
    </row>
    <row r="44" spans="1:9" ht="15" customHeight="1" x14ac:dyDescent="0.25">
      <c r="A44" s="1288"/>
      <c r="B44" s="1288"/>
      <c r="C44" s="1288"/>
      <c r="D44" s="1288"/>
      <c r="E44" s="1288"/>
      <c r="F44" s="1288"/>
      <c r="G44" s="1288"/>
      <c r="H44" s="1288"/>
      <c r="I44" s="1288"/>
    </row>
    <row r="45" spans="1:9" ht="15" customHeight="1" x14ac:dyDescent="0.25">
      <c r="A45" s="1288"/>
      <c r="B45" s="1288"/>
      <c r="C45" s="1288"/>
      <c r="D45" s="1288"/>
      <c r="E45" s="1288"/>
      <c r="F45" s="1288"/>
      <c r="G45" s="1288"/>
      <c r="H45" s="1288"/>
      <c r="I45" s="1288"/>
    </row>
    <row r="46" spans="1:9" ht="15" customHeight="1" x14ac:dyDescent="0.25">
      <c r="A46" s="1288" t="s">
        <v>7080</v>
      </c>
      <c r="B46" s="1288"/>
      <c r="C46" s="1288"/>
      <c r="D46" s="1288"/>
      <c r="E46" s="1288"/>
      <c r="F46" s="1288"/>
      <c r="G46" s="1288"/>
      <c r="H46" s="1288"/>
      <c r="I46" s="1288"/>
    </row>
    <row r="47" spans="1:9" ht="15" customHeight="1" x14ac:dyDescent="0.25">
      <c r="A47" s="1288"/>
      <c r="B47" s="1288"/>
      <c r="C47" s="1288"/>
      <c r="D47" s="1288"/>
      <c r="E47" s="1288"/>
      <c r="F47" s="1288"/>
      <c r="G47" s="1288"/>
      <c r="H47" s="1288"/>
      <c r="I47" s="1288"/>
    </row>
    <row r="48" spans="1:9" ht="15" customHeight="1" x14ac:dyDescent="0.25">
      <c r="A48" s="1288"/>
      <c r="B48" s="1288"/>
      <c r="C48" s="1288"/>
      <c r="D48" s="1288"/>
      <c r="E48" s="1288"/>
      <c r="F48" s="1288"/>
      <c r="G48" s="1288"/>
      <c r="H48" s="1288"/>
      <c r="I48" s="1288"/>
    </row>
    <row r="49" spans="1:9" ht="15" customHeight="1" x14ac:dyDescent="0.25">
      <c r="A49" s="1288"/>
      <c r="B49" s="1288"/>
      <c r="C49" s="1288"/>
      <c r="D49" s="1288"/>
      <c r="E49" s="1288"/>
      <c r="F49" s="1288"/>
      <c r="G49" s="1288"/>
      <c r="H49" s="1288"/>
      <c r="I49" s="1288"/>
    </row>
    <row r="50" spans="1:9" ht="15" customHeight="1" x14ac:dyDescent="0.25">
      <c r="A50" s="1288"/>
      <c r="B50" s="1288"/>
      <c r="C50" s="1288"/>
      <c r="D50" s="1288"/>
      <c r="E50" s="1288"/>
      <c r="F50" s="1288"/>
      <c r="G50" s="1288"/>
      <c r="H50" s="1288"/>
      <c r="I50" s="1288"/>
    </row>
    <row r="51" spans="1:9" ht="15" customHeight="1" x14ac:dyDescent="0.25">
      <c r="A51" s="1288"/>
      <c r="B51" s="1288"/>
      <c r="C51" s="1288"/>
      <c r="D51" s="1288"/>
      <c r="E51" s="1288"/>
      <c r="F51" s="1288"/>
      <c r="G51" s="1288"/>
      <c r="H51" s="1288"/>
      <c r="I51" s="1288"/>
    </row>
    <row r="52" spans="1:9" ht="15" customHeight="1" x14ac:dyDescent="0.25">
      <c r="A52" s="1288"/>
      <c r="B52" s="1288"/>
      <c r="C52" s="1288"/>
      <c r="D52" s="1288"/>
      <c r="E52" s="1288"/>
      <c r="F52" s="1288"/>
      <c r="G52" s="1288"/>
      <c r="H52" s="1288"/>
      <c r="I52" s="1288"/>
    </row>
    <row r="53" spans="1:9" ht="15" customHeight="1" x14ac:dyDescent="0.25">
      <c r="A53" s="1288"/>
      <c r="B53" s="1288"/>
      <c r="C53" s="1288"/>
      <c r="D53" s="1288"/>
      <c r="E53" s="1288"/>
      <c r="F53" s="1288"/>
      <c r="G53" s="1288"/>
      <c r="H53" s="1288"/>
      <c r="I53" s="1288"/>
    </row>
    <row r="54" spans="1:9" ht="15" customHeight="1" x14ac:dyDescent="0.25">
      <c r="A54" s="1288"/>
      <c r="B54" s="1288"/>
      <c r="C54" s="1288"/>
      <c r="D54" s="1288"/>
      <c r="E54" s="1288"/>
      <c r="F54" s="1288"/>
      <c r="G54" s="1288"/>
      <c r="H54" s="1288"/>
      <c r="I54" s="1288"/>
    </row>
    <row r="55" spans="1:9" ht="15" customHeight="1" x14ac:dyDescent="0.25">
      <c r="A55" s="1288"/>
      <c r="B55" s="1288"/>
      <c r="C55" s="1288"/>
      <c r="D55" s="1288"/>
      <c r="E55" s="1288"/>
      <c r="F55" s="1288"/>
      <c r="G55" s="1288"/>
      <c r="H55" s="1288"/>
      <c r="I55" s="1288"/>
    </row>
    <row r="56" spans="1:9" ht="15" customHeight="1" x14ac:dyDescent="0.25">
      <c r="A56" s="1288"/>
      <c r="B56" s="1288"/>
      <c r="C56" s="1288"/>
      <c r="D56" s="1288"/>
      <c r="E56" s="1288"/>
      <c r="F56" s="1288"/>
      <c r="G56" s="1288"/>
      <c r="H56" s="1288"/>
      <c r="I56" s="1288"/>
    </row>
    <row r="57" spans="1:9" ht="15" customHeight="1" x14ac:dyDescent="0.25">
      <c r="A57" s="1288"/>
      <c r="B57" s="1288"/>
      <c r="C57" s="1288"/>
      <c r="D57" s="1288"/>
      <c r="E57" s="1288"/>
      <c r="F57" s="1288"/>
      <c r="G57" s="1288"/>
      <c r="H57" s="1288"/>
      <c r="I57" s="1288"/>
    </row>
    <row r="58" spans="1:9" ht="15" customHeight="1" x14ac:dyDescent="0.25">
      <c r="A58" s="1288"/>
      <c r="B58" s="1288"/>
      <c r="C58" s="1288"/>
      <c r="D58" s="1288"/>
      <c r="E58" s="1288"/>
      <c r="F58" s="1288"/>
      <c r="G58" s="1288"/>
      <c r="H58" s="1288"/>
      <c r="I58" s="1288"/>
    </row>
    <row r="59" spans="1:9" ht="15" customHeight="1" x14ac:dyDescent="0.25">
      <c r="A59" s="1288"/>
      <c r="B59" s="1288"/>
      <c r="C59" s="1288"/>
      <c r="D59" s="1288"/>
      <c r="E59" s="1288"/>
      <c r="F59" s="1288"/>
      <c r="G59" s="1288"/>
      <c r="H59" s="1288"/>
      <c r="I59" s="1288"/>
    </row>
    <row r="60" spans="1:9" ht="15" customHeight="1" x14ac:dyDescent="0.25">
      <c r="A60" s="1288"/>
      <c r="B60" s="1288"/>
      <c r="C60" s="1288"/>
      <c r="D60" s="1288"/>
      <c r="E60" s="1288"/>
      <c r="F60" s="1288"/>
      <c r="G60" s="1288"/>
      <c r="H60" s="1288"/>
      <c r="I60" s="1288"/>
    </row>
    <row r="61" spans="1:9" ht="15" customHeight="1" x14ac:dyDescent="0.25">
      <c r="A61" s="1288"/>
      <c r="B61" s="1288"/>
      <c r="C61" s="1288"/>
      <c r="D61" s="1288"/>
      <c r="E61" s="1288"/>
      <c r="F61" s="1288"/>
      <c r="G61" s="1288"/>
      <c r="H61" s="1288"/>
      <c r="I61" s="1288"/>
    </row>
    <row r="62" spans="1:9" ht="15" customHeight="1" x14ac:dyDescent="0.25">
      <c r="A62" s="1288"/>
      <c r="B62" s="1288"/>
      <c r="C62" s="1288"/>
      <c r="D62" s="1288"/>
      <c r="E62" s="1288"/>
      <c r="F62" s="1288"/>
      <c r="G62" s="1288"/>
      <c r="H62" s="1288"/>
      <c r="I62" s="1288"/>
    </row>
    <row r="63" spans="1:9" ht="15" customHeight="1" x14ac:dyDescent="0.25">
      <c r="A63" s="1288"/>
      <c r="B63" s="1288"/>
      <c r="C63" s="1288"/>
      <c r="D63" s="1288"/>
      <c r="E63" s="1288"/>
      <c r="F63" s="1288"/>
      <c r="G63" s="1288"/>
      <c r="H63" s="1288"/>
      <c r="I63" s="1288"/>
    </row>
    <row r="64" spans="1:9" ht="15" customHeight="1" x14ac:dyDescent="0.25">
      <c r="A64" s="1288"/>
      <c r="B64" s="1288"/>
      <c r="C64" s="1288"/>
      <c r="D64" s="1288"/>
      <c r="E64" s="1288"/>
      <c r="F64" s="1288"/>
      <c r="G64" s="1288"/>
      <c r="H64" s="1288"/>
      <c r="I64" s="1288"/>
    </row>
    <row r="65" spans="1:9" ht="15" customHeight="1" x14ac:dyDescent="0.25">
      <c r="A65" s="1288"/>
      <c r="B65" s="1288"/>
      <c r="C65" s="1288"/>
      <c r="D65" s="1288"/>
      <c r="E65" s="1288"/>
      <c r="F65" s="1288"/>
      <c r="G65" s="1288"/>
      <c r="H65" s="1288"/>
      <c r="I65" s="1288"/>
    </row>
    <row r="66" spans="1:9" ht="15" customHeight="1" x14ac:dyDescent="0.25">
      <c r="A66" s="1288"/>
      <c r="B66" s="1288"/>
      <c r="C66" s="1288"/>
      <c r="D66" s="1288"/>
      <c r="E66" s="1288"/>
      <c r="F66" s="1288"/>
      <c r="G66" s="1288"/>
      <c r="H66" s="1288"/>
      <c r="I66" s="1288"/>
    </row>
    <row r="67" spans="1:9" ht="15" customHeight="1" x14ac:dyDescent="0.25">
      <c r="A67" s="1288"/>
      <c r="B67" s="1288"/>
      <c r="C67" s="1288"/>
      <c r="D67" s="1288"/>
      <c r="E67" s="1288"/>
      <c r="F67" s="1288"/>
      <c r="G67" s="1288"/>
      <c r="H67" s="1288"/>
      <c r="I67" s="1288"/>
    </row>
    <row r="68" spans="1:9" ht="15" customHeight="1" x14ac:dyDescent="0.25">
      <c r="A68" s="1288"/>
      <c r="B68" s="1288"/>
      <c r="C68" s="1288"/>
      <c r="D68" s="1288"/>
      <c r="E68" s="1288"/>
      <c r="F68" s="1288"/>
      <c r="G68" s="1288"/>
      <c r="H68" s="1288"/>
      <c r="I68" s="1288"/>
    </row>
    <row r="69" spans="1:9" ht="15" customHeight="1" x14ac:dyDescent="0.25">
      <c r="A69" s="1288"/>
      <c r="B69" s="1288"/>
      <c r="C69" s="1288"/>
      <c r="D69" s="1288"/>
      <c r="E69" s="1288"/>
      <c r="F69" s="1288"/>
      <c r="G69" s="1288"/>
      <c r="H69" s="1288"/>
      <c r="I69" s="1288"/>
    </row>
    <row r="70" spans="1:9" ht="15" customHeight="1" x14ac:dyDescent="0.25">
      <c r="A70" s="1288"/>
      <c r="B70" s="1288"/>
      <c r="C70" s="1288"/>
      <c r="D70" s="1288"/>
      <c r="E70" s="1288"/>
      <c r="F70" s="1288"/>
      <c r="G70" s="1288"/>
      <c r="H70" s="1288"/>
      <c r="I70" s="1288"/>
    </row>
    <row r="71" spans="1:9" ht="15" customHeight="1" x14ac:dyDescent="0.25">
      <c r="A71" s="1288"/>
      <c r="B71" s="1288"/>
      <c r="C71" s="1288"/>
      <c r="D71" s="1288"/>
      <c r="E71" s="1288"/>
      <c r="F71" s="1288"/>
      <c r="G71" s="1288"/>
      <c r="H71" s="1288"/>
      <c r="I71" s="1288"/>
    </row>
    <row r="72" spans="1:9" ht="15" customHeight="1" x14ac:dyDescent="0.25">
      <c r="A72" s="1288"/>
      <c r="B72" s="1288"/>
      <c r="C72" s="1288"/>
      <c r="D72" s="1288"/>
      <c r="E72" s="1288"/>
      <c r="F72" s="1288"/>
      <c r="G72" s="1288"/>
      <c r="H72" s="1288"/>
      <c r="I72" s="1288"/>
    </row>
    <row r="73" spans="1:9" ht="15" customHeight="1" x14ac:dyDescent="0.25">
      <c r="A73" s="1288"/>
      <c r="B73" s="1288"/>
      <c r="C73" s="1288"/>
      <c r="D73" s="1288"/>
      <c r="E73" s="1288"/>
      <c r="F73" s="1288"/>
      <c r="G73" s="1288"/>
      <c r="H73" s="1288"/>
      <c r="I73" s="1288"/>
    </row>
    <row r="74" spans="1:9" ht="15" customHeight="1" x14ac:dyDescent="0.25">
      <c r="A74" s="1288"/>
      <c r="B74" s="1288"/>
      <c r="C74" s="1288"/>
      <c r="D74" s="1288"/>
      <c r="E74" s="1288"/>
      <c r="F74" s="1288"/>
      <c r="G74" s="1288"/>
      <c r="H74" s="1288"/>
      <c r="I74" s="1288"/>
    </row>
    <row r="75" spans="1:9" ht="15" customHeight="1" x14ac:dyDescent="0.25">
      <c r="A75" s="1288"/>
      <c r="B75" s="1288"/>
      <c r="C75" s="1288"/>
      <c r="D75" s="1288"/>
      <c r="E75" s="1288"/>
      <c r="F75" s="1288"/>
      <c r="G75" s="1288"/>
      <c r="H75" s="1288"/>
      <c r="I75" s="1288"/>
    </row>
    <row r="76" spans="1:9" ht="15" customHeight="1" x14ac:dyDescent="0.25">
      <c r="A76" s="1288"/>
      <c r="B76" s="1288"/>
      <c r="C76" s="1288"/>
      <c r="D76" s="1288"/>
      <c r="E76" s="1288"/>
      <c r="F76" s="1288"/>
      <c r="G76" s="1288"/>
      <c r="H76" s="1288"/>
      <c r="I76" s="1288"/>
    </row>
    <row r="77" spans="1:9" ht="15" customHeight="1" x14ac:dyDescent="0.25">
      <c r="A77" s="1288"/>
      <c r="B77" s="1288"/>
      <c r="C77" s="1288"/>
      <c r="D77" s="1288"/>
      <c r="E77" s="1288"/>
      <c r="F77" s="1288"/>
      <c r="G77" s="1288"/>
      <c r="H77" s="1288"/>
      <c r="I77" s="1288"/>
    </row>
    <row r="78" spans="1:9" ht="15" customHeight="1" x14ac:dyDescent="0.25">
      <c r="A78" s="1288"/>
      <c r="B78" s="1288"/>
      <c r="C78" s="1288"/>
      <c r="D78" s="1288"/>
      <c r="E78" s="1288"/>
      <c r="F78" s="1288"/>
      <c r="G78" s="1288"/>
      <c r="H78" s="1288"/>
      <c r="I78" s="1288"/>
    </row>
    <row r="79" spans="1:9" ht="15" customHeight="1" x14ac:dyDescent="0.25">
      <c r="A79" s="1288"/>
      <c r="B79" s="1288"/>
      <c r="C79" s="1288"/>
      <c r="D79" s="1288"/>
      <c r="E79" s="1288"/>
      <c r="F79" s="1288"/>
      <c r="G79" s="1288"/>
      <c r="H79" s="1288"/>
      <c r="I79" s="1288"/>
    </row>
    <row r="80" spans="1:9" ht="15" customHeight="1" x14ac:dyDescent="0.25">
      <c r="A80" s="1288"/>
      <c r="B80" s="1288"/>
      <c r="C80" s="1288"/>
      <c r="D80" s="1288"/>
      <c r="E80" s="1288"/>
      <c r="F80" s="1288"/>
      <c r="G80" s="1288"/>
      <c r="H80" s="1288"/>
      <c r="I80" s="1288"/>
    </row>
    <row r="81" spans="1:9" ht="15" customHeight="1" x14ac:dyDescent="0.25">
      <c r="A81" s="1288"/>
      <c r="B81" s="1288"/>
      <c r="C81" s="1288"/>
      <c r="D81" s="1288"/>
      <c r="E81" s="1288"/>
      <c r="F81" s="1288"/>
      <c r="G81" s="1288"/>
      <c r="H81" s="1288"/>
      <c r="I81" s="1288"/>
    </row>
    <row r="82" spans="1:9" ht="15" customHeight="1" x14ac:dyDescent="0.25">
      <c r="A82" s="1288"/>
      <c r="B82" s="1288"/>
      <c r="C82" s="1288"/>
      <c r="D82" s="1288"/>
      <c r="E82" s="1288"/>
      <c r="F82" s="1288"/>
      <c r="G82" s="1288"/>
      <c r="H82" s="1288"/>
      <c r="I82" s="1288"/>
    </row>
    <row r="83" spans="1:9" ht="15" customHeight="1" x14ac:dyDescent="0.25">
      <c r="A83" s="1288"/>
      <c r="B83" s="1288"/>
      <c r="C83" s="1288"/>
      <c r="D83" s="1288"/>
      <c r="E83" s="1288"/>
      <c r="F83" s="1288"/>
      <c r="G83" s="1288"/>
      <c r="H83" s="1288"/>
      <c r="I83" s="1288"/>
    </row>
    <row r="84" spans="1:9" ht="15" customHeight="1" x14ac:dyDescent="0.25">
      <c r="A84" s="1288"/>
      <c r="B84" s="1288"/>
      <c r="C84" s="1288"/>
      <c r="D84" s="1288"/>
      <c r="E84" s="1288"/>
      <c r="F84" s="1288"/>
      <c r="G84" s="1288"/>
      <c r="H84" s="1288"/>
      <c r="I84" s="1288"/>
    </row>
    <row r="85" spans="1:9" ht="15" customHeight="1" x14ac:dyDescent="0.25">
      <c r="A85" s="1288"/>
      <c r="B85" s="1288"/>
      <c r="C85" s="1288"/>
      <c r="D85" s="1288"/>
      <c r="E85" s="1288"/>
      <c r="F85" s="1288"/>
      <c r="G85" s="1288"/>
      <c r="H85" s="1288"/>
      <c r="I85" s="1288"/>
    </row>
    <row r="86" spans="1:9" ht="15" customHeight="1" x14ac:dyDescent="0.25">
      <c r="A86" s="1288"/>
      <c r="B86" s="1288"/>
      <c r="C86" s="1288"/>
      <c r="D86" s="1288"/>
      <c r="E86" s="1288"/>
      <c r="F86" s="1288"/>
      <c r="G86" s="1288"/>
      <c r="H86" s="1288"/>
      <c r="I86" s="1288"/>
    </row>
    <row r="87" spans="1:9" ht="15" customHeight="1" x14ac:dyDescent="0.25">
      <c r="A87" s="1288"/>
      <c r="B87" s="1288"/>
      <c r="C87" s="1288"/>
      <c r="D87" s="1288"/>
      <c r="E87" s="1288"/>
      <c r="F87" s="1288"/>
      <c r="G87" s="1288"/>
      <c r="H87" s="1288"/>
      <c r="I87" s="1288"/>
    </row>
    <row r="88" spans="1:9" ht="15" customHeight="1" x14ac:dyDescent="0.25">
      <c r="A88" s="1288"/>
      <c r="B88" s="1288"/>
      <c r="C88" s="1288"/>
      <c r="D88" s="1288"/>
      <c r="E88" s="1288"/>
      <c r="F88" s="1288"/>
      <c r="G88" s="1288"/>
      <c r="H88" s="1288"/>
      <c r="I88" s="1288"/>
    </row>
    <row r="89" spans="1:9" ht="15" customHeight="1" x14ac:dyDescent="0.25">
      <c r="A89" s="1288"/>
      <c r="B89" s="1288"/>
      <c r="C89" s="1288"/>
      <c r="D89" s="1288"/>
      <c r="E89" s="1288"/>
      <c r="F89" s="1288"/>
      <c r="G89" s="1288"/>
      <c r="H89" s="1288"/>
      <c r="I89" s="1288"/>
    </row>
    <row r="90" spans="1:9" ht="15" customHeight="1" x14ac:dyDescent="0.25">
      <c r="A90" s="1288"/>
      <c r="B90" s="1288"/>
      <c r="C90" s="1288"/>
      <c r="D90" s="1288"/>
      <c r="E90" s="1288"/>
      <c r="F90" s="1288"/>
      <c r="G90" s="1288"/>
      <c r="H90" s="1288"/>
      <c r="I90" s="1288"/>
    </row>
    <row r="91" spans="1:9" ht="15" customHeight="1" x14ac:dyDescent="0.25">
      <c r="A91" s="1288"/>
      <c r="B91" s="1288"/>
      <c r="C91" s="1288"/>
      <c r="D91" s="1288"/>
      <c r="E91" s="1288"/>
      <c r="F91" s="1288"/>
      <c r="G91" s="1288"/>
      <c r="H91" s="1288"/>
      <c r="I91" s="1288"/>
    </row>
    <row r="92" spans="1:9" ht="15" customHeight="1" x14ac:dyDescent="0.25">
      <c r="A92" s="1288"/>
      <c r="B92" s="1288"/>
      <c r="C92" s="1288"/>
      <c r="D92" s="1288"/>
      <c r="E92" s="1288"/>
      <c r="F92" s="1288"/>
      <c r="G92" s="1288"/>
      <c r="H92" s="1288"/>
      <c r="I92" s="1288"/>
    </row>
    <row r="93" spans="1:9" ht="15" customHeight="1" x14ac:dyDescent="0.25">
      <c r="A93" s="1288" t="s">
        <v>7081</v>
      </c>
      <c r="B93" s="1288"/>
      <c r="C93" s="1288"/>
      <c r="D93" s="1288"/>
      <c r="E93" s="1288"/>
      <c r="F93" s="1288"/>
      <c r="G93" s="1288"/>
      <c r="H93" s="1288"/>
      <c r="I93" s="1288"/>
    </row>
    <row r="94" spans="1:9" ht="15" customHeight="1" x14ac:dyDescent="0.25">
      <c r="A94" s="1288"/>
      <c r="B94" s="1288"/>
      <c r="C94" s="1288"/>
      <c r="D94" s="1288"/>
      <c r="E94" s="1288"/>
      <c r="F94" s="1288"/>
      <c r="G94" s="1288"/>
      <c r="H94" s="1288"/>
      <c r="I94" s="1288"/>
    </row>
    <row r="95" spans="1:9" ht="15" customHeight="1" x14ac:dyDescent="0.25">
      <c r="A95" s="1288"/>
      <c r="B95" s="1288"/>
      <c r="C95" s="1288"/>
      <c r="D95" s="1288"/>
      <c r="E95" s="1288"/>
      <c r="F95" s="1288"/>
      <c r="G95" s="1288"/>
      <c r="H95" s="1288"/>
      <c r="I95" s="1288"/>
    </row>
    <row r="96" spans="1:9" ht="15" customHeight="1" x14ac:dyDescent="0.25">
      <c r="A96" s="1288"/>
      <c r="B96" s="1288"/>
      <c r="C96" s="1288"/>
      <c r="D96" s="1288"/>
      <c r="E96" s="1288"/>
      <c r="F96" s="1288"/>
      <c r="G96" s="1288"/>
      <c r="H96" s="1288"/>
      <c r="I96" s="1288"/>
    </row>
    <row r="97" spans="1:9" ht="15" customHeight="1" x14ac:dyDescent="0.25">
      <c r="A97" s="1288"/>
      <c r="B97" s="1288"/>
      <c r="C97" s="1288"/>
      <c r="D97" s="1288"/>
      <c r="E97" s="1288"/>
      <c r="F97" s="1288"/>
      <c r="G97" s="1288"/>
      <c r="H97" s="1288"/>
      <c r="I97" s="1288"/>
    </row>
    <row r="98" spans="1:9" ht="15" customHeight="1" x14ac:dyDescent="0.25">
      <c r="A98" s="1288"/>
      <c r="B98" s="1288"/>
      <c r="C98" s="1288"/>
      <c r="D98" s="1288"/>
      <c r="E98" s="1288"/>
      <c r="F98" s="1288"/>
      <c r="G98" s="1288"/>
      <c r="H98" s="1288"/>
      <c r="I98" s="1288"/>
    </row>
    <row r="99" spans="1:9" ht="15" customHeight="1" x14ac:dyDescent="0.25">
      <c r="A99" s="1288"/>
      <c r="B99" s="1288"/>
      <c r="C99" s="1288"/>
      <c r="D99" s="1288"/>
      <c r="E99" s="1288"/>
      <c r="F99" s="1288"/>
      <c r="G99" s="1288"/>
      <c r="H99" s="1288"/>
      <c r="I99" s="1288"/>
    </row>
    <row r="100" spans="1:9" ht="15" customHeight="1" x14ac:dyDescent="0.25">
      <c r="A100" s="1288"/>
      <c r="B100" s="1288"/>
      <c r="C100" s="1288"/>
      <c r="D100" s="1288"/>
      <c r="E100" s="1288"/>
      <c r="F100" s="1288"/>
      <c r="G100" s="1288"/>
      <c r="H100" s="1288"/>
      <c r="I100" s="1288"/>
    </row>
    <row r="101" spans="1:9" ht="15" customHeight="1" x14ac:dyDescent="0.25">
      <c r="A101" s="582"/>
      <c r="B101" s="582"/>
      <c r="C101" s="582"/>
      <c r="D101" s="589" t="s">
        <v>7076</v>
      </c>
      <c r="E101" s="582"/>
      <c r="F101" s="582"/>
      <c r="G101" s="582"/>
      <c r="H101" s="582"/>
    </row>
    <row r="102" spans="1:9" ht="15" customHeight="1" x14ac:dyDescent="0.25">
      <c r="A102" s="582"/>
      <c r="B102" s="582"/>
      <c r="C102" s="582"/>
      <c r="D102" s="582"/>
      <c r="E102" s="582"/>
      <c r="F102" s="582"/>
      <c r="G102" s="582"/>
      <c r="H102" s="582"/>
    </row>
    <row r="103" spans="1:9" ht="15" customHeight="1" x14ac:dyDescent="0.25">
      <c r="A103" s="1288" t="s">
        <v>7085</v>
      </c>
      <c r="B103" s="1288"/>
      <c r="C103" s="1288"/>
      <c r="D103" s="1288"/>
      <c r="E103" s="1288"/>
      <c r="F103" s="1288"/>
      <c r="G103" s="1288"/>
      <c r="H103" s="1288"/>
      <c r="I103" s="1288"/>
    </row>
    <row r="104" spans="1:9" ht="15" customHeight="1" x14ac:dyDescent="0.25">
      <c r="A104" s="1288"/>
      <c r="B104" s="1288"/>
      <c r="C104" s="1288"/>
      <c r="D104" s="1288"/>
      <c r="E104" s="1288"/>
      <c r="F104" s="1288"/>
      <c r="G104" s="1288"/>
      <c r="H104" s="1288"/>
      <c r="I104" s="1288"/>
    </row>
    <row r="105" spans="1:9" ht="15" customHeight="1" x14ac:dyDescent="0.25">
      <c r="A105" s="1288"/>
      <c r="B105" s="1288"/>
      <c r="C105" s="1288"/>
      <c r="D105" s="1288"/>
      <c r="E105" s="1288"/>
      <c r="F105" s="1288"/>
      <c r="G105" s="1288"/>
      <c r="H105" s="1288"/>
      <c r="I105" s="1288"/>
    </row>
    <row r="106" spans="1:9" ht="15" customHeight="1" x14ac:dyDescent="0.25">
      <c r="A106" s="1288"/>
      <c r="B106" s="1288"/>
      <c r="C106" s="1288"/>
      <c r="D106" s="1288"/>
      <c r="E106" s="1288"/>
      <c r="F106" s="1288"/>
      <c r="G106" s="1288"/>
      <c r="H106" s="1288"/>
      <c r="I106" s="1288"/>
    </row>
    <row r="107" spans="1:9" ht="15" customHeight="1" x14ac:dyDescent="0.25">
      <c r="A107" s="1288"/>
      <c r="B107" s="1288"/>
      <c r="C107" s="1288"/>
      <c r="D107" s="1288"/>
      <c r="E107" s="1288"/>
      <c r="F107" s="1288"/>
      <c r="G107" s="1288"/>
      <c r="H107" s="1288"/>
      <c r="I107" s="1288"/>
    </row>
    <row r="108" spans="1:9" ht="15" customHeight="1" x14ac:dyDescent="0.25">
      <c r="A108" s="1288"/>
      <c r="B108" s="1288"/>
      <c r="C108" s="1288"/>
      <c r="D108" s="1288"/>
      <c r="E108" s="1288"/>
      <c r="F108" s="1288"/>
      <c r="G108" s="1288"/>
      <c r="H108" s="1288"/>
      <c r="I108" s="1288"/>
    </row>
    <row r="109" spans="1:9" ht="15" customHeight="1" x14ac:dyDescent="0.25">
      <c r="A109" s="1288"/>
      <c r="B109" s="1288"/>
      <c r="C109" s="1288"/>
      <c r="D109" s="1288"/>
      <c r="E109" s="1288"/>
      <c r="F109" s="1288"/>
      <c r="G109" s="1288"/>
      <c r="H109" s="1288"/>
      <c r="I109" s="1288"/>
    </row>
    <row r="110" spans="1:9" ht="15" customHeight="1" x14ac:dyDescent="0.25">
      <c r="A110" s="1288"/>
      <c r="B110" s="1288"/>
      <c r="C110" s="1288"/>
      <c r="D110" s="1288"/>
      <c r="E110" s="1288"/>
      <c r="F110" s="1288"/>
      <c r="G110" s="1288"/>
      <c r="H110" s="1288"/>
      <c r="I110" s="1288"/>
    </row>
    <row r="111" spans="1:9" ht="15" customHeight="1" x14ac:dyDescent="0.25">
      <c r="A111" s="1288"/>
      <c r="B111" s="1288"/>
      <c r="C111" s="1288"/>
      <c r="D111" s="1288"/>
      <c r="E111" s="1288"/>
      <c r="F111" s="1288"/>
      <c r="G111" s="1288"/>
      <c r="H111" s="1288"/>
      <c r="I111" s="1288"/>
    </row>
    <row r="112" spans="1:9" ht="15" customHeight="1" x14ac:dyDescent="0.25">
      <c r="A112" s="1288"/>
      <c r="B112" s="1288"/>
      <c r="C112" s="1288"/>
      <c r="D112" s="1288"/>
      <c r="E112" s="1288"/>
      <c r="F112" s="1288"/>
      <c r="G112" s="1288"/>
      <c r="H112" s="1288"/>
      <c r="I112" s="1288"/>
    </row>
    <row r="113" spans="1:9" ht="15" customHeight="1" x14ac:dyDescent="0.25">
      <c r="A113" s="1288"/>
      <c r="B113" s="1288"/>
      <c r="C113" s="1288"/>
      <c r="D113" s="1288"/>
      <c r="E113" s="1288"/>
      <c r="F113" s="1288"/>
      <c r="G113" s="1288"/>
      <c r="H113" s="1288"/>
      <c r="I113" s="1288"/>
    </row>
    <row r="114" spans="1:9" ht="15" customHeight="1" x14ac:dyDescent="0.25">
      <c r="A114" s="1288"/>
      <c r="B114" s="1288"/>
      <c r="C114" s="1288"/>
      <c r="D114" s="1288"/>
      <c r="E114" s="1288"/>
      <c r="F114" s="1288"/>
      <c r="G114" s="1288"/>
      <c r="H114" s="1288"/>
      <c r="I114" s="1288"/>
    </row>
    <row r="115" spans="1:9" ht="15" customHeight="1" x14ac:dyDescent="0.25">
      <c r="A115" s="1288"/>
      <c r="B115" s="1288"/>
      <c r="C115" s="1288"/>
      <c r="D115" s="1288"/>
      <c r="E115" s="1288"/>
      <c r="F115" s="1288"/>
      <c r="G115" s="1288"/>
      <c r="H115" s="1288"/>
      <c r="I115" s="1288"/>
    </row>
    <row r="116" spans="1:9" ht="15" customHeight="1" x14ac:dyDescent="0.25">
      <c r="A116" s="1288"/>
      <c r="B116" s="1288"/>
      <c r="C116" s="1288"/>
      <c r="D116" s="1288"/>
      <c r="E116" s="1288"/>
      <c r="F116" s="1288"/>
      <c r="G116" s="1288"/>
      <c r="H116" s="1288"/>
      <c r="I116" s="1288"/>
    </row>
    <row r="117" spans="1:9" ht="15" customHeight="1" x14ac:dyDescent="0.25">
      <c r="A117" s="1288"/>
      <c r="B117" s="1288"/>
      <c r="C117" s="1288"/>
      <c r="D117" s="1288"/>
      <c r="E117" s="1288"/>
      <c r="F117" s="1288"/>
      <c r="G117" s="1288"/>
      <c r="H117" s="1288"/>
      <c r="I117" s="1288"/>
    </row>
    <row r="118" spans="1:9" ht="15" customHeight="1" x14ac:dyDescent="0.25">
      <c r="A118" s="1288"/>
      <c r="B118" s="1288"/>
      <c r="C118" s="1288"/>
      <c r="D118" s="1288"/>
      <c r="E118" s="1288"/>
      <c r="F118" s="1288"/>
      <c r="G118" s="1288"/>
      <c r="H118" s="1288"/>
      <c r="I118" s="1288"/>
    </row>
    <row r="119" spans="1:9" ht="15" customHeight="1" x14ac:dyDescent="0.25">
      <c r="A119" s="1288"/>
      <c r="B119" s="1288"/>
      <c r="C119" s="1288"/>
      <c r="D119" s="1288"/>
      <c r="E119" s="1288"/>
      <c r="F119" s="1288"/>
      <c r="G119" s="1288"/>
      <c r="H119" s="1288"/>
      <c r="I119" s="1288"/>
    </row>
    <row r="120" spans="1:9" ht="15" customHeight="1" x14ac:dyDescent="0.25">
      <c r="A120" s="1288"/>
      <c r="B120" s="1288"/>
      <c r="C120" s="1288"/>
      <c r="D120" s="1288"/>
      <c r="E120" s="1288"/>
      <c r="F120" s="1288"/>
      <c r="G120" s="1288"/>
      <c r="H120" s="1288"/>
      <c r="I120" s="1288"/>
    </row>
    <row r="121" spans="1:9" ht="15" customHeight="1" x14ac:dyDescent="0.25">
      <c r="A121" s="1288"/>
      <c r="B121" s="1288"/>
      <c r="C121" s="1288"/>
      <c r="D121" s="1288"/>
      <c r="E121" s="1288"/>
      <c r="F121" s="1288"/>
      <c r="G121" s="1288"/>
      <c r="H121" s="1288"/>
      <c r="I121" s="1288"/>
    </row>
    <row r="122" spans="1:9" ht="15" customHeight="1" x14ac:dyDescent="0.25">
      <c r="A122" s="1288"/>
      <c r="B122" s="1288"/>
      <c r="C122" s="1288"/>
      <c r="D122" s="1288"/>
      <c r="E122" s="1288"/>
      <c r="F122" s="1288"/>
      <c r="G122" s="1288"/>
      <c r="H122" s="1288"/>
      <c r="I122" s="1288"/>
    </row>
    <row r="123" spans="1:9" ht="15" customHeight="1" x14ac:dyDescent="0.25">
      <c r="A123" s="1288"/>
      <c r="B123" s="1288"/>
      <c r="C123" s="1288"/>
      <c r="D123" s="1288"/>
      <c r="E123" s="1288"/>
      <c r="F123" s="1288"/>
      <c r="G123" s="1288"/>
      <c r="H123" s="1288"/>
      <c r="I123" s="1288"/>
    </row>
    <row r="124" spans="1:9" ht="15" customHeight="1" x14ac:dyDescent="0.25">
      <c r="A124" s="1288"/>
      <c r="B124" s="1288"/>
      <c r="C124" s="1288"/>
      <c r="D124" s="1288"/>
      <c r="E124" s="1288"/>
      <c r="F124" s="1288"/>
      <c r="G124" s="1288"/>
      <c r="H124" s="1288"/>
      <c r="I124" s="1288"/>
    </row>
    <row r="125" spans="1:9" ht="15" customHeight="1" x14ac:dyDescent="0.25">
      <c r="A125" s="1288"/>
      <c r="B125" s="1288"/>
      <c r="C125" s="1288"/>
      <c r="D125" s="1288"/>
      <c r="E125" s="1288"/>
      <c r="F125" s="1288"/>
      <c r="G125" s="1288"/>
      <c r="H125" s="1288"/>
      <c r="I125" s="1288"/>
    </row>
    <row r="126" spans="1:9" ht="15" customHeight="1" x14ac:dyDescent="0.25">
      <c r="A126" s="1288"/>
      <c r="B126" s="1288"/>
      <c r="C126" s="1288"/>
      <c r="D126" s="1288"/>
      <c r="E126" s="1288"/>
      <c r="F126" s="1288"/>
      <c r="G126" s="1288"/>
      <c r="H126" s="1288"/>
      <c r="I126" s="1288"/>
    </row>
    <row r="127" spans="1:9" ht="15" customHeight="1" x14ac:dyDescent="0.25">
      <c r="A127" s="1288"/>
      <c r="B127" s="1288"/>
      <c r="C127" s="1288"/>
      <c r="D127" s="1288"/>
      <c r="E127" s="1288"/>
      <c r="F127" s="1288"/>
      <c r="G127" s="1288"/>
      <c r="H127" s="1288"/>
      <c r="I127" s="1288"/>
    </row>
    <row r="128" spans="1:9" ht="15" customHeight="1" x14ac:dyDescent="0.25">
      <c r="A128" s="1288"/>
      <c r="B128" s="1288"/>
      <c r="C128" s="1288"/>
      <c r="D128" s="1288"/>
      <c r="E128" s="1288"/>
      <c r="F128" s="1288"/>
      <c r="G128" s="1288"/>
      <c r="H128" s="1288"/>
      <c r="I128" s="1288"/>
    </row>
    <row r="129" spans="1:9" ht="15" customHeight="1" x14ac:dyDescent="0.25">
      <c r="A129" s="1288"/>
      <c r="B129" s="1288"/>
      <c r="C129" s="1288"/>
      <c r="D129" s="1288"/>
      <c r="E129" s="1288"/>
      <c r="F129" s="1288"/>
      <c r="G129" s="1288"/>
      <c r="H129" s="1288"/>
      <c r="I129" s="1288"/>
    </row>
    <row r="130" spans="1:9" ht="16.5" customHeight="1" x14ac:dyDescent="0.25">
      <c r="A130" s="1288"/>
      <c r="B130" s="1288"/>
      <c r="C130" s="1288"/>
      <c r="D130" s="1288"/>
      <c r="E130" s="1288"/>
      <c r="F130" s="1288"/>
      <c r="G130" s="1288"/>
      <c r="H130" s="1288"/>
      <c r="I130" s="1288"/>
    </row>
    <row r="131" spans="1:9" ht="16.5" customHeight="1" x14ac:dyDescent="0.25">
      <c r="A131" s="1288"/>
      <c r="B131" s="1288"/>
      <c r="C131" s="1288"/>
      <c r="D131" s="1288"/>
      <c r="E131" s="1288"/>
      <c r="F131" s="1288"/>
      <c r="G131" s="1288"/>
      <c r="H131" s="1288"/>
      <c r="I131" s="1288"/>
    </row>
    <row r="132" spans="1:9" ht="16.5" customHeight="1" x14ac:dyDescent="0.25">
      <c r="A132" s="1288"/>
      <c r="B132" s="1288"/>
      <c r="C132" s="1288"/>
      <c r="D132" s="1288"/>
      <c r="E132" s="1288"/>
      <c r="F132" s="1288"/>
      <c r="G132" s="1288"/>
      <c r="H132" s="1288"/>
      <c r="I132" s="1288"/>
    </row>
    <row r="133" spans="1:9" ht="16.5" customHeight="1" x14ac:dyDescent="0.25">
      <c r="A133" s="1288"/>
      <c r="B133" s="1288"/>
      <c r="C133" s="1288"/>
      <c r="D133" s="1288"/>
      <c r="E133" s="1288"/>
      <c r="F133" s="1288"/>
      <c r="G133" s="1288"/>
      <c r="H133" s="1288"/>
      <c r="I133" s="1288"/>
    </row>
    <row r="134" spans="1:9" ht="16.5" customHeight="1" x14ac:dyDescent="0.25">
      <c r="A134" s="1288"/>
      <c r="B134" s="1288"/>
      <c r="C134" s="1288"/>
      <c r="D134" s="1288"/>
      <c r="E134" s="1288"/>
      <c r="F134" s="1288"/>
      <c r="G134" s="1288"/>
      <c r="H134" s="1288"/>
      <c r="I134" s="1288"/>
    </row>
    <row r="135" spans="1:9" ht="16.5" customHeight="1" x14ac:dyDescent="0.25">
      <c r="A135" s="1288"/>
      <c r="B135" s="1288"/>
      <c r="C135" s="1288"/>
      <c r="D135" s="1288"/>
      <c r="E135" s="1288"/>
      <c r="F135" s="1288"/>
      <c r="G135" s="1288"/>
      <c r="H135" s="1288"/>
      <c r="I135" s="1288"/>
    </row>
    <row r="136" spans="1:9" ht="16.5" customHeight="1" x14ac:dyDescent="0.25">
      <c r="A136" s="1288"/>
      <c r="B136" s="1288"/>
      <c r="C136" s="1288"/>
      <c r="D136" s="1288"/>
      <c r="E136" s="1288"/>
      <c r="F136" s="1288"/>
      <c r="G136" s="1288"/>
      <c r="H136" s="1288"/>
      <c r="I136" s="1288"/>
    </row>
    <row r="137" spans="1:9" ht="16.5" customHeight="1" x14ac:dyDescent="0.25">
      <c r="A137" s="1288"/>
      <c r="B137" s="1288"/>
      <c r="C137" s="1288"/>
      <c r="D137" s="1288"/>
      <c r="E137" s="1288"/>
      <c r="F137" s="1288"/>
      <c r="G137" s="1288"/>
      <c r="H137" s="1288"/>
      <c r="I137" s="1288"/>
    </row>
    <row r="138" spans="1:9" ht="16.5" customHeight="1" x14ac:dyDescent="0.25">
      <c r="A138" s="1288"/>
      <c r="B138" s="1288"/>
      <c r="C138" s="1288"/>
      <c r="D138" s="1288"/>
      <c r="E138" s="1288"/>
      <c r="F138" s="1288"/>
      <c r="G138" s="1288"/>
      <c r="H138" s="1288"/>
      <c r="I138" s="1288"/>
    </row>
    <row r="139" spans="1:9" x14ac:dyDescent="0.25">
      <c r="A139" s="564"/>
      <c r="B139" s="564"/>
      <c r="C139" s="564"/>
      <c r="D139" s="564"/>
      <c r="E139" s="564"/>
      <c r="F139" s="564"/>
      <c r="G139" s="564"/>
      <c r="H139" s="564"/>
    </row>
    <row r="140" spans="1:9" ht="16.5" x14ac:dyDescent="0.3">
      <c r="A140" s="559"/>
      <c r="B140" s="559"/>
      <c r="C140" s="559"/>
      <c r="D140" s="583" t="s">
        <v>7035</v>
      </c>
      <c r="E140" s="559"/>
    </row>
    <row r="141" spans="1:9" ht="16.5" x14ac:dyDescent="0.3">
      <c r="A141" s="559" t="s">
        <v>7036</v>
      </c>
      <c r="B141" s="559"/>
      <c r="C141" s="559"/>
      <c r="D141" s="559"/>
      <c r="E141" s="559"/>
    </row>
    <row r="142" spans="1:9" ht="16.5" x14ac:dyDescent="0.3">
      <c r="A142" s="559" t="s">
        <v>7037</v>
      </c>
      <c r="B142" s="559"/>
      <c r="C142" s="559"/>
      <c r="D142" s="559"/>
      <c r="E142" s="559"/>
    </row>
    <row r="143" spans="1:9" ht="16.5" x14ac:dyDescent="0.3">
      <c r="A143" s="559" t="s">
        <v>7038</v>
      </c>
      <c r="B143" s="559"/>
      <c r="C143" s="559"/>
      <c r="D143" s="559"/>
      <c r="E143" s="559"/>
    </row>
    <row r="144" spans="1:9" ht="16.5" x14ac:dyDescent="0.3">
      <c r="A144" s="559"/>
      <c r="B144" s="559"/>
      <c r="C144" s="559"/>
      <c r="D144" s="559"/>
      <c r="E144" s="559"/>
    </row>
    <row r="145" spans="1:5" ht="16.5" x14ac:dyDescent="0.3">
      <c r="A145" s="559" t="s">
        <v>7039</v>
      </c>
      <c r="B145" s="559"/>
      <c r="C145" s="559"/>
      <c r="D145" s="559"/>
      <c r="E145" s="559"/>
    </row>
    <row r="146" spans="1:5" ht="16.5" x14ac:dyDescent="0.3">
      <c r="A146" s="559"/>
      <c r="B146" s="559"/>
      <c r="C146" s="559"/>
      <c r="D146" s="559"/>
      <c r="E146" s="559"/>
    </row>
    <row r="147" spans="1:5" ht="16.5" x14ac:dyDescent="0.3">
      <c r="A147" s="560" t="str">
        <f>FORMATOS!E9</f>
        <v>LEIDIS RICO PEÑA</v>
      </c>
      <c r="B147" s="559"/>
      <c r="C147" s="559"/>
      <c r="D147" s="559"/>
      <c r="E147" s="559"/>
    </row>
    <row r="148" spans="1:5" ht="16.5" x14ac:dyDescent="0.3">
      <c r="A148" s="567">
        <f>FORMATOS!E10</f>
        <v>1140908897</v>
      </c>
      <c r="B148" s="559"/>
      <c r="C148" s="559"/>
      <c r="D148" s="559"/>
      <c r="E148" s="559"/>
    </row>
    <row r="149" spans="1:5" x14ac:dyDescent="0.25">
      <c r="A149" s="566"/>
    </row>
    <row r="150" spans="1:5" ht="15.75" x14ac:dyDescent="0.25">
      <c r="D150" s="565" t="s">
        <v>7034</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302">
        <f ca="1">TODAY()</f>
        <v>46265</v>
      </c>
      <c r="B1" s="1302"/>
      <c r="C1" s="1302"/>
      <c r="D1" s="627"/>
      <c r="E1" s="627"/>
      <c r="F1" s="627"/>
      <c r="G1" s="627"/>
      <c r="H1" s="559"/>
    </row>
    <row r="2" spans="1:8" ht="17.25" x14ac:dyDescent="0.3">
      <c r="A2" s="627"/>
      <c r="B2" s="627"/>
      <c r="C2" s="627"/>
      <c r="D2" s="627"/>
      <c r="E2" s="627"/>
      <c r="F2" s="627"/>
      <c r="G2" s="627"/>
      <c r="H2" s="559"/>
    </row>
    <row r="3" spans="1:8" ht="17.25" x14ac:dyDescent="0.3">
      <c r="A3" s="627" t="s">
        <v>7303</v>
      </c>
      <c r="B3" s="627"/>
      <c r="C3" s="627"/>
      <c r="D3" s="627"/>
      <c r="E3" s="627"/>
      <c r="F3" s="627"/>
      <c r="G3" s="627"/>
      <c r="H3" s="559"/>
    </row>
    <row r="4" spans="1:8" ht="17.25" x14ac:dyDescent="0.3">
      <c r="A4" s="641" t="s">
        <v>7304</v>
      </c>
      <c r="B4" s="627"/>
      <c r="C4" s="627"/>
      <c r="D4" s="627"/>
      <c r="E4" s="627"/>
      <c r="F4" s="627"/>
      <c r="G4" s="627"/>
      <c r="H4" s="559"/>
    </row>
    <row r="5" spans="1:8" ht="17.25" x14ac:dyDescent="0.3">
      <c r="A5" s="641" t="s">
        <v>7341</v>
      </c>
      <c r="B5" s="627"/>
      <c r="C5" s="627"/>
      <c r="D5" s="627"/>
      <c r="E5" s="627"/>
      <c r="F5" s="627"/>
      <c r="G5" s="627"/>
      <c r="H5" s="559"/>
    </row>
    <row r="6" spans="1:8" ht="17.25" x14ac:dyDescent="0.3">
      <c r="A6" s="641"/>
      <c r="B6" s="627"/>
      <c r="C6" s="627"/>
      <c r="D6" s="627"/>
      <c r="E6" s="627"/>
      <c r="F6" s="627"/>
      <c r="G6" s="627"/>
      <c r="H6" s="559"/>
    </row>
    <row r="7" spans="1:8" ht="17.25" x14ac:dyDescent="0.3">
      <c r="A7" s="641" t="s">
        <v>7305</v>
      </c>
      <c r="B7" s="627"/>
      <c r="C7" s="627" t="str">
        <f>FORMATOS!E9</f>
        <v>LEIDIS RICO PEÑA</v>
      </c>
      <c r="D7" s="627"/>
      <c r="E7" s="627"/>
      <c r="F7" s="627"/>
      <c r="G7" s="627"/>
      <c r="H7" s="559"/>
    </row>
    <row r="8" spans="1:8" ht="17.25" x14ac:dyDescent="0.3">
      <c r="A8" s="641" t="s">
        <v>7306</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7029</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7342</v>
      </c>
      <c r="E12" s="627"/>
      <c r="F12" s="627"/>
      <c r="G12" s="627"/>
      <c r="H12" s="559"/>
    </row>
    <row r="13" spans="1:8" ht="17.25" x14ac:dyDescent="0.3">
      <c r="A13" s="851">
        <f>FORMATOS!E10</f>
        <v>1140908897</v>
      </c>
      <c r="B13" s="645" t="s">
        <v>7307</v>
      </c>
      <c r="C13" s="646"/>
      <c r="D13" s="646"/>
      <c r="E13" s="646"/>
      <c r="F13" s="646"/>
      <c r="G13" s="647"/>
      <c r="H13" s="559"/>
    </row>
    <row r="14" spans="1:8" ht="16.5" customHeight="1" x14ac:dyDescent="0.25">
      <c r="A14" s="1298" t="s">
        <v>7308</v>
      </c>
      <c r="B14" s="1298"/>
      <c r="C14" s="1298"/>
      <c r="D14" s="1298"/>
      <c r="E14" s="1298"/>
      <c r="F14" s="1298"/>
      <c r="G14" s="1298"/>
      <c r="H14" s="594"/>
    </row>
    <row r="15" spans="1:8" ht="16.5" customHeight="1" x14ac:dyDescent="0.25">
      <c r="A15" s="1298"/>
      <c r="B15" s="1298"/>
      <c r="C15" s="1298"/>
      <c r="D15" s="1298"/>
      <c r="E15" s="1298"/>
      <c r="F15" s="1298"/>
      <c r="G15" s="1298"/>
      <c r="H15" s="594"/>
    </row>
    <row r="16" spans="1:8" ht="16.5" customHeight="1" x14ac:dyDescent="0.25">
      <c r="A16" s="1298"/>
      <c r="B16" s="1298"/>
      <c r="C16" s="1298"/>
      <c r="D16" s="1298"/>
      <c r="E16" s="1298"/>
      <c r="F16" s="1298"/>
      <c r="G16" s="1298"/>
      <c r="H16" s="683"/>
    </row>
    <row r="17" spans="1:8" ht="16.5" customHeight="1" x14ac:dyDescent="0.3">
      <c r="A17" s="1298"/>
      <c r="B17" s="1298"/>
      <c r="C17" s="1298"/>
      <c r="D17" s="1298"/>
      <c r="E17" s="1298"/>
      <c r="F17" s="1298"/>
      <c r="G17" s="1298"/>
      <c r="H17" s="559"/>
    </row>
    <row r="18" spans="1:8" ht="16.5" customHeight="1" x14ac:dyDescent="0.3">
      <c r="A18" s="1298"/>
      <c r="B18" s="1298"/>
      <c r="C18" s="1298"/>
      <c r="D18" s="1298"/>
      <c r="E18" s="1298"/>
      <c r="F18" s="1298"/>
      <c r="G18" s="1298"/>
      <c r="H18" s="559"/>
    </row>
    <row r="19" spans="1:8" ht="16.5" customHeight="1" x14ac:dyDescent="0.3">
      <c r="A19" s="1298"/>
      <c r="B19" s="1298"/>
      <c r="C19" s="1298"/>
      <c r="D19" s="1298"/>
      <c r="E19" s="1298"/>
      <c r="F19" s="1298"/>
      <c r="G19" s="1298"/>
      <c r="H19" s="559"/>
    </row>
    <row r="20" spans="1:8" ht="24" customHeight="1" x14ac:dyDescent="0.3">
      <c r="A20" s="1298"/>
      <c r="B20" s="1298"/>
      <c r="C20" s="1298"/>
      <c r="D20" s="1298"/>
      <c r="E20" s="1298"/>
      <c r="F20" s="1298"/>
      <c r="G20" s="1298"/>
      <c r="H20" s="584"/>
    </row>
    <row r="21" spans="1:8" ht="15" customHeight="1" x14ac:dyDescent="0.25">
      <c r="A21" s="852"/>
      <c r="B21" s="852"/>
      <c r="C21" s="852"/>
      <c r="D21" s="852"/>
      <c r="E21" s="852"/>
      <c r="F21" s="852"/>
      <c r="G21" s="852"/>
      <c r="H21" s="850"/>
    </row>
    <row r="22" spans="1:8" ht="15" customHeight="1" x14ac:dyDescent="0.25">
      <c r="A22" s="853"/>
      <c r="B22" s="853"/>
      <c r="C22" s="853"/>
      <c r="D22" s="648" t="s">
        <v>7075</v>
      </c>
      <c r="E22" s="853"/>
      <c r="F22" s="853"/>
      <c r="G22" s="853"/>
      <c r="H22" s="850"/>
    </row>
    <row r="23" spans="1:8" ht="15" customHeight="1" x14ac:dyDescent="0.25">
      <c r="A23" s="853"/>
      <c r="B23" s="853"/>
      <c r="C23" s="853"/>
      <c r="D23" s="853"/>
      <c r="E23" s="649"/>
      <c r="F23" s="853"/>
      <c r="G23" s="853"/>
      <c r="H23" s="850"/>
    </row>
    <row r="24" spans="1:8" ht="15" customHeight="1" x14ac:dyDescent="0.25">
      <c r="A24" s="852" t="s">
        <v>7338</v>
      </c>
      <c r="B24" s="852" t="s">
        <v>7309</v>
      </c>
      <c r="C24" s="1303">
        <f>FORMATOS!E16</f>
        <v>46175</v>
      </c>
      <c r="D24" s="1303"/>
      <c r="E24" s="627" t="s">
        <v>7426</v>
      </c>
      <c r="F24" s="649"/>
      <c r="G24" s="649"/>
      <c r="H24" s="850"/>
    </row>
    <row r="25" spans="1:8" ht="18" customHeight="1" x14ac:dyDescent="0.25">
      <c r="A25" s="854" t="s">
        <v>7427</v>
      </c>
      <c r="B25" s="852"/>
      <c r="C25" s="852"/>
      <c r="D25" s="852"/>
      <c r="E25" s="852"/>
      <c r="F25" s="852"/>
      <c r="G25" s="852"/>
      <c r="H25" s="850"/>
    </row>
    <row r="26" spans="1:8" ht="15" customHeight="1" x14ac:dyDescent="0.3">
      <c r="A26" s="650"/>
      <c r="B26" s="852"/>
      <c r="C26" s="852"/>
      <c r="D26" s="852"/>
      <c r="E26" s="852"/>
      <c r="F26" s="852"/>
      <c r="G26" s="852"/>
      <c r="H26" s="563"/>
    </row>
    <row r="27" spans="1:8" ht="17.25" customHeight="1" x14ac:dyDescent="0.25">
      <c r="A27" s="641" t="s">
        <v>7339</v>
      </c>
      <c r="B27" s="854" t="s">
        <v>8327</v>
      </c>
      <c r="C27" s="852"/>
      <c r="D27" s="852"/>
      <c r="E27" s="852"/>
      <c r="F27" s="852"/>
      <c r="G27" s="852"/>
      <c r="H27" s="563"/>
    </row>
    <row r="28" spans="1:8" ht="15" customHeight="1" x14ac:dyDescent="0.3">
      <c r="A28" s="1304" t="str">
        <f>FORMATOS!E13</f>
        <v>OOFICIO SMTTV-003693</v>
      </c>
      <c r="B28" s="1304"/>
      <c r="C28" s="852"/>
      <c r="D28" s="852"/>
      <c r="E28" s="852"/>
      <c r="F28" s="852"/>
      <c r="G28" s="852"/>
      <c r="H28" s="850"/>
    </row>
    <row r="29" spans="1:8" ht="18" customHeight="1" x14ac:dyDescent="0.3">
      <c r="A29" s="650"/>
      <c r="B29" s="852"/>
      <c r="C29" s="852"/>
      <c r="D29" s="852"/>
      <c r="E29" s="852"/>
      <c r="F29" s="852"/>
      <c r="G29" s="852"/>
      <c r="H29" s="850"/>
    </row>
    <row r="30" spans="1:8" ht="18" customHeight="1" x14ac:dyDescent="0.25">
      <c r="A30" s="651" t="s">
        <v>7312</v>
      </c>
      <c r="B30" s="854" t="s">
        <v>8319</v>
      </c>
      <c r="C30" s="1303">
        <f>FORMATOS!E15</f>
        <v>46158</v>
      </c>
      <c r="D30" s="1303"/>
      <c r="E30" s="854" t="s">
        <v>8320</v>
      </c>
      <c r="F30" s="852"/>
      <c r="G30" s="852"/>
      <c r="H30" s="850"/>
    </row>
    <row r="31" spans="1:8" ht="15" customHeight="1" x14ac:dyDescent="0.25">
      <c r="A31" s="1301" t="s">
        <v>8321</v>
      </c>
      <c r="B31" s="1301"/>
      <c r="C31" s="1301"/>
      <c r="D31" s="1301"/>
      <c r="E31" s="1301"/>
      <c r="F31" s="1301"/>
      <c r="G31" s="852"/>
      <c r="H31" s="850"/>
    </row>
    <row r="32" spans="1:8" ht="19.5" customHeight="1" x14ac:dyDescent="0.25">
      <c r="A32" s="1301"/>
      <c r="B32" s="1301"/>
      <c r="C32" s="1301"/>
      <c r="D32" s="1301"/>
      <c r="E32" s="1301"/>
      <c r="F32" s="1301"/>
      <c r="G32" s="852"/>
      <c r="H32" s="850"/>
    </row>
    <row r="33" spans="1:8" ht="15" customHeight="1" x14ac:dyDescent="0.25">
      <c r="A33" s="852"/>
      <c r="B33" s="852"/>
      <c r="C33" s="852"/>
      <c r="D33" s="852"/>
      <c r="E33" s="852"/>
      <c r="F33" s="852"/>
      <c r="G33" s="852"/>
      <c r="H33" s="850"/>
    </row>
    <row r="34" spans="1:8" ht="15" customHeight="1" x14ac:dyDescent="0.25">
      <c r="A34" s="651"/>
      <c r="B34" s="852"/>
      <c r="C34" s="852"/>
      <c r="D34" s="852"/>
      <c r="E34" s="852"/>
      <c r="F34" s="852"/>
      <c r="G34" s="852"/>
      <c r="H34" s="850"/>
    </row>
    <row r="35" spans="1:8" ht="15" customHeight="1" x14ac:dyDescent="0.25">
      <c r="A35" s="852"/>
      <c r="B35" s="852"/>
      <c r="C35" s="852"/>
      <c r="D35" s="652" t="s">
        <v>7314</v>
      </c>
      <c r="E35" s="852"/>
      <c r="F35" s="852"/>
      <c r="G35" s="852"/>
      <c r="H35" s="850"/>
    </row>
    <row r="36" spans="1:8" ht="15" customHeight="1" x14ac:dyDescent="0.25">
      <c r="A36" s="852"/>
      <c r="B36" s="852"/>
      <c r="C36" s="852"/>
      <c r="D36" s="852"/>
      <c r="E36" s="852"/>
      <c r="F36" s="852"/>
      <c r="G36" s="852"/>
      <c r="H36" s="850"/>
    </row>
    <row r="37" spans="1:8" ht="15" customHeight="1" x14ac:dyDescent="0.25">
      <c r="A37" s="626" t="s">
        <v>7315</v>
      </c>
      <c r="B37" s="852"/>
      <c r="C37" s="852"/>
      <c r="D37" s="852"/>
      <c r="E37" s="852"/>
      <c r="F37" s="852"/>
      <c r="G37" s="852"/>
      <c r="H37" s="850"/>
    </row>
    <row r="38" spans="1:8" ht="15" customHeight="1" x14ac:dyDescent="0.25">
      <c r="A38" s="1300" t="s">
        <v>7316</v>
      </c>
      <c r="B38" s="1300"/>
      <c r="C38" s="1300"/>
      <c r="D38" s="1300"/>
      <c r="E38" s="1300"/>
      <c r="F38" s="1300"/>
      <c r="G38" s="852"/>
      <c r="H38" s="850"/>
    </row>
    <row r="39" spans="1:8" ht="15" customHeight="1" x14ac:dyDescent="0.25">
      <c r="A39" s="1300"/>
      <c r="B39" s="1300"/>
      <c r="C39" s="1300"/>
      <c r="D39" s="1300"/>
      <c r="E39" s="1300"/>
      <c r="F39" s="1300"/>
      <c r="G39" s="852"/>
      <c r="H39" s="850"/>
    </row>
    <row r="40" spans="1:8" ht="15" customHeight="1" x14ac:dyDescent="0.25">
      <c r="A40" s="1300"/>
      <c r="B40" s="1300"/>
      <c r="C40" s="1300"/>
      <c r="D40" s="1300"/>
      <c r="E40" s="1300"/>
      <c r="F40" s="1300"/>
      <c r="G40" s="852"/>
      <c r="H40" s="850"/>
    </row>
    <row r="41" spans="1:8" ht="15" customHeight="1" x14ac:dyDescent="0.25">
      <c r="A41" s="1300"/>
      <c r="B41" s="1300"/>
      <c r="C41" s="1300"/>
      <c r="D41" s="1300"/>
      <c r="E41" s="1300"/>
      <c r="F41" s="1300"/>
      <c r="G41" s="852"/>
      <c r="H41" s="850"/>
    </row>
    <row r="42" spans="1:8" ht="15" customHeight="1" x14ac:dyDescent="0.25">
      <c r="A42" s="1300"/>
      <c r="B42" s="1300"/>
      <c r="C42" s="1300"/>
      <c r="D42" s="1300"/>
      <c r="E42" s="1300"/>
      <c r="F42" s="1300"/>
      <c r="G42" s="852"/>
      <c r="H42" s="850"/>
    </row>
    <row r="43" spans="1:8" ht="15" customHeight="1" x14ac:dyDescent="0.25">
      <c r="A43" s="852"/>
      <c r="B43" s="852"/>
      <c r="C43" s="852"/>
      <c r="D43" s="852"/>
      <c r="E43" s="852"/>
      <c r="F43" s="852"/>
      <c r="G43" s="852"/>
      <c r="H43" s="850"/>
    </row>
    <row r="44" spans="1:8" ht="15" customHeight="1" x14ac:dyDescent="0.25">
      <c r="A44" s="852"/>
      <c r="B44" s="852"/>
      <c r="C44" s="852"/>
      <c r="D44" s="852"/>
      <c r="E44" s="852"/>
      <c r="F44" s="852"/>
      <c r="G44" s="852"/>
      <c r="H44" s="850"/>
    </row>
    <row r="45" spans="1:8" ht="15" customHeight="1" x14ac:dyDescent="0.25">
      <c r="A45" s="852"/>
      <c r="B45" s="852"/>
      <c r="C45" s="852"/>
      <c r="D45" s="652" t="s">
        <v>7317</v>
      </c>
      <c r="E45" s="852"/>
      <c r="F45" s="852"/>
      <c r="G45" s="852"/>
      <c r="H45" s="850"/>
    </row>
    <row r="46" spans="1:8" ht="15" customHeight="1" x14ac:dyDescent="0.25">
      <c r="A46" s="1298" t="s">
        <v>7318</v>
      </c>
      <c r="B46" s="1298"/>
      <c r="C46" s="1298"/>
      <c r="D46" s="1298"/>
      <c r="E46" s="1298"/>
      <c r="F46" s="1298"/>
      <c r="G46" s="853"/>
      <c r="H46" s="850"/>
    </row>
    <row r="47" spans="1:8" ht="15" customHeight="1" x14ac:dyDescent="0.25">
      <c r="A47" s="1298"/>
      <c r="B47" s="1298"/>
      <c r="C47" s="1298"/>
      <c r="D47" s="1298"/>
      <c r="E47" s="1298"/>
      <c r="F47" s="1298"/>
      <c r="G47" s="852"/>
      <c r="H47" s="850"/>
    </row>
    <row r="48" spans="1:8" ht="15" customHeight="1" x14ac:dyDescent="0.25">
      <c r="A48" s="1298"/>
      <c r="B48" s="1298"/>
      <c r="C48" s="1298"/>
      <c r="D48" s="1298"/>
      <c r="E48" s="1298"/>
      <c r="F48" s="1298"/>
      <c r="G48" s="852"/>
      <c r="H48" s="850"/>
    </row>
    <row r="49" spans="1:8" ht="15" customHeight="1" x14ac:dyDescent="0.25">
      <c r="A49" s="1298"/>
      <c r="B49" s="1298"/>
      <c r="C49" s="1298"/>
      <c r="D49" s="1298"/>
      <c r="E49" s="1298"/>
      <c r="F49" s="1298"/>
      <c r="G49" s="852"/>
      <c r="H49" s="850"/>
    </row>
    <row r="50" spans="1:8" ht="15" customHeight="1" x14ac:dyDescent="0.25">
      <c r="A50" s="852"/>
      <c r="B50" s="852"/>
      <c r="C50" s="852"/>
      <c r="D50" s="852"/>
      <c r="E50" s="852"/>
      <c r="F50" s="852"/>
      <c r="G50" s="852"/>
      <c r="H50" s="850"/>
    </row>
    <row r="51" spans="1:8" ht="15" customHeight="1" x14ac:dyDescent="0.25">
      <c r="A51" s="852"/>
      <c r="B51" s="852"/>
      <c r="C51" s="852"/>
      <c r="D51" s="652" t="s">
        <v>7319</v>
      </c>
      <c r="E51" s="852"/>
      <c r="F51" s="852"/>
      <c r="G51" s="852"/>
      <c r="H51" s="563"/>
    </row>
    <row r="52" spans="1:8" ht="15" customHeight="1" x14ac:dyDescent="0.25">
      <c r="A52" s="1298" t="s">
        <v>7344</v>
      </c>
      <c r="B52" s="1298"/>
      <c r="C52" s="1298"/>
      <c r="D52" s="1298"/>
      <c r="E52" s="1298"/>
      <c r="F52" s="1298"/>
      <c r="G52" s="852"/>
      <c r="H52" s="850"/>
    </row>
    <row r="53" spans="1:8" ht="15" customHeight="1" x14ac:dyDescent="0.25">
      <c r="A53" s="1298"/>
      <c r="B53" s="1298"/>
      <c r="C53" s="1298"/>
      <c r="D53" s="1298"/>
      <c r="E53" s="1298"/>
      <c r="F53" s="1298"/>
      <c r="G53" s="852"/>
      <c r="H53" s="850"/>
    </row>
    <row r="54" spans="1:8" ht="15" customHeight="1" x14ac:dyDescent="0.25">
      <c r="A54" s="1298"/>
      <c r="B54" s="1298"/>
      <c r="C54" s="1298"/>
      <c r="D54" s="1298"/>
      <c r="E54" s="1298"/>
      <c r="F54" s="1298"/>
      <c r="G54" s="852"/>
      <c r="H54" s="850"/>
    </row>
    <row r="55" spans="1:8" ht="15" customHeight="1" x14ac:dyDescent="0.25">
      <c r="A55" s="1298"/>
      <c r="B55" s="1298"/>
      <c r="C55" s="1298"/>
      <c r="D55" s="1298"/>
      <c r="E55" s="1298"/>
      <c r="F55" s="1298"/>
      <c r="G55" s="852"/>
      <c r="H55" s="850"/>
    </row>
    <row r="56" spans="1:8" ht="8.25" customHeight="1" x14ac:dyDescent="0.25">
      <c r="A56" s="1298"/>
      <c r="B56" s="1298"/>
      <c r="C56" s="1298"/>
      <c r="D56" s="1298"/>
      <c r="E56" s="1298"/>
      <c r="F56" s="1298"/>
      <c r="G56" s="852"/>
      <c r="H56" s="850"/>
    </row>
    <row r="57" spans="1:8" ht="15" customHeight="1" x14ac:dyDescent="0.25">
      <c r="A57" s="631" t="str">
        <f>FORMATOS!E14</f>
        <v>ALCALDIA MUNICIPAL DE ENVIGADO</v>
      </c>
      <c r="B57" s="853"/>
      <c r="C57" s="853"/>
      <c r="D57" s="853"/>
      <c r="E57" s="632" t="s">
        <v>8323</v>
      </c>
      <c r="F57" s="853"/>
      <c r="G57" s="852"/>
      <c r="H57" s="850"/>
    </row>
    <row r="58" spans="1:8" ht="15.75" customHeight="1" x14ac:dyDescent="0.25">
      <c r="A58" s="1298" t="s">
        <v>8324</v>
      </c>
      <c r="B58" s="1298"/>
      <c r="C58" s="1298"/>
      <c r="D58" s="1298"/>
      <c r="E58" s="1298"/>
      <c r="F58" s="1298"/>
      <c r="G58" s="1298"/>
      <c r="H58" s="1298"/>
    </row>
    <row r="59" spans="1:8" ht="15" customHeight="1" x14ac:dyDescent="0.25">
      <c r="A59" s="1298"/>
      <c r="B59" s="1298"/>
      <c r="C59" s="1298"/>
      <c r="D59" s="1298"/>
      <c r="E59" s="1298"/>
      <c r="F59" s="1298"/>
      <c r="G59" s="1298"/>
      <c r="H59" s="1298"/>
    </row>
    <row r="60" spans="1:8" ht="15" customHeight="1" x14ac:dyDescent="0.25">
      <c r="A60" s="852"/>
      <c r="B60" s="852"/>
      <c r="C60" s="852"/>
      <c r="D60" s="852"/>
      <c r="E60" s="852"/>
      <c r="F60" s="852"/>
      <c r="G60" s="852"/>
      <c r="H60" s="850"/>
    </row>
    <row r="61" spans="1:8" ht="15" customHeight="1" x14ac:dyDescent="0.25">
      <c r="A61" s="1298" t="s">
        <v>8322</v>
      </c>
      <c r="B61" s="1298"/>
      <c r="C61" s="1298"/>
      <c r="D61" s="1298"/>
      <c r="E61" s="1298"/>
      <c r="F61" s="1298"/>
      <c r="G61" s="1298"/>
      <c r="H61" s="1298"/>
    </row>
    <row r="62" spans="1:8" ht="15" customHeight="1" x14ac:dyDescent="0.25">
      <c r="A62" s="1298"/>
      <c r="B62" s="1298"/>
      <c r="C62" s="1298"/>
      <c r="D62" s="1298"/>
      <c r="E62" s="1298"/>
      <c r="F62" s="1298"/>
      <c r="G62" s="1298"/>
      <c r="H62" s="1298"/>
    </row>
    <row r="63" spans="1:8" ht="15" customHeight="1" x14ac:dyDescent="0.25">
      <c r="A63" s="1298"/>
      <c r="B63" s="1298"/>
      <c r="C63" s="1298"/>
      <c r="D63" s="1298"/>
      <c r="E63" s="1298"/>
      <c r="F63" s="1298"/>
      <c r="G63" s="1298"/>
      <c r="H63" s="1298"/>
    </row>
    <row r="64" spans="1:8" ht="15" customHeight="1" x14ac:dyDescent="0.25">
      <c r="A64" s="1298"/>
      <c r="B64" s="1298"/>
      <c r="C64" s="1298"/>
      <c r="D64" s="1298"/>
      <c r="E64" s="1298"/>
      <c r="F64" s="1298"/>
      <c r="G64" s="1298"/>
      <c r="H64" s="1298"/>
    </row>
    <row r="65" spans="1:8" ht="15" customHeight="1" x14ac:dyDescent="0.25">
      <c r="A65" s="1298"/>
      <c r="B65" s="1298"/>
      <c r="C65" s="1298"/>
      <c r="D65" s="1298"/>
      <c r="E65" s="1298"/>
      <c r="F65" s="1298"/>
      <c r="G65" s="1298"/>
      <c r="H65" s="1298"/>
    </row>
    <row r="66" spans="1:8" ht="15" customHeight="1" x14ac:dyDescent="0.25">
      <c r="A66" s="1298"/>
      <c r="B66" s="1298"/>
      <c r="C66" s="1298"/>
      <c r="D66" s="1298"/>
      <c r="E66" s="1298"/>
      <c r="F66" s="1298"/>
      <c r="G66" s="1298"/>
      <c r="H66" s="1298"/>
    </row>
    <row r="67" spans="1:8" ht="15" customHeight="1" x14ac:dyDescent="0.25">
      <c r="A67" s="1298"/>
      <c r="B67" s="1298"/>
      <c r="C67" s="1298"/>
      <c r="D67" s="1298"/>
      <c r="E67" s="1298"/>
      <c r="F67" s="1298"/>
      <c r="G67" s="1298"/>
      <c r="H67" s="1298"/>
    </row>
    <row r="68" spans="1:8" ht="15" customHeight="1" x14ac:dyDescent="0.25">
      <c r="A68" s="1298"/>
      <c r="B68" s="1298"/>
      <c r="C68" s="1298"/>
      <c r="D68" s="1298"/>
      <c r="E68" s="1298"/>
      <c r="F68" s="1298"/>
      <c r="G68" s="1298"/>
      <c r="H68" s="1298"/>
    </row>
    <row r="69" spans="1:8" ht="15" customHeight="1" x14ac:dyDescent="0.25">
      <c r="A69" s="1298"/>
      <c r="B69" s="1298"/>
      <c r="C69" s="1298"/>
      <c r="D69" s="1298"/>
      <c r="E69" s="1298"/>
      <c r="F69" s="1298"/>
      <c r="G69" s="1298"/>
      <c r="H69" s="1298"/>
    </row>
    <row r="70" spans="1:8" ht="18" customHeight="1" x14ac:dyDescent="0.25">
      <c r="A70" s="1298"/>
      <c r="B70" s="1298"/>
      <c r="C70" s="1298"/>
      <c r="D70" s="1298"/>
      <c r="E70" s="1298"/>
      <c r="F70" s="1298"/>
      <c r="G70" s="1298"/>
      <c r="H70" s="1298"/>
    </row>
    <row r="71" spans="1:8" ht="15" customHeight="1" x14ac:dyDescent="0.25">
      <c r="A71" s="852"/>
      <c r="B71" s="852"/>
      <c r="C71" s="852"/>
      <c r="D71" s="852"/>
      <c r="E71" s="852"/>
      <c r="F71" s="852"/>
      <c r="G71" s="852"/>
      <c r="H71" s="852"/>
    </row>
    <row r="72" spans="1:8" ht="15" customHeight="1" x14ac:dyDescent="0.25">
      <c r="A72" s="852"/>
      <c r="B72" s="852"/>
      <c r="C72" s="852"/>
      <c r="D72" s="852"/>
      <c r="E72" s="852"/>
      <c r="F72" s="852"/>
      <c r="G72" s="852"/>
      <c r="H72" s="850"/>
    </row>
    <row r="73" spans="1:8" ht="15" customHeight="1" x14ac:dyDescent="0.25">
      <c r="A73" s="852"/>
      <c r="B73" s="852"/>
      <c r="C73" s="852"/>
      <c r="D73" s="652" t="s">
        <v>7321</v>
      </c>
      <c r="E73" s="852"/>
      <c r="F73" s="852"/>
      <c r="G73" s="852"/>
      <c r="H73" s="850"/>
    </row>
    <row r="74" spans="1:8" ht="15" customHeight="1" x14ac:dyDescent="0.25">
      <c r="A74" s="852"/>
      <c r="B74" s="852"/>
      <c r="C74" s="852"/>
      <c r="D74" s="852"/>
      <c r="E74" s="852"/>
      <c r="F74" s="852"/>
      <c r="G74" s="852"/>
      <c r="H74" s="850"/>
    </row>
    <row r="75" spans="1:8" ht="15" customHeight="1" x14ac:dyDescent="0.25">
      <c r="A75" s="1298" t="s">
        <v>7322</v>
      </c>
      <c r="B75" s="1298"/>
      <c r="C75" s="1298"/>
      <c r="D75" s="1298"/>
      <c r="E75" s="1298"/>
      <c r="F75" s="1298"/>
      <c r="G75" s="852"/>
      <c r="H75" s="850"/>
    </row>
    <row r="76" spans="1:8" ht="15" customHeight="1" x14ac:dyDescent="0.25">
      <c r="A76" s="1298"/>
      <c r="B76" s="1298"/>
      <c r="C76" s="1298"/>
      <c r="D76" s="1298"/>
      <c r="E76" s="1298"/>
      <c r="F76" s="1298"/>
      <c r="G76" s="852"/>
      <c r="H76" s="850"/>
    </row>
    <row r="77" spans="1:8" ht="21.75" customHeight="1" x14ac:dyDescent="0.25">
      <c r="A77" s="1298"/>
      <c r="B77" s="1298"/>
      <c r="C77" s="1298"/>
      <c r="D77" s="1298"/>
      <c r="E77" s="1298"/>
      <c r="F77" s="1298"/>
      <c r="G77" s="852"/>
      <c r="H77" s="850"/>
    </row>
    <row r="78" spans="1:8" ht="21.75" customHeight="1" x14ac:dyDescent="0.25">
      <c r="A78" s="852"/>
      <c r="B78" s="852"/>
      <c r="C78" s="852"/>
      <c r="D78" s="852"/>
      <c r="E78" s="852"/>
      <c r="F78" s="852"/>
      <c r="G78" s="852"/>
      <c r="H78" s="850"/>
    </row>
    <row r="79" spans="1:8" ht="15" customHeight="1" x14ac:dyDescent="0.25">
      <c r="A79" s="852"/>
      <c r="B79" s="852"/>
      <c r="C79" s="852"/>
      <c r="D79" s="852"/>
      <c r="E79" s="852"/>
      <c r="F79" s="852"/>
      <c r="G79" s="852"/>
      <c r="H79" s="850"/>
    </row>
    <row r="80" spans="1:8" ht="15" customHeight="1" x14ac:dyDescent="0.25">
      <c r="A80" s="852"/>
      <c r="B80" s="852"/>
      <c r="C80" s="852"/>
      <c r="D80" s="652" t="s">
        <v>7323</v>
      </c>
      <c r="E80" s="852"/>
      <c r="F80" s="852"/>
      <c r="G80" s="852"/>
      <c r="H80" s="850"/>
    </row>
    <row r="81" spans="1:8" ht="15" customHeight="1" x14ac:dyDescent="0.25">
      <c r="A81" s="852"/>
      <c r="B81" s="852"/>
      <c r="C81" s="852"/>
      <c r="D81" s="852"/>
      <c r="E81" s="852"/>
      <c r="F81" s="852"/>
      <c r="G81" s="852"/>
      <c r="H81" s="850"/>
    </row>
    <row r="82" spans="1:8" ht="15" customHeight="1" x14ac:dyDescent="0.25">
      <c r="A82" s="852"/>
      <c r="B82" s="852"/>
      <c r="C82" s="852"/>
      <c r="D82" s="852"/>
      <c r="E82" s="852"/>
      <c r="F82" s="852"/>
      <c r="G82" s="852"/>
      <c r="H82" s="850"/>
    </row>
    <row r="83" spans="1:8" ht="15" customHeight="1" x14ac:dyDescent="0.25">
      <c r="A83" s="633" t="s">
        <v>8328</v>
      </c>
      <c r="B83" s="852"/>
      <c r="C83" s="852"/>
      <c r="D83" s="852"/>
      <c r="E83" s="852"/>
      <c r="F83" s="852"/>
      <c r="G83" s="852"/>
      <c r="H83" s="850"/>
    </row>
    <row r="84" spans="1:8" ht="15" customHeight="1" x14ac:dyDescent="0.25">
      <c r="A84" s="633" t="s">
        <v>8325</v>
      </c>
      <c r="B84" s="852"/>
      <c r="C84" s="852"/>
      <c r="D84" s="852"/>
      <c r="E84" s="852"/>
      <c r="F84" s="852"/>
      <c r="G84" s="852"/>
      <c r="H84" s="850"/>
    </row>
    <row r="85" spans="1:8" ht="15" customHeight="1" x14ac:dyDescent="0.25">
      <c r="A85" s="633"/>
      <c r="B85" s="852"/>
      <c r="C85" s="852"/>
      <c r="D85" s="852"/>
      <c r="E85" s="852"/>
      <c r="F85" s="852"/>
      <c r="G85" s="852"/>
      <c r="H85" s="850"/>
    </row>
    <row r="86" spans="1:8" ht="15" customHeight="1" x14ac:dyDescent="0.25">
      <c r="A86" s="852"/>
      <c r="B86" s="852"/>
      <c r="C86" s="852"/>
      <c r="D86" s="852"/>
      <c r="E86" s="852"/>
      <c r="F86" s="852"/>
      <c r="G86" s="852"/>
      <c r="H86" s="850"/>
    </row>
    <row r="87" spans="1:8" ht="15" customHeight="1" x14ac:dyDescent="0.25">
      <c r="A87" s="852"/>
      <c r="B87" s="852"/>
      <c r="C87" s="852"/>
      <c r="D87" s="852"/>
      <c r="E87" s="852"/>
      <c r="F87" s="852"/>
      <c r="G87" s="852"/>
      <c r="H87" s="850"/>
    </row>
    <row r="88" spans="1:8" ht="15" customHeight="1" x14ac:dyDescent="0.25">
      <c r="A88" s="852"/>
      <c r="B88" s="852"/>
      <c r="C88" s="852"/>
      <c r="D88" s="852"/>
      <c r="E88" s="852"/>
      <c r="F88" s="852"/>
      <c r="G88" s="852"/>
      <c r="H88" s="850"/>
    </row>
    <row r="89" spans="1:8" ht="15" customHeight="1" x14ac:dyDescent="0.25">
      <c r="A89" s="852"/>
      <c r="B89" s="852"/>
      <c r="C89" s="852"/>
      <c r="D89" s="852"/>
      <c r="E89" s="852"/>
      <c r="F89" s="852"/>
      <c r="G89" s="852"/>
      <c r="H89" s="850"/>
    </row>
    <row r="90" spans="1:8" ht="15" customHeight="1" x14ac:dyDescent="0.25">
      <c r="A90" s="852"/>
      <c r="B90" s="852"/>
      <c r="C90" s="852"/>
      <c r="D90" s="652" t="s">
        <v>7035</v>
      </c>
      <c r="E90" s="852"/>
      <c r="F90" s="852"/>
      <c r="G90" s="852"/>
      <c r="H90" s="850"/>
    </row>
    <row r="91" spans="1:8" ht="15" customHeight="1" x14ac:dyDescent="0.25">
      <c r="A91" s="852"/>
      <c r="B91" s="852"/>
      <c r="C91" s="852"/>
      <c r="D91" s="852"/>
      <c r="E91" s="852"/>
      <c r="F91" s="852"/>
      <c r="G91" s="852"/>
      <c r="H91" s="850"/>
    </row>
    <row r="92" spans="1:8" ht="15" customHeight="1" x14ac:dyDescent="0.25">
      <c r="A92" s="636" t="s">
        <v>3888</v>
      </c>
      <c r="B92" s="632" t="str">
        <f>FORMATOS!E9</f>
        <v>LEIDIS RICO PEÑA</v>
      </c>
      <c r="C92" s="852"/>
      <c r="D92" s="852"/>
      <c r="E92" s="852"/>
      <c r="F92" s="852"/>
      <c r="G92" s="852"/>
      <c r="H92" s="850"/>
    </row>
    <row r="93" spans="1:8" ht="15" customHeight="1" x14ac:dyDescent="0.25">
      <c r="A93" s="636" t="s">
        <v>7430</v>
      </c>
      <c r="B93" s="1296">
        <f>FORMATOS!E10</f>
        <v>1140908897</v>
      </c>
      <c r="C93" s="1296"/>
      <c r="D93" s="852"/>
      <c r="E93" s="852"/>
      <c r="F93" s="852"/>
      <c r="G93" s="852"/>
      <c r="H93" s="850"/>
    </row>
    <row r="94" spans="1:8" ht="15" customHeight="1" x14ac:dyDescent="0.25">
      <c r="A94" s="636" t="s">
        <v>7429</v>
      </c>
      <c r="B94" s="1299" t="s">
        <v>7333</v>
      </c>
      <c r="C94" s="1299"/>
      <c r="D94" s="852"/>
      <c r="E94" s="852"/>
      <c r="F94" s="852"/>
      <c r="G94" s="852"/>
      <c r="H94" s="850"/>
    </row>
    <row r="95" spans="1:8" ht="15" customHeight="1" x14ac:dyDescent="0.25">
      <c r="A95" s="636" t="s">
        <v>3894</v>
      </c>
      <c r="B95" s="1295">
        <v>3136668894</v>
      </c>
      <c r="C95" s="1295"/>
      <c r="D95" s="852"/>
      <c r="E95" s="852"/>
      <c r="F95" s="852"/>
      <c r="G95" s="852"/>
      <c r="H95" s="850"/>
    </row>
    <row r="96" spans="1:8" ht="15" customHeight="1" x14ac:dyDescent="0.25">
      <c r="A96" s="636" t="s">
        <v>7326</v>
      </c>
      <c r="B96" s="640" t="s">
        <v>7332</v>
      </c>
      <c r="C96" s="852"/>
      <c r="D96" s="852"/>
      <c r="E96" s="852"/>
      <c r="F96" s="852"/>
      <c r="G96" s="852"/>
      <c r="H96" s="850"/>
    </row>
    <row r="97" spans="1:8" ht="15" customHeight="1" x14ac:dyDescent="0.25">
      <c r="A97" s="852"/>
      <c r="B97" s="852"/>
      <c r="C97" s="852"/>
      <c r="D97" s="852"/>
      <c r="E97" s="852"/>
      <c r="F97" s="852"/>
      <c r="G97" s="852"/>
      <c r="H97" s="850"/>
    </row>
    <row r="98" spans="1:8" ht="15" customHeight="1" x14ac:dyDescent="0.25">
      <c r="A98" s="628" t="s">
        <v>7324</v>
      </c>
      <c r="B98" s="852"/>
      <c r="C98" s="852"/>
      <c r="D98" s="852"/>
      <c r="E98" s="852"/>
      <c r="F98" s="852"/>
      <c r="G98" s="852"/>
      <c r="H98" s="850"/>
    </row>
    <row r="99" spans="1:8" ht="15" customHeight="1" x14ac:dyDescent="0.25">
      <c r="A99" s="852"/>
      <c r="B99" s="852"/>
      <c r="C99" s="852"/>
      <c r="D99" s="852"/>
      <c r="E99" s="852"/>
      <c r="F99" s="852"/>
      <c r="G99" s="852"/>
      <c r="H99" s="850"/>
    </row>
    <row r="100" spans="1:8" ht="15" customHeight="1" x14ac:dyDescent="0.25">
      <c r="A100" s="852"/>
      <c r="B100" s="852"/>
      <c r="C100" s="852"/>
      <c r="D100" s="852"/>
      <c r="E100" s="852"/>
      <c r="F100" s="852"/>
      <c r="G100" s="852"/>
      <c r="H100" s="850"/>
    </row>
    <row r="101" spans="1:8" ht="15" customHeight="1" x14ac:dyDescent="0.25">
      <c r="A101" s="636" t="s">
        <v>3888</v>
      </c>
      <c r="B101" s="638" t="str">
        <f>FORMATOS!E14</f>
        <v>ALCALDIA MUNICIPAL DE ENVIGADO</v>
      </c>
      <c r="C101" s="852"/>
      <c r="D101" s="852"/>
      <c r="E101" s="852"/>
      <c r="F101" s="852"/>
      <c r="G101" s="852"/>
      <c r="H101" s="850"/>
    </row>
    <row r="102" spans="1:8" ht="17.25" customHeight="1" x14ac:dyDescent="0.25">
      <c r="A102" s="636" t="s">
        <v>7429</v>
      </c>
      <c r="B102" s="854" t="str">
        <f>IFERROR(VLOOKUP(B$101,Tabla27[#All],2,FALSE),"")</f>
        <v>Carrera 43 Nº 38 Sur 35 Envigado - Antioquia</v>
      </c>
      <c r="C102" s="852"/>
      <c r="D102" s="852"/>
      <c r="E102" s="852"/>
      <c r="F102" s="852"/>
      <c r="G102" s="852"/>
      <c r="H102" s="850"/>
    </row>
    <row r="103" spans="1:8" ht="15" customHeight="1" x14ac:dyDescent="0.25">
      <c r="A103" s="636" t="s">
        <v>3894</v>
      </c>
      <c r="B103" s="1296">
        <f>IFERROR(VLOOKUP(B$101,Tabla27[#All],3,FALSE),"")</f>
        <v>6043394000</v>
      </c>
      <c r="C103" s="1296"/>
      <c r="D103" s="852"/>
      <c r="E103" s="852"/>
      <c r="F103" s="852"/>
      <c r="G103" s="852"/>
      <c r="H103" s="850"/>
    </row>
    <row r="104" spans="1:8" ht="18.75" customHeight="1" x14ac:dyDescent="0.25">
      <c r="A104" s="636" t="s">
        <v>7326</v>
      </c>
      <c r="B104" s="854" t="str">
        <f>IFERROR(VLOOKUP(B$101,Tabla27[#All],4,FALSE),"")</f>
        <v>notificaciones@juridica.envigado.gov.co</v>
      </c>
      <c r="C104" s="852"/>
      <c r="D104" s="852"/>
      <c r="E104" s="852"/>
      <c r="F104" s="852"/>
      <c r="G104" s="852"/>
      <c r="H104" s="850"/>
    </row>
    <row r="105" spans="1:8" ht="15" customHeight="1" x14ac:dyDescent="0.25">
      <c r="A105" s="636" t="s">
        <v>7327</v>
      </c>
      <c r="B105" s="1295" t="str">
        <f>IFERROR(VLOOKUP(B$101,Tabla27[#All],5,FALSE),"")</f>
        <v>890907106-5</v>
      </c>
      <c r="C105" s="1295"/>
      <c r="D105" s="852"/>
      <c r="E105" s="852"/>
      <c r="F105" s="852"/>
      <c r="G105" s="852"/>
      <c r="H105" s="850"/>
    </row>
    <row r="106" spans="1:8" ht="15" customHeight="1" x14ac:dyDescent="0.25">
      <c r="A106" s="852"/>
      <c r="B106" s="852"/>
      <c r="C106" s="852"/>
      <c r="D106" s="852"/>
      <c r="E106" s="852"/>
      <c r="F106" s="852"/>
      <c r="G106" s="852"/>
      <c r="H106" s="850"/>
    </row>
    <row r="107" spans="1:8" ht="17.25" x14ac:dyDescent="0.3">
      <c r="A107" s="627"/>
      <c r="B107" s="627"/>
      <c r="C107" s="627"/>
      <c r="D107" s="627"/>
      <c r="E107" s="627"/>
      <c r="F107" s="650"/>
      <c r="G107" s="650"/>
    </row>
    <row r="108" spans="1:8" ht="17.25" x14ac:dyDescent="0.3">
      <c r="A108" s="627"/>
      <c r="B108" s="627"/>
      <c r="C108" s="627"/>
      <c r="D108" s="627"/>
      <c r="E108" s="627"/>
      <c r="F108" s="650"/>
      <c r="G108" s="650"/>
    </row>
    <row r="109" spans="1:8" ht="17.25" x14ac:dyDescent="0.3">
      <c r="A109" s="627" t="s">
        <v>7039</v>
      </c>
      <c r="B109" s="627"/>
      <c r="C109" s="627"/>
      <c r="D109" s="627"/>
      <c r="E109" s="627"/>
      <c r="F109" s="650"/>
      <c r="G109" s="650"/>
    </row>
    <row r="110" spans="1:8" ht="17.25" x14ac:dyDescent="0.3">
      <c r="A110" s="627"/>
      <c r="B110" s="627"/>
      <c r="C110" s="627"/>
      <c r="D110" s="627"/>
      <c r="E110" s="627"/>
      <c r="F110" s="650"/>
      <c r="G110" s="650"/>
    </row>
    <row r="111" spans="1:8" ht="17.25" x14ac:dyDescent="0.3">
      <c r="A111" s="641" t="str">
        <f>FORMATOS!E9</f>
        <v>LEIDIS RICO PEÑA</v>
      </c>
      <c r="B111" s="627"/>
      <c r="C111" s="627"/>
      <c r="D111" s="627"/>
      <c r="E111" s="627"/>
      <c r="F111" s="650"/>
      <c r="G111" s="650"/>
    </row>
    <row r="112" spans="1:8" ht="17.25" x14ac:dyDescent="0.3">
      <c r="A112" s="1297">
        <f>FORMATOS!E10</f>
        <v>1140908897</v>
      </c>
      <c r="B112" s="1297"/>
      <c r="C112" s="627"/>
      <c r="D112" s="650"/>
      <c r="E112" s="650"/>
      <c r="F112" s="650"/>
      <c r="G112" s="650"/>
    </row>
    <row r="121" spans="4:4" ht="16.5" x14ac:dyDescent="0.25">
      <c r="D121" s="627"/>
    </row>
  </sheetData>
  <mergeCells count="18">
    <mergeCell ref="A31:F32"/>
    <mergeCell ref="A1:C1"/>
    <mergeCell ref="A14:G20"/>
    <mergeCell ref="C24:D24"/>
    <mergeCell ref="A28:B28"/>
    <mergeCell ref="C30:D30"/>
    <mergeCell ref="A38:F42"/>
    <mergeCell ref="A46:F49"/>
    <mergeCell ref="A52:F56"/>
    <mergeCell ref="A75:F77"/>
    <mergeCell ref="B93:C93"/>
    <mergeCell ref="B95:C95"/>
    <mergeCell ref="B103:C103"/>
    <mergeCell ref="B105:C105"/>
    <mergeCell ref="A112:B112"/>
    <mergeCell ref="A58:H59"/>
    <mergeCell ref="A61:H70"/>
    <mergeCell ref="B94:C94"/>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302">
        <f ca="1">TODAY()</f>
        <v>46265</v>
      </c>
      <c r="B1" s="1302"/>
      <c r="C1" s="1302"/>
      <c r="D1" s="627"/>
      <c r="E1" s="627"/>
      <c r="F1" s="627"/>
      <c r="G1" s="627"/>
      <c r="H1" s="559"/>
    </row>
    <row r="2" spans="1:8" ht="17.25" x14ac:dyDescent="0.3">
      <c r="A2" s="627"/>
      <c r="B2" s="627"/>
      <c r="C2" s="627"/>
      <c r="D2" s="627"/>
      <c r="E2" s="627"/>
      <c r="F2" s="627"/>
      <c r="G2" s="627"/>
      <c r="H2" s="559"/>
    </row>
    <row r="3" spans="1:8" ht="17.25" x14ac:dyDescent="0.3">
      <c r="A3" s="627" t="s">
        <v>7303</v>
      </c>
      <c r="B3" s="627"/>
      <c r="C3" s="627"/>
      <c r="D3" s="627"/>
      <c r="E3" s="627"/>
      <c r="F3" s="627"/>
      <c r="G3" s="627"/>
      <c r="H3" s="559"/>
    </row>
    <row r="4" spans="1:8" ht="17.25" x14ac:dyDescent="0.3">
      <c r="A4" s="641" t="s">
        <v>7304</v>
      </c>
      <c r="B4" s="627"/>
      <c r="C4" s="627"/>
      <c r="D4" s="627"/>
      <c r="E4" s="627"/>
      <c r="F4" s="627"/>
      <c r="G4" s="627"/>
      <c r="H4" s="559"/>
    </row>
    <row r="5" spans="1:8" ht="17.25" x14ac:dyDescent="0.3">
      <c r="A5" s="641" t="s">
        <v>7341</v>
      </c>
      <c r="B5" s="627"/>
      <c r="C5" s="627"/>
      <c r="D5" s="627"/>
      <c r="E5" s="627"/>
      <c r="F5" s="627"/>
      <c r="G5" s="627"/>
      <c r="H5" s="559"/>
    </row>
    <row r="6" spans="1:8" ht="17.25" x14ac:dyDescent="0.3">
      <c r="A6" s="641"/>
      <c r="B6" s="627"/>
      <c r="C6" s="627"/>
      <c r="D6" s="627"/>
      <c r="E6" s="627"/>
      <c r="F6" s="627"/>
      <c r="G6" s="627"/>
      <c r="H6" s="559"/>
    </row>
    <row r="7" spans="1:8" ht="17.25" x14ac:dyDescent="0.3">
      <c r="A7" s="641" t="s">
        <v>7305</v>
      </c>
      <c r="B7" s="627"/>
      <c r="C7" s="627" t="str">
        <f>FORMATOS!E9</f>
        <v>LEIDIS RICO PEÑA</v>
      </c>
      <c r="D7" s="627"/>
      <c r="E7" s="627"/>
      <c r="F7" s="627"/>
      <c r="G7" s="627"/>
      <c r="H7" s="559"/>
    </row>
    <row r="8" spans="1:8" ht="17.25" x14ac:dyDescent="0.3">
      <c r="A8" s="641" t="s">
        <v>7306</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7029</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7342</v>
      </c>
      <c r="E12" s="627"/>
      <c r="F12" s="627"/>
      <c r="G12" s="627"/>
      <c r="H12" s="559"/>
    </row>
    <row r="13" spans="1:8" ht="17.25" x14ac:dyDescent="0.3">
      <c r="A13" s="644">
        <f>FORMATOS!E10</f>
        <v>1140908897</v>
      </c>
      <c r="B13" s="645" t="s">
        <v>7307</v>
      </c>
      <c r="C13" s="646"/>
      <c r="D13" s="646"/>
      <c r="E13" s="646"/>
      <c r="F13" s="646"/>
      <c r="G13" s="647"/>
      <c r="H13" s="559"/>
    </row>
    <row r="14" spans="1:8" ht="16.5" customHeight="1" x14ac:dyDescent="0.25">
      <c r="A14" s="1298" t="s">
        <v>7308</v>
      </c>
      <c r="B14" s="1298"/>
      <c r="C14" s="1298"/>
      <c r="D14" s="1298"/>
      <c r="E14" s="1298"/>
      <c r="F14" s="1298"/>
      <c r="G14" s="1298"/>
      <c r="H14" s="594"/>
    </row>
    <row r="15" spans="1:8" ht="16.5" customHeight="1" x14ac:dyDescent="0.25">
      <c r="A15" s="1298"/>
      <c r="B15" s="1298"/>
      <c r="C15" s="1298"/>
      <c r="D15" s="1298"/>
      <c r="E15" s="1298"/>
      <c r="F15" s="1298"/>
      <c r="G15" s="1298"/>
      <c r="H15" s="594"/>
    </row>
    <row r="16" spans="1:8" ht="16.5" customHeight="1" x14ac:dyDescent="0.25">
      <c r="A16" s="1298"/>
      <c r="B16" s="1298"/>
      <c r="C16" s="1298"/>
      <c r="D16" s="1298"/>
      <c r="E16" s="1298"/>
      <c r="F16" s="1298"/>
      <c r="G16" s="1298"/>
      <c r="H16" s="619"/>
    </row>
    <row r="17" spans="1:8" ht="16.5" customHeight="1" x14ac:dyDescent="0.3">
      <c r="A17" s="1298"/>
      <c r="B17" s="1298"/>
      <c r="C17" s="1298"/>
      <c r="D17" s="1298"/>
      <c r="E17" s="1298"/>
      <c r="F17" s="1298"/>
      <c r="G17" s="1298"/>
      <c r="H17" s="559"/>
    </row>
    <row r="18" spans="1:8" ht="16.5" customHeight="1" x14ac:dyDescent="0.3">
      <c r="A18" s="1298"/>
      <c r="B18" s="1298"/>
      <c r="C18" s="1298"/>
      <c r="D18" s="1298"/>
      <c r="E18" s="1298"/>
      <c r="F18" s="1298"/>
      <c r="G18" s="1298"/>
      <c r="H18" s="559"/>
    </row>
    <row r="19" spans="1:8" ht="16.5" customHeight="1" x14ac:dyDescent="0.3">
      <c r="A19" s="1298"/>
      <c r="B19" s="1298"/>
      <c r="C19" s="1298"/>
      <c r="D19" s="1298"/>
      <c r="E19" s="1298"/>
      <c r="F19" s="1298"/>
      <c r="G19" s="1298"/>
      <c r="H19" s="559"/>
    </row>
    <row r="20" spans="1:8" ht="31.5" customHeight="1" x14ac:dyDescent="0.3">
      <c r="A20" s="1298"/>
      <c r="B20" s="1298"/>
      <c r="C20" s="1298"/>
      <c r="D20" s="1298"/>
      <c r="E20" s="1298"/>
      <c r="F20" s="1298"/>
      <c r="G20" s="1298"/>
      <c r="H20" s="584"/>
    </row>
    <row r="21" spans="1:8" ht="15" customHeight="1" x14ac:dyDescent="0.25">
      <c r="A21" s="629"/>
      <c r="B21" s="629"/>
      <c r="C21" s="629"/>
      <c r="D21" s="629"/>
      <c r="E21" s="629"/>
      <c r="F21" s="629"/>
      <c r="G21" s="629"/>
      <c r="H21" s="618"/>
    </row>
    <row r="22" spans="1:8" ht="15" customHeight="1" x14ac:dyDescent="0.25">
      <c r="A22" s="630"/>
      <c r="B22" s="630"/>
      <c r="C22" s="630"/>
      <c r="D22" s="648" t="s">
        <v>7075</v>
      </c>
      <c r="E22" s="630"/>
      <c r="F22" s="630"/>
      <c r="G22" s="630"/>
      <c r="H22" s="618"/>
    </row>
    <row r="23" spans="1:8" ht="15" customHeight="1" x14ac:dyDescent="0.25">
      <c r="A23" s="630"/>
      <c r="B23" s="630"/>
      <c r="C23" s="630"/>
      <c r="D23" s="630"/>
      <c r="E23" s="649"/>
      <c r="F23" s="630"/>
      <c r="G23" s="630"/>
      <c r="H23" s="618"/>
    </row>
    <row r="24" spans="1:8" ht="15" customHeight="1" x14ac:dyDescent="0.25">
      <c r="A24" s="629" t="s">
        <v>7338</v>
      </c>
      <c r="B24" s="629" t="s">
        <v>7309</v>
      </c>
      <c r="C24" s="1303">
        <f>FORMATOS!E16</f>
        <v>46175</v>
      </c>
      <c r="D24" s="1303"/>
      <c r="E24" s="627" t="s">
        <v>7426</v>
      </c>
      <c r="F24" s="649"/>
      <c r="G24" s="649"/>
      <c r="H24" s="618"/>
    </row>
    <row r="25" spans="1:8" ht="18" customHeight="1" x14ac:dyDescent="0.25">
      <c r="A25" s="639" t="s">
        <v>7427</v>
      </c>
      <c r="B25" s="629"/>
      <c r="C25" s="629"/>
      <c r="D25" s="629"/>
      <c r="E25" s="629"/>
      <c r="F25" s="629"/>
      <c r="G25" s="629"/>
      <c r="H25" s="618"/>
    </row>
    <row r="26" spans="1:8" ht="15" customHeight="1" x14ac:dyDescent="0.3">
      <c r="A26" s="650"/>
      <c r="B26" s="629"/>
      <c r="C26" s="629"/>
      <c r="D26" s="629"/>
      <c r="E26" s="629"/>
      <c r="F26" s="629"/>
      <c r="G26" s="629"/>
      <c r="H26" s="563"/>
    </row>
    <row r="27" spans="1:8" ht="17.25" customHeight="1" x14ac:dyDescent="0.25">
      <c r="A27" s="641" t="s">
        <v>7339</v>
      </c>
      <c r="B27" s="639" t="s">
        <v>7313</v>
      </c>
      <c r="C27" s="629"/>
      <c r="D27" s="629"/>
      <c r="E27" s="629"/>
      <c r="F27" s="629"/>
      <c r="G27" s="629"/>
      <c r="H27" s="563"/>
    </row>
    <row r="28" spans="1:8" ht="15" customHeight="1" x14ac:dyDescent="0.3">
      <c r="A28" s="1304" t="str">
        <f>FORMATOS!E13</f>
        <v>OOFICIO SMTTV-003693</v>
      </c>
      <c r="B28" s="1304"/>
      <c r="C28" s="629"/>
      <c r="D28" s="629"/>
      <c r="E28" s="629"/>
      <c r="F28" s="629"/>
      <c r="G28" s="629"/>
      <c r="H28" s="618"/>
    </row>
    <row r="29" spans="1:8" ht="18" customHeight="1" x14ac:dyDescent="0.3">
      <c r="A29" s="650"/>
      <c r="B29" s="629"/>
      <c r="C29" s="629"/>
      <c r="D29" s="629"/>
      <c r="E29" s="629"/>
      <c r="F29" s="629"/>
      <c r="G29" s="629"/>
      <c r="H29" s="618"/>
    </row>
    <row r="30" spans="1:8" ht="18" customHeight="1" x14ac:dyDescent="0.25">
      <c r="A30" s="651" t="s">
        <v>7312</v>
      </c>
      <c r="B30" s="639" t="s">
        <v>7310</v>
      </c>
      <c r="C30" s="1303">
        <f ca="1">FORMATOS!E3</f>
        <v>46265</v>
      </c>
      <c r="D30" s="1303"/>
      <c r="E30" s="639" t="s">
        <v>7343</v>
      </c>
      <c r="F30" s="629"/>
      <c r="G30" s="629"/>
      <c r="H30" s="618"/>
    </row>
    <row r="31" spans="1:8" ht="15" customHeight="1" x14ac:dyDescent="0.25">
      <c r="A31" s="1301" t="s">
        <v>7311</v>
      </c>
      <c r="B31" s="1301"/>
      <c r="C31" s="1301"/>
      <c r="D31" s="1301"/>
      <c r="E31" s="1301"/>
      <c r="F31" s="1301"/>
      <c r="G31" s="629"/>
      <c r="H31" s="618"/>
    </row>
    <row r="32" spans="1:8" ht="19.5" customHeight="1" x14ac:dyDescent="0.25">
      <c r="A32" s="1301"/>
      <c r="B32" s="1301"/>
      <c r="C32" s="1301"/>
      <c r="D32" s="1301"/>
      <c r="E32" s="1301"/>
      <c r="F32" s="1301"/>
      <c r="G32" s="629"/>
      <c r="H32" s="618"/>
    </row>
    <row r="33" spans="1:8" ht="15" customHeight="1" x14ac:dyDescent="0.25">
      <c r="A33" s="629"/>
      <c r="B33" s="629"/>
      <c r="C33" s="629"/>
      <c r="D33" s="629"/>
      <c r="E33" s="629"/>
      <c r="F33" s="629"/>
      <c r="G33" s="629"/>
      <c r="H33" s="618"/>
    </row>
    <row r="34" spans="1:8" ht="15" customHeight="1" x14ac:dyDescent="0.25">
      <c r="A34" s="651"/>
      <c r="B34" s="629"/>
      <c r="C34" s="629"/>
      <c r="D34" s="629"/>
      <c r="E34" s="629"/>
      <c r="F34" s="629"/>
      <c r="G34" s="629"/>
      <c r="H34" s="618"/>
    </row>
    <row r="35" spans="1:8" ht="15" customHeight="1" x14ac:dyDescent="0.25">
      <c r="A35" s="629"/>
      <c r="B35" s="629"/>
      <c r="C35" s="629"/>
      <c r="D35" s="652" t="s">
        <v>7314</v>
      </c>
      <c r="E35" s="629"/>
      <c r="F35" s="629"/>
      <c r="G35" s="629"/>
      <c r="H35" s="618"/>
    </row>
    <row r="36" spans="1:8" ht="15" customHeight="1" x14ac:dyDescent="0.25">
      <c r="A36" s="629"/>
      <c r="B36" s="629"/>
      <c r="C36" s="629"/>
      <c r="D36" s="629"/>
      <c r="E36" s="629"/>
      <c r="F36" s="629"/>
      <c r="G36" s="629"/>
      <c r="H36" s="618"/>
    </row>
    <row r="37" spans="1:8" ht="15" customHeight="1" x14ac:dyDescent="0.25">
      <c r="A37" s="626" t="s">
        <v>7315</v>
      </c>
      <c r="B37" s="629"/>
      <c r="C37" s="629"/>
      <c r="D37" s="629"/>
      <c r="E37" s="629"/>
      <c r="F37" s="629"/>
      <c r="G37" s="629"/>
      <c r="H37" s="618"/>
    </row>
    <row r="38" spans="1:8" ht="15" customHeight="1" x14ac:dyDescent="0.25">
      <c r="A38" s="1300" t="s">
        <v>7316</v>
      </c>
      <c r="B38" s="1300"/>
      <c r="C38" s="1300"/>
      <c r="D38" s="1300"/>
      <c r="E38" s="1300"/>
      <c r="F38" s="1300"/>
      <c r="G38" s="629"/>
      <c r="H38" s="618"/>
    </row>
    <row r="39" spans="1:8" ht="15" customHeight="1" x14ac:dyDescent="0.25">
      <c r="A39" s="1300"/>
      <c r="B39" s="1300"/>
      <c r="C39" s="1300"/>
      <c r="D39" s="1300"/>
      <c r="E39" s="1300"/>
      <c r="F39" s="1300"/>
      <c r="G39" s="629"/>
      <c r="H39" s="618"/>
    </row>
    <row r="40" spans="1:8" ht="15" customHeight="1" x14ac:dyDescent="0.25">
      <c r="A40" s="1300"/>
      <c r="B40" s="1300"/>
      <c r="C40" s="1300"/>
      <c r="D40" s="1300"/>
      <c r="E40" s="1300"/>
      <c r="F40" s="1300"/>
      <c r="G40" s="629"/>
      <c r="H40" s="618"/>
    </row>
    <row r="41" spans="1:8" ht="15" customHeight="1" x14ac:dyDescent="0.25">
      <c r="A41" s="1300"/>
      <c r="B41" s="1300"/>
      <c r="C41" s="1300"/>
      <c r="D41" s="1300"/>
      <c r="E41" s="1300"/>
      <c r="F41" s="1300"/>
      <c r="G41" s="629"/>
      <c r="H41" s="618"/>
    </row>
    <row r="42" spans="1:8" ht="15" customHeight="1" x14ac:dyDescent="0.25">
      <c r="A42" s="1300"/>
      <c r="B42" s="1300"/>
      <c r="C42" s="1300"/>
      <c r="D42" s="1300"/>
      <c r="E42" s="1300"/>
      <c r="F42" s="1300"/>
      <c r="G42" s="629"/>
      <c r="H42" s="618"/>
    </row>
    <row r="43" spans="1:8" ht="15" customHeight="1" x14ac:dyDescent="0.25">
      <c r="A43" s="629"/>
      <c r="B43" s="629"/>
      <c r="C43" s="629"/>
      <c r="D43" s="629"/>
      <c r="E43" s="629"/>
      <c r="F43" s="629"/>
      <c r="G43" s="629"/>
      <c r="H43" s="618"/>
    </row>
    <row r="44" spans="1:8" ht="15" customHeight="1" x14ac:dyDescent="0.25">
      <c r="A44" s="629"/>
      <c r="B44" s="629"/>
      <c r="C44" s="629"/>
      <c r="D44" s="629"/>
      <c r="E44" s="629"/>
      <c r="F44" s="629"/>
      <c r="G44" s="629"/>
      <c r="H44" s="618"/>
    </row>
    <row r="45" spans="1:8" ht="15" customHeight="1" x14ac:dyDescent="0.25">
      <c r="A45" s="629"/>
      <c r="B45" s="629"/>
      <c r="C45" s="629"/>
      <c r="D45" s="652" t="s">
        <v>7317</v>
      </c>
      <c r="E45" s="629"/>
      <c r="F45" s="629"/>
      <c r="G45" s="629"/>
      <c r="H45" s="618"/>
    </row>
    <row r="46" spans="1:8" ht="15" customHeight="1" x14ac:dyDescent="0.25">
      <c r="A46" s="1298" t="s">
        <v>7318</v>
      </c>
      <c r="B46" s="1298"/>
      <c r="C46" s="1298"/>
      <c r="D46" s="1298"/>
      <c r="E46" s="1298"/>
      <c r="F46" s="1298"/>
      <c r="G46" s="630"/>
      <c r="H46" s="618"/>
    </row>
    <row r="47" spans="1:8" ht="15" customHeight="1" x14ac:dyDescent="0.25">
      <c r="A47" s="1298"/>
      <c r="B47" s="1298"/>
      <c r="C47" s="1298"/>
      <c r="D47" s="1298"/>
      <c r="E47" s="1298"/>
      <c r="F47" s="1298"/>
      <c r="G47" s="629"/>
      <c r="H47" s="618"/>
    </row>
    <row r="48" spans="1:8" ht="15" customHeight="1" x14ac:dyDescent="0.25">
      <c r="A48" s="1298"/>
      <c r="B48" s="1298"/>
      <c r="C48" s="1298"/>
      <c r="D48" s="1298"/>
      <c r="E48" s="1298"/>
      <c r="F48" s="1298"/>
      <c r="G48" s="629"/>
      <c r="H48" s="618"/>
    </row>
    <row r="49" spans="1:8" ht="15" customHeight="1" x14ac:dyDescent="0.25">
      <c r="A49" s="1298"/>
      <c r="B49" s="1298"/>
      <c r="C49" s="1298"/>
      <c r="D49" s="1298"/>
      <c r="E49" s="1298"/>
      <c r="F49" s="1298"/>
      <c r="G49" s="629"/>
      <c r="H49" s="618"/>
    </row>
    <row r="50" spans="1:8" ht="15" customHeight="1" x14ac:dyDescent="0.25">
      <c r="A50" s="662"/>
      <c r="B50" s="662"/>
      <c r="C50" s="662"/>
      <c r="D50" s="662"/>
      <c r="E50" s="662"/>
      <c r="F50" s="662"/>
      <c r="G50" s="662"/>
      <c r="H50" s="661"/>
    </row>
    <row r="51" spans="1:8" ht="15" customHeight="1" x14ac:dyDescent="0.25">
      <c r="A51" s="629"/>
      <c r="B51" s="629"/>
      <c r="C51" s="629"/>
      <c r="D51" s="652" t="s">
        <v>7319</v>
      </c>
      <c r="E51" s="629"/>
      <c r="F51" s="629"/>
      <c r="G51" s="629"/>
      <c r="H51" s="563"/>
    </row>
    <row r="52" spans="1:8" ht="15" customHeight="1" x14ac:dyDescent="0.25">
      <c r="A52" s="1298" t="s">
        <v>7344</v>
      </c>
      <c r="B52" s="1298"/>
      <c r="C52" s="1298"/>
      <c r="D52" s="1298"/>
      <c r="E52" s="1298"/>
      <c r="F52" s="1298"/>
      <c r="G52" s="629"/>
      <c r="H52" s="618"/>
    </row>
    <row r="53" spans="1:8" ht="15" customHeight="1" x14ac:dyDescent="0.25">
      <c r="A53" s="1298"/>
      <c r="B53" s="1298"/>
      <c r="C53" s="1298"/>
      <c r="D53" s="1298"/>
      <c r="E53" s="1298"/>
      <c r="F53" s="1298"/>
      <c r="G53" s="629"/>
      <c r="H53" s="618"/>
    </row>
    <row r="54" spans="1:8" ht="15" customHeight="1" x14ac:dyDescent="0.25">
      <c r="A54" s="1298"/>
      <c r="B54" s="1298"/>
      <c r="C54" s="1298"/>
      <c r="D54" s="1298"/>
      <c r="E54" s="1298"/>
      <c r="F54" s="1298"/>
      <c r="G54" s="629"/>
      <c r="H54" s="618"/>
    </row>
    <row r="55" spans="1:8" ht="15" customHeight="1" x14ac:dyDescent="0.25">
      <c r="A55" s="1298"/>
      <c r="B55" s="1298"/>
      <c r="C55" s="1298"/>
      <c r="D55" s="1298"/>
      <c r="E55" s="1298"/>
      <c r="F55" s="1298"/>
      <c r="G55" s="629"/>
      <c r="H55" s="618"/>
    </row>
    <row r="56" spans="1:8" ht="30" customHeight="1" x14ac:dyDescent="0.25">
      <c r="A56" s="1298"/>
      <c r="B56" s="1298"/>
      <c r="C56" s="1298"/>
      <c r="D56" s="1298"/>
      <c r="E56" s="1298"/>
      <c r="F56" s="1298"/>
      <c r="G56" s="629"/>
      <c r="H56" s="618"/>
    </row>
    <row r="57" spans="1:8" ht="21.75" customHeight="1" x14ac:dyDescent="0.25">
      <c r="A57" s="631" t="str">
        <f>FORMATOS!E14</f>
        <v>ALCALDIA MUNICIPAL DE ENVIGADO</v>
      </c>
      <c r="B57" s="630"/>
      <c r="C57" s="630"/>
      <c r="D57" s="630"/>
      <c r="E57" s="632"/>
      <c r="F57" s="630"/>
      <c r="G57" s="629"/>
      <c r="H57" s="618"/>
    </row>
    <row r="58" spans="1:8" ht="15.75" customHeight="1" x14ac:dyDescent="0.25">
      <c r="A58" s="632" t="s">
        <v>7345</v>
      </c>
      <c r="B58" s="630"/>
      <c r="C58" s="630"/>
      <c r="D58" s="630"/>
      <c r="E58" s="630"/>
      <c r="F58" s="630"/>
      <c r="G58" s="629"/>
      <c r="H58" s="618"/>
    </row>
    <row r="59" spans="1:8" ht="15" customHeight="1" x14ac:dyDescent="0.25">
      <c r="A59" s="629"/>
      <c r="B59" s="629"/>
      <c r="C59" s="629"/>
      <c r="D59" s="629"/>
      <c r="E59" s="629"/>
      <c r="F59" s="629"/>
      <c r="G59" s="629"/>
      <c r="H59" s="618"/>
    </row>
    <row r="60" spans="1:8" ht="15" customHeight="1" x14ac:dyDescent="0.25">
      <c r="A60" s="629"/>
      <c r="B60" s="629"/>
      <c r="C60" s="629"/>
      <c r="D60" s="652" t="s">
        <v>7321</v>
      </c>
      <c r="E60" s="629"/>
      <c r="F60" s="629"/>
      <c r="G60" s="629"/>
      <c r="H60" s="618"/>
    </row>
    <row r="61" spans="1:8" ht="15" customHeight="1" x14ac:dyDescent="0.25">
      <c r="A61" s="629"/>
      <c r="B61" s="629"/>
      <c r="C61" s="629"/>
      <c r="D61" s="629"/>
      <c r="E61" s="629"/>
      <c r="F61" s="629"/>
      <c r="G61" s="629"/>
      <c r="H61" s="618"/>
    </row>
    <row r="62" spans="1:8" ht="15" customHeight="1" x14ac:dyDescent="0.25">
      <c r="A62" s="1298" t="s">
        <v>7322</v>
      </c>
      <c r="B62" s="1298"/>
      <c r="C62" s="1298"/>
      <c r="D62" s="1298"/>
      <c r="E62" s="1298"/>
      <c r="F62" s="1298"/>
      <c r="G62" s="629"/>
      <c r="H62" s="618"/>
    </row>
    <row r="63" spans="1:8" ht="15" customHeight="1" x14ac:dyDescent="0.25">
      <c r="A63" s="1298"/>
      <c r="B63" s="1298"/>
      <c r="C63" s="1298"/>
      <c r="D63" s="1298"/>
      <c r="E63" s="1298"/>
      <c r="F63" s="1298"/>
      <c r="G63" s="629"/>
      <c r="H63" s="618"/>
    </row>
    <row r="64" spans="1:8" ht="21.75" customHeight="1" x14ac:dyDescent="0.25">
      <c r="A64" s="1298"/>
      <c r="B64" s="1298"/>
      <c r="C64" s="1298"/>
      <c r="D64" s="1298"/>
      <c r="E64" s="1298"/>
      <c r="F64" s="1298"/>
      <c r="G64" s="629"/>
      <c r="H64" s="618"/>
    </row>
    <row r="65" spans="1:8" ht="15" customHeight="1" x14ac:dyDescent="0.25">
      <c r="A65" s="629"/>
      <c r="B65" s="629"/>
      <c r="C65" s="629"/>
      <c r="D65" s="629"/>
      <c r="E65" s="629"/>
      <c r="F65" s="629"/>
      <c r="G65" s="629"/>
      <c r="H65" s="618"/>
    </row>
    <row r="66" spans="1:8" ht="15" customHeight="1" x14ac:dyDescent="0.25">
      <c r="A66" s="629"/>
      <c r="B66" s="629"/>
      <c r="C66" s="629"/>
      <c r="D66" s="652" t="s">
        <v>7323</v>
      </c>
      <c r="E66" s="629"/>
      <c r="F66" s="629"/>
      <c r="G66" s="629"/>
      <c r="H66" s="618"/>
    </row>
    <row r="67" spans="1:8" ht="15" customHeight="1" x14ac:dyDescent="0.25">
      <c r="A67" s="629"/>
      <c r="B67" s="629"/>
      <c r="C67" s="629"/>
      <c r="D67" s="629"/>
      <c r="E67" s="629"/>
      <c r="F67" s="629"/>
      <c r="G67" s="629"/>
      <c r="H67" s="618"/>
    </row>
    <row r="68" spans="1:8" ht="15" customHeight="1" x14ac:dyDescent="0.25">
      <c r="A68" s="629"/>
      <c r="B68" s="629"/>
      <c r="C68" s="629"/>
      <c r="D68" s="629"/>
      <c r="E68" s="629"/>
      <c r="F68" s="629"/>
      <c r="G68" s="629"/>
      <c r="H68" s="618"/>
    </row>
    <row r="69" spans="1:8" ht="15" customHeight="1" x14ac:dyDescent="0.25">
      <c r="A69" s="633" t="s">
        <v>7340</v>
      </c>
      <c r="B69" s="629"/>
      <c r="C69" s="629"/>
      <c r="D69" s="629"/>
      <c r="E69" s="629"/>
      <c r="F69" s="629"/>
      <c r="G69" s="629"/>
      <c r="H69" s="618"/>
    </row>
    <row r="70" spans="1:8" ht="15" customHeight="1" x14ac:dyDescent="0.25">
      <c r="A70" s="633"/>
      <c r="B70" s="629"/>
      <c r="C70" s="629"/>
      <c r="D70" s="629"/>
      <c r="E70" s="629"/>
      <c r="F70" s="629"/>
      <c r="G70" s="629"/>
      <c r="H70" s="618"/>
    </row>
    <row r="71" spans="1:8" ht="15" customHeight="1" x14ac:dyDescent="0.25">
      <c r="A71" s="633"/>
      <c r="B71" s="629"/>
      <c r="C71" s="629"/>
      <c r="D71" s="629"/>
      <c r="E71" s="629"/>
      <c r="F71" s="629"/>
      <c r="G71" s="629"/>
      <c r="H71" s="618"/>
    </row>
    <row r="72" spans="1:8" ht="15" customHeight="1" x14ac:dyDescent="0.25">
      <c r="A72" s="629"/>
      <c r="B72" s="629"/>
      <c r="C72" s="629"/>
      <c r="D72" s="629"/>
      <c r="E72" s="629"/>
      <c r="F72" s="629"/>
      <c r="G72" s="629"/>
      <c r="H72" s="618"/>
    </row>
    <row r="73" spans="1:8" ht="15" customHeight="1" x14ac:dyDescent="0.25">
      <c r="A73" s="629"/>
      <c r="B73" s="629"/>
      <c r="C73" s="629"/>
      <c r="D73" s="629"/>
      <c r="E73" s="629"/>
      <c r="F73" s="629"/>
      <c r="G73" s="629"/>
      <c r="H73" s="618"/>
    </row>
    <row r="74" spans="1:8" ht="15" customHeight="1" x14ac:dyDescent="0.25">
      <c r="A74" s="629"/>
      <c r="B74" s="629"/>
      <c r="C74" s="629"/>
      <c r="D74" s="652" t="s">
        <v>7035</v>
      </c>
      <c r="E74" s="629"/>
      <c r="F74" s="629"/>
      <c r="G74" s="629"/>
      <c r="H74" s="618"/>
    </row>
    <row r="75" spans="1:8" ht="15" customHeight="1" x14ac:dyDescent="0.25">
      <c r="A75" s="629"/>
      <c r="B75" s="629"/>
      <c r="C75" s="629"/>
      <c r="D75" s="629"/>
      <c r="E75" s="629"/>
      <c r="F75" s="629"/>
      <c r="G75" s="629"/>
      <c r="H75" s="618"/>
    </row>
    <row r="76" spans="1:8" ht="15" customHeight="1" x14ac:dyDescent="0.25">
      <c r="A76" s="636" t="s">
        <v>3888</v>
      </c>
      <c r="B76" s="632" t="str">
        <f>FORMATOS!E9</f>
        <v>LEIDIS RICO PEÑA</v>
      </c>
      <c r="C76" s="629"/>
      <c r="D76" s="629"/>
      <c r="E76" s="629"/>
      <c r="F76" s="629"/>
      <c r="G76" s="629"/>
      <c r="H76" s="618"/>
    </row>
    <row r="77" spans="1:8" ht="15" customHeight="1" x14ac:dyDescent="0.25">
      <c r="A77" s="636" t="s">
        <v>7430</v>
      </c>
      <c r="B77" s="1296">
        <f>FORMATOS!E10</f>
        <v>1140908897</v>
      </c>
      <c r="C77" s="1296"/>
      <c r="D77" s="662"/>
      <c r="E77" s="662"/>
      <c r="F77" s="662"/>
      <c r="G77" s="662"/>
      <c r="H77" s="661"/>
    </row>
    <row r="78" spans="1:8" ht="15" customHeight="1" x14ac:dyDescent="0.25">
      <c r="A78" s="636" t="s">
        <v>7429</v>
      </c>
      <c r="B78" s="1299" t="s">
        <v>7333</v>
      </c>
      <c r="C78" s="1299"/>
      <c r="D78" s="629"/>
      <c r="E78" s="629"/>
      <c r="F78" s="629"/>
      <c r="G78" s="629"/>
      <c r="H78" s="618"/>
    </row>
    <row r="79" spans="1:8" ht="15" customHeight="1" x14ac:dyDescent="0.25">
      <c r="A79" s="636" t="s">
        <v>3894</v>
      </c>
      <c r="B79" s="1295">
        <v>3136668894</v>
      </c>
      <c r="C79" s="1295"/>
      <c r="D79" s="629"/>
      <c r="E79" s="629"/>
      <c r="F79" s="629"/>
      <c r="G79" s="629"/>
      <c r="H79" s="618"/>
    </row>
    <row r="80" spans="1:8" ht="15" customHeight="1" x14ac:dyDescent="0.25">
      <c r="A80" s="636" t="s">
        <v>7326</v>
      </c>
      <c r="B80" s="640" t="s">
        <v>7332</v>
      </c>
      <c r="C80" s="629"/>
      <c r="D80" s="629"/>
      <c r="E80" s="629"/>
      <c r="F80" s="629"/>
      <c r="G80" s="629"/>
      <c r="H80" s="618"/>
    </row>
    <row r="81" spans="1:8" ht="15" customHeight="1" x14ac:dyDescent="0.25">
      <c r="A81" s="629"/>
      <c r="B81" s="629"/>
      <c r="C81" s="629"/>
      <c r="D81" s="629"/>
      <c r="E81" s="629"/>
      <c r="F81" s="629"/>
      <c r="G81" s="629"/>
      <c r="H81" s="618"/>
    </row>
    <row r="82" spans="1:8" ht="15" customHeight="1" x14ac:dyDescent="0.25">
      <c r="A82" s="628" t="s">
        <v>7324</v>
      </c>
      <c r="B82" s="629"/>
      <c r="C82" s="629"/>
      <c r="D82" s="629"/>
      <c r="E82" s="629"/>
      <c r="F82" s="629"/>
      <c r="G82" s="629"/>
      <c r="H82" s="618"/>
    </row>
    <row r="83" spans="1:8" ht="15" customHeight="1" x14ac:dyDescent="0.25">
      <c r="A83" s="629"/>
      <c r="B83" s="629"/>
      <c r="C83" s="629"/>
      <c r="D83" s="629"/>
      <c r="E83" s="629"/>
      <c r="F83" s="629"/>
      <c r="G83" s="629"/>
      <c r="H83" s="618"/>
    </row>
    <row r="84" spans="1:8" ht="15" customHeight="1" x14ac:dyDescent="0.25">
      <c r="A84" s="629"/>
      <c r="B84" s="629"/>
      <c r="C84" s="629"/>
      <c r="D84" s="629"/>
      <c r="E84" s="629"/>
      <c r="F84" s="629"/>
      <c r="G84" s="629"/>
      <c r="H84" s="618"/>
    </row>
    <row r="85" spans="1:8" ht="15" customHeight="1" x14ac:dyDescent="0.25">
      <c r="A85" s="636" t="s">
        <v>3888</v>
      </c>
      <c r="B85" s="638" t="str">
        <f>FORMATOS!E14</f>
        <v>ALCALDIA MUNICIPAL DE ENVIGADO</v>
      </c>
      <c r="C85" s="629"/>
      <c r="D85" s="629"/>
      <c r="E85" s="629"/>
      <c r="F85" s="629"/>
      <c r="G85" s="629"/>
      <c r="H85" s="618"/>
    </row>
    <row r="86" spans="1:8" ht="17.25" customHeight="1" x14ac:dyDescent="0.25">
      <c r="A86" s="636" t="s">
        <v>7429</v>
      </c>
      <c r="B86" s="639" t="str">
        <f>IFERROR(VLOOKUP(B$85,Tabla27[#All],2,FALSE),"")</f>
        <v>Carrera 43 Nº 38 Sur 35 Envigado - Antioquia</v>
      </c>
      <c r="C86" s="629"/>
      <c r="D86" s="629"/>
      <c r="E86" s="629"/>
      <c r="F86" s="629"/>
      <c r="G86" s="629"/>
      <c r="H86" s="618"/>
    </row>
    <row r="87" spans="1:8" ht="15" customHeight="1" x14ac:dyDescent="0.25">
      <c r="A87" s="636" t="s">
        <v>3894</v>
      </c>
      <c r="B87" s="1296">
        <f>IFERROR(VLOOKUP(B$85,Tabla27[#All],3,FALSE),"")</f>
        <v>6043394000</v>
      </c>
      <c r="C87" s="1296"/>
      <c r="D87" s="629"/>
      <c r="E87" s="629"/>
      <c r="F87" s="629"/>
      <c r="G87" s="629"/>
      <c r="H87" s="618"/>
    </row>
    <row r="88" spans="1:8" ht="18.75" customHeight="1" x14ac:dyDescent="0.25">
      <c r="A88" s="636" t="s">
        <v>7326</v>
      </c>
      <c r="B88" s="639" t="str">
        <f>IFERROR(VLOOKUP(B$85,Tabla27[#All],4,FALSE),"")</f>
        <v>notificaciones@juridica.envigado.gov.co</v>
      </c>
      <c r="C88" s="629"/>
      <c r="D88" s="629"/>
      <c r="E88" s="629"/>
      <c r="F88" s="629"/>
      <c r="G88" s="629"/>
      <c r="H88" s="618"/>
    </row>
    <row r="89" spans="1:8" ht="15" customHeight="1" x14ac:dyDescent="0.25">
      <c r="A89" s="636" t="s">
        <v>7327</v>
      </c>
      <c r="B89" s="1295" t="str">
        <f>IFERROR(VLOOKUP(B$85,Tabla27[#All],5,FALSE),"")</f>
        <v>890907106-5</v>
      </c>
      <c r="C89" s="1295"/>
      <c r="D89" s="629"/>
      <c r="E89" s="629"/>
      <c r="F89" s="629"/>
      <c r="G89" s="629"/>
      <c r="H89" s="618"/>
    </row>
    <row r="90" spans="1:8" ht="15" customHeight="1" x14ac:dyDescent="0.25">
      <c r="A90" s="629"/>
      <c r="B90" s="629"/>
      <c r="C90" s="629"/>
      <c r="D90" s="629"/>
      <c r="E90" s="629"/>
      <c r="F90" s="629"/>
      <c r="G90" s="629"/>
      <c r="H90" s="618"/>
    </row>
    <row r="91" spans="1:8" ht="17.25" x14ac:dyDescent="0.3">
      <c r="A91" s="627"/>
      <c r="B91" s="627"/>
      <c r="C91" s="627"/>
      <c r="D91" s="627"/>
      <c r="E91" s="627"/>
      <c r="F91" s="650"/>
      <c r="G91" s="650"/>
    </row>
    <row r="92" spans="1:8" ht="17.25" x14ac:dyDescent="0.3">
      <c r="A92" s="627"/>
      <c r="B92" s="627"/>
      <c r="C92" s="627"/>
      <c r="D92" s="627"/>
      <c r="E92" s="627"/>
      <c r="F92" s="650"/>
      <c r="G92" s="650"/>
    </row>
    <row r="93" spans="1:8" ht="17.25" x14ac:dyDescent="0.3">
      <c r="A93" s="627" t="s">
        <v>7039</v>
      </c>
      <c r="B93" s="627"/>
      <c r="C93" s="627"/>
      <c r="D93" s="627"/>
      <c r="E93" s="627"/>
      <c r="F93" s="650"/>
      <c r="G93" s="650"/>
    </row>
    <row r="94" spans="1:8" ht="17.25" x14ac:dyDescent="0.3">
      <c r="A94" s="627"/>
      <c r="B94" s="627"/>
      <c r="C94" s="627"/>
      <c r="D94" s="627"/>
      <c r="E94" s="627"/>
      <c r="F94" s="650"/>
      <c r="G94" s="650"/>
    </row>
    <row r="95" spans="1:8" ht="17.25" x14ac:dyDescent="0.3">
      <c r="A95" s="641" t="str">
        <f>FORMATOS!E9</f>
        <v>LEIDIS RICO PEÑA</v>
      </c>
      <c r="B95" s="627"/>
      <c r="C95" s="627"/>
      <c r="D95" s="627"/>
      <c r="E95" s="627"/>
      <c r="F95" s="650"/>
      <c r="G95" s="650"/>
    </row>
    <row r="96" spans="1:8" ht="17.25" x14ac:dyDescent="0.3">
      <c r="A96" s="1297">
        <f>FORMATOS!E10</f>
        <v>1140908897</v>
      </c>
      <c r="B96" s="1297"/>
      <c r="C96" s="627"/>
      <c r="D96" s="650"/>
      <c r="E96" s="650"/>
      <c r="F96" s="650"/>
      <c r="G96" s="650"/>
    </row>
    <row r="105" spans="4:4" ht="16.5" x14ac:dyDescent="0.25">
      <c r="D105" s="627"/>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4"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290">
        <f ca="1">TODAY()</f>
        <v>46265</v>
      </c>
      <c r="B1" s="1290"/>
      <c r="C1" s="1290"/>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59"/>
      <c r="F3" s="559"/>
      <c r="G3" s="559"/>
      <c r="H3" s="559"/>
    </row>
    <row r="4" spans="1:8" ht="16.5" x14ac:dyDescent="0.3">
      <c r="A4" s="560" t="s">
        <v>7071</v>
      </c>
      <c r="B4" s="559"/>
      <c r="C4" s="559"/>
      <c r="D4" s="559"/>
      <c r="E4" s="559"/>
      <c r="F4" s="559"/>
      <c r="G4" s="559"/>
      <c r="H4" s="559"/>
    </row>
    <row r="5" spans="1:8" ht="16.5" x14ac:dyDescent="0.3">
      <c r="A5" s="559" t="s">
        <v>7026</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7027</v>
      </c>
      <c r="B7" s="561" t="s">
        <v>7168</v>
      </c>
      <c r="C7" s="559"/>
      <c r="D7" s="559"/>
      <c r="E7" s="559"/>
      <c r="F7" s="559"/>
      <c r="G7" s="559"/>
      <c r="H7" s="559"/>
    </row>
    <row r="8" spans="1:8" ht="16.5" x14ac:dyDescent="0.3">
      <c r="A8" s="559"/>
      <c r="B8" s="561"/>
      <c r="C8" s="559"/>
      <c r="D8" s="559"/>
      <c r="E8" s="559"/>
      <c r="F8" s="559"/>
      <c r="G8" s="559"/>
      <c r="H8" s="559"/>
    </row>
    <row r="9" spans="1:8" ht="16.5" x14ac:dyDescent="0.3">
      <c r="A9" s="559"/>
      <c r="B9" s="559"/>
      <c r="C9" s="559"/>
      <c r="D9" s="559"/>
      <c r="E9" s="559"/>
      <c r="F9" s="559"/>
      <c r="G9" s="559"/>
      <c r="H9" s="559"/>
    </row>
    <row r="10" spans="1:8" ht="16.5" customHeight="1" x14ac:dyDescent="0.3">
      <c r="A10" s="559" t="s">
        <v>7072</v>
      </c>
      <c r="B10" s="559"/>
      <c r="C10" s="1305" t="str">
        <f>FORMATOS!E8</f>
        <v>05079000000018730341</v>
      </c>
      <c r="D10" s="1305"/>
      <c r="E10" s="1305"/>
      <c r="F10" s="1305"/>
      <c r="G10" s="1305"/>
      <c r="H10" s="594"/>
    </row>
    <row r="11" spans="1:8" ht="16.5" x14ac:dyDescent="0.3">
      <c r="A11" s="559"/>
      <c r="B11" s="559"/>
      <c r="C11" s="1305"/>
      <c r="D11" s="1305"/>
      <c r="E11" s="1305"/>
      <c r="F11" s="1305"/>
      <c r="G11" s="1305"/>
      <c r="H11" s="594"/>
    </row>
    <row r="12" spans="1:8" ht="16.5" x14ac:dyDescent="0.3">
      <c r="A12" s="559"/>
      <c r="B12" s="559"/>
      <c r="C12" s="1305"/>
      <c r="D12" s="1305"/>
      <c r="E12" s="1305"/>
      <c r="F12" s="1305"/>
      <c r="G12" s="1305"/>
      <c r="H12" s="593"/>
    </row>
    <row r="13" spans="1:8" ht="16.5" x14ac:dyDescent="0.3">
      <c r="A13" s="559" t="s">
        <v>7029</v>
      </c>
      <c r="B13" s="559"/>
      <c r="C13" s="559"/>
      <c r="D13" s="559"/>
      <c r="E13" s="559"/>
      <c r="F13" s="559"/>
      <c r="G13" s="559"/>
      <c r="H13" s="559"/>
    </row>
    <row r="14" spans="1:8" ht="16.5" x14ac:dyDescent="0.3">
      <c r="A14" s="559"/>
      <c r="B14" s="559"/>
      <c r="C14" s="559"/>
      <c r="D14" s="559"/>
      <c r="E14" s="559"/>
      <c r="F14" s="559"/>
      <c r="G14" s="559"/>
      <c r="H14" s="559"/>
    </row>
    <row r="15" spans="1:8" ht="16.5" x14ac:dyDescent="0.3">
      <c r="A15" s="560" t="str">
        <f>FORMATOS!E9</f>
        <v>LEIDIS RICO PEÑA</v>
      </c>
      <c r="B15" s="559"/>
      <c r="C15" s="559"/>
      <c r="D15" s="559" t="s">
        <v>7030</v>
      </c>
      <c r="E15" s="559"/>
      <c r="F15" s="559"/>
      <c r="G15" s="559"/>
      <c r="H15" s="559"/>
    </row>
    <row r="16" spans="1:8" ht="16.5" x14ac:dyDescent="0.3">
      <c r="A16" s="567">
        <f>FORMATOS!E10</f>
        <v>1140908897</v>
      </c>
      <c r="B16" s="586" t="s">
        <v>7074</v>
      </c>
      <c r="C16" s="584"/>
      <c r="D16" s="584"/>
      <c r="E16" s="584"/>
      <c r="F16" s="584"/>
      <c r="G16" s="585"/>
      <c r="H16" s="584"/>
    </row>
    <row r="17" spans="1:8" ht="16.5" customHeight="1" x14ac:dyDescent="0.25">
      <c r="A17" s="1288" t="s">
        <v>7173</v>
      </c>
      <c r="B17" s="1288"/>
      <c r="C17" s="1288"/>
      <c r="D17" s="1288"/>
      <c r="E17" s="1288"/>
      <c r="F17" s="1288"/>
      <c r="G17" s="1288"/>
      <c r="H17" s="1288"/>
    </row>
    <row r="18" spans="1:8" ht="16.5" customHeight="1" x14ac:dyDescent="0.25">
      <c r="A18" s="1288"/>
      <c r="B18" s="1288"/>
      <c r="C18" s="1288"/>
      <c r="D18" s="1288"/>
      <c r="E18" s="1288"/>
      <c r="F18" s="1288"/>
      <c r="G18" s="1288"/>
      <c r="H18" s="1288"/>
    </row>
    <row r="19" spans="1:8" ht="16.5" customHeight="1" x14ac:dyDescent="0.25">
      <c r="A19" s="1288"/>
      <c r="B19" s="1288"/>
      <c r="C19" s="1288"/>
      <c r="D19" s="1288"/>
      <c r="E19" s="1288"/>
      <c r="F19" s="1288"/>
      <c r="G19" s="1288"/>
      <c r="H19" s="1288"/>
    </row>
    <row r="20" spans="1:8" ht="16.5" customHeight="1" x14ac:dyDescent="0.25">
      <c r="A20" s="1288"/>
      <c r="B20" s="1288"/>
      <c r="C20" s="1288"/>
      <c r="D20" s="1288"/>
      <c r="E20" s="1288"/>
      <c r="F20" s="1288"/>
      <c r="G20" s="1288"/>
      <c r="H20" s="1288"/>
    </row>
    <row r="21" spans="1:8" ht="15" customHeight="1" x14ac:dyDescent="0.25">
      <c r="A21" s="1288"/>
      <c r="B21" s="1288"/>
      <c r="C21" s="1288"/>
      <c r="D21" s="1288"/>
      <c r="E21" s="1288"/>
      <c r="F21" s="1288"/>
      <c r="G21" s="1288"/>
      <c r="H21" s="1288"/>
    </row>
    <row r="22" spans="1:8" ht="15" customHeight="1" x14ac:dyDescent="0.25">
      <c r="A22" s="563"/>
      <c r="B22" s="563"/>
      <c r="C22" s="563"/>
      <c r="D22" s="588" t="s">
        <v>7075</v>
      </c>
      <c r="E22" s="563"/>
      <c r="F22" s="563"/>
      <c r="G22" s="563"/>
      <c r="H22" s="563"/>
    </row>
    <row r="23" spans="1:8" ht="15" customHeight="1" x14ac:dyDescent="0.25">
      <c r="A23" s="563"/>
      <c r="B23" s="563"/>
      <c r="C23" s="563"/>
      <c r="D23" s="563"/>
      <c r="E23" s="563"/>
      <c r="F23" s="563"/>
      <c r="G23" s="563"/>
      <c r="H23" s="563"/>
    </row>
    <row r="24" spans="1:8" ht="15" customHeight="1" x14ac:dyDescent="0.25">
      <c r="A24" s="1288" t="s">
        <v>7083</v>
      </c>
      <c r="B24" s="1288"/>
      <c r="C24" s="1288"/>
      <c r="D24" s="1288"/>
      <c r="E24" s="1288"/>
      <c r="F24" s="1288"/>
      <c r="G24" s="1288"/>
      <c r="H24" s="1288"/>
    </row>
    <row r="25" spans="1:8" ht="15" customHeight="1" x14ac:dyDescent="0.25">
      <c r="A25" s="1288"/>
      <c r="B25" s="1288"/>
      <c r="C25" s="1288"/>
      <c r="D25" s="1288"/>
      <c r="E25" s="1288"/>
      <c r="F25" s="1288"/>
      <c r="G25" s="1288"/>
      <c r="H25" s="1288"/>
    </row>
    <row r="26" spans="1:8" ht="15" customHeight="1" x14ac:dyDescent="0.25">
      <c r="A26" s="1288"/>
      <c r="B26" s="1288"/>
      <c r="C26" s="1288"/>
      <c r="D26" s="1288"/>
      <c r="E26" s="1288"/>
      <c r="F26" s="1288"/>
      <c r="G26" s="1288"/>
      <c r="H26" s="1288"/>
    </row>
    <row r="27" spans="1:8" ht="15" customHeight="1" x14ac:dyDescent="0.25">
      <c r="A27" s="1288"/>
      <c r="B27" s="1288"/>
      <c r="C27" s="1288"/>
      <c r="D27" s="1288"/>
      <c r="E27" s="1288"/>
      <c r="F27" s="1288"/>
      <c r="G27" s="1288"/>
      <c r="H27" s="1288"/>
    </row>
    <row r="28" spans="1:8" ht="15" customHeight="1" x14ac:dyDescent="0.25">
      <c r="A28" s="1288"/>
      <c r="B28" s="1288"/>
      <c r="C28" s="1288"/>
      <c r="D28" s="1288"/>
      <c r="E28" s="1288"/>
      <c r="F28" s="1288"/>
      <c r="G28" s="1288"/>
      <c r="H28" s="1288"/>
    </row>
    <row r="29" spans="1:8" ht="15" customHeight="1" x14ac:dyDescent="0.25">
      <c r="A29" s="1288"/>
      <c r="B29" s="1288"/>
      <c r="C29" s="1288"/>
      <c r="D29" s="1288"/>
      <c r="E29" s="1288"/>
      <c r="F29" s="1288"/>
      <c r="G29" s="1288"/>
      <c r="H29" s="1288"/>
    </row>
    <row r="30" spans="1:8" ht="15" customHeight="1" x14ac:dyDescent="0.25">
      <c r="A30" s="1288"/>
      <c r="B30" s="1288"/>
      <c r="C30" s="1288"/>
      <c r="D30" s="1288"/>
      <c r="E30" s="1288"/>
      <c r="F30" s="1288"/>
      <c r="G30" s="1288"/>
      <c r="H30" s="1288"/>
    </row>
    <row r="31" spans="1:8" ht="15" customHeight="1" x14ac:dyDescent="0.25">
      <c r="A31" s="1288"/>
      <c r="B31" s="1288"/>
      <c r="C31" s="1288"/>
      <c r="D31" s="1288"/>
      <c r="E31" s="1288"/>
      <c r="F31" s="1288"/>
      <c r="G31" s="1288"/>
      <c r="H31" s="1288"/>
    </row>
    <row r="32" spans="1:8" ht="15" customHeight="1" x14ac:dyDescent="0.25">
      <c r="A32" s="1288"/>
      <c r="B32" s="1288"/>
      <c r="C32" s="1288"/>
      <c r="D32" s="1288"/>
      <c r="E32" s="1288"/>
      <c r="F32" s="1288"/>
      <c r="G32" s="1288"/>
      <c r="H32" s="1288"/>
    </row>
    <row r="33" spans="1:8" ht="15" customHeight="1" x14ac:dyDescent="0.25">
      <c r="A33" s="1288"/>
      <c r="B33" s="1288"/>
      <c r="C33" s="1288"/>
      <c r="D33" s="1288"/>
      <c r="E33" s="1288"/>
      <c r="F33" s="1288"/>
      <c r="G33" s="1288"/>
      <c r="H33" s="1288"/>
    </row>
    <row r="34" spans="1:8" ht="15" customHeight="1" x14ac:dyDescent="0.25">
      <c r="A34" s="1288"/>
      <c r="B34" s="1288"/>
      <c r="C34" s="1288"/>
      <c r="D34" s="1288"/>
      <c r="E34" s="1288"/>
      <c r="F34" s="1288"/>
      <c r="G34" s="1288"/>
      <c r="H34" s="1288"/>
    </row>
    <row r="35" spans="1:8" ht="15" customHeight="1" x14ac:dyDescent="0.25">
      <c r="A35" s="1288"/>
      <c r="B35" s="1288"/>
      <c r="C35" s="1288"/>
      <c r="D35" s="1288"/>
      <c r="E35" s="1288"/>
      <c r="F35" s="1288"/>
      <c r="G35" s="1288"/>
      <c r="H35" s="1288"/>
    </row>
    <row r="36" spans="1:8" ht="15" customHeight="1" x14ac:dyDescent="0.25">
      <c r="A36" s="1288"/>
      <c r="B36" s="1288"/>
      <c r="C36" s="1288"/>
      <c r="D36" s="1288"/>
      <c r="E36" s="1288"/>
      <c r="F36" s="1288"/>
      <c r="G36" s="1288"/>
      <c r="H36" s="1288"/>
    </row>
    <row r="37" spans="1:8" ht="15" customHeight="1" x14ac:dyDescent="0.25">
      <c r="A37" s="1288"/>
      <c r="B37" s="1288"/>
      <c r="C37" s="1288"/>
      <c r="D37" s="1288"/>
      <c r="E37" s="1288"/>
      <c r="F37" s="1288"/>
      <c r="G37" s="1288"/>
      <c r="H37" s="1288"/>
    </row>
    <row r="38" spans="1:8" ht="15" customHeight="1" x14ac:dyDescent="0.25">
      <c r="A38" s="1288"/>
      <c r="B38" s="1288"/>
      <c r="C38" s="1288"/>
      <c r="D38" s="1288"/>
      <c r="E38" s="1288"/>
      <c r="F38" s="1288"/>
      <c r="G38" s="1288"/>
      <c r="H38" s="1288"/>
    </row>
    <row r="39" spans="1:8" ht="15" customHeight="1" x14ac:dyDescent="0.25">
      <c r="A39" s="1288"/>
      <c r="B39" s="1288"/>
      <c r="C39" s="1288"/>
      <c r="D39" s="1288"/>
      <c r="E39" s="1288"/>
      <c r="F39" s="1288"/>
      <c r="G39" s="1288"/>
      <c r="H39" s="1288"/>
    </row>
    <row r="40" spans="1:8" ht="15" customHeight="1" x14ac:dyDescent="0.25">
      <c r="A40" s="1288"/>
      <c r="B40" s="1288"/>
      <c r="C40" s="1288"/>
      <c r="D40" s="1288"/>
      <c r="E40" s="1288"/>
      <c r="F40" s="1288"/>
      <c r="G40" s="1288"/>
      <c r="H40" s="1288"/>
    </row>
    <row r="41" spans="1:8" ht="15" customHeight="1" x14ac:dyDescent="0.25">
      <c r="A41" s="1288"/>
      <c r="B41" s="1288"/>
      <c r="C41" s="1288"/>
      <c r="D41" s="1288"/>
      <c r="E41" s="1288"/>
      <c r="F41" s="1288"/>
      <c r="G41" s="1288"/>
      <c r="H41" s="1288"/>
    </row>
    <row r="42" spans="1:8" ht="15" customHeight="1" x14ac:dyDescent="0.25">
      <c r="A42" s="1288"/>
      <c r="B42" s="1288"/>
      <c r="C42" s="1288"/>
      <c r="D42" s="1288"/>
      <c r="E42" s="1288"/>
      <c r="F42" s="1288"/>
      <c r="G42" s="1288"/>
      <c r="H42" s="1288"/>
    </row>
    <row r="43" spans="1:8" ht="15" customHeight="1" x14ac:dyDescent="0.25">
      <c r="A43" s="1288"/>
      <c r="B43" s="1288"/>
      <c r="C43" s="1288"/>
      <c r="D43" s="1288"/>
      <c r="E43" s="1288"/>
      <c r="F43" s="1288"/>
      <c r="G43" s="1288"/>
      <c r="H43" s="1288"/>
    </row>
    <row r="44" spans="1:8" ht="15" customHeight="1" x14ac:dyDescent="0.25">
      <c r="A44" s="1288"/>
      <c r="B44" s="1288"/>
      <c r="C44" s="1288"/>
      <c r="D44" s="1288"/>
      <c r="E44" s="1288"/>
      <c r="F44" s="1288"/>
      <c r="G44" s="1288"/>
      <c r="H44" s="1288"/>
    </row>
    <row r="45" spans="1:8" ht="15" customHeight="1" x14ac:dyDescent="0.25">
      <c r="A45" s="1288"/>
      <c r="B45" s="1288"/>
      <c r="C45" s="1288"/>
      <c r="D45" s="1288"/>
      <c r="E45" s="1288"/>
      <c r="F45" s="1288"/>
      <c r="G45" s="1288"/>
      <c r="H45" s="1288"/>
    </row>
    <row r="46" spans="1:8" ht="15" customHeight="1" x14ac:dyDescent="0.25">
      <c r="A46" s="563"/>
      <c r="B46" s="563"/>
      <c r="C46" s="563"/>
      <c r="D46" s="563"/>
      <c r="E46" s="563"/>
      <c r="F46" s="563"/>
      <c r="G46" s="563"/>
      <c r="H46" s="563"/>
    </row>
    <row r="47" spans="1:8" ht="15" customHeight="1" x14ac:dyDescent="0.25">
      <c r="A47" s="1288" t="s">
        <v>7084</v>
      </c>
      <c r="B47" s="1288"/>
      <c r="C47" s="1288"/>
      <c r="D47" s="1288"/>
      <c r="E47" s="1288"/>
      <c r="F47" s="1288"/>
      <c r="G47" s="1288"/>
      <c r="H47" s="1288"/>
    </row>
    <row r="48" spans="1:8" ht="15" customHeight="1" x14ac:dyDescent="0.25">
      <c r="A48" s="1288"/>
      <c r="B48" s="1288"/>
      <c r="C48" s="1288"/>
      <c r="D48" s="1288"/>
      <c r="E48" s="1288"/>
      <c r="F48" s="1288"/>
      <c r="G48" s="1288"/>
      <c r="H48" s="1288"/>
    </row>
    <row r="49" spans="1:8" ht="15" customHeight="1" x14ac:dyDescent="0.25">
      <c r="A49" s="1288"/>
      <c r="B49" s="1288"/>
      <c r="C49" s="1288"/>
      <c r="D49" s="1288"/>
      <c r="E49" s="1288"/>
      <c r="F49" s="1288"/>
      <c r="G49" s="1288"/>
      <c r="H49" s="1288"/>
    </row>
    <row r="50" spans="1:8" ht="15" customHeight="1" x14ac:dyDescent="0.25">
      <c r="A50" s="1288"/>
      <c r="B50" s="1288"/>
      <c r="C50" s="1288"/>
      <c r="D50" s="1288"/>
      <c r="E50" s="1288"/>
      <c r="F50" s="1288"/>
      <c r="G50" s="1288"/>
      <c r="H50" s="1288"/>
    </row>
    <row r="51" spans="1:8" ht="15" customHeight="1" x14ac:dyDescent="0.25">
      <c r="A51" s="1288"/>
      <c r="B51" s="1288"/>
      <c r="C51" s="1288"/>
      <c r="D51" s="1288"/>
      <c r="E51" s="1288"/>
      <c r="F51" s="1288"/>
      <c r="G51" s="1288"/>
      <c r="H51" s="1288"/>
    </row>
    <row r="52" spans="1:8" ht="15" customHeight="1" x14ac:dyDescent="0.25">
      <c r="A52" s="1288"/>
      <c r="B52" s="1288"/>
      <c r="C52" s="1288"/>
      <c r="D52" s="1288"/>
      <c r="E52" s="1288"/>
      <c r="F52" s="1288"/>
      <c r="G52" s="1288"/>
      <c r="H52" s="1288"/>
    </row>
    <row r="53" spans="1:8" ht="15" customHeight="1" x14ac:dyDescent="0.25">
      <c r="A53" s="1288"/>
      <c r="B53" s="1288"/>
      <c r="C53" s="1288"/>
      <c r="D53" s="1288"/>
      <c r="E53" s="1288"/>
      <c r="F53" s="1288"/>
      <c r="G53" s="1288"/>
      <c r="H53" s="1288"/>
    </row>
    <row r="54" spans="1:8" ht="15" customHeight="1" x14ac:dyDescent="0.25">
      <c r="A54" s="1288"/>
      <c r="B54" s="1288"/>
      <c r="C54" s="1288"/>
      <c r="D54" s="1288"/>
      <c r="E54" s="1288"/>
      <c r="F54" s="1288"/>
      <c r="G54" s="1288"/>
      <c r="H54" s="1288"/>
    </row>
    <row r="55" spans="1:8" ht="15" customHeight="1" x14ac:dyDescent="0.25">
      <c r="A55" s="1288"/>
      <c r="B55" s="1288"/>
      <c r="C55" s="1288"/>
      <c r="D55" s="1288"/>
      <c r="E55" s="1288"/>
      <c r="F55" s="1288"/>
      <c r="G55" s="1288"/>
      <c r="H55" s="1288"/>
    </row>
    <row r="56" spans="1:8" ht="15" customHeight="1" x14ac:dyDescent="0.25">
      <c r="A56" s="1288"/>
      <c r="B56" s="1288"/>
      <c r="C56" s="1288"/>
      <c r="D56" s="1288"/>
      <c r="E56" s="1288"/>
      <c r="F56" s="1288"/>
      <c r="G56" s="1288"/>
      <c r="H56" s="1288"/>
    </row>
    <row r="57" spans="1:8" ht="15" customHeight="1" x14ac:dyDescent="0.25">
      <c r="A57" s="1288"/>
      <c r="B57" s="1288"/>
      <c r="C57" s="1288"/>
      <c r="D57" s="1288"/>
      <c r="E57" s="1288"/>
      <c r="F57" s="1288"/>
      <c r="G57" s="1288"/>
      <c r="H57" s="1288"/>
    </row>
    <row r="58" spans="1:8" ht="15" customHeight="1" x14ac:dyDescent="0.25">
      <c r="A58" s="1288"/>
      <c r="B58" s="1288"/>
      <c r="C58" s="1288"/>
      <c r="D58" s="1288"/>
      <c r="E58" s="1288"/>
      <c r="F58" s="1288"/>
      <c r="G58" s="1288"/>
      <c r="H58" s="1288"/>
    </row>
    <row r="59" spans="1:8" ht="15" customHeight="1" x14ac:dyDescent="0.25">
      <c r="A59" s="1288"/>
      <c r="B59" s="1288"/>
      <c r="C59" s="1288"/>
      <c r="D59" s="1288"/>
      <c r="E59" s="1288"/>
      <c r="F59" s="1288"/>
      <c r="G59" s="1288"/>
      <c r="H59" s="1288"/>
    </row>
    <row r="60" spans="1:8" ht="15" customHeight="1" x14ac:dyDescent="0.25">
      <c r="A60" s="1288"/>
      <c r="B60" s="1288"/>
      <c r="C60" s="1288"/>
      <c r="D60" s="1288"/>
      <c r="E60" s="1288"/>
      <c r="F60" s="1288"/>
      <c r="G60" s="1288"/>
      <c r="H60" s="1288"/>
    </row>
    <row r="61" spans="1:8" ht="15" customHeight="1" x14ac:dyDescent="0.25">
      <c r="A61" s="1288"/>
      <c r="B61" s="1288"/>
      <c r="C61" s="1288"/>
      <c r="D61" s="1288"/>
      <c r="E61" s="1288"/>
      <c r="F61" s="1288"/>
      <c r="G61" s="1288"/>
      <c r="H61" s="1288"/>
    </row>
    <row r="62" spans="1:8" ht="15" customHeight="1" x14ac:dyDescent="0.25">
      <c r="A62" s="1288"/>
      <c r="B62" s="1288"/>
      <c r="C62" s="1288"/>
      <c r="D62" s="1288"/>
      <c r="E62" s="1288"/>
      <c r="F62" s="1288"/>
      <c r="G62" s="1288"/>
      <c r="H62" s="1288"/>
    </row>
    <row r="63" spans="1:8" ht="15" customHeight="1" x14ac:dyDescent="0.25">
      <c r="A63" s="1288"/>
      <c r="B63" s="1288"/>
      <c r="C63" s="1288"/>
      <c r="D63" s="1288"/>
      <c r="E63" s="1288"/>
      <c r="F63" s="1288"/>
      <c r="G63" s="1288"/>
      <c r="H63" s="1288"/>
    </row>
    <row r="64" spans="1:8" ht="15" customHeight="1" x14ac:dyDescent="0.25">
      <c r="A64" s="1288"/>
      <c r="B64" s="1288"/>
      <c r="C64" s="1288"/>
      <c r="D64" s="1288"/>
      <c r="E64" s="1288"/>
      <c r="F64" s="1288"/>
      <c r="G64" s="1288"/>
      <c r="H64" s="1288"/>
    </row>
    <row r="65" spans="1:8" ht="15" customHeight="1" x14ac:dyDescent="0.25">
      <c r="A65" s="1288"/>
      <c r="B65" s="1288"/>
      <c r="C65" s="1288"/>
      <c r="D65" s="1288"/>
      <c r="E65" s="1288"/>
      <c r="F65" s="1288"/>
      <c r="G65" s="1288"/>
      <c r="H65" s="1288"/>
    </row>
    <row r="66" spans="1:8" ht="15" customHeight="1" x14ac:dyDescent="0.25">
      <c r="A66" s="1288"/>
      <c r="B66" s="1288"/>
      <c r="C66" s="1288"/>
      <c r="D66" s="1288"/>
      <c r="E66" s="1288"/>
      <c r="F66" s="1288"/>
      <c r="G66" s="1288"/>
      <c r="H66" s="1288"/>
    </row>
    <row r="67" spans="1:8" ht="15" customHeight="1" x14ac:dyDescent="0.25">
      <c r="A67" s="1288"/>
      <c r="B67" s="1288"/>
      <c r="C67" s="1288"/>
      <c r="D67" s="1288"/>
      <c r="E67" s="1288"/>
      <c r="F67" s="1288"/>
      <c r="G67" s="1288"/>
      <c r="H67" s="1288"/>
    </row>
    <row r="68" spans="1:8" ht="15" customHeight="1" x14ac:dyDescent="0.25">
      <c r="A68" s="1288"/>
      <c r="B68" s="1288"/>
      <c r="C68" s="1288"/>
      <c r="D68" s="1288"/>
      <c r="E68" s="1288"/>
      <c r="F68" s="1288"/>
      <c r="G68" s="1288"/>
      <c r="H68" s="1288"/>
    </row>
    <row r="69" spans="1:8" ht="15" customHeight="1" x14ac:dyDescent="0.25">
      <c r="A69" s="1288"/>
      <c r="B69" s="1288"/>
      <c r="C69" s="1288"/>
      <c r="D69" s="1288"/>
      <c r="E69" s="1288"/>
      <c r="F69" s="1288"/>
      <c r="G69" s="1288"/>
      <c r="H69" s="1288"/>
    </row>
    <row r="70" spans="1:8" ht="15" customHeight="1" x14ac:dyDescent="0.25">
      <c r="A70" s="1288"/>
      <c r="B70" s="1288"/>
      <c r="C70" s="1288"/>
      <c r="D70" s="1288"/>
      <c r="E70" s="1288"/>
      <c r="F70" s="1288"/>
      <c r="G70" s="1288"/>
      <c r="H70" s="1288"/>
    </row>
    <row r="71" spans="1:8" ht="15" customHeight="1" x14ac:dyDescent="0.25">
      <c r="A71" s="1288"/>
      <c r="B71" s="1288"/>
      <c r="C71" s="1288"/>
      <c r="D71" s="1288"/>
      <c r="E71" s="1288"/>
      <c r="F71" s="1288"/>
      <c r="G71" s="1288"/>
      <c r="H71" s="1288"/>
    </row>
    <row r="72" spans="1:8" ht="15" customHeight="1" x14ac:dyDescent="0.25">
      <c r="A72" s="1288"/>
      <c r="B72" s="1288"/>
      <c r="C72" s="1288"/>
      <c r="D72" s="1288"/>
      <c r="E72" s="1288"/>
      <c r="F72" s="1288"/>
      <c r="G72" s="1288"/>
      <c r="H72" s="1288"/>
    </row>
    <row r="73" spans="1:8" ht="15" customHeight="1" x14ac:dyDescent="0.25">
      <c r="A73" s="1288"/>
      <c r="B73" s="1288"/>
      <c r="C73" s="1288"/>
      <c r="D73" s="1288"/>
      <c r="E73" s="1288"/>
      <c r="F73" s="1288"/>
      <c r="G73" s="1288"/>
      <c r="H73" s="1288"/>
    </row>
    <row r="74" spans="1:8" ht="15" customHeight="1" x14ac:dyDescent="0.25">
      <c r="A74" s="1288"/>
      <c r="B74" s="1288"/>
      <c r="C74" s="1288"/>
      <c r="D74" s="1288"/>
      <c r="E74" s="1288"/>
      <c r="F74" s="1288"/>
      <c r="G74" s="1288"/>
      <c r="H74" s="1288"/>
    </row>
    <row r="75" spans="1:8" ht="15" customHeight="1" x14ac:dyDescent="0.25">
      <c r="A75" s="1288"/>
      <c r="B75" s="1288"/>
      <c r="C75" s="1288"/>
      <c r="D75" s="1288"/>
      <c r="E75" s="1288"/>
      <c r="F75" s="1288"/>
      <c r="G75" s="1288"/>
      <c r="H75" s="1288"/>
    </row>
    <row r="76" spans="1:8" ht="15" customHeight="1" x14ac:dyDescent="0.25">
      <c r="A76" s="1288"/>
      <c r="B76" s="1288"/>
      <c r="C76" s="1288"/>
      <c r="D76" s="1288"/>
      <c r="E76" s="1288"/>
      <c r="F76" s="1288"/>
      <c r="G76" s="1288"/>
      <c r="H76" s="1288"/>
    </row>
    <row r="77" spans="1:8" ht="15" customHeight="1" x14ac:dyDescent="0.25">
      <c r="A77" s="1288"/>
      <c r="B77" s="1288"/>
      <c r="C77" s="1288"/>
      <c r="D77" s="1288"/>
      <c r="E77" s="1288"/>
      <c r="F77" s="1288"/>
      <c r="G77" s="1288"/>
      <c r="H77" s="1288"/>
    </row>
    <row r="78" spans="1:8" ht="15" customHeight="1" x14ac:dyDescent="0.25">
      <c r="A78" s="1288"/>
      <c r="B78" s="1288"/>
      <c r="C78" s="1288"/>
      <c r="D78" s="1288"/>
      <c r="E78" s="1288"/>
      <c r="F78" s="1288"/>
      <c r="G78" s="1288"/>
      <c r="H78" s="1288"/>
    </row>
    <row r="79" spans="1:8" ht="15" customHeight="1" x14ac:dyDescent="0.25">
      <c r="A79" s="1288"/>
      <c r="B79" s="1288"/>
      <c r="C79" s="1288"/>
      <c r="D79" s="1288"/>
      <c r="E79" s="1288"/>
      <c r="F79" s="1288"/>
      <c r="G79" s="1288"/>
      <c r="H79" s="1288"/>
    </row>
    <row r="80" spans="1:8" ht="15" customHeight="1" x14ac:dyDescent="0.25">
      <c r="A80" s="1288"/>
      <c r="B80" s="1288"/>
      <c r="C80" s="1288"/>
      <c r="D80" s="1288"/>
      <c r="E80" s="1288"/>
      <c r="F80" s="1288"/>
      <c r="G80" s="1288"/>
      <c r="H80" s="1288"/>
    </row>
    <row r="81" spans="1:8" ht="15" customHeight="1" x14ac:dyDescent="0.25">
      <c r="A81" s="1288"/>
      <c r="B81" s="1288"/>
      <c r="C81" s="1288"/>
      <c r="D81" s="1288"/>
      <c r="E81" s="1288"/>
      <c r="F81" s="1288"/>
      <c r="G81" s="1288"/>
      <c r="H81" s="1288"/>
    </row>
    <row r="82" spans="1:8" ht="15" customHeight="1" x14ac:dyDescent="0.25">
      <c r="A82" s="1288"/>
      <c r="B82" s="1288"/>
      <c r="C82" s="1288"/>
      <c r="D82" s="1288"/>
      <c r="E82" s="1288"/>
      <c r="F82" s="1288"/>
      <c r="G82" s="1288"/>
      <c r="H82" s="1288"/>
    </row>
    <row r="83" spans="1:8" ht="15" customHeight="1" x14ac:dyDescent="0.25">
      <c r="A83" s="1288"/>
      <c r="B83" s="1288"/>
      <c r="C83" s="1288"/>
      <c r="D83" s="1288"/>
      <c r="E83" s="1288"/>
      <c r="F83" s="1288"/>
      <c r="G83" s="1288"/>
      <c r="H83" s="1288"/>
    </row>
    <row r="84" spans="1:8" ht="15" customHeight="1" x14ac:dyDescent="0.25">
      <c r="A84" s="1288"/>
      <c r="B84" s="1288"/>
      <c r="C84" s="1288"/>
      <c r="D84" s="1288"/>
      <c r="E84" s="1288"/>
      <c r="F84" s="1288"/>
      <c r="G84" s="1288"/>
      <c r="H84" s="1288"/>
    </row>
    <row r="85" spans="1:8" ht="15" customHeight="1" x14ac:dyDescent="0.25">
      <c r="A85" s="1288"/>
      <c r="B85" s="1288"/>
      <c r="C85" s="1288"/>
      <c r="D85" s="1288"/>
      <c r="E85" s="1288"/>
      <c r="F85" s="1288"/>
      <c r="G85" s="1288"/>
      <c r="H85" s="1288"/>
    </row>
    <row r="86" spans="1:8" ht="15" customHeight="1" x14ac:dyDescent="0.25">
      <c r="A86" s="1288"/>
      <c r="B86" s="1288"/>
      <c r="C86" s="1288"/>
      <c r="D86" s="1288"/>
      <c r="E86" s="1288"/>
      <c r="F86" s="1288"/>
      <c r="G86" s="1288"/>
      <c r="H86" s="1288"/>
    </row>
    <row r="87" spans="1:8" ht="15" customHeight="1" x14ac:dyDescent="0.25">
      <c r="A87" s="1288"/>
      <c r="B87" s="1288"/>
      <c r="C87" s="1288"/>
      <c r="D87" s="1288"/>
      <c r="E87" s="1288"/>
      <c r="F87" s="1288"/>
      <c r="G87" s="1288"/>
      <c r="H87" s="1288"/>
    </row>
    <row r="88" spans="1:8" ht="15" customHeight="1" x14ac:dyDescent="0.25">
      <c r="A88" s="1288"/>
      <c r="B88" s="1288"/>
      <c r="C88" s="1288"/>
      <c r="D88" s="1288"/>
      <c r="E88" s="1288"/>
      <c r="F88" s="1288"/>
      <c r="G88" s="1288"/>
      <c r="H88" s="1288"/>
    </row>
    <row r="89" spans="1:8" ht="15" customHeight="1" x14ac:dyDescent="0.25">
      <c r="A89" s="1288"/>
      <c r="B89" s="1288"/>
      <c r="C89" s="1288"/>
      <c r="D89" s="1288"/>
      <c r="E89" s="1288"/>
      <c r="F89" s="1288"/>
      <c r="G89" s="1288"/>
      <c r="H89" s="1288"/>
    </row>
    <row r="90" spans="1:8" ht="15" customHeight="1" x14ac:dyDescent="0.25">
      <c r="A90" s="1288"/>
      <c r="B90" s="1288"/>
      <c r="C90" s="1288"/>
      <c r="D90" s="1288"/>
      <c r="E90" s="1288"/>
      <c r="F90" s="1288"/>
      <c r="G90" s="1288"/>
      <c r="H90" s="1288"/>
    </row>
    <row r="91" spans="1:8" ht="15" customHeight="1" x14ac:dyDescent="0.25">
      <c r="A91" s="1288"/>
      <c r="B91" s="1288"/>
      <c r="C91" s="1288"/>
      <c r="D91" s="1288"/>
      <c r="E91" s="1288"/>
      <c r="F91" s="1288"/>
      <c r="G91" s="1288"/>
      <c r="H91" s="1288"/>
    </row>
    <row r="92" spans="1:8" ht="15" customHeight="1" x14ac:dyDescent="0.25">
      <c r="A92" s="1288"/>
      <c r="B92" s="1288"/>
      <c r="C92" s="1288"/>
      <c r="D92" s="1288"/>
      <c r="E92" s="1288"/>
      <c r="F92" s="1288"/>
      <c r="G92" s="1288"/>
      <c r="H92" s="1288"/>
    </row>
    <row r="93" spans="1:8" ht="15" customHeight="1" x14ac:dyDescent="0.25">
      <c r="A93" s="1288"/>
      <c r="B93" s="1288"/>
      <c r="C93" s="1288"/>
      <c r="D93" s="1288"/>
      <c r="E93" s="1288"/>
      <c r="F93" s="1288"/>
      <c r="G93" s="1288"/>
      <c r="H93" s="1288"/>
    </row>
    <row r="94" spans="1:8" ht="15" customHeight="1" x14ac:dyDescent="0.25">
      <c r="A94" s="1288" t="s">
        <v>7079</v>
      </c>
      <c r="B94" s="1288"/>
      <c r="C94" s="1288"/>
      <c r="D94" s="1288"/>
      <c r="E94" s="1288"/>
      <c r="F94" s="1288"/>
      <c r="G94" s="1288"/>
      <c r="H94" s="1288"/>
    </row>
    <row r="95" spans="1:8" ht="15" customHeight="1" x14ac:dyDescent="0.25">
      <c r="A95" s="1288"/>
      <c r="B95" s="1288"/>
      <c r="C95" s="1288"/>
      <c r="D95" s="1288"/>
      <c r="E95" s="1288"/>
      <c r="F95" s="1288"/>
      <c r="G95" s="1288"/>
      <c r="H95" s="1288"/>
    </row>
    <row r="96" spans="1:8" ht="15" customHeight="1" x14ac:dyDescent="0.25">
      <c r="A96" s="1288"/>
      <c r="B96" s="1288"/>
      <c r="C96" s="1288"/>
      <c r="D96" s="1288"/>
      <c r="E96" s="1288"/>
      <c r="F96" s="1288"/>
      <c r="G96" s="1288"/>
      <c r="H96" s="1288"/>
    </row>
    <row r="97" spans="1:8" ht="15" customHeight="1" x14ac:dyDescent="0.25">
      <c r="A97" s="1288"/>
      <c r="B97" s="1288"/>
      <c r="C97" s="1288"/>
      <c r="D97" s="1288"/>
      <c r="E97" s="1288"/>
      <c r="F97" s="1288"/>
      <c r="G97" s="1288"/>
      <c r="H97" s="1288"/>
    </row>
    <row r="98" spans="1:8" ht="15" customHeight="1" x14ac:dyDescent="0.25">
      <c r="A98" s="1288"/>
      <c r="B98" s="1288"/>
      <c r="C98" s="1288"/>
      <c r="D98" s="1288"/>
      <c r="E98" s="1288"/>
      <c r="F98" s="1288"/>
      <c r="G98" s="1288"/>
      <c r="H98" s="1288"/>
    </row>
    <row r="99" spans="1:8" ht="15" customHeight="1" x14ac:dyDescent="0.25">
      <c r="A99" s="1288"/>
      <c r="B99" s="1288"/>
      <c r="C99" s="1288"/>
      <c r="D99" s="1288"/>
      <c r="E99" s="1288"/>
      <c r="F99" s="1288"/>
      <c r="G99" s="1288"/>
      <c r="H99" s="1288"/>
    </row>
    <row r="100" spans="1:8" ht="15" customHeight="1" x14ac:dyDescent="0.25">
      <c r="A100" s="1288"/>
      <c r="B100" s="1288"/>
      <c r="C100" s="1288"/>
      <c r="D100" s="1288"/>
      <c r="E100" s="1288"/>
      <c r="F100" s="1288"/>
      <c r="G100" s="1288"/>
      <c r="H100" s="1288"/>
    </row>
    <row r="101" spans="1:8" ht="15" customHeight="1" x14ac:dyDescent="0.25">
      <c r="A101" s="582"/>
      <c r="B101" s="582"/>
      <c r="C101" s="582"/>
      <c r="D101" s="589" t="s">
        <v>7076</v>
      </c>
      <c r="E101" s="582"/>
      <c r="F101" s="582"/>
      <c r="G101" s="582"/>
      <c r="H101" s="582"/>
    </row>
    <row r="102" spans="1:8" ht="15" customHeight="1" x14ac:dyDescent="0.25">
      <c r="A102" s="582"/>
      <c r="B102" s="582"/>
      <c r="C102" s="582"/>
      <c r="D102" s="582"/>
      <c r="E102" s="582"/>
      <c r="F102" s="582"/>
      <c r="G102" s="582"/>
      <c r="H102" s="582"/>
    </row>
    <row r="103" spans="1:8" ht="15" customHeight="1" x14ac:dyDescent="0.25">
      <c r="A103" s="1288" t="s">
        <v>7169</v>
      </c>
      <c r="B103" s="1288"/>
      <c r="C103" s="1288"/>
      <c r="D103" s="1288"/>
      <c r="E103" s="1288"/>
      <c r="F103" s="1288"/>
      <c r="G103" s="1288"/>
      <c r="H103" s="1288"/>
    </row>
    <row r="104" spans="1:8" ht="15" customHeight="1" x14ac:dyDescent="0.25">
      <c r="A104" s="1288"/>
      <c r="B104" s="1288"/>
      <c r="C104" s="1288"/>
      <c r="D104" s="1288"/>
      <c r="E104" s="1288"/>
      <c r="F104" s="1288"/>
      <c r="G104" s="1288"/>
      <c r="H104" s="1288"/>
    </row>
    <row r="105" spans="1:8" ht="15" customHeight="1" x14ac:dyDescent="0.25">
      <c r="A105" s="1288"/>
      <c r="B105" s="1288"/>
      <c r="C105" s="1288"/>
      <c r="D105" s="1288"/>
      <c r="E105" s="1288"/>
      <c r="F105" s="1288"/>
      <c r="G105" s="1288"/>
      <c r="H105" s="1288"/>
    </row>
    <row r="106" spans="1:8" ht="15" customHeight="1" x14ac:dyDescent="0.25">
      <c r="A106" s="1288"/>
      <c r="B106" s="1288"/>
      <c r="C106" s="1288"/>
      <c r="D106" s="1288"/>
      <c r="E106" s="1288"/>
      <c r="F106" s="1288"/>
      <c r="G106" s="1288"/>
      <c r="H106" s="1288"/>
    </row>
    <row r="107" spans="1:8" ht="15" customHeight="1" x14ac:dyDescent="0.25">
      <c r="A107" s="1288"/>
      <c r="B107" s="1288"/>
      <c r="C107" s="1288"/>
      <c r="D107" s="1288"/>
      <c r="E107" s="1288"/>
      <c r="F107" s="1288"/>
      <c r="G107" s="1288"/>
      <c r="H107" s="1288"/>
    </row>
    <row r="108" spans="1:8" ht="15" customHeight="1" x14ac:dyDescent="0.25">
      <c r="A108" s="1288"/>
      <c r="B108" s="1288"/>
      <c r="C108" s="1288"/>
      <c r="D108" s="1288"/>
      <c r="E108" s="1288"/>
      <c r="F108" s="1288"/>
      <c r="G108" s="1288"/>
      <c r="H108" s="1288"/>
    </row>
    <row r="109" spans="1:8" ht="15" customHeight="1" x14ac:dyDescent="0.25">
      <c r="A109" s="1288"/>
      <c r="B109" s="1288"/>
      <c r="C109" s="1288"/>
      <c r="D109" s="1288"/>
      <c r="E109" s="1288"/>
      <c r="F109" s="1288"/>
      <c r="G109" s="1288"/>
      <c r="H109" s="1288"/>
    </row>
    <row r="110" spans="1:8" ht="15" customHeight="1" x14ac:dyDescent="0.25">
      <c r="A110" s="1288"/>
      <c r="B110" s="1288"/>
      <c r="C110" s="1288"/>
      <c r="D110" s="1288"/>
      <c r="E110" s="1288"/>
      <c r="F110" s="1288"/>
      <c r="G110" s="1288"/>
      <c r="H110" s="1288"/>
    </row>
    <row r="111" spans="1:8" ht="15" customHeight="1" x14ac:dyDescent="0.25">
      <c r="A111" s="1288"/>
      <c r="B111" s="1288"/>
      <c r="C111" s="1288"/>
      <c r="D111" s="1288"/>
      <c r="E111" s="1288"/>
      <c r="F111" s="1288"/>
      <c r="G111" s="1288"/>
      <c r="H111" s="1288"/>
    </row>
    <row r="112" spans="1:8" ht="15" customHeight="1" x14ac:dyDescent="0.25">
      <c r="A112" s="1288"/>
      <c r="B112" s="1288"/>
      <c r="C112" s="1288"/>
      <c r="D112" s="1288"/>
      <c r="E112" s="1288"/>
      <c r="F112" s="1288"/>
      <c r="G112" s="1288"/>
      <c r="H112" s="1288"/>
    </row>
    <row r="113" spans="1:8" ht="15" customHeight="1" x14ac:dyDescent="0.25">
      <c r="A113" s="1288"/>
      <c r="B113" s="1288"/>
      <c r="C113" s="1288"/>
      <c r="D113" s="1288"/>
      <c r="E113" s="1288"/>
      <c r="F113" s="1288"/>
      <c r="G113" s="1288"/>
      <c r="H113" s="1288"/>
    </row>
    <row r="114" spans="1:8" ht="15" customHeight="1" x14ac:dyDescent="0.25">
      <c r="A114" s="1288"/>
      <c r="B114" s="1288"/>
      <c r="C114" s="1288"/>
      <c r="D114" s="1288"/>
      <c r="E114" s="1288"/>
      <c r="F114" s="1288"/>
      <c r="G114" s="1288"/>
      <c r="H114" s="1288"/>
    </row>
    <row r="115" spans="1:8" ht="15" customHeight="1" x14ac:dyDescent="0.25">
      <c r="A115" s="1288"/>
      <c r="B115" s="1288"/>
      <c r="C115" s="1288"/>
      <c r="D115" s="1288"/>
      <c r="E115" s="1288"/>
      <c r="F115" s="1288"/>
      <c r="G115" s="1288"/>
      <c r="H115" s="1288"/>
    </row>
    <row r="116" spans="1:8" ht="15" customHeight="1" x14ac:dyDescent="0.25">
      <c r="A116" s="1288"/>
      <c r="B116" s="1288"/>
      <c r="C116" s="1288"/>
      <c r="D116" s="1288"/>
      <c r="E116" s="1288"/>
      <c r="F116" s="1288"/>
      <c r="G116" s="1288"/>
      <c r="H116" s="1288"/>
    </row>
    <row r="117" spans="1:8" ht="15" customHeight="1" x14ac:dyDescent="0.25">
      <c r="A117" s="1288"/>
      <c r="B117" s="1288"/>
      <c r="C117" s="1288"/>
      <c r="D117" s="1288"/>
      <c r="E117" s="1288"/>
      <c r="F117" s="1288"/>
      <c r="G117" s="1288"/>
      <c r="H117" s="1288"/>
    </row>
    <row r="118" spans="1:8" ht="15" customHeight="1" x14ac:dyDescent="0.25">
      <c r="A118" s="1288"/>
      <c r="B118" s="1288"/>
      <c r="C118" s="1288"/>
      <c r="D118" s="1288"/>
      <c r="E118" s="1288"/>
      <c r="F118" s="1288"/>
      <c r="G118" s="1288"/>
      <c r="H118" s="1288"/>
    </row>
    <row r="119" spans="1:8" ht="15" customHeight="1" x14ac:dyDescent="0.25">
      <c r="A119" s="1288"/>
      <c r="B119" s="1288"/>
      <c r="C119" s="1288"/>
      <c r="D119" s="1288"/>
      <c r="E119" s="1288"/>
      <c r="F119" s="1288"/>
      <c r="G119" s="1288"/>
      <c r="H119" s="1288"/>
    </row>
    <row r="120" spans="1:8" ht="15" customHeight="1" x14ac:dyDescent="0.25">
      <c r="A120" s="1288"/>
      <c r="B120" s="1288"/>
      <c r="C120" s="1288"/>
      <c r="D120" s="1288"/>
      <c r="E120" s="1288"/>
      <c r="F120" s="1288"/>
      <c r="G120" s="1288"/>
      <c r="H120" s="1288"/>
    </row>
    <row r="121" spans="1:8" ht="15" customHeight="1" x14ac:dyDescent="0.25">
      <c r="A121" s="1288"/>
      <c r="B121" s="1288"/>
      <c r="C121" s="1288"/>
      <c r="D121" s="1288"/>
      <c r="E121" s="1288"/>
      <c r="F121" s="1288"/>
      <c r="G121" s="1288"/>
      <c r="H121" s="1288"/>
    </row>
    <row r="122" spans="1:8" ht="15" customHeight="1" x14ac:dyDescent="0.25">
      <c r="A122" s="1288"/>
      <c r="B122" s="1288"/>
      <c r="C122" s="1288"/>
      <c r="D122" s="1288"/>
      <c r="E122" s="1288"/>
      <c r="F122" s="1288"/>
      <c r="G122" s="1288"/>
      <c r="H122" s="1288"/>
    </row>
    <row r="123" spans="1:8" ht="15" customHeight="1" x14ac:dyDescent="0.25">
      <c r="A123" s="1288"/>
      <c r="B123" s="1288"/>
      <c r="C123" s="1288"/>
      <c r="D123" s="1288"/>
      <c r="E123" s="1288"/>
      <c r="F123" s="1288"/>
      <c r="G123" s="1288"/>
      <c r="H123" s="1288"/>
    </row>
    <row r="124" spans="1:8" ht="15" customHeight="1" x14ac:dyDescent="0.25">
      <c r="A124" s="1288"/>
      <c r="B124" s="1288"/>
      <c r="C124" s="1288"/>
      <c r="D124" s="1288"/>
      <c r="E124" s="1288"/>
      <c r="F124" s="1288"/>
      <c r="G124" s="1288"/>
      <c r="H124" s="1288"/>
    </row>
    <row r="125" spans="1:8" ht="15" customHeight="1" x14ac:dyDescent="0.25">
      <c r="A125" s="1288"/>
      <c r="B125" s="1288"/>
      <c r="C125" s="1288"/>
      <c r="D125" s="1288"/>
      <c r="E125" s="1288"/>
      <c r="F125" s="1288"/>
      <c r="G125" s="1288"/>
      <c r="H125" s="1288"/>
    </row>
    <row r="126" spans="1:8" ht="15" customHeight="1" x14ac:dyDescent="0.25">
      <c r="A126" s="1288"/>
      <c r="B126" s="1288"/>
      <c r="C126" s="1288"/>
      <c r="D126" s="1288"/>
      <c r="E126" s="1288"/>
      <c r="F126" s="1288"/>
      <c r="G126" s="1288"/>
      <c r="H126" s="1288"/>
    </row>
    <row r="127" spans="1:8" ht="15" customHeight="1" x14ac:dyDescent="0.25">
      <c r="A127" s="1288"/>
      <c r="B127" s="1288"/>
      <c r="C127" s="1288"/>
      <c r="D127" s="1288"/>
      <c r="E127" s="1288"/>
      <c r="F127" s="1288"/>
      <c r="G127" s="1288"/>
      <c r="H127" s="1288"/>
    </row>
    <row r="128" spans="1:8" ht="15" customHeight="1" x14ac:dyDescent="0.25">
      <c r="A128" s="1288"/>
      <c r="B128" s="1288"/>
      <c r="C128" s="1288"/>
      <c r="D128" s="1288"/>
      <c r="E128" s="1288"/>
      <c r="F128" s="1288"/>
      <c r="G128" s="1288"/>
      <c r="H128" s="1288"/>
    </row>
    <row r="129" spans="1:8" ht="15" customHeight="1" x14ac:dyDescent="0.25">
      <c r="A129" s="1288"/>
      <c r="B129" s="1288"/>
      <c r="C129" s="1288"/>
      <c r="D129" s="1288"/>
      <c r="E129" s="1288"/>
      <c r="F129" s="1288"/>
      <c r="G129" s="1288"/>
      <c r="H129" s="1288"/>
    </row>
    <row r="130" spans="1:8" ht="16.5" customHeight="1" x14ac:dyDescent="0.25">
      <c r="A130" s="1288"/>
      <c r="B130" s="1288"/>
      <c r="C130" s="1288"/>
      <c r="D130" s="1288"/>
      <c r="E130" s="1288"/>
      <c r="F130" s="1288"/>
      <c r="G130" s="1288"/>
      <c r="H130" s="1288"/>
    </row>
    <row r="131" spans="1:8" ht="16.5" customHeight="1" x14ac:dyDescent="0.25">
      <c r="A131" s="1288"/>
      <c r="B131" s="1288"/>
      <c r="C131" s="1288"/>
      <c r="D131" s="1288"/>
      <c r="E131" s="1288"/>
      <c r="F131" s="1288"/>
      <c r="G131" s="1288"/>
      <c r="H131" s="1288"/>
    </row>
    <row r="132" spans="1:8" ht="16.5" customHeight="1" x14ac:dyDescent="0.25">
      <c r="A132" s="1288"/>
      <c r="B132" s="1288"/>
      <c r="C132" s="1288"/>
      <c r="D132" s="1288"/>
      <c r="E132" s="1288"/>
      <c r="F132" s="1288"/>
      <c r="G132" s="1288"/>
      <c r="H132" s="1288"/>
    </row>
    <row r="133" spans="1:8" ht="16.5" customHeight="1" x14ac:dyDescent="0.25">
      <c r="A133" s="1288"/>
      <c r="B133" s="1288"/>
      <c r="C133" s="1288"/>
      <c r="D133" s="1288"/>
      <c r="E133" s="1288"/>
      <c r="F133" s="1288"/>
      <c r="G133" s="1288"/>
      <c r="H133" s="1288"/>
    </row>
    <row r="134" spans="1:8" ht="16.5" customHeight="1" x14ac:dyDescent="0.25">
      <c r="A134" s="1288"/>
      <c r="B134" s="1288"/>
      <c r="C134" s="1288"/>
      <c r="D134" s="1288"/>
      <c r="E134" s="1288"/>
      <c r="F134" s="1288"/>
      <c r="G134" s="1288"/>
      <c r="H134" s="1288"/>
    </row>
    <row r="135" spans="1:8" ht="16.5" customHeight="1" x14ac:dyDescent="0.25">
      <c r="A135" s="1288"/>
      <c r="B135" s="1288"/>
      <c r="C135" s="1288"/>
      <c r="D135" s="1288"/>
      <c r="E135" s="1288"/>
      <c r="F135" s="1288"/>
      <c r="G135" s="1288"/>
      <c r="H135" s="1288"/>
    </row>
    <row r="136" spans="1:8" ht="16.5" customHeight="1" x14ac:dyDescent="0.25">
      <c r="A136" s="1288"/>
      <c r="B136" s="1288"/>
      <c r="C136" s="1288"/>
      <c r="D136" s="1288"/>
      <c r="E136" s="1288"/>
      <c r="F136" s="1288"/>
      <c r="G136" s="1288"/>
      <c r="H136" s="1288"/>
    </row>
    <row r="137" spans="1:8" ht="16.5" customHeight="1" x14ac:dyDescent="0.25">
      <c r="A137" s="1288"/>
      <c r="B137" s="1288"/>
      <c r="C137" s="1288"/>
      <c r="D137" s="1288"/>
      <c r="E137" s="1288"/>
      <c r="F137" s="1288"/>
      <c r="G137" s="1288"/>
      <c r="H137" s="1288"/>
    </row>
    <row r="138" spans="1:8" ht="16.5" customHeight="1" x14ac:dyDescent="0.25">
      <c r="A138" s="1288"/>
      <c r="B138" s="1288"/>
      <c r="C138" s="1288"/>
      <c r="D138" s="1288"/>
      <c r="E138" s="1288"/>
      <c r="F138" s="1288"/>
      <c r="G138" s="1288"/>
      <c r="H138" s="1288"/>
    </row>
    <row r="139" spans="1:8" x14ac:dyDescent="0.25">
      <c r="A139" s="1288" t="s">
        <v>7170</v>
      </c>
      <c r="B139" s="1288"/>
      <c r="C139" s="1288"/>
      <c r="D139" s="1288"/>
      <c r="E139" s="1288"/>
      <c r="F139" s="1288"/>
      <c r="G139" s="1288"/>
      <c r="H139" s="1288"/>
    </row>
    <row r="140" spans="1:8" x14ac:dyDescent="0.25">
      <c r="A140" s="1288"/>
      <c r="B140" s="1288"/>
      <c r="C140" s="1288"/>
      <c r="D140" s="1288"/>
      <c r="E140" s="1288"/>
      <c r="F140" s="1288"/>
      <c r="G140" s="1288"/>
      <c r="H140" s="1288"/>
    </row>
    <row r="141" spans="1:8" x14ac:dyDescent="0.25">
      <c r="A141" s="1288"/>
      <c r="B141" s="1288"/>
      <c r="C141" s="1288"/>
      <c r="D141" s="1288"/>
      <c r="E141" s="1288"/>
      <c r="F141" s="1288"/>
      <c r="G141" s="1288"/>
      <c r="H141" s="1288"/>
    </row>
    <row r="142" spans="1:8" x14ac:dyDescent="0.25">
      <c r="A142" s="1288"/>
      <c r="B142" s="1288"/>
      <c r="C142" s="1288"/>
      <c r="D142" s="1288"/>
      <c r="E142" s="1288"/>
      <c r="F142" s="1288"/>
      <c r="G142" s="1288"/>
      <c r="H142" s="1288"/>
    </row>
    <row r="143" spans="1:8" x14ac:dyDescent="0.25">
      <c r="A143" s="564"/>
      <c r="B143" s="564"/>
      <c r="C143" s="564"/>
      <c r="D143" s="564"/>
      <c r="E143" s="564"/>
      <c r="F143" s="564"/>
      <c r="G143" s="564"/>
      <c r="H143" s="564"/>
    </row>
    <row r="144" spans="1:8" ht="16.5" x14ac:dyDescent="0.3">
      <c r="A144" s="559"/>
      <c r="B144" s="559"/>
      <c r="C144" s="559"/>
      <c r="D144" s="583" t="s">
        <v>7035</v>
      </c>
      <c r="E144" s="559"/>
    </row>
    <row r="145" spans="1:5" ht="16.5" x14ac:dyDescent="0.3">
      <c r="A145" s="559" t="s">
        <v>7036</v>
      </c>
      <c r="B145" s="559"/>
      <c r="C145" s="559"/>
      <c r="D145" s="559"/>
      <c r="E145" s="559"/>
    </row>
    <row r="146" spans="1:5" ht="16.5" x14ac:dyDescent="0.3">
      <c r="A146" s="559" t="s">
        <v>7037</v>
      </c>
      <c r="B146" s="559"/>
      <c r="C146" s="559"/>
      <c r="D146" s="559"/>
      <c r="E146" s="559"/>
    </row>
    <row r="147" spans="1:5" ht="16.5" x14ac:dyDescent="0.3">
      <c r="A147" s="559" t="s">
        <v>7038</v>
      </c>
      <c r="B147" s="559"/>
      <c r="C147" s="559"/>
      <c r="D147" s="559"/>
      <c r="E147" s="559"/>
    </row>
    <row r="148" spans="1:5" ht="16.5" x14ac:dyDescent="0.3">
      <c r="A148" s="559"/>
      <c r="B148" s="559"/>
      <c r="C148" s="559"/>
      <c r="D148" s="559"/>
      <c r="E148" s="559"/>
    </row>
    <row r="149" spans="1:5" ht="16.5" x14ac:dyDescent="0.3">
      <c r="A149" s="559" t="s">
        <v>7039</v>
      </c>
      <c r="B149" s="559"/>
      <c r="C149" s="559"/>
      <c r="D149" s="559"/>
      <c r="E149" s="559"/>
    </row>
    <row r="150" spans="1:5" ht="16.5" x14ac:dyDescent="0.3">
      <c r="A150" s="559"/>
      <c r="B150" s="559"/>
      <c r="C150" s="559"/>
      <c r="D150" s="559"/>
      <c r="E150" s="559"/>
    </row>
    <row r="151" spans="1:5" ht="16.5" x14ac:dyDescent="0.3">
      <c r="A151" s="560" t="str">
        <f>FORMATOS!E9</f>
        <v>LEIDIS RICO PEÑA</v>
      </c>
      <c r="B151" s="559"/>
      <c r="C151" s="559"/>
      <c r="D151" s="559"/>
      <c r="E151" s="559"/>
    </row>
    <row r="152" spans="1:5" ht="16.5" x14ac:dyDescent="0.3">
      <c r="A152" s="567">
        <f>FORMATOS!E10</f>
        <v>1140908897</v>
      </c>
      <c r="B152" s="559"/>
      <c r="C152" s="559"/>
      <c r="D152" s="559"/>
      <c r="E152" s="559"/>
    </row>
    <row r="153" spans="1:5" x14ac:dyDescent="0.25">
      <c r="A153" s="566"/>
    </row>
    <row r="154" spans="1:5" ht="15.75" x14ac:dyDescent="0.25">
      <c r="D154" s="565" t="s">
        <v>7034</v>
      </c>
    </row>
    <row r="162" spans="3:8" x14ac:dyDescent="0.25">
      <c r="C162" s="591"/>
      <c r="D162" s="591"/>
      <c r="E162" s="591"/>
      <c r="F162" s="591"/>
      <c r="G162" s="591"/>
      <c r="H162" s="591"/>
    </row>
    <row r="163" spans="3:8" x14ac:dyDescent="0.25">
      <c r="C163" s="591"/>
      <c r="D163" s="591"/>
      <c r="E163" s="591"/>
      <c r="F163" s="591"/>
      <c r="G163" s="591"/>
      <c r="H163" s="591"/>
    </row>
    <row r="164" spans="3:8" x14ac:dyDescent="0.25">
      <c r="C164" s="591"/>
      <c r="D164" s="591"/>
      <c r="E164" s="591"/>
      <c r="F164" s="591"/>
      <c r="G164" s="591"/>
      <c r="H164" s="591"/>
    </row>
    <row r="165" spans="3:8" x14ac:dyDescent="0.25">
      <c r="C165" s="591"/>
      <c r="D165" s="591"/>
      <c r="E165" s="591"/>
      <c r="F165" s="591"/>
      <c r="G165" s="591"/>
      <c r="H165" s="591"/>
    </row>
    <row r="166" spans="3:8" x14ac:dyDescent="0.25">
      <c r="C166" s="591"/>
      <c r="D166" s="591"/>
      <c r="E166" s="591"/>
      <c r="F166" s="591"/>
      <c r="G166" s="591"/>
      <c r="H166" s="591"/>
    </row>
    <row r="167" spans="3:8" x14ac:dyDescent="0.25">
      <c r="C167" s="591"/>
      <c r="D167" s="591"/>
      <c r="E167" s="591"/>
      <c r="F167" s="591"/>
      <c r="G167" s="591"/>
      <c r="H167" s="591"/>
    </row>
    <row r="168" spans="3:8" x14ac:dyDescent="0.25">
      <c r="C168" s="591"/>
      <c r="D168" s="591"/>
      <c r="E168" s="591"/>
      <c r="F168" s="591"/>
      <c r="G168" s="591"/>
      <c r="H168" s="591"/>
    </row>
    <row r="169" spans="3:8" x14ac:dyDescent="0.25">
      <c r="C169" s="591"/>
      <c r="D169" s="591"/>
      <c r="E169" s="591"/>
      <c r="F169" s="591"/>
      <c r="G169" s="591"/>
      <c r="H169" s="591"/>
    </row>
    <row r="170" spans="3:8" x14ac:dyDescent="0.25">
      <c r="C170" s="591"/>
      <c r="D170" s="591"/>
      <c r="E170" s="591"/>
      <c r="F170" s="591"/>
      <c r="G170" s="591"/>
      <c r="H170" s="591"/>
    </row>
    <row r="171" spans="3:8" x14ac:dyDescent="0.25">
      <c r="C171" s="591"/>
      <c r="D171" s="591"/>
      <c r="E171" s="591"/>
      <c r="F171" s="591"/>
      <c r="G171" s="591"/>
      <c r="H171" s="591"/>
    </row>
    <row r="172" spans="3:8" x14ac:dyDescent="0.25">
      <c r="C172" s="591"/>
      <c r="D172" s="591"/>
      <c r="E172" s="591"/>
      <c r="F172" s="591"/>
      <c r="G172" s="591"/>
      <c r="H172" s="591"/>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302">
        <f ca="1">TODAY()</f>
        <v>46265</v>
      </c>
      <c r="B1" s="1302"/>
      <c r="C1" s="1302"/>
      <c r="D1" s="627"/>
      <c r="E1" s="627"/>
      <c r="F1" s="627"/>
      <c r="G1" s="627"/>
      <c r="H1" s="559"/>
    </row>
    <row r="2" spans="1:8" ht="17.25" x14ac:dyDescent="0.3">
      <c r="A2" s="627"/>
      <c r="B2" s="627"/>
      <c r="C2" s="627"/>
      <c r="D2" s="627"/>
      <c r="E2" s="627"/>
      <c r="F2" s="627"/>
      <c r="G2" s="627"/>
      <c r="H2" s="559"/>
    </row>
    <row r="3" spans="1:8" ht="17.25" x14ac:dyDescent="0.3">
      <c r="A3" s="627" t="s">
        <v>7303</v>
      </c>
      <c r="B3" s="627"/>
      <c r="C3" s="627"/>
      <c r="D3" s="627"/>
      <c r="E3" s="627"/>
      <c r="F3" s="627"/>
      <c r="G3" s="627"/>
      <c r="H3" s="559"/>
    </row>
    <row r="4" spans="1:8" ht="17.25" x14ac:dyDescent="0.3">
      <c r="A4" s="641" t="s">
        <v>7543</v>
      </c>
      <c r="B4" s="627"/>
      <c r="C4" s="627"/>
      <c r="D4" s="627"/>
      <c r="E4" s="627"/>
      <c r="F4" s="627"/>
      <c r="G4" s="627"/>
      <c r="H4" s="559"/>
    </row>
    <row r="5" spans="1:8" ht="17.25" x14ac:dyDescent="0.3">
      <c r="A5" s="641" t="s">
        <v>7544</v>
      </c>
      <c r="B5" s="627"/>
      <c r="C5" s="627"/>
      <c r="D5" s="627"/>
      <c r="E5" s="627"/>
      <c r="F5" s="627"/>
      <c r="G5" s="627"/>
      <c r="H5" s="559"/>
    </row>
    <row r="6" spans="1:8" ht="17.25" x14ac:dyDescent="0.3">
      <c r="A6" s="641"/>
      <c r="B6" s="627"/>
      <c r="C6" s="627"/>
      <c r="D6" s="627"/>
      <c r="E6" s="627"/>
      <c r="F6" s="627"/>
      <c r="G6" s="627"/>
      <c r="H6" s="559"/>
    </row>
    <row r="7" spans="1:8" ht="17.25" x14ac:dyDescent="0.3">
      <c r="A7" s="641" t="s">
        <v>7305</v>
      </c>
      <c r="B7" s="627"/>
      <c r="C7" s="627" t="str">
        <f>FORMATOS!E9</f>
        <v>LEIDIS RICO PEÑA</v>
      </c>
      <c r="D7" s="627"/>
      <c r="E7" s="627"/>
      <c r="F7" s="627"/>
      <c r="G7" s="627"/>
      <c r="H7" s="559"/>
    </row>
    <row r="8" spans="1:8" ht="17.25" x14ac:dyDescent="0.3">
      <c r="A8" s="641" t="s">
        <v>7306</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7029</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7342</v>
      </c>
      <c r="E12" s="627"/>
      <c r="F12" s="627"/>
      <c r="G12" s="627"/>
      <c r="H12" s="559"/>
    </row>
    <row r="13" spans="1:8" ht="17.25" x14ac:dyDescent="0.3">
      <c r="A13" s="684">
        <f>FORMATOS!E10</f>
        <v>1140908897</v>
      </c>
      <c r="B13" s="645" t="s">
        <v>7307</v>
      </c>
      <c r="C13" s="646"/>
      <c r="D13" s="646"/>
      <c r="E13" s="646"/>
      <c r="F13" s="646"/>
      <c r="G13" s="647"/>
      <c r="H13" s="559"/>
    </row>
    <row r="14" spans="1:8" ht="16.5" customHeight="1" x14ac:dyDescent="0.25">
      <c r="A14" s="1298" t="s">
        <v>7545</v>
      </c>
      <c r="B14" s="1298"/>
      <c r="C14" s="1298"/>
      <c r="D14" s="1298"/>
      <c r="E14" s="1298"/>
      <c r="F14" s="1298"/>
      <c r="G14" s="1298"/>
      <c r="H14" s="594"/>
    </row>
    <row r="15" spans="1:8" ht="16.5" customHeight="1" x14ac:dyDescent="0.25">
      <c r="A15" s="1298"/>
      <c r="B15" s="1298"/>
      <c r="C15" s="1298"/>
      <c r="D15" s="1298"/>
      <c r="E15" s="1298"/>
      <c r="F15" s="1298"/>
      <c r="G15" s="1298"/>
      <c r="H15" s="594"/>
    </row>
    <row r="16" spans="1:8" ht="16.5" customHeight="1" x14ac:dyDescent="0.25">
      <c r="A16" s="1298"/>
      <c r="B16" s="1298"/>
      <c r="C16" s="1298"/>
      <c r="D16" s="1298"/>
      <c r="E16" s="1298"/>
      <c r="F16" s="1298"/>
      <c r="G16" s="1298"/>
      <c r="H16" s="683"/>
    </row>
    <row r="17" spans="1:8" ht="16.5" customHeight="1" x14ac:dyDescent="0.3">
      <c r="A17" s="1298"/>
      <c r="B17" s="1298"/>
      <c r="C17" s="1298"/>
      <c r="D17" s="1298"/>
      <c r="E17" s="1298"/>
      <c r="F17" s="1298"/>
      <c r="G17" s="1298"/>
      <c r="H17" s="559"/>
    </row>
    <row r="18" spans="1:8" ht="16.5" customHeight="1" x14ac:dyDescent="0.3">
      <c r="A18" s="1298"/>
      <c r="B18" s="1298"/>
      <c r="C18" s="1298"/>
      <c r="D18" s="1298"/>
      <c r="E18" s="1298"/>
      <c r="F18" s="1298"/>
      <c r="G18" s="1298"/>
      <c r="H18" s="559"/>
    </row>
    <row r="19" spans="1:8" ht="16.5" customHeight="1" x14ac:dyDescent="0.3">
      <c r="A19" s="1298"/>
      <c r="B19" s="1298"/>
      <c r="C19" s="1298"/>
      <c r="D19" s="1298"/>
      <c r="E19" s="1298"/>
      <c r="F19" s="1298"/>
      <c r="G19" s="1298"/>
      <c r="H19" s="559"/>
    </row>
    <row r="20" spans="1:8" ht="35.25" customHeight="1" x14ac:dyDescent="0.3">
      <c r="A20" s="1298"/>
      <c r="B20" s="1298"/>
      <c r="C20" s="1298"/>
      <c r="D20" s="1298"/>
      <c r="E20" s="1298"/>
      <c r="F20" s="1298"/>
      <c r="G20" s="1298"/>
      <c r="H20" s="584"/>
    </row>
    <row r="21" spans="1:8" ht="15" customHeight="1" x14ac:dyDescent="0.25">
      <c r="A21" s="686"/>
      <c r="B21" s="686"/>
      <c r="C21" s="686"/>
      <c r="D21" s="686"/>
      <c r="E21" s="686"/>
      <c r="F21" s="686"/>
      <c r="G21" s="686"/>
      <c r="H21" s="682"/>
    </row>
    <row r="22" spans="1:8" ht="15" customHeight="1" x14ac:dyDescent="0.25">
      <c r="A22" s="687"/>
      <c r="B22" s="687"/>
      <c r="C22" s="687"/>
      <c r="D22" s="648" t="s">
        <v>7075</v>
      </c>
      <c r="E22" s="687"/>
      <c r="F22" s="687"/>
      <c r="G22" s="687"/>
      <c r="H22" s="682"/>
    </row>
    <row r="23" spans="1:8" ht="15" customHeight="1" x14ac:dyDescent="0.25">
      <c r="A23" s="687"/>
      <c r="B23" s="687"/>
      <c r="C23" s="687"/>
      <c r="D23" s="687"/>
      <c r="E23" s="649"/>
      <c r="F23" s="687"/>
      <c r="G23" s="687"/>
      <c r="H23" s="682"/>
    </row>
    <row r="24" spans="1:8" ht="15" customHeight="1" x14ac:dyDescent="0.25">
      <c r="A24" s="686" t="s">
        <v>7338</v>
      </c>
      <c r="B24" s="688" t="s">
        <v>7309</v>
      </c>
      <c r="C24" s="1303">
        <f>FORMATOS!E15</f>
        <v>46158</v>
      </c>
      <c r="D24" s="1303"/>
      <c r="E24" s="627" t="s">
        <v>9124</v>
      </c>
      <c r="F24" s="649"/>
      <c r="G24" s="649"/>
      <c r="H24" s="682"/>
    </row>
    <row r="25" spans="1:8" ht="18" customHeight="1" x14ac:dyDescent="0.25">
      <c r="A25" s="688" t="s">
        <v>9125</v>
      </c>
      <c r="B25" s="686"/>
      <c r="C25" s="686"/>
      <c r="D25" s="686"/>
      <c r="E25" s="686"/>
      <c r="F25" s="686"/>
      <c r="G25" s="686"/>
      <c r="H25" s="682"/>
    </row>
    <row r="26" spans="1:8" ht="15" customHeight="1" x14ac:dyDescent="0.3">
      <c r="A26" s="650"/>
      <c r="B26" s="686"/>
      <c r="C26" s="686"/>
      <c r="D26" s="686"/>
      <c r="E26" s="686"/>
      <c r="F26" s="686"/>
      <c r="G26" s="686"/>
      <c r="H26" s="563"/>
    </row>
    <row r="27" spans="1:8" ht="17.25" customHeight="1" x14ac:dyDescent="0.25">
      <c r="A27" s="641" t="s">
        <v>7339</v>
      </c>
      <c r="B27" s="688" t="s">
        <v>9126</v>
      </c>
      <c r="C27" s="686"/>
      <c r="D27" s="686"/>
      <c r="E27" s="686"/>
      <c r="F27" s="686"/>
      <c r="G27" s="686"/>
      <c r="H27" s="563"/>
    </row>
    <row r="28" spans="1:8" ht="15" customHeight="1" x14ac:dyDescent="0.3">
      <c r="A28" s="696" t="s">
        <v>9127</v>
      </c>
      <c r="B28" s="695"/>
      <c r="C28" s="686"/>
      <c r="D28" s="686"/>
      <c r="E28" s="686"/>
      <c r="F28" s="686"/>
      <c r="G28" s="686"/>
      <c r="H28" s="682"/>
    </row>
    <row r="29" spans="1:8" ht="18" customHeight="1" x14ac:dyDescent="0.25">
      <c r="A29" s="1303">
        <f>FORMATOS!E16</f>
        <v>46175</v>
      </c>
      <c r="B29" s="1303"/>
      <c r="C29" s="1303"/>
      <c r="D29" s="686"/>
      <c r="E29" s="686"/>
      <c r="F29" s="686"/>
      <c r="G29" s="686"/>
      <c r="H29" s="682"/>
    </row>
    <row r="30" spans="1:8" ht="15" customHeight="1" x14ac:dyDescent="0.3">
      <c r="A30" s="696"/>
      <c r="B30" s="695"/>
      <c r="C30" s="686"/>
      <c r="D30" s="686"/>
      <c r="E30" s="686"/>
      <c r="F30" s="686"/>
      <c r="G30" s="686"/>
      <c r="H30" s="682"/>
    </row>
    <row r="31" spans="1:8" ht="18" customHeight="1" x14ac:dyDescent="0.25">
      <c r="A31" s="651" t="s">
        <v>7312</v>
      </c>
      <c r="B31" s="688" t="s">
        <v>7310</v>
      </c>
      <c r="C31" s="1303">
        <f ca="1">FORMATOS!E3</f>
        <v>46265</v>
      </c>
      <c r="D31" s="1303"/>
      <c r="E31" s="688" t="s">
        <v>7546</v>
      </c>
      <c r="F31" s="686"/>
      <c r="G31" s="686"/>
      <c r="H31" s="682"/>
    </row>
    <row r="32" spans="1:8" ht="15" customHeight="1" x14ac:dyDescent="0.25">
      <c r="A32" s="1301" t="s">
        <v>9128</v>
      </c>
      <c r="B32" s="1301"/>
      <c r="C32" s="1301"/>
      <c r="D32" s="1301"/>
      <c r="E32" s="1301"/>
      <c r="F32" s="1301"/>
      <c r="G32" s="686"/>
      <c r="H32" s="682"/>
    </row>
    <row r="33" spans="1:8" ht="19.5" customHeight="1" x14ac:dyDescent="0.25">
      <c r="A33" s="1301"/>
      <c r="B33" s="1301"/>
      <c r="C33" s="1301"/>
      <c r="D33" s="1301"/>
      <c r="E33" s="1301"/>
      <c r="F33" s="1301"/>
      <c r="G33" s="686"/>
      <c r="H33" s="682"/>
    </row>
    <row r="34" spans="1:8" ht="18" customHeight="1" x14ac:dyDescent="0.25">
      <c r="A34" s="1301"/>
      <c r="B34" s="1301"/>
      <c r="C34" s="1301"/>
      <c r="D34" s="1301"/>
      <c r="E34" s="1301"/>
      <c r="F34" s="1301"/>
      <c r="G34" s="686"/>
      <c r="H34" s="682"/>
    </row>
    <row r="35" spans="1:8" ht="15" customHeight="1" x14ac:dyDescent="0.25">
      <c r="A35" s="651"/>
      <c r="B35" s="686"/>
      <c r="C35" s="686"/>
      <c r="D35" s="686"/>
      <c r="E35" s="686"/>
      <c r="F35" s="686"/>
      <c r="G35" s="686"/>
      <c r="H35" s="682"/>
    </row>
    <row r="36" spans="1:8" ht="15" customHeight="1" x14ac:dyDescent="0.25">
      <c r="A36" s="686"/>
      <c r="B36" s="686"/>
      <c r="C36" s="686"/>
      <c r="D36" s="652" t="s">
        <v>7314</v>
      </c>
      <c r="E36" s="686"/>
      <c r="F36" s="686"/>
      <c r="G36" s="686"/>
      <c r="H36" s="682"/>
    </row>
    <row r="37" spans="1:8" ht="15" customHeight="1" x14ac:dyDescent="0.25">
      <c r="A37" s="686"/>
      <c r="B37" s="686"/>
      <c r="C37" s="686"/>
      <c r="D37" s="686"/>
      <c r="E37" s="686"/>
      <c r="F37" s="686"/>
      <c r="G37" s="686"/>
      <c r="H37" s="682"/>
    </row>
    <row r="38" spans="1:8" ht="15" customHeight="1" x14ac:dyDescent="0.25">
      <c r="A38" s="626" t="s">
        <v>7547</v>
      </c>
      <c r="B38" s="686"/>
      <c r="C38" s="686"/>
      <c r="D38" s="686"/>
      <c r="E38" s="686"/>
      <c r="F38" s="686"/>
      <c r="G38" s="686"/>
      <c r="H38" s="682"/>
    </row>
    <row r="39" spans="1:8" ht="15" customHeight="1" x14ac:dyDescent="0.25">
      <c r="A39" s="1298" t="s">
        <v>7555</v>
      </c>
      <c r="B39" s="1298"/>
      <c r="C39" s="1298"/>
      <c r="D39" s="1298"/>
      <c r="E39" s="1298"/>
      <c r="F39" s="1298"/>
      <c r="G39" s="1298"/>
      <c r="H39" s="682"/>
    </row>
    <row r="40" spans="1:8" ht="15" customHeight="1" x14ac:dyDescent="0.25">
      <c r="A40" s="1298"/>
      <c r="B40" s="1298"/>
      <c r="C40" s="1298"/>
      <c r="D40" s="1298"/>
      <c r="E40" s="1298"/>
      <c r="F40" s="1298"/>
      <c r="G40" s="1298"/>
      <c r="H40" s="682"/>
    </row>
    <row r="41" spans="1:8" ht="15" customHeight="1" x14ac:dyDescent="0.25">
      <c r="A41" s="1298"/>
      <c r="B41" s="1298"/>
      <c r="C41" s="1298"/>
      <c r="D41" s="1298"/>
      <c r="E41" s="1298"/>
      <c r="F41" s="1298"/>
      <c r="G41" s="1298"/>
      <c r="H41" s="682"/>
    </row>
    <row r="42" spans="1:8" ht="15" customHeight="1" x14ac:dyDescent="0.25">
      <c r="A42" s="1298"/>
      <c r="B42" s="1298"/>
      <c r="C42" s="1298"/>
      <c r="D42" s="1298"/>
      <c r="E42" s="1298"/>
      <c r="F42" s="1298"/>
      <c r="G42" s="1298"/>
      <c r="H42" s="682"/>
    </row>
    <row r="43" spans="1:8" ht="20.25" customHeight="1" x14ac:dyDescent="0.25">
      <c r="A43" s="1298" t="s">
        <v>7554</v>
      </c>
      <c r="B43" s="1298"/>
      <c r="C43" s="1298"/>
      <c r="D43" s="1298"/>
      <c r="E43" s="1298"/>
      <c r="F43" s="1298"/>
      <c r="G43" s="1298"/>
      <c r="H43" s="1298"/>
    </row>
    <row r="44" spans="1:8" ht="20.25" customHeight="1" x14ac:dyDescent="0.25">
      <c r="A44" s="1298"/>
      <c r="B44" s="1298"/>
      <c r="C44" s="1298"/>
      <c r="D44" s="1298"/>
      <c r="E44" s="1298"/>
      <c r="F44" s="1298"/>
      <c r="G44" s="1298"/>
      <c r="H44" s="1298"/>
    </row>
    <row r="45" spans="1:8" ht="20.25" customHeight="1" x14ac:dyDescent="0.25">
      <c r="A45" s="685"/>
      <c r="B45" s="685"/>
      <c r="C45" s="685"/>
      <c r="D45" s="685"/>
      <c r="E45" s="685"/>
      <c r="F45" s="685"/>
      <c r="G45" s="686"/>
      <c r="H45" s="682"/>
    </row>
    <row r="46" spans="1:8" ht="15" customHeight="1" x14ac:dyDescent="0.25">
      <c r="A46" s="686"/>
      <c r="B46" s="686"/>
      <c r="C46" s="686"/>
      <c r="D46" s="652" t="s">
        <v>7317</v>
      </c>
      <c r="E46" s="686"/>
      <c r="F46" s="686"/>
      <c r="G46" s="686"/>
      <c r="H46" s="682"/>
    </row>
    <row r="47" spans="1:8" ht="15" customHeight="1" x14ac:dyDescent="0.25">
      <c r="A47" s="1298" t="s">
        <v>7318</v>
      </c>
      <c r="B47" s="1298"/>
      <c r="C47" s="1298"/>
      <c r="D47" s="1298"/>
      <c r="E47" s="1298"/>
      <c r="F47" s="1298"/>
      <c r="G47" s="687"/>
      <c r="H47" s="682"/>
    </row>
    <row r="48" spans="1:8" ht="15" customHeight="1" x14ac:dyDescent="0.25">
      <c r="A48" s="1298"/>
      <c r="B48" s="1298"/>
      <c r="C48" s="1298"/>
      <c r="D48" s="1298"/>
      <c r="E48" s="1298"/>
      <c r="F48" s="1298"/>
      <c r="G48" s="686"/>
      <c r="H48" s="682"/>
    </row>
    <row r="49" spans="1:8" ht="15" customHeight="1" x14ac:dyDescent="0.25">
      <c r="A49" s="1298"/>
      <c r="B49" s="1298"/>
      <c r="C49" s="1298"/>
      <c r="D49" s="1298"/>
      <c r="E49" s="1298"/>
      <c r="F49" s="1298"/>
      <c r="G49" s="686"/>
      <c r="H49" s="682"/>
    </row>
    <row r="50" spans="1:8" ht="15" customHeight="1" x14ac:dyDescent="0.25">
      <c r="A50" s="1298"/>
      <c r="B50" s="1298"/>
      <c r="C50" s="1298"/>
      <c r="D50" s="1298"/>
      <c r="E50" s="1298"/>
      <c r="F50" s="1298"/>
      <c r="G50" s="686"/>
      <c r="H50" s="682"/>
    </row>
    <row r="51" spans="1:8" ht="15" customHeight="1" x14ac:dyDescent="0.25">
      <c r="A51" s="686"/>
      <c r="B51" s="686"/>
      <c r="C51" s="686"/>
      <c r="D51" s="686"/>
      <c r="E51" s="686"/>
      <c r="F51" s="686"/>
      <c r="G51" s="686"/>
      <c r="H51" s="682"/>
    </row>
    <row r="52" spans="1:8" ht="15" customHeight="1" x14ac:dyDescent="0.25">
      <c r="A52" s="686"/>
      <c r="B52" s="686"/>
      <c r="C52" s="686"/>
      <c r="D52" s="652" t="s">
        <v>7319</v>
      </c>
      <c r="E52" s="686"/>
      <c r="F52" s="686"/>
      <c r="G52" s="686"/>
      <c r="H52" s="563"/>
    </row>
    <row r="53" spans="1:8" ht="15" customHeight="1" x14ac:dyDescent="0.25">
      <c r="A53" s="1298" t="s">
        <v>7548</v>
      </c>
      <c r="B53" s="1298"/>
      <c r="C53" s="1298"/>
      <c r="D53" s="1298"/>
      <c r="E53" s="1298"/>
      <c r="F53" s="1298"/>
      <c r="G53" s="686"/>
      <c r="H53" s="682"/>
    </row>
    <row r="54" spans="1:8" ht="22.5" customHeight="1" x14ac:dyDescent="0.25">
      <c r="A54" s="1298"/>
      <c r="B54" s="1298"/>
      <c r="C54" s="1298"/>
      <c r="D54" s="1298"/>
      <c r="E54" s="1298"/>
      <c r="F54" s="1298"/>
      <c r="G54" s="686"/>
      <c r="H54" s="682"/>
    </row>
    <row r="55" spans="1:8" ht="21" customHeight="1" x14ac:dyDescent="0.25">
      <c r="A55" s="632" t="s">
        <v>7549</v>
      </c>
      <c r="B55" s="687"/>
      <c r="C55" s="687"/>
      <c r="D55" s="631" t="str">
        <f>FORMATOS!E14</f>
        <v>ALCALDIA MUNICIPAL DE ENVIGADO</v>
      </c>
      <c r="F55" s="687"/>
      <c r="G55" s="686"/>
      <c r="H55" s="682"/>
    </row>
    <row r="56" spans="1:8" ht="15" customHeight="1" x14ac:dyDescent="0.25">
      <c r="A56" s="1298" t="s">
        <v>7550</v>
      </c>
      <c r="B56" s="1298"/>
      <c r="C56" s="1298"/>
      <c r="D56" s="1298"/>
      <c r="E56" s="1298"/>
      <c r="F56" s="1298"/>
      <c r="G56" s="686"/>
      <c r="H56" s="682"/>
    </row>
    <row r="57" spans="1:8" ht="15.75" customHeight="1" x14ac:dyDescent="0.25">
      <c r="A57" s="1298"/>
      <c r="B57" s="1298"/>
      <c r="C57" s="1298"/>
      <c r="D57" s="1298"/>
      <c r="E57" s="1298"/>
      <c r="F57" s="1298"/>
      <c r="G57" s="686"/>
      <c r="H57" s="682"/>
    </row>
    <row r="58" spans="1:8" ht="20.25" customHeight="1" x14ac:dyDescent="0.25">
      <c r="A58" s="1298"/>
      <c r="B58" s="1298"/>
      <c r="C58" s="1298"/>
      <c r="D58" s="1298"/>
      <c r="E58" s="1298"/>
      <c r="F58" s="1298"/>
      <c r="G58" s="686"/>
      <c r="H58" s="682"/>
    </row>
    <row r="59" spans="1:8" ht="20.25" customHeight="1" x14ac:dyDescent="0.25">
      <c r="A59" s="686"/>
      <c r="B59" s="686"/>
      <c r="C59" s="686"/>
      <c r="D59" s="686"/>
      <c r="E59" s="686"/>
      <c r="F59" s="686"/>
      <c r="G59" s="686"/>
      <c r="H59" s="682"/>
    </row>
    <row r="60" spans="1:8" ht="15" customHeight="1" x14ac:dyDescent="0.25">
      <c r="A60" s="686"/>
      <c r="B60" s="686"/>
      <c r="C60" s="686"/>
      <c r="D60" s="652" t="s">
        <v>7321</v>
      </c>
      <c r="E60" s="686"/>
      <c r="F60" s="686"/>
      <c r="G60" s="686"/>
      <c r="H60" s="682"/>
    </row>
    <row r="61" spans="1:8" ht="15" customHeight="1" x14ac:dyDescent="0.25">
      <c r="A61" s="686"/>
      <c r="B61" s="686"/>
      <c r="C61" s="686"/>
      <c r="D61" s="686"/>
      <c r="E61" s="686"/>
      <c r="F61" s="686"/>
      <c r="G61" s="686"/>
      <c r="H61" s="682"/>
    </row>
    <row r="62" spans="1:8" ht="15" customHeight="1" x14ac:dyDescent="0.25">
      <c r="A62" s="1298" t="s">
        <v>7322</v>
      </c>
      <c r="B62" s="1298"/>
      <c r="C62" s="1298"/>
      <c r="D62" s="1298"/>
      <c r="E62" s="1298"/>
      <c r="F62" s="1298"/>
      <c r="G62" s="686"/>
      <c r="H62" s="682"/>
    </row>
    <row r="63" spans="1:8" ht="15" customHeight="1" x14ac:dyDescent="0.25">
      <c r="A63" s="1298"/>
      <c r="B63" s="1298"/>
      <c r="C63" s="1298"/>
      <c r="D63" s="1298"/>
      <c r="E63" s="1298"/>
      <c r="F63" s="1298"/>
      <c r="G63" s="686"/>
      <c r="H63" s="682"/>
    </row>
    <row r="64" spans="1:8" ht="21.75" customHeight="1" x14ac:dyDescent="0.25">
      <c r="A64" s="1298"/>
      <c r="B64" s="1298"/>
      <c r="C64" s="1298"/>
      <c r="D64" s="1298"/>
      <c r="E64" s="1298"/>
      <c r="F64" s="1298"/>
      <c r="G64" s="686"/>
      <c r="H64" s="682"/>
    </row>
    <row r="65" spans="1:8" ht="15" customHeight="1" x14ac:dyDescent="0.25">
      <c r="A65" s="686"/>
      <c r="B65" s="686"/>
      <c r="C65" s="686"/>
      <c r="D65" s="686"/>
      <c r="E65" s="686"/>
      <c r="F65" s="686"/>
      <c r="G65" s="686"/>
      <c r="H65" s="682"/>
    </row>
    <row r="66" spans="1:8" ht="15" customHeight="1" x14ac:dyDescent="0.25">
      <c r="A66" s="686"/>
      <c r="B66" s="686"/>
      <c r="C66" s="686"/>
      <c r="D66" s="652" t="s">
        <v>7323</v>
      </c>
      <c r="E66" s="686"/>
      <c r="F66" s="686"/>
      <c r="G66" s="686"/>
      <c r="H66" s="682"/>
    </row>
    <row r="67" spans="1:8" ht="15" customHeight="1" x14ac:dyDescent="0.25">
      <c r="A67" s="686"/>
      <c r="B67" s="686"/>
      <c r="C67" s="686"/>
      <c r="D67" s="686"/>
      <c r="E67" s="686"/>
      <c r="F67" s="686"/>
      <c r="G67" s="686"/>
      <c r="H67" s="682"/>
    </row>
    <row r="68" spans="1:8" ht="15" customHeight="1" x14ac:dyDescent="0.25">
      <c r="A68" s="1306" t="s">
        <v>7551</v>
      </c>
      <c r="B68" s="1306"/>
      <c r="C68" s="1306"/>
      <c r="D68" s="1306"/>
      <c r="E68" s="1306"/>
      <c r="F68" s="1306"/>
      <c r="G68" s="1306"/>
      <c r="H68" s="1306"/>
    </row>
    <row r="69" spans="1:8" ht="15" customHeight="1" x14ac:dyDescent="0.25">
      <c r="A69" s="1306"/>
      <c r="B69" s="1306"/>
      <c r="C69" s="1306"/>
      <c r="D69" s="1306"/>
      <c r="E69" s="1306"/>
      <c r="F69" s="1306"/>
      <c r="G69" s="1306"/>
      <c r="H69" s="1306"/>
    </row>
    <row r="70" spans="1:8" ht="15" customHeight="1" x14ac:dyDescent="0.25">
      <c r="A70" s="633"/>
      <c r="B70" s="686"/>
      <c r="C70" s="686"/>
      <c r="D70" s="686"/>
      <c r="E70" s="686"/>
      <c r="F70" s="686"/>
      <c r="G70" s="686"/>
      <c r="H70" s="682"/>
    </row>
    <row r="71" spans="1:8" ht="15" customHeight="1" x14ac:dyDescent="0.25">
      <c r="A71" s="686"/>
      <c r="B71" s="686"/>
      <c r="C71" s="686"/>
      <c r="D71" s="652" t="s">
        <v>7035</v>
      </c>
      <c r="E71" s="686"/>
      <c r="F71" s="686"/>
      <c r="G71" s="686"/>
      <c r="H71" s="682"/>
    </row>
    <row r="72" spans="1:8" ht="15" customHeight="1" x14ac:dyDescent="0.25">
      <c r="A72" s="686"/>
      <c r="B72" s="686"/>
      <c r="C72" s="686"/>
      <c r="D72" s="686"/>
      <c r="E72" s="686"/>
      <c r="F72" s="686"/>
      <c r="G72" s="686"/>
      <c r="H72" s="682"/>
    </row>
    <row r="73" spans="1:8" ht="15" customHeight="1" x14ac:dyDescent="0.25">
      <c r="A73" s="636" t="s">
        <v>3888</v>
      </c>
      <c r="B73" s="632" t="str">
        <f>FORMATOS!E9</f>
        <v>LEIDIS RICO PEÑA</v>
      </c>
      <c r="C73" s="686"/>
      <c r="D73" s="686"/>
      <c r="E73" s="686"/>
      <c r="F73" s="686"/>
      <c r="G73" s="686"/>
      <c r="H73" s="682"/>
    </row>
    <row r="74" spans="1:8" ht="15" customHeight="1" x14ac:dyDescent="0.25">
      <c r="A74" s="636" t="s">
        <v>7430</v>
      </c>
      <c r="B74" s="1296">
        <f>FORMATOS!E10</f>
        <v>1140908897</v>
      </c>
      <c r="C74" s="1296"/>
      <c r="D74" s="686"/>
      <c r="E74" s="686"/>
      <c r="F74" s="686"/>
      <c r="G74" s="686"/>
      <c r="H74" s="682"/>
    </row>
    <row r="75" spans="1:8" ht="15" customHeight="1" x14ac:dyDescent="0.25">
      <c r="A75" s="636" t="s">
        <v>7429</v>
      </c>
      <c r="B75" s="1299" t="s">
        <v>7333</v>
      </c>
      <c r="C75" s="1299"/>
      <c r="D75" s="686"/>
      <c r="E75" s="686"/>
      <c r="F75" s="686"/>
      <c r="G75" s="686"/>
      <c r="H75" s="682"/>
    </row>
    <row r="76" spans="1:8" ht="15" customHeight="1" x14ac:dyDescent="0.25">
      <c r="A76" s="636" t="s">
        <v>3894</v>
      </c>
      <c r="B76" s="1295">
        <v>3136668894</v>
      </c>
      <c r="C76" s="1295"/>
      <c r="D76" s="686"/>
      <c r="E76" s="686"/>
      <c r="F76" s="686"/>
      <c r="G76" s="686"/>
      <c r="H76" s="682"/>
    </row>
    <row r="77" spans="1:8" ht="15" customHeight="1" x14ac:dyDescent="0.25">
      <c r="A77" s="636" t="s">
        <v>7326</v>
      </c>
      <c r="B77" s="640" t="s">
        <v>7332</v>
      </c>
      <c r="C77" s="686"/>
      <c r="D77" s="686"/>
      <c r="E77" s="686"/>
      <c r="F77" s="686"/>
      <c r="G77" s="686"/>
      <c r="H77" s="682"/>
    </row>
    <row r="78" spans="1:8" ht="15" customHeight="1" x14ac:dyDescent="0.25">
      <c r="A78" s="686"/>
      <c r="B78" s="686"/>
      <c r="C78" s="686"/>
      <c r="D78" s="686"/>
      <c r="E78" s="686"/>
      <c r="F78" s="686"/>
      <c r="G78" s="686"/>
      <c r="H78" s="682"/>
    </row>
    <row r="79" spans="1:8" ht="15" customHeight="1" x14ac:dyDescent="0.25">
      <c r="A79" s="628" t="s">
        <v>7324</v>
      </c>
      <c r="B79" s="686"/>
      <c r="C79" s="686"/>
      <c r="D79" s="686"/>
      <c r="E79" s="686"/>
      <c r="F79" s="686"/>
      <c r="G79" s="686"/>
      <c r="H79" s="682"/>
    </row>
    <row r="80" spans="1:8" ht="15" customHeight="1" x14ac:dyDescent="0.25">
      <c r="A80" s="686"/>
      <c r="B80" s="686"/>
      <c r="C80" s="686"/>
      <c r="D80" s="686"/>
      <c r="E80" s="686"/>
      <c r="F80" s="686"/>
      <c r="G80" s="686"/>
      <c r="H80" s="682"/>
    </row>
    <row r="81" spans="1:8" ht="15" customHeight="1" x14ac:dyDescent="0.25">
      <c r="A81" s="636" t="s">
        <v>3888</v>
      </c>
      <c r="B81" s="638" t="str">
        <f>FORMATOS!E14</f>
        <v>ALCALDIA MUNICIPAL DE ENVIGADO</v>
      </c>
      <c r="C81" s="686"/>
      <c r="D81" s="686"/>
      <c r="E81" s="686"/>
      <c r="F81" s="686"/>
      <c r="G81" s="686"/>
      <c r="H81" s="682"/>
    </row>
    <row r="82" spans="1:8" ht="17.25" customHeight="1" x14ac:dyDescent="0.25">
      <c r="A82" s="636" t="s">
        <v>7429</v>
      </c>
      <c r="B82" s="688" t="str">
        <f>IFERROR(VLOOKUP(B$81,Tabla27[#All],2,FALSE),"")</f>
        <v>Carrera 43 Nº 38 Sur 35 Envigado - Antioquia</v>
      </c>
      <c r="C82" s="686"/>
      <c r="D82" s="686"/>
      <c r="E82" s="686"/>
      <c r="F82" s="686"/>
      <c r="G82" s="686"/>
      <c r="H82" s="682"/>
    </row>
    <row r="83" spans="1:8" ht="15" customHeight="1" x14ac:dyDescent="0.25">
      <c r="A83" s="636" t="s">
        <v>3894</v>
      </c>
      <c r="B83" s="1296">
        <f>IFERROR(VLOOKUP(B$81,Tabla27[#All],3,FALSE),"")</f>
        <v>6043394000</v>
      </c>
      <c r="C83" s="1296"/>
      <c r="D83" s="686"/>
      <c r="E83" s="686"/>
      <c r="F83" s="686"/>
      <c r="G83" s="686"/>
      <c r="H83" s="682"/>
    </row>
    <row r="84" spans="1:8" ht="18.75" customHeight="1" x14ac:dyDescent="0.25">
      <c r="A84" s="636" t="s">
        <v>7326</v>
      </c>
      <c r="B84" s="688" t="str">
        <f>IFERROR(VLOOKUP(B$81,Tabla27[#All],4,FALSE),"")</f>
        <v>notificaciones@juridica.envigado.gov.co</v>
      </c>
      <c r="C84" s="686"/>
      <c r="D84" s="686"/>
      <c r="E84" s="686"/>
      <c r="F84" s="686"/>
      <c r="G84" s="686"/>
      <c r="H84" s="682"/>
    </row>
    <row r="85" spans="1:8" ht="15" customHeight="1" x14ac:dyDescent="0.25">
      <c r="A85" s="636" t="s">
        <v>7327</v>
      </c>
      <c r="B85" s="1295" t="str">
        <f>IFERROR(VLOOKUP(B$81,Tabla27[#All],5,FALSE),"")</f>
        <v>890907106-5</v>
      </c>
      <c r="C85" s="1295"/>
      <c r="D85" s="686"/>
      <c r="E85" s="686"/>
      <c r="F85" s="686"/>
      <c r="G85" s="686"/>
      <c r="H85" s="682"/>
    </row>
    <row r="86" spans="1:8" ht="15" customHeight="1" x14ac:dyDescent="0.25">
      <c r="A86" s="686"/>
      <c r="B86" s="686"/>
      <c r="C86" s="686"/>
      <c r="D86" s="686"/>
      <c r="E86" s="686"/>
      <c r="F86" s="686"/>
      <c r="G86" s="686"/>
      <c r="H86" s="682"/>
    </row>
    <row r="87" spans="1:8" ht="17.25" x14ac:dyDescent="0.3">
      <c r="A87" s="627"/>
      <c r="B87" s="627"/>
      <c r="C87" s="627"/>
      <c r="D87" s="627"/>
      <c r="E87" s="627"/>
      <c r="F87" s="650"/>
      <c r="G87" s="650"/>
    </row>
    <row r="88" spans="1:8" ht="17.25" x14ac:dyDescent="0.3">
      <c r="A88" s="627"/>
      <c r="B88" s="627"/>
      <c r="C88" s="627"/>
      <c r="D88" s="627"/>
      <c r="E88" s="627"/>
      <c r="F88" s="650"/>
      <c r="G88" s="650"/>
    </row>
    <row r="89" spans="1:8" ht="17.25" x14ac:dyDescent="0.3">
      <c r="A89" s="627" t="s">
        <v>7039</v>
      </c>
      <c r="B89" s="627"/>
      <c r="C89" s="627"/>
      <c r="D89" s="627"/>
      <c r="E89" s="627"/>
      <c r="F89" s="650"/>
      <c r="G89" s="650"/>
    </row>
    <row r="90" spans="1:8" ht="17.25" x14ac:dyDescent="0.3">
      <c r="A90" s="627"/>
      <c r="B90" s="627"/>
      <c r="C90" s="627"/>
      <c r="D90" s="627"/>
      <c r="E90" s="627"/>
      <c r="F90" s="650"/>
      <c r="G90" s="650"/>
    </row>
    <row r="91" spans="1:8" ht="17.25" x14ac:dyDescent="0.3">
      <c r="A91" s="641" t="str">
        <f>FORMATOS!E9</f>
        <v>LEIDIS RICO PEÑA</v>
      </c>
      <c r="B91" s="627"/>
      <c r="C91" s="627"/>
      <c r="D91" s="627"/>
      <c r="E91" s="627"/>
      <c r="F91" s="650"/>
      <c r="G91" s="650"/>
    </row>
    <row r="92" spans="1:8" ht="17.25" x14ac:dyDescent="0.3">
      <c r="A92" s="1297">
        <f>FORMATOS!E10</f>
        <v>1140908897</v>
      </c>
      <c r="B92" s="1297"/>
      <c r="C92" s="627"/>
      <c r="D92" s="650"/>
      <c r="E92" s="650"/>
      <c r="F92" s="650"/>
      <c r="G92" s="650"/>
    </row>
    <row r="101" spans="4:4" ht="16.5" x14ac:dyDescent="0.25">
      <c r="D101" s="627"/>
    </row>
  </sheetData>
  <mergeCells count="19">
    <mergeCell ref="A1:C1"/>
    <mergeCell ref="A14:G20"/>
    <mergeCell ref="C24:D24"/>
    <mergeCell ref="C31:D31"/>
    <mergeCell ref="A29:C2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90">
        <f ca="1">TODAY()</f>
        <v>46265</v>
      </c>
      <c r="B1" s="1290"/>
      <c r="C1" s="1290"/>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90"/>
      <c r="F3" s="559"/>
      <c r="G3" s="559"/>
      <c r="H3" s="559"/>
    </row>
    <row r="4" spans="1:8" ht="16.5" x14ac:dyDescent="0.3">
      <c r="A4" s="560" t="s">
        <v>7071</v>
      </c>
      <c r="B4" s="559"/>
      <c r="C4" s="559"/>
      <c r="D4" s="559"/>
      <c r="E4" s="559"/>
      <c r="F4" s="559"/>
      <c r="G4" s="559"/>
      <c r="H4" s="559"/>
    </row>
    <row r="5" spans="1:8" ht="16.5" x14ac:dyDescent="0.3">
      <c r="A5" s="559" t="s">
        <v>7026</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7027</v>
      </c>
      <c r="B7" s="561" t="s">
        <v>7467</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291"/>
      <c r="D10" s="1291"/>
      <c r="E10" s="1291"/>
      <c r="F10" s="1291"/>
      <c r="G10" s="1291"/>
      <c r="H10" s="1291"/>
    </row>
    <row r="11" spans="1:8" ht="16.5" x14ac:dyDescent="0.3">
      <c r="A11" s="559"/>
      <c r="B11" s="559"/>
      <c r="C11" s="559"/>
      <c r="D11" s="559"/>
      <c r="E11" s="559"/>
      <c r="F11" s="559"/>
      <c r="G11" s="559"/>
      <c r="H11" s="559"/>
    </row>
    <row r="12" spans="1:8" ht="16.5" x14ac:dyDescent="0.3">
      <c r="A12" s="559" t="s">
        <v>7029</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7030</v>
      </c>
      <c r="E14" s="559"/>
      <c r="F14" s="559"/>
      <c r="G14" s="559"/>
      <c r="H14" s="559"/>
    </row>
    <row r="15" spans="1:8" ht="16.5" x14ac:dyDescent="0.3">
      <c r="A15" s="567">
        <f>FORMATOS!E10</f>
        <v>1140908897</v>
      </c>
      <c r="B15" s="586" t="s">
        <v>7468</v>
      </c>
      <c r="C15" s="584"/>
      <c r="D15" s="584"/>
      <c r="E15" s="584"/>
      <c r="F15" s="584"/>
      <c r="G15" s="585"/>
      <c r="H15" s="584"/>
    </row>
    <row r="16" spans="1:8" ht="16.5" customHeight="1" x14ac:dyDescent="0.25">
      <c r="A16" s="1288" t="s">
        <v>7469</v>
      </c>
      <c r="B16" s="1288"/>
      <c r="C16" s="1288"/>
      <c r="D16" s="1288"/>
      <c r="E16" s="1288"/>
      <c r="F16" s="1288"/>
      <c r="G16" s="1288"/>
      <c r="H16" s="1288"/>
    </row>
    <row r="17" spans="1:8" ht="16.5" customHeight="1" x14ac:dyDescent="0.25">
      <c r="A17" s="1288"/>
      <c r="B17" s="1288"/>
      <c r="C17" s="1288"/>
      <c r="D17" s="1288"/>
      <c r="E17" s="1288"/>
      <c r="F17" s="1288"/>
      <c r="G17" s="1288"/>
      <c r="H17" s="1288"/>
    </row>
    <row r="18" spans="1:8" ht="16.5" customHeight="1" x14ac:dyDescent="0.25">
      <c r="A18" s="1288"/>
      <c r="B18" s="1288"/>
      <c r="C18" s="1288"/>
      <c r="D18" s="1288"/>
      <c r="E18" s="1288"/>
      <c r="F18" s="1288"/>
      <c r="G18" s="1288"/>
      <c r="H18" s="1288"/>
    </row>
    <row r="19" spans="1:8" ht="16.5" customHeight="1" x14ac:dyDescent="0.25">
      <c r="A19" s="1288"/>
      <c r="B19" s="1288"/>
      <c r="C19" s="1288"/>
      <c r="D19" s="1288"/>
      <c r="E19" s="1288"/>
      <c r="F19" s="1288"/>
      <c r="G19" s="1288"/>
      <c r="H19" s="1288"/>
    </row>
    <row r="20" spans="1:8" ht="15" customHeight="1" x14ac:dyDescent="0.25">
      <c r="A20" s="563"/>
      <c r="B20" s="563"/>
      <c r="C20" s="563"/>
      <c r="D20" s="563"/>
      <c r="E20" s="563"/>
      <c r="F20" s="563"/>
      <c r="G20" s="563"/>
      <c r="H20" s="563"/>
    </row>
    <row r="21" spans="1:8" ht="15" customHeight="1" x14ac:dyDescent="0.25">
      <c r="A21" s="563"/>
      <c r="B21" s="563"/>
      <c r="C21" s="563"/>
      <c r="D21" s="561" t="s">
        <v>7076</v>
      </c>
      <c r="E21" s="563"/>
      <c r="F21" s="563"/>
      <c r="G21" s="563"/>
      <c r="H21" s="563"/>
    </row>
    <row r="22" spans="1:8" ht="15" customHeight="1" x14ac:dyDescent="0.25">
      <c r="A22" s="1288" t="s">
        <v>9144</v>
      </c>
      <c r="B22" s="1288"/>
      <c r="C22" s="1288"/>
      <c r="D22" s="1288"/>
      <c r="E22" s="1288"/>
      <c r="F22" s="1288"/>
      <c r="G22" s="1288"/>
      <c r="H22" s="1288"/>
    </row>
    <row r="23" spans="1:8" ht="15" customHeight="1" x14ac:dyDescent="0.25">
      <c r="A23" s="1011" t="s">
        <v>9145</v>
      </c>
      <c r="B23" s="563"/>
      <c r="C23" s="563"/>
      <c r="D23" s="563" t="str">
        <f>FORMATOS!E11</f>
        <v>EHZ459</v>
      </c>
      <c r="E23" s="563"/>
      <c r="F23" s="563"/>
      <c r="G23" s="563"/>
      <c r="H23" s="563"/>
    </row>
    <row r="24" spans="1:8" ht="15" customHeight="1" x14ac:dyDescent="0.25">
      <c r="A24" s="563"/>
      <c r="B24" s="563"/>
      <c r="C24" s="563"/>
      <c r="D24" s="563"/>
      <c r="E24" s="563"/>
      <c r="F24" s="563"/>
      <c r="G24" s="563"/>
      <c r="H24" s="563"/>
    </row>
    <row r="25" spans="1:8" ht="24.75" customHeight="1" x14ac:dyDescent="0.25">
      <c r="A25" s="563"/>
      <c r="B25" s="563"/>
      <c r="C25" s="563"/>
      <c r="D25" s="563"/>
      <c r="E25" s="563"/>
      <c r="F25" s="563"/>
      <c r="G25" s="563"/>
      <c r="H25" s="563"/>
    </row>
    <row r="26" spans="1:8" ht="15" customHeight="1" x14ac:dyDescent="0.25">
      <c r="A26" s="667"/>
      <c r="B26" s="667"/>
      <c r="C26" s="667"/>
      <c r="D26" s="667"/>
      <c r="E26" s="667"/>
      <c r="F26" s="667"/>
      <c r="G26" s="667"/>
      <c r="H26" s="667"/>
    </row>
    <row r="27" spans="1:8" ht="15" customHeight="1" x14ac:dyDescent="0.25">
      <c r="A27" s="1288" t="s">
        <v>7470</v>
      </c>
      <c r="B27" s="1288"/>
      <c r="C27" s="1288"/>
      <c r="D27" s="1288"/>
      <c r="E27" s="1288"/>
      <c r="F27" s="1288"/>
      <c r="G27" s="1288"/>
      <c r="H27" s="1288"/>
    </row>
    <row r="28" spans="1:8" ht="15" customHeight="1" x14ac:dyDescent="0.25">
      <c r="A28" s="1288"/>
      <c r="B28" s="1288"/>
      <c r="C28" s="1288"/>
      <c r="D28" s="1288"/>
      <c r="E28" s="1288"/>
      <c r="F28" s="1288"/>
      <c r="G28" s="1288"/>
      <c r="H28" s="1288"/>
    </row>
    <row r="29" spans="1:8" ht="15" customHeight="1" x14ac:dyDescent="0.25">
      <c r="A29" s="1288"/>
      <c r="B29" s="1288"/>
      <c r="C29" s="1288"/>
      <c r="D29" s="1288"/>
      <c r="E29" s="1288"/>
      <c r="F29" s="1288"/>
      <c r="G29" s="1288"/>
      <c r="H29" s="1288"/>
    </row>
    <row r="30" spans="1:8" ht="15" customHeight="1" x14ac:dyDescent="0.25">
      <c r="A30" s="1288"/>
      <c r="B30" s="1288"/>
      <c r="C30" s="1288"/>
      <c r="D30" s="1288"/>
      <c r="E30" s="1288"/>
      <c r="F30" s="1288"/>
      <c r="G30" s="1288"/>
      <c r="H30" s="1288"/>
    </row>
    <row r="31" spans="1:8" ht="15" customHeight="1" x14ac:dyDescent="0.25">
      <c r="A31" s="1307" t="s">
        <v>8146</v>
      </c>
      <c r="B31" s="1307"/>
      <c r="C31" s="1307"/>
      <c r="D31" s="1307"/>
      <c r="E31" s="1307"/>
      <c r="F31" s="1307"/>
      <c r="G31" s="1307"/>
      <c r="H31" s="1307"/>
    </row>
    <row r="32" spans="1:8" ht="16.5" customHeight="1" x14ac:dyDescent="0.25">
      <c r="A32" s="1307"/>
      <c r="B32" s="1307"/>
      <c r="C32" s="1307"/>
      <c r="D32" s="1307"/>
      <c r="E32" s="1307"/>
      <c r="F32" s="1307"/>
      <c r="G32" s="1307"/>
      <c r="H32" s="1307"/>
    </row>
    <row r="33" spans="1:8" ht="16.5" x14ac:dyDescent="0.25">
      <c r="A33" s="782"/>
      <c r="B33" s="782"/>
      <c r="C33" s="782"/>
      <c r="D33" s="782"/>
      <c r="E33" s="782"/>
      <c r="F33" s="782"/>
      <c r="G33" s="782"/>
      <c r="H33" s="782"/>
    </row>
    <row r="34" spans="1:8" ht="16.5" customHeight="1" x14ac:dyDescent="0.25">
      <c r="A34" s="1288" t="s">
        <v>8147</v>
      </c>
      <c r="B34" s="1288"/>
      <c r="C34" s="1288"/>
      <c r="D34" s="1288"/>
      <c r="E34" s="1288"/>
      <c r="F34" s="1288"/>
      <c r="G34" s="1288"/>
      <c r="H34" s="1288"/>
    </row>
    <row r="35" spans="1:8" ht="16.5" customHeight="1" x14ac:dyDescent="0.25">
      <c r="A35" s="1288"/>
      <c r="B35" s="1288"/>
      <c r="C35" s="1288"/>
      <c r="D35" s="1288"/>
      <c r="E35" s="1288"/>
      <c r="F35" s="1288"/>
      <c r="G35" s="1288"/>
      <c r="H35" s="1288"/>
    </row>
    <row r="36" spans="1:8" ht="16.5" customHeight="1" x14ac:dyDescent="0.25">
      <c r="A36" s="1288"/>
      <c r="B36" s="1288"/>
      <c r="C36" s="1288"/>
      <c r="D36" s="1288"/>
      <c r="E36" s="1288"/>
      <c r="F36" s="1288"/>
      <c r="G36" s="1288"/>
      <c r="H36" s="1288"/>
    </row>
    <row r="37" spans="1:8" ht="16.5" customHeight="1" x14ac:dyDescent="0.25">
      <c r="A37" s="1288"/>
      <c r="B37" s="1288"/>
      <c r="C37" s="1288"/>
      <c r="D37" s="1288"/>
      <c r="E37" s="1288"/>
      <c r="F37" s="1288"/>
      <c r="G37" s="1288"/>
      <c r="H37" s="1288"/>
    </row>
    <row r="38" spans="1:8" ht="16.5" customHeight="1" x14ac:dyDescent="0.25">
      <c r="A38" s="1288"/>
      <c r="B38" s="1288"/>
      <c r="C38" s="1288"/>
      <c r="D38" s="1288"/>
      <c r="E38" s="1288"/>
      <c r="F38" s="1288"/>
      <c r="G38" s="1288"/>
      <c r="H38" s="1288"/>
    </row>
    <row r="39" spans="1:8" ht="16.5" customHeight="1" x14ac:dyDescent="0.25">
      <c r="A39" s="1288"/>
      <c r="B39" s="1288"/>
      <c r="C39" s="1288"/>
      <c r="D39" s="1288"/>
      <c r="E39" s="1288"/>
      <c r="F39" s="1288"/>
      <c r="G39" s="1288"/>
      <c r="H39" s="1288"/>
    </row>
    <row r="40" spans="1:8" ht="16.5" customHeight="1" x14ac:dyDescent="0.25">
      <c r="A40" s="1288"/>
      <c r="B40" s="1288"/>
      <c r="C40" s="1288"/>
      <c r="D40" s="1288"/>
      <c r="E40" s="1288"/>
      <c r="F40" s="1288"/>
      <c r="G40" s="1288"/>
      <c r="H40" s="1288"/>
    </row>
    <row r="41" spans="1:8" ht="16.5" customHeight="1" x14ac:dyDescent="0.25">
      <c r="A41" s="1288"/>
      <c r="B41" s="1288"/>
      <c r="C41" s="1288"/>
      <c r="D41" s="1288"/>
      <c r="E41" s="1288"/>
      <c r="F41" s="1288"/>
      <c r="G41" s="1288"/>
      <c r="H41" s="1288"/>
    </row>
    <row r="42" spans="1:8" ht="16.5" customHeight="1" x14ac:dyDescent="0.25">
      <c r="A42" s="1288"/>
      <c r="B42" s="1288"/>
      <c r="C42" s="1288"/>
      <c r="D42" s="1288"/>
      <c r="E42" s="1288"/>
      <c r="F42" s="1288"/>
      <c r="G42" s="1288"/>
      <c r="H42" s="1288"/>
    </row>
    <row r="43" spans="1:8" ht="16.5" customHeight="1" x14ac:dyDescent="0.25">
      <c r="A43" s="1288"/>
      <c r="B43" s="1288"/>
      <c r="C43" s="1288"/>
      <c r="D43" s="1288"/>
      <c r="E43" s="1288"/>
      <c r="F43" s="1288"/>
      <c r="G43" s="1288"/>
      <c r="H43" s="1288"/>
    </row>
    <row r="44" spans="1:8" ht="16.5" customHeight="1" x14ac:dyDescent="0.25">
      <c r="A44" s="1288" t="s">
        <v>8148</v>
      </c>
      <c r="B44" s="1288"/>
      <c r="C44" s="1288"/>
      <c r="D44" s="1288"/>
      <c r="E44" s="1288"/>
      <c r="F44" s="1288"/>
      <c r="G44" s="1288"/>
      <c r="H44" s="1288"/>
    </row>
    <row r="45" spans="1:8" ht="16.5" customHeight="1" x14ac:dyDescent="0.25">
      <c r="A45" s="1288"/>
      <c r="B45" s="1288"/>
      <c r="C45" s="1288"/>
      <c r="D45" s="1288"/>
      <c r="E45" s="1288"/>
      <c r="F45" s="1288"/>
      <c r="G45" s="1288"/>
      <c r="H45" s="1288"/>
    </row>
    <row r="46" spans="1:8" ht="16.5" customHeight="1" x14ac:dyDescent="0.25">
      <c r="A46" s="1288"/>
      <c r="B46" s="1288"/>
      <c r="C46" s="1288"/>
      <c r="D46" s="1288"/>
      <c r="E46" s="1288"/>
      <c r="F46" s="1288"/>
      <c r="G46" s="1288"/>
      <c r="H46" s="1288"/>
    </row>
    <row r="47" spans="1:8" ht="16.5" customHeight="1" x14ac:dyDescent="0.25">
      <c r="A47" s="1288"/>
      <c r="B47" s="1288"/>
      <c r="C47" s="1288"/>
      <c r="D47" s="1288"/>
      <c r="E47" s="1288"/>
      <c r="F47" s="1288"/>
      <c r="G47" s="1288"/>
      <c r="H47" s="1288"/>
    </row>
    <row r="48" spans="1:8" ht="16.5" customHeight="1" x14ac:dyDescent="0.25">
      <c r="A48" s="1288"/>
      <c r="B48" s="1288"/>
      <c r="C48" s="1288"/>
      <c r="D48" s="1288"/>
      <c r="E48" s="1288"/>
      <c r="F48" s="1288"/>
      <c r="G48" s="1288"/>
      <c r="H48" s="1288"/>
    </row>
    <row r="49" spans="1:8" ht="16.5" customHeight="1" x14ac:dyDescent="0.25">
      <c r="A49" s="1288"/>
      <c r="B49" s="1288"/>
      <c r="C49" s="1288"/>
      <c r="D49" s="1288"/>
      <c r="E49" s="1288"/>
      <c r="F49" s="1288"/>
      <c r="G49" s="1288"/>
      <c r="H49" s="1288"/>
    </row>
    <row r="50" spans="1:8" ht="16.5" customHeight="1" x14ac:dyDescent="0.25">
      <c r="A50" s="1288"/>
      <c r="B50" s="1288"/>
      <c r="C50" s="1288"/>
      <c r="D50" s="1288"/>
      <c r="E50" s="1288"/>
      <c r="F50" s="1288"/>
      <c r="G50" s="1288"/>
      <c r="H50" s="1288"/>
    </row>
    <row r="51" spans="1:8" ht="16.5" customHeight="1" x14ac:dyDescent="0.25">
      <c r="A51" s="1288"/>
      <c r="B51" s="1288"/>
      <c r="C51" s="1288"/>
      <c r="D51" s="1288"/>
      <c r="E51" s="1288"/>
      <c r="F51" s="1288"/>
      <c r="G51" s="1288"/>
      <c r="H51" s="1288"/>
    </row>
    <row r="52" spans="1:8" ht="16.5" customHeight="1" x14ac:dyDescent="0.25">
      <c r="A52" s="1288"/>
      <c r="B52" s="1288"/>
      <c r="C52" s="1288"/>
      <c r="D52" s="1288"/>
      <c r="E52" s="1288"/>
      <c r="F52" s="1288"/>
      <c r="G52" s="1288"/>
      <c r="H52" s="1288"/>
    </row>
    <row r="53" spans="1:8" ht="16.5" customHeight="1" x14ac:dyDescent="0.25">
      <c r="A53" s="1288"/>
      <c r="B53" s="1288"/>
      <c r="C53" s="1288"/>
      <c r="D53" s="1288"/>
      <c r="E53" s="1288"/>
      <c r="F53" s="1288"/>
      <c r="G53" s="1288"/>
      <c r="H53" s="1288"/>
    </row>
    <row r="54" spans="1:8" ht="16.5" customHeight="1" x14ac:dyDescent="0.25">
      <c r="A54" s="1288"/>
      <c r="B54" s="1288"/>
      <c r="C54" s="1288"/>
      <c r="D54" s="1288"/>
      <c r="E54" s="1288"/>
      <c r="F54" s="1288"/>
      <c r="G54" s="1288"/>
      <c r="H54" s="1288"/>
    </row>
    <row r="55" spans="1:8" ht="16.5" customHeight="1" x14ac:dyDescent="0.25">
      <c r="A55" s="563"/>
      <c r="B55" s="563"/>
      <c r="C55" s="563"/>
      <c r="D55" s="563"/>
      <c r="E55" s="563"/>
      <c r="F55" s="563"/>
      <c r="G55" s="563"/>
      <c r="H55" s="563"/>
    </row>
    <row r="56" spans="1:8" ht="16.5" customHeight="1" x14ac:dyDescent="0.25">
      <c r="A56" s="1288" t="s">
        <v>9146</v>
      </c>
      <c r="B56" s="1288"/>
      <c r="C56" s="1288"/>
      <c r="D56" s="1288"/>
      <c r="E56" s="1288"/>
      <c r="F56" s="1288"/>
      <c r="G56" s="1288"/>
      <c r="H56" s="1288"/>
    </row>
    <row r="57" spans="1:8" ht="16.5" customHeight="1" x14ac:dyDescent="0.25">
      <c r="A57" s="1288"/>
      <c r="B57" s="1288"/>
      <c r="C57" s="1288"/>
      <c r="D57" s="1288"/>
      <c r="E57" s="1288"/>
      <c r="F57" s="1288"/>
      <c r="G57" s="1288"/>
      <c r="H57" s="1288"/>
    </row>
    <row r="58" spans="1:8" ht="16.5" customHeight="1" x14ac:dyDescent="0.25">
      <c r="A58" s="1288"/>
      <c r="B58" s="1288"/>
      <c r="C58" s="1288"/>
      <c r="D58" s="1288"/>
      <c r="E58" s="1288"/>
      <c r="F58" s="1288"/>
      <c r="G58" s="1288"/>
      <c r="H58" s="1288"/>
    </row>
    <row r="59" spans="1:8" ht="16.5" customHeight="1" x14ac:dyDescent="0.25">
      <c r="A59" s="1288"/>
      <c r="B59" s="1288"/>
      <c r="C59" s="1288"/>
      <c r="D59" s="1288"/>
      <c r="E59" s="1288"/>
      <c r="F59" s="1288"/>
      <c r="G59" s="1288"/>
      <c r="H59" s="1288"/>
    </row>
    <row r="60" spans="1:8" ht="16.5" customHeight="1" x14ac:dyDescent="0.25">
      <c r="A60" s="1288"/>
      <c r="B60" s="1288"/>
      <c r="C60" s="1288"/>
      <c r="D60" s="1288"/>
      <c r="E60" s="1288"/>
      <c r="F60" s="1288"/>
      <c r="G60" s="1288"/>
      <c r="H60" s="1288"/>
    </row>
    <row r="61" spans="1:8" ht="16.5" customHeight="1" x14ac:dyDescent="0.25">
      <c r="A61" s="1288"/>
      <c r="B61" s="1288"/>
      <c r="C61" s="1288"/>
      <c r="D61" s="1288"/>
      <c r="E61" s="1288"/>
      <c r="F61" s="1288"/>
      <c r="G61" s="1288"/>
      <c r="H61" s="1288"/>
    </row>
    <row r="62" spans="1:8" ht="16.5" customHeight="1" x14ac:dyDescent="0.25">
      <c r="A62" s="1288"/>
      <c r="B62" s="1288"/>
      <c r="C62" s="1288"/>
      <c r="D62" s="1288"/>
      <c r="E62" s="1288"/>
      <c r="F62" s="1288"/>
      <c r="G62" s="1288"/>
      <c r="H62" s="1288"/>
    </row>
    <row r="63" spans="1:8" ht="16.5" customHeight="1" x14ac:dyDescent="0.25">
      <c r="A63" s="1288"/>
      <c r="B63" s="1288"/>
      <c r="C63" s="1288"/>
      <c r="D63" s="1288"/>
      <c r="E63" s="1288"/>
      <c r="F63" s="1288"/>
      <c r="G63" s="1288"/>
      <c r="H63" s="1288"/>
    </row>
    <row r="64" spans="1:8" ht="16.5" customHeight="1" x14ac:dyDescent="0.25">
      <c r="A64" s="1288"/>
      <c r="B64" s="1288"/>
      <c r="C64" s="1288"/>
      <c r="D64" s="1288"/>
      <c r="E64" s="1288"/>
      <c r="F64" s="1288"/>
      <c r="G64" s="1288"/>
      <c r="H64" s="1288"/>
    </row>
    <row r="65" spans="1:8" ht="16.5" customHeight="1" x14ac:dyDescent="0.25">
      <c r="A65" s="1288"/>
      <c r="B65" s="1288"/>
      <c r="C65" s="1288"/>
      <c r="D65" s="1288"/>
      <c r="E65" s="1288"/>
      <c r="F65" s="1288"/>
      <c r="G65" s="1288"/>
      <c r="H65" s="1288"/>
    </row>
    <row r="66" spans="1:8" ht="16.5" customHeight="1" x14ac:dyDescent="0.25">
      <c r="A66" s="1288"/>
      <c r="B66" s="1288"/>
      <c r="C66" s="1288"/>
      <c r="D66" s="1288"/>
      <c r="E66" s="1288"/>
      <c r="F66" s="1288"/>
      <c r="G66" s="1288"/>
      <c r="H66" s="1288"/>
    </row>
    <row r="67" spans="1:8" ht="16.5" customHeight="1" x14ac:dyDescent="0.25">
      <c r="A67" s="1288"/>
      <c r="B67" s="1288"/>
      <c r="C67" s="1288"/>
      <c r="D67" s="1288"/>
      <c r="E67" s="1288"/>
      <c r="F67" s="1288"/>
      <c r="G67" s="1288"/>
      <c r="H67" s="1288"/>
    </row>
    <row r="68" spans="1:8" ht="16.5" customHeight="1" x14ac:dyDescent="0.25">
      <c r="A68" s="1288"/>
      <c r="B68" s="1288"/>
      <c r="C68" s="1288"/>
      <c r="D68" s="1288"/>
      <c r="E68" s="1288"/>
      <c r="F68" s="1288"/>
      <c r="G68" s="1288"/>
      <c r="H68" s="1288"/>
    </row>
    <row r="69" spans="1:8" ht="16.5" customHeight="1" x14ac:dyDescent="0.25">
      <c r="A69" s="1288"/>
      <c r="B69" s="1288"/>
      <c r="C69" s="1288"/>
      <c r="D69" s="1288"/>
      <c r="E69" s="1288"/>
      <c r="F69" s="1288"/>
      <c r="G69" s="1288"/>
      <c r="H69" s="1288"/>
    </row>
    <row r="70" spans="1:8" ht="16.5" customHeight="1" x14ac:dyDescent="0.25">
      <c r="A70" s="1288"/>
      <c r="B70" s="1288"/>
      <c r="C70" s="1288"/>
      <c r="D70" s="1288"/>
      <c r="E70" s="1288"/>
      <c r="F70" s="1288"/>
      <c r="G70" s="1288"/>
      <c r="H70" s="1288"/>
    </row>
    <row r="71" spans="1:8" ht="16.5" customHeight="1" x14ac:dyDescent="0.25">
      <c r="A71" s="1288"/>
      <c r="B71" s="1288"/>
      <c r="C71" s="1288"/>
      <c r="D71" s="1288"/>
      <c r="E71" s="1288"/>
      <c r="F71" s="1288"/>
      <c r="G71" s="1288"/>
      <c r="H71" s="1288"/>
    </row>
    <row r="72" spans="1:8" ht="16.5" customHeight="1" x14ac:dyDescent="0.25">
      <c r="A72" s="1288"/>
      <c r="B72" s="1288"/>
      <c r="C72" s="1288"/>
      <c r="D72" s="1288"/>
      <c r="E72" s="1288"/>
      <c r="F72" s="1288"/>
      <c r="G72" s="1288"/>
      <c r="H72" s="1288"/>
    </row>
    <row r="73" spans="1:8" ht="16.5" customHeight="1" x14ac:dyDescent="0.25">
      <c r="A73" s="1288"/>
      <c r="B73" s="1288"/>
      <c r="C73" s="1288"/>
      <c r="D73" s="1288"/>
      <c r="E73" s="1288"/>
      <c r="F73" s="1288"/>
      <c r="G73" s="1288"/>
      <c r="H73" s="1288"/>
    </row>
    <row r="74" spans="1:8" ht="16.5" customHeight="1" x14ac:dyDescent="0.25">
      <c r="A74" s="1288"/>
      <c r="B74" s="1288"/>
      <c r="C74" s="1288"/>
      <c r="D74" s="1288"/>
      <c r="E74" s="1288"/>
      <c r="F74" s="1288"/>
      <c r="G74" s="1288"/>
      <c r="H74" s="1288"/>
    </row>
    <row r="75" spans="1:8" x14ac:dyDescent="0.25">
      <c r="A75" s="564"/>
      <c r="B75" s="564"/>
      <c r="C75" s="564"/>
      <c r="D75" s="564"/>
      <c r="E75" s="564"/>
      <c r="F75" s="564"/>
      <c r="G75" s="564"/>
      <c r="H75" s="564"/>
    </row>
    <row r="76" spans="1:8" ht="16.5" x14ac:dyDescent="0.3">
      <c r="A76" s="559"/>
      <c r="B76" s="559"/>
      <c r="C76" s="559"/>
      <c r="D76" s="583" t="s">
        <v>7035</v>
      </c>
      <c r="E76" s="559"/>
    </row>
    <row r="77" spans="1:8" ht="16.5" x14ac:dyDescent="0.3">
      <c r="A77" s="559" t="s">
        <v>7036</v>
      </c>
      <c r="B77" s="559"/>
      <c r="C77" s="559"/>
      <c r="D77" s="559"/>
      <c r="E77" s="559"/>
    </row>
    <row r="78" spans="1:8" ht="16.5" x14ac:dyDescent="0.3">
      <c r="A78" s="559" t="s">
        <v>7037</v>
      </c>
      <c r="B78" s="559"/>
      <c r="C78" s="559"/>
      <c r="D78" s="559"/>
      <c r="E78" s="559"/>
    </row>
    <row r="79" spans="1:8" ht="16.5" x14ac:dyDescent="0.3">
      <c r="A79" s="559" t="s">
        <v>7038</v>
      </c>
      <c r="B79" s="559"/>
      <c r="C79" s="559"/>
      <c r="D79" s="559"/>
      <c r="E79" s="559"/>
    </row>
    <row r="80" spans="1:8" ht="16.5" x14ac:dyDescent="0.3">
      <c r="A80" s="559"/>
      <c r="B80" s="559"/>
      <c r="C80" s="559"/>
      <c r="D80" s="559"/>
      <c r="E80" s="559"/>
    </row>
    <row r="81" spans="1:5" ht="16.5" x14ac:dyDescent="0.3">
      <c r="A81" s="559" t="s">
        <v>7039</v>
      </c>
      <c r="B81" s="559"/>
      <c r="C81" s="559"/>
      <c r="D81" s="559"/>
      <c r="E81" s="559"/>
    </row>
    <row r="82" spans="1:5" ht="16.5" x14ac:dyDescent="0.3">
      <c r="A82" s="559"/>
      <c r="B82" s="559"/>
      <c r="C82" s="559"/>
      <c r="D82" s="559"/>
      <c r="E82" s="559"/>
    </row>
    <row r="83" spans="1:5" ht="16.5" x14ac:dyDescent="0.3">
      <c r="A83" s="560" t="str">
        <f>FORMATOS!E9</f>
        <v>LEIDIS RICO PEÑA</v>
      </c>
      <c r="B83" s="559"/>
      <c r="C83" s="559"/>
      <c r="D83" s="559"/>
      <c r="E83" s="559"/>
    </row>
    <row r="84" spans="1:5" ht="16.5" x14ac:dyDescent="0.3">
      <c r="A84" s="567">
        <f>FORMATOS!E10</f>
        <v>1140908897</v>
      </c>
      <c r="B84" s="559"/>
      <c r="C84" s="559"/>
      <c r="D84" s="559"/>
      <c r="E84" s="559"/>
    </row>
    <row r="85" spans="1:5" ht="16.5" x14ac:dyDescent="0.3">
      <c r="A85" s="567"/>
      <c r="B85" s="559"/>
      <c r="C85" s="559"/>
      <c r="D85" s="559"/>
      <c r="E85" s="559"/>
    </row>
    <row r="86" spans="1:5" ht="16.5" x14ac:dyDescent="0.3">
      <c r="A86" s="567"/>
      <c r="B86" s="559"/>
      <c r="C86" s="559"/>
      <c r="D86" s="559"/>
      <c r="E86" s="559"/>
    </row>
    <row r="87" spans="1:5" x14ac:dyDescent="0.25">
      <c r="A87" s="566"/>
    </row>
    <row r="88" spans="1:5" ht="15.75" x14ac:dyDescent="0.25">
      <c r="D88" s="565" t="s">
        <v>7034</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42" customWidth="1"/>
    <col min="2" max="2" width="12.7109375" style="142" customWidth="1"/>
    <col min="3" max="3" width="22.5703125" style="142" customWidth="1"/>
    <col min="4" max="4" width="29.42578125" style="143" customWidth="1"/>
    <col min="5" max="5" width="13.140625" style="142" customWidth="1"/>
    <col min="6" max="6" width="22" style="143" customWidth="1"/>
    <col min="7" max="7" width="32.5703125" style="143" customWidth="1"/>
    <col min="8" max="8" width="11.42578125" style="142" customWidth="1"/>
    <col min="9" max="9" width="13.5703125" style="142" customWidth="1"/>
    <col min="10" max="11" width="22.42578125" style="142" customWidth="1"/>
    <col min="12" max="12" width="26.42578125" style="141" customWidth="1"/>
    <col min="13" max="13" width="22" style="141" customWidth="1"/>
    <col min="14" max="14" width="24.85546875" style="141" customWidth="1"/>
    <col min="15" max="116" width="11.42578125" style="141"/>
    <col min="117" max="16384" width="11.42578125" style="142"/>
  </cols>
  <sheetData>
    <row r="1" spans="1:11" ht="15" customHeight="1" x14ac:dyDescent="0.25">
      <c r="A1" s="1308" t="s">
        <v>356</v>
      </c>
      <c r="B1" s="1309" t="s">
        <v>195</v>
      </c>
      <c r="C1" s="1309"/>
      <c r="D1" s="1309"/>
      <c r="E1" s="1309"/>
      <c r="F1" s="1309"/>
      <c r="G1" s="1309"/>
      <c r="H1" s="1309"/>
      <c r="I1" s="1309"/>
      <c r="J1" s="1309"/>
      <c r="K1" s="141"/>
    </row>
    <row r="2" spans="1:11" ht="15" customHeight="1" x14ac:dyDescent="0.25">
      <c r="A2" s="1308"/>
      <c r="K2" s="141"/>
    </row>
    <row r="3" spans="1:11" ht="14.25" customHeight="1" x14ac:dyDescent="0.25">
      <c r="A3" s="144"/>
      <c r="K3" s="141"/>
    </row>
    <row r="4" spans="1:11" ht="19.5" customHeight="1" x14ac:dyDescent="0.25">
      <c r="A4" s="144"/>
      <c r="B4" s="145"/>
      <c r="C4" s="151" t="s">
        <v>6047</v>
      </c>
      <c r="D4" s="149" t="str">
        <f>M26</f>
        <v/>
      </c>
      <c r="F4" s="152" t="s">
        <v>97</v>
      </c>
      <c r="G4" s="614"/>
      <c r="K4" s="141"/>
    </row>
    <row r="5" spans="1:11" ht="15" customHeight="1" x14ac:dyDescent="0.25">
      <c r="A5" s="144"/>
      <c r="B5" s="145"/>
      <c r="C5" s="151" t="s">
        <v>6048</v>
      </c>
      <c r="D5" s="149" t="str">
        <f t="shared" ref="D5:D20" si="0">M27</f>
        <v/>
      </c>
      <c r="F5" s="152" t="s">
        <v>95</v>
      </c>
      <c r="G5" s="613"/>
      <c r="K5" s="141"/>
    </row>
    <row r="6" spans="1:11" ht="16.5" customHeight="1" x14ac:dyDescent="0.25">
      <c r="A6" s="144"/>
      <c r="B6" s="145"/>
      <c r="C6" s="151" t="s">
        <v>6049</v>
      </c>
      <c r="D6" s="149" t="str">
        <f t="shared" si="0"/>
        <v/>
      </c>
      <c r="F6" s="152" t="s">
        <v>96</v>
      </c>
      <c r="G6" s="613"/>
      <c r="K6" s="141"/>
    </row>
    <row r="7" spans="1:11" x14ac:dyDescent="0.25">
      <c r="A7" s="144"/>
      <c r="B7" s="145"/>
      <c r="C7" s="151" t="s">
        <v>6050</v>
      </c>
      <c r="D7" s="149" t="str">
        <f t="shared" si="0"/>
        <v/>
      </c>
      <c r="F7" s="152" t="s">
        <v>0</v>
      </c>
      <c r="G7" s="613"/>
      <c r="K7" s="141"/>
    </row>
    <row r="8" spans="1:11" ht="17.25" customHeight="1" x14ac:dyDescent="0.25">
      <c r="A8" s="144"/>
      <c r="B8" s="145"/>
      <c r="C8" s="151" t="s">
        <v>6051</v>
      </c>
      <c r="D8" s="149" t="str">
        <f t="shared" si="0"/>
        <v/>
      </c>
      <c r="F8" s="152" t="s">
        <v>1</v>
      </c>
      <c r="G8" s="613"/>
      <c r="K8" s="141"/>
    </row>
    <row r="9" spans="1:11" x14ac:dyDescent="0.25">
      <c r="A9" s="144"/>
      <c r="B9" s="145"/>
      <c r="C9" s="151" t="s">
        <v>6052</v>
      </c>
      <c r="D9" s="149" t="str">
        <f t="shared" si="0"/>
        <v/>
      </c>
      <c r="F9" s="152" t="s">
        <v>2</v>
      </c>
      <c r="G9" s="613"/>
      <c r="K9" s="141"/>
    </row>
    <row r="10" spans="1:11" x14ac:dyDescent="0.25">
      <c r="A10" s="144"/>
      <c r="B10" s="145"/>
      <c r="C10" s="151" t="s">
        <v>6053</v>
      </c>
      <c r="D10" s="149" t="str">
        <f t="shared" si="0"/>
        <v/>
      </c>
      <c r="F10" s="152" t="s">
        <v>3</v>
      </c>
      <c r="G10" s="614"/>
      <c r="K10" s="141"/>
    </row>
    <row r="11" spans="1:11" ht="20.25" customHeight="1" x14ac:dyDescent="0.25">
      <c r="A11" s="144"/>
      <c r="B11" s="145"/>
      <c r="C11" s="151" t="s">
        <v>6054</v>
      </c>
      <c r="D11" s="149" t="str">
        <f>IF(M33="Número de motor:","",M33)</f>
        <v/>
      </c>
      <c r="F11" s="142"/>
      <c r="G11" s="142"/>
      <c r="K11" s="141"/>
    </row>
    <row r="12" spans="1:11" ht="16.5" customHeight="1" x14ac:dyDescent="0.25">
      <c r="A12" s="144"/>
      <c r="B12" s="145"/>
      <c r="C12" s="151" t="s">
        <v>6055</v>
      </c>
      <c r="D12" s="149" t="str">
        <f>IF(M34="Número de chasis:","",M34)</f>
        <v/>
      </c>
      <c r="F12" s="142"/>
      <c r="G12" s="142"/>
      <c r="K12" s="141"/>
    </row>
    <row r="13" spans="1:11" ht="18" customHeight="1" x14ac:dyDescent="0.25">
      <c r="A13" s="144"/>
      <c r="B13" s="145"/>
      <c r="C13" s="151" t="s">
        <v>6056</v>
      </c>
      <c r="D13" s="149" t="str">
        <f>IF(M35="Número de VIN:","",M35)</f>
        <v/>
      </c>
      <c r="E13" s="245"/>
      <c r="F13" s="142"/>
      <c r="G13" s="142"/>
      <c r="K13" s="141"/>
    </row>
    <row r="14" spans="1:11" ht="17.25" customHeight="1" x14ac:dyDescent="0.25">
      <c r="A14" s="144"/>
      <c r="B14" s="145"/>
      <c r="C14" s="151" t="s">
        <v>6057</v>
      </c>
      <c r="D14" s="149" t="str">
        <f>IF(M36="Cilindraje:","",M36)</f>
        <v/>
      </c>
      <c r="F14" s="142"/>
      <c r="G14" s="142"/>
      <c r="K14" s="141"/>
    </row>
    <row r="15" spans="1:11" x14ac:dyDescent="0.25">
      <c r="A15" s="144"/>
      <c r="B15" s="145"/>
      <c r="C15" s="151" t="s">
        <v>6058</v>
      </c>
      <c r="D15" s="149" t="str">
        <f t="shared" si="0"/>
        <v/>
      </c>
      <c r="F15" s="142"/>
      <c r="G15" s="142"/>
      <c r="K15" s="141"/>
    </row>
    <row r="16" spans="1:11" ht="17.25" customHeight="1" x14ac:dyDescent="0.25">
      <c r="A16" s="144"/>
      <c r="B16" s="145"/>
      <c r="C16" s="151" t="s">
        <v>6059</v>
      </c>
      <c r="D16" s="149" t="str">
        <f t="shared" si="0"/>
        <v/>
      </c>
      <c r="F16" s="142"/>
      <c r="G16" s="142"/>
      <c r="K16" s="141"/>
    </row>
    <row r="17" spans="1:228" ht="19.5" customHeight="1" x14ac:dyDescent="0.25">
      <c r="A17" s="144"/>
      <c r="B17" s="145"/>
      <c r="C17" s="151" t="s">
        <v>6060</v>
      </c>
      <c r="D17" s="149" t="str">
        <f t="shared" si="0"/>
        <v/>
      </c>
      <c r="F17" s="142"/>
      <c r="G17" s="142"/>
      <c r="K17" s="141"/>
    </row>
    <row r="18" spans="1:228" ht="15.75" customHeight="1" x14ac:dyDescent="0.25">
      <c r="A18" s="144"/>
      <c r="B18" s="145"/>
      <c r="C18" s="151" t="s">
        <v>6070</v>
      </c>
      <c r="D18" s="149" t="str">
        <f t="shared" si="0"/>
        <v/>
      </c>
      <c r="F18" s="142"/>
      <c r="G18" s="142"/>
      <c r="K18" s="141"/>
    </row>
    <row r="19" spans="1:228" ht="16.5" customHeight="1" x14ac:dyDescent="0.25">
      <c r="A19" s="144"/>
      <c r="B19" s="145"/>
      <c r="C19" s="151" t="s">
        <v>6062</v>
      </c>
      <c r="D19" s="149" t="str">
        <f t="shared" si="0"/>
        <v/>
      </c>
      <c r="F19" s="142"/>
      <c r="G19" s="142"/>
      <c r="K19" s="141"/>
    </row>
    <row r="20" spans="1:228" ht="15" customHeight="1" x14ac:dyDescent="0.25">
      <c r="A20" s="144"/>
      <c r="B20" s="145"/>
      <c r="C20" s="151" t="s">
        <v>6071</v>
      </c>
      <c r="D20" s="149" t="str">
        <f t="shared" si="0"/>
        <v/>
      </c>
      <c r="F20" s="142"/>
      <c r="G20" s="142"/>
      <c r="H20" s="150"/>
      <c r="I20" s="150"/>
      <c r="J20" s="150"/>
      <c r="K20" s="141"/>
    </row>
    <row r="21" spans="1:228" ht="15.75" customHeight="1" x14ac:dyDescent="0.25">
      <c r="A21" s="144"/>
      <c r="B21" s="145"/>
      <c r="C21" s="151" t="s">
        <v>6066</v>
      </c>
      <c r="D21" s="426"/>
      <c r="F21" s="142"/>
      <c r="G21" s="142"/>
      <c r="H21" s="150"/>
      <c r="I21" s="150"/>
      <c r="J21" s="150"/>
      <c r="K21" s="141"/>
    </row>
    <row r="22" spans="1:228" x14ac:dyDescent="0.25">
      <c r="A22" s="144"/>
      <c r="D22" s="142"/>
      <c r="F22" s="142"/>
      <c r="G22" s="142"/>
      <c r="H22" s="150"/>
      <c r="I22" s="150"/>
      <c r="J22" s="150"/>
      <c r="K22" s="141"/>
    </row>
    <row r="23" spans="1:228" x14ac:dyDescent="0.25">
      <c r="A23" s="144"/>
      <c r="F23" s="142"/>
      <c r="G23" s="142"/>
      <c r="H23" s="150"/>
      <c r="I23" s="150"/>
      <c r="J23" s="150"/>
      <c r="K23" s="141"/>
    </row>
    <row r="24" spans="1:228" ht="38.25" customHeight="1" x14ac:dyDescent="0.25">
      <c r="A24" s="144"/>
      <c r="B24" s="141"/>
      <c r="C24" s="141"/>
      <c r="D24" s="148"/>
      <c r="E24" s="141"/>
      <c r="F24" s="141"/>
      <c r="G24" s="141"/>
      <c r="H24" s="141"/>
      <c r="I24" s="141"/>
      <c r="J24" s="141"/>
      <c r="K24" s="141"/>
    </row>
    <row r="25" spans="1:228" ht="66" customHeight="1" x14ac:dyDescent="0.35">
      <c r="A25" s="144"/>
      <c r="B25" s="423" t="s">
        <v>7444</v>
      </c>
      <c r="C25" s="141"/>
      <c r="D25" s="141"/>
      <c r="E25" s="141"/>
      <c r="F25" s="141"/>
      <c r="G25" s="141"/>
      <c r="H25" s="141"/>
      <c r="I25" s="141"/>
      <c r="J25" s="141"/>
      <c r="K25" s="141"/>
      <c r="DM25" s="141"/>
      <c r="DN25" s="141"/>
      <c r="DO25" s="141"/>
      <c r="DP25" s="141"/>
      <c r="DQ25" s="141"/>
      <c r="DR25" s="141"/>
      <c r="DS25" s="141"/>
      <c r="DT25" s="141"/>
      <c r="DU25" s="141"/>
      <c r="DV25" s="141"/>
      <c r="DW25" s="141"/>
      <c r="DX25" s="141"/>
      <c r="DY25" s="141"/>
      <c r="DZ25" s="141"/>
      <c r="EA25" s="141"/>
      <c r="EB25" s="141"/>
      <c r="EC25" s="141"/>
      <c r="ED25" s="141"/>
      <c r="EE25" s="141"/>
      <c r="EF25" s="141"/>
      <c r="EG25" s="141"/>
      <c r="EH25" s="141"/>
      <c r="EI25" s="141"/>
      <c r="EJ25" s="141"/>
      <c r="EK25" s="141"/>
      <c r="EL25" s="141"/>
      <c r="EM25" s="141"/>
      <c r="EN25" s="141"/>
      <c r="EO25" s="141"/>
      <c r="EP25" s="141"/>
      <c r="EQ25" s="141"/>
      <c r="ER25" s="141"/>
      <c r="ES25" s="141"/>
      <c r="ET25" s="141"/>
      <c r="EU25" s="141"/>
      <c r="EV25" s="141"/>
      <c r="EW25" s="141"/>
      <c r="EX25" s="141"/>
      <c r="EY25" s="141"/>
      <c r="EZ25" s="141"/>
      <c r="FA25" s="141"/>
      <c r="FB25" s="141"/>
      <c r="FC25" s="141"/>
      <c r="FD25" s="141"/>
      <c r="FE25" s="141"/>
      <c r="FF25" s="141"/>
      <c r="FG25" s="141"/>
      <c r="FH25" s="141"/>
      <c r="FI25" s="141"/>
      <c r="FJ25" s="141"/>
      <c r="FK25" s="141"/>
      <c r="FL25" s="141"/>
      <c r="FM25" s="141"/>
      <c r="FN25" s="141"/>
      <c r="FO25" s="141"/>
      <c r="FP25" s="141"/>
      <c r="FQ25" s="141"/>
      <c r="FR25" s="141"/>
      <c r="FS25" s="141"/>
      <c r="FT25" s="141"/>
      <c r="FU25" s="141"/>
      <c r="FV25" s="141"/>
      <c r="FW25" s="141"/>
      <c r="FX25" s="141"/>
      <c r="FY25" s="141"/>
      <c r="FZ25" s="141"/>
      <c r="GA25" s="141"/>
      <c r="GB25" s="141"/>
      <c r="GC25" s="141"/>
      <c r="GD25" s="141"/>
      <c r="GE25" s="141"/>
      <c r="GF25" s="141"/>
      <c r="GG25" s="141"/>
      <c r="GH25" s="141"/>
      <c r="GI25" s="141"/>
      <c r="GJ25" s="141"/>
      <c r="GK25" s="141"/>
      <c r="GL25" s="141"/>
      <c r="GM25" s="141"/>
      <c r="GN25" s="141"/>
      <c r="GO25" s="141"/>
      <c r="GP25" s="141"/>
      <c r="GQ25" s="141"/>
      <c r="GR25" s="141"/>
      <c r="GS25" s="141"/>
      <c r="GT25" s="141"/>
      <c r="GU25" s="141"/>
      <c r="GV25" s="141"/>
      <c r="GW25" s="141"/>
      <c r="GX25" s="141"/>
      <c r="GY25" s="141"/>
      <c r="GZ25" s="141"/>
      <c r="HA25" s="141"/>
      <c r="HB25" s="141"/>
      <c r="HC25" s="141"/>
      <c r="HD25" s="141"/>
      <c r="HE25" s="141"/>
      <c r="HF25" s="141"/>
      <c r="HG25" s="141"/>
      <c r="HH25" s="141"/>
      <c r="HI25" s="141"/>
      <c r="HJ25" s="141"/>
      <c r="HK25" s="141"/>
      <c r="HL25" s="141"/>
      <c r="HM25" s="141"/>
      <c r="HN25" s="141"/>
      <c r="HO25" s="141"/>
      <c r="HP25" s="141"/>
      <c r="HQ25" s="141"/>
      <c r="HR25" s="141"/>
      <c r="HS25" s="141"/>
      <c r="HT25" s="141"/>
    </row>
    <row r="26" spans="1:228" s="424" customFormat="1" ht="52.5" customHeight="1" x14ac:dyDescent="0.25">
      <c r="A26" s="144"/>
      <c r="B26" s="456"/>
      <c r="C26" s="141"/>
      <c r="D26" s="141"/>
      <c r="E26" s="141"/>
      <c r="F26" s="141"/>
      <c r="G26" s="141"/>
      <c r="H26" s="141"/>
      <c r="I26" s="141"/>
      <c r="J26" s="141"/>
      <c r="K26" s="141"/>
      <c r="L26" s="151" t="s">
        <v>6047</v>
      </c>
      <c r="M26" s="425" t="str" cm="1">
        <f t="array" ref="M26">IFERROR(INDEX($B$26:$B$82,_xlfn.AGGREGATE(15,6,IF($B$26:$B$82=$L26,ROW($B$26:$B$82)-ROW($B$26)+1,NA())+1,ROWS($C$5:$C$5))),"")</f>
        <v/>
      </c>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c r="AX26" s="141"/>
      <c r="AY26" s="141"/>
      <c r="AZ26" s="141"/>
      <c r="BA26" s="141"/>
      <c r="BB26" s="141"/>
      <c r="BC26" s="141"/>
      <c r="BD26" s="141"/>
      <c r="BE26" s="141"/>
      <c r="BF26" s="141"/>
      <c r="BG26" s="141"/>
      <c r="BH26" s="141"/>
      <c r="BI26" s="141"/>
      <c r="BJ26" s="141"/>
      <c r="BK26" s="141"/>
      <c r="BL26" s="141"/>
      <c r="BM26" s="141"/>
      <c r="BN26" s="141"/>
      <c r="BO26" s="141"/>
      <c r="BP26" s="141"/>
      <c r="BQ26" s="141"/>
      <c r="BR26" s="141"/>
      <c r="BS26" s="141"/>
      <c r="BT26" s="141"/>
      <c r="BU26" s="141"/>
      <c r="BV26" s="141"/>
      <c r="BW26" s="141"/>
      <c r="BX26" s="141"/>
      <c r="BY26" s="141"/>
      <c r="BZ26" s="141"/>
      <c r="CA26" s="141"/>
      <c r="CB26" s="141"/>
      <c r="CC26" s="141"/>
      <c r="CD26" s="141"/>
      <c r="CE26" s="141"/>
      <c r="CF26" s="141"/>
      <c r="CG26" s="141"/>
      <c r="CH26" s="141"/>
      <c r="CI26" s="141"/>
      <c r="CJ26" s="141"/>
      <c r="CK26" s="141"/>
      <c r="CL26" s="141"/>
      <c r="CM26" s="141"/>
      <c r="CN26" s="141"/>
      <c r="CO26" s="141"/>
      <c r="CP26" s="141"/>
      <c r="CQ26" s="141"/>
      <c r="CR26" s="141"/>
      <c r="CS26" s="141"/>
      <c r="CT26" s="141"/>
      <c r="CU26" s="141"/>
      <c r="CV26" s="141"/>
      <c r="CW26" s="141"/>
      <c r="CX26" s="141"/>
      <c r="CY26" s="141"/>
      <c r="CZ26" s="141"/>
      <c r="DA26" s="141"/>
      <c r="DB26" s="141"/>
      <c r="DC26" s="141"/>
      <c r="DD26" s="141"/>
      <c r="DE26" s="141"/>
      <c r="DF26" s="141"/>
      <c r="DG26" s="141"/>
      <c r="DH26" s="141"/>
      <c r="DI26" s="141"/>
      <c r="DJ26" s="141"/>
      <c r="DK26" s="141"/>
      <c r="DL26" s="141"/>
      <c r="DM26" s="141"/>
      <c r="DN26" s="141"/>
      <c r="DO26" s="141"/>
      <c r="DP26" s="141"/>
      <c r="DQ26" s="141"/>
      <c r="DR26" s="141"/>
      <c r="DS26" s="141"/>
      <c r="DT26" s="141"/>
      <c r="DU26" s="141"/>
      <c r="DV26" s="141"/>
      <c r="DW26" s="141"/>
      <c r="DX26" s="141"/>
      <c r="DY26" s="141"/>
      <c r="DZ26" s="141"/>
      <c r="EA26" s="141"/>
      <c r="EB26" s="141"/>
      <c r="EC26" s="141"/>
      <c r="ED26" s="141"/>
      <c r="EE26" s="141"/>
      <c r="EF26" s="141"/>
      <c r="EG26" s="141"/>
      <c r="EH26" s="141"/>
      <c r="EI26" s="141"/>
      <c r="EJ26" s="141"/>
      <c r="EK26" s="141"/>
      <c r="EL26" s="141"/>
      <c r="EM26" s="141"/>
      <c r="EN26" s="141"/>
      <c r="EO26" s="141"/>
      <c r="EP26" s="141"/>
      <c r="EQ26" s="141"/>
      <c r="ER26" s="141"/>
      <c r="ES26" s="141"/>
      <c r="ET26" s="141"/>
      <c r="EU26" s="141"/>
      <c r="EV26" s="141"/>
      <c r="EW26" s="141"/>
      <c r="EX26" s="141"/>
      <c r="EY26" s="141"/>
      <c r="EZ26" s="141"/>
      <c r="FA26" s="141"/>
      <c r="FB26" s="141"/>
      <c r="FC26" s="141"/>
      <c r="FD26" s="141"/>
      <c r="FE26" s="141"/>
      <c r="FF26" s="141"/>
      <c r="FG26" s="141"/>
      <c r="FH26" s="141"/>
      <c r="FI26" s="141"/>
      <c r="FJ26" s="141"/>
      <c r="FK26" s="141"/>
      <c r="FL26" s="141"/>
      <c r="FM26" s="141"/>
      <c r="FN26" s="141"/>
      <c r="FO26" s="141"/>
      <c r="FP26" s="141"/>
      <c r="FQ26" s="141"/>
      <c r="FR26" s="141"/>
      <c r="FS26" s="141"/>
      <c r="FT26" s="141"/>
      <c r="FU26" s="141"/>
      <c r="FV26" s="141"/>
      <c r="FW26" s="141"/>
      <c r="FX26" s="141"/>
      <c r="FY26" s="141"/>
      <c r="FZ26" s="141"/>
      <c r="GA26" s="141"/>
      <c r="GB26" s="141"/>
      <c r="GC26" s="141"/>
      <c r="GD26" s="141"/>
      <c r="GE26" s="141"/>
      <c r="GF26" s="141"/>
      <c r="GG26" s="141"/>
      <c r="GH26" s="141"/>
      <c r="GI26" s="141"/>
      <c r="GJ26" s="141"/>
      <c r="GK26" s="141"/>
      <c r="GL26" s="141"/>
      <c r="GM26" s="141"/>
      <c r="GN26" s="141"/>
      <c r="GO26" s="141"/>
      <c r="GP26" s="141"/>
      <c r="GQ26" s="141"/>
      <c r="GR26" s="141"/>
      <c r="GS26" s="141"/>
      <c r="GT26" s="141"/>
      <c r="GU26" s="141"/>
      <c r="GV26" s="141"/>
      <c r="GW26" s="141"/>
      <c r="GX26" s="141"/>
      <c r="GY26" s="141"/>
      <c r="GZ26" s="141"/>
      <c r="HA26" s="141"/>
      <c r="HB26" s="141"/>
      <c r="HC26" s="141"/>
      <c r="HD26" s="141"/>
      <c r="HE26" s="141"/>
      <c r="HF26" s="141"/>
      <c r="HG26" s="141"/>
      <c r="HH26" s="141"/>
      <c r="HI26" s="141"/>
      <c r="HJ26" s="141"/>
      <c r="HK26" s="141"/>
      <c r="HL26" s="141"/>
      <c r="HM26" s="141"/>
      <c r="HN26" s="141"/>
      <c r="HO26" s="141"/>
      <c r="HP26" s="141"/>
      <c r="HQ26" s="141"/>
      <c r="HR26" s="141"/>
      <c r="HS26" s="141"/>
      <c r="HT26" s="141"/>
    </row>
    <row r="27" spans="1:228" x14ac:dyDescent="0.25">
      <c r="A27" s="144"/>
      <c r="B27" s="612"/>
      <c r="C27" s="141"/>
      <c r="D27" s="141"/>
      <c r="E27" s="141"/>
      <c r="F27" s="141"/>
      <c r="G27" s="141"/>
      <c r="H27" s="141"/>
      <c r="I27" s="141"/>
      <c r="J27" s="141"/>
      <c r="K27" s="141"/>
      <c r="L27" s="151" t="s">
        <v>6048</v>
      </c>
      <c r="M27" s="425" t="str" cm="1">
        <f t="array" ref="M27">IFERROR(INDEX($B$26:$B$82,_xlfn.AGGREGATE(15,6,IF($B$26:$B$82=$L27,ROW($B$26:$B$82)-ROW($B$26)+1,NA())+1,ROWS($C$5:$C$5))),"")</f>
        <v/>
      </c>
    </row>
    <row r="28" spans="1:228" x14ac:dyDescent="0.25">
      <c r="A28" s="144"/>
      <c r="B28" s="456"/>
      <c r="C28" s="141"/>
      <c r="D28" s="141"/>
      <c r="E28" s="141"/>
      <c r="F28" s="141"/>
      <c r="G28" s="141"/>
      <c r="H28" s="141"/>
      <c r="I28" s="141"/>
      <c r="J28" s="141"/>
      <c r="K28" s="141"/>
      <c r="L28" s="151" t="s">
        <v>6049</v>
      </c>
      <c r="M28" s="425" t="str" cm="1">
        <f t="array" ref="M28">IFERROR(INDEX($B$26:$B$82,_xlfn.AGGREGATE(15,6,IF($B$26:$B$82=$L28,ROW($B$26:$B$82)-ROW($B$26)+1,NA())+1,ROWS($C$5:$C$5))),"")</f>
        <v/>
      </c>
    </row>
    <row r="29" spans="1:228" x14ac:dyDescent="0.25">
      <c r="A29" s="144"/>
      <c r="B29" s="612"/>
      <c r="C29" s="141"/>
      <c r="D29" s="141"/>
      <c r="E29" s="141"/>
      <c r="F29" s="141"/>
      <c r="G29" s="141"/>
      <c r="H29" s="141"/>
      <c r="I29" s="141"/>
      <c r="J29" s="141"/>
      <c r="K29" s="141"/>
      <c r="L29" s="151" t="s">
        <v>6050</v>
      </c>
      <c r="M29" s="425" t="str" cm="1">
        <f t="array" ref="M29">IFERROR(INDEX($B$26:$B$82,_xlfn.AGGREGATE(15,6,IF($B$26:$B$82=$L29,ROW($B$26:$B$82)-ROW($B$26)+1,NA())+1,ROWS($C$5:$C$5))),"")</f>
        <v/>
      </c>
    </row>
    <row r="30" spans="1:228" x14ac:dyDescent="0.25">
      <c r="A30" s="144"/>
      <c r="B30" s="456"/>
      <c r="C30" s="141"/>
      <c r="D30" s="141"/>
      <c r="E30" s="141"/>
      <c r="F30" s="141"/>
      <c r="G30" s="141"/>
      <c r="H30" s="141"/>
      <c r="I30" s="141"/>
      <c r="J30" s="141"/>
      <c r="K30" s="141"/>
      <c r="L30" s="151" t="s">
        <v>6051</v>
      </c>
      <c r="M30" s="425" t="str" cm="1">
        <f t="array" ref="M30">IFERROR(INDEX($B$26:$B$82,_xlfn.AGGREGATE(15,6,IF($B$26:$B$82=$L30,ROW($B$26:$B$82)-ROW($B$26)+1,NA())+1,ROWS($C$5:$C$5))),"")</f>
        <v/>
      </c>
    </row>
    <row r="31" spans="1:228" x14ac:dyDescent="0.25">
      <c r="A31" s="144"/>
      <c r="B31" s="612"/>
      <c r="C31" s="141"/>
      <c r="D31" s="141"/>
      <c r="E31" s="141"/>
      <c r="F31" s="141"/>
      <c r="G31" s="141"/>
      <c r="H31" s="141"/>
      <c r="I31" s="141"/>
      <c r="J31" s="141"/>
      <c r="K31" s="141"/>
      <c r="L31" s="151" t="s">
        <v>6052</v>
      </c>
      <c r="M31" s="425" t="str" cm="1">
        <f t="array" ref="M31">IFERROR(INDEX($B$26:$B$82,_xlfn.AGGREGATE(15,6,IF($B$26:$B$82=$L31,ROW($B$26:$B$82)-ROW($B$26)+1,NA())+1,ROWS($C$5:$C$5))),"")</f>
        <v/>
      </c>
    </row>
    <row r="32" spans="1:228" x14ac:dyDescent="0.25">
      <c r="A32" s="144"/>
      <c r="B32" s="456"/>
      <c r="C32" s="141"/>
      <c r="D32" s="141"/>
      <c r="E32" s="141"/>
      <c r="F32" s="141"/>
      <c r="G32" s="141"/>
      <c r="H32" s="141"/>
      <c r="I32" s="141"/>
      <c r="J32" s="141"/>
      <c r="K32" s="141"/>
      <c r="L32" s="151" t="s">
        <v>6053</v>
      </c>
      <c r="M32" s="425" t="str" cm="1">
        <f t="array" ref="M32">IFERROR(INDEX($B$26:$B$82,_xlfn.AGGREGATE(15,6,IF($B$26:$B$82=$L32,ROW($B$26:$B$82)-ROW($B$26)+1,NA())+1,ROWS($C$5:$C$5))),"")</f>
        <v/>
      </c>
    </row>
    <row r="33" spans="1:13" x14ac:dyDescent="0.25">
      <c r="A33" s="144"/>
      <c r="B33" s="612"/>
      <c r="C33" s="141"/>
      <c r="D33" s="141"/>
      <c r="E33" s="141"/>
      <c r="F33" s="141"/>
      <c r="G33" s="141"/>
      <c r="H33" s="141"/>
      <c r="I33" s="141"/>
      <c r="J33" s="141"/>
      <c r="K33" s="141"/>
      <c r="L33" s="151" t="s">
        <v>6054</v>
      </c>
      <c r="M33" s="425" t="str" cm="1">
        <f t="array" ref="M33">IFERROR(INDEX($B$26:$B$82,_xlfn.AGGREGATE(15,6,IF($B$26:$B$82=$L33,ROW($B$26:$B$82)-ROW($B$26)+1,NA())+1,ROWS($C$5:$C$5))),"")</f>
        <v/>
      </c>
    </row>
    <row r="34" spans="1:13" x14ac:dyDescent="0.25">
      <c r="A34" s="144"/>
      <c r="B34" s="456"/>
      <c r="C34" s="141"/>
      <c r="D34" s="141"/>
      <c r="E34" s="141"/>
      <c r="F34" s="141"/>
      <c r="G34" s="141"/>
      <c r="H34" s="141"/>
      <c r="I34" s="141"/>
      <c r="J34" s="141"/>
      <c r="K34" s="141"/>
      <c r="L34" s="151" t="s">
        <v>6055</v>
      </c>
      <c r="M34" s="425" t="str" cm="1">
        <f t="array" ref="M34">IFERROR(INDEX($B$26:$B$82,_xlfn.AGGREGATE(15,6,IF($B$26:$B$82=$L34,ROW($B$26:$B$82)-ROW($B$26)+1,NA())+1,ROWS($C$5:$C$5))),"")</f>
        <v/>
      </c>
    </row>
    <row r="35" spans="1:13" x14ac:dyDescent="0.25">
      <c r="A35" s="144"/>
      <c r="B35" s="612"/>
      <c r="C35" s="141"/>
      <c r="D35" s="141"/>
      <c r="E35" s="141"/>
      <c r="F35" s="141"/>
      <c r="G35" s="141"/>
      <c r="H35" s="141"/>
      <c r="I35" s="141"/>
      <c r="J35" s="141"/>
      <c r="K35" s="141"/>
      <c r="L35" s="151" t="s">
        <v>6056</v>
      </c>
      <c r="M35" s="425" t="str" cm="1">
        <f t="array" ref="M35">IFERROR(INDEX($B$26:$B$82,_xlfn.AGGREGATE(15,6,IF($B$26:$B$82=$L35,ROW($B$26:$B$82)-ROW($B$26)+1,NA())+1,ROWS($C$5:$C$5))),"")</f>
        <v/>
      </c>
    </row>
    <row r="36" spans="1:13" ht="30.75" customHeight="1" x14ac:dyDescent="0.25">
      <c r="A36" s="144"/>
      <c r="B36" s="856"/>
      <c r="C36" s="141"/>
      <c r="D36" s="141"/>
      <c r="E36" s="141"/>
      <c r="F36" s="141"/>
      <c r="G36" s="141"/>
      <c r="H36" s="141"/>
      <c r="I36" s="141"/>
      <c r="J36" s="141"/>
      <c r="K36" s="141"/>
      <c r="L36" s="151" t="s">
        <v>6057</v>
      </c>
      <c r="M36" s="425" t="str" cm="1">
        <f t="array" ref="M36">IFERROR(INDEX($B$26:$B$82,_xlfn.AGGREGATE(15,6,IF($B$26:$B$82=$L36,ROW($B$26:$B$82)-ROW($B$26)+1,NA())+1,ROWS($C$5:$C$5))),"")</f>
        <v/>
      </c>
    </row>
    <row r="37" spans="1:13" ht="18.75" x14ac:dyDescent="0.25">
      <c r="A37" s="144"/>
      <c r="B37" s="849"/>
      <c r="C37" s="141"/>
      <c r="D37" s="141"/>
      <c r="E37" s="141"/>
      <c r="F37" s="141"/>
      <c r="G37" s="141"/>
      <c r="H37" s="141"/>
      <c r="I37" s="141"/>
      <c r="J37" s="141"/>
      <c r="K37" s="141"/>
      <c r="L37" s="151" t="s">
        <v>6058</v>
      </c>
      <c r="M37" s="425" t="str" cm="1">
        <f t="array" ref="M37">IFERROR(INDEX($B$26:$B$82,_xlfn.AGGREGATE(15,6,IF($B$26:$B$82=$L37,ROW($B$26:$B$82)-ROW($B$26)+1,NA())+1,ROWS($C$5:$C$5))),"")</f>
        <v/>
      </c>
    </row>
    <row r="38" spans="1:13" x14ac:dyDescent="0.25">
      <c r="A38" s="144"/>
      <c r="B38" s="856"/>
      <c r="C38" s="141"/>
      <c r="D38" s="141"/>
      <c r="E38" s="141"/>
      <c r="F38" s="141"/>
      <c r="G38" s="141"/>
      <c r="H38" s="141"/>
      <c r="I38" s="141"/>
      <c r="J38" s="141"/>
      <c r="K38" s="141"/>
      <c r="L38" s="151" t="s">
        <v>6059</v>
      </c>
      <c r="M38" s="425" t="str" cm="1">
        <f t="array" ref="M38">IFERROR(INDEX($B$26:$B$82,_xlfn.AGGREGATE(15,6,IF($B$26:$B$82=$L38,ROW($B$26:$B$82)-ROW($B$26)+1,NA())+1,ROWS($C$5:$C$5))),"")</f>
        <v/>
      </c>
    </row>
    <row r="39" spans="1:13" x14ac:dyDescent="0.25">
      <c r="A39" s="144"/>
      <c r="B39" s="456"/>
      <c r="C39" s="141"/>
      <c r="D39" s="141"/>
      <c r="E39" s="141"/>
      <c r="F39" s="141"/>
      <c r="G39" s="141"/>
      <c r="H39" s="141"/>
      <c r="I39" s="141"/>
      <c r="J39" s="141"/>
      <c r="K39" s="141"/>
      <c r="L39" s="151" t="s">
        <v>6060</v>
      </c>
      <c r="M39" s="425" t="str" cm="1">
        <f t="array" ref="M39">IFERROR(INDEX($B$26:$B$82,_xlfn.AGGREGATE(15,6,IF($B$26:$B$82=$L39,ROW($B$26:$B$82)-ROW($B$26)+1,NA())+1,ROWS($C$5:$C$5))),"")</f>
        <v/>
      </c>
    </row>
    <row r="40" spans="1:13" ht="30" x14ac:dyDescent="0.25">
      <c r="A40" s="144"/>
      <c r="B40" s="612"/>
      <c r="C40" s="141"/>
      <c r="D40" s="141"/>
      <c r="E40" s="141"/>
      <c r="F40" s="141"/>
      <c r="G40" s="141"/>
      <c r="H40" s="141"/>
      <c r="I40" s="141"/>
      <c r="J40" s="141"/>
      <c r="K40" s="141"/>
      <c r="L40" s="151" t="s">
        <v>6061</v>
      </c>
      <c r="M40" s="425" t="str" cm="1">
        <f t="array" ref="M40">IFERROR(INDEX($B$26:$B$82,_xlfn.AGGREGATE(15,6,IF($B$26:$B$82=$L40,ROW($B$26:$B$82)-ROW($B$26)+1,NA())+1,ROWS($C$5:$C$5))),"")</f>
        <v/>
      </c>
    </row>
    <row r="41" spans="1:13" x14ac:dyDescent="0.25">
      <c r="A41" s="144"/>
      <c r="B41" s="456"/>
      <c r="C41" s="141"/>
      <c r="D41" s="141"/>
      <c r="E41" s="141"/>
      <c r="F41" s="141"/>
      <c r="G41" s="141"/>
      <c r="H41" s="141"/>
      <c r="I41" s="141"/>
      <c r="J41" s="141"/>
      <c r="K41" s="141"/>
      <c r="L41" s="151" t="s">
        <v>6062</v>
      </c>
      <c r="M41" s="425" t="str" cm="1">
        <f t="array" ref="M41">IFERROR(INDEX($B$26:$B$82,_xlfn.AGGREGATE(15,6,IF($B$26:$B$82=$L41,ROW($B$26:$B$82)-ROW($B$26)+1,NA())+1,ROWS($C$5:$C$5))),"")</f>
        <v/>
      </c>
    </row>
    <row r="42" spans="1:13" x14ac:dyDescent="0.25">
      <c r="A42" s="144"/>
      <c r="B42" s="612"/>
      <c r="C42" s="141"/>
      <c r="D42" s="141"/>
      <c r="E42" s="141"/>
      <c r="F42" s="141"/>
      <c r="G42" s="141"/>
      <c r="H42" s="141"/>
      <c r="I42" s="141"/>
      <c r="J42" s="141"/>
      <c r="K42" s="141"/>
      <c r="L42" s="151" t="s">
        <v>6063</v>
      </c>
      <c r="M42" s="425" t="str" cm="1">
        <f t="array" ref="M42">IFERROR(INDEX($B$26:$B$82,_xlfn.AGGREGATE(15,6,IF($B$26:$B$82=$L42,ROW($B$26:$B$82)-ROW($B$26)+1,NA())+1,ROWS($C$5:$C$5))),"")</f>
        <v/>
      </c>
    </row>
    <row r="43" spans="1:13" x14ac:dyDescent="0.25">
      <c r="A43" s="144"/>
      <c r="B43" s="456"/>
      <c r="C43" s="141"/>
      <c r="D43" s="141"/>
      <c r="E43" s="141"/>
      <c r="F43" s="141"/>
      <c r="G43" s="141"/>
      <c r="H43" s="141"/>
      <c r="I43" s="141"/>
      <c r="J43" s="141"/>
      <c r="K43" s="141"/>
      <c r="L43" s="151" t="s">
        <v>6066</v>
      </c>
      <c r="M43" s="154"/>
    </row>
    <row r="44" spans="1:13" x14ac:dyDescent="0.25">
      <c r="A44" s="144"/>
      <c r="B44" s="612"/>
      <c r="C44" s="141"/>
      <c r="D44" s="141"/>
      <c r="E44" s="141"/>
      <c r="F44" s="141"/>
      <c r="G44" s="141"/>
      <c r="H44" s="141"/>
      <c r="I44" s="141"/>
      <c r="J44" s="141"/>
      <c r="K44" s="141"/>
    </row>
    <row r="45" spans="1:13" x14ac:dyDescent="0.25">
      <c r="A45" s="144"/>
      <c r="B45" s="456"/>
      <c r="C45" s="141"/>
      <c r="D45" s="141"/>
      <c r="E45" s="141"/>
      <c r="F45" s="141"/>
      <c r="G45" s="141"/>
      <c r="H45" s="141"/>
      <c r="I45" s="141"/>
      <c r="J45" s="141"/>
      <c r="K45" s="141"/>
    </row>
    <row r="46" spans="1:13" x14ac:dyDescent="0.25">
      <c r="A46" s="144"/>
      <c r="B46" s="612"/>
      <c r="C46" s="141"/>
      <c r="D46" s="141"/>
      <c r="E46" s="141"/>
      <c r="F46" s="141"/>
      <c r="G46" s="141"/>
      <c r="H46" s="141"/>
      <c r="I46" s="141"/>
      <c r="J46" s="141"/>
      <c r="K46" s="141"/>
    </row>
    <row r="47" spans="1:13" x14ac:dyDescent="0.25">
      <c r="A47" s="144"/>
      <c r="B47" s="456"/>
      <c r="C47" s="141"/>
      <c r="D47" s="141"/>
      <c r="E47" s="141"/>
      <c r="F47" s="141"/>
      <c r="G47" s="141"/>
      <c r="H47" s="141"/>
      <c r="I47" s="141"/>
      <c r="J47" s="141"/>
      <c r="K47" s="141"/>
    </row>
    <row r="48" spans="1:13" x14ac:dyDescent="0.25">
      <c r="A48" s="144"/>
      <c r="B48" s="456"/>
      <c r="C48" s="141"/>
      <c r="D48" s="141"/>
      <c r="E48" s="141"/>
      <c r="F48" s="141"/>
      <c r="G48" s="141"/>
      <c r="H48" s="141"/>
      <c r="I48" s="141"/>
      <c r="J48" s="141"/>
      <c r="K48" s="141"/>
    </row>
    <row r="49" spans="1:11" x14ac:dyDescent="0.25">
      <c r="A49" s="144"/>
      <c r="B49" s="612"/>
      <c r="C49" s="141"/>
      <c r="D49" s="141"/>
      <c r="E49" s="141"/>
      <c r="F49" s="141"/>
      <c r="G49" s="141"/>
      <c r="H49" s="141"/>
      <c r="I49" s="141"/>
      <c r="J49" s="141"/>
      <c r="K49" s="141"/>
    </row>
    <row r="50" spans="1:11" x14ac:dyDescent="0.25">
      <c r="A50" s="144"/>
      <c r="B50" s="456"/>
      <c r="C50" s="141"/>
      <c r="D50" s="141"/>
      <c r="E50" s="141"/>
      <c r="F50" s="141"/>
      <c r="G50" s="141"/>
      <c r="H50" s="141"/>
      <c r="I50" s="141"/>
      <c r="J50" s="141"/>
      <c r="K50" s="141"/>
    </row>
    <row r="51" spans="1:11" x14ac:dyDescent="0.25">
      <c r="A51" s="144"/>
      <c r="B51" s="612"/>
      <c r="C51" s="141"/>
      <c r="D51" s="141"/>
      <c r="E51" s="141"/>
      <c r="F51" s="141"/>
      <c r="G51" s="141"/>
      <c r="H51" s="141"/>
      <c r="I51" s="141"/>
      <c r="J51" s="141"/>
      <c r="K51" s="141"/>
    </row>
    <row r="52" spans="1:11" x14ac:dyDescent="0.25">
      <c r="A52" s="144"/>
      <c r="B52" s="456"/>
      <c r="C52" s="141"/>
      <c r="D52" s="141"/>
      <c r="E52" s="141"/>
      <c r="F52" s="141"/>
      <c r="G52" s="141"/>
      <c r="H52" s="141"/>
      <c r="I52" s="141"/>
      <c r="J52" s="141"/>
      <c r="K52" s="141"/>
    </row>
    <row r="53" spans="1:11" x14ac:dyDescent="0.25">
      <c r="A53" s="144"/>
      <c r="B53" s="612"/>
      <c r="C53" s="141"/>
      <c r="D53" s="141"/>
      <c r="E53" s="141"/>
      <c r="F53" s="141"/>
      <c r="G53" s="141"/>
      <c r="H53" s="141"/>
      <c r="I53" s="141"/>
      <c r="J53" s="141"/>
      <c r="K53" s="141"/>
    </row>
    <row r="54" spans="1:11" x14ac:dyDescent="0.25">
      <c r="A54" s="144"/>
      <c r="B54" s="456"/>
      <c r="C54" s="141"/>
      <c r="D54" s="141"/>
      <c r="E54" s="141"/>
      <c r="F54" s="141"/>
      <c r="G54" s="141"/>
      <c r="H54" s="141"/>
      <c r="I54" s="141"/>
      <c r="J54" s="141"/>
      <c r="K54" s="141"/>
    </row>
    <row r="55" spans="1:11" x14ac:dyDescent="0.25">
      <c r="A55" s="144"/>
      <c r="B55" s="612"/>
      <c r="C55" s="141"/>
      <c r="D55" s="141"/>
      <c r="E55" s="141"/>
      <c r="F55" s="141"/>
      <c r="G55" s="141"/>
      <c r="H55" s="141"/>
      <c r="I55" s="141"/>
      <c r="J55" s="141"/>
      <c r="K55" s="141"/>
    </row>
    <row r="56" spans="1:11" x14ac:dyDescent="0.25">
      <c r="A56" s="144"/>
      <c r="B56" s="456"/>
      <c r="C56" s="141"/>
      <c r="D56" s="141"/>
      <c r="E56" s="141"/>
      <c r="F56" s="141"/>
      <c r="G56" s="141"/>
      <c r="H56" s="141"/>
      <c r="I56" s="141"/>
      <c r="J56" s="141"/>
      <c r="K56" s="141"/>
    </row>
    <row r="57" spans="1:11" x14ac:dyDescent="0.25">
      <c r="A57" s="144"/>
      <c r="B57" s="612"/>
      <c r="C57" s="141"/>
      <c r="D57" s="141"/>
      <c r="E57" s="141"/>
      <c r="F57" s="141"/>
      <c r="G57" s="141"/>
      <c r="H57" s="141"/>
      <c r="I57" s="141"/>
      <c r="J57" s="141"/>
      <c r="K57" s="141"/>
    </row>
    <row r="58" spans="1:11" x14ac:dyDescent="0.25">
      <c r="A58" s="148"/>
      <c r="B58" s="456"/>
      <c r="C58" s="141"/>
      <c r="D58" s="141"/>
      <c r="E58" s="141"/>
      <c r="F58" s="141"/>
      <c r="G58" s="141"/>
      <c r="H58" s="141"/>
      <c r="I58" s="141"/>
      <c r="J58" s="141"/>
      <c r="K58" s="141"/>
    </row>
    <row r="59" spans="1:11" x14ac:dyDescent="0.25">
      <c r="A59" s="148"/>
      <c r="B59" s="612"/>
      <c r="C59" s="141"/>
      <c r="D59" s="141"/>
      <c r="E59" s="141"/>
      <c r="F59" s="141"/>
      <c r="G59" s="141"/>
      <c r="H59" s="141"/>
      <c r="I59" s="141"/>
      <c r="J59" s="141"/>
      <c r="K59" s="141"/>
    </row>
    <row r="60" spans="1:11" x14ac:dyDescent="0.25">
      <c r="A60" s="148"/>
      <c r="B60" s="456"/>
      <c r="C60" s="141"/>
      <c r="D60" s="141"/>
      <c r="E60" s="141"/>
      <c r="F60" s="141"/>
      <c r="G60" s="141"/>
      <c r="H60" s="141"/>
      <c r="I60" s="141"/>
      <c r="J60" s="141"/>
      <c r="K60" s="141"/>
    </row>
    <row r="61" spans="1:11" x14ac:dyDescent="0.25">
      <c r="A61" s="148"/>
      <c r="B61" s="1001"/>
      <c r="C61" s="141"/>
      <c r="D61" s="141"/>
      <c r="E61" s="141"/>
      <c r="F61" s="141"/>
      <c r="G61" s="141"/>
      <c r="H61" s="141"/>
      <c r="I61" s="141"/>
      <c r="J61" s="141"/>
      <c r="K61" s="141"/>
    </row>
    <row r="62" spans="1:11" x14ac:dyDescent="0.25">
      <c r="A62" s="148"/>
      <c r="B62" s="456"/>
      <c r="C62" s="141"/>
      <c r="D62" s="141"/>
      <c r="E62" s="141"/>
      <c r="F62" s="141"/>
      <c r="G62" s="141"/>
      <c r="H62" s="141"/>
      <c r="I62" s="141"/>
      <c r="J62" s="141"/>
      <c r="K62" s="141"/>
    </row>
    <row r="63" spans="1:11" x14ac:dyDescent="0.25">
      <c r="A63" s="148"/>
      <c r="B63" s="612"/>
      <c r="C63" s="141"/>
      <c r="D63" s="141"/>
      <c r="E63" s="141"/>
      <c r="F63" s="141"/>
      <c r="G63" s="141"/>
      <c r="H63" s="141"/>
      <c r="I63" s="141"/>
      <c r="J63" s="141"/>
      <c r="K63" s="141"/>
    </row>
    <row r="64" spans="1:11" x14ac:dyDescent="0.25">
      <c r="A64" s="148"/>
      <c r="B64" s="456"/>
      <c r="C64" s="141"/>
      <c r="D64" s="141"/>
      <c r="E64" s="141"/>
      <c r="F64" s="141"/>
      <c r="G64" s="141"/>
      <c r="H64" s="141"/>
      <c r="I64" s="141"/>
      <c r="J64" s="141"/>
      <c r="K64" s="141"/>
    </row>
    <row r="65" spans="1:11" x14ac:dyDescent="0.25">
      <c r="A65" s="148"/>
      <c r="B65" s="612"/>
      <c r="C65" s="141"/>
      <c r="D65" s="141"/>
      <c r="E65" s="141"/>
      <c r="F65" s="141"/>
      <c r="G65" s="141"/>
      <c r="H65" s="141"/>
      <c r="I65" s="141"/>
      <c r="J65" s="141"/>
      <c r="K65" s="141"/>
    </row>
    <row r="66" spans="1:11" x14ac:dyDescent="0.25">
      <c r="A66" s="148"/>
      <c r="B66" s="456"/>
      <c r="C66" s="141"/>
      <c r="D66" s="141"/>
      <c r="E66" s="141"/>
      <c r="F66" s="141"/>
      <c r="G66" s="141"/>
      <c r="H66" s="141"/>
      <c r="I66" s="141"/>
      <c r="J66" s="141"/>
      <c r="K66" s="141"/>
    </row>
    <row r="67" spans="1:11" x14ac:dyDescent="0.25">
      <c r="A67" s="148"/>
      <c r="B67" s="612"/>
      <c r="C67" s="141"/>
      <c r="D67" s="141"/>
      <c r="E67" s="141"/>
      <c r="F67" s="141"/>
      <c r="G67" s="141"/>
      <c r="H67" s="141"/>
      <c r="I67" s="141"/>
      <c r="J67" s="141"/>
      <c r="K67" s="141"/>
    </row>
    <row r="68" spans="1:11" x14ac:dyDescent="0.25">
      <c r="A68" s="148"/>
      <c r="B68" s="456"/>
      <c r="C68" s="141"/>
      <c r="D68" s="141"/>
      <c r="E68" s="141"/>
      <c r="F68" s="141"/>
      <c r="G68" s="141"/>
      <c r="H68" s="141"/>
      <c r="I68" s="141"/>
      <c r="J68" s="141"/>
      <c r="K68" s="141"/>
    </row>
    <row r="69" spans="1:11" x14ac:dyDescent="0.25">
      <c r="A69" s="148"/>
      <c r="B69" s="612"/>
      <c r="C69" s="141"/>
      <c r="D69" s="141"/>
      <c r="E69" s="141"/>
      <c r="F69" s="141"/>
      <c r="G69" s="141"/>
      <c r="H69" s="141"/>
      <c r="I69" s="141"/>
      <c r="J69" s="141"/>
      <c r="K69" s="141"/>
    </row>
    <row r="70" spans="1:11" x14ac:dyDescent="0.25">
      <c r="A70" s="148"/>
      <c r="B70" s="456"/>
      <c r="C70" s="141"/>
      <c r="D70" s="141"/>
      <c r="E70" s="141"/>
      <c r="F70" s="141"/>
      <c r="G70" s="141"/>
      <c r="H70" s="141"/>
      <c r="I70" s="141"/>
      <c r="J70" s="141"/>
      <c r="K70" s="141"/>
    </row>
    <row r="71" spans="1:11" x14ac:dyDescent="0.25">
      <c r="A71" s="148"/>
      <c r="B71" s="612"/>
      <c r="C71" s="141"/>
      <c r="D71" s="141"/>
      <c r="E71" s="141"/>
      <c r="F71" s="141"/>
      <c r="G71" s="141"/>
      <c r="H71" s="141"/>
      <c r="I71" s="141"/>
      <c r="J71" s="141"/>
      <c r="K71" s="141"/>
    </row>
    <row r="72" spans="1:11" x14ac:dyDescent="0.25">
      <c r="A72" s="148"/>
      <c r="B72" s="456"/>
      <c r="C72" s="141"/>
      <c r="D72" s="141"/>
      <c r="E72" s="141"/>
      <c r="F72" s="141"/>
      <c r="G72" s="141"/>
      <c r="H72" s="141"/>
      <c r="I72" s="141"/>
      <c r="J72" s="141"/>
      <c r="K72" s="141"/>
    </row>
    <row r="73" spans="1:11" x14ac:dyDescent="0.25">
      <c r="A73" s="148"/>
      <c r="B73" s="456"/>
      <c r="C73" s="141"/>
      <c r="D73" s="141"/>
      <c r="E73" s="141"/>
      <c r="F73" s="141"/>
      <c r="G73" s="141"/>
      <c r="H73" s="141"/>
      <c r="I73" s="141"/>
      <c r="J73" s="141"/>
      <c r="K73" s="141"/>
    </row>
    <row r="74" spans="1:11" x14ac:dyDescent="0.25">
      <c r="A74" s="148"/>
      <c r="B74" s="612"/>
      <c r="C74" s="141"/>
      <c r="D74" s="141"/>
      <c r="E74" s="141"/>
      <c r="F74" s="141"/>
      <c r="G74" s="141"/>
      <c r="H74" s="141"/>
      <c r="I74" s="141"/>
      <c r="J74" s="141"/>
      <c r="K74" s="141"/>
    </row>
    <row r="75" spans="1:11" x14ac:dyDescent="0.25">
      <c r="A75" s="148"/>
      <c r="B75" s="456"/>
      <c r="C75" s="141"/>
      <c r="D75" s="141"/>
      <c r="E75" s="141"/>
      <c r="F75" s="141"/>
      <c r="G75" s="141"/>
      <c r="H75" s="141"/>
      <c r="I75" s="141"/>
      <c r="J75" s="141"/>
      <c r="K75" s="141"/>
    </row>
    <row r="76" spans="1:11" x14ac:dyDescent="0.25">
      <c r="A76" s="148"/>
      <c r="B76" s="456"/>
      <c r="C76" s="141"/>
      <c r="D76" s="141"/>
      <c r="E76" s="141"/>
      <c r="F76" s="141"/>
      <c r="G76" s="141"/>
      <c r="H76" s="141"/>
      <c r="I76" s="141"/>
      <c r="J76" s="141"/>
      <c r="K76" s="141"/>
    </row>
    <row r="77" spans="1:11" x14ac:dyDescent="0.25">
      <c r="A77" s="148"/>
      <c r="B77" s="612"/>
      <c r="C77" s="141"/>
      <c r="D77" s="141"/>
      <c r="E77" s="141"/>
      <c r="F77" s="141"/>
      <c r="G77" s="141"/>
      <c r="H77" s="141"/>
      <c r="I77" s="141"/>
      <c r="J77" s="141"/>
      <c r="K77" s="141"/>
    </row>
    <row r="78" spans="1:11" x14ac:dyDescent="0.25">
      <c r="A78" s="148"/>
      <c r="B78" s="456"/>
      <c r="C78" s="141"/>
      <c r="D78" s="141"/>
      <c r="E78" s="141"/>
      <c r="F78" s="141"/>
      <c r="G78" s="141"/>
      <c r="H78" s="141"/>
      <c r="I78" s="141"/>
      <c r="J78" s="141"/>
      <c r="K78" s="141"/>
    </row>
    <row r="79" spans="1:11" x14ac:dyDescent="0.25">
      <c r="A79" s="148"/>
      <c r="B79" s="456"/>
      <c r="C79" s="141"/>
      <c r="D79" s="141"/>
      <c r="E79" s="141"/>
      <c r="F79" s="141"/>
      <c r="G79" s="141"/>
      <c r="H79" s="141"/>
      <c r="I79" s="141"/>
      <c r="J79" s="141"/>
      <c r="K79" s="141"/>
    </row>
    <row r="80" spans="1:11" x14ac:dyDescent="0.25">
      <c r="A80" s="148"/>
      <c r="B80" s="612"/>
      <c r="C80" s="141"/>
      <c r="D80" s="141"/>
      <c r="E80" s="141"/>
      <c r="F80" s="141"/>
      <c r="G80" s="141"/>
      <c r="H80" s="141"/>
      <c r="I80" s="141"/>
      <c r="J80" s="141"/>
      <c r="K80" s="141"/>
    </row>
    <row r="81" spans="1:11" x14ac:dyDescent="0.25">
      <c r="A81" s="148"/>
      <c r="B81" s="456"/>
      <c r="C81" s="141"/>
      <c r="D81" s="141"/>
      <c r="E81" s="141"/>
      <c r="F81" s="141"/>
      <c r="G81" s="141"/>
      <c r="H81" s="141"/>
      <c r="I81" s="141"/>
      <c r="J81" s="141"/>
      <c r="K81" s="141"/>
    </row>
    <row r="82" spans="1:11" x14ac:dyDescent="0.25">
      <c r="A82" s="148"/>
      <c r="B82" s="456"/>
      <c r="C82" s="141"/>
      <c r="D82" s="141"/>
      <c r="E82" s="141"/>
      <c r="F82" s="141"/>
      <c r="G82" s="141"/>
      <c r="H82" s="141"/>
      <c r="I82" s="141"/>
      <c r="J82" s="141"/>
      <c r="K82" s="141"/>
    </row>
    <row r="83" spans="1:11" x14ac:dyDescent="0.25">
      <c r="A83" s="148"/>
      <c r="B83" s="612"/>
      <c r="C83" s="141"/>
      <c r="D83" s="141"/>
      <c r="E83" s="141"/>
      <c r="F83" s="141"/>
      <c r="G83" s="141"/>
      <c r="H83" s="141"/>
      <c r="I83" s="141"/>
      <c r="J83" s="141"/>
      <c r="K83" s="141"/>
    </row>
    <row r="84" spans="1:11" x14ac:dyDescent="0.25">
      <c r="A84" s="148"/>
      <c r="B84" s="456"/>
      <c r="C84" s="141"/>
      <c r="D84" s="141"/>
      <c r="E84" s="141"/>
      <c r="F84" s="141"/>
      <c r="G84" s="141"/>
      <c r="H84" s="141"/>
      <c r="I84" s="141"/>
      <c r="J84" s="141"/>
      <c r="K84" s="141"/>
    </row>
    <row r="85" spans="1:11" x14ac:dyDescent="0.25">
      <c r="A85" s="148"/>
      <c r="B85" s="612"/>
      <c r="C85" s="141"/>
      <c r="D85" s="141"/>
      <c r="E85" s="141"/>
      <c r="F85" s="141"/>
      <c r="G85" s="141"/>
      <c r="H85" s="141"/>
      <c r="I85" s="141"/>
      <c r="J85" s="141"/>
      <c r="K85" s="141"/>
    </row>
    <row r="86" spans="1:11" x14ac:dyDescent="0.25">
      <c r="A86" s="148"/>
      <c r="B86" s="612"/>
      <c r="C86" s="141"/>
      <c r="D86" s="141"/>
      <c r="E86" s="141"/>
      <c r="F86" s="141"/>
      <c r="G86" s="141"/>
      <c r="H86" s="141"/>
      <c r="I86" s="141"/>
      <c r="J86" s="141"/>
      <c r="K86" s="141"/>
    </row>
    <row r="87" spans="1:11" x14ac:dyDescent="0.25">
      <c r="A87" s="148"/>
      <c r="B87" s="141"/>
      <c r="C87" s="141"/>
      <c r="D87" s="141"/>
      <c r="E87" s="141"/>
      <c r="F87" s="141"/>
      <c r="G87" s="141"/>
      <c r="H87" s="141"/>
      <c r="I87" s="141"/>
      <c r="J87" s="141"/>
      <c r="K87" s="141"/>
    </row>
    <row r="88" spans="1:11" x14ac:dyDescent="0.25">
      <c r="A88" s="148"/>
      <c r="B88" s="141"/>
      <c r="C88" s="141"/>
      <c r="D88" s="141"/>
      <c r="E88" s="141"/>
      <c r="F88" s="141"/>
      <c r="G88" s="141"/>
      <c r="H88" s="141"/>
      <c r="I88" s="141"/>
      <c r="J88" s="141"/>
      <c r="K88" s="141"/>
    </row>
    <row r="89" spans="1:11" x14ac:dyDescent="0.25">
      <c r="A89" s="148"/>
      <c r="B89" s="141"/>
      <c r="C89" s="141"/>
      <c r="D89" s="141"/>
      <c r="E89" s="141"/>
      <c r="F89" s="141"/>
      <c r="G89" s="141"/>
      <c r="H89" s="141"/>
      <c r="I89" s="141"/>
      <c r="J89" s="141"/>
      <c r="K89" s="141"/>
    </row>
    <row r="90" spans="1:11" x14ac:dyDescent="0.25">
      <c r="A90" s="148"/>
      <c r="B90" s="141"/>
      <c r="C90" s="141"/>
      <c r="D90" s="141"/>
      <c r="E90" s="141"/>
      <c r="F90" s="141"/>
      <c r="G90" s="141"/>
      <c r="H90" s="141"/>
      <c r="I90" s="141"/>
      <c r="J90" s="141"/>
      <c r="K90" s="141"/>
    </row>
    <row r="91" spans="1:11" x14ac:dyDescent="0.25">
      <c r="A91" s="148"/>
      <c r="B91" s="141"/>
      <c r="C91" s="141"/>
      <c r="D91" s="141"/>
      <c r="E91" s="141"/>
      <c r="F91" s="141"/>
      <c r="G91" s="141"/>
      <c r="H91" s="141"/>
      <c r="I91" s="141"/>
      <c r="J91" s="141"/>
      <c r="K91" s="141"/>
    </row>
    <row r="92" spans="1:11" x14ac:dyDescent="0.25">
      <c r="A92" s="148"/>
      <c r="B92" s="141"/>
      <c r="C92" s="141"/>
      <c r="D92" s="141"/>
      <c r="E92" s="141"/>
      <c r="F92" s="141"/>
      <c r="G92" s="141"/>
      <c r="H92" s="141"/>
      <c r="I92" s="141"/>
      <c r="J92" s="141"/>
      <c r="K92" s="141"/>
    </row>
    <row r="93" spans="1:11" x14ac:dyDescent="0.25">
      <c r="A93" s="148"/>
      <c r="B93" s="141"/>
      <c r="C93" s="141"/>
      <c r="D93" s="141"/>
      <c r="E93" s="141"/>
      <c r="F93" s="141"/>
      <c r="G93" s="141"/>
      <c r="H93" s="141"/>
      <c r="I93" s="141"/>
      <c r="J93" s="141"/>
      <c r="K93" s="141"/>
    </row>
    <row r="94" spans="1:11" x14ac:dyDescent="0.25">
      <c r="A94" s="148"/>
      <c r="B94" s="141"/>
      <c r="C94" s="141"/>
      <c r="D94" s="141"/>
      <c r="E94" s="141"/>
      <c r="F94" s="141"/>
      <c r="G94" s="141"/>
      <c r="H94" s="141"/>
      <c r="I94" s="141"/>
      <c r="J94" s="141"/>
      <c r="K94" s="141"/>
    </row>
    <row r="95" spans="1:11" x14ac:dyDescent="0.25">
      <c r="A95" s="148"/>
      <c r="B95" s="141"/>
      <c r="C95" s="141"/>
      <c r="D95" s="141"/>
      <c r="E95" s="141"/>
      <c r="F95" s="141"/>
      <c r="G95" s="141"/>
      <c r="H95" s="141"/>
      <c r="I95" s="141"/>
      <c r="J95" s="141"/>
      <c r="K95" s="141"/>
    </row>
    <row r="96" spans="1:11" x14ac:dyDescent="0.25">
      <c r="A96" s="148"/>
      <c r="B96" s="141"/>
      <c r="C96" s="141"/>
      <c r="D96" s="141"/>
      <c r="E96" s="141"/>
      <c r="F96" s="141"/>
      <c r="G96" s="141"/>
      <c r="H96" s="141"/>
      <c r="I96" s="141"/>
      <c r="J96" s="141"/>
      <c r="K96" s="141"/>
    </row>
    <row r="97" spans="1:11" x14ac:dyDescent="0.25">
      <c r="A97" s="148"/>
      <c r="B97" s="141"/>
      <c r="C97" s="141"/>
      <c r="D97" s="141"/>
      <c r="E97" s="141"/>
      <c r="F97" s="141"/>
      <c r="G97" s="141"/>
      <c r="H97" s="141"/>
      <c r="I97" s="141"/>
      <c r="J97" s="141"/>
      <c r="K97" s="141"/>
    </row>
    <row r="98" spans="1:11" x14ac:dyDescent="0.25">
      <c r="A98" s="148"/>
      <c r="B98" s="141"/>
      <c r="C98" s="141"/>
      <c r="D98" s="141"/>
      <c r="E98" s="141"/>
      <c r="F98" s="141"/>
      <c r="G98" s="141"/>
      <c r="H98" s="141"/>
      <c r="I98" s="141"/>
      <c r="J98" s="141"/>
      <c r="K98" s="141"/>
    </row>
    <row r="99" spans="1:11" x14ac:dyDescent="0.25">
      <c r="A99" s="148"/>
      <c r="B99" s="141"/>
      <c r="C99" s="141"/>
      <c r="D99" s="141"/>
      <c r="E99" s="141"/>
      <c r="F99" s="141"/>
      <c r="G99" s="141"/>
      <c r="H99" s="141"/>
      <c r="I99" s="141"/>
      <c r="J99" s="141"/>
      <c r="K99" s="141"/>
    </row>
    <row r="100" spans="1:11" x14ac:dyDescent="0.25">
      <c r="A100" s="148"/>
      <c r="B100" s="141"/>
      <c r="C100" s="141"/>
      <c r="D100" s="141"/>
      <c r="E100" s="141"/>
      <c r="F100" s="141"/>
      <c r="G100" s="141"/>
      <c r="H100" s="141"/>
      <c r="I100" s="141"/>
      <c r="J100" s="141"/>
      <c r="K100" s="141"/>
    </row>
    <row r="101" spans="1:11" x14ac:dyDescent="0.25">
      <c r="A101" s="148"/>
      <c r="B101" s="141"/>
      <c r="C101" s="141"/>
      <c r="D101" s="141"/>
      <c r="E101" s="141"/>
      <c r="F101" s="141"/>
      <c r="G101" s="141"/>
      <c r="H101" s="141"/>
      <c r="I101" s="141"/>
      <c r="J101" s="141"/>
      <c r="K101" s="141"/>
    </row>
    <row r="102" spans="1:11" x14ac:dyDescent="0.25">
      <c r="A102" s="148"/>
      <c r="B102" s="141"/>
      <c r="C102" s="141"/>
      <c r="D102" s="141"/>
      <c r="E102" s="141"/>
      <c r="F102" s="141"/>
      <c r="G102" s="141"/>
      <c r="H102" s="141"/>
      <c r="I102" s="141"/>
      <c r="J102" s="141"/>
      <c r="K102" s="141"/>
    </row>
    <row r="103" spans="1:11" x14ac:dyDescent="0.25">
      <c r="A103" s="148"/>
      <c r="B103" s="141"/>
      <c r="C103" s="141"/>
      <c r="D103" s="141"/>
      <c r="E103" s="141"/>
      <c r="F103" s="141"/>
      <c r="G103" s="141"/>
      <c r="H103" s="141"/>
      <c r="I103" s="141"/>
      <c r="J103" s="141"/>
      <c r="K103" s="141"/>
    </row>
    <row r="104" spans="1:11" x14ac:dyDescent="0.25">
      <c r="A104" s="148"/>
      <c r="B104" s="141"/>
      <c r="C104" s="141"/>
      <c r="D104" s="141"/>
      <c r="E104" s="141"/>
      <c r="F104" s="141"/>
      <c r="G104" s="141"/>
      <c r="H104" s="141"/>
      <c r="I104" s="141"/>
      <c r="J104" s="141"/>
      <c r="K104" s="141"/>
    </row>
    <row r="105" spans="1:11" x14ac:dyDescent="0.25">
      <c r="A105" s="148"/>
      <c r="B105" s="141"/>
      <c r="C105" s="141"/>
      <c r="D105" s="141"/>
      <c r="E105" s="141"/>
      <c r="F105" s="141"/>
      <c r="G105" s="141"/>
      <c r="H105" s="141"/>
      <c r="I105" s="141"/>
      <c r="J105" s="141"/>
      <c r="K105" s="141"/>
    </row>
    <row r="106" spans="1:11" x14ac:dyDescent="0.25">
      <c r="A106" s="148"/>
      <c r="B106" s="141"/>
      <c r="C106" s="141"/>
      <c r="D106" s="141"/>
      <c r="E106" s="141"/>
      <c r="F106" s="141"/>
      <c r="G106" s="141"/>
      <c r="H106" s="141"/>
      <c r="I106" s="141"/>
      <c r="J106" s="141"/>
      <c r="K106" s="141"/>
    </row>
    <row r="107" spans="1:11" x14ac:dyDescent="0.25">
      <c r="A107" s="148"/>
      <c r="B107" s="141"/>
      <c r="C107" s="141"/>
      <c r="D107" s="141"/>
      <c r="E107" s="141"/>
      <c r="F107" s="141"/>
      <c r="G107" s="141"/>
      <c r="H107" s="141"/>
      <c r="I107" s="141"/>
      <c r="J107" s="141"/>
      <c r="K107" s="141"/>
    </row>
    <row r="108" spans="1:11" x14ac:dyDescent="0.25">
      <c r="A108" s="148"/>
      <c r="B108" s="141"/>
      <c r="C108" s="141"/>
      <c r="D108" s="141"/>
      <c r="E108" s="141"/>
      <c r="F108" s="141"/>
      <c r="G108" s="141"/>
      <c r="H108" s="141"/>
      <c r="I108" s="141"/>
      <c r="J108" s="141"/>
      <c r="K108" s="141"/>
    </row>
    <row r="109" spans="1:11" x14ac:dyDescent="0.25">
      <c r="A109" s="148"/>
      <c r="B109" s="141"/>
      <c r="C109" s="141"/>
      <c r="D109" s="141"/>
      <c r="E109" s="141"/>
      <c r="F109" s="141"/>
      <c r="G109" s="141"/>
      <c r="H109" s="141"/>
      <c r="I109" s="141"/>
      <c r="J109" s="141"/>
      <c r="K109" s="141"/>
    </row>
    <row r="110" spans="1:11" x14ac:dyDescent="0.25">
      <c r="A110" s="148"/>
      <c r="B110" s="141"/>
      <c r="C110" s="141"/>
      <c r="D110" s="141"/>
      <c r="E110" s="141"/>
      <c r="F110" s="141"/>
      <c r="G110" s="141"/>
      <c r="H110" s="141"/>
      <c r="I110" s="141"/>
      <c r="J110" s="141"/>
      <c r="K110" s="141"/>
    </row>
    <row r="111" spans="1:11" x14ac:dyDescent="0.25">
      <c r="A111" s="148"/>
      <c r="B111" s="141"/>
      <c r="C111" s="141"/>
      <c r="D111" s="141"/>
      <c r="E111" s="141"/>
      <c r="F111" s="141"/>
      <c r="G111" s="141"/>
      <c r="H111" s="141"/>
      <c r="I111" s="141"/>
      <c r="J111" s="141"/>
      <c r="K111" s="141"/>
    </row>
    <row r="112" spans="1:11" x14ac:dyDescent="0.25">
      <c r="A112" s="148"/>
      <c r="B112" s="141"/>
      <c r="C112" s="141"/>
      <c r="D112" s="141"/>
      <c r="E112" s="141"/>
      <c r="F112" s="141"/>
      <c r="G112" s="141"/>
      <c r="H112" s="141"/>
      <c r="I112" s="141"/>
      <c r="J112" s="141"/>
      <c r="K112" s="141"/>
    </row>
    <row r="113" spans="1:11" x14ac:dyDescent="0.25">
      <c r="A113" s="148"/>
      <c r="B113" s="141"/>
      <c r="C113" s="141"/>
      <c r="D113" s="141"/>
      <c r="E113" s="141"/>
      <c r="F113" s="141"/>
      <c r="G113" s="141"/>
      <c r="H113" s="141"/>
      <c r="I113" s="141"/>
      <c r="J113" s="141"/>
      <c r="K113" s="141"/>
    </row>
    <row r="114" spans="1:11" x14ac:dyDescent="0.25">
      <c r="A114" s="148"/>
      <c r="B114" s="141"/>
      <c r="C114" s="141"/>
      <c r="D114" s="141"/>
      <c r="E114" s="141"/>
      <c r="F114" s="141"/>
      <c r="G114" s="141"/>
      <c r="H114" s="141"/>
      <c r="I114" s="141"/>
      <c r="J114" s="141"/>
      <c r="K114" s="141"/>
    </row>
    <row r="115" spans="1:11" x14ac:dyDescent="0.25">
      <c r="A115" s="148"/>
      <c r="B115" s="141"/>
      <c r="C115" s="141"/>
      <c r="D115" s="141"/>
      <c r="E115" s="141"/>
      <c r="F115" s="141"/>
      <c r="G115" s="141"/>
      <c r="H115" s="141"/>
      <c r="I115" s="141"/>
      <c r="J115" s="141"/>
      <c r="K115" s="141"/>
    </row>
    <row r="116" spans="1:11" x14ac:dyDescent="0.25">
      <c r="A116" s="148"/>
      <c r="B116" s="141"/>
      <c r="C116" s="141"/>
      <c r="D116" s="141"/>
      <c r="E116" s="141"/>
      <c r="F116" s="141"/>
      <c r="G116" s="141"/>
      <c r="H116" s="141"/>
      <c r="I116" s="141"/>
      <c r="J116" s="141"/>
      <c r="K116" s="141"/>
    </row>
    <row r="117" spans="1:11" x14ac:dyDescent="0.25">
      <c r="A117" s="148"/>
      <c r="B117" s="141"/>
      <c r="C117" s="141"/>
      <c r="D117" s="141"/>
      <c r="E117" s="141"/>
      <c r="F117" s="141"/>
      <c r="G117" s="141"/>
      <c r="H117" s="141"/>
      <c r="I117" s="141"/>
      <c r="J117" s="141"/>
      <c r="K117" s="141"/>
    </row>
    <row r="118" spans="1:11" x14ac:dyDescent="0.25">
      <c r="A118" s="148"/>
      <c r="B118" s="141"/>
      <c r="C118" s="141"/>
      <c r="D118" s="141"/>
      <c r="E118" s="141"/>
      <c r="F118" s="141"/>
      <c r="G118" s="141"/>
      <c r="H118" s="141"/>
      <c r="I118" s="141"/>
      <c r="J118" s="141"/>
      <c r="K118" s="141"/>
    </row>
    <row r="119" spans="1:11" x14ac:dyDescent="0.25">
      <c r="A119" s="148"/>
      <c r="B119" s="141"/>
      <c r="C119" s="141"/>
      <c r="D119" s="141"/>
      <c r="E119" s="141"/>
      <c r="F119" s="141"/>
      <c r="G119" s="141"/>
      <c r="H119" s="141"/>
      <c r="I119" s="141"/>
      <c r="J119" s="141"/>
      <c r="K119" s="141"/>
    </row>
    <row r="120" spans="1:11" x14ac:dyDescent="0.25">
      <c r="A120" s="148"/>
      <c r="B120" s="141"/>
      <c r="C120" s="141"/>
      <c r="D120" s="141"/>
      <c r="E120" s="141"/>
      <c r="F120" s="141"/>
      <c r="G120" s="141"/>
      <c r="H120" s="141"/>
      <c r="I120" s="141"/>
      <c r="J120" s="141"/>
      <c r="K120" s="141"/>
    </row>
    <row r="121" spans="1:11" x14ac:dyDescent="0.25">
      <c r="A121" s="148"/>
      <c r="B121" s="141"/>
      <c r="C121" s="141"/>
      <c r="D121" s="141"/>
      <c r="E121" s="141"/>
      <c r="F121" s="141"/>
      <c r="G121" s="141"/>
      <c r="H121" s="141"/>
      <c r="I121" s="141"/>
      <c r="J121" s="141"/>
      <c r="K121" s="141"/>
    </row>
    <row r="122" spans="1:11" x14ac:dyDescent="0.25">
      <c r="A122" s="148"/>
      <c r="B122" s="141"/>
      <c r="C122" s="141"/>
      <c r="D122" s="141"/>
      <c r="E122" s="141"/>
      <c r="F122" s="141"/>
      <c r="G122" s="141"/>
      <c r="H122" s="141"/>
      <c r="I122" s="141"/>
      <c r="J122" s="141"/>
      <c r="K122" s="141"/>
    </row>
    <row r="123" spans="1:11" x14ac:dyDescent="0.25">
      <c r="A123" s="148"/>
      <c r="B123" s="141"/>
      <c r="C123" s="141"/>
      <c r="D123" s="141"/>
      <c r="E123" s="141"/>
      <c r="F123" s="141"/>
      <c r="G123" s="141"/>
      <c r="H123" s="141"/>
      <c r="I123" s="141"/>
      <c r="J123" s="141"/>
      <c r="K123" s="141"/>
    </row>
    <row r="124" spans="1:11" x14ac:dyDescent="0.25">
      <c r="A124" s="148"/>
      <c r="B124" s="141"/>
      <c r="C124" s="141"/>
      <c r="D124" s="141"/>
      <c r="E124" s="141"/>
      <c r="F124" s="141"/>
      <c r="G124" s="141"/>
      <c r="H124" s="141"/>
      <c r="I124" s="141"/>
      <c r="J124" s="141"/>
      <c r="K124" s="141"/>
    </row>
    <row r="125" spans="1:11" x14ac:dyDescent="0.25">
      <c r="A125" s="148"/>
      <c r="B125" s="141"/>
      <c r="C125" s="141"/>
      <c r="D125" s="141"/>
      <c r="E125" s="141"/>
      <c r="F125" s="141"/>
      <c r="G125" s="141"/>
      <c r="H125" s="141"/>
      <c r="I125" s="141"/>
      <c r="J125" s="141"/>
      <c r="K125" s="141"/>
    </row>
    <row r="126" spans="1:11" x14ac:dyDescent="0.25">
      <c r="A126" s="148"/>
      <c r="B126" s="141"/>
      <c r="C126" s="141"/>
      <c r="D126" s="141"/>
      <c r="E126" s="141"/>
      <c r="F126" s="141"/>
      <c r="G126" s="141"/>
      <c r="H126" s="141"/>
      <c r="I126" s="141"/>
      <c r="J126" s="141"/>
      <c r="K126" s="141"/>
    </row>
    <row r="127" spans="1:11" x14ac:dyDescent="0.25">
      <c r="A127" s="148"/>
      <c r="B127" s="141"/>
      <c r="C127" s="141"/>
      <c r="D127" s="141"/>
      <c r="E127" s="141"/>
      <c r="F127" s="141"/>
      <c r="G127" s="141"/>
      <c r="H127" s="141"/>
      <c r="I127" s="141"/>
      <c r="J127" s="141"/>
      <c r="K127" s="141"/>
    </row>
    <row r="128" spans="1:11" x14ac:dyDescent="0.25">
      <c r="A128" s="148"/>
      <c r="B128" s="141"/>
      <c r="C128" s="141"/>
      <c r="D128" s="141"/>
      <c r="E128" s="141"/>
      <c r="F128" s="141"/>
      <c r="G128" s="141"/>
      <c r="H128" s="141"/>
      <c r="I128" s="141"/>
      <c r="J128" s="141"/>
      <c r="K128" s="141"/>
    </row>
    <row r="129" spans="1:11" x14ac:dyDescent="0.25">
      <c r="A129" s="148"/>
      <c r="B129" s="141"/>
      <c r="C129" s="141"/>
      <c r="D129" s="141"/>
      <c r="E129" s="141"/>
      <c r="F129" s="141"/>
      <c r="G129" s="141"/>
      <c r="H129" s="141"/>
      <c r="I129" s="141"/>
      <c r="J129" s="141"/>
      <c r="K129" s="141"/>
    </row>
    <row r="130" spans="1:11" x14ac:dyDescent="0.25">
      <c r="A130" s="148"/>
      <c r="B130" s="141"/>
      <c r="C130" s="141"/>
      <c r="D130" s="141"/>
      <c r="E130" s="141"/>
      <c r="F130" s="141"/>
      <c r="G130" s="141"/>
      <c r="H130" s="141"/>
      <c r="I130" s="141"/>
      <c r="J130" s="141"/>
      <c r="K130" s="141"/>
    </row>
    <row r="131" spans="1:11" x14ac:dyDescent="0.25">
      <c r="A131" s="148"/>
      <c r="B131" s="141"/>
      <c r="C131" s="141"/>
      <c r="D131" s="141"/>
      <c r="E131" s="141"/>
      <c r="F131" s="141"/>
      <c r="G131" s="141"/>
      <c r="H131" s="141"/>
      <c r="I131" s="141"/>
      <c r="J131" s="141"/>
      <c r="K131" s="141"/>
    </row>
    <row r="132" spans="1:11" x14ac:dyDescent="0.25">
      <c r="A132" s="148"/>
      <c r="B132" s="141"/>
      <c r="C132" s="141"/>
      <c r="D132" s="141"/>
      <c r="E132" s="141"/>
      <c r="F132" s="141"/>
      <c r="G132" s="141"/>
      <c r="H132" s="141"/>
      <c r="I132" s="141"/>
      <c r="J132" s="141"/>
      <c r="K132" s="141"/>
    </row>
    <row r="133" spans="1:11" x14ac:dyDescent="0.25">
      <c r="A133" s="148"/>
      <c r="B133" s="141"/>
      <c r="C133" s="141"/>
      <c r="D133" s="141"/>
      <c r="E133" s="141"/>
      <c r="F133" s="141"/>
      <c r="G133" s="141"/>
      <c r="H133" s="141"/>
      <c r="I133" s="141"/>
      <c r="J133" s="141"/>
      <c r="K133" s="141"/>
    </row>
    <row r="134" spans="1:11" x14ac:dyDescent="0.25">
      <c r="A134" s="148"/>
      <c r="B134" s="141"/>
      <c r="C134" s="141"/>
      <c r="D134" s="141"/>
      <c r="E134" s="141"/>
      <c r="F134" s="141"/>
      <c r="G134" s="141"/>
      <c r="H134" s="141"/>
      <c r="I134" s="141"/>
      <c r="J134" s="141"/>
      <c r="K134" s="141"/>
    </row>
    <row r="135" spans="1:11" x14ac:dyDescent="0.25">
      <c r="A135" s="148"/>
      <c r="B135" s="141"/>
      <c r="C135" s="141"/>
      <c r="D135" s="141"/>
      <c r="E135" s="141"/>
      <c r="F135" s="141"/>
      <c r="G135" s="141"/>
      <c r="H135" s="141"/>
      <c r="I135" s="141"/>
      <c r="J135" s="141"/>
      <c r="K135" s="141"/>
    </row>
    <row r="136" spans="1:11" x14ac:dyDescent="0.25">
      <c r="A136" s="148"/>
      <c r="B136" s="141"/>
      <c r="C136" s="141"/>
      <c r="D136" s="141"/>
      <c r="E136" s="141"/>
      <c r="F136" s="141"/>
      <c r="G136" s="141"/>
      <c r="H136" s="141"/>
      <c r="I136" s="141"/>
      <c r="J136" s="141"/>
      <c r="K136" s="141"/>
    </row>
    <row r="137" spans="1:11" x14ac:dyDescent="0.25">
      <c r="A137" s="148"/>
      <c r="B137" s="141"/>
      <c r="C137" s="141"/>
      <c r="D137" s="141"/>
      <c r="E137" s="141"/>
      <c r="F137" s="141"/>
      <c r="G137" s="141"/>
      <c r="H137" s="141"/>
      <c r="I137" s="141"/>
      <c r="J137" s="141"/>
      <c r="K137" s="141"/>
    </row>
    <row r="138" spans="1:11" x14ac:dyDescent="0.25">
      <c r="A138" s="148"/>
      <c r="B138" s="141"/>
      <c r="C138" s="141"/>
      <c r="D138" s="141"/>
      <c r="E138" s="141"/>
      <c r="F138" s="141"/>
      <c r="G138" s="141"/>
      <c r="H138" s="141"/>
      <c r="I138" s="141"/>
      <c r="J138" s="141"/>
      <c r="K138" s="141"/>
    </row>
    <row r="139" spans="1:11" x14ac:dyDescent="0.25">
      <c r="A139" s="148"/>
      <c r="B139" s="141"/>
      <c r="C139" s="141"/>
      <c r="D139" s="141"/>
      <c r="E139" s="141"/>
      <c r="F139" s="141"/>
      <c r="G139" s="141"/>
      <c r="H139" s="141"/>
      <c r="I139" s="141"/>
      <c r="J139" s="141"/>
      <c r="K139" s="141"/>
    </row>
    <row r="140" spans="1:11" x14ac:dyDescent="0.25">
      <c r="A140" s="148"/>
      <c r="B140" s="141"/>
      <c r="C140" s="141"/>
      <c r="D140" s="141"/>
      <c r="E140" s="141"/>
      <c r="F140" s="141"/>
      <c r="G140" s="141"/>
      <c r="H140" s="141"/>
      <c r="I140" s="141"/>
      <c r="J140" s="141"/>
      <c r="K140" s="141"/>
    </row>
    <row r="141" spans="1:11" x14ac:dyDescent="0.25">
      <c r="A141" s="148"/>
      <c r="B141" s="141"/>
      <c r="C141" s="141"/>
      <c r="D141" s="141"/>
      <c r="E141" s="141"/>
      <c r="F141" s="141"/>
      <c r="G141" s="141"/>
      <c r="H141" s="141"/>
      <c r="I141" s="141"/>
      <c r="J141" s="141"/>
      <c r="K141" s="141"/>
    </row>
    <row r="142" spans="1:11" x14ac:dyDescent="0.25">
      <c r="A142" s="148"/>
      <c r="B142" s="141"/>
      <c r="C142" s="141"/>
      <c r="D142" s="141"/>
      <c r="E142" s="141"/>
      <c r="F142" s="141"/>
      <c r="G142" s="141"/>
      <c r="H142" s="141"/>
      <c r="I142" s="141"/>
      <c r="J142" s="141"/>
      <c r="K142" s="141"/>
    </row>
    <row r="143" spans="1:11" x14ac:dyDescent="0.25">
      <c r="A143" s="148"/>
      <c r="B143" s="141"/>
      <c r="C143" s="141"/>
      <c r="D143" s="141"/>
      <c r="E143" s="141"/>
      <c r="F143" s="141"/>
      <c r="G143" s="141"/>
      <c r="H143" s="141"/>
      <c r="I143" s="141"/>
      <c r="J143" s="141"/>
      <c r="K143" s="141"/>
    </row>
    <row r="144" spans="1:11" x14ac:dyDescent="0.25">
      <c r="A144" s="148"/>
      <c r="B144" s="141"/>
      <c r="C144" s="141"/>
      <c r="D144" s="141"/>
      <c r="E144" s="141"/>
      <c r="F144" s="141"/>
      <c r="G144" s="141"/>
      <c r="H144" s="141"/>
      <c r="I144" s="141"/>
      <c r="J144" s="141"/>
      <c r="K144" s="141"/>
    </row>
    <row r="145" spans="1:11" x14ac:dyDescent="0.25">
      <c r="A145" s="148"/>
      <c r="B145" s="141"/>
      <c r="C145" s="141"/>
      <c r="D145" s="141"/>
      <c r="E145" s="141"/>
      <c r="F145" s="141"/>
      <c r="G145" s="141"/>
      <c r="H145" s="141"/>
      <c r="I145" s="141"/>
      <c r="J145" s="141"/>
      <c r="K145" s="141"/>
    </row>
    <row r="146" spans="1:11" x14ac:dyDescent="0.25">
      <c r="A146" s="148"/>
      <c r="B146" s="141"/>
      <c r="C146" s="141"/>
      <c r="D146" s="141"/>
      <c r="E146" s="141"/>
      <c r="F146" s="141"/>
      <c r="G146" s="141"/>
      <c r="H146" s="141"/>
      <c r="I146" s="141"/>
      <c r="J146" s="141"/>
      <c r="K146" s="141"/>
    </row>
    <row r="147" spans="1:11" x14ac:dyDescent="0.25">
      <c r="A147" s="148"/>
      <c r="B147" s="141"/>
      <c r="C147" s="141"/>
      <c r="D147" s="141"/>
      <c r="E147" s="141"/>
      <c r="F147" s="141"/>
      <c r="G147" s="141"/>
      <c r="H147" s="141"/>
      <c r="I147" s="141"/>
      <c r="J147" s="141"/>
      <c r="K147" s="141"/>
    </row>
    <row r="148" spans="1:11" x14ac:dyDescent="0.25">
      <c r="A148" s="148"/>
      <c r="B148" s="141"/>
      <c r="C148" s="141"/>
      <c r="D148" s="141"/>
      <c r="E148" s="141"/>
      <c r="F148" s="141"/>
      <c r="G148" s="141"/>
      <c r="H148" s="141"/>
      <c r="I148" s="141"/>
      <c r="J148" s="141"/>
      <c r="K148" s="141"/>
    </row>
    <row r="149" spans="1:11" x14ac:dyDescent="0.25">
      <c r="A149" s="148"/>
      <c r="B149" s="141"/>
      <c r="C149" s="141"/>
      <c r="D149" s="141"/>
      <c r="E149" s="141"/>
      <c r="F149" s="141"/>
      <c r="G149" s="141"/>
      <c r="H149" s="141"/>
      <c r="I149" s="141"/>
      <c r="J149" s="141"/>
      <c r="K149" s="141"/>
    </row>
    <row r="150" spans="1:11" x14ac:dyDescent="0.25">
      <c r="A150" s="148"/>
      <c r="B150" s="141"/>
      <c r="C150" s="141"/>
      <c r="D150" s="141"/>
      <c r="E150" s="141"/>
      <c r="F150" s="141"/>
      <c r="G150" s="141"/>
      <c r="H150" s="141"/>
      <c r="I150" s="141"/>
      <c r="J150" s="141"/>
      <c r="K150" s="141"/>
    </row>
    <row r="151" spans="1:11" x14ac:dyDescent="0.25">
      <c r="A151" s="148"/>
      <c r="B151" s="141"/>
      <c r="C151" s="141"/>
      <c r="D151" s="141"/>
      <c r="E151" s="141"/>
      <c r="F151" s="141"/>
      <c r="G151" s="141"/>
      <c r="H151" s="141"/>
      <c r="I151" s="141"/>
      <c r="J151" s="141"/>
      <c r="K151" s="141"/>
    </row>
    <row r="152" spans="1:11" x14ac:dyDescent="0.25">
      <c r="A152" s="148"/>
      <c r="B152" s="141"/>
      <c r="C152" s="141"/>
      <c r="D152" s="141"/>
      <c r="E152" s="141"/>
      <c r="F152" s="141"/>
      <c r="G152" s="141"/>
      <c r="H152" s="141"/>
      <c r="I152" s="141"/>
      <c r="J152" s="141"/>
      <c r="K152" s="141"/>
    </row>
    <row r="153" spans="1:11" x14ac:dyDescent="0.25">
      <c r="A153" s="148"/>
      <c r="B153" s="141"/>
      <c r="C153" s="141"/>
      <c r="D153" s="141"/>
      <c r="E153" s="141"/>
      <c r="F153" s="141"/>
      <c r="G153" s="141"/>
      <c r="H153" s="141"/>
      <c r="I153" s="141"/>
      <c r="J153" s="141"/>
      <c r="K153" s="141"/>
    </row>
    <row r="154" spans="1:11" x14ac:dyDescent="0.25">
      <c r="A154" s="148"/>
      <c r="B154" s="141"/>
      <c r="C154" s="141"/>
      <c r="D154" s="141"/>
      <c r="E154" s="141"/>
      <c r="F154" s="141"/>
      <c r="G154" s="141"/>
      <c r="H154" s="141"/>
      <c r="I154" s="141"/>
      <c r="J154" s="141"/>
      <c r="K154" s="141"/>
    </row>
    <row r="155" spans="1:11" x14ac:dyDescent="0.25">
      <c r="A155" s="148"/>
      <c r="B155" s="141"/>
      <c r="C155" s="141"/>
      <c r="D155" s="141"/>
      <c r="E155" s="141"/>
      <c r="F155" s="141"/>
      <c r="G155" s="141"/>
      <c r="H155" s="141"/>
      <c r="I155" s="141"/>
      <c r="J155" s="141"/>
      <c r="K155" s="141"/>
    </row>
    <row r="156" spans="1:11" x14ac:dyDescent="0.25">
      <c r="A156" s="148"/>
      <c r="B156" s="141"/>
      <c r="C156" s="141"/>
      <c r="D156" s="141"/>
      <c r="E156" s="141"/>
      <c r="F156" s="141"/>
      <c r="G156" s="141"/>
      <c r="H156" s="141"/>
      <c r="I156" s="141"/>
      <c r="J156" s="141"/>
      <c r="K156" s="141"/>
    </row>
    <row r="157" spans="1:11" x14ac:dyDescent="0.25">
      <c r="A157" s="148"/>
      <c r="B157" s="141"/>
      <c r="C157" s="141"/>
      <c r="D157" s="141"/>
      <c r="E157" s="141"/>
      <c r="F157" s="141"/>
      <c r="G157" s="141"/>
      <c r="H157" s="141"/>
      <c r="I157" s="141"/>
      <c r="J157" s="141"/>
      <c r="K157" s="141"/>
    </row>
    <row r="158" spans="1:11" x14ac:dyDescent="0.25">
      <c r="A158" s="148"/>
      <c r="B158" s="141"/>
      <c r="C158" s="141"/>
      <c r="D158" s="141"/>
      <c r="E158" s="141"/>
      <c r="F158" s="141"/>
      <c r="G158" s="141"/>
      <c r="H158" s="141"/>
      <c r="I158" s="141"/>
      <c r="J158" s="141"/>
      <c r="K158" s="141"/>
    </row>
    <row r="159" spans="1:11" x14ac:dyDescent="0.25">
      <c r="A159" s="148"/>
      <c r="B159" s="141"/>
      <c r="C159" s="141"/>
      <c r="D159" s="141"/>
      <c r="E159" s="141"/>
      <c r="F159" s="141"/>
      <c r="G159" s="141"/>
      <c r="H159" s="141"/>
      <c r="I159" s="141"/>
      <c r="J159" s="141"/>
      <c r="K159" s="141"/>
    </row>
    <row r="160" spans="1:11" x14ac:dyDescent="0.25">
      <c r="A160" s="148"/>
      <c r="B160" s="141"/>
      <c r="C160" s="141"/>
      <c r="D160" s="141"/>
      <c r="E160" s="141"/>
      <c r="F160" s="141"/>
      <c r="G160" s="141"/>
      <c r="H160" s="141"/>
      <c r="I160" s="141"/>
      <c r="J160" s="141"/>
      <c r="K160" s="141"/>
    </row>
    <row r="161" spans="1:11" x14ac:dyDescent="0.25">
      <c r="A161" s="148"/>
      <c r="B161" s="141"/>
      <c r="C161" s="141"/>
      <c r="D161" s="141"/>
      <c r="E161" s="141"/>
      <c r="F161" s="141"/>
      <c r="G161" s="141"/>
      <c r="H161" s="141"/>
      <c r="I161" s="141"/>
      <c r="J161" s="141"/>
      <c r="K161" s="141"/>
    </row>
    <row r="162" spans="1:11" x14ac:dyDescent="0.25">
      <c r="A162" s="148"/>
      <c r="B162" s="141"/>
      <c r="C162" s="141"/>
      <c r="D162" s="141"/>
      <c r="E162" s="141"/>
      <c r="F162" s="141"/>
      <c r="G162" s="141"/>
      <c r="H162" s="141"/>
      <c r="I162" s="141"/>
      <c r="J162" s="141"/>
      <c r="K162" s="141"/>
    </row>
    <row r="163" spans="1:11" x14ac:dyDescent="0.25">
      <c r="A163" s="148"/>
      <c r="B163" s="141"/>
      <c r="C163" s="141"/>
      <c r="D163" s="141"/>
      <c r="E163" s="141"/>
      <c r="F163" s="141"/>
      <c r="G163" s="141"/>
      <c r="H163" s="141"/>
      <c r="I163" s="141"/>
      <c r="J163" s="141"/>
      <c r="K163" s="141"/>
    </row>
    <row r="164" spans="1:11" x14ac:dyDescent="0.25">
      <c r="A164" s="148"/>
      <c r="B164" s="141"/>
      <c r="C164" s="141"/>
      <c r="D164" s="141"/>
      <c r="E164" s="141"/>
      <c r="F164" s="141"/>
      <c r="G164" s="141"/>
      <c r="H164" s="141"/>
      <c r="I164" s="141"/>
      <c r="J164" s="141"/>
      <c r="K164" s="141"/>
    </row>
    <row r="165" spans="1:11" x14ac:dyDescent="0.25">
      <c r="A165" s="148"/>
      <c r="B165" s="141"/>
      <c r="C165" s="141"/>
      <c r="D165" s="141"/>
      <c r="E165" s="141"/>
      <c r="F165" s="141"/>
      <c r="G165" s="141"/>
      <c r="H165" s="141"/>
      <c r="I165" s="141"/>
      <c r="J165" s="141"/>
      <c r="K165" s="141"/>
    </row>
    <row r="166" spans="1:11" x14ac:dyDescent="0.25">
      <c r="A166" s="148"/>
      <c r="B166" s="141"/>
      <c r="C166" s="141"/>
      <c r="D166" s="141"/>
      <c r="E166" s="141"/>
      <c r="F166" s="141"/>
      <c r="G166" s="141"/>
      <c r="H166" s="141"/>
      <c r="I166" s="141"/>
      <c r="J166" s="141"/>
      <c r="K166" s="141"/>
    </row>
    <row r="167" spans="1:11" x14ac:dyDescent="0.25">
      <c r="A167" s="148"/>
      <c r="B167" s="141"/>
      <c r="C167" s="141"/>
      <c r="D167" s="141"/>
      <c r="E167" s="141"/>
      <c r="F167" s="141"/>
      <c r="G167" s="141"/>
      <c r="H167" s="141"/>
      <c r="I167" s="141"/>
      <c r="J167" s="141"/>
      <c r="K167" s="141"/>
    </row>
    <row r="168" spans="1:11" x14ac:dyDescent="0.25">
      <c r="A168" s="148"/>
      <c r="B168" s="141"/>
      <c r="C168" s="141"/>
      <c r="D168" s="141"/>
      <c r="E168" s="141"/>
      <c r="F168" s="141"/>
      <c r="G168" s="141"/>
      <c r="H168" s="141"/>
      <c r="I168" s="141"/>
      <c r="J168" s="141"/>
      <c r="K168" s="141"/>
    </row>
    <row r="169" spans="1:11" x14ac:dyDescent="0.25">
      <c r="A169" s="148"/>
      <c r="B169" s="141"/>
      <c r="C169" s="141"/>
      <c r="D169" s="141"/>
      <c r="E169" s="141"/>
      <c r="F169" s="141"/>
      <c r="G169" s="141"/>
      <c r="H169" s="141"/>
      <c r="I169" s="141"/>
      <c r="J169" s="141"/>
      <c r="K169" s="141"/>
    </row>
    <row r="170" spans="1:11" x14ac:dyDescent="0.25">
      <c r="A170" s="148"/>
      <c r="B170" s="141"/>
      <c r="C170" s="141"/>
      <c r="D170" s="141"/>
      <c r="E170" s="141"/>
      <c r="F170" s="141"/>
      <c r="G170" s="141"/>
      <c r="H170" s="141"/>
      <c r="I170" s="141"/>
      <c r="J170" s="141"/>
      <c r="K170" s="141"/>
    </row>
    <row r="171" spans="1:11" x14ac:dyDescent="0.25">
      <c r="A171" s="148"/>
      <c r="B171" s="141"/>
      <c r="C171" s="141"/>
      <c r="D171" s="141"/>
      <c r="E171" s="141"/>
      <c r="F171" s="141"/>
      <c r="G171" s="141"/>
      <c r="H171" s="141"/>
      <c r="I171" s="141"/>
      <c r="J171" s="141"/>
      <c r="K171" s="141"/>
    </row>
    <row r="172" spans="1:11" x14ac:dyDescent="0.25">
      <c r="A172" s="148"/>
      <c r="B172" s="141"/>
      <c r="C172" s="141"/>
      <c r="D172" s="141"/>
      <c r="E172" s="141"/>
      <c r="F172" s="141"/>
      <c r="G172" s="141"/>
      <c r="H172" s="141"/>
      <c r="I172" s="141"/>
      <c r="J172" s="141"/>
      <c r="K172" s="141"/>
    </row>
    <row r="173" spans="1:11" x14ac:dyDescent="0.25">
      <c r="A173" s="148"/>
      <c r="B173" s="141"/>
      <c r="C173" s="141"/>
      <c r="D173" s="141"/>
      <c r="E173" s="141"/>
      <c r="F173" s="141"/>
      <c r="G173" s="141"/>
      <c r="H173" s="141"/>
      <c r="I173" s="141"/>
      <c r="J173" s="141"/>
      <c r="K173" s="141"/>
    </row>
    <row r="174" spans="1:11" x14ac:dyDescent="0.25">
      <c r="A174" s="148"/>
      <c r="B174" s="141"/>
      <c r="C174" s="141"/>
      <c r="D174" s="141"/>
      <c r="E174" s="141"/>
      <c r="F174" s="141"/>
      <c r="G174" s="141"/>
      <c r="H174" s="141"/>
      <c r="I174" s="141"/>
      <c r="J174" s="141"/>
      <c r="K174" s="141"/>
    </row>
    <row r="175" spans="1:11" x14ac:dyDescent="0.25">
      <c r="A175" s="148"/>
      <c r="B175" s="141"/>
      <c r="C175" s="141"/>
      <c r="D175" s="141"/>
      <c r="E175" s="141"/>
      <c r="F175" s="141"/>
      <c r="G175" s="141"/>
      <c r="H175" s="141"/>
      <c r="I175" s="141"/>
      <c r="J175" s="141"/>
      <c r="K175" s="141"/>
    </row>
    <row r="176" spans="1:11" x14ac:dyDescent="0.25">
      <c r="A176" s="148"/>
      <c r="B176" s="141"/>
      <c r="C176" s="141"/>
      <c r="D176" s="141"/>
      <c r="E176" s="141"/>
      <c r="F176" s="141"/>
      <c r="G176" s="141"/>
      <c r="H176" s="141"/>
      <c r="I176" s="141"/>
      <c r="J176" s="141"/>
      <c r="K176" s="141"/>
    </row>
    <row r="177" spans="1:11" x14ac:dyDescent="0.25">
      <c r="A177" s="148"/>
      <c r="B177" s="141"/>
      <c r="C177" s="141"/>
      <c r="D177" s="141"/>
      <c r="E177" s="141"/>
      <c r="F177" s="141"/>
      <c r="G177" s="141"/>
      <c r="H177" s="141"/>
      <c r="I177" s="141"/>
      <c r="J177" s="141"/>
      <c r="K177" s="141"/>
    </row>
    <row r="178" spans="1:11" x14ac:dyDescent="0.25">
      <c r="A178" s="148"/>
      <c r="B178" s="141"/>
      <c r="C178" s="141"/>
      <c r="D178" s="141"/>
      <c r="E178" s="141"/>
      <c r="F178" s="141"/>
      <c r="G178" s="141"/>
      <c r="H178" s="141"/>
      <c r="I178" s="141"/>
      <c r="J178" s="141"/>
      <c r="K178" s="141"/>
    </row>
    <row r="179" spans="1:11" x14ac:dyDescent="0.25">
      <c r="A179" s="148"/>
      <c r="B179" s="141"/>
      <c r="C179" s="141"/>
      <c r="D179" s="141"/>
      <c r="E179" s="141"/>
      <c r="F179" s="141"/>
      <c r="G179" s="141"/>
      <c r="H179" s="141"/>
      <c r="I179" s="141"/>
      <c r="J179" s="141"/>
      <c r="K179" s="141"/>
    </row>
    <row r="180" spans="1:11" x14ac:dyDescent="0.25">
      <c r="A180" s="148"/>
      <c r="B180" s="141"/>
      <c r="C180" s="141"/>
      <c r="D180" s="141"/>
      <c r="E180" s="141"/>
      <c r="F180" s="141"/>
      <c r="G180" s="141"/>
      <c r="H180" s="141"/>
      <c r="I180" s="141"/>
      <c r="J180" s="141"/>
      <c r="K180" s="141"/>
    </row>
    <row r="181" spans="1:11" x14ac:dyDescent="0.25">
      <c r="A181" s="148"/>
      <c r="B181" s="141"/>
      <c r="C181" s="141"/>
      <c r="D181" s="141"/>
      <c r="E181" s="141"/>
      <c r="F181" s="141"/>
      <c r="G181" s="141"/>
      <c r="H181" s="141"/>
      <c r="I181" s="141"/>
      <c r="J181" s="141"/>
      <c r="K181" s="141"/>
    </row>
    <row r="182" spans="1:11" x14ac:dyDescent="0.25">
      <c r="A182" s="148"/>
      <c r="B182" s="141"/>
      <c r="C182" s="141"/>
      <c r="D182" s="141"/>
      <c r="E182" s="141"/>
      <c r="F182" s="141"/>
      <c r="G182" s="141"/>
      <c r="H182" s="141"/>
      <c r="I182" s="141"/>
      <c r="J182" s="141"/>
      <c r="K182" s="141"/>
    </row>
    <row r="183" spans="1:11" x14ac:dyDescent="0.25">
      <c r="A183" s="148"/>
      <c r="B183" s="141"/>
      <c r="C183" s="141"/>
      <c r="D183" s="141"/>
      <c r="E183" s="141"/>
      <c r="F183" s="141"/>
      <c r="G183" s="141"/>
      <c r="H183" s="141"/>
      <c r="I183" s="141"/>
      <c r="J183" s="141"/>
      <c r="K183" s="141"/>
    </row>
    <row r="184" spans="1:11" x14ac:dyDescent="0.25">
      <c r="A184" s="148"/>
      <c r="B184" s="141"/>
      <c r="C184" s="141"/>
      <c r="D184" s="141"/>
      <c r="E184" s="141"/>
      <c r="F184" s="141"/>
      <c r="G184" s="141"/>
      <c r="H184" s="141"/>
      <c r="I184" s="141"/>
      <c r="J184" s="141"/>
      <c r="K184" s="141"/>
    </row>
    <row r="185" spans="1:11" x14ac:dyDescent="0.25">
      <c r="A185" s="148"/>
      <c r="B185" s="141"/>
      <c r="C185" s="141"/>
      <c r="D185" s="141"/>
      <c r="E185" s="141"/>
      <c r="F185" s="141"/>
      <c r="G185" s="141"/>
      <c r="H185" s="141"/>
      <c r="I185" s="141"/>
      <c r="J185" s="141"/>
      <c r="K185" s="141"/>
    </row>
    <row r="186" spans="1:11" x14ac:dyDescent="0.25">
      <c r="A186" s="148"/>
      <c r="B186" s="141"/>
      <c r="C186" s="141"/>
      <c r="D186" s="141"/>
      <c r="E186" s="141"/>
      <c r="F186" s="141"/>
      <c r="G186" s="141"/>
      <c r="H186" s="141"/>
      <c r="I186" s="141"/>
      <c r="J186" s="141"/>
      <c r="K186" s="141"/>
    </row>
    <row r="187" spans="1:11" x14ac:dyDescent="0.25">
      <c r="A187" s="148"/>
      <c r="B187" s="141"/>
      <c r="C187" s="141"/>
      <c r="D187" s="141"/>
      <c r="E187" s="141"/>
      <c r="F187" s="141"/>
      <c r="G187" s="141"/>
      <c r="H187" s="141"/>
      <c r="I187" s="141"/>
      <c r="J187" s="141"/>
      <c r="K187" s="141"/>
    </row>
    <row r="188" spans="1:11" x14ac:dyDescent="0.25">
      <c r="A188" s="148"/>
      <c r="B188" s="141"/>
      <c r="C188" s="141"/>
      <c r="D188" s="141"/>
      <c r="E188" s="141"/>
      <c r="F188" s="141"/>
      <c r="G188" s="141"/>
      <c r="H188" s="141"/>
      <c r="I188" s="141"/>
      <c r="J188" s="141"/>
      <c r="K188" s="141"/>
    </row>
    <row r="189" spans="1:11" x14ac:dyDescent="0.25">
      <c r="A189" s="148"/>
      <c r="B189" s="141"/>
      <c r="C189" s="141"/>
      <c r="D189" s="141"/>
      <c r="E189" s="141"/>
      <c r="F189" s="141"/>
      <c r="G189" s="141"/>
      <c r="H189" s="141"/>
      <c r="I189" s="141"/>
      <c r="J189" s="141"/>
      <c r="K189" s="141"/>
    </row>
    <row r="190" spans="1:11" x14ac:dyDescent="0.25">
      <c r="A190" s="148"/>
      <c r="B190" s="141"/>
      <c r="C190" s="141"/>
      <c r="D190" s="141"/>
      <c r="E190" s="141"/>
      <c r="F190" s="141"/>
      <c r="G190" s="141"/>
      <c r="H190" s="141"/>
      <c r="I190" s="141"/>
      <c r="J190" s="141"/>
      <c r="K190" s="141"/>
    </row>
    <row r="191" spans="1:11" x14ac:dyDescent="0.25">
      <c r="A191" s="148"/>
      <c r="B191" s="141"/>
      <c r="C191" s="141"/>
      <c r="D191" s="141"/>
      <c r="E191" s="141"/>
      <c r="F191" s="141"/>
      <c r="G191" s="141"/>
      <c r="H191" s="141"/>
      <c r="I191" s="141"/>
      <c r="J191" s="141"/>
      <c r="K191" s="141"/>
    </row>
    <row r="192" spans="1:11" x14ac:dyDescent="0.25">
      <c r="A192" s="148"/>
      <c r="B192" s="141"/>
      <c r="C192" s="141"/>
      <c r="D192" s="141"/>
      <c r="E192" s="141"/>
      <c r="F192" s="141"/>
      <c r="G192" s="141"/>
      <c r="H192" s="141"/>
      <c r="I192" s="141"/>
      <c r="J192" s="141"/>
      <c r="K192" s="141"/>
    </row>
    <row r="193" spans="1:11" x14ac:dyDescent="0.25">
      <c r="A193" s="148"/>
      <c r="B193" s="141"/>
      <c r="C193" s="141"/>
      <c r="D193" s="141"/>
      <c r="E193" s="141"/>
      <c r="F193" s="141"/>
      <c r="G193" s="141"/>
      <c r="H193" s="141"/>
      <c r="I193" s="141"/>
      <c r="J193" s="141"/>
      <c r="K193" s="141"/>
    </row>
    <row r="194" spans="1:11" x14ac:dyDescent="0.25">
      <c r="A194" s="148"/>
      <c r="B194" s="141"/>
      <c r="C194" s="141"/>
      <c r="D194" s="141"/>
      <c r="E194" s="141"/>
      <c r="F194" s="141"/>
      <c r="G194" s="141"/>
      <c r="H194" s="141"/>
      <c r="I194" s="141"/>
      <c r="J194" s="141"/>
      <c r="K194" s="141"/>
    </row>
    <row r="195" spans="1:11" x14ac:dyDescent="0.25">
      <c r="A195" s="148"/>
      <c r="B195" s="141"/>
      <c r="C195" s="141"/>
      <c r="D195" s="141"/>
      <c r="E195" s="141"/>
      <c r="F195" s="141"/>
      <c r="G195" s="141"/>
      <c r="H195" s="141"/>
      <c r="I195" s="141"/>
      <c r="J195" s="141"/>
      <c r="K195" s="141"/>
    </row>
    <row r="196" spans="1:11" x14ac:dyDescent="0.25">
      <c r="A196" s="148"/>
      <c r="B196" s="141"/>
      <c r="C196" s="141"/>
      <c r="D196" s="141"/>
      <c r="E196" s="141"/>
      <c r="F196" s="141"/>
      <c r="G196" s="141"/>
      <c r="H196" s="141"/>
      <c r="I196" s="141"/>
      <c r="J196" s="141"/>
      <c r="K196" s="141"/>
    </row>
    <row r="197" spans="1:11" x14ac:dyDescent="0.25">
      <c r="A197" s="148"/>
      <c r="B197" s="141"/>
      <c r="C197" s="141"/>
      <c r="D197" s="141"/>
      <c r="E197" s="141"/>
      <c r="F197" s="141"/>
      <c r="G197" s="141"/>
      <c r="H197" s="141"/>
      <c r="I197" s="141"/>
      <c r="J197" s="141"/>
      <c r="K197" s="141"/>
    </row>
    <row r="198" spans="1:11" x14ac:dyDescent="0.25">
      <c r="A198" s="148"/>
      <c r="B198" s="141"/>
      <c r="C198" s="141"/>
      <c r="D198" s="141"/>
      <c r="E198" s="141"/>
      <c r="F198" s="141"/>
      <c r="G198" s="141"/>
      <c r="H198" s="141"/>
      <c r="I198" s="141"/>
      <c r="J198" s="141"/>
      <c r="K198" s="141"/>
    </row>
    <row r="199" spans="1:11" x14ac:dyDescent="0.25">
      <c r="A199" s="148"/>
      <c r="B199" s="141"/>
      <c r="C199" s="141"/>
      <c r="D199" s="141"/>
      <c r="E199" s="141"/>
      <c r="F199" s="141"/>
      <c r="G199" s="141"/>
      <c r="H199" s="141"/>
      <c r="I199" s="141"/>
      <c r="J199" s="141"/>
      <c r="K199" s="141"/>
    </row>
    <row r="200" spans="1:11" x14ac:dyDescent="0.25">
      <c r="A200" s="148"/>
      <c r="B200" s="141"/>
      <c r="C200" s="141"/>
      <c r="D200" s="141"/>
      <c r="E200" s="141"/>
      <c r="F200" s="141"/>
      <c r="G200" s="141"/>
      <c r="H200" s="141"/>
      <c r="I200" s="141"/>
      <c r="J200" s="141"/>
      <c r="K200" s="141"/>
    </row>
    <row r="201" spans="1:11" x14ac:dyDescent="0.25">
      <c r="A201" s="148"/>
      <c r="B201" s="141"/>
      <c r="C201" s="141"/>
      <c r="D201" s="141"/>
      <c r="E201" s="141"/>
      <c r="F201" s="141"/>
      <c r="G201" s="141"/>
      <c r="H201" s="141"/>
      <c r="I201" s="141"/>
      <c r="J201" s="141"/>
      <c r="K201" s="141"/>
    </row>
    <row r="202" spans="1:11" x14ac:dyDescent="0.25">
      <c r="A202" s="148"/>
      <c r="B202" s="141"/>
      <c r="C202" s="141"/>
      <c r="D202" s="141"/>
      <c r="E202" s="141"/>
      <c r="F202" s="141"/>
      <c r="G202" s="141"/>
      <c r="H202" s="141"/>
      <c r="I202" s="141"/>
      <c r="J202" s="141"/>
      <c r="K202" s="141"/>
    </row>
    <row r="203" spans="1:11" x14ac:dyDescent="0.25">
      <c r="A203" s="148"/>
      <c r="B203" s="141"/>
      <c r="C203" s="141"/>
      <c r="D203" s="141"/>
      <c r="E203" s="141"/>
      <c r="F203" s="141"/>
      <c r="G203" s="141"/>
      <c r="H203" s="141"/>
      <c r="I203" s="141"/>
      <c r="J203" s="141"/>
      <c r="K203" s="141"/>
    </row>
    <row r="204" spans="1:11" x14ac:dyDescent="0.25">
      <c r="A204" s="148"/>
      <c r="B204" s="141"/>
      <c r="C204" s="141"/>
      <c r="D204" s="141"/>
      <c r="E204" s="141"/>
      <c r="F204" s="141"/>
      <c r="G204" s="141"/>
      <c r="H204" s="141"/>
      <c r="I204" s="141"/>
      <c r="J204" s="141"/>
      <c r="K204" s="141"/>
    </row>
    <row r="205" spans="1:11" x14ac:dyDescent="0.25">
      <c r="A205" s="148"/>
      <c r="B205" s="141"/>
      <c r="C205" s="141"/>
      <c r="D205" s="141"/>
      <c r="E205" s="141"/>
      <c r="F205" s="141"/>
      <c r="G205" s="141"/>
      <c r="H205" s="141"/>
      <c r="I205" s="141"/>
      <c r="J205" s="141"/>
      <c r="K205" s="141"/>
    </row>
    <row r="206" spans="1:11" x14ac:dyDescent="0.25">
      <c r="A206" s="148"/>
      <c r="B206" s="141"/>
      <c r="C206" s="141"/>
      <c r="D206" s="141"/>
      <c r="E206" s="141"/>
      <c r="F206" s="141"/>
      <c r="G206" s="141"/>
      <c r="H206" s="141"/>
      <c r="I206" s="141"/>
      <c r="J206" s="141"/>
      <c r="K206" s="141"/>
    </row>
    <row r="207" spans="1:11" x14ac:dyDescent="0.25">
      <c r="A207" s="148"/>
      <c r="B207" s="141"/>
      <c r="C207" s="141"/>
      <c r="D207" s="141"/>
      <c r="E207" s="141"/>
      <c r="F207" s="141"/>
      <c r="G207" s="141"/>
      <c r="H207" s="141"/>
      <c r="I207" s="141"/>
      <c r="J207" s="141"/>
      <c r="K207" s="141"/>
    </row>
    <row r="208" spans="1:11" x14ac:dyDescent="0.25">
      <c r="A208" s="148"/>
      <c r="B208" s="141"/>
      <c r="C208" s="141"/>
      <c r="D208" s="141"/>
      <c r="E208" s="141"/>
      <c r="F208" s="141"/>
      <c r="G208" s="141"/>
      <c r="H208" s="141"/>
      <c r="I208" s="141"/>
      <c r="J208" s="141"/>
      <c r="K208" s="141"/>
    </row>
    <row r="209" spans="1:11" x14ac:dyDescent="0.25">
      <c r="A209" s="148"/>
      <c r="B209" s="141"/>
      <c r="C209" s="141"/>
      <c r="D209" s="141"/>
      <c r="E209" s="141"/>
      <c r="F209" s="141"/>
      <c r="G209" s="141"/>
      <c r="H209" s="141"/>
      <c r="I209" s="141"/>
      <c r="J209" s="141"/>
      <c r="K209" s="141"/>
    </row>
    <row r="210" spans="1:11" x14ac:dyDescent="0.25">
      <c r="A210" s="148"/>
      <c r="B210" s="141"/>
      <c r="C210" s="141"/>
      <c r="D210" s="141"/>
      <c r="E210" s="141"/>
      <c r="F210" s="141"/>
      <c r="G210" s="141"/>
      <c r="H210" s="141"/>
      <c r="I210" s="141"/>
      <c r="J210" s="141"/>
      <c r="K210" s="141"/>
    </row>
    <row r="211" spans="1:11" x14ac:dyDescent="0.25">
      <c r="A211" s="148"/>
      <c r="B211" s="141"/>
      <c r="C211" s="141"/>
      <c r="D211" s="141"/>
      <c r="E211" s="141"/>
      <c r="F211" s="141"/>
      <c r="G211" s="141"/>
      <c r="H211" s="141"/>
      <c r="I211" s="141"/>
      <c r="J211" s="141"/>
      <c r="K211" s="141"/>
    </row>
    <row r="212" spans="1:11" x14ac:dyDescent="0.25">
      <c r="A212" s="148"/>
      <c r="B212" s="141"/>
      <c r="C212" s="141"/>
      <c r="D212" s="141"/>
      <c r="E212" s="141"/>
      <c r="F212" s="141"/>
      <c r="G212" s="141"/>
      <c r="H212" s="141"/>
      <c r="I212" s="141"/>
      <c r="J212" s="141"/>
      <c r="K212" s="141"/>
    </row>
    <row r="213" spans="1:11" x14ac:dyDescent="0.25">
      <c r="A213" s="148"/>
      <c r="B213" s="141"/>
      <c r="C213" s="141"/>
      <c r="D213" s="141"/>
      <c r="E213" s="141"/>
      <c r="F213" s="141"/>
      <c r="G213" s="141"/>
      <c r="H213" s="141"/>
      <c r="I213" s="141"/>
      <c r="J213" s="141"/>
      <c r="K213" s="141"/>
    </row>
    <row r="214" spans="1:11" x14ac:dyDescent="0.25">
      <c r="A214" s="148"/>
      <c r="B214" s="141"/>
      <c r="C214" s="141"/>
      <c r="D214" s="141"/>
      <c r="E214" s="141"/>
      <c r="F214" s="141"/>
      <c r="G214" s="141"/>
      <c r="H214" s="141"/>
      <c r="I214" s="141"/>
      <c r="J214" s="141"/>
      <c r="K214" s="141"/>
    </row>
    <row r="215" spans="1:11" x14ac:dyDescent="0.25">
      <c r="A215" s="148"/>
      <c r="B215" s="141"/>
      <c r="C215" s="141"/>
      <c r="D215" s="141"/>
      <c r="E215" s="141"/>
      <c r="F215" s="141"/>
      <c r="G215" s="141"/>
      <c r="H215" s="141"/>
      <c r="I215" s="141"/>
      <c r="J215" s="141"/>
      <c r="K215" s="141"/>
    </row>
    <row r="216" spans="1:11" x14ac:dyDescent="0.25">
      <c r="A216" s="148"/>
      <c r="B216" s="141"/>
      <c r="C216" s="141"/>
      <c r="D216" s="141"/>
      <c r="E216" s="141"/>
      <c r="F216" s="141"/>
      <c r="G216" s="141"/>
      <c r="H216" s="141"/>
      <c r="I216" s="141"/>
      <c r="J216" s="141"/>
      <c r="K216" s="141"/>
    </row>
    <row r="217" spans="1:11" x14ac:dyDescent="0.25">
      <c r="A217" s="148"/>
      <c r="B217" s="141"/>
      <c r="C217" s="141"/>
      <c r="D217" s="141"/>
      <c r="E217" s="141"/>
      <c r="F217" s="141"/>
      <c r="G217" s="141"/>
      <c r="H217" s="141"/>
      <c r="I217" s="141"/>
      <c r="J217" s="141"/>
      <c r="K217" s="141"/>
    </row>
    <row r="218" spans="1:11" x14ac:dyDescent="0.25">
      <c r="A218" s="148"/>
      <c r="B218" s="141"/>
      <c r="C218" s="141"/>
      <c r="D218" s="141"/>
      <c r="E218" s="141"/>
      <c r="F218" s="141"/>
      <c r="G218" s="141"/>
      <c r="H218" s="141"/>
      <c r="I218" s="141"/>
      <c r="J218" s="141"/>
      <c r="K218" s="141"/>
    </row>
    <row r="219" spans="1:11" x14ac:dyDescent="0.25">
      <c r="A219" s="148"/>
      <c r="B219" s="141"/>
      <c r="C219" s="141"/>
      <c r="D219" s="141"/>
      <c r="E219" s="141"/>
      <c r="F219" s="141"/>
      <c r="G219" s="141"/>
      <c r="H219" s="141"/>
      <c r="I219" s="141"/>
      <c r="J219" s="141"/>
      <c r="K219" s="141"/>
    </row>
    <row r="220" spans="1:11" x14ac:dyDescent="0.25">
      <c r="A220" s="148"/>
      <c r="B220" s="141"/>
      <c r="C220" s="141"/>
      <c r="D220" s="141"/>
      <c r="E220" s="141"/>
      <c r="F220" s="141"/>
      <c r="G220" s="141"/>
      <c r="H220" s="141"/>
      <c r="I220" s="141"/>
      <c r="J220" s="141"/>
      <c r="K220" s="141"/>
    </row>
    <row r="221" spans="1:11" x14ac:dyDescent="0.25">
      <c r="A221" s="148"/>
      <c r="B221" s="141"/>
      <c r="C221" s="141"/>
      <c r="D221" s="141"/>
      <c r="E221" s="141"/>
      <c r="F221" s="141"/>
      <c r="G221" s="141"/>
      <c r="H221" s="141"/>
      <c r="I221" s="141"/>
      <c r="J221" s="141"/>
      <c r="K221" s="141"/>
    </row>
    <row r="222" spans="1:11" x14ac:dyDescent="0.25">
      <c r="A222" s="148"/>
      <c r="B222" s="141"/>
      <c r="C222" s="141"/>
      <c r="D222" s="141"/>
      <c r="E222" s="141"/>
      <c r="F222" s="141"/>
      <c r="G222" s="141"/>
      <c r="H222" s="141"/>
      <c r="I222" s="141"/>
      <c r="J222" s="141"/>
      <c r="K222" s="141"/>
    </row>
    <row r="223" spans="1:11" x14ac:dyDescent="0.25">
      <c r="A223" s="148"/>
      <c r="B223" s="141"/>
      <c r="C223" s="141"/>
      <c r="D223" s="141"/>
      <c r="E223" s="141"/>
      <c r="F223" s="141"/>
      <c r="G223" s="141"/>
      <c r="H223" s="141"/>
      <c r="I223" s="141"/>
      <c r="J223" s="141"/>
      <c r="K223" s="141"/>
    </row>
    <row r="224" spans="1:11" x14ac:dyDescent="0.25">
      <c r="A224" s="148"/>
      <c r="B224" s="141"/>
      <c r="C224" s="141"/>
      <c r="D224" s="141"/>
      <c r="E224" s="141"/>
      <c r="F224" s="141"/>
      <c r="G224" s="141"/>
      <c r="H224" s="141"/>
      <c r="I224" s="141"/>
      <c r="J224" s="141"/>
      <c r="K224" s="141"/>
    </row>
    <row r="225" spans="1:11" x14ac:dyDescent="0.25">
      <c r="A225" s="148"/>
      <c r="B225" s="141"/>
      <c r="C225" s="141"/>
      <c r="D225" s="141"/>
      <c r="E225" s="141"/>
      <c r="F225" s="141"/>
      <c r="G225" s="141"/>
      <c r="H225" s="141"/>
      <c r="I225" s="141"/>
      <c r="J225" s="141"/>
      <c r="K225" s="141"/>
    </row>
    <row r="226" spans="1:11" x14ac:dyDescent="0.25">
      <c r="A226" s="148"/>
      <c r="B226" s="141"/>
      <c r="C226" s="141"/>
      <c r="D226" s="141"/>
      <c r="E226" s="141"/>
      <c r="F226" s="141"/>
      <c r="G226" s="141"/>
      <c r="H226" s="141"/>
      <c r="I226" s="141"/>
      <c r="J226" s="141"/>
      <c r="K226" s="141"/>
    </row>
    <row r="227" spans="1:11" x14ac:dyDescent="0.25">
      <c r="A227" s="148"/>
      <c r="B227" s="141"/>
      <c r="C227" s="141"/>
      <c r="D227" s="141"/>
      <c r="E227" s="141"/>
      <c r="F227" s="141"/>
      <c r="G227" s="141"/>
      <c r="H227" s="141"/>
      <c r="I227" s="141"/>
      <c r="J227" s="141"/>
      <c r="K227" s="141"/>
    </row>
    <row r="228" spans="1:11" x14ac:dyDescent="0.25">
      <c r="A228" s="148"/>
      <c r="B228" s="141"/>
      <c r="C228" s="141"/>
      <c r="D228" s="141"/>
      <c r="E228" s="141"/>
      <c r="F228" s="141"/>
      <c r="G228" s="141"/>
      <c r="H228" s="141"/>
      <c r="I228" s="141"/>
      <c r="J228" s="141"/>
      <c r="K228" s="141"/>
    </row>
    <row r="229" spans="1:11" x14ac:dyDescent="0.25">
      <c r="A229" s="148"/>
      <c r="B229" s="141"/>
      <c r="C229" s="141"/>
      <c r="D229" s="141"/>
      <c r="E229" s="141"/>
      <c r="F229" s="141"/>
      <c r="G229" s="141"/>
      <c r="H229" s="141"/>
      <c r="I229" s="141"/>
      <c r="J229" s="141"/>
      <c r="K229" s="141"/>
    </row>
    <row r="230" spans="1:11" x14ac:dyDescent="0.25">
      <c r="A230" s="148"/>
      <c r="B230" s="141"/>
      <c r="C230" s="141"/>
      <c r="D230" s="141"/>
      <c r="E230" s="141"/>
      <c r="F230" s="141"/>
      <c r="G230" s="141"/>
      <c r="H230" s="141"/>
      <c r="I230" s="141"/>
      <c r="J230" s="141"/>
      <c r="K230" s="141"/>
    </row>
    <row r="231" spans="1:11" x14ac:dyDescent="0.25">
      <c r="A231" s="148"/>
      <c r="B231" s="141"/>
      <c r="C231" s="141"/>
      <c r="D231" s="141"/>
      <c r="E231" s="141"/>
      <c r="F231" s="141"/>
      <c r="G231" s="141"/>
      <c r="H231" s="141"/>
      <c r="I231" s="141"/>
      <c r="J231" s="141"/>
      <c r="K231" s="141"/>
    </row>
    <row r="232" spans="1:11" x14ac:dyDescent="0.25">
      <c r="A232" s="148"/>
      <c r="B232" s="141"/>
      <c r="C232" s="141"/>
      <c r="D232" s="141"/>
      <c r="E232" s="141"/>
      <c r="F232" s="141"/>
      <c r="G232" s="141"/>
      <c r="H232" s="141"/>
      <c r="I232" s="141"/>
      <c r="J232" s="141"/>
      <c r="K232" s="141"/>
    </row>
    <row r="233" spans="1:11" x14ac:dyDescent="0.25">
      <c r="A233" s="148"/>
      <c r="B233" s="141"/>
      <c r="C233" s="141"/>
      <c r="D233" s="141"/>
      <c r="E233" s="141"/>
      <c r="F233" s="141"/>
      <c r="G233" s="141"/>
      <c r="H233" s="141"/>
      <c r="I233" s="141"/>
      <c r="J233" s="141"/>
      <c r="K233" s="141"/>
    </row>
    <row r="234" spans="1:11" x14ac:dyDescent="0.25">
      <c r="A234" s="148"/>
      <c r="B234" s="141"/>
      <c r="C234" s="141"/>
      <c r="D234" s="141"/>
      <c r="E234" s="141"/>
      <c r="F234" s="141"/>
      <c r="G234" s="141"/>
      <c r="H234" s="141"/>
      <c r="I234" s="141"/>
      <c r="J234" s="141"/>
      <c r="K234" s="141"/>
    </row>
    <row r="235" spans="1:11" x14ac:dyDescent="0.25">
      <c r="A235" s="148"/>
      <c r="B235" s="141"/>
      <c r="C235" s="141"/>
      <c r="D235" s="141"/>
      <c r="E235" s="141"/>
      <c r="F235" s="141"/>
      <c r="G235" s="141"/>
      <c r="H235" s="141"/>
      <c r="I235" s="141"/>
      <c r="J235" s="141"/>
      <c r="K235" s="141"/>
    </row>
    <row r="236" spans="1:11" x14ac:dyDescent="0.25">
      <c r="A236" s="148"/>
      <c r="B236" s="141"/>
      <c r="C236" s="141"/>
      <c r="D236" s="141"/>
      <c r="E236" s="141"/>
      <c r="F236" s="141"/>
      <c r="G236" s="141"/>
      <c r="H236" s="141"/>
      <c r="I236" s="141"/>
      <c r="J236" s="141"/>
      <c r="K236" s="141"/>
    </row>
    <row r="237" spans="1:11" x14ac:dyDescent="0.25">
      <c r="A237" s="148"/>
      <c r="B237" s="141"/>
      <c r="C237" s="141"/>
      <c r="D237" s="141"/>
      <c r="E237" s="141"/>
      <c r="F237" s="141"/>
      <c r="G237" s="141"/>
      <c r="H237" s="141"/>
      <c r="I237" s="141"/>
      <c r="J237" s="141"/>
      <c r="K237" s="141"/>
    </row>
    <row r="238" spans="1:11" x14ac:dyDescent="0.25">
      <c r="A238" s="148"/>
      <c r="B238" s="141"/>
      <c r="C238" s="141"/>
      <c r="D238" s="141"/>
      <c r="E238" s="141"/>
      <c r="F238" s="141"/>
      <c r="G238" s="141"/>
      <c r="H238" s="141"/>
      <c r="I238" s="141"/>
      <c r="J238" s="141"/>
      <c r="K238" s="141"/>
    </row>
    <row r="239" spans="1:11" x14ac:dyDescent="0.25">
      <c r="A239" s="148"/>
      <c r="B239" s="141"/>
      <c r="C239" s="141"/>
      <c r="D239" s="141"/>
      <c r="E239" s="141"/>
      <c r="F239" s="141"/>
      <c r="G239" s="141"/>
      <c r="H239" s="141"/>
      <c r="I239" s="141"/>
      <c r="J239" s="141"/>
      <c r="K239" s="141"/>
    </row>
    <row r="240" spans="1:11" x14ac:dyDescent="0.25">
      <c r="A240" s="148"/>
      <c r="B240" s="141"/>
      <c r="C240" s="141"/>
      <c r="D240" s="141"/>
      <c r="E240" s="141"/>
      <c r="F240" s="141"/>
      <c r="G240" s="141"/>
      <c r="H240" s="141"/>
      <c r="I240" s="141"/>
      <c r="J240" s="141"/>
      <c r="K240" s="141"/>
    </row>
    <row r="241" spans="1:11" x14ac:dyDescent="0.25">
      <c r="A241" s="148"/>
      <c r="B241" s="141"/>
      <c r="C241" s="141"/>
      <c r="D241" s="141"/>
      <c r="E241" s="141"/>
      <c r="F241" s="141"/>
      <c r="G241" s="141"/>
      <c r="H241" s="141"/>
      <c r="I241" s="141"/>
      <c r="J241" s="141"/>
      <c r="K241" s="141"/>
    </row>
    <row r="242" spans="1:11" x14ac:dyDescent="0.25">
      <c r="A242" s="148"/>
      <c r="B242" s="141"/>
      <c r="C242" s="141"/>
      <c r="D242" s="141"/>
      <c r="E242" s="141"/>
      <c r="F242" s="141"/>
      <c r="G242" s="141"/>
      <c r="H242" s="141"/>
      <c r="I242" s="141"/>
      <c r="J242" s="141"/>
      <c r="K242" s="141"/>
    </row>
    <row r="243" spans="1:11" x14ac:dyDescent="0.25">
      <c r="A243" s="148"/>
      <c r="B243" s="141"/>
      <c r="C243" s="141"/>
      <c r="D243" s="141"/>
      <c r="E243" s="141"/>
      <c r="F243" s="141"/>
      <c r="G243" s="141"/>
      <c r="H243" s="141"/>
      <c r="I243" s="141"/>
      <c r="J243" s="141"/>
      <c r="K243" s="141"/>
    </row>
    <row r="244" spans="1:11" x14ac:dyDescent="0.25">
      <c r="A244" s="148"/>
      <c r="B244" s="141"/>
      <c r="C244" s="141"/>
      <c r="D244" s="141"/>
      <c r="E244" s="141"/>
      <c r="F244" s="141"/>
      <c r="G244" s="141"/>
      <c r="H244" s="141"/>
      <c r="I244" s="141"/>
      <c r="J244" s="141"/>
      <c r="K244" s="141"/>
    </row>
    <row r="245" spans="1:11" x14ac:dyDescent="0.25">
      <c r="A245" s="148"/>
      <c r="B245" s="141"/>
      <c r="C245" s="141"/>
      <c r="D245" s="141"/>
      <c r="E245" s="141"/>
      <c r="F245" s="141"/>
      <c r="G245" s="141"/>
      <c r="H245" s="141"/>
      <c r="I245" s="141"/>
      <c r="J245" s="141"/>
      <c r="K245" s="141"/>
    </row>
    <row r="246" spans="1:11" x14ac:dyDescent="0.25">
      <c r="A246" s="148"/>
      <c r="B246" s="141"/>
      <c r="C246" s="141"/>
      <c r="D246" s="141"/>
      <c r="E246" s="141"/>
      <c r="F246" s="141"/>
      <c r="G246" s="141"/>
      <c r="H246" s="141"/>
      <c r="I246" s="141"/>
      <c r="J246" s="141"/>
      <c r="K246" s="141"/>
    </row>
    <row r="247" spans="1:11" x14ac:dyDescent="0.25">
      <c r="A247" s="148"/>
      <c r="B247" s="141"/>
      <c r="C247" s="141"/>
      <c r="D247" s="141"/>
      <c r="E247" s="141"/>
      <c r="F247" s="141"/>
      <c r="G247" s="141"/>
      <c r="H247" s="141"/>
      <c r="I247" s="141"/>
      <c r="J247" s="141"/>
      <c r="K247" s="141"/>
    </row>
    <row r="248" spans="1:11" x14ac:dyDescent="0.25">
      <c r="A248" s="148"/>
      <c r="B248" s="141"/>
      <c r="C248" s="141"/>
      <c r="D248" s="141"/>
      <c r="E248" s="141"/>
      <c r="F248" s="141"/>
      <c r="G248" s="141"/>
      <c r="H248" s="141"/>
      <c r="I248" s="141"/>
      <c r="J248" s="141"/>
      <c r="K248" s="141"/>
    </row>
    <row r="249" spans="1:11" x14ac:dyDescent="0.25">
      <c r="A249" s="148"/>
      <c r="B249" s="141"/>
      <c r="C249" s="141"/>
      <c r="D249" s="141"/>
      <c r="E249" s="141"/>
      <c r="F249" s="141"/>
      <c r="G249" s="141"/>
      <c r="H249" s="141"/>
      <c r="I249" s="141"/>
      <c r="J249" s="141"/>
      <c r="K249" s="141"/>
    </row>
    <row r="250" spans="1:11" x14ac:dyDescent="0.25">
      <c r="A250" s="148"/>
      <c r="B250" s="141"/>
      <c r="C250" s="141"/>
      <c r="D250" s="141"/>
      <c r="E250" s="141"/>
      <c r="F250" s="141"/>
      <c r="G250" s="141"/>
      <c r="H250" s="141"/>
      <c r="I250" s="141"/>
      <c r="J250" s="141"/>
      <c r="K250" s="141"/>
    </row>
    <row r="251" spans="1:11" x14ac:dyDescent="0.25">
      <c r="A251" s="148"/>
      <c r="B251" s="141"/>
      <c r="C251" s="141"/>
      <c r="D251" s="141"/>
      <c r="E251" s="141"/>
      <c r="F251" s="141"/>
      <c r="G251" s="141"/>
      <c r="H251" s="141"/>
      <c r="I251" s="141"/>
      <c r="J251" s="141"/>
      <c r="K251" s="141"/>
    </row>
    <row r="252" spans="1:11" x14ac:dyDescent="0.25">
      <c r="A252" s="148"/>
      <c r="B252" s="141"/>
      <c r="C252" s="141"/>
      <c r="D252" s="141"/>
      <c r="E252" s="141"/>
      <c r="F252" s="141"/>
      <c r="G252" s="141"/>
      <c r="H252" s="141"/>
      <c r="I252" s="141"/>
      <c r="J252" s="141"/>
      <c r="K252" s="141"/>
    </row>
    <row r="253" spans="1:11" x14ac:dyDescent="0.25">
      <c r="A253" s="148"/>
      <c r="B253" s="141"/>
      <c r="C253" s="141"/>
      <c r="D253" s="141"/>
      <c r="E253" s="141"/>
      <c r="F253" s="141"/>
      <c r="G253" s="141"/>
      <c r="H253" s="141"/>
      <c r="I253" s="141"/>
      <c r="J253" s="141"/>
      <c r="K253" s="141"/>
    </row>
    <row r="254" spans="1:11" x14ac:dyDescent="0.25">
      <c r="A254" s="148"/>
      <c r="B254" s="141"/>
      <c r="C254" s="141"/>
      <c r="D254" s="141"/>
      <c r="E254" s="141"/>
      <c r="F254" s="141"/>
      <c r="G254" s="141"/>
      <c r="H254" s="141"/>
      <c r="I254" s="141"/>
      <c r="J254" s="141"/>
      <c r="K254" s="141"/>
    </row>
    <row r="255" spans="1:11" x14ac:dyDescent="0.25">
      <c r="A255" s="148"/>
      <c r="B255" s="141"/>
      <c r="C255" s="141"/>
      <c r="D255" s="141"/>
      <c r="E255" s="141"/>
      <c r="F255" s="141"/>
      <c r="G255" s="141"/>
      <c r="H255" s="141"/>
      <c r="I255" s="141"/>
      <c r="J255" s="141"/>
      <c r="K255" s="141"/>
    </row>
    <row r="256" spans="1:11" x14ac:dyDescent="0.25">
      <c r="A256" s="148"/>
      <c r="B256" s="141"/>
      <c r="C256" s="141"/>
      <c r="D256" s="141"/>
      <c r="E256" s="141"/>
      <c r="F256" s="141"/>
      <c r="G256" s="141"/>
      <c r="H256" s="141"/>
      <c r="I256" s="141"/>
      <c r="J256" s="141"/>
      <c r="K256" s="141"/>
    </row>
    <row r="257" spans="1:11" x14ac:dyDescent="0.25">
      <c r="A257" s="148"/>
      <c r="B257" s="141"/>
      <c r="C257" s="141"/>
      <c r="D257" s="141"/>
      <c r="E257" s="141"/>
      <c r="F257" s="141"/>
      <c r="G257" s="141"/>
      <c r="H257" s="141"/>
      <c r="I257" s="141"/>
      <c r="J257" s="141"/>
      <c r="K257" s="141"/>
    </row>
    <row r="258" spans="1:11" x14ac:dyDescent="0.25">
      <c r="A258" s="148"/>
      <c r="B258" s="141"/>
      <c r="C258" s="141"/>
      <c r="D258" s="141"/>
      <c r="E258" s="141"/>
      <c r="F258" s="141"/>
      <c r="G258" s="141"/>
      <c r="H258" s="141"/>
      <c r="I258" s="141"/>
      <c r="J258" s="141"/>
      <c r="K258" s="141"/>
    </row>
    <row r="259" spans="1:11" x14ac:dyDescent="0.25">
      <c r="A259" s="148"/>
      <c r="B259" s="141"/>
      <c r="C259" s="141"/>
      <c r="D259" s="141"/>
      <c r="E259" s="141"/>
      <c r="F259" s="141"/>
      <c r="G259" s="141"/>
      <c r="H259" s="141"/>
      <c r="I259" s="141"/>
      <c r="J259" s="141"/>
      <c r="K259" s="141"/>
    </row>
    <row r="260" spans="1:11" x14ac:dyDescent="0.25">
      <c r="A260" s="148"/>
      <c r="B260" s="141"/>
      <c r="C260" s="141"/>
      <c r="D260" s="141"/>
      <c r="E260" s="141"/>
      <c r="F260" s="141"/>
      <c r="G260" s="141"/>
      <c r="H260" s="141"/>
      <c r="I260" s="141"/>
      <c r="J260" s="141"/>
      <c r="K260" s="141"/>
    </row>
    <row r="261" spans="1:11" x14ac:dyDescent="0.25">
      <c r="A261" s="148"/>
      <c r="B261" s="141"/>
      <c r="C261" s="141"/>
      <c r="D261" s="141"/>
      <c r="E261" s="141"/>
      <c r="F261" s="141"/>
      <c r="G261" s="141"/>
      <c r="H261" s="141"/>
      <c r="I261" s="141"/>
      <c r="J261" s="141"/>
      <c r="K261" s="141"/>
    </row>
    <row r="262" spans="1:11" x14ac:dyDescent="0.25">
      <c r="A262" s="148"/>
      <c r="B262" s="141"/>
      <c r="C262" s="141"/>
      <c r="D262" s="141"/>
      <c r="E262" s="141"/>
      <c r="F262" s="141"/>
      <c r="G262" s="141"/>
      <c r="H262" s="141"/>
      <c r="I262" s="141"/>
      <c r="J262" s="141"/>
      <c r="K262" s="141"/>
    </row>
    <row r="263" spans="1:11" x14ac:dyDescent="0.25">
      <c r="A263" s="148"/>
      <c r="B263" s="141"/>
      <c r="C263" s="141"/>
      <c r="D263" s="141"/>
      <c r="E263" s="141"/>
      <c r="F263" s="141"/>
      <c r="G263" s="141"/>
      <c r="H263" s="141"/>
      <c r="I263" s="141"/>
      <c r="J263" s="141"/>
      <c r="K263" s="141"/>
    </row>
    <row r="264" spans="1:11" x14ac:dyDescent="0.25">
      <c r="A264" s="148"/>
      <c r="B264" s="141"/>
      <c r="C264" s="141"/>
      <c r="D264" s="141"/>
      <c r="E264" s="141"/>
      <c r="F264" s="141"/>
      <c r="G264" s="141"/>
      <c r="H264" s="141"/>
      <c r="I264" s="141"/>
      <c r="J264" s="141"/>
      <c r="K264" s="141"/>
    </row>
    <row r="265" spans="1:11" x14ac:dyDescent="0.25">
      <c r="A265" s="148"/>
      <c r="B265" s="141"/>
      <c r="C265" s="141"/>
      <c r="D265" s="141"/>
      <c r="E265" s="141"/>
      <c r="F265" s="141"/>
      <c r="G265" s="141"/>
      <c r="H265" s="141"/>
      <c r="I265" s="141"/>
      <c r="J265" s="141"/>
      <c r="K265" s="141"/>
    </row>
    <row r="266" spans="1:11" x14ac:dyDescent="0.25">
      <c r="A266" s="148"/>
      <c r="B266" s="141"/>
      <c r="C266" s="141"/>
      <c r="D266" s="141"/>
      <c r="E266" s="141"/>
      <c r="F266" s="141"/>
      <c r="G266" s="141"/>
      <c r="H266" s="141"/>
      <c r="I266" s="141"/>
      <c r="J266" s="141"/>
      <c r="K266" s="141"/>
    </row>
    <row r="267" spans="1:11" x14ac:dyDescent="0.25">
      <c r="A267" s="148"/>
      <c r="B267" s="141"/>
      <c r="C267" s="141"/>
      <c r="D267" s="141"/>
      <c r="E267" s="141"/>
      <c r="F267" s="141"/>
      <c r="G267" s="141"/>
      <c r="H267" s="141"/>
      <c r="I267" s="141"/>
      <c r="J267" s="141"/>
      <c r="K267" s="141"/>
    </row>
    <row r="268" spans="1:11" x14ac:dyDescent="0.25">
      <c r="A268" s="148"/>
      <c r="B268" s="141"/>
      <c r="C268" s="141"/>
      <c r="D268" s="141"/>
      <c r="E268" s="141"/>
      <c r="F268" s="141"/>
      <c r="G268" s="141"/>
      <c r="H268" s="141"/>
      <c r="I268" s="141"/>
      <c r="J268" s="141"/>
      <c r="K268" s="141"/>
    </row>
    <row r="269" spans="1:11" x14ac:dyDescent="0.25">
      <c r="A269" s="148"/>
      <c r="B269" s="141"/>
      <c r="C269" s="141"/>
      <c r="D269" s="141"/>
      <c r="E269" s="141"/>
      <c r="F269" s="141"/>
      <c r="G269" s="141"/>
      <c r="H269" s="141"/>
      <c r="I269" s="141"/>
      <c r="J269" s="141"/>
      <c r="K269" s="141"/>
    </row>
    <row r="270" spans="1:11" x14ac:dyDescent="0.25">
      <c r="A270" s="148"/>
      <c r="B270" s="141"/>
      <c r="C270" s="141"/>
      <c r="D270" s="141"/>
      <c r="E270" s="141"/>
      <c r="F270" s="141"/>
      <c r="G270" s="141"/>
      <c r="H270" s="141"/>
      <c r="I270" s="141"/>
      <c r="J270" s="141"/>
      <c r="K270" s="141"/>
    </row>
    <row r="271" spans="1:11" x14ac:dyDescent="0.25">
      <c r="A271" s="148"/>
      <c r="B271" s="141"/>
      <c r="C271" s="141"/>
      <c r="D271" s="141"/>
      <c r="E271" s="141"/>
      <c r="F271" s="141"/>
      <c r="G271" s="141"/>
      <c r="H271" s="141"/>
      <c r="I271" s="141"/>
      <c r="J271" s="141"/>
      <c r="K271" s="141"/>
    </row>
    <row r="272" spans="1:11" x14ac:dyDescent="0.25">
      <c r="A272" s="148"/>
      <c r="B272" s="141"/>
      <c r="C272" s="141"/>
      <c r="D272" s="141"/>
      <c r="E272" s="141"/>
      <c r="F272" s="141"/>
      <c r="G272" s="141"/>
      <c r="H272" s="141"/>
      <c r="I272" s="141"/>
      <c r="J272" s="141"/>
      <c r="K272" s="141"/>
    </row>
    <row r="273" spans="1:11" x14ac:dyDescent="0.25">
      <c r="A273" s="148"/>
      <c r="B273" s="141"/>
      <c r="C273" s="141"/>
      <c r="D273" s="141"/>
      <c r="E273" s="141"/>
      <c r="F273" s="141"/>
      <c r="G273" s="141"/>
      <c r="H273" s="141"/>
      <c r="I273" s="141"/>
      <c r="J273" s="141"/>
      <c r="K273" s="141"/>
    </row>
    <row r="274" spans="1:11" x14ac:dyDescent="0.25">
      <c r="A274" s="148"/>
      <c r="B274" s="141"/>
      <c r="C274" s="148"/>
      <c r="D274" s="148"/>
      <c r="E274" s="141"/>
      <c r="F274" s="141"/>
      <c r="G274" s="141"/>
      <c r="H274" s="141"/>
      <c r="I274" s="141"/>
      <c r="J274" s="141"/>
      <c r="K274" s="141"/>
    </row>
    <row r="275" spans="1:11" x14ac:dyDescent="0.25">
      <c r="A275" s="148"/>
      <c r="B275" s="141"/>
      <c r="C275" s="148"/>
      <c r="D275" s="148"/>
      <c r="E275" s="141"/>
      <c r="F275" s="141"/>
      <c r="G275" s="141"/>
      <c r="H275" s="141"/>
      <c r="I275" s="141"/>
      <c r="J275" s="141"/>
      <c r="K275" s="141"/>
    </row>
    <row r="276" spans="1:11" x14ac:dyDescent="0.25">
      <c r="A276" s="148"/>
      <c r="B276" s="141"/>
      <c r="C276" s="148"/>
      <c r="D276" s="148"/>
      <c r="E276" s="141"/>
      <c r="F276" s="141"/>
      <c r="G276" s="141"/>
      <c r="H276" s="141"/>
      <c r="I276" s="141"/>
      <c r="J276" s="141"/>
      <c r="K276" s="141"/>
    </row>
    <row r="277" spans="1:11" x14ac:dyDescent="0.25">
      <c r="A277" s="148"/>
      <c r="B277" s="141"/>
      <c r="C277" s="148"/>
      <c r="D277" s="148"/>
      <c r="E277" s="141"/>
      <c r="F277" s="141"/>
      <c r="G277" s="141"/>
      <c r="H277" s="141"/>
      <c r="I277" s="141"/>
      <c r="J277" s="141"/>
      <c r="K277" s="141"/>
    </row>
    <row r="278" spans="1:11" x14ac:dyDescent="0.25">
      <c r="A278" s="148"/>
      <c r="B278" s="141"/>
      <c r="C278" s="148"/>
      <c r="D278" s="148"/>
      <c r="E278" s="141"/>
      <c r="F278" s="141"/>
      <c r="G278" s="141"/>
      <c r="H278" s="141"/>
      <c r="I278" s="141"/>
      <c r="J278" s="141"/>
      <c r="K278" s="141"/>
    </row>
    <row r="279" spans="1:11" x14ac:dyDescent="0.25">
      <c r="A279" s="148"/>
      <c r="B279" s="141"/>
      <c r="C279" s="148"/>
      <c r="D279" s="148"/>
      <c r="E279" s="141"/>
      <c r="F279" s="141"/>
      <c r="G279" s="141"/>
      <c r="H279" s="141"/>
      <c r="I279" s="141"/>
      <c r="J279" s="141"/>
      <c r="K279" s="141"/>
    </row>
    <row r="280" spans="1:11" x14ac:dyDescent="0.25">
      <c r="A280" s="148"/>
      <c r="B280" s="141"/>
      <c r="C280" s="148"/>
      <c r="D280" s="148"/>
      <c r="E280" s="141"/>
      <c r="F280" s="141"/>
      <c r="G280" s="141"/>
      <c r="H280" s="141"/>
      <c r="I280" s="141"/>
      <c r="J280" s="141"/>
      <c r="K280" s="141"/>
    </row>
    <row r="281" spans="1:11" x14ac:dyDescent="0.25">
      <c r="A281" s="148"/>
      <c r="B281" s="141"/>
      <c r="C281" s="148"/>
      <c r="D281" s="148"/>
      <c r="E281" s="141"/>
      <c r="F281" s="141"/>
      <c r="G281" s="141"/>
      <c r="H281" s="141"/>
      <c r="I281" s="141"/>
      <c r="J281" s="141"/>
      <c r="K281" s="141"/>
    </row>
    <row r="282" spans="1:11" x14ac:dyDescent="0.25">
      <c r="A282" s="148"/>
      <c r="B282" s="141"/>
      <c r="C282" s="148"/>
      <c r="D282" s="148"/>
      <c r="E282" s="141"/>
      <c r="F282" s="141"/>
      <c r="G282" s="141"/>
      <c r="H282" s="141"/>
      <c r="I282" s="141"/>
      <c r="J282" s="141"/>
      <c r="K282" s="141"/>
    </row>
    <row r="283" spans="1:11" x14ac:dyDescent="0.25">
      <c r="A283" s="148"/>
      <c r="B283" s="141"/>
      <c r="C283" s="148"/>
      <c r="D283" s="148"/>
      <c r="E283" s="141"/>
      <c r="F283" s="141"/>
      <c r="G283" s="141"/>
      <c r="H283" s="141"/>
      <c r="I283" s="141"/>
      <c r="J283" s="141"/>
      <c r="K283" s="141"/>
    </row>
    <row r="284" spans="1:11" x14ac:dyDescent="0.25">
      <c r="A284" s="148"/>
      <c r="B284" s="141"/>
      <c r="C284" s="148"/>
      <c r="D284" s="148"/>
      <c r="E284" s="141"/>
      <c r="F284" s="141"/>
      <c r="G284" s="141"/>
      <c r="H284" s="141"/>
      <c r="I284" s="141"/>
      <c r="J284" s="141"/>
      <c r="K284" s="141"/>
    </row>
    <row r="285" spans="1:11" x14ac:dyDescent="0.25">
      <c r="A285" s="148"/>
      <c r="B285" s="141"/>
      <c r="C285" s="148"/>
      <c r="D285" s="148"/>
      <c r="E285" s="141"/>
      <c r="F285" s="141"/>
      <c r="G285" s="141"/>
      <c r="H285" s="141"/>
      <c r="I285" s="141"/>
      <c r="J285" s="141"/>
      <c r="K285" s="141"/>
    </row>
    <row r="286" spans="1:11" x14ac:dyDescent="0.25">
      <c r="A286" s="148"/>
      <c r="B286" s="141"/>
      <c r="C286" s="148"/>
      <c r="D286" s="148"/>
      <c r="E286" s="141"/>
      <c r="F286" s="141"/>
      <c r="G286" s="141"/>
      <c r="H286" s="141"/>
      <c r="I286" s="141"/>
      <c r="J286" s="141"/>
      <c r="K286" s="141"/>
    </row>
    <row r="287" spans="1:11" x14ac:dyDescent="0.25">
      <c r="A287" s="148"/>
      <c r="B287" s="141"/>
      <c r="C287" s="148"/>
      <c r="D287" s="148"/>
      <c r="E287" s="141"/>
      <c r="F287" s="141"/>
      <c r="G287" s="141"/>
      <c r="H287" s="141"/>
      <c r="I287" s="141"/>
      <c r="J287" s="141"/>
      <c r="K287" s="141"/>
    </row>
    <row r="288" spans="1:11" x14ac:dyDescent="0.25">
      <c r="A288" s="148"/>
      <c r="B288" s="141"/>
      <c r="C288" s="148"/>
      <c r="D288" s="148"/>
      <c r="E288" s="141"/>
      <c r="F288" s="141"/>
      <c r="G288" s="141"/>
      <c r="H288" s="141"/>
      <c r="I288" s="141"/>
      <c r="J288" s="141"/>
      <c r="K288" s="141"/>
    </row>
    <row r="289" spans="1:11" x14ac:dyDescent="0.25">
      <c r="A289" s="148"/>
      <c r="B289" s="141"/>
      <c r="C289" s="148"/>
      <c r="D289" s="148"/>
      <c r="E289" s="141"/>
      <c r="F289" s="141"/>
      <c r="G289" s="141"/>
      <c r="H289" s="141"/>
      <c r="I289" s="141"/>
      <c r="J289" s="141"/>
      <c r="K289" s="141"/>
    </row>
    <row r="290" spans="1:11" x14ac:dyDescent="0.25">
      <c r="A290" s="148"/>
      <c r="B290" s="141"/>
      <c r="C290" s="148"/>
      <c r="D290" s="148"/>
      <c r="E290" s="141"/>
      <c r="F290" s="141"/>
      <c r="G290" s="141"/>
      <c r="H290" s="141"/>
      <c r="I290" s="141"/>
      <c r="J290" s="141"/>
      <c r="K290" s="141"/>
    </row>
    <row r="291" spans="1:11" x14ac:dyDescent="0.25">
      <c r="A291" s="148"/>
      <c r="B291" s="141"/>
      <c r="C291" s="148"/>
      <c r="D291" s="148"/>
      <c r="E291" s="141"/>
      <c r="F291" s="141"/>
      <c r="G291" s="141"/>
      <c r="H291" s="141"/>
      <c r="I291" s="141"/>
      <c r="J291" s="141"/>
      <c r="K291" s="141"/>
    </row>
    <row r="292" spans="1:11" x14ac:dyDescent="0.25">
      <c r="A292" s="148"/>
      <c r="B292" s="141"/>
      <c r="C292" s="148"/>
      <c r="D292" s="148"/>
      <c r="E292" s="141"/>
      <c r="F292" s="141"/>
      <c r="G292" s="141"/>
      <c r="H292" s="141"/>
      <c r="I292" s="141"/>
      <c r="J292" s="141"/>
      <c r="K292" s="141"/>
    </row>
    <row r="293" spans="1:11" x14ac:dyDescent="0.25">
      <c r="A293" s="148"/>
      <c r="B293" s="141"/>
      <c r="C293" s="148"/>
      <c r="D293" s="148"/>
      <c r="E293" s="141"/>
      <c r="F293" s="141"/>
      <c r="G293" s="141"/>
      <c r="H293" s="141"/>
      <c r="I293" s="141"/>
      <c r="J293" s="141"/>
      <c r="K293" s="141"/>
    </row>
    <row r="294" spans="1:11" x14ac:dyDescent="0.25">
      <c r="A294" s="148"/>
      <c r="B294" s="141"/>
      <c r="C294" s="148"/>
      <c r="D294" s="148"/>
      <c r="E294" s="141"/>
      <c r="F294" s="141"/>
      <c r="G294" s="141"/>
      <c r="H294" s="141"/>
      <c r="I294" s="141"/>
      <c r="J294" s="141"/>
      <c r="K294" s="141"/>
    </row>
    <row r="295" spans="1:11" x14ac:dyDescent="0.25">
      <c r="A295" s="148"/>
      <c r="B295" s="141"/>
      <c r="C295" s="148"/>
      <c r="D295" s="148"/>
      <c r="E295" s="141"/>
      <c r="F295" s="141"/>
      <c r="G295" s="141"/>
      <c r="H295" s="141"/>
      <c r="I295" s="141"/>
      <c r="J295" s="141"/>
      <c r="K295" s="141"/>
    </row>
    <row r="296" spans="1:11" x14ac:dyDescent="0.25">
      <c r="A296" s="148"/>
      <c r="B296" s="141"/>
      <c r="C296" s="148"/>
      <c r="D296" s="148"/>
      <c r="E296" s="141"/>
      <c r="F296" s="141"/>
      <c r="G296" s="141"/>
      <c r="H296" s="141"/>
      <c r="I296" s="141"/>
      <c r="J296" s="141"/>
      <c r="K296" s="141"/>
    </row>
    <row r="297" spans="1:11" x14ac:dyDescent="0.25">
      <c r="A297" s="148"/>
      <c r="B297" s="141"/>
      <c r="C297" s="148"/>
      <c r="D297" s="148"/>
      <c r="E297" s="141"/>
      <c r="F297" s="141"/>
      <c r="G297" s="141"/>
      <c r="H297" s="141"/>
      <c r="I297" s="141"/>
      <c r="J297" s="141"/>
      <c r="K297" s="141"/>
    </row>
    <row r="298" spans="1:11" x14ac:dyDescent="0.25">
      <c r="A298" s="148"/>
      <c r="B298" s="141"/>
      <c r="C298" s="148"/>
      <c r="D298" s="148"/>
      <c r="E298" s="141"/>
      <c r="F298" s="141"/>
      <c r="G298" s="141"/>
      <c r="H298" s="141"/>
      <c r="I298" s="141"/>
      <c r="J298" s="141"/>
      <c r="K298" s="141"/>
    </row>
    <row r="299" spans="1:11" x14ac:dyDescent="0.25">
      <c r="A299" s="148"/>
      <c r="B299" s="141"/>
      <c r="C299" s="148"/>
      <c r="D299" s="148"/>
      <c r="E299" s="141"/>
      <c r="F299" s="141"/>
      <c r="G299" s="141"/>
      <c r="H299" s="141"/>
      <c r="I299" s="141"/>
      <c r="J299" s="141"/>
      <c r="K299" s="141"/>
    </row>
    <row r="300" spans="1:11" x14ac:dyDescent="0.25">
      <c r="A300" s="148"/>
      <c r="B300" s="141"/>
      <c r="C300" s="148"/>
      <c r="D300" s="148"/>
      <c r="E300" s="141"/>
      <c r="F300" s="141"/>
      <c r="G300" s="141"/>
      <c r="H300" s="141"/>
      <c r="I300" s="141"/>
      <c r="J300" s="141"/>
      <c r="K300" s="141"/>
    </row>
    <row r="301" spans="1:11" x14ac:dyDescent="0.25">
      <c r="A301" s="148"/>
      <c r="B301" s="141"/>
      <c r="C301" s="148"/>
      <c r="D301" s="148"/>
      <c r="E301" s="141"/>
      <c r="F301" s="141"/>
      <c r="G301" s="141"/>
      <c r="H301" s="141"/>
      <c r="I301" s="141"/>
      <c r="J301" s="141"/>
      <c r="K301" s="141"/>
    </row>
    <row r="302" spans="1:11" x14ac:dyDescent="0.25">
      <c r="A302" s="148"/>
      <c r="B302" s="141"/>
      <c r="C302" s="148"/>
      <c r="D302" s="148"/>
      <c r="E302" s="141"/>
      <c r="F302" s="141"/>
      <c r="G302" s="141"/>
      <c r="H302" s="141"/>
      <c r="I302" s="141"/>
      <c r="J302" s="141"/>
      <c r="K302" s="141"/>
    </row>
    <row r="303" spans="1:11" x14ac:dyDescent="0.25">
      <c r="A303" s="148"/>
      <c r="B303" s="141"/>
      <c r="C303" s="148"/>
      <c r="D303" s="148"/>
      <c r="E303" s="141"/>
      <c r="F303" s="141"/>
      <c r="G303" s="141"/>
      <c r="H303" s="141"/>
      <c r="I303" s="141"/>
      <c r="J303" s="141"/>
      <c r="K303" s="141"/>
    </row>
    <row r="304" spans="1:11" x14ac:dyDescent="0.25">
      <c r="A304" s="148"/>
      <c r="B304" s="141"/>
      <c r="C304" s="148"/>
      <c r="D304" s="148"/>
      <c r="E304" s="141"/>
      <c r="F304" s="141"/>
      <c r="G304" s="141"/>
      <c r="H304" s="141"/>
      <c r="I304" s="141"/>
      <c r="J304" s="141"/>
      <c r="K304" s="141"/>
    </row>
    <row r="305" spans="1:11" x14ac:dyDescent="0.25">
      <c r="A305" s="148"/>
      <c r="B305" s="141"/>
      <c r="C305" s="148"/>
      <c r="D305" s="148"/>
      <c r="E305" s="141"/>
      <c r="F305" s="141"/>
      <c r="G305" s="141"/>
      <c r="H305" s="141"/>
      <c r="I305" s="141"/>
      <c r="J305" s="141"/>
      <c r="K305" s="141"/>
    </row>
    <row r="306" spans="1:11" x14ac:dyDescent="0.25">
      <c r="A306" s="148"/>
      <c r="B306" s="148"/>
      <c r="C306" s="148"/>
      <c r="D306" s="148"/>
      <c r="E306" s="141"/>
      <c r="F306" s="141"/>
      <c r="G306" s="141"/>
      <c r="H306" s="141"/>
      <c r="I306" s="141"/>
      <c r="J306" s="141"/>
      <c r="K306" s="141"/>
    </row>
    <row r="307" spans="1:11" x14ac:dyDescent="0.25">
      <c r="A307" s="148"/>
      <c r="B307" s="148"/>
      <c r="C307" s="148"/>
      <c r="D307" s="148"/>
      <c r="E307" s="141"/>
      <c r="F307" s="141"/>
      <c r="G307" s="141"/>
      <c r="H307" s="141"/>
      <c r="I307" s="141"/>
      <c r="J307" s="141"/>
      <c r="K307" s="141"/>
    </row>
    <row r="308" spans="1:11" x14ac:dyDescent="0.25">
      <c r="A308" s="148"/>
      <c r="B308" s="148"/>
      <c r="C308" s="148"/>
      <c r="D308" s="148"/>
      <c r="E308" s="141"/>
      <c r="F308" s="141"/>
      <c r="G308" s="141"/>
      <c r="H308" s="141"/>
      <c r="I308" s="141"/>
      <c r="J308" s="141"/>
      <c r="K308" s="141"/>
    </row>
    <row r="309" spans="1:11" x14ac:dyDescent="0.25">
      <c r="A309" s="148"/>
      <c r="B309" s="148"/>
      <c r="C309" s="148"/>
      <c r="D309" s="148"/>
      <c r="E309" s="141"/>
      <c r="F309" s="141"/>
      <c r="G309" s="141"/>
      <c r="H309" s="141"/>
      <c r="I309" s="141"/>
      <c r="J309" s="141"/>
      <c r="K309" s="141"/>
    </row>
    <row r="310" spans="1:11" x14ac:dyDescent="0.25">
      <c r="A310" s="148"/>
      <c r="B310" s="148"/>
      <c r="C310" s="148"/>
      <c r="D310" s="148"/>
      <c r="E310" s="141"/>
      <c r="F310" s="141"/>
      <c r="G310" s="141"/>
      <c r="H310" s="141"/>
      <c r="I310" s="141"/>
      <c r="J310" s="141"/>
      <c r="K310" s="141"/>
    </row>
    <row r="311" spans="1:11" x14ac:dyDescent="0.25">
      <c r="A311" s="148"/>
      <c r="B311" s="148"/>
      <c r="C311" s="148"/>
      <c r="D311" s="148"/>
      <c r="E311" s="141"/>
      <c r="F311" s="141"/>
      <c r="G311" s="141"/>
      <c r="H311" s="141"/>
      <c r="I311" s="141"/>
      <c r="J311" s="141"/>
      <c r="K311" s="141"/>
    </row>
    <row r="312" spans="1:11" x14ac:dyDescent="0.25">
      <c r="A312" s="148"/>
      <c r="B312" s="148"/>
      <c r="C312" s="148"/>
      <c r="D312" s="148"/>
      <c r="E312" s="141"/>
      <c r="F312" s="141"/>
      <c r="G312" s="141"/>
      <c r="H312" s="141"/>
      <c r="I312" s="141"/>
      <c r="J312" s="141"/>
      <c r="K312" s="141"/>
    </row>
    <row r="313" spans="1:11" x14ac:dyDescent="0.25">
      <c r="A313" s="148"/>
      <c r="B313" s="148"/>
      <c r="C313" s="148"/>
      <c r="D313" s="148"/>
      <c r="E313" s="141"/>
      <c r="F313" s="141"/>
      <c r="G313" s="141"/>
      <c r="H313" s="141"/>
      <c r="I313" s="141"/>
      <c r="J313" s="141"/>
      <c r="K313" s="141"/>
    </row>
    <row r="314" spans="1:11" x14ac:dyDescent="0.25">
      <c r="A314" s="148"/>
      <c r="B314" s="148"/>
      <c r="C314" s="148"/>
      <c r="D314" s="148"/>
      <c r="E314" s="141"/>
      <c r="F314" s="141"/>
      <c r="G314" s="141"/>
      <c r="H314" s="141"/>
      <c r="I314" s="141"/>
      <c r="J314" s="141"/>
      <c r="K314" s="141"/>
    </row>
    <row r="315" spans="1:11" x14ac:dyDescent="0.25">
      <c r="A315" s="148"/>
      <c r="B315" s="148"/>
      <c r="C315" s="148"/>
      <c r="D315" s="148"/>
      <c r="E315" s="141"/>
      <c r="F315" s="141"/>
      <c r="G315" s="141"/>
      <c r="H315" s="141"/>
      <c r="I315" s="141"/>
      <c r="J315" s="141"/>
      <c r="K315" s="141"/>
    </row>
    <row r="316" spans="1:11" x14ac:dyDescent="0.25">
      <c r="A316" s="148"/>
      <c r="B316" s="148"/>
      <c r="C316" s="148"/>
      <c r="D316" s="148"/>
      <c r="E316" s="141"/>
      <c r="F316" s="141"/>
      <c r="G316" s="141"/>
      <c r="H316" s="141"/>
      <c r="I316" s="141"/>
      <c r="J316" s="141"/>
      <c r="K316" s="141"/>
    </row>
    <row r="317" spans="1:11" x14ac:dyDescent="0.25">
      <c r="A317" s="148"/>
      <c r="B317" s="148"/>
      <c r="C317" s="148"/>
      <c r="D317" s="148"/>
      <c r="E317" s="141"/>
      <c r="F317" s="141"/>
      <c r="G317" s="141"/>
      <c r="H317" s="141"/>
      <c r="I317" s="141"/>
      <c r="J317" s="141"/>
      <c r="K317" s="141"/>
    </row>
    <row r="318" spans="1:11" x14ac:dyDescent="0.25">
      <c r="A318" s="148"/>
      <c r="B318" s="148"/>
      <c r="C318" s="148"/>
      <c r="D318" s="148"/>
      <c r="E318" s="141"/>
      <c r="F318" s="141"/>
      <c r="G318" s="141"/>
      <c r="H318" s="141"/>
      <c r="I318" s="141"/>
      <c r="J318" s="141"/>
      <c r="K318" s="141"/>
    </row>
    <row r="319" spans="1:11" x14ac:dyDescent="0.25">
      <c r="A319" s="148"/>
      <c r="B319" s="148"/>
      <c r="C319" s="148"/>
      <c r="D319" s="148"/>
      <c r="E319" s="141"/>
      <c r="F319" s="141"/>
      <c r="G319" s="141"/>
      <c r="H319" s="141"/>
      <c r="I319" s="141"/>
      <c r="J319" s="141"/>
      <c r="K319" s="141"/>
    </row>
    <row r="320" spans="1:11" x14ac:dyDescent="0.25">
      <c r="A320" s="148"/>
      <c r="B320" s="148"/>
      <c r="C320" s="148"/>
      <c r="D320" s="148"/>
      <c r="E320" s="141"/>
      <c r="F320" s="141"/>
      <c r="G320" s="141"/>
      <c r="H320" s="141"/>
      <c r="I320" s="141"/>
      <c r="J320" s="141"/>
      <c r="K320" s="141"/>
    </row>
    <row r="321" spans="1:11" x14ac:dyDescent="0.25">
      <c r="A321" s="148"/>
      <c r="B321" s="148"/>
      <c r="C321" s="148"/>
      <c r="D321" s="148"/>
      <c r="E321" s="141"/>
      <c r="F321" s="141"/>
      <c r="G321" s="141"/>
      <c r="H321" s="141"/>
      <c r="I321" s="141"/>
      <c r="J321" s="141"/>
      <c r="K321" s="141"/>
    </row>
    <row r="322" spans="1:11" x14ac:dyDescent="0.25">
      <c r="A322" s="148"/>
      <c r="B322" s="148"/>
      <c r="C322" s="148"/>
      <c r="D322" s="148"/>
      <c r="E322" s="141"/>
      <c r="F322" s="141"/>
      <c r="G322" s="141"/>
      <c r="H322" s="141"/>
      <c r="I322" s="141"/>
      <c r="J322" s="141"/>
      <c r="K322" s="141"/>
    </row>
    <row r="323" spans="1:11" x14ac:dyDescent="0.25">
      <c r="A323" s="148"/>
      <c r="B323" s="148"/>
      <c r="C323" s="148"/>
      <c r="D323" s="148"/>
      <c r="E323" s="141"/>
      <c r="F323" s="141"/>
      <c r="G323" s="141"/>
      <c r="H323" s="141"/>
      <c r="I323" s="141"/>
      <c r="J323" s="141"/>
      <c r="K323" s="141"/>
    </row>
    <row r="324" spans="1:11" x14ac:dyDescent="0.25">
      <c r="A324" s="148"/>
      <c r="B324" s="148"/>
      <c r="C324" s="148"/>
      <c r="D324" s="148"/>
      <c r="E324" s="141"/>
      <c r="F324" s="141"/>
      <c r="G324" s="141"/>
      <c r="H324" s="141"/>
      <c r="I324" s="141"/>
      <c r="J324" s="141"/>
      <c r="K324" s="141"/>
    </row>
    <row r="325" spans="1:11" x14ac:dyDescent="0.25">
      <c r="A325" s="148"/>
      <c r="B325" s="148"/>
      <c r="C325" s="148"/>
      <c r="D325" s="148"/>
      <c r="E325" s="141"/>
      <c r="F325" s="141"/>
      <c r="G325" s="141"/>
      <c r="H325" s="141"/>
      <c r="I325" s="141"/>
      <c r="J325" s="141"/>
      <c r="K325" s="141"/>
    </row>
    <row r="326" spans="1:11" x14ac:dyDescent="0.25">
      <c r="A326" s="148"/>
      <c r="B326" s="148"/>
      <c r="C326" s="148"/>
      <c r="D326" s="148"/>
      <c r="E326" s="141"/>
      <c r="F326" s="141"/>
      <c r="G326" s="141"/>
      <c r="H326" s="141"/>
      <c r="I326" s="141"/>
      <c r="J326" s="141"/>
      <c r="K326" s="141"/>
    </row>
    <row r="327" spans="1:11" x14ac:dyDescent="0.25">
      <c r="A327" s="148"/>
      <c r="B327" s="148"/>
      <c r="C327" s="148"/>
      <c r="D327" s="148"/>
      <c r="E327" s="141"/>
      <c r="F327" s="141"/>
      <c r="G327" s="141"/>
      <c r="H327" s="141"/>
      <c r="I327" s="141"/>
      <c r="J327" s="141"/>
      <c r="K327" s="141"/>
    </row>
    <row r="328" spans="1:11" x14ac:dyDescent="0.25">
      <c r="A328" s="148"/>
      <c r="B328" s="148"/>
      <c r="C328" s="148"/>
      <c r="D328" s="148"/>
      <c r="E328" s="141"/>
      <c r="F328" s="141"/>
      <c r="G328" s="141"/>
      <c r="H328" s="141"/>
      <c r="I328" s="141"/>
      <c r="J328" s="141"/>
      <c r="K328" s="141"/>
    </row>
    <row r="329" spans="1:11" x14ac:dyDescent="0.25">
      <c r="A329" s="148"/>
      <c r="B329" s="148"/>
      <c r="C329" s="148"/>
      <c r="D329" s="148"/>
      <c r="E329" s="141"/>
      <c r="F329" s="141"/>
      <c r="G329" s="141"/>
      <c r="H329" s="141"/>
      <c r="I329" s="141"/>
      <c r="J329" s="141"/>
      <c r="K329" s="141"/>
    </row>
    <row r="330" spans="1:11" x14ac:dyDescent="0.25">
      <c r="A330" s="148"/>
      <c r="B330" s="148"/>
      <c r="C330" s="148"/>
      <c r="D330" s="148"/>
      <c r="E330" s="141"/>
      <c r="F330" s="141"/>
      <c r="G330" s="141"/>
      <c r="H330" s="141"/>
      <c r="I330" s="141"/>
      <c r="J330" s="141"/>
      <c r="K330" s="141"/>
    </row>
    <row r="331" spans="1:11" x14ac:dyDescent="0.25">
      <c r="A331" s="148"/>
      <c r="B331" s="148"/>
      <c r="C331" s="148"/>
      <c r="D331" s="148"/>
      <c r="E331" s="141"/>
      <c r="F331" s="141"/>
      <c r="G331" s="141"/>
      <c r="H331" s="141"/>
      <c r="I331" s="141"/>
      <c r="J331" s="141"/>
      <c r="K331" s="141"/>
    </row>
    <row r="332" spans="1:11" x14ac:dyDescent="0.25">
      <c r="A332" s="148"/>
      <c r="B332" s="148"/>
      <c r="C332" s="148"/>
      <c r="D332" s="148"/>
      <c r="E332" s="141"/>
      <c r="F332" s="141"/>
      <c r="G332" s="141"/>
      <c r="H332" s="141"/>
      <c r="I332" s="141"/>
      <c r="J332" s="141"/>
      <c r="K332" s="141"/>
    </row>
    <row r="333" spans="1:11" x14ac:dyDescent="0.25">
      <c r="A333" s="148"/>
      <c r="B333" s="148"/>
      <c r="C333" s="148"/>
      <c r="D333" s="148"/>
      <c r="E333" s="141"/>
      <c r="F333" s="141"/>
      <c r="G333" s="141"/>
      <c r="H333" s="141"/>
      <c r="I333" s="141"/>
      <c r="J333" s="141"/>
      <c r="K333" s="141"/>
    </row>
    <row r="334" spans="1:11" x14ac:dyDescent="0.25">
      <c r="A334" s="148"/>
      <c r="B334" s="148"/>
      <c r="C334" s="148"/>
      <c r="D334" s="148"/>
      <c r="E334" s="141"/>
      <c r="F334" s="141"/>
      <c r="G334" s="141"/>
      <c r="H334" s="141"/>
      <c r="I334" s="141"/>
      <c r="J334" s="141"/>
      <c r="K334" s="141"/>
    </row>
    <row r="335" spans="1:11" x14ac:dyDescent="0.25">
      <c r="A335" s="148"/>
      <c r="B335" s="148"/>
      <c r="C335" s="148"/>
      <c r="D335" s="148"/>
      <c r="E335" s="141"/>
      <c r="F335" s="141"/>
      <c r="G335" s="141"/>
      <c r="H335" s="141"/>
      <c r="I335" s="141"/>
      <c r="J335" s="141"/>
      <c r="K335" s="141"/>
    </row>
    <row r="336" spans="1:11" x14ac:dyDescent="0.25">
      <c r="A336" s="148"/>
      <c r="B336" s="148"/>
      <c r="C336" s="148"/>
      <c r="D336" s="148"/>
      <c r="E336" s="141"/>
      <c r="F336" s="141"/>
      <c r="G336" s="141"/>
      <c r="H336" s="141"/>
      <c r="I336" s="141"/>
      <c r="J336" s="141"/>
      <c r="K336" s="141"/>
    </row>
    <row r="337" spans="1:11" x14ac:dyDescent="0.25">
      <c r="A337" s="148"/>
      <c r="B337" s="148"/>
      <c r="C337" s="148"/>
      <c r="D337" s="148"/>
      <c r="E337" s="141"/>
      <c r="F337" s="141"/>
      <c r="G337" s="141"/>
      <c r="H337" s="141"/>
      <c r="I337" s="141"/>
      <c r="J337" s="141"/>
      <c r="K337" s="141"/>
    </row>
    <row r="338" spans="1:11" x14ac:dyDescent="0.25">
      <c r="A338" s="148"/>
      <c r="B338" s="148"/>
      <c r="C338" s="148"/>
      <c r="D338" s="148"/>
      <c r="E338" s="141"/>
      <c r="F338" s="141"/>
      <c r="G338" s="141"/>
      <c r="H338" s="141"/>
      <c r="I338" s="141"/>
      <c r="J338" s="141"/>
      <c r="K338" s="141"/>
    </row>
    <row r="339" spans="1:11" x14ac:dyDescent="0.25">
      <c r="A339" s="148"/>
      <c r="B339" s="148"/>
      <c r="C339" s="148"/>
      <c r="D339" s="148"/>
      <c r="E339" s="141"/>
      <c r="F339" s="141"/>
      <c r="G339" s="141"/>
      <c r="H339" s="141"/>
      <c r="I339" s="141"/>
      <c r="J339" s="141"/>
      <c r="K339" s="141"/>
    </row>
    <row r="340" spans="1:11" x14ac:dyDescent="0.25">
      <c r="A340" s="148"/>
      <c r="B340" s="148"/>
      <c r="C340" s="148"/>
      <c r="D340" s="148"/>
      <c r="E340" s="141"/>
      <c r="F340" s="141"/>
      <c r="G340" s="141"/>
      <c r="H340" s="141"/>
      <c r="I340" s="141"/>
      <c r="J340" s="141"/>
      <c r="K340" s="141"/>
    </row>
    <row r="341" spans="1:11" x14ac:dyDescent="0.25">
      <c r="A341" s="148"/>
      <c r="B341" s="148"/>
      <c r="C341" s="148"/>
      <c r="D341" s="148"/>
      <c r="E341" s="141"/>
      <c r="F341" s="141"/>
      <c r="G341" s="141"/>
      <c r="H341" s="141"/>
      <c r="I341" s="141"/>
      <c r="J341" s="141"/>
      <c r="K341" s="141"/>
    </row>
    <row r="342" spans="1:11" x14ac:dyDescent="0.25">
      <c r="A342" s="148"/>
      <c r="B342" s="148"/>
      <c r="C342" s="148"/>
      <c r="D342" s="148"/>
      <c r="E342" s="141"/>
      <c r="F342" s="141"/>
      <c r="G342" s="141"/>
      <c r="H342" s="141"/>
      <c r="I342" s="141"/>
      <c r="J342" s="141"/>
      <c r="K342" s="141"/>
    </row>
    <row r="343" spans="1:11" x14ac:dyDescent="0.25">
      <c r="A343" s="148"/>
      <c r="B343" s="148"/>
      <c r="C343" s="148"/>
      <c r="D343" s="148"/>
      <c r="E343" s="141"/>
      <c r="F343" s="141"/>
      <c r="G343" s="141"/>
      <c r="H343" s="141"/>
      <c r="I343" s="141"/>
      <c r="J343" s="141"/>
      <c r="K343" s="141"/>
    </row>
    <row r="344" spans="1:11" x14ac:dyDescent="0.25">
      <c r="A344" s="148"/>
      <c r="B344" s="148"/>
      <c r="C344" s="148"/>
      <c r="D344" s="148"/>
      <c r="E344" s="141"/>
      <c r="F344" s="141"/>
      <c r="G344" s="141"/>
      <c r="H344" s="141"/>
      <c r="I344" s="141"/>
      <c r="J344" s="141"/>
      <c r="K344" s="141"/>
    </row>
    <row r="345" spans="1:11" x14ac:dyDescent="0.25">
      <c r="A345" s="148"/>
      <c r="B345" s="148"/>
      <c r="C345" s="148"/>
      <c r="D345" s="148"/>
      <c r="E345" s="141"/>
      <c r="F345" s="141"/>
      <c r="G345" s="141"/>
      <c r="H345" s="141"/>
      <c r="I345" s="141"/>
      <c r="J345" s="141"/>
      <c r="K345" s="141"/>
    </row>
    <row r="346" spans="1:11" x14ac:dyDescent="0.25">
      <c r="A346" s="148"/>
      <c r="B346" s="148"/>
      <c r="C346" s="148"/>
      <c r="D346" s="148"/>
      <c r="E346" s="141"/>
      <c r="F346" s="141"/>
      <c r="G346" s="141"/>
      <c r="H346" s="141"/>
      <c r="I346" s="141"/>
      <c r="J346" s="141"/>
      <c r="K346" s="141"/>
    </row>
    <row r="347" spans="1:11" x14ac:dyDescent="0.25">
      <c r="A347" s="148"/>
      <c r="B347" s="148"/>
      <c r="C347" s="148"/>
      <c r="D347" s="148"/>
      <c r="E347" s="141"/>
      <c r="F347" s="141"/>
      <c r="G347" s="141"/>
      <c r="H347" s="141"/>
      <c r="I347" s="141"/>
      <c r="J347" s="141"/>
      <c r="K347" s="141"/>
    </row>
    <row r="348" spans="1:11" x14ac:dyDescent="0.25">
      <c r="A348" s="148"/>
      <c r="B348" s="148"/>
      <c r="C348" s="148"/>
      <c r="D348" s="148"/>
      <c r="E348" s="141"/>
      <c r="F348" s="141"/>
      <c r="G348" s="141"/>
      <c r="H348" s="141"/>
      <c r="I348" s="141"/>
      <c r="J348" s="141"/>
      <c r="K348" s="141"/>
    </row>
    <row r="349" spans="1:11" x14ac:dyDescent="0.25">
      <c r="A349" s="148"/>
      <c r="B349" s="148"/>
      <c r="C349" s="148"/>
      <c r="D349" s="148"/>
      <c r="E349" s="141"/>
      <c r="F349" s="141"/>
      <c r="G349" s="141"/>
      <c r="H349" s="141"/>
      <c r="I349" s="141"/>
      <c r="J349" s="141"/>
      <c r="K349" s="141"/>
    </row>
    <row r="350" spans="1:11" x14ac:dyDescent="0.25">
      <c r="A350" s="148"/>
      <c r="B350" s="148"/>
      <c r="C350" s="148"/>
      <c r="D350" s="148"/>
      <c r="E350" s="141"/>
      <c r="F350" s="141"/>
      <c r="G350" s="141"/>
      <c r="H350" s="141"/>
      <c r="I350" s="141"/>
      <c r="J350" s="141"/>
      <c r="K350" s="141"/>
    </row>
    <row r="351" spans="1:11" x14ac:dyDescent="0.25">
      <c r="A351" s="148"/>
      <c r="B351" s="148"/>
      <c r="C351" s="148"/>
      <c r="D351" s="148"/>
      <c r="E351" s="141"/>
      <c r="F351" s="141"/>
      <c r="G351" s="141"/>
      <c r="H351" s="141"/>
      <c r="I351" s="141"/>
      <c r="J351" s="141"/>
      <c r="K351" s="141"/>
    </row>
    <row r="352" spans="1:11" x14ac:dyDescent="0.25">
      <c r="A352" s="148"/>
      <c r="B352" s="148"/>
      <c r="C352" s="148"/>
      <c r="D352" s="148"/>
      <c r="E352" s="141"/>
      <c r="F352" s="141"/>
      <c r="G352" s="141"/>
      <c r="H352" s="141"/>
      <c r="I352" s="141"/>
      <c r="J352" s="141"/>
      <c r="K352" s="141"/>
    </row>
    <row r="353" spans="1:11" x14ac:dyDescent="0.25">
      <c r="A353" s="148"/>
      <c r="B353" s="148"/>
      <c r="C353" s="148"/>
      <c r="D353" s="148"/>
      <c r="E353" s="141"/>
      <c r="F353" s="141"/>
      <c r="G353" s="141"/>
      <c r="H353" s="141"/>
      <c r="I353" s="141"/>
      <c r="J353" s="141"/>
      <c r="K353" s="141"/>
    </row>
    <row r="354" spans="1:11" x14ac:dyDescent="0.25">
      <c r="A354" s="148"/>
      <c r="B354" s="148"/>
      <c r="C354" s="148"/>
      <c r="D354" s="148"/>
      <c r="E354" s="141"/>
      <c r="F354" s="141"/>
      <c r="G354" s="141"/>
      <c r="H354" s="141"/>
      <c r="I354" s="141"/>
      <c r="J354" s="141"/>
      <c r="K354" s="141"/>
    </row>
    <row r="355" spans="1:11" x14ac:dyDescent="0.25">
      <c r="A355" s="148"/>
      <c r="B355" s="148"/>
      <c r="C355" s="148"/>
      <c r="D355" s="148"/>
      <c r="E355" s="141"/>
      <c r="F355" s="141"/>
      <c r="G355" s="141"/>
      <c r="H355" s="141"/>
      <c r="I355" s="141"/>
      <c r="J355" s="141"/>
      <c r="K355" s="141"/>
    </row>
    <row r="356" spans="1:11" x14ac:dyDescent="0.25">
      <c r="A356" s="148"/>
      <c r="B356" s="148"/>
      <c r="C356" s="148"/>
      <c r="D356" s="148"/>
      <c r="E356" s="141"/>
      <c r="F356" s="141"/>
      <c r="G356" s="141"/>
      <c r="H356" s="141"/>
      <c r="I356" s="141"/>
      <c r="J356" s="141"/>
      <c r="K356" s="141"/>
    </row>
    <row r="357" spans="1:11" x14ac:dyDescent="0.25">
      <c r="A357" s="148"/>
      <c r="B357" s="148"/>
      <c r="C357" s="148"/>
      <c r="D357" s="148"/>
      <c r="E357" s="141"/>
      <c r="F357" s="141"/>
      <c r="G357" s="141"/>
      <c r="H357" s="141"/>
      <c r="I357" s="141"/>
      <c r="J357" s="141"/>
      <c r="K357" s="141"/>
    </row>
    <row r="358" spans="1:11" x14ac:dyDescent="0.25">
      <c r="A358" s="148"/>
      <c r="B358" s="148"/>
      <c r="C358" s="148"/>
      <c r="D358" s="148"/>
      <c r="E358" s="141"/>
      <c r="F358" s="141"/>
      <c r="G358" s="141"/>
      <c r="H358" s="141"/>
      <c r="I358" s="141"/>
      <c r="J358" s="141"/>
      <c r="K358" s="141"/>
    </row>
    <row r="359" spans="1:11" x14ac:dyDescent="0.25">
      <c r="A359" s="148"/>
      <c r="B359" s="148"/>
      <c r="C359" s="148"/>
      <c r="D359" s="148"/>
      <c r="E359" s="141"/>
      <c r="F359" s="141"/>
      <c r="G359" s="141"/>
      <c r="H359" s="141"/>
      <c r="I359" s="141"/>
      <c r="J359" s="141"/>
      <c r="K359" s="141"/>
    </row>
    <row r="360" spans="1:11" x14ac:dyDescent="0.25">
      <c r="A360" s="148"/>
      <c r="B360" s="148"/>
      <c r="C360" s="148"/>
      <c r="D360" s="148"/>
      <c r="E360" s="141"/>
      <c r="F360" s="141"/>
      <c r="G360" s="141"/>
      <c r="H360" s="141"/>
      <c r="I360" s="141"/>
      <c r="J360" s="141"/>
      <c r="K360" s="141"/>
    </row>
    <row r="361" spans="1:11" x14ac:dyDescent="0.25">
      <c r="A361" s="148"/>
      <c r="B361" s="148"/>
      <c r="C361" s="148"/>
      <c r="D361" s="148"/>
      <c r="E361" s="141"/>
      <c r="F361" s="141"/>
      <c r="G361" s="141"/>
      <c r="H361" s="141"/>
      <c r="I361" s="141"/>
      <c r="J361" s="141"/>
      <c r="K361" s="141"/>
    </row>
    <row r="362" spans="1:11" x14ac:dyDescent="0.25">
      <c r="A362" s="148"/>
      <c r="B362" s="148"/>
      <c r="C362" s="148"/>
      <c r="D362" s="148"/>
      <c r="E362" s="141"/>
      <c r="F362" s="141"/>
      <c r="G362" s="141"/>
      <c r="H362" s="141"/>
      <c r="I362" s="141"/>
      <c r="J362" s="141"/>
      <c r="K362" s="141"/>
    </row>
    <row r="363" spans="1:11" x14ac:dyDescent="0.25">
      <c r="A363" s="148"/>
      <c r="B363" s="148"/>
      <c r="C363" s="148"/>
      <c r="D363" s="148"/>
      <c r="E363" s="141"/>
      <c r="F363" s="141"/>
      <c r="G363" s="141"/>
      <c r="H363" s="141"/>
      <c r="I363" s="141"/>
      <c r="J363" s="141"/>
      <c r="K363" s="141"/>
    </row>
    <row r="364" spans="1:11" x14ac:dyDescent="0.25">
      <c r="A364" s="148"/>
      <c r="B364" s="148"/>
      <c r="C364" s="148"/>
      <c r="D364" s="148"/>
      <c r="E364" s="141"/>
      <c r="F364" s="141"/>
      <c r="G364" s="141"/>
      <c r="H364" s="141"/>
      <c r="I364" s="141"/>
      <c r="J364" s="141"/>
      <c r="K364" s="141"/>
    </row>
    <row r="365" spans="1:11" x14ac:dyDescent="0.25">
      <c r="A365" s="148"/>
      <c r="B365" s="148"/>
      <c r="C365" s="148"/>
      <c r="D365" s="148"/>
      <c r="E365" s="141"/>
      <c r="F365" s="141"/>
      <c r="G365" s="141"/>
      <c r="H365" s="141"/>
      <c r="I365" s="141"/>
      <c r="J365" s="141"/>
      <c r="K365" s="141"/>
    </row>
    <row r="366" spans="1:11" x14ac:dyDescent="0.25">
      <c r="A366" s="148"/>
      <c r="B366" s="148"/>
      <c r="C366" s="148"/>
      <c r="D366" s="148"/>
      <c r="E366" s="141"/>
      <c r="F366" s="141"/>
      <c r="G366" s="141"/>
      <c r="H366" s="141"/>
      <c r="I366" s="141"/>
      <c r="J366" s="141"/>
      <c r="K366" s="141"/>
    </row>
    <row r="367" spans="1:11" x14ac:dyDescent="0.25">
      <c r="A367" s="148"/>
      <c r="B367" s="148"/>
      <c r="C367" s="148"/>
      <c r="D367" s="148"/>
      <c r="E367" s="141"/>
      <c r="F367" s="141"/>
      <c r="G367" s="141"/>
      <c r="H367" s="141"/>
      <c r="I367" s="141"/>
      <c r="J367" s="141"/>
      <c r="K367" s="141"/>
    </row>
    <row r="368" spans="1:11" x14ac:dyDescent="0.25">
      <c r="A368" s="148"/>
      <c r="B368" s="148"/>
      <c r="C368" s="148"/>
      <c r="D368" s="148"/>
      <c r="E368" s="141"/>
      <c r="F368" s="141"/>
      <c r="G368" s="141"/>
      <c r="H368" s="141"/>
      <c r="I368" s="141"/>
      <c r="J368" s="141"/>
      <c r="K368" s="141"/>
    </row>
    <row r="369" spans="1:11" x14ac:dyDescent="0.25">
      <c r="A369" s="148"/>
      <c r="B369" s="148"/>
      <c r="C369" s="148"/>
      <c r="D369" s="148"/>
      <c r="E369" s="141"/>
      <c r="F369" s="141"/>
      <c r="G369" s="141"/>
      <c r="H369" s="141"/>
      <c r="I369" s="141"/>
      <c r="J369" s="141"/>
      <c r="K369" s="141"/>
    </row>
    <row r="370" spans="1:11" x14ac:dyDescent="0.25">
      <c r="A370" s="148"/>
      <c r="B370" s="148"/>
      <c r="C370" s="148"/>
      <c r="D370" s="148"/>
      <c r="E370" s="141"/>
      <c r="F370" s="141"/>
      <c r="G370" s="141"/>
      <c r="H370" s="141"/>
      <c r="I370" s="141"/>
      <c r="J370" s="141"/>
      <c r="K370" s="141"/>
    </row>
    <row r="371" spans="1:11" x14ac:dyDescent="0.25">
      <c r="A371" s="148"/>
      <c r="B371" s="148"/>
      <c r="C371" s="148"/>
      <c r="D371" s="148"/>
      <c r="E371" s="141"/>
      <c r="F371" s="141"/>
      <c r="G371" s="141"/>
      <c r="H371" s="141"/>
      <c r="I371" s="141"/>
      <c r="J371" s="141"/>
      <c r="K371" s="141"/>
    </row>
    <row r="372" spans="1:11" x14ac:dyDescent="0.25">
      <c r="A372" s="148"/>
      <c r="B372" s="148"/>
      <c r="C372" s="148"/>
      <c r="D372" s="148"/>
      <c r="E372" s="141"/>
      <c r="F372" s="141"/>
      <c r="G372" s="141"/>
      <c r="H372" s="141"/>
      <c r="I372" s="141"/>
      <c r="J372" s="141"/>
      <c r="K372" s="141"/>
    </row>
    <row r="373" spans="1:11" x14ac:dyDescent="0.25">
      <c r="A373" s="148"/>
      <c r="B373" s="148"/>
      <c r="C373" s="148"/>
      <c r="D373" s="148"/>
      <c r="E373" s="141"/>
      <c r="F373" s="141"/>
      <c r="G373" s="141"/>
      <c r="H373" s="141"/>
      <c r="I373" s="141"/>
      <c r="J373" s="141"/>
      <c r="K373" s="141"/>
    </row>
    <row r="374" spans="1:11" x14ac:dyDescent="0.25">
      <c r="A374" s="148"/>
      <c r="B374" s="148"/>
      <c r="C374" s="148"/>
      <c r="D374" s="148"/>
      <c r="E374" s="141"/>
      <c r="F374" s="141"/>
      <c r="G374" s="141"/>
      <c r="H374" s="141"/>
      <c r="I374" s="141"/>
      <c r="J374" s="141"/>
      <c r="K374" s="141"/>
    </row>
    <row r="375" spans="1:11" x14ac:dyDescent="0.25">
      <c r="A375" s="148"/>
      <c r="B375" s="148"/>
      <c r="C375" s="148"/>
      <c r="D375" s="148"/>
      <c r="E375" s="141"/>
      <c r="F375" s="141"/>
      <c r="G375" s="141"/>
      <c r="H375" s="141"/>
      <c r="I375" s="141"/>
      <c r="J375" s="141"/>
      <c r="K375" s="141"/>
    </row>
    <row r="376" spans="1:11" x14ac:dyDescent="0.25">
      <c r="A376" s="148"/>
      <c r="B376" s="148"/>
      <c r="C376" s="148"/>
      <c r="D376" s="148"/>
      <c r="E376" s="141"/>
      <c r="F376" s="141"/>
      <c r="G376" s="141"/>
      <c r="H376" s="141"/>
      <c r="I376" s="141"/>
      <c r="J376" s="141"/>
      <c r="K376" s="141"/>
    </row>
    <row r="377" spans="1:11" x14ac:dyDescent="0.25">
      <c r="A377" s="148"/>
      <c r="B377" s="148"/>
      <c r="C377" s="148"/>
      <c r="D377" s="148"/>
      <c r="E377" s="141"/>
      <c r="F377" s="141"/>
      <c r="G377" s="141"/>
      <c r="H377" s="141"/>
      <c r="I377" s="141"/>
      <c r="J377" s="141"/>
      <c r="K377" s="141"/>
    </row>
    <row r="378" spans="1:11" x14ac:dyDescent="0.25">
      <c r="A378" s="148"/>
      <c r="B378" s="148"/>
      <c r="C378" s="148"/>
      <c r="D378" s="148"/>
      <c r="E378" s="141"/>
      <c r="F378" s="141"/>
      <c r="G378" s="141"/>
      <c r="H378" s="141"/>
      <c r="I378" s="141"/>
      <c r="J378" s="141"/>
      <c r="K378" s="141"/>
    </row>
    <row r="379" spans="1:11" x14ac:dyDescent="0.25">
      <c r="A379" s="148"/>
      <c r="B379" s="148"/>
      <c r="C379" s="148"/>
      <c r="D379" s="148"/>
      <c r="E379" s="141"/>
      <c r="F379" s="141"/>
      <c r="G379" s="141"/>
      <c r="H379" s="141"/>
      <c r="I379" s="141"/>
      <c r="J379" s="141"/>
      <c r="K379" s="141"/>
    </row>
    <row r="380" spans="1:11" x14ac:dyDescent="0.25">
      <c r="A380" s="148"/>
      <c r="B380" s="148"/>
      <c r="C380" s="148"/>
      <c r="D380" s="148"/>
      <c r="E380" s="141"/>
      <c r="F380" s="141"/>
      <c r="G380" s="141"/>
      <c r="H380" s="141"/>
      <c r="I380" s="141"/>
      <c r="J380" s="141"/>
      <c r="K380" s="141"/>
    </row>
    <row r="381" spans="1:11" x14ac:dyDescent="0.25">
      <c r="A381" s="148"/>
      <c r="B381" s="148"/>
      <c r="C381" s="148"/>
      <c r="D381" s="148"/>
      <c r="E381" s="141"/>
      <c r="F381" s="141"/>
      <c r="G381" s="141"/>
      <c r="H381" s="141"/>
      <c r="I381" s="141"/>
      <c r="J381" s="141"/>
      <c r="K381" s="141"/>
    </row>
    <row r="382" spans="1:11" x14ac:dyDescent="0.25">
      <c r="A382" s="148"/>
      <c r="B382" s="148"/>
      <c r="C382" s="148"/>
      <c r="D382" s="148"/>
      <c r="E382" s="141"/>
      <c r="F382" s="141"/>
      <c r="G382" s="141"/>
      <c r="H382" s="141"/>
      <c r="I382" s="141"/>
      <c r="J382" s="141"/>
      <c r="K382" s="141"/>
    </row>
    <row r="383" spans="1:11" x14ac:dyDescent="0.25">
      <c r="A383" s="148"/>
      <c r="B383" s="148"/>
      <c r="C383" s="148"/>
      <c r="D383" s="148"/>
      <c r="E383" s="141"/>
      <c r="F383" s="141"/>
      <c r="G383" s="141"/>
      <c r="H383" s="141"/>
      <c r="I383" s="141"/>
      <c r="J383" s="141"/>
      <c r="K383" s="141"/>
    </row>
    <row r="384" spans="1:11" x14ac:dyDescent="0.25">
      <c r="A384" s="148"/>
      <c r="B384" s="148"/>
      <c r="C384" s="148"/>
      <c r="D384" s="148"/>
      <c r="E384" s="141"/>
      <c r="F384" s="141"/>
      <c r="G384" s="141"/>
      <c r="H384" s="141"/>
      <c r="I384" s="141"/>
      <c r="J384" s="141"/>
      <c r="K384" s="141"/>
    </row>
    <row r="385" spans="1:11" x14ac:dyDescent="0.25">
      <c r="A385" s="148"/>
      <c r="B385" s="148"/>
      <c r="C385" s="148"/>
      <c r="D385" s="148"/>
      <c r="E385" s="141"/>
      <c r="F385" s="141"/>
      <c r="G385" s="141"/>
      <c r="H385" s="141"/>
      <c r="I385" s="141"/>
      <c r="J385" s="141"/>
      <c r="K385" s="141"/>
    </row>
    <row r="386" spans="1:11" x14ac:dyDescent="0.25">
      <c r="A386" s="148"/>
      <c r="B386" s="148"/>
      <c r="C386" s="148"/>
      <c r="D386" s="148"/>
      <c r="E386" s="141"/>
      <c r="F386" s="141"/>
      <c r="G386" s="141"/>
      <c r="H386" s="141"/>
      <c r="I386" s="141"/>
      <c r="J386" s="141"/>
      <c r="K386" s="141"/>
    </row>
    <row r="387" spans="1:11" x14ac:dyDescent="0.25">
      <c r="A387" s="148"/>
      <c r="B387" s="148"/>
      <c r="C387" s="148"/>
      <c r="D387" s="148"/>
      <c r="E387" s="141"/>
      <c r="F387" s="141"/>
      <c r="G387" s="141"/>
      <c r="H387" s="141"/>
      <c r="I387" s="141"/>
      <c r="J387" s="141"/>
      <c r="K387" s="141"/>
    </row>
    <row r="388" spans="1:11" x14ac:dyDescent="0.25">
      <c r="A388" s="148"/>
      <c r="B388" s="148"/>
      <c r="C388" s="148"/>
      <c r="D388" s="148"/>
      <c r="E388" s="141"/>
      <c r="F388" s="141"/>
      <c r="G388" s="141"/>
      <c r="H388" s="141"/>
      <c r="I388" s="141"/>
      <c r="J388" s="141"/>
      <c r="K388" s="141"/>
    </row>
    <row r="389" spans="1:11" x14ac:dyDescent="0.25">
      <c r="A389" s="148"/>
      <c r="B389" s="148"/>
      <c r="C389" s="148"/>
      <c r="D389" s="148"/>
      <c r="E389" s="141"/>
      <c r="F389" s="141"/>
      <c r="G389" s="141"/>
      <c r="H389" s="141"/>
      <c r="I389" s="141"/>
      <c r="J389" s="141"/>
      <c r="K389" s="141"/>
    </row>
    <row r="390" spans="1:11" x14ac:dyDescent="0.25">
      <c r="A390" s="148"/>
      <c r="B390" s="148"/>
      <c r="C390" s="148"/>
      <c r="D390" s="148"/>
      <c r="E390" s="141"/>
      <c r="F390" s="141"/>
      <c r="G390" s="141"/>
      <c r="H390" s="141"/>
      <c r="I390" s="141"/>
      <c r="J390" s="141"/>
      <c r="K390" s="141"/>
    </row>
    <row r="391" spans="1:11" x14ac:dyDescent="0.25">
      <c r="A391" s="148"/>
      <c r="B391" s="148"/>
      <c r="C391" s="148"/>
      <c r="D391" s="148"/>
      <c r="E391" s="141"/>
      <c r="F391" s="141"/>
      <c r="G391" s="141"/>
      <c r="H391" s="141"/>
      <c r="I391" s="141"/>
      <c r="J391" s="141"/>
      <c r="K391" s="141"/>
    </row>
    <row r="392" spans="1:11" x14ac:dyDescent="0.25">
      <c r="A392" s="148"/>
      <c r="B392" s="148"/>
      <c r="C392" s="148"/>
      <c r="D392" s="148"/>
      <c r="E392" s="141"/>
      <c r="F392" s="141"/>
      <c r="G392" s="141"/>
      <c r="H392" s="141"/>
      <c r="I392" s="141"/>
      <c r="J392" s="141"/>
      <c r="K392" s="141"/>
    </row>
    <row r="393" spans="1:11" x14ac:dyDescent="0.25">
      <c r="A393" s="148"/>
      <c r="B393" s="148"/>
      <c r="C393" s="148"/>
      <c r="D393" s="148"/>
      <c r="E393" s="141"/>
      <c r="F393" s="141"/>
      <c r="G393" s="141"/>
      <c r="H393" s="141"/>
      <c r="I393" s="141"/>
      <c r="J393" s="141"/>
      <c r="K393" s="141"/>
    </row>
    <row r="394" spans="1:11" x14ac:dyDescent="0.25">
      <c r="A394" s="148"/>
      <c r="B394" s="148"/>
      <c r="C394" s="148"/>
      <c r="D394" s="148"/>
      <c r="E394" s="141"/>
      <c r="F394" s="141"/>
      <c r="G394" s="141"/>
      <c r="H394" s="141"/>
      <c r="I394" s="141"/>
      <c r="J394" s="141"/>
      <c r="K394" s="141"/>
    </row>
    <row r="395" spans="1:11" x14ac:dyDescent="0.25">
      <c r="A395" s="148"/>
      <c r="B395" s="148"/>
      <c r="C395" s="148"/>
      <c r="D395" s="148"/>
      <c r="E395" s="141"/>
      <c r="F395" s="141"/>
      <c r="G395" s="141"/>
      <c r="H395" s="141"/>
      <c r="I395" s="141"/>
      <c r="J395" s="141"/>
      <c r="K395" s="141"/>
    </row>
    <row r="396" spans="1:11" x14ac:dyDescent="0.25">
      <c r="A396" s="148"/>
      <c r="B396" s="148"/>
      <c r="C396" s="148"/>
      <c r="D396" s="148"/>
      <c r="E396" s="141"/>
      <c r="F396" s="141"/>
      <c r="G396" s="141"/>
      <c r="H396" s="141"/>
      <c r="I396" s="141"/>
      <c r="J396" s="141"/>
      <c r="K396" s="141"/>
    </row>
    <row r="397" spans="1:11" x14ac:dyDescent="0.25">
      <c r="A397" s="148"/>
      <c r="B397" s="148"/>
      <c r="C397" s="148"/>
      <c r="D397" s="148"/>
      <c r="E397" s="141"/>
      <c r="F397" s="141"/>
      <c r="G397" s="141"/>
      <c r="H397" s="141"/>
      <c r="I397" s="141"/>
      <c r="J397" s="141"/>
      <c r="K397" s="141"/>
    </row>
    <row r="398" spans="1:11" x14ac:dyDescent="0.25">
      <c r="A398" s="148"/>
      <c r="B398" s="148"/>
      <c r="C398" s="148"/>
      <c r="D398" s="148"/>
      <c r="E398" s="141"/>
      <c r="F398" s="141"/>
      <c r="G398" s="141"/>
      <c r="H398" s="141"/>
      <c r="I398" s="141"/>
      <c r="J398" s="141"/>
      <c r="K398" s="141"/>
    </row>
    <row r="399" spans="1:11" x14ac:dyDescent="0.25">
      <c r="A399" s="148"/>
      <c r="B399" s="148"/>
      <c r="C399" s="148"/>
      <c r="D399" s="148"/>
      <c r="E399" s="141"/>
      <c r="F399" s="141"/>
      <c r="G399" s="141"/>
      <c r="H399" s="141"/>
      <c r="I399" s="141"/>
      <c r="J399" s="141"/>
      <c r="K399" s="141"/>
    </row>
    <row r="400" spans="1:11" x14ac:dyDescent="0.25">
      <c r="A400" s="148"/>
      <c r="B400" s="148"/>
      <c r="C400" s="148"/>
      <c r="D400" s="148"/>
      <c r="E400" s="141"/>
      <c r="F400" s="141"/>
      <c r="G400" s="141"/>
      <c r="H400" s="141"/>
      <c r="I400" s="141"/>
      <c r="J400" s="141"/>
      <c r="K400" s="141"/>
    </row>
    <row r="401" spans="1:11" x14ac:dyDescent="0.25">
      <c r="A401" s="148"/>
      <c r="B401" s="148"/>
      <c r="C401" s="148"/>
      <c r="D401" s="148"/>
      <c r="E401" s="141"/>
      <c r="F401" s="141"/>
      <c r="G401" s="141"/>
      <c r="H401" s="141"/>
      <c r="I401" s="141"/>
      <c r="J401" s="141"/>
      <c r="K401" s="141"/>
    </row>
    <row r="402" spans="1:11" x14ac:dyDescent="0.25">
      <c r="A402" s="148"/>
      <c r="B402" s="148"/>
      <c r="C402" s="148"/>
      <c r="D402" s="148"/>
      <c r="E402" s="141"/>
      <c r="F402" s="141"/>
      <c r="G402" s="141"/>
      <c r="H402" s="141"/>
      <c r="I402" s="141"/>
      <c r="J402" s="141"/>
      <c r="K402" s="141"/>
    </row>
    <row r="403" spans="1:11" x14ac:dyDescent="0.25">
      <c r="A403" s="148"/>
      <c r="B403" s="148"/>
      <c r="C403" s="148"/>
      <c r="D403" s="148"/>
      <c r="E403" s="141"/>
      <c r="F403" s="141"/>
      <c r="G403" s="141"/>
      <c r="H403" s="141"/>
      <c r="I403" s="141"/>
      <c r="J403" s="141"/>
      <c r="K403" s="141"/>
    </row>
    <row r="404" spans="1:11" x14ac:dyDescent="0.25">
      <c r="A404" s="148"/>
      <c r="B404" s="148"/>
      <c r="C404" s="148"/>
      <c r="D404" s="148"/>
      <c r="E404" s="141"/>
      <c r="F404" s="141"/>
      <c r="G404" s="141"/>
      <c r="H404" s="141"/>
      <c r="I404" s="141"/>
      <c r="J404" s="141"/>
      <c r="K404" s="141"/>
    </row>
    <row r="405" spans="1:11" x14ac:dyDescent="0.25">
      <c r="A405" s="148"/>
      <c r="B405" s="148"/>
      <c r="C405" s="148"/>
      <c r="D405" s="148"/>
      <c r="E405" s="141"/>
      <c r="F405" s="141"/>
      <c r="G405" s="141"/>
      <c r="H405" s="141"/>
      <c r="I405" s="141"/>
      <c r="J405" s="141"/>
      <c r="K405" s="141"/>
    </row>
    <row r="406" spans="1:11" x14ac:dyDescent="0.25">
      <c r="A406" s="148"/>
      <c r="B406" s="148"/>
      <c r="C406" s="148"/>
      <c r="D406" s="148"/>
      <c r="E406" s="141"/>
      <c r="F406" s="141"/>
      <c r="G406" s="141"/>
      <c r="H406" s="141"/>
      <c r="I406" s="141"/>
      <c r="J406" s="141"/>
      <c r="K406" s="141"/>
    </row>
    <row r="407" spans="1:11" x14ac:dyDescent="0.25">
      <c r="A407" s="148"/>
      <c r="B407" s="148"/>
      <c r="C407" s="148"/>
      <c r="D407" s="148"/>
      <c r="E407" s="141"/>
      <c r="F407" s="141"/>
      <c r="G407" s="141"/>
      <c r="H407" s="141"/>
      <c r="I407" s="141"/>
      <c r="J407" s="141"/>
      <c r="K407" s="141"/>
    </row>
    <row r="408" spans="1:11" x14ac:dyDescent="0.25">
      <c r="A408" s="148"/>
      <c r="B408" s="148"/>
      <c r="C408" s="148"/>
      <c r="D408" s="148"/>
      <c r="E408" s="141"/>
      <c r="F408" s="141"/>
      <c r="G408" s="141"/>
      <c r="H408" s="141"/>
      <c r="I408" s="141"/>
      <c r="J408" s="141"/>
      <c r="K408" s="141"/>
    </row>
    <row r="409" spans="1:11" x14ac:dyDescent="0.25">
      <c r="A409" s="148"/>
      <c r="B409" s="148"/>
      <c r="C409" s="148"/>
      <c r="D409" s="148"/>
      <c r="E409" s="141"/>
      <c r="F409" s="141"/>
      <c r="G409" s="141"/>
      <c r="H409" s="141"/>
      <c r="I409" s="141"/>
      <c r="J409" s="141"/>
      <c r="K409" s="141"/>
    </row>
    <row r="410" spans="1:11" x14ac:dyDescent="0.25">
      <c r="A410" s="148"/>
      <c r="B410" s="148"/>
      <c r="C410" s="148"/>
      <c r="D410" s="148"/>
      <c r="E410" s="141"/>
      <c r="F410" s="141"/>
      <c r="G410" s="141"/>
      <c r="H410" s="141"/>
      <c r="I410" s="141"/>
      <c r="J410" s="141"/>
      <c r="K410" s="141"/>
    </row>
    <row r="411" spans="1:11" x14ac:dyDescent="0.25">
      <c r="A411" s="148"/>
      <c r="B411" s="148"/>
      <c r="C411" s="148"/>
      <c r="D411" s="148"/>
      <c r="E411" s="141"/>
      <c r="F411" s="141"/>
      <c r="G411" s="141"/>
      <c r="H411" s="141"/>
      <c r="I411" s="141"/>
      <c r="J411" s="141"/>
      <c r="K411" s="141"/>
    </row>
    <row r="412" spans="1:11" x14ac:dyDescent="0.25">
      <c r="A412" s="148"/>
      <c r="B412" s="148"/>
      <c r="C412" s="148"/>
      <c r="D412" s="148"/>
      <c r="E412" s="141"/>
      <c r="F412" s="141"/>
      <c r="G412" s="141"/>
      <c r="H412" s="141"/>
      <c r="I412" s="141"/>
      <c r="J412" s="141"/>
      <c r="K412" s="141"/>
    </row>
    <row r="413" spans="1:11" x14ac:dyDescent="0.25">
      <c r="A413" s="148"/>
      <c r="B413" s="148"/>
      <c r="C413" s="148"/>
      <c r="D413" s="148"/>
      <c r="E413" s="141"/>
      <c r="F413" s="141"/>
      <c r="G413" s="141"/>
      <c r="H413" s="141"/>
      <c r="I413" s="141"/>
      <c r="J413" s="141"/>
      <c r="K413" s="141"/>
    </row>
    <row r="414" spans="1:11" x14ac:dyDescent="0.25">
      <c r="A414" s="148"/>
      <c r="B414" s="148"/>
      <c r="C414" s="148"/>
      <c r="D414" s="148"/>
      <c r="E414" s="141"/>
      <c r="F414" s="141"/>
      <c r="G414" s="141"/>
      <c r="H414" s="141"/>
      <c r="I414" s="141"/>
      <c r="J414" s="141"/>
      <c r="K414" s="141"/>
    </row>
    <row r="415" spans="1:11" x14ac:dyDescent="0.25">
      <c r="A415" s="148"/>
      <c r="B415" s="148"/>
      <c r="C415" s="148"/>
      <c r="D415" s="148"/>
      <c r="E415" s="141"/>
      <c r="F415" s="141"/>
      <c r="G415" s="141"/>
      <c r="H415" s="141"/>
      <c r="I415" s="141"/>
      <c r="J415" s="141"/>
      <c r="K415" s="141"/>
    </row>
    <row r="416" spans="1:11" x14ac:dyDescent="0.25">
      <c r="A416" s="148"/>
      <c r="B416" s="148"/>
      <c r="C416" s="148"/>
      <c r="D416" s="148"/>
      <c r="E416" s="141"/>
      <c r="F416" s="141"/>
      <c r="G416" s="141"/>
      <c r="H416" s="141"/>
      <c r="I416" s="141"/>
      <c r="J416" s="141"/>
      <c r="K416" s="141"/>
    </row>
    <row r="417" spans="1:11" x14ac:dyDescent="0.25">
      <c r="A417" s="148"/>
      <c r="B417" s="148"/>
      <c r="C417" s="148"/>
      <c r="D417" s="148"/>
      <c r="E417" s="141"/>
      <c r="F417" s="141"/>
      <c r="G417" s="141"/>
      <c r="H417" s="141"/>
      <c r="I417" s="141"/>
      <c r="J417" s="141"/>
      <c r="K417" s="141"/>
    </row>
    <row r="418" spans="1:11" x14ac:dyDescent="0.25">
      <c r="A418" s="148"/>
      <c r="B418" s="148"/>
      <c r="C418" s="148"/>
      <c r="D418" s="148"/>
      <c r="E418" s="141"/>
      <c r="F418" s="141"/>
      <c r="G418" s="141"/>
      <c r="H418" s="141"/>
      <c r="I418" s="141"/>
      <c r="J418" s="141"/>
      <c r="K418" s="141"/>
    </row>
    <row r="419" spans="1:11" x14ac:dyDescent="0.25">
      <c r="A419" s="148"/>
      <c r="B419" s="148"/>
      <c r="C419" s="148"/>
      <c r="D419" s="148"/>
      <c r="E419" s="141"/>
      <c r="F419" s="141"/>
      <c r="G419" s="141"/>
      <c r="H419" s="141"/>
      <c r="I419" s="141"/>
      <c r="J419" s="141"/>
      <c r="K419" s="141"/>
    </row>
    <row r="420" spans="1:11" x14ac:dyDescent="0.25">
      <c r="A420" s="148"/>
      <c r="B420" s="148"/>
      <c r="C420" s="148"/>
      <c r="D420" s="148"/>
      <c r="E420" s="141"/>
      <c r="F420" s="141"/>
      <c r="G420" s="141"/>
      <c r="H420" s="141"/>
      <c r="I420" s="141"/>
      <c r="J420" s="141"/>
      <c r="K420" s="141"/>
    </row>
    <row r="421" spans="1:11" x14ac:dyDescent="0.25">
      <c r="A421" s="148"/>
      <c r="B421" s="148"/>
      <c r="C421" s="148"/>
      <c r="D421" s="148"/>
      <c r="E421" s="141"/>
      <c r="F421" s="141"/>
      <c r="G421" s="141"/>
      <c r="H421" s="141"/>
      <c r="I421" s="141"/>
      <c r="J421" s="141"/>
      <c r="K421" s="141"/>
    </row>
    <row r="422" spans="1:11" x14ac:dyDescent="0.25">
      <c r="A422" s="148"/>
      <c r="B422" s="148"/>
      <c r="C422" s="148"/>
      <c r="D422" s="148"/>
      <c r="E422" s="141"/>
      <c r="F422" s="141"/>
      <c r="G422" s="141"/>
      <c r="H422" s="141"/>
      <c r="I422" s="141"/>
      <c r="J422" s="141"/>
      <c r="K422" s="141"/>
    </row>
    <row r="423" spans="1:11" x14ac:dyDescent="0.25">
      <c r="A423" s="148"/>
      <c r="B423" s="148"/>
      <c r="C423" s="148"/>
      <c r="D423" s="148"/>
      <c r="E423" s="141"/>
      <c r="F423" s="141"/>
      <c r="G423" s="141"/>
      <c r="H423" s="141"/>
      <c r="I423" s="141"/>
      <c r="J423" s="141"/>
      <c r="K423" s="141"/>
    </row>
    <row r="424" spans="1:11" x14ac:dyDescent="0.25">
      <c r="A424" s="148"/>
      <c r="B424" s="148"/>
      <c r="C424" s="148"/>
      <c r="D424" s="148"/>
      <c r="E424" s="141"/>
      <c r="F424" s="141"/>
      <c r="G424" s="141"/>
      <c r="H424" s="141"/>
      <c r="I424" s="141"/>
      <c r="J424" s="141"/>
      <c r="K424" s="141"/>
    </row>
    <row r="425" spans="1:11" x14ac:dyDescent="0.25">
      <c r="A425" s="148"/>
      <c r="B425" s="148"/>
      <c r="C425" s="148"/>
      <c r="D425" s="148"/>
      <c r="E425" s="141"/>
      <c r="F425" s="141"/>
      <c r="G425" s="141"/>
      <c r="H425" s="141"/>
      <c r="I425" s="141"/>
      <c r="J425" s="141"/>
      <c r="K425" s="141"/>
    </row>
    <row r="426" spans="1:11" x14ac:dyDescent="0.25">
      <c r="A426" s="148"/>
      <c r="B426" s="148"/>
      <c r="C426" s="148"/>
      <c r="D426" s="148"/>
      <c r="E426" s="141"/>
      <c r="F426" s="141"/>
      <c r="G426" s="141"/>
      <c r="H426" s="141"/>
      <c r="I426" s="141"/>
      <c r="J426" s="141"/>
      <c r="K426" s="141"/>
    </row>
    <row r="427" spans="1:11" x14ac:dyDescent="0.25">
      <c r="A427" s="148"/>
      <c r="B427" s="148"/>
      <c r="C427" s="148"/>
      <c r="D427" s="148"/>
      <c r="E427" s="141"/>
      <c r="F427" s="141"/>
      <c r="G427" s="141"/>
      <c r="H427" s="141"/>
      <c r="I427" s="141"/>
      <c r="J427" s="141"/>
      <c r="K427" s="141"/>
    </row>
    <row r="428" spans="1:11" x14ac:dyDescent="0.25">
      <c r="A428" s="148"/>
      <c r="B428" s="148"/>
      <c r="C428" s="148"/>
      <c r="D428" s="148"/>
      <c r="E428" s="141"/>
      <c r="F428" s="141"/>
      <c r="G428" s="141"/>
      <c r="H428" s="141"/>
      <c r="I428" s="141"/>
      <c r="J428" s="141"/>
      <c r="K428" s="141"/>
    </row>
    <row r="429" spans="1:11" x14ac:dyDescent="0.25">
      <c r="A429" s="148"/>
      <c r="B429" s="148"/>
      <c r="C429" s="148"/>
      <c r="D429" s="148"/>
      <c r="E429" s="141"/>
      <c r="F429" s="141"/>
      <c r="G429" s="141"/>
      <c r="H429" s="141"/>
      <c r="I429" s="141"/>
      <c r="J429" s="141"/>
      <c r="K429" s="141"/>
    </row>
    <row r="430" spans="1:11" x14ac:dyDescent="0.25">
      <c r="A430" s="148"/>
      <c r="B430" s="148"/>
      <c r="C430" s="148"/>
      <c r="D430" s="148"/>
      <c r="E430" s="141"/>
      <c r="F430" s="141"/>
      <c r="G430" s="141"/>
      <c r="H430" s="141"/>
      <c r="I430" s="141"/>
      <c r="J430" s="141"/>
      <c r="K430" s="141"/>
    </row>
    <row r="431" spans="1:11" x14ac:dyDescent="0.25">
      <c r="A431" s="148"/>
      <c r="B431" s="148"/>
      <c r="C431" s="148"/>
      <c r="D431" s="148"/>
      <c r="E431" s="141"/>
      <c r="F431" s="141"/>
      <c r="G431" s="141"/>
      <c r="H431" s="141"/>
      <c r="I431" s="141"/>
      <c r="J431" s="141"/>
      <c r="K431" s="141"/>
    </row>
    <row r="432" spans="1:11" x14ac:dyDescent="0.25">
      <c r="A432" s="148"/>
      <c r="B432" s="148"/>
      <c r="C432" s="148"/>
      <c r="D432" s="148"/>
      <c r="E432" s="141"/>
      <c r="F432" s="141"/>
      <c r="G432" s="141"/>
      <c r="H432" s="141"/>
      <c r="I432" s="141"/>
      <c r="J432" s="141"/>
      <c r="K432" s="141"/>
    </row>
    <row r="433" spans="1:11" x14ac:dyDescent="0.25">
      <c r="A433" s="148"/>
      <c r="B433" s="148"/>
      <c r="C433" s="148"/>
      <c r="D433" s="148"/>
      <c r="E433" s="141"/>
      <c r="F433" s="141"/>
      <c r="G433" s="141"/>
      <c r="H433" s="141"/>
      <c r="I433" s="141"/>
      <c r="J433" s="141"/>
      <c r="K433" s="141"/>
    </row>
    <row r="434" spans="1:11" x14ac:dyDescent="0.25">
      <c r="A434" s="148"/>
      <c r="B434" s="148"/>
      <c r="C434" s="148"/>
      <c r="D434" s="148"/>
      <c r="E434" s="141"/>
      <c r="F434" s="141"/>
      <c r="G434" s="141"/>
      <c r="H434" s="141"/>
      <c r="I434" s="141"/>
      <c r="J434" s="141"/>
      <c r="K434" s="141"/>
    </row>
    <row r="435" spans="1:11" x14ac:dyDescent="0.25">
      <c r="A435" s="148"/>
      <c r="B435" s="148"/>
      <c r="C435" s="148"/>
      <c r="D435" s="148"/>
      <c r="E435" s="141"/>
      <c r="F435" s="141"/>
      <c r="G435" s="141"/>
      <c r="H435" s="141"/>
      <c r="I435" s="141"/>
      <c r="J435" s="141"/>
      <c r="K435" s="141"/>
    </row>
    <row r="436" spans="1:11" x14ac:dyDescent="0.25">
      <c r="A436" s="148"/>
      <c r="B436" s="148"/>
      <c r="C436" s="148"/>
      <c r="D436" s="148"/>
      <c r="E436" s="141"/>
      <c r="F436" s="141"/>
      <c r="G436" s="141"/>
      <c r="H436" s="141"/>
      <c r="I436" s="141"/>
      <c r="J436" s="141"/>
      <c r="K436" s="141"/>
    </row>
    <row r="437" spans="1:11" x14ac:dyDescent="0.25">
      <c r="A437" s="148"/>
      <c r="B437" s="148"/>
      <c r="C437" s="148"/>
      <c r="D437" s="148"/>
      <c r="E437" s="141"/>
      <c r="F437" s="141"/>
      <c r="G437" s="141"/>
      <c r="H437" s="141"/>
      <c r="I437" s="141"/>
      <c r="J437" s="141"/>
      <c r="K437" s="141"/>
    </row>
    <row r="438" spans="1:11" x14ac:dyDescent="0.25">
      <c r="A438" s="148"/>
      <c r="B438" s="148"/>
      <c r="C438" s="148"/>
      <c r="D438" s="148"/>
      <c r="E438" s="141"/>
      <c r="F438" s="141"/>
      <c r="G438" s="141"/>
      <c r="H438" s="141"/>
      <c r="I438" s="141"/>
      <c r="J438" s="141"/>
      <c r="K438" s="141"/>
    </row>
    <row r="439" spans="1:11" x14ac:dyDescent="0.25">
      <c r="A439" s="148"/>
      <c r="B439" s="148"/>
      <c r="C439" s="148"/>
      <c r="D439" s="148"/>
      <c r="E439" s="141"/>
      <c r="F439" s="141"/>
      <c r="G439" s="141"/>
      <c r="H439" s="141"/>
      <c r="I439" s="141"/>
      <c r="J439" s="141"/>
      <c r="K439" s="141"/>
    </row>
    <row r="440" spans="1:11" x14ac:dyDescent="0.25">
      <c r="A440" s="148"/>
      <c r="B440" s="148"/>
      <c r="C440" s="148"/>
      <c r="D440" s="148"/>
      <c r="E440" s="141"/>
      <c r="F440" s="141"/>
      <c r="G440" s="141"/>
      <c r="H440" s="141"/>
      <c r="I440" s="141"/>
      <c r="J440" s="141"/>
      <c r="K440" s="141"/>
    </row>
    <row r="441" spans="1:11" x14ac:dyDescent="0.25">
      <c r="A441" s="148"/>
      <c r="B441" s="148"/>
      <c r="C441" s="148"/>
      <c r="D441" s="148"/>
      <c r="E441" s="141"/>
      <c r="F441" s="141"/>
      <c r="G441" s="141"/>
      <c r="H441" s="141"/>
      <c r="I441" s="141"/>
      <c r="J441" s="141"/>
      <c r="K441" s="141"/>
    </row>
    <row r="442" spans="1:11" x14ac:dyDescent="0.25">
      <c r="A442" s="148"/>
      <c r="B442" s="148"/>
      <c r="C442" s="148"/>
      <c r="D442" s="148"/>
      <c r="E442" s="141"/>
      <c r="F442" s="141"/>
      <c r="G442" s="141"/>
      <c r="H442" s="141"/>
      <c r="I442" s="141"/>
      <c r="J442" s="141"/>
      <c r="K442" s="141"/>
    </row>
    <row r="443" spans="1:11" x14ac:dyDescent="0.25">
      <c r="A443" s="148"/>
      <c r="B443" s="148"/>
      <c r="C443" s="148"/>
      <c r="D443" s="148"/>
      <c r="E443" s="141"/>
      <c r="F443" s="141"/>
      <c r="G443" s="141"/>
      <c r="H443" s="141"/>
      <c r="I443" s="141"/>
      <c r="J443" s="141"/>
      <c r="K443" s="141"/>
    </row>
    <row r="444" spans="1:11" x14ac:dyDescent="0.25">
      <c r="A444" s="148"/>
      <c r="B444" s="148"/>
      <c r="C444" s="148"/>
      <c r="D444" s="148"/>
      <c r="E444" s="141"/>
      <c r="F444" s="141"/>
      <c r="G444" s="141"/>
      <c r="H444" s="141"/>
      <c r="I444" s="141"/>
      <c r="J444" s="141"/>
      <c r="K444" s="141"/>
    </row>
    <row r="445" spans="1:11" x14ac:dyDescent="0.25">
      <c r="A445" s="148"/>
      <c r="B445" s="148"/>
      <c r="C445" s="148"/>
      <c r="D445" s="148"/>
      <c r="E445" s="141"/>
      <c r="F445" s="141"/>
      <c r="G445" s="141"/>
      <c r="H445" s="141"/>
      <c r="I445" s="141"/>
      <c r="J445" s="141"/>
      <c r="K445" s="141"/>
    </row>
    <row r="446" spans="1:11" x14ac:dyDescent="0.25">
      <c r="A446" s="148"/>
      <c r="B446" s="148"/>
      <c r="C446" s="148"/>
      <c r="D446" s="148"/>
      <c r="E446" s="141"/>
      <c r="F446" s="141"/>
      <c r="G446" s="141"/>
      <c r="H446" s="141"/>
      <c r="I446" s="141"/>
      <c r="J446" s="141"/>
      <c r="K446" s="141"/>
    </row>
    <row r="447" spans="1:11" x14ac:dyDescent="0.25">
      <c r="A447" s="148"/>
      <c r="B447" s="148"/>
      <c r="C447" s="148"/>
      <c r="D447" s="148"/>
      <c r="E447" s="141"/>
      <c r="F447" s="141"/>
      <c r="G447" s="141"/>
      <c r="H447" s="141"/>
      <c r="I447" s="141"/>
      <c r="J447" s="141"/>
      <c r="K447" s="141"/>
    </row>
    <row r="448" spans="1:11" x14ac:dyDescent="0.25">
      <c r="A448" s="148"/>
      <c r="B448" s="148"/>
      <c r="C448" s="148"/>
      <c r="D448" s="148"/>
      <c r="E448" s="141"/>
      <c r="F448" s="141"/>
      <c r="G448" s="141"/>
      <c r="H448" s="141"/>
      <c r="I448" s="141"/>
      <c r="J448" s="141"/>
      <c r="K448" s="141"/>
    </row>
    <row r="449" spans="1:11" x14ac:dyDescent="0.25">
      <c r="A449" s="148"/>
      <c r="B449" s="148"/>
      <c r="C449" s="148"/>
      <c r="D449" s="148"/>
      <c r="E449" s="141"/>
      <c r="F449" s="141"/>
      <c r="G449" s="141"/>
      <c r="H449" s="141"/>
      <c r="I449" s="141"/>
      <c r="J449" s="141"/>
      <c r="K449" s="141"/>
    </row>
    <row r="450" spans="1:11" x14ac:dyDescent="0.25">
      <c r="A450" s="148"/>
      <c r="B450" s="148"/>
      <c r="C450" s="148"/>
      <c r="D450" s="148"/>
      <c r="E450" s="141"/>
      <c r="F450" s="141"/>
      <c r="G450" s="141"/>
      <c r="H450" s="141"/>
      <c r="I450" s="141"/>
      <c r="J450" s="141"/>
      <c r="K450" s="141"/>
    </row>
    <row r="451" spans="1:11" x14ac:dyDescent="0.25">
      <c r="A451" s="148"/>
      <c r="B451" s="148"/>
      <c r="C451" s="148"/>
      <c r="D451" s="148"/>
      <c r="E451" s="141"/>
      <c r="F451" s="141"/>
      <c r="G451" s="141"/>
      <c r="H451" s="141"/>
      <c r="I451" s="141"/>
      <c r="J451" s="141"/>
      <c r="K451" s="141"/>
    </row>
    <row r="452" spans="1:11" x14ac:dyDescent="0.25">
      <c r="A452" s="148"/>
      <c r="B452" s="148"/>
      <c r="C452" s="148"/>
      <c r="D452" s="148"/>
      <c r="E452" s="141"/>
      <c r="F452" s="141"/>
      <c r="G452" s="141"/>
      <c r="H452" s="141"/>
      <c r="I452" s="141"/>
      <c r="J452" s="141"/>
      <c r="K452" s="141"/>
    </row>
    <row r="453" spans="1:11" x14ac:dyDescent="0.25">
      <c r="A453" s="148"/>
      <c r="B453" s="148"/>
      <c r="C453" s="148"/>
      <c r="D453" s="148"/>
      <c r="E453" s="141"/>
      <c r="F453" s="141"/>
      <c r="G453" s="141"/>
      <c r="H453" s="141"/>
      <c r="I453" s="141"/>
      <c r="J453" s="141"/>
      <c r="K453" s="141"/>
    </row>
    <row r="454" spans="1:11" x14ac:dyDescent="0.25">
      <c r="A454" s="148"/>
      <c r="B454" s="148"/>
      <c r="C454" s="148"/>
      <c r="D454" s="148"/>
      <c r="E454" s="141"/>
      <c r="F454" s="141"/>
      <c r="G454" s="141"/>
      <c r="H454" s="141"/>
      <c r="I454" s="141"/>
      <c r="J454" s="141"/>
      <c r="K454" s="141"/>
    </row>
    <row r="455" spans="1:11" x14ac:dyDescent="0.25">
      <c r="A455" s="148"/>
      <c r="B455" s="148"/>
      <c r="C455" s="148"/>
      <c r="D455" s="148"/>
      <c r="E455" s="141"/>
      <c r="F455" s="141"/>
      <c r="G455" s="141"/>
      <c r="H455" s="141"/>
      <c r="I455" s="141"/>
      <c r="J455" s="141"/>
      <c r="K455" s="141"/>
    </row>
    <row r="456" spans="1:11" x14ac:dyDescent="0.25">
      <c r="A456" s="148"/>
      <c r="B456" s="148"/>
      <c r="C456" s="148"/>
      <c r="D456" s="148"/>
      <c r="E456" s="141"/>
      <c r="F456" s="141"/>
      <c r="G456" s="141"/>
      <c r="H456" s="141"/>
      <c r="I456" s="141"/>
      <c r="J456" s="141"/>
      <c r="K456" s="141"/>
    </row>
    <row r="457" spans="1:11" x14ac:dyDescent="0.25">
      <c r="A457" s="148"/>
      <c r="B457" s="148"/>
      <c r="C457" s="148"/>
      <c r="D457" s="148"/>
      <c r="E457" s="141"/>
      <c r="F457" s="141"/>
      <c r="G457" s="141"/>
      <c r="H457" s="141"/>
      <c r="I457" s="141"/>
      <c r="J457" s="141"/>
      <c r="K457" s="141"/>
    </row>
    <row r="458" spans="1:11" x14ac:dyDescent="0.25">
      <c r="A458" s="148"/>
      <c r="B458" s="148"/>
      <c r="C458" s="148"/>
      <c r="D458" s="148"/>
      <c r="E458" s="141"/>
      <c r="F458" s="141"/>
      <c r="G458" s="141"/>
      <c r="H458" s="141"/>
      <c r="I458" s="141"/>
      <c r="J458" s="141"/>
      <c r="K458" s="141"/>
    </row>
    <row r="459" spans="1:11" x14ac:dyDescent="0.25">
      <c r="A459" s="148"/>
      <c r="B459" s="148"/>
      <c r="C459" s="148"/>
      <c r="D459" s="148"/>
      <c r="E459" s="141"/>
      <c r="F459" s="141"/>
      <c r="G459" s="141"/>
      <c r="H459" s="141"/>
      <c r="I459" s="141"/>
      <c r="J459" s="141"/>
      <c r="K459" s="141"/>
    </row>
    <row r="460" spans="1:11" x14ac:dyDescent="0.25">
      <c r="A460" s="148"/>
      <c r="B460" s="148"/>
      <c r="C460" s="148"/>
      <c r="D460" s="148"/>
      <c r="E460" s="141"/>
      <c r="F460" s="141"/>
      <c r="G460" s="141"/>
      <c r="H460" s="141"/>
      <c r="I460" s="141"/>
      <c r="J460" s="141"/>
      <c r="K460" s="141"/>
    </row>
    <row r="461" spans="1:11" x14ac:dyDescent="0.25">
      <c r="A461" s="148"/>
      <c r="B461" s="148"/>
      <c r="C461" s="148"/>
      <c r="D461" s="148"/>
      <c r="E461" s="141"/>
      <c r="F461" s="141"/>
      <c r="G461" s="141"/>
      <c r="H461" s="141"/>
      <c r="I461" s="141"/>
      <c r="J461" s="141"/>
      <c r="K461" s="141"/>
    </row>
    <row r="462" spans="1:11" x14ac:dyDescent="0.25">
      <c r="A462" s="148"/>
      <c r="B462" s="148"/>
      <c r="C462" s="148"/>
      <c r="D462" s="148"/>
      <c r="E462" s="141"/>
      <c r="F462" s="141"/>
      <c r="G462" s="141"/>
      <c r="H462" s="141"/>
      <c r="I462" s="141"/>
      <c r="J462" s="141"/>
      <c r="K462" s="141"/>
    </row>
    <row r="463" spans="1:11" x14ac:dyDescent="0.25">
      <c r="A463" s="148"/>
      <c r="B463" s="148"/>
      <c r="C463" s="148"/>
      <c r="D463" s="148"/>
      <c r="E463" s="141"/>
      <c r="F463" s="141"/>
      <c r="G463" s="141"/>
      <c r="H463" s="141"/>
      <c r="I463" s="141"/>
      <c r="J463" s="141"/>
      <c r="K463" s="141"/>
    </row>
    <row r="464" spans="1:11" x14ac:dyDescent="0.25">
      <c r="A464" s="148"/>
      <c r="B464" s="148"/>
      <c r="C464" s="148"/>
      <c r="D464" s="148"/>
      <c r="E464" s="141"/>
      <c r="F464" s="141"/>
      <c r="G464" s="141"/>
      <c r="H464" s="141"/>
      <c r="I464" s="141"/>
      <c r="J464" s="141"/>
      <c r="K464" s="141"/>
    </row>
    <row r="465" spans="1:11" x14ac:dyDescent="0.25">
      <c r="A465" s="148"/>
      <c r="B465" s="148"/>
      <c r="C465" s="148"/>
      <c r="D465" s="148"/>
      <c r="E465" s="141"/>
      <c r="F465" s="141"/>
      <c r="G465" s="141"/>
      <c r="H465" s="141"/>
      <c r="I465" s="141"/>
      <c r="J465" s="141"/>
      <c r="K465" s="141"/>
    </row>
    <row r="466" spans="1:11" x14ac:dyDescent="0.25">
      <c r="A466" s="148"/>
      <c r="B466" s="148"/>
      <c r="C466" s="148"/>
      <c r="D466" s="148"/>
      <c r="E466" s="141"/>
      <c r="F466" s="141"/>
      <c r="G466" s="141"/>
      <c r="H466" s="141"/>
      <c r="I466" s="141"/>
      <c r="J466" s="141"/>
      <c r="K466" s="141"/>
    </row>
    <row r="467" spans="1:11" x14ac:dyDescent="0.25">
      <c r="A467" s="148"/>
      <c r="B467" s="148"/>
      <c r="C467" s="148"/>
      <c r="D467" s="148"/>
      <c r="E467" s="141"/>
      <c r="F467" s="141"/>
      <c r="G467" s="141"/>
      <c r="H467" s="141"/>
      <c r="I467" s="141"/>
      <c r="J467" s="141"/>
      <c r="K467" s="141"/>
    </row>
    <row r="468" spans="1:11" x14ac:dyDescent="0.25">
      <c r="A468" s="148"/>
      <c r="B468" s="148"/>
      <c r="C468" s="148"/>
      <c r="D468" s="148"/>
      <c r="E468" s="141"/>
      <c r="F468" s="141"/>
      <c r="G468" s="141"/>
      <c r="H468" s="141"/>
      <c r="I468" s="141"/>
      <c r="J468" s="141"/>
      <c r="K468" s="141"/>
    </row>
    <row r="469" spans="1:11" x14ac:dyDescent="0.25">
      <c r="A469" s="148"/>
      <c r="B469" s="148"/>
      <c r="C469" s="148"/>
      <c r="D469" s="148"/>
      <c r="E469" s="141"/>
      <c r="F469" s="141"/>
      <c r="G469" s="141"/>
      <c r="H469" s="141"/>
      <c r="I469" s="141"/>
      <c r="J469" s="141"/>
      <c r="K469" s="141"/>
    </row>
    <row r="470" spans="1:11" x14ac:dyDescent="0.25">
      <c r="A470" s="148"/>
      <c r="B470" s="148"/>
      <c r="C470" s="148"/>
      <c r="D470" s="148"/>
      <c r="E470" s="141"/>
      <c r="F470" s="141"/>
      <c r="G470" s="141"/>
      <c r="H470" s="141"/>
      <c r="I470" s="141"/>
      <c r="J470" s="141"/>
      <c r="K470" s="141"/>
    </row>
    <row r="471" spans="1:11" x14ac:dyDescent="0.25">
      <c r="A471" s="148"/>
      <c r="B471" s="148"/>
      <c r="C471" s="148"/>
      <c r="D471" s="148"/>
      <c r="E471" s="141"/>
      <c r="F471" s="141"/>
      <c r="G471" s="141"/>
      <c r="H471" s="141"/>
      <c r="I471" s="141"/>
      <c r="J471" s="141"/>
      <c r="K471" s="141"/>
    </row>
    <row r="472" spans="1:11" x14ac:dyDescent="0.25">
      <c r="A472" s="148"/>
      <c r="B472" s="148"/>
      <c r="C472" s="148"/>
      <c r="D472" s="148"/>
      <c r="E472" s="141"/>
      <c r="F472" s="141"/>
      <c r="G472" s="141"/>
      <c r="H472" s="141"/>
      <c r="I472" s="141"/>
      <c r="J472" s="141"/>
      <c r="K472" s="141"/>
    </row>
    <row r="473" spans="1:11" x14ac:dyDescent="0.25">
      <c r="A473" s="148"/>
      <c r="B473" s="148"/>
      <c r="C473" s="148"/>
      <c r="D473" s="148"/>
      <c r="E473" s="141"/>
      <c r="F473" s="141"/>
      <c r="G473" s="141"/>
      <c r="H473" s="141"/>
      <c r="I473" s="141"/>
      <c r="J473" s="141"/>
      <c r="K473" s="141"/>
    </row>
    <row r="474" spans="1:11" x14ac:dyDescent="0.25">
      <c r="A474" s="148"/>
      <c r="B474" s="148"/>
      <c r="C474" s="148"/>
      <c r="D474" s="148"/>
      <c r="E474" s="141"/>
      <c r="F474" s="141"/>
      <c r="G474" s="141"/>
      <c r="H474" s="141"/>
      <c r="I474" s="141"/>
      <c r="J474" s="141"/>
      <c r="K474" s="141"/>
    </row>
    <row r="475" spans="1:11" x14ac:dyDescent="0.25">
      <c r="A475" s="148"/>
      <c r="B475" s="148"/>
      <c r="C475" s="148"/>
      <c r="D475" s="148"/>
      <c r="E475" s="141"/>
      <c r="F475" s="141"/>
      <c r="G475" s="141"/>
      <c r="H475" s="141"/>
      <c r="I475" s="141"/>
      <c r="J475" s="141"/>
      <c r="K475" s="141"/>
    </row>
    <row r="476" spans="1:11" x14ac:dyDescent="0.25">
      <c r="A476" s="148"/>
      <c r="B476" s="148"/>
      <c r="C476" s="148"/>
      <c r="D476" s="148"/>
      <c r="E476" s="141"/>
      <c r="F476" s="141"/>
      <c r="G476" s="141"/>
      <c r="H476" s="141"/>
      <c r="I476" s="141"/>
      <c r="J476" s="141"/>
      <c r="K476" s="141"/>
    </row>
    <row r="477" spans="1:11" x14ac:dyDescent="0.25">
      <c r="A477" s="148"/>
      <c r="B477" s="148"/>
      <c r="C477" s="148"/>
      <c r="D477" s="148"/>
      <c r="E477" s="141"/>
      <c r="F477" s="141"/>
      <c r="G477" s="141"/>
      <c r="H477" s="141"/>
      <c r="I477" s="141"/>
      <c r="J477" s="141"/>
      <c r="K477" s="141"/>
    </row>
    <row r="478" spans="1:11" x14ac:dyDescent="0.25">
      <c r="A478" s="148"/>
      <c r="B478" s="148"/>
      <c r="C478" s="148"/>
      <c r="D478" s="148"/>
      <c r="E478" s="141"/>
      <c r="F478" s="141"/>
      <c r="G478" s="141"/>
      <c r="H478" s="141"/>
      <c r="I478" s="141"/>
      <c r="J478" s="141"/>
      <c r="K478" s="141"/>
    </row>
    <row r="479" spans="1:11" x14ac:dyDescent="0.25">
      <c r="A479" s="148"/>
      <c r="B479" s="148"/>
      <c r="C479" s="148"/>
      <c r="D479" s="148"/>
      <c r="E479" s="141"/>
      <c r="F479" s="141"/>
      <c r="G479" s="141"/>
      <c r="H479" s="141"/>
      <c r="I479" s="141"/>
      <c r="J479" s="141"/>
      <c r="K479" s="141"/>
    </row>
    <row r="480" spans="1:11" x14ac:dyDescent="0.25">
      <c r="A480" s="148"/>
      <c r="B480" s="148"/>
      <c r="C480" s="148"/>
      <c r="D480" s="148"/>
      <c r="E480" s="141"/>
      <c r="F480" s="141"/>
      <c r="G480" s="141"/>
      <c r="H480" s="141"/>
      <c r="I480" s="141"/>
      <c r="J480" s="141"/>
      <c r="K480" s="141"/>
    </row>
    <row r="481" spans="1:11" x14ac:dyDescent="0.25">
      <c r="A481" s="148"/>
      <c r="B481" s="148"/>
      <c r="C481" s="148"/>
      <c r="D481" s="148"/>
      <c r="E481" s="141"/>
      <c r="F481" s="141"/>
      <c r="G481" s="141"/>
      <c r="H481" s="141"/>
      <c r="I481" s="141"/>
      <c r="J481" s="141"/>
      <c r="K481" s="141"/>
    </row>
    <row r="482" spans="1:11" x14ac:dyDescent="0.25">
      <c r="A482" s="148"/>
      <c r="B482" s="148"/>
      <c r="C482" s="148"/>
      <c r="D482" s="148"/>
      <c r="E482" s="141"/>
      <c r="F482" s="141"/>
      <c r="G482" s="141"/>
      <c r="H482" s="141"/>
      <c r="I482" s="141"/>
      <c r="J482" s="141"/>
      <c r="K482" s="141"/>
    </row>
    <row r="483" spans="1:11" x14ac:dyDescent="0.25">
      <c r="A483" s="148"/>
      <c r="B483" s="148"/>
      <c r="C483" s="148"/>
      <c r="D483" s="148"/>
      <c r="E483" s="141"/>
      <c r="F483" s="141"/>
      <c r="G483" s="141"/>
      <c r="H483" s="141"/>
      <c r="I483" s="141"/>
      <c r="J483" s="141"/>
      <c r="K483" s="141"/>
    </row>
    <row r="484" spans="1:11" x14ac:dyDescent="0.25">
      <c r="A484" s="148"/>
      <c r="B484" s="148"/>
      <c r="C484" s="148"/>
      <c r="D484" s="148"/>
      <c r="E484" s="141"/>
      <c r="F484" s="141"/>
      <c r="G484" s="141"/>
      <c r="H484" s="141"/>
      <c r="I484" s="141"/>
      <c r="J484" s="141"/>
      <c r="K484" s="141"/>
    </row>
    <row r="485" spans="1:11" x14ac:dyDescent="0.25">
      <c r="A485" s="148"/>
      <c r="B485" s="148"/>
      <c r="C485" s="148"/>
      <c r="D485" s="148"/>
      <c r="E485" s="141"/>
      <c r="F485" s="141"/>
      <c r="G485" s="141"/>
      <c r="H485" s="141"/>
      <c r="I485" s="141"/>
      <c r="J485" s="141"/>
      <c r="K485" s="141"/>
    </row>
    <row r="486" spans="1:11" x14ac:dyDescent="0.25">
      <c r="A486" s="148"/>
      <c r="B486" s="148"/>
      <c r="C486" s="148"/>
      <c r="D486" s="148"/>
      <c r="E486" s="141"/>
      <c r="F486" s="141"/>
      <c r="G486" s="141"/>
      <c r="H486" s="141"/>
      <c r="I486" s="141"/>
      <c r="J486" s="141"/>
      <c r="K486" s="141"/>
    </row>
    <row r="487" spans="1:11" x14ac:dyDescent="0.25">
      <c r="A487" s="148"/>
      <c r="B487" s="148"/>
      <c r="C487" s="148"/>
      <c r="D487" s="148"/>
      <c r="E487" s="141"/>
      <c r="F487" s="141"/>
      <c r="G487" s="141"/>
      <c r="H487" s="141"/>
      <c r="I487" s="141"/>
      <c r="J487" s="141"/>
      <c r="K487" s="141"/>
    </row>
    <row r="488" spans="1:11" x14ac:dyDescent="0.25">
      <c r="A488" s="148"/>
      <c r="B488" s="148"/>
      <c r="C488" s="148"/>
      <c r="D488" s="148"/>
      <c r="E488" s="141"/>
      <c r="F488" s="141"/>
      <c r="G488" s="141"/>
      <c r="H488" s="141"/>
      <c r="I488" s="141"/>
      <c r="J488" s="141"/>
      <c r="K488" s="141"/>
    </row>
    <row r="489" spans="1:11" x14ac:dyDescent="0.25">
      <c r="A489" s="148"/>
      <c r="B489" s="148"/>
      <c r="C489" s="148"/>
      <c r="D489" s="148"/>
      <c r="E489" s="141"/>
      <c r="F489" s="141"/>
      <c r="G489" s="141"/>
      <c r="H489" s="141"/>
      <c r="I489" s="141"/>
      <c r="J489" s="141"/>
      <c r="K489" s="141"/>
    </row>
    <row r="490" spans="1:11" x14ac:dyDescent="0.25">
      <c r="A490" s="148"/>
      <c r="B490" s="148"/>
      <c r="C490" s="148"/>
      <c r="D490" s="148"/>
      <c r="E490" s="141"/>
      <c r="F490" s="141"/>
      <c r="G490" s="141"/>
      <c r="H490" s="141"/>
      <c r="I490" s="141"/>
      <c r="J490" s="141"/>
      <c r="K490" s="141"/>
    </row>
    <row r="491" spans="1:11" x14ac:dyDescent="0.25">
      <c r="A491" s="148"/>
      <c r="B491" s="148"/>
      <c r="C491" s="148"/>
      <c r="D491" s="148"/>
      <c r="E491" s="141"/>
      <c r="F491" s="141"/>
      <c r="G491" s="141"/>
      <c r="H491" s="141"/>
      <c r="I491" s="141"/>
      <c r="J491" s="141"/>
      <c r="K491" s="141"/>
    </row>
    <row r="492" spans="1:11" x14ac:dyDescent="0.25">
      <c r="A492" s="148"/>
      <c r="B492" s="148"/>
      <c r="C492" s="148"/>
      <c r="D492" s="148"/>
      <c r="E492" s="141"/>
      <c r="F492" s="141"/>
      <c r="G492" s="141"/>
      <c r="H492" s="141"/>
      <c r="I492" s="141"/>
      <c r="J492" s="141"/>
      <c r="K492" s="141"/>
    </row>
    <row r="493" spans="1:11" x14ac:dyDescent="0.25">
      <c r="A493" s="148"/>
      <c r="B493" s="148"/>
      <c r="C493" s="148"/>
      <c r="D493" s="148"/>
      <c r="E493" s="141"/>
      <c r="F493" s="141"/>
      <c r="G493" s="141"/>
      <c r="H493" s="141"/>
      <c r="I493" s="141"/>
      <c r="J493" s="141"/>
      <c r="K493" s="141"/>
    </row>
    <row r="494" spans="1:11" x14ac:dyDescent="0.25">
      <c r="A494" s="148"/>
      <c r="B494" s="148"/>
      <c r="C494" s="148"/>
      <c r="D494" s="148"/>
      <c r="E494" s="141"/>
      <c r="F494" s="141"/>
      <c r="G494" s="141"/>
      <c r="H494" s="141"/>
      <c r="I494" s="141"/>
      <c r="J494" s="141"/>
      <c r="K494" s="141"/>
    </row>
    <row r="495" spans="1:11" x14ac:dyDescent="0.25">
      <c r="A495" s="148"/>
      <c r="B495" s="148"/>
      <c r="C495" s="148"/>
      <c r="D495" s="148"/>
      <c r="E495" s="141"/>
      <c r="F495" s="141"/>
      <c r="G495" s="141"/>
      <c r="H495" s="141"/>
      <c r="I495" s="141"/>
      <c r="J495" s="141"/>
      <c r="K495" s="141"/>
    </row>
    <row r="496" spans="1:11" x14ac:dyDescent="0.25">
      <c r="A496" s="148"/>
      <c r="B496" s="148"/>
      <c r="C496" s="148"/>
      <c r="D496" s="148"/>
      <c r="E496" s="141"/>
      <c r="F496" s="141"/>
      <c r="G496" s="141"/>
      <c r="H496" s="141"/>
      <c r="I496" s="141"/>
      <c r="J496" s="141"/>
      <c r="K496" s="141"/>
    </row>
    <row r="497" spans="1:11" x14ac:dyDescent="0.25">
      <c r="A497" s="148"/>
      <c r="B497" s="148"/>
      <c r="C497" s="148"/>
      <c r="D497" s="148"/>
      <c r="E497" s="141"/>
      <c r="F497" s="141"/>
      <c r="G497" s="141"/>
      <c r="H497" s="141"/>
      <c r="I497" s="141"/>
      <c r="J497" s="141"/>
      <c r="K497" s="141"/>
    </row>
    <row r="498" spans="1:11" x14ac:dyDescent="0.25">
      <c r="A498" s="148"/>
      <c r="B498" s="148"/>
      <c r="C498" s="148"/>
      <c r="D498" s="148"/>
      <c r="E498" s="141"/>
      <c r="F498" s="141"/>
      <c r="G498" s="141"/>
      <c r="H498" s="141"/>
      <c r="I498" s="141"/>
      <c r="J498" s="141"/>
      <c r="K498" s="141"/>
    </row>
    <row r="499" spans="1:11" x14ac:dyDescent="0.25">
      <c r="A499" s="148"/>
      <c r="B499" s="148"/>
      <c r="C499" s="148"/>
      <c r="D499" s="148"/>
      <c r="E499" s="141"/>
      <c r="F499" s="141"/>
      <c r="G499" s="141"/>
      <c r="H499" s="141"/>
      <c r="I499" s="141"/>
      <c r="J499" s="141"/>
      <c r="K499" s="141"/>
    </row>
    <row r="500" spans="1:11" x14ac:dyDescent="0.25">
      <c r="A500" s="148"/>
      <c r="B500" s="148"/>
      <c r="C500" s="148"/>
      <c r="D500" s="148"/>
      <c r="E500" s="141"/>
      <c r="F500" s="141"/>
      <c r="G500" s="141"/>
      <c r="H500" s="141"/>
      <c r="I500" s="141"/>
      <c r="J500" s="141"/>
      <c r="K500" s="141"/>
    </row>
    <row r="501" spans="1:11" x14ac:dyDescent="0.25">
      <c r="A501" s="148"/>
      <c r="B501" s="148"/>
      <c r="C501" s="148"/>
      <c r="D501" s="148"/>
      <c r="E501" s="141"/>
      <c r="F501" s="141"/>
      <c r="G501" s="141"/>
      <c r="H501" s="141"/>
      <c r="I501" s="141"/>
      <c r="J501" s="141"/>
      <c r="K501" s="141"/>
    </row>
    <row r="502" spans="1:11" x14ac:dyDescent="0.25">
      <c r="A502" s="148"/>
      <c r="B502" s="148"/>
      <c r="C502" s="148"/>
      <c r="D502" s="148"/>
      <c r="E502" s="141"/>
      <c r="F502" s="141"/>
      <c r="G502" s="141"/>
      <c r="H502" s="141"/>
      <c r="I502" s="141"/>
      <c r="J502" s="141"/>
      <c r="K502" s="141"/>
    </row>
    <row r="503" spans="1:11" x14ac:dyDescent="0.25">
      <c r="A503" s="148"/>
      <c r="B503" s="148"/>
      <c r="C503" s="148"/>
      <c r="D503" s="148"/>
      <c r="E503" s="141"/>
      <c r="F503" s="141"/>
      <c r="G503" s="141"/>
      <c r="H503" s="141"/>
      <c r="I503" s="141"/>
      <c r="J503" s="141"/>
      <c r="K503" s="141"/>
    </row>
    <row r="504" spans="1:11" x14ac:dyDescent="0.25">
      <c r="A504" s="148"/>
      <c r="B504" s="148"/>
      <c r="C504" s="148"/>
      <c r="D504" s="148"/>
      <c r="E504" s="141"/>
      <c r="F504" s="141"/>
      <c r="G504" s="141"/>
      <c r="H504" s="141"/>
      <c r="I504" s="141"/>
      <c r="J504" s="141"/>
      <c r="K504" s="141"/>
    </row>
    <row r="505" spans="1:11" x14ac:dyDescent="0.25">
      <c r="A505" s="148"/>
      <c r="B505" s="148"/>
      <c r="C505" s="148"/>
      <c r="D505" s="148"/>
      <c r="E505" s="141"/>
      <c r="F505" s="141"/>
      <c r="G505" s="141"/>
      <c r="H505" s="141"/>
      <c r="I505" s="141"/>
      <c r="J505" s="141"/>
      <c r="K505" s="141"/>
    </row>
    <row r="506" spans="1:11" x14ac:dyDescent="0.25">
      <c r="A506" s="148"/>
      <c r="B506" s="148"/>
      <c r="C506" s="148"/>
      <c r="D506" s="148"/>
      <c r="E506" s="141"/>
      <c r="F506" s="141"/>
      <c r="G506" s="141"/>
      <c r="H506" s="141"/>
      <c r="I506" s="141"/>
      <c r="J506" s="141"/>
      <c r="K506" s="141"/>
    </row>
    <row r="507" spans="1:11" x14ac:dyDescent="0.25">
      <c r="A507" s="148"/>
      <c r="B507" s="148"/>
      <c r="C507" s="148"/>
      <c r="D507" s="148"/>
      <c r="E507" s="141"/>
      <c r="F507" s="141"/>
      <c r="G507" s="141"/>
      <c r="H507" s="141"/>
      <c r="I507" s="141"/>
      <c r="J507" s="141"/>
      <c r="K507" s="141"/>
    </row>
    <row r="508" spans="1:11" x14ac:dyDescent="0.25">
      <c r="A508" s="148"/>
      <c r="B508" s="148"/>
      <c r="C508" s="148"/>
      <c r="D508" s="148"/>
      <c r="E508" s="141"/>
      <c r="F508" s="141"/>
      <c r="G508" s="141"/>
      <c r="H508" s="141"/>
      <c r="I508" s="141"/>
      <c r="J508" s="141"/>
      <c r="K508" s="141"/>
    </row>
    <row r="509" spans="1:11" x14ac:dyDescent="0.25">
      <c r="A509" s="148"/>
      <c r="B509" s="148"/>
      <c r="C509" s="148"/>
      <c r="D509" s="148"/>
      <c r="E509" s="141"/>
      <c r="F509" s="141"/>
      <c r="G509" s="141"/>
      <c r="H509" s="141"/>
      <c r="I509" s="141"/>
      <c r="J509" s="141"/>
      <c r="K509" s="141"/>
    </row>
    <row r="510" spans="1:11" x14ac:dyDescent="0.25">
      <c r="A510" s="148"/>
      <c r="B510" s="148"/>
      <c r="C510" s="148"/>
      <c r="D510" s="148"/>
      <c r="E510" s="141"/>
      <c r="F510" s="141"/>
      <c r="G510" s="141"/>
      <c r="H510" s="141"/>
      <c r="I510" s="141"/>
      <c r="J510" s="141"/>
      <c r="K510" s="141"/>
    </row>
    <row r="511" spans="1:11" x14ac:dyDescent="0.25">
      <c r="A511" s="148"/>
      <c r="B511" s="148"/>
      <c r="C511" s="148"/>
      <c r="D511" s="148"/>
      <c r="E511" s="141"/>
      <c r="F511" s="141"/>
      <c r="G511" s="141"/>
      <c r="H511" s="141"/>
      <c r="I511" s="141"/>
      <c r="J511" s="141"/>
      <c r="K511" s="141"/>
    </row>
    <row r="512" spans="1:11" x14ac:dyDescent="0.25">
      <c r="A512" s="148"/>
      <c r="B512" s="148"/>
      <c r="C512" s="148"/>
      <c r="D512" s="148"/>
      <c r="E512" s="141"/>
      <c r="F512" s="141"/>
      <c r="G512" s="141"/>
      <c r="H512" s="141"/>
      <c r="I512" s="141"/>
      <c r="J512" s="141"/>
      <c r="K512" s="141"/>
    </row>
    <row r="513" spans="1:11" x14ac:dyDescent="0.25">
      <c r="A513" s="148"/>
      <c r="B513" s="148"/>
      <c r="C513" s="148"/>
      <c r="D513" s="148"/>
      <c r="E513" s="141"/>
      <c r="F513" s="141"/>
      <c r="G513" s="141"/>
      <c r="H513" s="141"/>
      <c r="I513" s="141"/>
      <c r="J513" s="141"/>
      <c r="K513" s="141"/>
    </row>
    <row r="514" spans="1:11" x14ac:dyDescent="0.25">
      <c r="A514" s="148"/>
      <c r="B514" s="148"/>
      <c r="C514" s="148"/>
      <c r="D514" s="148"/>
      <c r="E514" s="141"/>
      <c r="F514" s="141"/>
      <c r="G514" s="141"/>
      <c r="H514" s="141"/>
      <c r="I514" s="141"/>
      <c r="J514" s="141"/>
      <c r="K514" s="141"/>
    </row>
    <row r="515" spans="1:11" x14ac:dyDescent="0.25">
      <c r="A515" s="148"/>
      <c r="B515" s="148"/>
      <c r="C515" s="148"/>
      <c r="D515" s="148"/>
      <c r="E515" s="141"/>
      <c r="F515" s="141"/>
      <c r="G515" s="141"/>
      <c r="H515" s="141"/>
      <c r="I515" s="141"/>
      <c r="J515" s="141"/>
      <c r="K515" s="141"/>
    </row>
    <row r="516" spans="1:11" x14ac:dyDescent="0.25">
      <c r="A516" s="148"/>
      <c r="B516" s="148"/>
      <c r="C516" s="148"/>
      <c r="D516" s="148"/>
      <c r="E516" s="141"/>
      <c r="F516" s="141"/>
      <c r="G516" s="141"/>
      <c r="H516" s="141"/>
      <c r="I516" s="141"/>
      <c r="J516" s="141"/>
      <c r="K516" s="141"/>
    </row>
    <row r="517" spans="1:11" x14ac:dyDescent="0.25">
      <c r="A517" s="148"/>
      <c r="B517" s="148"/>
      <c r="C517" s="148"/>
      <c r="D517" s="148"/>
      <c r="E517" s="141"/>
      <c r="F517" s="141"/>
      <c r="G517" s="141"/>
      <c r="H517" s="141"/>
      <c r="I517" s="141"/>
      <c r="J517" s="141"/>
      <c r="K517" s="141"/>
    </row>
    <row r="518" spans="1:11" x14ac:dyDescent="0.25">
      <c r="A518" s="148"/>
      <c r="B518" s="148"/>
      <c r="C518" s="148"/>
      <c r="D518" s="148"/>
      <c r="E518" s="141"/>
      <c r="F518" s="141"/>
      <c r="G518" s="141"/>
      <c r="H518" s="141"/>
      <c r="I518" s="141"/>
      <c r="J518" s="141"/>
      <c r="K518" s="141"/>
    </row>
    <row r="519" spans="1:11" x14ac:dyDescent="0.25">
      <c r="A519" s="148"/>
      <c r="B519" s="148"/>
      <c r="C519" s="148"/>
      <c r="D519" s="148"/>
      <c r="E519" s="141"/>
      <c r="F519" s="141"/>
      <c r="G519" s="141"/>
      <c r="H519" s="141"/>
      <c r="I519" s="141"/>
      <c r="J519" s="141"/>
      <c r="K519" s="141"/>
    </row>
    <row r="520" spans="1:11" x14ac:dyDescent="0.25">
      <c r="A520" s="148"/>
      <c r="B520" s="148"/>
      <c r="C520" s="148"/>
      <c r="D520" s="148"/>
      <c r="E520" s="141"/>
      <c r="F520" s="141"/>
      <c r="G520" s="141"/>
      <c r="H520" s="141"/>
      <c r="I520" s="141"/>
      <c r="J520" s="141"/>
      <c r="K520" s="141"/>
    </row>
    <row r="521" spans="1:11" x14ac:dyDescent="0.25">
      <c r="A521" s="148"/>
      <c r="B521" s="148"/>
      <c r="C521" s="148"/>
      <c r="D521" s="148"/>
      <c r="E521" s="141"/>
      <c r="F521" s="141"/>
      <c r="G521" s="141"/>
      <c r="H521" s="141"/>
      <c r="I521" s="141"/>
      <c r="J521" s="141"/>
      <c r="K521" s="141"/>
    </row>
    <row r="522" spans="1:11" x14ac:dyDescent="0.25">
      <c r="A522" s="148"/>
      <c r="B522" s="148"/>
      <c r="C522" s="148"/>
      <c r="D522" s="148"/>
      <c r="E522" s="141"/>
      <c r="F522" s="141"/>
      <c r="G522" s="141"/>
      <c r="H522" s="141"/>
      <c r="I522" s="141"/>
      <c r="J522" s="141"/>
      <c r="K522" s="141"/>
    </row>
    <row r="523" spans="1:11" x14ac:dyDescent="0.25">
      <c r="A523" s="148"/>
      <c r="B523" s="148"/>
      <c r="C523" s="148"/>
      <c r="D523" s="148"/>
      <c r="E523" s="141"/>
      <c r="F523" s="141"/>
      <c r="G523" s="141"/>
      <c r="H523" s="141"/>
      <c r="I523" s="141"/>
      <c r="J523" s="141"/>
      <c r="K523" s="141"/>
    </row>
    <row r="524" spans="1:11" x14ac:dyDescent="0.25">
      <c r="A524" s="148"/>
      <c r="B524" s="148"/>
      <c r="C524" s="148"/>
      <c r="D524" s="148"/>
      <c r="E524" s="141"/>
      <c r="F524" s="141"/>
      <c r="G524" s="141"/>
      <c r="H524" s="141"/>
      <c r="I524" s="141"/>
      <c r="J524" s="141"/>
      <c r="K524" s="141"/>
    </row>
    <row r="525" spans="1:11" x14ac:dyDescent="0.25">
      <c r="A525" s="148"/>
      <c r="B525" s="148"/>
      <c r="C525" s="148"/>
      <c r="D525" s="148"/>
      <c r="E525" s="141"/>
      <c r="F525" s="141"/>
      <c r="G525" s="141"/>
      <c r="H525" s="141"/>
      <c r="I525" s="141"/>
      <c r="J525" s="141"/>
      <c r="K525" s="141"/>
    </row>
    <row r="526" spans="1:11" x14ac:dyDescent="0.25">
      <c r="A526" s="148"/>
      <c r="B526" s="148"/>
      <c r="C526" s="148"/>
      <c r="D526" s="148"/>
      <c r="E526" s="141"/>
      <c r="F526" s="141"/>
      <c r="G526" s="141"/>
      <c r="H526" s="141"/>
      <c r="I526" s="141"/>
      <c r="J526" s="141"/>
      <c r="K526" s="141"/>
    </row>
    <row r="527" spans="1:11" x14ac:dyDescent="0.25">
      <c r="A527" s="148"/>
      <c r="B527" s="148"/>
      <c r="C527" s="148"/>
      <c r="D527" s="148"/>
      <c r="E527" s="141"/>
      <c r="F527" s="141"/>
      <c r="G527" s="141"/>
      <c r="H527" s="141"/>
      <c r="I527" s="141"/>
      <c r="J527" s="141"/>
      <c r="K527" s="141"/>
    </row>
    <row r="528" spans="1:11" x14ac:dyDescent="0.25">
      <c r="A528" s="148"/>
      <c r="B528" s="148"/>
      <c r="C528" s="148"/>
      <c r="D528" s="148"/>
      <c r="E528" s="141"/>
      <c r="F528" s="141"/>
      <c r="G528" s="141"/>
      <c r="H528" s="141"/>
      <c r="I528" s="141"/>
      <c r="J528" s="141"/>
      <c r="K528" s="141"/>
    </row>
    <row r="529" spans="1:11" x14ac:dyDescent="0.25">
      <c r="A529" s="148"/>
      <c r="B529" s="148"/>
      <c r="C529" s="148"/>
      <c r="D529" s="148"/>
      <c r="E529" s="141"/>
      <c r="F529" s="141"/>
      <c r="G529" s="141"/>
      <c r="H529" s="141"/>
      <c r="I529" s="141"/>
      <c r="J529" s="141"/>
      <c r="K529" s="141"/>
    </row>
    <row r="530" spans="1:11" x14ac:dyDescent="0.25">
      <c r="A530" s="148"/>
      <c r="B530" s="148"/>
      <c r="C530" s="148"/>
      <c r="D530" s="148"/>
      <c r="E530" s="141"/>
      <c r="F530" s="141"/>
      <c r="G530" s="141"/>
      <c r="H530" s="141"/>
      <c r="I530" s="141"/>
      <c r="J530" s="141"/>
      <c r="K530" s="141"/>
    </row>
    <row r="531" spans="1:11" x14ac:dyDescent="0.25">
      <c r="A531" s="148"/>
      <c r="B531" s="148"/>
      <c r="C531" s="148"/>
      <c r="D531" s="148"/>
      <c r="E531" s="141"/>
      <c r="F531" s="141"/>
      <c r="G531" s="141"/>
      <c r="H531" s="141"/>
      <c r="I531" s="141"/>
      <c r="J531" s="141"/>
      <c r="K531" s="141"/>
    </row>
    <row r="532" spans="1:11" x14ac:dyDescent="0.25">
      <c r="A532" s="148"/>
      <c r="B532" s="148"/>
      <c r="C532" s="148"/>
      <c r="D532" s="148"/>
      <c r="E532" s="141"/>
      <c r="F532" s="141"/>
      <c r="G532" s="141"/>
      <c r="H532" s="141"/>
      <c r="I532" s="141"/>
      <c r="J532" s="141"/>
      <c r="K532" s="141"/>
    </row>
    <row r="533" spans="1:11" x14ac:dyDescent="0.25">
      <c r="A533" s="148"/>
      <c r="B533" s="148"/>
      <c r="C533" s="148"/>
      <c r="D533" s="148"/>
      <c r="E533" s="141"/>
      <c r="F533" s="141"/>
      <c r="G533" s="141"/>
      <c r="H533" s="141"/>
      <c r="I533" s="141"/>
      <c r="J533" s="141"/>
      <c r="K533" s="141"/>
    </row>
    <row r="534" spans="1:11" x14ac:dyDescent="0.25">
      <c r="A534" s="148"/>
      <c r="B534" s="148"/>
      <c r="C534" s="148"/>
      <c r="D534" s="148"/>
      <c r="E534" s="141"/>
      <c r="F534" s="141"/>
      <c r="G534" s="141"/>
      <c r="H534" s="141"/>
      <c r="I534" s="141"/>
      <c r="J534" s="141"/>
      <c r="K534" s="141"/>
    </row>
    <row r="535" spans="1:11" x14ac:dyDescent="0.25">
      <c r="A535" s="148"/>
      <c r="B535" s="148"/>
      <c r="C535" s="148"/>
      <c r="D535" s="148"/>
      <c r="E535" s="141"/>
      <c r="F535" s="141"/>
      <c r="G535" s="141"/>
      <c r="H535" s="141"/>
      <c r="I535" s="141"/>
      <c r="J535" s="141"/>
      <c r="K535" s="141"/>
    </row>
    <row r="536" spans="1:11" x14ac:dyDescent="0.25">
      <c r="A536" s="148"/>
      <c r="B536" s="148"/>
      <c r="C536" s="148"/>
      <c r="D536" s="148"/>
      <c r="E536" s="141"/>
      <c r="F536" s="141"/>
      <c r="G536" s="141"/>
      <c r="H536" s="141"/>
      <c r="I536" s="141"/>
      <c r="J536" s="141"/>
      <c r="K536" s="141"/>
    </row>
    <row r="537" spans="1:11" x14ac:dyDescent="0.25">
      <c r="A537" s="148"/>
      <c r="B537" s="148"/>
      <c r="C537" s="148"/>
      <c r="D537" s="148"/>
      <c r="E537" s="141"/>
      <c r="F537" s="141"/>
      <c r="G537" s="141"/>
      <c r="H537" s="141"/>
      <c r="I537" s="141"/>
      <c r="J537" s="141"/>
      <c r="K537" s="141"/>
    </row>
    <row r="538" spans="1:11" x14ac:dyDescent="0.25">
      <c r="A538" s="148"/>
      <c r="B538" s="148"/>
      <c r="C538" s="148"/>
      <c r="D538" s="148"/>
      <c r="E538" s="141"/>
      <c r="F538" s="141"/>
      <c r="G538" s="141"/>
      <c r="H538" s="141"/>
      <c r="I538" s="141"/>
      <c r="J538" s="141"/>
      <c r="K538" s="141"/>
    </row>
    <row r="539" spans="1:11" x14ac:dyDescent="0.25">
      <c r="A539" s="148"/>
      <c r="B539" s="148"/>
      <c r="C539" s="148"/>
      <c r="D539" s="148"/>
      <c r="E539" s="141"/>
      <c r="F539" s="141"/>
      <c r="G539" s="141"/>
      <c r="H539" s="141"/>
      <c r="I539" s="141"/>
      <c r="J539" s="141"/>
      <c r="K539" s="141"/>
    </row>
    <row r="540" spans="1:11" x14ac:dyDescent="0.25">
      <c r="A540" s="148"/>
      <c r="B540" s="148"/>
      <c r="C540" s="148"/>
      <c r="D540" s="148"/>
      <c r="E540" s="141"/>
      <c r="F540" s="141"/>
      <c r="G540" s="141"/>
      <c r="H540" s="141"/>
      <c r="I540" s="141"/>
      <c r="J540" s="141"/>
      <c r="K540" s="141"/>
    </row>
    <row r="541" spans="1:11" x14ac:dyDescent="0.25">
      <c r="A541" s="148"/>
      <c r="B541" s="148"/>
      <c r="C541" s="148"/>
      <c r="D541" s="148"/>
      <c r="E541" s="141"/>
      <c r="F541" s="141"/>
      <c r="G541" s="141"/>
      <c r="H541" s="141"/>
      <c r="I541" s="141"/>
      <c r="J541" s="141"/>
      <c r="K541" s="141"/>
    </row>
    <row r="542" spans="1:11" x14ac:dyDescent="0.25">
      <c r="A542" s="148"/>
      <c r="B542" s="148"/>
      <c r="C542" s="148"/>
      <c r="D542" s="148"/>
      <c r="E542" s="141"/>
      <c r="F542" s="141"/>
      <c r="G542" s="141"/>
      <c r="H542" s="141"/>
      <c r="I542" s="141"/>
      <c r="J542" s="141"/>
      <c r="K542" s="141"/>
    </row>
    <row r="543" spans="1:11" x14ac:dyDescent="0.25">
      <c r="A543" s="148"/>
      <c r="B543" s="148"/>
      <c r="C543" s="148"/>
      <c r="D543" s="148"/>
      <c r="E543" s="141"/>
      <c r="F543" s="141"/>
      <c r="G543" s="141"/>
      <c r="H543" s="141"/>
      <c r="I543" s="141"/>
      <c r="J543" s="141"/>
      <c r="K543" s="141"/>
    </row>
    <row r="544" spans="1:11" x14ac:dyDescent="0.25">
      <c r="A544" s="148"/>
      <c r="B544" s="148"/>
      <c r="C544" s="148"/>
      <c r="D544" s="148"/>
      <c r="E544" s="141"/>
      <c r="F544" s="141"/>
      <c r="G544" s="141"/>
      <c r="H544" s="141"/>
      <c r="I544" s="141"/>
      <c r="J544" s="141"/>
      <c r="K544" s="141"/>
    </row>
    <row r="545" spans="1:11" x14ac:dyDescent="0.25">
      <c r="A545" s="148"/>
      <c r="B545" s="148"/>
      <c r="C545" s="148"/>
      <c r="D545" s="148"/>
      <c r="E545" s="141"/>
      <c r="F545" s="141"/>
      <c r="G545" s="141"/>
      <c r="H545" s="141"/>
      <c r="I545" s="141"/>
      <c r="J545" s="141"/>
      <c r="K545" s="141"/>
    </row>
    <row r="546" spans="1:11" x14ac:dyDescent="0.25">
      <c r="A546" s="148"/>
      <c r="B546" s="148"/>
      <c r="C546" s="148"/>
      <c r="D546" s="148"/>
      <c r="E546" s="141"/>
      <c r="F546" s="141"/>
      <c r="G546" s="141"/>
      <c r="H546" s="141"/>
      <c r="I546" s="141"/>
      <c r="J546" s="141"/>
      <c r="K546" s="141"/>
    </row>
    <row r="547" spans="1:11" x14ac:dyDescent="0.25">
      <c r="A547" s="148"/>
      <c r="B547" s="148"/>
      <c r="C547" s="148"/>
      <c r="D547" s="148"/>
      <c r="E547" s="141"/>
      <c r="F547" s="141"/>
      <c r="G547" s="141"/>
      <c r="H547" s="141"/>
      <c r="I547" s="141"/>
      <c r="J547" s="141"/>
      <c r="K547" s="141"/>
    </row>
    <row r="548" spans="1:11" x14ac:dyDescent="0.25">
      <c r="A548" s="148"/>
      <c r="B548" s="148"/>
      <c r="C548" s="148"/>
      <c r="D548" s="148"/>
      <c r="E548" s="141"/>
      <c r="F548" s="141"/>
      <c r="G548" s="141"/>
      <c r="H548" s="141"/>
      <c r="I548" s="141"/>
      <c r="J548" s="141"/>
      <c r="K548" s="141"/>
    </row>
    <row r="549" spans="1:11" x14ac:dyDescent="0.25">
      <c r="A549" s="148"/>
      <c r="B549" s="148"/>
      <c r="C549" s="148"/>
      <c r="D549" s="148"/>
      <c r="E549" s="141"/>
      <c r="F549" s="141"/>
      <c r="G549" s="141"/>
      <c r="H549" s="141"/>
      <c r="I549" s="141"/>
      <c r="J549" s="141"/>
      <c r="K549" s="141"/>
    </row>
    <row r="550" spans="1:11" x14ac:dyDescent="0.25">
      <c r="A550" s="148"/>
      <c r="B550" s="148"/>
      <c r="C550" s="148"/>
      <c r="D550" s="148"/>
      <c r="E550" s="141"/>
      <c r="F550" s="141"/>
      <c r="G550" s="141"/>
      <c r="H550" s="141"/>
      <c r="I550" s="141"/>
      <c r="J550" s="141"/>
      <c r="K550" s="141"/>
    </row>
    <row r="551" spans="1:11" x14ac:dyDescent="0.25">
      <c r="A551" s="148"/>
      <c r="B551" s="148"/>
      <c r="C551" s="148"/>
      <c r="D551" s="148"/>
      <c r="E551" s="141"/>
      <c r="F551" s="141"/>
      <c r="G551" s="141"/>
      <c r="H551" s="141"/>
      <c r="I551" s="141"/>
      <c r="J551" s="141"/>
      <c r="K551" s="141"/>
    </row>
    <row r="552" spans="1:11" x14ac:dyDescent="0.25">
      <c r="A552" s="148"/>
      <c r="B552" s="148"/>
      <c r="C552" s="148"/>
      <c r="D552" s="148"/>
      <c r="E552" s="141"/>
      <c r="F552" s="141"/>
      <c r="G552" s="141"/>
      <c r="H552" s="141"/>
      <c r="I552" s="141"/>
      <c r="J552" s="141"/>
      <c r="K552" s="141"/>
    </row>
    <row r="553" spans="1:11" x14ac:dyDescent="0.25">
      <c r="A553" s="148"/>
      <c r="B553" s="148"/>
      <c r="C553" s="148"/>
      <c r="D553" s="148"/>
      <c r="E553" s="141"/>
      <c r="F553" s="141"/>
      <c r="G553" s="141"/>
      <c r="H553" s="141"/>
      <c r="I553" s="141"/>
      <c r="J553" s="141"/>
      <c r="K553" s="141"/>
    </row>
    <row r="554" spans="1:11" x14ac:dyDescent="0.25">
      <c r="A554" s="148"/>
      <c r="B554" s="148"/>
      <c r="C554" s="148"/>
      <c r="D554" s="148"/>
      <c r="E554" s="141"/>
      <c r="F554" s="141"/>
      <c r="G554" s="141"/>
      <c r="H554" s="141"/>
      <c r="I554" s="141"/>
      <c r="J554" s="141"/>
      <c r="K554" s="141"/>
    </row>
    <row r="555" spans="1:11" x14ac:dyDescent="0.25">
      <c r="A555" s="148"/>
      <c r="B555" s="148"/>
      <c r="C555" s="148"/>
      <c r="D555" s="148"/>
      <c r="E555" s="141"/>
      <c r="F555" s="141"/>
      <c r="G555" s="141"/>
      <c r="H555" s="141"/>
      <c r="I555" s="141"/>
      <c r="J555" s="141"/>
      <c r="K555" s="141"/>
    </row>
    <row r="556" spans="1:11" x14ac:dyDescent="0.25">
      <c r="A556" s="148"/>
      <c r="B556" s="148"/>
      <c r="C556" s="148"/>
      <c r="D556" s="148"/>
      <c r="E556" s="141"/>
      <c r="F556" s="141"/>
      <c r="G556" s="141"/>
      <c r="H556" s="141"/>
      <c r="I556" s="141"/>
      <c r="J556" s="141"/>
      <c r="K556" s="141"/>
    </row>
    <row r="557" spans="1:11" x14ac:dyDescent="0.25">
      <c r="A557" s="148"/>
      <c r="B557" s="148"/>
      <c r="C557" s="148"/>
      <c r="D557" s="148"/>
      <c r="E557" s="141"/>
      <c r="F557" s="141"/>
      <c r="G557" s="141"/>
      <c r="H557" s="141"/>
      <c r="I557" s="141"/>
      <c r="J557" s="141"/>
      <c r="K557" s="141"/>
    </row>
    <row r="558" spans="1:11" x14ac:dyDescent="0.25">
      <c r="A558" s="148"/>
      <c r="B558" s="148"/>
      <c r="C558" s="148"/>
      <c r="D558" s="148"/>
      <c r="E558" s="141"/>
      <c r="F558" s="141"/>
      <c r="G558" s="141"/>
      <c r="H558" s="141"/>
      <c r="I558" s="141"/>
      <c r="J558" s="141"/>
      <c r="K558" s="141"/>
    </row>
    <row r="559" spans="1:11" x14ac:dyDescent="0.25">
      <c r="A559" s="148"/>
      <c r="B559" s="148"/>
      <c r="C559" s="148"/>
      <c r="D559" s="148"/>
      <c r="E559" s="141"/>
      <c r="F559" s="141"/>
      <c r="G559" s="141"/>
      <c r="H559" s="141"/>
      <c r="I559" s="141"/>
      <c r="J559" s="141"/>
      <c r="K559" s="141"/>
    </row>
    <row r="560" spans="1:11" x14ac:dyDescent="0.25">
      <c r="A560" s="148"/>
      <c r="B560" s="148"/>
      <c r="C560" s="148"/>
      <c r="D560" s="148"/>
      <c r="E560" s="141"/>
      <c r="F560" s="141"/>
      <c r="G560" s="141"/>
      <c r="H560" s="141"/>
      <c r="I560" s="141"/>
      <c r="J560" s="141"/>
      <c r="K560" s="141"/>
    </row>
    <row r="561" spans="1:11" x14ac:dyDescent="0.25">
      <c r="A561" s="148"/>
      <c r="B561" s="148"/>
      <c r="C561" s="148"/>
      <c r="D561" s="148"/>
      <c r="E561" s="141"/>
      <c r="F561" s="141"/>
      <c r="G561" s="141"/>
      <c r="H561" s="141"/>
      <c r="I561" s="141"/>
      <c r="J561" s="141"/>
      <c r="K561" s="141"/>
    </row>
    <row r="562" spans="1:11" x14ac:dyDescent="0.25">
      <c r="A562" s="148"/>
      <c r="B562" s="148"/>
      <c r="C562" s="148"/>
      <c r="D562" s="148"/>
      <c r="E562" s="141"/>
      <c r="F562" s="141"/>
      <c r="G562" s="141"/>
      <c r="H562" s="141"/>
      <c r="I562" s="141"/>
      <c r="J562" s="141"/>
      <c r="K562" s="141"/>
    </row>
    <row r="563" spans="1:11" x14ac:dyDescent="0.25">
      <c r="A563" s="148"/>
      <c r="B563" s="148"/>
      <c r="C563" s="148"/>
      <c r="D563" s="148"/>
      <c r="E563" s="141"/>
      <c r="F563" s="141"/>
      <c r="G563" s="141"/>
      <c r="H563" s="141"/>
      <c r="I563" s="141"/>
      <c r="J563" s="141"/>
      <c r="K563" s="141"/>
    </row>
    <row r="564" spans="1:11" x14ac:dyDescent="0.25">
      <c r="A564" s="148"/>
      <c r="B564" s="148"/>
      <c r="C564" s="148"/>
      <c r="D564" s="148"/>
      <c r="E564" s="141"/>
      <c r="F564" s="141"/>
      <c r="G564" s="141"/>
      <c r="H564" s="141"/>
      <c r="I564" s="141"/>
      <c r="J564" s="141"/>
      <c r="K564" s="141"/>
    </row>
    <row r="565" spans="1:11" x14ac:dyDescent="0.25">
      <c r="A565" s="148"/>
      <c r="B565" s="148"/>
      <c r="C565" s="148"/>
      <c r="D565" s="148"/>
      <c r="E565" s="141"/>
      <c r="F565" s="141"/>
      <c r="G565" s="141"/>
      <c r="H565" s="141"/>
      <c r="I565" s="141"/>
      <c r="J565" s="141"/>
      <c r="K565" s="141"/>
    </row>
    <row r="566" spans="1:11" x14ac:dyDescent="0.25">
      <c r="A566" s="148"/>
      <c r="B566" s="148"/>
      <c r="C566" s="148"/>
      <c r="D566" s="148"/>
      <c r="E566" s="141"/>
      <c r="F566" s="141"/>
      <c r="G566" s="141"/>
      <c r="H566" s="141"/>
      <c r="I566" s="141"/>
      <c r="J566" s="141"/>
      <c r="K566" s="141"/>
    </row>
    <row r="567" spans="1:11" x14ac:dyDescent="0.25">
      <c r="A567" s="148"/>
      <c r="B567" s="148"/>
      <c r="C567" s="148"/>
      <c r="D567" s="148"/>
      <c r="E567" s="141"/>
      <c r="F567" s="141"/>
      <c r="G567" s="141"/>
      <c r="H567" s="141"/>
      <c r="I567" s="141"/>
      <c r="J567" s="141"/>
      <c r="K567" s="141"/>
    </row>
    <row r="568" spans="1:11" x14ac:dyDescent="0.25">
      <c r="A568" s="148"/>
      <c r="B568" s="148"/>
      <c r="C568" s="148"/>
      <c r="D568" s="148"/>
      <c r="E568" s="141"/>
      <c r="F568" s="141"/>
      <c r="G568" s="141"/>
      <c r="H568" s="141"/>
      <c r="I568" s="141"/>
      <c r="J568" s="141"/>
      <c r="K568" s="141"/>
    </row>
    <row r="569" spans="1:11" x14ac:dyDescent="0.25">
      <c r="A569" s="148"/>
      <c r="B569" s="148"/>
      <c r="C569" s="148"/>
      <c r="D569" s="148"/>
      <c r="E569" s="141"/>
      <c r="F569" s="141"/>
      <c r="G569" s="141"/>
      <c r="H569" s="141"/>
      <c r="I569" s="141"/>
      <c r="J569" s="141"/>
      <c r="K569" s="141"/>
    </row>
    <row r="570" spans="1:11" x14ac:dyDescent="0.25">
      <c r="A570" s="148"/>
      <c r="B570" s="148"/>
      <c r="C570" s="148"/>
      <c r="D570" s="148"/>
      <c r="E570" s="141"/>
      <c r="F570" s="141"/>
      <c r="G570" s="141"/>
      <c r="H570" s="141"/>
      <c r="I570" s="141"/>
      <c r="J570" s="141"/>
      <c r="K570" s="141"/>
    </row>
    <row r="571" spans="1:11" x14ac:dyDescent="0.25">
      <c r="A571" s="148"/>
      <c r="B571" s="148"/>
      <c r="C571" s="148"/>
      <c r="D571" s="148"/>
      <c r="E571" s="141"/>
      <c r="F571" s="141"/>
      <c r="G571" s="141"/>
      <c r="H571" s="141"/>
      <c r="I571" s="141"/>
      <c r="J571" s="141"/>
      <c r="K571" s="141"/>
    </row>
    <row r="572" spans="1:11" x14ac:dyDescent="0.25">
      <c r="A572" s="148"/>
      <c r="B572" s="148"/>
      <c r="C572" s="148"/>
      <c r="D572" s="148"/>
      <c r="E572" s="141"/>
      <c r="F572" s="141"/>
      <c r="G572" s="141"/>
      <c r="H572" s="141"/>
      <c r="I572" s="141"/>
      <c r="J572" s="141"/>
      <c r="K572" s="141"/>
    </row>
    <row r="573" spans="1:11" x14ac:dyDescent="0.25">
      <c r="A573" s="148"/>
      <c r="B573" s="148"/>
      <c r="C573" s="148"/>
      <c r="D573" s="148"/>
      <c r="E573" s="141"/>
      <c r="F573" s="141"/>
      <c r="G573" s="141"/>
      <c r="H573" s="141"/>
      <c r="I573" s="141"/>
      <c r="J573" s="141"/>
      <c r="K573" s="141"/>
    </row>
    <row r="574" spans="1:11" x14ac:dyDescent="0.25">
      <c r="A574" s="148"/>
      <c r="B574" s="148"/>
      <c r="C574" s="148"/>
      <c r="D574" s="148"/>
      <c r="E574" s="141"/>
      <c r="F574" s="141"/>
      <c r="G574" s="141"/>
      <c r="H574" s="141"/>
      <c r="I574" s="141"/>
      <c r="J574" s="141"/>
      <c r="K574" s="141"/>
    </row>
    <row r="575" spans="1:11" x14ac:dyDescent="0.25">
      <c r="A575" s="148"/>
      <c r="B575" s="148"/>
      <c r="C575" s="148"/>
      <c r="D575" s="148"/>
      <c r="E575" s="141"/>
      <c r="F575" s="141"/>
      <c r="G575" s="141"/>
      <c r="H575" s="141"/>
      <c r="I575" s="141"/>
      <c r="J575" s="141"/>
      <c r="K575" s="141"/>
    </row>
    <row r="576" spans="1:11" x14ac:dyDescent="0.25">
      <c r="A576" s="148"/>
      <c r="B576" s="148"/>
      <c r="C576" s="148"/>
      <c r="D576" s="148"/>
      <c r="E576" s="141"/>
      <c r="F576" s="141"/>
      <c r="G576" s="141"/>
      <c r="H576" s="141"/>
      <c r="I576" s="141"/>
      <c r="J576" s="141"/>
      <c r="K576" s="141"/>
    </row>
    <row r="577" spans="1:11" x14ac:dyDescent="0.25">
      <c r="A577" s="148"/>
      <c r="B577" s="148"/>
      <c r="C577" s="148"/>
      <c r="D577" s="148"/>
      <c r="E577" s="141"/>
      <c r="F577" s="141"/>
      <c r="G577" s="141"/>
      <c r="H577" s="141"/>
      <c r="I577" s="141"/>
      <c r="J577" s="141"/>
      <c r="K577" s="141"/>
    </row>
    <row r="578" spans="1:11" x14ac:dyDescent="0.25">
      <c r="A578" s="148"/>
      <c r="B578" s="148"/>
      <c r="C578" s="148"/>
      <c r="D578" s="148"/>
      <c r="E578" s="141"/>
      <c r="F578" s="141"/>
      <c r="G578" s="141"/>
      <c r="H578" s="141"/>
      <c r="I578" s="141"/>
      <c r="J578" s="141"/>
      <c r="K578" s="141"/>
    </row>
    <row r="579" spans="1:11" x14ac:dyDescent="0.25">
      <c r="A579" s="148"/>
      <c r="B579" s="148"/>
      <c r="C579" s="148"/>
      <c r="D579" s="148"/>
      <c r="E579" s="141"/>
      <c r="F579" s="141"/>
      <c r="G579" s="141"/>
      <c r="H579" s="141"/>
      <c r="I579" s="141"/>
      <c r="J579" s="141"/>
      <c r="K579" s="141"/>
    </row>
    <row r="580" spans="1:11" x14ac:dyDescent="0.25">
      <c r="A580" s="148"/>
      <c r="B580" s="148"/>
      <c r="C580" s="148"/>
      <c r="D580" s="148"/>
      <c r="E580" s="141"/>
      <c r="F580" s="141"/>
      <c r="G580" s="141"/>
      <c r="H580" s="141"/>
      <c r="I580" s="141"/>
      <c r="J580" s="141"/>
      <c r="K580" s="141"/>
    </row>
    <row r="581" spans="1:11" x14ac:dyDescent="0.25">
      <c r="A581" s="148"/>
      <c r="B581" s="148"/>
      <c r="C581" s="148"/>
      <c r="D581" s="148"/>
      <c r="E581" s="141"/>
      <c r="F581" s="141"/>
      <c r="G581" s="141"/>
      <c r="H581" s="141"/>
      <c r="I581" s="141"/>
      <c r="J581" s="141"/>
      <c r="K581" s="141"/>
    </row>
    <row r="582" spans="1:11" x14ac:dyDescent="0.25">
      <c r="A582" s="148"/>
      <c r="B582" s="148"/>
      <c r="C582" s="148"/>
      <c r="D582" s="148"/>
      <c r="E582" s="141"/>
      <c r="F582" s="141"/>
      <c r="G582" s="141"/>
      <c r="H582" s="141"/>
      <c r="I582" s="141"/>
      <c r="J582" s="141"/>
      <c r="K582" s="141"/>
    </row>
    <row r="583" spans="1:11" x14ac:dyDescent="0.25">
      <c r="A583" s="148"/>
      <c r="B583" s="148"/>
      <c r="C583" s="148"/>
      <c r="D583" s="148"/>
      <c r="E583" s="141"/>
      <c r="F583" s="141"/>
      <c r="G583" s="141"/>
      <c r="H583" s="141"/>
      <c r="I583" s="141"/>
      <c r="J583" s="141"/>
      <c r="K583" s="141"/>
    </row>
    <row r="584" spans="1:11" x14ac:dyDescent="0.25">
      <c r="A584" s="148"/>
      <c r="B584" s="148"/>
      <c r="C584" s="148"/>
      <c r="D584" s="148"/>
      <c r="E584" s="141"/>
      <c r="F584" s="141"/>
      <c r="G584" s="141"/>
      <c r="H584" s="141"/>
      <c r="I584" s="141"/>
      <c r="J584" s="141"/>
      <c r="K584" s="141"/>
    </row>
    <row r="585" spans="1:11" x14ac:dyDescent="0.25">
      <c r="A585" s="148"/>
      <c r="B585" s="148"/>
      <c r="C585" s="148"/>
      <c r="D585" s="148"/>
      <c r="E585" s="141"/>
      <c r="F585" s="141"/>
      <c r="G585" s="141"/>
      <c r="H585" s="141"/>
      <c r="I585" s="141"/>
      <c r="J585" s="141"/>
      <c r="K585" s="141"/>
    </row>
    <row r="586" spans="1:11" x14ac:dyDescent="0.25">
      <c r="A586" s="148"/>
      <c r="B586" s="148"/>
      <c r="C586" s="148"/>
      <c r="D586" s="148"/>
      <c r="E586" s="141"/>
      <c r="F586" s="141"/>
      <c r="G586" s="141"/>
      <c r="H586" s="141"/>
      <c r="I586" s="141"/>
      <c r="J586" s="141"/>
      <c r="K586" s="141"/>
    </row>
    <row r="587" spans="1:11" x14ac:dyDescent="0.25">
      <c r="A587" s="148"/>
      <c r="B587" s="148"/>
      <c r="C587" s="148"/>
      <c r="D587" s="148"/>
      <c r="E587" s="141"/>
      <c r="F587" s="141"/>
      <c r="G587" s="141"/>
      <c r="H587" s="141"/>
      <c r="I587" s="141"/>
      <c r="J587" s="141"/>
      <c r="K587" s="141"/>
    </row>
    <row r="588" spans="1:11" x14ac:dyDescent="0.25">
      <c r="A588" s="148"/>
      <c r="B588" s="148"/>
      <c r="C588" s="148"/>
      <c r="D588" s="148"/>
      <c r="E588" s="141"/>
      <c r="F588" s="141"/>
      <c r="G588" s="141"/>
      <c r="H588" s="141"/>
      <c r="I588" s="141"/>
      <c r="J588" s="141"/>
      <c r="K588" s="141"/>
    </row>
    <row r="589" spans="1:11" x14ac:dyDescent="0.25">
      <c r="A589" s="148"/>
      <c r="B589" s="148"/>
      <c r="C589" s="148"/>
      <c r="D589" s="148"/>
      <c r="E589" s="141"/>
      <c r="F589" s="141"/>
      <c r="G589" s="141"/>
      <c r="H589" s="141"/>
      <c r="I589" s="141"/>
      <c r="J589" s="141"/>
      <c r="K589" s="141"/>
    </row>
    <row r="590" spans="1:11" x14ac:dyDescent="0.25">
      <c r="A590" s="148"/>
      <c r="B590" s="148"/>
      <c r="C590" s="148"/>
      <c r="D590" s="148"/>
      <c r="E590" s="141"/>
      <c r="F590" s="141"/>
      <c r="G590" s="141"/>
      <c r="H590" s="141"/>
      <c r="I590" s="141"/>
      <c r="J590" s="141"/>
      <c r="K590" s="141"/>
    </row>
    <row r="591" spans="1:11" x14ac:dyDescent="0.25">
      <c r="A591" s="148"/>
      <c r="B591" s="148"/>
      <c r="C591" s="148"/>
      <c r="D591" s="148"/>
      <c r="E591" s="141"/>
      <c r="F591" s="141"/>
      <c r="G591" s="141"/>
      <c r="H591" s="141"/>
      <c r="I591" s="141"/>
      <c r="J591" s="141"/>
      <c r="K591" s="141"/>
    </row>
    <row r="592" spans="1:11" x14ac:dyDescent="0.25">
      <c r="A592" s="148"/>
      <c r="B592" s="148"/>
      <c r="C592" s="148"/>
      <c r="D592" s="148"/>
      <c r="E592" s="141"/>
      <c r="F592" s="141"/>
      <c r="G592" s="141"/>
      <c r="H592" s="141"/>
      <c r="I592" s="141"/>
      <c r="J592" s="141"/>
      <c r="K592" s="141"/>
    </row>
    <row r="593" spans="1:11" x14ac:dyDescent="0.25">
      <c r="A593" s="148"/>
      <c r="B593" s="148"/>
      <c r="C593" s="148"/>
      <c r="D593" s="148"/>
      <c r="E593" s="141"/>
      <c r="F593" s="141"/>
      <c r="G593" s="141"/>
      <c r="H593" s="141"/>
      <c r="I593" s="141"/>
      <c r="J593" s="141"/>
      <c r="K593" s="141"/>
    </row>
    <row r="594" spans="1:11" x14ac:dyDescent="0.25">
      <c r="A594" s="148"/>
      <c r="B594" s="148"/>
      <c r="C594" s="148"/>
      <c r="D594" s="148"/>
      <c r="E594" s="141"/>
      <c r="F594" s="141"/>
      <c r="G594" s="141"/>
      <c r="H594" s="141"/>
      <c r="I594" s="141"/>
      <c r="J594" s="141"/>
      <c r="K594" s="141"/>
    </row>
    <row r="595" spans="1:11" x14ac:dyDescent="0.25">
      <c r="A595" s="148"/>
      <c r="B595" s="148"/>
      <c r="C595" s="148"/>
      <c r="D595" s="148"/>
      <c r="E595" s="141"/>
      <c r="F595" s="141"/>
      <c r="G595" s="141"/>
      <c r="H595" s="141"/>
      <c r="I595" s="141"/>
      <c r="J595" s="141"/>
      <c r="K595" s="141"/>
    </row>
    <row r="596" spans="1:11" x14ac:dyDescent="0.25">
      <c r="A596" s="148"/>
      <c r="B596" s="148"/>
      <c r="C596" s="148"/>
      <c r="D596" s="148"/>
      <c r="E596" s="141"/>
      <c r="F596" s="141"/>
      <c r="G596" s="141"/>
      <c r="H596" s="141"/>
      <c r="I596" s="141"/>
      <c r="J596" s="141"/>
      <c r="K596" s="141"/>
    </row>
    <row r="597" spans="1:11" x14ac:dyDescent="0.25">
      <c r="A597" s="148"/>
      <c r="B597" s="148"/>
      <c r="C597" s="148"/>
      <c r="D597" s="148"/>
      <c r="E597" s="141"/>
      <c r="F597" s="141"/>
      <c r="G597" s="141"/>
      <c r="H597" s="141"/>
      <c r="I597" s="141"/>
      <c r="J597" s="141"/>
      <c r="K597" s="141"/>
    </row>
    <row r="598" spans="1:11" x14ac:dyDescent="0.25">
      <c r="A598" s="148"/>
      <c r="B598" s="148"/>
      <c r="C598" s="148"/>
      <c r="D598" s="148"/>
      <c r="E598" s="141"/>
      <c r="F598" s="141"/>
      <c r="G598" s="141"/>
      <c r="H598" s="141"/>
      <c r="I598" s="141"/>
      <c r="J598" s="141"/>
      <c r="K598" s="141"/>
    </row>
    <row r="599" spans="1:11" x14ac:dyDescent="0.25">
      <c r="A599" s="148"/>
      <c r="B599" s="148"/>
      <c r="C599" s="148"/>
      <c r="D599" s="148"/>
      <c r="E599" s="141"/>
      <c r="F599" s="141"/>
      <c r="G599" s="141"/>
      <c r="H599" s="141"/>
      <c r="I599" s="141"/>
      <c r="J599" s="141"/>
      <c r="K599" s="141"/>
    </row>
    <row r="600" spans="1:11" x14ac:dyDescent="0.25">
      <c r="A600" s="148"/>
      <c r="B600" s="148"/>
      <c r="C600" s="148"/>
      <c r="D600" s="148"/>
      <c r="E600" s="141"/>
      <c r="F600" s="141"/>
      <c r="G600" s="141"/>
      <c r="H600" s="141"/>
      <c r="I600" s="141"/>
      <c r="J600" s="141"/>
      <c r="K600" s="141"/>
    </row>
    <row r="601" spans="1:11" x14ac:dyDescent="0.25">
      <c r="A601" s="148"/>
      <c r="B601" s="148"/>
      <c r="C601" s="148"/>
      <c r="D601" s="148"/>
      <c r="E601" s="141"/>
      <c r="F601" s="141"/>
      <c r="G601" s="141"/>
      <c r="H601" s="141"/>
      <c r="I601" s="141"/>
      <c r="J601" s="141"/>
      <c r="K601" s="141"/>
    </row>
    <row r="602" spans="1:11" x14ac:dyDescent="0.25">
      <c r="A602" s="148"/>
      <c r="B602" s="148"/>
      <c r="C602" s="148"/>
      <c r="D602" s="148"/>
      <c r="E602" s="141"/>
      <c r="F602" s="141"/>
      <c r="G602" s="141"/>
      <c r="H602" s="141"/>
      <c r="I602" s="141"/>
      <c r="J602" s="141"/>
      <c r="K602" s="141"/>
    </row>
    <row r="603" spans="1:11" x14ac:dyDescent="0.25">
      <c r="A603" s="148"/>
      <c r="B603" s="148"/>
      <c r="C603" s="148"/>
      <c r="D603" s="148"/>
      <c r="E603" s="141"/>
      <c r="F603" s="141"/>
      <c r="G603" s="141"/>
      <c r="H603" s="141"/>
      <c r="I603" s="141"/>
      <c r="J603" s="141"/>
      <c r="K603" s="141"/>
    </row>
    <row r="604" spans="1:11" x14ac:dyDescent="0.25">
      <c r="A604" s="148"/>
      <c r="B604" s="148"/>
      <c r="C604" s="148"/>
      <c r="D604" s="148"/>
      <c r="E604" s="141"/>
      <c r="F604" s="141"/>
      <c r="G604" s="141"/>
      <c r="H604" s="141"/>
      <c r="I604" s="141"/>
      <c r="J604" s="141"/>
      <c r="K604" s="141"/>
    </row>
    <row r="605" spans="1:11" x14ac:dyDescent="0.25">
      <c r="A605" s="148"/>
      <c r="B605" s="148"/>
      <c r="C605" s="148"/>
      <c r="D605" s="148"/>
      <c r="E605" s="141"/>
      <c r="F605" s="141"/>
      <c r="G605" s="141"/>
      <c r="H605" s="141"/>
      <c r="I605" s="141"/>
      <c r="J605" s="141"/>
      <c r="K605" s="141"/>
    </row>
    <row r="606" spans="1:11" x14ac:dyDescent="0.25">
      <c r="A606" s="148"/>
      <c r="B606" s="148"/>
      <c r="C606" s="148"/>
      <c r="D606" s="148"/>
      <c r="E606" s="141"/>
      <c r="F606" s="141"/>
      <c r="G606" s="141"/>
      <c r="H606" s="141"/>
      <c r="I606" s="141"/>
      <c r="J606" s="141"/>
      <c r="K606" s="141"/>
    </row>
    <row r="607" spans="1:11" x14ac:dyDescent="0.25">
      <c r="A607" s="148"/>
      <c r="B607" s="148"/>
      <c r="C607" s="148"/>
      <c r="D607" s="148"/>
      <c r="E607" s="141"/>
      <c r="F607" s="141"/>
      <c r="G607" s="141"/>
      <c r="H607" s="141"/>
      <c r="I607" s="141"/>
      <c r="J607" s="141"/>
      <c r="K607" s="141"/>
    </row>
    <row r="608" spans="1:11" x14ac:dyDescent="0.25">
      <c r="A608" s="148"/>
      <c r="B608" s="148"/>
      <c r="C608" s="148"/>
      <c r="D608" s="148"/>
      <c r="E608" s="141"/>
      <c r="F608" s="141"/>
      <c r="G608" s="141"/>
      <c r="H608" s="141"/>
      <c r="I608" s="141"/>
      <c r="J608" s="141"/>
      <c r="K608" s="141"/>
    </row>
    <row r="609" spans="1:11" x14ac:dyDescent="0.25">
      <c r="A609" s="148"/>
      <c r="B609" s="148"/>
      <c r="C609" s="148"/>
      <c r="D609" s="148"/>
      <c r="E609" s="141"/>
      <c r="F609" s="141"/>
      <c r="G609" s="141"/>
      <c r="H609" s="141"/>
      <c r="I609" s="141"/>
      <c r="J609" s="141"/>
      <c r="K609" s="141"/>
    </row>
    <row r="610" spans="1:11" x14ac:dyDescent="0.25">
      <c r="A610" s="148"/>
      <c r="B610" s="148"/>
      <c r="C610" s="148"/>
      <c r="D610" s="148"/>
      <c r="E610" s="141"/>
      <c r="F610" s="141"/>
      <c r="G610" s="141"/>
      <c r="H610" s="141"/>
      <c r="I610" s="141"/>
      <c r="J610" s="141"/>
      <c r="K610" s="141"/>
    </row>
    <row r="611" spans="1:11" x14ac:dyDescent="0.25">
      <c r="A611" s="148"/>
      <c r="B611" s="148"/>
      <c r="C611" s="148"/>
      <c r="D611" s="148"/>
      <c r="E611" s="141"/>
      <c r="F611" s="141"/>
      <c r="G611" s="141"/>
      <c r="H611" s="141"/>
      <c r="I611" s="141"/>
      <c r="J611" s="141"/>
      <c r="K611" s="141"/>
    </row>
    <row r="612" spans="1:11" x14ac:dyDescent="0.25">
      <c r="A612" s="148"/>
      <c r="B612" s="148"/>
      <c r="C612" s="148"/>
      <c r="D612" s="148"/>
      <c r="E612" s="141"/>
      <c r="F612" s="141"/>
      <c r="G612" s="141"/>
      <c r="H612" s="141"/>
      <c r="I612" s="141"/>
      <c r="J612" s="141"/>
      <c r="K612" s="141"/>
    </row>
    <row r="613" spans="1:11" x14ac:dyDescent="0.25">
      <c r="A613" s="148"/>
      <c r="B613" s="148"/>
      <c r="C613" s="148"/>
      <c r="D613" s="148"/>
      <c r="E613" s="141"/>
      <c r="F613" s="141"/>
      <c r="G613" s="141"/>
      <c r="H613" s="141"/>
      <c r="I613" s="141"/>
      <c r="J613" s="141"/>
      <c r="K613" s="141"/>
    </row>
    <row r="614" spans="1:11" x14ac:dyDescent="0.25">
      <c r="A614" s="148"/>
      <c r="B614" s="148"/>
      <c r="C614" s="148"/>
      <c r="D614" s="148"/>
      <c r="E614" s="141"/>
      <c r="F614" s="141"/>
      <c r="G614" s="141"/>
      <c r="H614" s="141"/>
      <c r="I614" s="141"/>
      <c r="J614" s="141"/>
      <c r="K614" s="141"/>
    </row>
    <row r="615" spans="1:11" x14ac:dyDescent="0.25">
      <c r="A615" s="148"/>
      <c r="B615" s="148"/>
      <c r="C615" s="148"/>
      <c r="D615" s="148"/>
      <c r="E615" s="141"/>
      <c r="F615" s="141"/>
      <c r="G615" s="141"/>
      <c r="H615" s="141"/>
      <c r="I615" s="141"/>
      <c r="J615" s="141"/>
      <c r="K615" s="141"/>
    </row>
    <row r="616" spans="1:11" x14ac:dyDescent="0.25">
      <c r="A616" s="148"/>
      <c r="B616" s="148"/>
      <c r="C616" s="148"/>
      <c r="D616" s="148"/>
      <c r="E616" s="141"/>
      <c r="F616" s="141"/>
      <c r="G616" s="141"/>
      <c r="H616" s="141"/>
      <c r="I616" s="141"/>
      <c r="J616" s="141"/>
      <c r="K616" s="141"/>
    </row>
    <row r="617" spans="1:11" x14ac:dyDescent="0.25">
      <c r="A617" s="148"/>
      <c r="B617" s="148"/>
      <c r="C617" s="148"/>
      <c r="D617" s="148"/>
      <c r="E617" s="141"/>
      <c r="F617" s="141"/>
      <c r="G617" s="141"/>
      <c r="H617" s="141"/>
      <c r="I617" s="141"/>
      <c r="J617" s="141"/>
      <c r="K617" s="141"/>
    </row>
    <row r="618" spans="1:11" x14ac:dyDescent="0.25">
      <c r="A618" s="148"/>
      <c r="B618" s="148"/>
      <c r="C618" s="148"/>
      <c r="D618" s="148"/>
      <c r="E618" s="141"/>
      <c r="F618" s="141"/>
      <c r="G618" s="141"/>
      <c r="H618" s="141"/>
      <c r="I618" s="141"/>
      <c r="J618" s="141"/>
      <c r="K618" s="141"/>
    </row>
    <row r="619" spans="1:11" x14ac:dyDescent="0.25">
      <c r="A619" s="148"/>
      <c r="B619" s="148"/>
      <c r="C619" s="148"/>
      <c r="D619" s="148"/>
      <c r="E619" s="141"/>
      <c r="F619" s="141"/>
      <c r="G619" s="141"/>
      <c r="H619" s="141"/>
      <c r="I619" s="141"/>
      <c r="J619" s="141"/>
      <c r="K619" s="141"/>
    </row>
    <row r="620" spans="1:11" x14ac:dyDescent="0.25">
      <c r="A620" s="148"/>
      <c r="B620" s="148"/>
      <c r="C620" s="148"/>
      <c r="D620" s="148"/>
      <c r="E620" s="141"/>
      <c r="F620" s="141"/>
      <c r="G620" s="141"/>
      <c r="H620" s="141"/>
      <c r="I620" s="141"/>
      <c r="J620" s="141"/>
      <c r="K620" s="141"/>
    </row>
    <row r="621" spans="1:11" x14ac:dyDescent="0.25">
      <c r="A621" s="148"/>
      <c r="B621" s="148"/>
      <c r="C621" s="148"/>
      <c r="D621" s="148"/>
      <c r="E621" s="141"/>
      <c r="F621" s="141"/>
      <c r="G621" s="141"/>
      <c r="H621" s="141"/>
      <c r="I621" s="141"/>
      <c r="J621" s="141"/>
      <c r="K621" s="141"/>
    </row>
    <row r="622" spans="1:11" x14ac:dyDescent="0.25">
      <c r="A622" s="148"/>
      <c r="B622" s="148"/>
      <c r="C622" s="148"/>
      <c r="D622" s="148"/>
      <c r="E622" s="141"/>
      <c r="F622" s="141"/>
      <c r="G622" s="141"/>
      <c r="H622" s="141"/>
      <c r="I622" s="141"/>
      <c r="J622" s="141"/>
      <c r="K622" s="141"/>
    </row>
    <row r="623" spans="1:11" x14ac:dyDescent="0.25">
      <c r="A623" s="148"/>
      <c r="B623" s="148"/>
      <c r="C623" s="148"/>
      <c r="D623" s="148"/>
      <c r="E623" s="141"/>
      <c r="F623" s="141"/>
      <c r="G623" s="141"/>
      <c r="H623" s="141"/>
      <c r="I623" s="141"/>
      <c r="J623" s="141"/>
      <c r="K623" s="141"/>
    </row>
    <row r="624" spans="1:11" x14ac:dyDescent="0.25">
      <c r="A624" s="148"/>
      <c r="B624" s="148"/>
      <c r="C624" s="148"/>
      <c r="D624" s="148"/>
      <c r="E624" s="141"/>
      <c r="F624" s="141"/>
      <c r="G624" s="141"/>
      <c r="H624" s="141"/>
      <c r="I624" s="141"/>
      <c r="J624" s="141"/>
      <c r="K624" s="141"/>
    </row>
    <row r="625" spans="1:11" x14ac:dyDescent="0.25">
      <c r="A625" s="148"/>
      <c r="B625" s="148"/>
      <c r="C625" s="148"/>
      <c r="D625" s="148"/>
      <c r="E625" s="141"/>
      <c r="F625" s="141"/>
      <c r="G625" s="141"/>
      <c r="H625" s="141"/>
      <c r="I625" s="141"/>
      <c r="J625" s="141"/>
      <c r="K625" s="141"/>
    </row>
    <row r="626" spans="1:11" x14ac:dyDescent="0.25">
      <c r="A626" s="148"/>
      <c r="B626" s="148"/>
      <c r="C626" s="148"/>
      <c r="D626" s="148"/>
      <c r="E626" s="141"/>
      <c r="F626" s="141"/>
      <c r="G626" s="141"/>
      <c r="H626" s="141"/>
      <c r="I626" s="141"/>
      <c r="J626" s="141"/>
      <c r="K626" s="141"/>
    </row>
    <row r="627" spans="1:11" x14ac:dyDescent="0.25">
      <c r="A627" s="148"/>
      <c r="B627" s="148"/>
      <c r="C627" s="148"/>
      <c r="D627" s="148"/>
      <c r="E627" s="141"/>
      <c r="F627" s="141"/>
      <c r="G627" s="141"/>
      <c r="H627" s="141"/>
      <c r="I627" s="141"/>
      <c r="J627" s="141"/>
      <c r="K627" s="141"/>
    </row>
    <row r="628" spans="1:11" x14ac:dyDescent="0.25">
      <c r="A628" s="148"/>
      <c r="B628" s="148"/>
      <c r="C628" s="148"/>
      <c r="D628" s="148"/>
      <c r="E628" s="141"/>
      <c r="F628" s="141"/>
      <c r="G628" s="141"/>
      <c r="H628" s="141"/>
      <c r="I628" s="141"/>
      <c r="J628" s="141"/>
      <c r="K628" s="141"/>
    </row>
    <row r="629" spans="1:11" x14ac:dyDescent="0.25">
      <c r="A629" s="148"/>
      <c r="B629" s="148"/>
      <c r="C629" s="148"/>
      <c r="D629" s="148"/>
      <c r="E629" s="141"/>
      <c r="F629" s="141"/>
      <c r="G629" s="141"/>
      <c r="H629" s="141"/>
      <c r="I629" s="141"/>
      <c r="J629" s="141"/>
      <c r="K629" s="141"/>
    </row>
    <row r="630" spans="1:11" x14ac:dyDescent="0.25">
      <c r="A630" s="148"/>
      <c r="B630" s="148"/>
      <c r="C630" s="148"/>
      <c r="D630" s="148"/>
      <c r="E630" s="141"/>
      <c r="F630" s="141"/>
      <c r="G630" s="141"/>
      <c r="H630" s="141"/>
      <c r="I630" s="141"/>
      <c r="J630" s="141"/>
      <c r="K630" s="141"/>
    </row>
    <row r="631" spans="1:11" x14ac:dyDescent="0.25">
      <c r="A631" s="148"/>
      <c r="B631" s="148"/>
      <c r="C631" s="148"/>
      <c r="D631" s="148"/>
      <c r="E631" s="141"/>
      <c r="F631" s="141"/>
      <c r="G631" s="141"/>
      <c r="H631" s="141"/>
      <c r="I631" s="141"/>
      <c r="J631" s="141"/>
      <c r="K631" s="141"/>
    </row>
    <row r="632" spans="1:11" x14ac:dyDescent="0.25">
      <c r="A632" s="148"/>
      <c r="B632" s="148"/>
      <c r="C632" s="148"/>
      <c r="D632" s="148"/>
      <c r="E632" s="141"/>
      <c r="F632" s="141"/>
      <c r="G632" s="141"/>
      <c r="H632" s="141"/>
      <c r="I632" s="141"/>
      <c r="J632" s="141"/>
      <c r="K632" s="141"/>
    </row>
    <row r="633" spans="1:11" x14ac:dyDescent="0.25">
      <c r="A633" s="148"/>
      <c r="B633" s="148"/>
      <c r="C633" s="148"/>
      <c r="D633" s="148"/>
      <c r="E633" s="141"/>
      <c r="F633" s="141"/>
      <c r="G633" s="141"/>
      <c r="H633" s="141"/>
      <c r="I633" s="141"/>
      <c r="J633" s="141"/>
      <c r="K633" s="141"/>
    </row>
    <row r="634" spans="1:11" x14ac:dyDescent="0.25">
      <c r="A634" s="148"/>
      <c r="B634" s="148"/>
      <c r="C634" s="148"/>
      <c r="D634" s="148"/>
      <c r="E634" s="141"/>
      <c r="F634" s="141"/>
      <c r="G634" s="141"/>
      <c r="H634" s="141"/>
      <c r="I634" s="141"/>
      <c r="J634" s="141"/>
      <c r="K634" s="141"/>
    </row>
    <row r="635" spans="1:11" x14ac:dyDescent="0.25">
      <c r="A635" s="148"/>
      <c r="B635" s="148"/>
      <c r="C635" s="148"/>
      <c r="D635" s="148"/>
      <c r="E635" s="141"/>
      <c r="F635" s="141"/>
      <c r="G635" s="141"/>
      <c r="H635" s="141"/>
      <c r="I635" s="141"/>
      <c r="J635" s="141"/>
      <c r="K635" s="141"/>
    </row>
    <row r="636" spans="1:11" x14ac:dyDescent="0.25">
      <c r="A636" s="148"/>
      <c r="B636" s="148"/>
      <c r="C636" s="148"/>
      <c r="D636" s="148"/>
      <c r="E636" s="141"/>
      <c r="F636" s="141"/>
      <c r="G636" s="141"/>
      <c r="H636" s="141"/>
      <c r="I636" s="141"/>
      <c r="J636" s="141"/>
      <c r="K636" s="141"/>
    </row>
    <row r="637" spans="1:11" x14ac:dyDescent="0.25">
      <c r="A637" s="148"/>
      <c r="B637" s="148"/>
      <c r="C637" s="148"/>
      <c r="D637" s="148"/>
      <c r="E637" s="141"/>
      <c r="F637" s="141"/>
      <c r="G637" s="141"/>
      <c r="H637" s="141"/>
      <c r="I637" s="141"/>
      <c r="J637" s="141"/>
      <c r="K637" s="141"/>
    </row>
    <row r="638" spans="1:11" x14ac:dyDescent="0.25">
      <c r="A638" s="148"/>
      <c r="B638" s="148"/>
      <c r="C638" s="148"/>
      <c r="D638" s="148"/>
      <c r="E638" s="141"/>
      <c r="F638" s="141"/>
      <c r="G638" s="141"/>
      <c r="H638" s="141"/>
      <c r="I638" s="141"/>
      <c r="J638" s="141"/>
      <c r="K638" s="141"/>
    </row>
    <row r="639" spans="1:11" x14ac:dyDescent="0.25">
      <c r="A639" s="148"/>
      <c r="B639" s="148"/>
      <c r="C639" s="148"/>
      <c r="D639" s="148"/>
      <c r="E639" s="141"/>
      <c r="F639" s="141"/>
      <c r="G639" s="141"/>
      <c r="H639" s="141"/>
      <c r="I639" s="141"/>
      <c r="J639" s="141"/>
      <c r="K639" s="141"/>
    </row>
    <row r="640" spans="1:11" x14ac:dyDescent="0.25">
      <c r="A640" s="148"/>
      <c r="B640" s="148"/>
      <c r="C640" s="148"/>
      <c r="D640" s="148"/>
      <c r="E640" s="141"/>
      <c r="F640" s="141"/>
      <c r="G640" s="141"/>
      <c r="H640" s="141"/>
      <c r="I640" s="141"/>
      <c r="J640" s="141"/>
      <c r="K640" s="141"/>
    </row>
    <row r="641" spans="1:11" x14ac:dyDescent="0.25">
      <c r="A641" s="148"/>
      <c r="B641" s="148"/>
      <c r="C641" s="148"/>
      <c r="D641" s="148"/>
      <c r="E641" s="141"/>
      <c r="F641" s="141"/>
      <c r="G641" s="141"/>
      <c r="H641" s="141"/>
      <c r="I641" s="141"/>
      <c r="J641" s="141"/>
      <c r="K641" s="141"/>
    </row>
    <row r="642" spans="1:11" x14ac:dyDescent="0.25">
      <c r="A642" s="148"/>
      <c r="B642" s="148"/>
      <c r="C642" s="148"/>
      <c r="D642" s="148"/>
      <c r="E642" s="141"/>
      <c r="F642" s="141"/>
      <c r="G642" s="141"/>
      <c r="H642" s="141"/>
      <c r="I642" s="141"/>
      <c r="J642" s="141"/>
      <c r="K642" s="141"/>
    </row>
    <row r="643" spans="1:11" x14ac:dyDescent="0.25">
      <c r="A643" s="148"/>
      <c r="B643" s="148"/>
      <c r="C643" s="148"/>
      <c r="D643" s="148"/>
      <c r="E643" s="141"/>
      <c r="F643" s="141"/>
      <c r="G643" s="141"/>
      <c r="H643" s="141"/>
      <c r="I643" s="141"/>
      <c r="J643" s="141"/>
      <c r="K643" s="141"/>
    </row>
    <row r="644" spans="1:11" x14ac:dyDescent="0.25">
      <c r="A644" s="148"/>
      <c r="B644" s="148"/>
      <c r="C644" s="148"/>
      <c r="D644" s="148"/>
      <c r="E644" s="141"/>
      <c r="F644" s="141"/>
      <c r="G644" s="141"/>
      <c r="H644" s="141"/>
      <c r="I644" s="141"/>
      <c r="J644" s="141"/>
      <c r="K644" s="141"/>
    </row>
    <row r="645" spans="1:11" x14ac:dyDescent="0.25">
      <c r="A645" s="148"/>
      <c r="B645" s="148"/>
      <c r="C645" s="148"/>
      <c r="D645" s="148"/>
      <c r="E645" s="141"/>
      <c r="F645" s="141"/>
      <c r="G645" s="141"/>
      <c r="H645" s="141"/>
      <c r="I645" s="141"/>
      <c r="J645" s="141"/>
      <c r="K645" s="141"/>
    </row>
    <row r="646" spans="1:11" x14ac:dyDescent="0.25">
      <c r="A646" s="148"/>
      <c r="B646" s="148"/>
      <c r="C646" s="148"/>
      <c r="D646" s="148"/>
      <c r="E646" s="141"/>
      <c r="F646" s="141"/>
      <c r="G646" s="141"/>
      <c r="H646" s="141"/>
      <c r="I646" s="141"/>
      <c r="J646" s="141"/>
      <c r="K646" s="141"/>
    </row>
    <row r="647" spans="1:11" x14ac:dyDescent="0.25">
      <c r="A647" s="148"/>
      <c r="B647" s="148"/>
      <c r="C647" s="148"/>
      <c r="D647" s="148"/>
      <c r="E647" s="141"/>
      <c r="F647" s="141"/>
      <c r="G647" s="141"/>
      <c r="H647" s="141"/>
      <c r="I647" s="141"/>
      <c r="J647" s="141"/>
      <c r="K647" s="141"/>
    </row>
    <row r="648" spans="1:11" x14ac:dyDescent="0.25">
      <c r="A648" s="148"/>
      <c r="B648" s="148"/>
      <c r="C648" s="148"/>
      <c r="D648" s="148"/>
      <c r="E648" s="141"/>
      <c r="F648" s="141"/>
      <c r="G648" s="141"/>
      <c r="H648" s="141"/>
      <c r="I648" s="141"/>
      <c r="J648" s="141"/>
      <c r="K648" s="141"/>
    </row>
    <row r="649" spans="1:11" x14ac:dyDescent="0.25">
      <c r="A649" s="148"/>
      <c r="B649" s="148"/>
      <c r="C649" s="148"/>
      <c r="D649" s="148"/>
      <c r="E649" s="141"/>
      <c r="F649" s="141"/>
      <c r="G649" s="141"/>
      <c r="H649" s="141"/>
      <c r="I649" s="141"/>
      <c r="J649" s="141"/>
      <c r="K649" s="141"/>
    </row>
    <row r="650" spans="1:11" x14ac:dyDescent="0.25">
      <c r="A650" s="148"/>
      <c r="B650" s="148"/>
      <c r="C650" s="148"/>
      <c r="D650" s="148"/>
      <c r="E650" s="141"/>
      <c r="F650" s="141"/>
      <c r="G650" s="141"/>
      <c r="H650" s="141"/>
      <c r="I650" s="141"/>
      <c r="J650" s="141"/>
      <c r="K650" s="141"/>
    </row>
    <row r="651" spans="1:11" x14ac:dyDescent="0.25">
      <c r="A651" s="148"/>
      <c r="B651" s="148"/>
      <c r="C651" s="148"/>
      <c r="D651" s="148"/>
      <c r="E651" s="141"/>
      <c r="F651" s="141"/>
      <c r="G651" s="141"/>
      <c r="H651" s="141"/>
      <c r="I651" s="141"/>
      <c r="J651" s="141"/>
      <c r="K651" s="141"/>
    </row>
    <row r="652" spans="1:11" x14ac:dyDescent="0.25">
      <c r="A652" s="148"/>
      <c r="B652" s="148"/>
      <c r="C652" s="148"/>
      <c r="D652" s="148"/>
      <c r="E652" s="141"/>
      <c r="F652" s="141"/>
      <c r="G652" s="141"/>
      <c r="H652" s="141"/>
      <c r="I652" s="141"/>
      <c r="J652" s="141"/>
      <c r="K652" s="141"/>
    </row>
    <row r="653" spans="1:11" x14ac:dyDescent="0.25">
      <c r="A653" s="148"/>
      <c r="B653" s="148"/>
      <c r="C653" s="148"/>
      <c r="D653" s="148"/>
      <c r="E653" s="141"/>
      <c r="F653" s="141"/>
      <c r="G653" s="141"/>
      <c r="H653" s="141"/>
      <c r="I653" s="141"/>
      <c r="J653" s="141"/>
      <c r="K653" s="141"/>
    </row>
    <row r="654" spans="1:11" x14ac:dyDescent="0.25">
      <c r="A654" s="148"/>
      <c r="B654" s="148"/>
      <c r="C654" s="148"/>
      <c r="D654" s="148"/>
      <c r="E654" s="141"/>
      <c r="F654" s="141"/>
      <c r="G654" s="141"/>
      <c r="H654" s="141"/>
      <c r="I654" s="141"/>
      <c r="J654" s="141"/>
      <c r="K654" s="141"/>
    </row>
    <row r="655" spans="1:11" x14ac:dyDescent="0.25">
      <c r="A655" s="148"/>
      <c r="B655" s="148"/>
      <c r="C655" s="148"/>
      <c r="D655" s="148"/>
      <c r="E655" s="141"/>
      <c r="F655" s="141"/>
      <c r="G655" s="141"/>
      <c r="H655" s="141"/>
      <c r="I655" s="141"/>
      <c r="J655" s="141"/>
      <c r="K655" s="141"/>
    </row>
    <row r="656" spans="1:11" x14ac:dyDescent="0.25">
      <c r="A656" s="148"/>
      <c r="B656" s="148"/>
      <c r="C656" s="148"/>
      <c r="D656" s="148"/>
      <c r="E656" s="141"/>
      <c r="F656" s="141"/>
      <c r="G656" s="141"/>
      <c r="H656" s="141"/>
      <c r="I656" s="141"/>
      <c r="J656" s="141"/>
      <c r="K656" s="141"/>
    </row>
    <row r="657" spans="1:11" x14ac:dyDescent="0.25">
      <c r="A657" s="148"/>
      <c r="B657" s="148"/>
      <c r="C657" s="148"/>
      <c r="D657" s="148"/>
      <c r="E657" s="141"/>
      <c r="F657" s="141"/>
      <c r="G657" s="141"/>
      <c r="H657" s="141"/>
      <c r="I657" s="141"/>
      <c r="J657" s="141"/>
      <c r="K657" s="141"/>
    </row>
    <row r="658" spans="1:11" x14ac:dyDescent="0.25">
      <c r="A658" s="148"/>
      <c r="B658" s="148"/>
      <c r="C658" s="148"/>
      <c r="D658" s="148"/>
      <c r="E658" s="141"/>
      <c r="F658" s="141"/>
      <c r="G658" s="141"/>
      <c r="H658" s="141"/>
      <c r="I658" s="141"/>
      <c r="J658" s="141"/>
      <c r="K658" s="141"/>
    </row>
    <row r="659" spans="1:11" x14ac:dyDescent="0.25">
      <c r="A659" s="148"/>
      <c r="B659" s="148"/>
      <c r="C659" s="148"/>
      <c r="D659" s="148"/>
      <c r="E659" s="141"/>
      <c r="F659" s="141"/>
      <c r="G659" s="141"/>
      <c r="H659" s="141"/>
      <c r="I659" s="141"/>
      <c r="J659" s="141"/>
      <c r="K659" s="141"/>
    </row>
    <row r="660" spans="1:11" x14ac:dyDescent="0.25">
      <c r="A660" s="148"/>
      <c r="B660" s="148"/>
      <c r="C660" s="148"/>
      <c r="D660" s="148"/>
      <c r="E660" s="141"/>
      <c r="F660" s="141"/>
      <c r="G660" s="141"/>
      <c r="H660" s="141"/>
      <c r="I660" s="141"/>
      <c r="J660" s="141"/>
      <c r="K660" s="141"/>
    </row>
    <row r="661" spans="1:11" x14ac:dyDescent="0.25">
      <c r="A661" s="148"/>
      <c r="B661" s="148"/>
      <c r="C661" s="148"/>
      <c r="D661" s="148"/>
      <c r="E661" s="141"/>
      <c r="F661" s="141"/>
      <c r="G661" s="141"/>
      <c r="H661" s="141"/>
      <c r="I661" s="141"/>
      <c r="J661" s="141"/>
      <c r="K661" s="141"/>
    </row>
    <row r="662" spans="1:11" x14ac:dyDescent="0.25">
      <c r="A662" s="148"/>
      <c r="B662" s="148"/>
      <c r="C662" s="148"/>
      <c r="D662" s="148"/>
      <c r="E662" s="141"/>
      <c r="F662" s="141"/>
      <c r="G662" s="141"/>
      <c r="H662" s="141"/>
      <c r="I662" s="141"/>
      <c r="J662" s="141"/>
      <c r="K662" s="141"/>
    </row>
    <row r="663" spans="1:11" x14ac:dyDescent="0.25">
      <c r="A663" s="148"/>
      <c r="B663" s="148"/>
      <c r="C663" s="148"/>
      <c r="D663" s="148"/>
      <c r="E663" s="141"/>
      <c r="F663" s="141"/>
      <c r="G663" s="141"/>
      <c r="H663" s="141"/>
      <c r="I663" s="141"/>
      <c r="J663" s="141"/>
      <c r="K663" s="141"/>
    </row>
    <row r="664" spans="1:11" x14ac:dyDescent="0.25">
      <c r="A664" s="148"/>
      <c r="B664" s="148"/>
      <c r="C664" s="148"/>
      <c r="D664" s="148"/>
      <c r="E664" s="141"/>
      <c r="F664" s="141"/>
      <c r="G664" s="141"/>
      <c r="H664" s="141"/>
      <c r="I664" s="141"/>
      <c r="J664" s="141"/>
      <c r="K664" s="141"/>
    </row>
    <row r="665" spans="1:11" x14ac:dyDescent="0.25">
      <c r="A665" s="148"/>
      <c r="B665" s="148"/>
      <c r="C665" s="148"/>
      <c r="D665" s="148"/>
      <c r="E665" s="141"/>
      <c r="F665" s="141"/>
      <c r="G665" s="141"/>
      <c r="H665" s="141"/>
      <c r="I665" s="141"/>
      <c r="J665" s="141"/>
      <c r="K665" s="141"/>
    </row>
    <row r="666" spans="1:11" x14ac:dyDescent="0.25">
      <c r="A666" s="148"/>
      <c r="B666" s="148"/>
      <c r="C666" s="148"/>
      <c r="D666" s="148"/>
      <c r="E666" s="141"/>
      <c r="F666" s="141"/>
      <c r="G666" s="141"/>
      <c r="H666" s="141"/>
      <c r="I666" s="141"/>
      <c r="J666" s="141"/>
      <c r="K666" s="141"/>
    </row>
    <row r="667" spans="1:11" x14ac:dyDescent="0.25">
      <c r="A667" s="148"/>
      <c r="B667" s="148"/>
      <c r="C667" s="148"/>
      <c r="D667" s="148"/>
      <c r="E667" s="141"/>
      <c r="F667" s="141"/>
      <c r="G667" s="141"/>
      <c r="H667" s="141"/>
      <c r="I667" s="141"/>
      <c r="J667" s="141"/>
      <c r="K667" s="141"/>
    </row>
    <row r="668" spans="1:11" x14ac:dyDescent="0.25">
      <c r="A668" s="148"/>
      <c r="B668" s="148"/>
      <c r="C668" s="148"/>
      <c r="D668" s="148"/>
      <c r="E668" s="141"/>
      <c r="F668" s="141"/>
      <c r="G668" s="141"/>
      <c r="H668" s="141"/>
      <c r="I668" s="141"/>
      <c r="J668" s="141"/>
      <c r="K668" s="141"/>
    </row>
    <row r="669" spans="1:11" x14ac:dyDescent="0.25">
      <c r="A669" s="148"/>
      <c r="B669" s="148"/>
      <c r="C669" s="148"/>
      <c r="D669" s="148"/>
      <c r="E669" s="141"/>
      <c r="F669" s="141"/>
      <c r="G669" s="141"/>
      <c r="H669" s="141"/>
      <c r="I669" s="141"/>
      <c r="J669" s="141"/>
      <c r="K669" s="141"/>
    </row>
    <row r="670" spans="1:11" x14ac:dyDescent="0.25">
      <c r="A670" s="148"/>
      <c r="B670" s="148"/>
      <c r="C670" s="148"/>
      <c r="D670" s="148"/>
      <c r="E670" s="141"/>
      <c r="F670" s="141"/>
      <c r="G670" s="141"/>
      <c r="H670" s="141"/>
      <c r="I670" s="141"/>
      <c r="J670" s="141"/>
      <c r="K670" s="141"/>
    </row>
    <row r="671" spans="1:11" x14ac:dyDescent="0.25">
      <c r="A671" s="148"/>
      <c r="B671" s="148"/>
      <c r="C671" s="148"/>
      <c r="D671" s="148"/>
      <c r="E671" s="141"/>
      <c r="F671" s="141"/>
      <c r="G671" s="141"/>
      <c r="H671" s="141"/>
      <c r="I671" s="141"/>
      <c r="J671" s="141"/>
      <c r="K671" s="141"/>
    </row>
    <row r="672" spans="1:11" x14ac:dyDescent="0.25">
      <c r="A672" s="148"/>
      <c r="B672" s="148"/>
      <c r="C672" s="148"/>
      <c r="D672" s="148"/>
      <c r="E672" s="141"/>
      <c r="F672" s="141"/>
      <c r="G672" s="141"/>
      <c r="H672" s="141"/>
      <c r="I672" s="141"/>
      <c r="J672" s="141"/>
      <c r="K672" s="141"/>
    </row>
    <row r="673" spans="1:11" x14ac:dyDescent="0.25">
      <c r="A673" s="148"/>
      <c r="B673" s="148"/>
      <c r="C673" s="148"/>
      <c r="D673" s="148"/>
      <c r="E673" s="141"/>
      <c r="F673" s="141"/>
      <c r="G673" s="141"/>
      <c r="H673" s="141"/>
      <c r="I673" s="141"/>
      <c r="J673" s="141"/>
      <c r="K673" s="141"/>
    </row>
    <row r="674" spans="1:11" x14ac:dyDescent="0.25">
      <c r="A674" s="148"/>
      <c r="B674" s="148"/>
      <c r="C674" s="148"/>
      <c r="D674" s="148"/>
      <c r="E674" s="141"/>
      <c r="F674" s="141"/>
      <c r="G674" s="141"/>
      <c r="H674" s="141"/>
      <c r="I674" s="141"/>
      <c r="J674" s="141"/>
      <c r="K674" s="141"/>
    </row>
    <row r="675" spans="1:11" x14ac:dyDescent="0.25">
      <c r="A675" s="148"/>
      <c r="B675" s="148"/>
      <c r="C675" s="148"/>
      <c r="D675" s="148"/>
      <c r="E675" s="141"/>
      <c r="F675" s="141"/>
      <c r="G675" s="141"/>
      <c r="H675" s="141"/>
      <c r="I675" s="141"/>
      <c r="J675" s="141"/>
      <c r="K675" s="141"/>
    </row>
    <row r="676" spans="1:11" x14ac:dyDescent="0.25">
      <c r="A676" s="148"/>
      <c r="B676" s="148"/>
      <c r="C676" s="148"/>
      <c r="D676" s="148"/>
      <c r="E676" s="141"/>
      <c r="F676" s="141"/>
      <c r="G676" s="141"/>
      <c r="H676" s="141"/>
      <c r="I676" s="141"/>
      <c r="J676" s="141"/>
      <c r="K676" s="141"/>
    </row>
    <row r="677" spans="1:11" x14ac:dyDescent="0.25">
      <c r="A677" s="148"/>
      <c r="B677" s="148"/>
      <c r="C677" s="148"/>
      <c r="D677" s="148"/>
      <c r="E677" s="141"/>
      <c r="F677" s="141"/>
      <c r="G677" s="141"/>
      <c r="H677" s="141"/>
      <c r="I677" s="141"/>
      <c r="J677" s="141"/>
      <c r="K677" s="141"/>
    </row>
    <row r="678" spans="1:11" x14ac:dyDescent="0.25">
      <c r="A678" s="148"/>
      <c r="B678" s="148"/>
      <c r="C678" s="148"/>
      <c r="D678" s="148"/>
      <c r="E678" s="141"/>
      <c r="F678" s="141"/>
      <c r="G678" s="141"/>
      <c r="H678" s="141"/>
      <c r="I678" s="141"/>
      <c r="J678" s="141"/>
      <c r="K678" s="141"/>
    </row>
    <row r="679" spans="1:11" x14ac:dyDescent="0.25">
      <c r="A679" s="148"/>
      <c r="B679" s="148"/>
      <c r="C679" s="148"/>
      <c r="D679" s="148"/>
      <c r="E679" s="141"/>
      <c r="F679" s="141"/>
      <c r="G679" s="141"/>
      <c r="H679" s="141"/>
      <c r="I679" s="141"/>
      <c r="J679" s="141"/>
      <c r="K679" s="141"/>
    </row>
    <row r="680" spans="1:11" x14ac:dyDescent="0.25">
      <c r="A680" s="148"/>
      <c r="B680" s="148"/>
      <c r="C680" s="148"/>
      <c r="D680" s="148"/>
      <c r="E680" s="141"/>
      <c r="F680" s="141"/>
      <c r="G680" s="141"/>
      <c r="H680" s="141"/>
      <c r="I680" s="141"/>
      <c r="J680" s="141"/>
      <c r="K680" s="141"/>
    </row>
    <row r="681" spans="1:11" x14ac:dyDescent="0.25">
      <c r="A681" s="148"/>
      <c r="B681" s="148"/>
      <c r="C681" s="148"/>
      <c r="D681" s="148"/>
      <c r="E681" s="141"/>
      <c r="F681" s="141"/>
      <c r="G681" s="141"/>
      <c r="H681" s="141"/>
      <c r="I681" s="141"/>
      <c r="J681" s="141"/>
      <c r="K681" s="141"/>
    </row>
    <row r="682" spans="1:11" x14ac:dyDescent="0.25">
      <c r="A682" s="148"/>
      <c r="B682" s="148"/>
      <c r="C682" s="148"/>
      <c r="D682" s="148"/>
      <c r="E682" s="141"/>
      <c r="F682" s="141"/>
      <c r="G682" s="141"/>
      <c r="H682" s="141"/>
      <c r="I682" s="141"/>
      <c r="J682" s="141"/>
      <c r="K682" s="141"/>
    </row>
    <row r="683" spans="1:11" x14ac:dyDescent="0.25">
      <c r="A683" s="148"/>
      <c r="B683" s="148"/>
      <c r="C683" s="148"/>
      <c r="D683" s="148"/>
      <c r="E683" s="141"/>
      <c r="F683" s="141"/>
      <c r="G683" s="141"/>
      <c r="H683" s="141"/>
      <c r="I683" s="141"/>
      <c r="J683" s="141"/>
      <c r="K683" s="141"/>
    </row>
    <row r="684" spans="1:11" x14ac:dyDescent="0.25">
      <c r="A684" s="148"/>
      <c r="B684" s="148"/>
      <c r="C684" s="148"/>
      <c r="D684" s="148"/>
      <c r="E684" s="141"/>
      <c r="F684" s="141"/>
      <c r="G684" s="141"/>
      <c r="H684" s="141"/>
      <c r="I684" s="141"/>
      <c r="J684" s="141"/>
      <c r="K684" s="141"/>
    </row>
    <row r="685" spans="1:11" x14ac:dyDescent="0.25">
      <c r="A685" s="148"/>
      <c r="B685" s="148"/>
      <c r="C685" s="148"/>
      <c r="D685" s="148"/>
      <c r="E685" s="141"/>
      <c r="F685" s="141"/>
      <c r="G685" s="141"/>
      <c r="H685" s="141"/>
      <c r="I685" s="141"/>
      <c r="J685" s="141"/>
      <c r="K685" s="141"/>
    </row>
    <row r="686" spans="1:11" x14ac:dyDescent="0.25">
      <c r="A686" s="148"/>
      <c r="B686" s="148"/>
      <c r="C686" s="148"/>
      <c r="D686" s="148"/>
      <c r="E686" s="141"/>
      <c r="F686" s="141"/>
      <c r="G686" s="141"/>
      <c r="H686" s="141"/>
      <c r="I686" s="141"/>
      <c r="J686" s="141"/>
      <c r="K686" s="141"/>
    </row>
    <row r="687" spans="1:11" x14ac:dyDescent="0.25">
      <c r="A687" s="148"/>
      <c r="B687" s="148"/>
      <c r="C687" s="148"/>
      <c r="D687" s="148"/>
      <c r="E687" s="141"/>
      <c r="F687" s="141"/>
      <c r="G687" s="141"/>
      <c r="H687" s="141"/>
      <c r="I687" s="141"/>
      <c r="J687" s="141"/>
      <c r="K687" s="141"/>
    </row>
    <row r="688" spans="1:11" x14ac:dyDescent="0.25">
      <c r="A688" s="148"/>
      <c r="B688" s="148"/>
      <c r="C688" s="148"/>
      <c r="D688" s="148"/>
      <c r="E688" s="141"/>
      <c r="F688" s="141"/>
      <c r="G688" s="141"/>
      <c r="H688" s="141"/>
      <c r="I688" s="141"/>
      <c r="J688" s="141"/>
      <c r="K688" s="141"/>
    </row>
    <row r="689" spans="1:11" x14ac:dyDescent="0.25">
      <c r="A689" s="148"/>
      <c r="B689" s="148"/>
      <c r="C689" s="148"/>
      <c r="D689" s="148"/>
      <c r="E689" s="141"/>
      <c r="F689" s="141"/>
      <c r="G689" s="141"/>
      <c r="H689" s="141"/>
      <c r="I689" s="141"/>
      <c r="J689" s="141"/>
      <c r="K689" s="141"/>
    </row>
    <row r="690" spans="1:11" x14ac:dyDescent="0.25">
      <c r="A690" s="148"/>
      <c r="B690" s="148"/>
      <c r="C690" s="148"/>
      <c r="D690" s="148"/>
      <c r="E690" s="141"/>
      <c r="F690" s="141"/>
      <c r="G690" s="141"/>
      <c r="H690" s="141"/>
      <c r="I690" s="141"/>
      <c r="J690" s="141"/>
      <c r="K690" s="141"/>
    </row>
    <row r="691" spans="1:11" x14ac:dyDescent="0.25">
      <c r="A691" s="148"/>
      <c r="B691" s="148"/>
      <c r="C691" s="148"/>
      <c r="D691" s="148"/>
      <c r="E691" s="141"/>
      <c r="F691" s="141"/>
      <c r="G691" s="141"/>
      <c r="H691" s="141"/>
      <c r="I691" s="141"/>
      <c r="J691" s="141"/>
      <c r="K691" s="141"/>
    </row>
    <row r="692" spans="1:11" x14ac:dyDescent="0.25">
      <c r="A692" s="148"/>
      <c r="B692" s="148"/>
      <c r="C692" s="148"/>
      <c r="D692" s="148"/>
      <c r="E692" s="141"/>
      <c r="F692" s="141"/>
      <c r="G692" s="141"/>
      <c r="H692" s="141"/>
      <c r="I692" s="141"/>
      <c r="J692" s="141"/>
      <c r="K692" s="141"/>
    </row>
    <row r="693" spans="1:11" x14ac:dyDescent="0.25">
      <c r="A693" s="148"/>
      <c r="B693" s="148"/>
      <c r="C693" s="148"/>
      <c r="D693" s="148"/>
      <c r="E693" s="141"/>
      <c r="F693" s="141"/>
      <c r="G693" s="141"/>
      <c r="H693" s="141"/>
      <c r="I693" s="141"/>
      <c r="J693" s="141"/>
      <c r="K693" s="141"/>
    </row>
    <row r="694" spans="1:11" x14ac:dyDescent="0.25">
      <c r="A694" s="148"/>
      <c r="B694" s="148"/>
      <c r="C694" s="148"/>
      <c r="D694" s="148"/>
      <c r="E694" s="141"/>
      <c r="F694" s="141"/>
      <c r="G694" s="141"/>
      <c r="H694" s="141"/>
      <c r="I694" s="141"/>
      <c r="J694" s="141"/>
      <c r="K694" s="141"/>
    </row>
    <row r="695" spans="1:11" x14ac:dyDescent="0.25">
      <c r="A695" s="148"/>
      <c r="B695" s="148"/>
      <c r="C695" s="148"/>
      <c r="D695" s="148"/>
      <c r="E695" s="141"/>
      <c r="F695" s="141"/>
      <c r="G695" s="141"/>
      <c r="H695" s="141"/>
      <c r="I695" s="141"/>
      <c r="J695" s="141"/>
      <c r="K695" s="141"/>
    </row>
    <row r="696" spans="1:11" x14ac:dyDescent="0.25">
      <c r="A696" s="148"/>
      <c r="B696" s="148"/>
      <c r="C696" s="148"/>
      <c r="D696" s="148"/>
      <c r="E696" s="141"/>
      <c r="F696" s="141"/>
      <c r="G696" s="141"/>
      <c r="H696" s="141"/>
      <c r="I696" s="141"/>
      <c r="J696" s="141"/>
      <c r="K696" s="141"/>
    </row>
    <row r="697" spans="1:11" x14ac:dyDescent="0.25">
      <c r="A697" s="148"/>
      <c r="B697" s="148"/>
      <c r="C697" s="148"/>
      <c r="D697" s="148"/>
      <c r="E697" s="141"/>
      <c r="F697" s="141"/>
      <c r="G697" s="141"/>
      <c r="H697" s="141"/>
      <c r="I697" s="141"/>
      <c r="J697" s="141"/>
      <c r="K697" s="141"/>
    </row>
    <row r="698" spans="1:11" x14ac:dyDescent="0.25">
      <c r="A698" s="148"/>
      <c r="B698" s="148"/>
      <c r="C698" s="148"/>
      <c r="D698" s="148"/>
      <c r="E698" s="141"/>
      <c r="F698" s="141"/>
      <c r="G698" s="141"/>
      <c r="H698" s="141"/>
      <c r="I698" s="141"/>
      <c r="J698" s="141"/>
      <c r="K698" s="141"/>
    </row>
    <row r="699" spans="1:11" x14ac:dyDescent="0.25">
      <c r="A699" s="148"/>
      <c r="B699" s="148"/>
      <c r="C699" s="148"/>
      <c r="D699" s="148"/>
      <c r="E699" s="141"/>
      <c r="F699" s="141"/>
      <c r="G699" s="141"/>
      <c r="H699" s="141"/>
      <c r="I699" s="141"/>
      <c r="J699" s="141"/>
      <c r="K699" s="141"/>
    </row>
    <row r="700" spans="1:11" x14ac:dyDescent="0.25">
      <c r="A700" s="148"/>
      <c r="B700" s="148"/>
      <c r="C700" s="148"/>
      <c r="D700" s="148"/>
      <c r="E700" s="141"/>
      <c r="F700" s="141"/>
      <c r="G700" s="141"/>
      <c r="H700" s="141"/>
      <c r="I700" s="141"/>
      <c r="J700" s="141"/>
      <c r="K700" s="141"/>
    </row>
    <row r="701" spans="1:11" x14ac:dyDescent="0.25">
      <c r="A701" s="148"/>
      <c r="B701" s="148"/>
      <c r="C701" s="148"/>
      <c r="D701" s="148"/>
      <c r="E701" s="141"/>
      <c r="F701" s="141"/>
      <c r="G701" s="141"/>
      <c r="H701" s="141"/>
      <c r="I701" s="141"/>
      <c r="J701" s="141"/>
      <c r="K701" s="141"/>
    </row>
    <row r="702" spans="1:11" x14ac:dyDescent="0.25">
      <c r="A702" s="148"/>
      <c r="B702" s="148"/>
      <c r="C702" s="148"/>
      <c r="D702" s="148"/>
      <c r="E702" s="141"/>
      <c r="F702" s="141"/>
      <c r="G702" s="141"/>
      <c r="H702" s="141"/>
      <c r="I702" s="141"/>
      <c r="J702" s="141"/>
      <c r="K702" s="141"/>
    </row>
    <row r="703" spans="1:11" x14ac:dyDescent="0.25">
      <c r="A703" s="148"/>
      <c r="B703" s="148"/>
      <c r="C703" s="148"/>
      <c r="D703" s="148"/>
      <c r="E703" s="141"/>
      <c r="F703" s="141"/>
      <c r="G703" s="141"/>
      <c r="H703" s="141"/>
      <c r="I703" s="141"/>
      <c r="J703" s="141"/>
      <c r="K703" s="141"/>
    </row>
    <row r="704" spans="1:11" x14ac:dyDescent="0.25">
      <c r="A704" s="148"/>
      <c r="B704" s="148"/>
      <c r="C704" s="148"/>
      <c r="D704" s="148"/>
      <c r="E704" s="141"/>
      <c r="F704" s="141"/>
      <c r="G704" s="141"/>
      <c r="H704" s="141"/>
      <c r="I704" s="141"/>
      <c r="J704" s="141"/>
      <c r="K704" s="141"/>
    </row>
    <row r="705" spans="1:11" x14ac:dyDescent="0.25">
      <c r="A705" s="148"/>
      <c r="B705" s="148"/>
      <c r="C705" s="148"/>
      <c r="D705" s="148"/>
      <c r="E705" s="141"/>
      <c r="F705" s="141"/>
      <c r="G705" s="141"/>
      <c r="H705" s="141"/>
      <c r="I705" s="141"/>
      <c r="J705" s="141"/>
      <c r="K705" s="141"/>
    </row>
    <row r="706" spans="1:11" x14ac:dyDescent="0.25">
      <c r="A706" s="148"/>
      <c r="B706" s="148"/>
      <c r="C706" s="148"/>
      <c r="D706" s="148"/>
      <c r="E706" s="141"/>
      <c r="F706" s="141"/>
      <c r="G706" s="141"/>
      <c r="H706" s="141"/>
      <c r="I706" s="141"/>
      <c r="J706" s="141"/>
      <c r="K706" s="141"/>
    </row>
    <row r="707" spans="1:11" x14ac:dyDescent="0.25">
      <c r="A707" s="148"/>
      <c r="B707" s="148"/>
      <c r="C707" s="148"/>
      <c r="D707" s="148"/>
      <c r="E707" s="141"/>
      <c r="F707" s="141"/>
      <c r="G707" s="141"/>
      <c r="H707" s="141"/>
      <c r="I707" s="141"/>
      <c r="J707" s="141"/>
      <c r="K707" s="141"/>
    </row>
    <row r="708" spans="1:11" x14ac:dyDescent="0.25">
      <c r="A708" s="148"/>
      <c r="B708" s="148"/>
      <c r="C708" s="148"/>
      <c r="D708" s="148"/>
      <c r="E708" s="141"/>
      <c r="F708" s="141"/>
      <c r="G708" s="141"/>
      <c r="H708" s="141"/>
      <c r="I708" s="141"/>
      <c r="J708" s="141"/>
      <c r="K708" s="141"/>
    </row>
    <row r="709" spans="1:11" x14ac:dyDescent="0.25">
      <c r="A709" s="148"/>
      <c r="B709" s="148"/>
      <c r="C709" s="148"/>
      <c r="D709" s="148"/>
      <c r="E709" s="141"/>
      <c r="F709" s="141"/>
      <c r="G709" s="141"/>
      <c r="H709" s="141"/>
      <c r="I709" s="141"/>
      <c r="J709" s="141"/>
      <c r="K709" s="141"/>
    </row>
    <row r="710" spans="1:11" x14ac:dyDescent="0.25">
      <c r="A710" s="148"/>
      <c r="B710" s="148"/>
      <c r="C710" s="148"/>
      <c r="D710" s="148"/>
      <c r="E710" s="141"/>
      <c r="F710" s="141"/>
      <c r="G710" s="141"/>
      <c r="H710" s="141"/>
      <c r="I710" s="141"/>
      <c r="J710" s="141"/>
      <c r="K710" s="141"/>
    </row>
    <row r="711" spans="1:11" x14ac:dyDescent="0.25">
      <c r="A711" s="148"/>
      <c r="B711" s="148"/>
      <c r="C711" s="148"/>
      <c r="D711" s="148"/>
      <c r="E711" s="141"/>
      <c r="F711" s="141"/>
      <c r="G711" s="141"/>
      <c r="H711" s="141"/>
      <c r="I711" s="141"/>
      <c r="J711" s="141"/>
      <c r="K711" s="141"/>
    </row>
    <row r="712" spans="1:11" x14ac:dyDescent="0.25">
      <c r="A712" s="148"/>
      <c r="B712" s="148"/>
      <c r="C712" s="148"/>
      <c r="D712" s="148"/>
      <c r="E712" s="141"/>
      <c r="F712" s="141"/>
      <c r="G712" s="141"/>
      <c r="H712" s="141"/>
      <c r="I712" s="141"/>
      <c r="J712" s="141"/>
      <c r="K712" s="141"/>
    </row>
    <row r="713" spans="1:11" x14ac:dyDescent="0.25">
      <c r="A713" s="148"/>
      <c r="B713" s="148"/>
      <c r="C713" s="148"/>
      <c r="D713" s="148"/>
      <c r="E713" s="141"/>
      <c r="F713" s="141"/>
      <c r="G713" s="141"/>
      <c r="H713" s="141"/>
      <c r="I713" s="141"/>
      <c r="J713" s="141"/>
      <c r="K713" s="141"/>
    </row>
    <row r="714" spans="1:11" x14ac:dyDescent="0.25">
      <c r="A714" s="148"/>
      <c r="B714" s="148"/>
      <c r="C714" s="148"/>
      <c r="D714" s="148"/>
      <c r="E714" s="141"/>
      <c r="F714" s="141"/>
      <c r="G714" s="141"/>
      <c r="H714" s="141"/>
      <c r="I714" s="141"/>
      <c r="J714" s="141"/>
      <c r="K714" s="141"/>
    </row>
    <row r="715" spans="1:11" x14ac:dyDescent="0.25">
      <c r="A715" s="148"/>
      <c r="B715" s="148"/>
      <c r="C715" s="148"/>
      <c r="D715" s="148"/>
      <c r="E715" s="141"/>
      <c r="F715" s="141"/>
      <c r="G715" s="141"/>
      <c r="H715" s="141"/>
      <c r="I715" s="141"/>
      <c r="J715" s="141"/>
      <c r="K715" s="141"/>
    </row>
    <row r="716" spans="1:11" x14ac:dyDescent="0.25">
      <c r="A716" s="148"/>
      <c r="B716" s="148"/>
      <c r="C716" s="148"/>
      <c r="D716" s="148"/>
      <c r="E716" s="141"/>
      <c r="F716" s="141"/>
      <c r="G716" s="141"/>
      <c r="H716" s="141"/>
      <c r="I716" s="141"/>
      <c r="J716" s="141"/>
      <c r="K716" s="141"/>
    </row>
    <row r="717" spans="1:11" x14ac:dyDescent="0.25">
      <c r="A717" s="148"/>
      <c r="B717" s="148"/>
      <c r="C717" s="148"/>
      <c r="D717" s="148"/>
      <c r="E717" s="141"/>
      <c r="F717" s="141"/>
      <c r="G717" s="141"/>
      <c r="H717" s="141"/>
      <c r="I717" s="141"/>
      <c r="J717" s="141"/>
      <c r="K717" s="141"/>
    </row>
    <row r="718" spans="1:11" x14ac:dyDescent="0.25">
      <c r="A718" s="148"/>
      <c r="B718" s="148"/>
      <c r="C718" s="148"/>
      <c r="D718" s="148"/>
      <c r="E718" s="141"/>
      <c r="F718" s="141"/>
      <c r="G718" s="141"/>
      <c r="H718" s="141"/>
      <c r="I718" s="141"/>
      <c r="J718" s="141"/>
      <c r="K718" s="141"/>
    </row>
    <row r="719" spans="1:11" x14ac:dyDescent="0.25">
      <c r="A719" s="148"/>
      <c r="B719" s="148"/>
      <c r="C719" s="148"/>
      <c r="D719" s="148"/>
      <c r="E719" s="141"/>
      <c r="F719" s="141"/>
      <c r="G719" s="141"/>
      <c r="H719" s="141"/>
      <c r="I719" s="141"/>
      <c r="J719" s="141"/>
      <c r="K719" s="141"/>
    </row>
    <row r="720" spans="1:11" x14ac:dyDescent="0.25">
      <c r="A720" s="148"/>
      <c r="B720" s="148"/>
      <c r="C720" s="148"/>
      <c r="D720" s="148"/>
      <c r="E720" s="141"/>
      <c r="F720" s="141"/>
      <c r="G720" s="141"/>
      <c r="H720" s="141"/>
      <c r="I720" s="141"/>
      <c r="J720" s="141"/>
      <c r="K720" s="141"/>
    </row>
    <row r="721" spans="1:11" x14ac:dyDescent="0.25">
      <c r="A721" s="148"/>
      <c r="B721" s="148"/>
      <c r="C721" s="148"/>
      <c r="D721" s="148"/>
      <c r="E721" s="141"/>
      <c r="F721" s="141"/>
      <c r="G721" s="141"/>
      <c r="H721" s="141"/>
      <c r="I721" s="141"/>
      <c r="J721" s="141"/>
      <c r="K721" s="141"/>
    </row>
    <row r="722" spans="1:11" x14ac:dyDescent="0.25">
      <c r="A722" s="148"/>
      <c r="B722" s="148"/>
      <c r="C722" s="148"/>
      <c r="D722" s="148"/>
      <c r="E722" s="141"/>
      <c r="F722" s="141"/>
      <c r="G722" s="141"/>
      <c r="H722" s="141"/>
      <c r="I722" s="141"/>
      <c r="J722" s="141"/>
      <c r="K722" s="141"/>
    </row>
    <row r="723" spans="1:11" x14ac:dyDescent="0.25">
      <c r="A723" s="148"/>
      <c r="B723" s="148"/>
      <c r="C723" s="148"/>
      <c r="D723" s="148"/>
      <c r="E723" s="141"/>
      <c r="F723" s="141"/>
      <c r="G723" s="141"/>
      <c r="H723" s="141"/>
      <c r="I723" s="141"/>
      <c r="J723" s="141"/>
      <c r="K723" s="141"/>
    </row>
    <row r="724" spans="1:11" x14ac:dyDescent="0.25">
      <c r="A724" s="148"/>
      <c r="B724" s="148"/>
      <c r="C724" s="148"/>
      <c r="D724" s="148"/>
      <c r="E724" s="141"/>
      <c r="F724" s="141"/>
      <c r="G724" s="141"/>
      <c r="H724" s="141"/>
      <c r="I724" s="141"/>
      <c r="J724" s="141"/>
      <c r="K724" s="141"/>
    </row>
    <row r="725" spans="1:11" x14ac:dyDescent="0.25">
      <c r="A725" s="148"/>
      <c r="B725" s="148"/>
      <c r="C725" s="148"/>
      <c r="D725" s="148"/>
      <c r="E725" s="141"/>
      <c r="F725" s="141"/>
      <c r="G725" s="141"/>
      <c r="H725" s="141"/>
      <c r="I725" s="141"/>
      <c r="J725" s="141"/>
      <c r="K725" s="141"/>
    </row>
    <row r="726" spans="1:11" x14ac:dyDescent="0.25">
      <c r="A726" s="148"/>
      <c r="B726" s="148"/>
      <c r="C726" s="148"/>
      <c r="D726" s="148"/>
      <c r="E726" s="141"/>
      <c r="F726" s="141"/>
      <c r="G726" s="141"/>
      <c r="H726" s="141"/>
      <c r="I726" s="141"/>
      <c r="J726" s="141"/>
      <c r="K726" s="141"/>
    </row>
    <row r="727" spans="1:11" x14ac:dyDescent="0.25">
      <c r="A727" s="148"/>
      <c r="B727" s="148"/>
      <c r="C727" s="148"/>
      <c r="D727" s="148"/>
      <c r="E727" s="141"/>
      <c r="F727" s="141"/>
      <c r="G727" s="141"/>
      <c r="H727" s="141"/>
      <c r="I727" s="141"/>
      <c r="J727" s="141"/>
      <c r="K727" s="141"/>
    </row>
    <row r="728" spans="1:11" x14ac:dyDescent="0.25">
      <c r="A728" s="148"/>
      <c r="B728" s="148"/>
      <c r="C728" s="148"/>
      <c r="D728" s="148"/>
      <c r="E728" s="141"/>
      <c r="F728" s="141"/>
      <c r="G728" s="141"/>
      <c r="H728" s="141"/>
      <c r="I728" s="141"/>
      <c r="J728" s="141"/>
      <c r="K728" s="141"/>
    </row>
    <row r="729" spans="1:11" x14ac:dyDescent="0.25">
      <c r="A729" s="148"/>
      <c r="B729" s="148"/>
      <c r="C729" s="148"/>
      <c r="D729" s="148"/>
      <c r="E729" s="141"/>
      <c r="F729" s="141"/>
      <c r="G729" s="141"/>
      <c r="H729" s="141"/>
      <c r="I729" s="141"/>
      <c r="J729" s="141"/>
      <c r="K729" s="141"/>
    </row>
    <row r="730" spans="1:11" x14ac:dyDescent="0.25">
      <c r="A730" s="148"/>
      <c r="B730" s="148"/>
      <c r="C730" s="148"/>
      <c r="D730" s="148"/>
      <c r="E730" s="141"/>
      <c r="F730" s="141"/>
      <c r="G730" s="141"/>
      <c r="H730" s="141"/>
      <c r="I730" s="141"/>
      <c r="J730" s="141"/>
      <c r="K730" s="141"/>
    </row>
    <row r="731" spans="1:11" x14ac:dyDescent="0.25">
      <c r="A731" s="148"/>
      <c r="B731" s="148"/>
      <c r="C731" s="148"/>
      <c r="D731" s="148"/>
      <c r="E731" s="141"/>
      <c r="F731" s="141"/>
      <c r="G731" s="141"/>
      <c r="H731" s="141"/>
      <c r="I731" s="141"/>
      <c r="J731" s="141"/>
      <c r="K731" s="141"/>
    </row>
    <row r="732" spans="1:11" x14ac:dyDescent="0.25">
      <c r="A732" s="148"/>
      <c r="B732" s="148"/>
      <c r="C732" s="148"/>
      <c r="D732" s="148"/>
      <c r="E732" s="141"/>
      <c r="F732" s="141"/>
      <c r="G732" s="141"/>
      <c r="H732" s="141"/>
      <c r="I732" s="141"/>
      <c r="J732" s="141"/>
      <c r="K732" s="141"/>
    </row>
    <row r="733" spans="1:11" x14ac:dyDescent="0.25">
      <c r="A733" s="148"/>
      <c r="B733" s="148"/>
      <c r="C733" s="148"/>
      <c r="D733" s="148"/>
      <c r="E733" s="141"/>
      <c r="F733" s="141"/>
      <c r="G733" s="141"/>
      <c r="H733" s="141"/>
      <c r="I733" s="141"/>
      <c r="J733" s="141"/>
      <c r="K733" s="141"/>
    </row>
    <row r="734" spans="1:11" x14ac:dyDescent="0.25">
      <c r="A734" s="148"/>
      <c r="B734" s="148"/>
      <c r="C734" s="148"/>
      <c r="D734" s="148"/>
      <c r="E734" s="141"/>
      <c r="F734" s="141"/>
      <c r="G734" s="141"/>
      <c r="H734" s="141"/>
      <c r="I734" s="141"/>
      <c r="J734" s="141"/>
      <c r="K734" s="141"/>
    </row>
    <row r="735" spans="1:11" x14ac:dyDescent="0.25">
      <c r="A735" s="148"/>
      <c r="B735" s="148"/>
      <c r="C735" s="148"/>
      <c r="D735" s="148"/>
      <c r="E735" s="141"/>
      <c r="F735" s="141"/>
      <c r="G735" s="141"/>
      <c r="H735" s="141"/>
      <c r="I735" s="141"/>
      <c r="J735" s="141"/>
      <c r="K735" s="141"/>
    </row>
    <row r="736" spans="1:11" x14ac:dyDescent="0.25">
      <c r="A736" s="148"/>
      <c r="B736" s="148"/>
      <c r="C736" s="148"/>
      <c r="D736" s="148"/>
      <c r="E736" s="141"/>
      <c r="F736" s="141"/>
      <c r="G736" s="141"/>
      <c r="H736" s="141"/>
      <c r="I736" s="141"/>
      <c r="J736" s="141"/>
      <c r="K736" s="141"/>
    </row>
    <row r="737" spans="1:11" x14ac:dyDescent="0.25">
      <c r="A737" s="148"/>
      <c r="B737" s="148"/>
      <c r="C737" s="148"/>
      <c r="D737" s="148"/>
      <c r="E737" s="141"/>
      <c r="F737" s="141"/>
      <c r="G737" s="141"/>
      <c r="H737" s="141"/>
      <c r="I737" s="141"/>
      <c r="J737" s="141"/>
      <c r="K737" s="141"/>
    </row>
    <row r="738" spans="1:11" x14ac:dyDescent="0.25">
      <c r="A738" s="148"/>
      <c r="B738" s="148"/>
      <c r="C738" s="148"/>
      <c r="D738" s="148"/>
      <c r="E738" s="141"/>
      <c r="F738" s="141"/>
      <c r="G738" s="141"/>
      <c r="H738" s="141"/>
      <c r="I738" s="141"/>
      <c r="J738" s="141"/>
      <c r="K738" s="141"/>
    </row>
    <row r="739" spans="1:11" x14ac:dyDescent="0.25">
      <c r="A739" s="148"/>
      <c r="B739" s="148"/>
      <c r="C739" s="148"/>
      <c r="D739" s="148"/>
      <c r="E739" s="141"/>
      <c r="F739" s="141"/>
      <c r="G739" s="141"/>
      <c r="H739" s="141"/>
      <c r="I739" s="141"/>
      <c r="J739" s="141"/>
      <c r="K739" s="141"/>
    </row>
    <row r="740" spans="1:11" x14ac:dyDescent="0.25">
      <c r="A740" s="148"/>
      <c r="B740" s="148"/>
      <c r="C740" s="148"/>
      <c r="D740" s="148"/>
      <c r="E740" s="141"/>
      <c r="F740" s="141"/>
      <c r="G740" s="141"/>
      <c r="H740" s="141"/>
      <c r="I740" s="141"/>
      <c r="J740" s="141"/>
      <c r="K740" s="141"/>
    </row>
    <row r="741" spans="1:11" x14ac:dyDescent="0.25">
      <c r="A741" s="148"/>
      <c r="B741" s="148"/>
      <c r="C741" s="148"/>
      <c r="D741" s="148"/>
      <c r="E741" s="141"/>
      <c r="F741" s="141"/>
      <c r="G741" s="141"/>
      <c r="H741" s="141"/>
      <c r="I741" s="141"/>
      <c r="J741" s="141"/>
      <c r="K741" s="141"/>
    </row>
    <row r="742" spans="1:11" x14ac:dyDescent="0.25">
      <c r="A742" s="148"/>
      <c r="B742" s="148"/>
      <c r="C742" s="148"/>
      <c r="D742" s="148"/>
      <c r="E742" s="141"/>
      <c r="F742" s="141"/>
      <c r="G742" s="141"/>
      <c r="H742" s="141"/>
      <c r="I742" s="141"/>
      <c r="J742" s="141"/>
      <c r="K742" s="141"/>
    </row>
    <row r="743" spans="1:11" x14ac:dyDescent="0.25">
      <c r="A743" s="148"/>
      <c r="B743" s="148"/>
      <c r="C743" s="148"/>
      <c r="D743" s="148"/>
      <c r="E743" s="141"/>
      <c r="F743" s="141"/>
      <c r="G743" s="141"/>
      <c r="H743" s="141"/>
      <c r="I743" s="141"/>
      <c r="J743" s="141"/>
      <c r="K743" s="141"/>
    </row>
    <row r="744" spans="1:11" x14ac:dyDescent="0.25">
      <c r="A744" s="148"/>
      <c r="B744" s="148"/>
      <c r="C744" s="148"/>
      <c r="D744" s="148"/>
      <c r="E744" s="141"/>
      <c r="F744" s="141"/>
      <c r="G744" s="141"/>
      <c r="H744" s="141"/>
      <c r="I744" s="141"/>
      <c r="J744" s="141"/>
      <c r="K744" s="141"/>
    </row>
    <row r="745" spans="1:11" x14ac:dyDescent="0.25">
      <c r="A745" s="148"/>
      <c r="B745" s="148"/>
      <c r="C745" s="148"/>
      <c r="D745" s="148"/>
      <c r="E745" s="141"/>
      <c r="F745" s="141"/>
      <c r="G745" s="141"/>
      <c r="H745" s="141"/>
      <c r="I745" s="141"/>
      <c r="J745" s="141"/>
      <c r="K745" s="141"/>
    </row>
    <row r="746" spans="1:11" x14ac:dyDescent="0.25">
      <c r="A746" s="148"/>
      <c r="B746" s="148"/>
      <c r="C746" s="148"/>
      <c r="D746" s="148"/>
      <c r="E746" s="141"/>
      <c r="F746" s="141"/>
      <c r="G746" s="141"/>
      <c r="H746" s="141"/>
      <c r="I746" s="141"/>
      <c r="J746" s="141"/>
      <c r="K746" s="141"/>
    </row>
    <row r="747" spans="1:11" x14ac:dyDescent="0.25">
      <c r="A747" s="148"/>
      <c r="B747" s="148"/>
      <c r="C747" s="148"/>
      <c r="D747" s="148"/>
      <c r="E747" s="141"/>
      <c r="F747" s="141"/>
      <c r="G747" s="141"/>
      <c r="H747" s="141"/>
      <c r="I747" s="141"/>
      <c r="J747" s="141"/>
      <c r="K747" s="141"/>
    </row>
    <row r="748" spans="1:11" x14ac:dyDescent="0.25">
      <c r="A748" s="148"/>
      <c r="B748" s="148"/>
      <c r="C748" s="148"/>
      <c r="D748" s="148"/>
      <c r="E748" s="141"/>
      <c r="F748" s="141"/>
      <c r="G748" s="141"/>
      <c r="H748" s="141"/>
      <c r="I748" s="141"/>
      <c r="J748" s="141"/>
      <c r="K748" s="141"/>
    </row>
    <row r="749" spans="1:11" x14ac:dyDescent="0.25">
      <c r="A749" s="148"/>
      <c r="B749" s="148"/>
      <c r="C749" s="148"/>
      <c r="D749" s="148"/>
      <c r="E749" s="141"/>
      <c r="F749" s="141"/>
      <c r="G749" s="141"/>
      <c r="H749" s="141"/>
      <c r="I749" s="141"/>
      <c r="J749" s="141"/>
      <c r="K749" s="141"/>
    </row>
    <row r="750" spans="1:11" x14ac:dyDescent="0.25">
      <c r="A750" s="148"/>
      <c r="B750" s="148"/>
      <c r="C750" s="148"/>
      <c r="D750" s="148"/>
      <c r="E750" s="141"/>
      <c r="F750" s="141"/>
      <c r="G750" s="141"/>
      <c r="H750" s="141"/>
      <c r="I750" s="141"/>
      <c r="J750" s="141"/>
      <c r="K750" s="141"/>
    </row>
    <row r="751" spans="1:11" x14ac:dyDescent="0.25">
      <c r="A751" s="148"/>
      <c r="B751" s="148"/>
      <c r="C751" s="148"/>
      <c r="D751" s="148"/>
      <c r="E751" s="141"/>
      <c r="F751" s="141"/>
      <c r="G751" s="141"/>
      <c r="H751" s="141"/>
      <c r="I751" s="141"/>
      <c r="J751" s="141"/>
      <c r="K751" s="141"/>
    </row>
    <row r="752" spans="1:11" x14ac:dyDescent="0.25">
      <c r="A752" s="148"/>
      <c r="B752" s="148"/>
      <c r="C752" s="148"/>
      <c r="D752" s="148"/>
      <c r="E752" s="141"/>
      <c r="F752" s="141"/>
      <c r="G752" s="141"/>
      <c r="H752" s="141"/>
      <c r="I752" s="141"/>
      <c r="J752" s="141"/>
      <c r="K752" s="141"/>
    </row>
    <row r="753" spans="1:11" x14ac:dyDescent="0.25">
      <c r="A753" s="148"/>
      <c r="B753" s="148"/>
      <c r="C753" s="148"/>
      <c r="D753" s="148"/>
      <c r="E753" s="141"/>
      <c r="F753" s="141"/>
      <c r="G753" s="141"/>
      <c r="H753" s="141"/>
      <c r="I753" s="141"/>
      <c r="J753" s="141"/>
      <c r="K753" s="141"/>
    </row>
    <row r="754" spans="1:11" x14ac:dyDescent="0.25">
      <c r="A754" s="148"/>
      <c r="B754" s="148"/>
      <c r="C754" s="148"/>
      <c r="D754" s="148"/>
      <c r="E754" s="141"/>
      <c r="F754" s="141"/>
      <c r="G754" s="141"/>
      <c r="H754" s="141"/>
      <c r="I754" s="141"/>
      <c r="J754" s="141"/>
      <c r="K754" s="141"/>
    </row>
    <row r="755" spans="1:11" x14ac:dyDescent="0.25">
      <c r="A755" s="148"/>
      <c r="B755" s="148"/>
      <c r="C755" s="148"/>
      <c r="D755" s="148"/>
      <c r="E755" s="141"/>
      <c r="F755" s="141"/>
      <c r="G755" s="141"/>
      <c r="H755" s="141"/>
      <c r="I755" s="141"/>
      <c r="J755" s="141"/>
      <c r="K755" s="141"/>
    </row>
    <row r="756" spans="1:11" x14ac:dyDescent="0.25">
      <c r="A756" s="148"/>
      <c r="B756" s="148"/>
      <c r="C756" s="148"/>
      <c r="D756" s="148"/>
      <c r="E756" s="141"/>
      <c r="F756" s="141"/>
      <c r="G756" s="141"/>
      <c r="H756" s="141"/>
      <c r="I756" s="141"/>
      <c r="J756" s="141"/>
      <c r="K756" s="141"/>
    </row>
    <row r="757" spans="1:11" x14ac:dyDescent="0.25">
      <c r="A757" s="148"/>
      <c r="B757" s="148"/>
      <c r="C757" s="148"/>
      <c r="D757" s="148"/>
      <c r="E757" s="141"/>
      <c r="F757" s="141"/>
      <c r="G757" s="141"/>
      <c r="H757" s="141"/>
      <c r="I757" s="141"/>
      <c r="J757" s="141"/>
      <c r="K757" s="141"/>
    </row>
    <row r="758" spans="1:11" x14ac:dyDescent="0.25">
      <c r="A758" s="148"/>
      <c r="B758" s="148"/>
      <c r="C758" s="148"/>
      <c r="D758" s="148"/>
      <c r="E758" s="141"/>
      <c r="F758" s="141"/>
      <c r="G758" s="141"/>
      <c r="H758" s="141"/>
      <c r="I758" s="141"/>
      <c r="J758" s="141"/>
      <c r="K758" s="141"/>
    </row>
    <row r="759" spans="1:11" x14ac:dyDescent="0.25">
      <c r="A759" s="148"/>
      <c r="B759" s="148"/>
      <c r="C759" s="148"/>
      <c r="D759" s="148"/>
      <c r="E759" s="141"/>
      <c r="F759" s="141"/>
      <c r="G759" s="141"/>
      <c r="H759" s="141"/>
      <c r="I759" s="141"/>
      <c r="J759" s="141"/>
      <c r="K759" s="141"/>
    </row>
    <row r="760" spans="1:11" x14ac:dyDescent="0.25">
      <c r="A760" s="148"/>
      <c r="B760" s="148"/>
      <c r="C760" s="148"/>
      <c r="D760" s="148"/>
      <c r="E760" s="141"/>
      <c r="F760" s="141"/>
      <c r="G760" s="141"/>
      <c r="H760" s="141"/>
      <c r="I760" s="141"/>
      <c r="J760" s="141"/>
      <c r="K760" s="141"/>
    </row>
    <row r="761" spans="1:11" x14ac:dyDescent="0.25">
      <c r="A761" s="148"/>
      <c r="B761" s="148"/>
      <c r="C761" s="148"/>
      <c r="D761" s="148"/>
      <c r="E761" s="141"/>
      <c r="F761" s="141"/>
      <c r="G761" s="141"/>
      <c r="H761" s="141"/>
      <c r="I761" s="141"/>
      <c r="J761" s="141"/>
      <c r="K761" s="141"/>
    </row>
    <row r="762" spans="1:11" x14ac:dyDescent="0.25">
      <c r="A762" s="148"/>
      <c r="B762" s="148"/>
      <c r="C762" s="148"/>
      <c r="D762" s="148"/>
      <c r="E762" s="141"/>
      <c r="F762" s="141"/>
      <c r="G762" s="141"/>
      <c r="H762" s="141"/>
      <c r="I762" s="141"/>
      <c r="J762" s="141"/>
      <c r="K762" s="141"/>
    </row>
    <row r="763" spans="1:11" x14ac:dyDescent="0.25">
      <c r="A763" s="148"/>
      <c r="B763" s="148"/>
      <c r="C763" s="148"/>
      <c r="D763" s="148"/>
      <c r="E763" s="141"/>
      <c r="F763" s="141"/>
      <c r="G763" s="141"/>
      <c r="H763" s="141"/>
      <c r="I763" s="141"/>
      <c r="J763" s="141"/>
      <c r="K763" s="141"/>
    </row>
    <row r="764" spans="1:11" x14ac:dyDescent="0.25">
      <c r="A764" s="148"/>
      <c r="B764" s="148"/>
      <c r="C764" s="148"/>
      <c r="D764" s="148"/>
      <c r="E764" s="141"/>
      <c r="F764" s="141"/>
      <c r="G764" s="141"/>
      <c r="H764" s="141"/>
      <c r="I764" s="141"/>
      <c r="J764" s="141"/>
      <c r="K764" s="141"/>
    </row>
    <row r="765" spans="1:11" x14ac:dyDescent="0.25">
      <c r="A765" s="148"/>
      <c r="B765" s="148"/>
      <c r="C765" s="148"/>
      <c r="D765" s="148"/>
      <c r="E765" s="141"/>
      <c r="F765" s="141"/>
      <c r="G765" s="141"/>
      <c r="H765" s="141"/>
      <c r="I765" s="141"/>
      <c r="J765" s="141"/>
      <c r="K765" s="141"/>
    </row>
    <row r="766" spans="1:11" x14ac:dyDescent="0.25">
      <c r="A766" s="148"/>
      <c r="B766" s="148"/>
      <c r="C766" s="148"/>
      <c r="D766" s="148"/>
      <c r="E766" s="141"/>
      <c r="F766" s="141"/>
      <c r="G766" s="141"/>
      <c r="H766" s="141"/>
      <c r="I766" s="141"/>
      <c r="J766" s="141"/>
      <c r="K766" s="141"/>
    </row>
    <row r="767" spans="1:11" x14ac:dyDescent="0.25">
      <c r="A767" s="148"/>
      <c r="B767" s="148"/>
      <c r="C767" s="148"/>
      <c r="D767" s="148"/>
      <c r="E767" s="141"/>
      <c r="F767" s="141"/>
      <c r="G767" s="141"/>
      <c r="H767" s="141"/>
      <c r="I767" s="141"/>
      <c r="J767" s="141"/>
      <c r="K767" s="141"/>
    </row>
    <row r="768" spans="1:11" x14ac:dyDescent="0.25">
      <c r="A768" s="148"/>
      <c r="B768" s="148"/>
      <c r="C768" s="148"/>
      <c r="D768" s="148"/>
      <c r="E768" s="141"/>
      <c r="F768" s="141"/>
      <c r="G768" s="141"/>
      <c r="H768" s="141"/>
      <c r="I768" s="141"/>
      <c r="J768" s="141"/>
      <c r="K768" s="141"/>
    </row>
    <row r="769" spans="1:11" x14ac:dyDescent="0.25">
      <c r="A769" s="148"/>
      <c r="B769" s="148"/>
      <c r="C769" s="148"/>
      <c r="D769" s="148"/>
      <c r="E769" s="141"/>
      <c r="F769" s="141"/>
      <c r="G769" s="141"/>
      <c r="H769" s="141"/>
      <c r="I769" s="141"/>
      <c r="J769" s="141"/>
      <c r="K769" s="141"/>
    </row>
    <row r="770" spans="1:11" x14ac:dyDescent="0.25">
      <c r="A770" s="148"/>
      <c r="B770" s="148"/>
      <c r="C770" s="148"/>
      <c r="D770" s="148"/>
      <c r="E770" s="141"/>
      <c r="F770" s="141"/>
      <c r="G770" s="141"/>
      <c r="H770" s="141"/>
      <c r="I770" s="141"/>
      <c r="J770" s="141"/>
      <c r="K770" s="141"/>
    </row>
    <row r="771" spans="1:11" x14ac:dyDescent="0.25">
      <c r="A771" s="148"/>
      <c r="B771" s="148"/>
      <c r="C771" s="148"/>
      <c r="D771" s="148"/>
      <c r="E771" s="141"/>
      <c r="F771" s="141"/>
      <c r="G771" s="141"/>
      <c r="H771" s="141"/>
      <c r="I771" s="141"/>
      <c r="J771" s="141"/>
      <c r="K771" s="141"/>
    </row>
    <row r="772" spans="1:11" x14ac:dyDescent="0.25">
      <c r="A772" s="148"/>
      <c r="B772" s="148"/>
      <c r="C772" s="148"/>
      <c r="D772" s="148"/>
      <c r="E772" s="141"/>
      <c r="F772" s="141"/>
      <c r="G772" s="141"/>
      <c r="H772" s="141"/>
      <c r="I772" s="141"/>
      <c r="J772" s="141"/>
      <c r="K772" s="141"/>
    </row>
    <row r="773" spans="1:11" x14ac:dyDescent="0.25">
      <c r="A773" s="148"/>
      <c r="B773" s="148"/>
      <c r="C773" s="148"/>
      <c r="D773" s="148"/>
      <c r="E773" s="141"/>
      <c r="F773" s="141"/>
      <c r="G773" s="141"/>
      <c r="H773" s="141"/>
      <c r="I773" s="141"/>
      <c r="J773" s="141"/>
      <c r="K773" s="141"/>
    </row>
    <row r="774" spans="1:11" x14ac:dyDescent="0.25">
      <c r="A774" s="148"/>
      <c r="B774" s="148"/>
      <c r="C774" s="148"/>
      <c r="D774" s="148"/>
      <c r="E774" s="141"/>
      <c r="F774" s="141"/>
      <c r="G774" s="141"/>
      <c r="H774" s="141"/>
      <c r="I774" s="141"/>
      <c r="J774" s="141"/>
      <c r="K774" s="141"/>
    </row>
    <row r="775" spans="1:11" x14ac:dyDescent="0.25">
      <c r="A775" s="148"/>
      <c r="B775" s="148"/>
      <c r="C775" s="148"/>
      <c r="D775" s="148"/>
      <c r="E775" s="141"/>
      <c r="F775" s="141"/>
      <c r="G775" s="141"/>
      <c r="H775" s="141"/>
      <c r="I775" s="141"/>
      <c r="J775" s="141"/>
      <c r="K775" s="141"/>
    </row>
    <row r="776" spans="1:11" x14ac:dyDescent="0.25">
      <c r="A776" s="148"/>
      <c r="B776" s="148"/>
      <c r="C776" s="148"/>
      <c r="D776" s="148"/>
      <c r="E776" s="141"/>
      <c r="F776" s="141"/>
      <c r="G776" s="141"/>
      <c r="H776" s="141"/>
      <c r="I776" s="141"/>
      <c r="J776" s="141"/>
      <c r="K776" s="141"/>
    </row>
    <row r="777" spans="1:11" x14ac:dyDescent="0.25">
      <c r="A777" s="148"/>
      <c r="B777" s="148"/>
      <c r="C777" s="148"/>
      <c r="D777" s="148"/>
      <c r="E777" s="141"/>
      <c r="F777" s="141"/>
      <c r="G777" s="141"/>
      <c r="H777" s="141"/>
      <c r="I777" s="141"/>
      <c r="J777" s="141"/>
      <c r="K777" s="141"/>
    </row>
    <row r="778" spans="1:11" x14ac:dyDescent="0.25">
      <c r="A778" s="148"/>
      <c r="B778" s="148"/>
      <c r="C778" s="148"/>
      <c r="D778" s="148"/>
      <c r="E778" s="141"/>
      <c r="F778" s="141"/>
      <c r="G778" s="141"/>
      <c r="H778" s="141"/>
      <c r="I778" s="141"/>
      <c r="J778" s="141"/>
      <c r="K778" s="141"/>
    </row>
    <row r="779" spans="1:11" x14ac:dyDescent="0.25">
      <c r="A779" s="148"/>
      <c r="B779" s="148"/>
      <c r="C779" s="148"/>
      <c r="D779" s="148"/>
      <c r="E779" s="141"/>
      <c r="F779" s="141"/>
      <c r="G779" s="141"/>
      <c r="H779" s="141"/>
      <c r="I779" s="141"/>
      <c r="J779" s="141"/>
      <c r="K779" s="141"/>
    </row>
    <row r="780" spans="1:11" x14ac:dyDescent="0.25">
      <c r="A780" s="148"/>
      <c r="B780" s="148"/>
      <c r="C780" s="148"/>
      <c r="D780" s="148"/>
      <c r="E780" s="141"/>
      <c r="F780" s="141"/>
      <c r="G780" s="141"/>
      <c r="H780" s="141"/>
      <c r="I780" s="141"/>
      <c r="J780" s="141"/>
      <c r="K780" s="141"/>
    </row>
    <row r="781" spans="1:11" x14ac:dyDescent="0.25">
      <c r="A781" s="148"/>
      <c r="B781" s="148"/>
      <c r="C781" s="148"/>
      <c r="D781" s="148"/>
      <c r="E781" s="141"/>
      <c r="F781" s="141"/>
      <c r="G781" s="141"/>
      <c r="H781" s="141"/>
      <c r="I781" s="141"/>
      <c r="J781" s="141"/>
      <c r="K781" s="141"/>
    </row>
    <row r="782" spans="1:11" x14ac:dyDescent="0.25">
      <c r="A782" s="148"/>
      <c r="B782" s="148"/>
      <c r="C782" s="148"/>
      <c r="D782" s="148"/>
      <c r="E782" s="141"/>
      <c r="F782" s="141"/>
      <c r="G782" s="141"/>
      <c r="H782" s="141"/>
      <c r="I782" s="141"/>
      <c r="J782" s="141"/>
      <c r="K782" s="141"/>
    </row>
    <row r="783" spans="1:11" x14ac:dyDescent="0.25">
      <c r="A783" s="148"/>
      <c r="B783" s="148"/>
      <c r="C783" s="148"/>
      <c r="D783" s="148"/>
      <c r="E783" s="141"/>
      <c r="F783" s="141"/>
      <c r="G783" s="141"/>
      <c r="H783" s="141"/>
      <c r="I783" s="141"/>
      <c r="J783" s="141"/>
      <c r="K783" s="141"/>
    </row>
    <row r="784" spans="1:11" x14ac:dyDescent="0.25">
      <c r="A784" s="148"/>
      <c r="B784" s="148"/>
      <c r="C784" s="148"/>
      <c r="D784" s="148"/>
      <c r="E784" s="141"/>
      <c r="F784" s="141"/>
      <c r="G784" s="141"/>
      <c r="H784" s="141"/>
      <c r="I784" s="141"/>
      <c r="J784" s="141"/>
      <c r="K784" s="141"/>
    </row>
    <row r="785" spans="1:11" x14ac:dyDescent="0.25">
      <c r="A785" s="148"/>
      <c r="B785" s="148"/>
      <c r="C785" s="148"/>
      <c r="D785" s="148"/>
      <c r="E785" s="141"/>
      <c r="F785" s="141"/>
      <c r="G785" s="141"/>
      <c r="H785" s="141"/>
      <c r="I785" s="141"/>
      <c r="J785" s="141"/>
      <c r="K785" s="141"/>
    </row>
    <row r="786" spans="1:11" x14ac:dyDescent="0.25">
      <c r="A786" s="148"/>
      <c r="B786" s="148"/>
      <c r="C786" s="148"/>
      <c r="D786" s="148"/>
      <c r="E786" s="141"/>
      <c r="F786" s="141"/>
      <c r="G786" s="141"/>
      <c r="H786" s="141"/>
      <c r="I786" s="141"/>
      <c r="J786" s="141"/>
      <c r="K786" s="141"/>
    </row>
    <row r="787" spans="1:11" x14ac:dyDescent="0.25">
      <c r="A787" s="148"/>
      <c r="B787" s="148"/>
      <c r="C787" s="148"/>
      <c r="D787" s="148"/>
      <c r="E787" s="141"/>
      <c r="F787" s="141"/>
      <c r="G787" s="141"/>
      <c r="H787" s="141"/>
      <c r="I787" s="141"/>
      <c r="J787" s="141"/>
      <c r="K787" s="141"/>
    </row>
    <row r="788" spans="1:11" x14ac:dyDescent="0.25">
      <c r="A788" s="148"/>
      <c r="B788" s="148"/>
      <c r="C788" s="148"/>
      <c r="D788" s="148"/>
      <c r="E788" s="141"/>
      <c r="F788" s="141"/>
      <c r="G788" s="141"/>
      <c r="H788" s="141"/>
      <c r="I788" s="141"/>
      <c r="J788" s="141"/>
      <c r="K788" s="141"/>
    </row>
    <row r="789" spans="1:11" x14ac:dyDescent="0.25">
      <c r="A789" s="148"/>
      <c r="B789" s="148"/>
      <c r="C789" s="148"/>
      <c r="D789" s="148"/>
      <c r="E789" s="141"/>
      <c r="F789" s="141"/>
      <c r="G789" s="141"/>
      <c r="H789" s="141"/>
      <c r="I789" s="141"/>
      <c r="J789" s="141"/>
      <c r="K789" s="141"/>
    </row>
    <row r="790" spans="1:11" x14ac:dyDescent="0.25">
      <c r="A790" s="148"/>
      <c r="B790" s="148"/>
      <c r="C790" s="148"/>
      <c r="D790" s="148"/>
      <c r="E790" s="141"/>
      <c r="F790" s="141"/>
      <c r="G790" s="141"/>
      <c r="H790" s="141"/>
      <c r="I790" s="141"/>
      <c r="J790" s="141"/>
      <c r="K790" s="141"/>
    </row>
    <row r="791" spans="1:11" x14ac:dyDescent="0.25">
      <c r="A791" s="148"/>
      <c r="B791" s="148"/>
      <c r="C791" s="148"/>
      <c r="D791" s="148"/>
      <c r="E791" s="141"/>
      <c r="F791" s="141"/>
      <c r="G791" s="141"/>
      <c r="H791" s="141"/>
      <c r="I791" s="141"/>
      <c r="J791" s="141"/>
      <c r="K791" s="141"/>
    </row>
    <row r="792" spans="1:11" x14ac:dyDescent="0.25">
      <c r="A792" s="148"/>
      <c r="B792" s="148"/>
      <c r="C792" s="148"/>
      <c r="D792" s="148"/>
      <c r="E792" s="141"/>
      <c r="F792" s="141"/>
      <c r="G792" s="141"/>
      <c r="H792" s="141"/>
      <c r="I792" s="141"/>
      <c r="J792" s="141"/>
      <c r="K792" s="141"/>
    </row>
    <row r="793" spans="1:11" x14ac:dyDescent="0.25">
      <c r="A793" s="148"/>
      <c r="B793" s="148"/>
      <c r="C793" s="148"/>
      <c r="D793" s="148"/>
      <c r="E793" s="141"/>
      <c r="F793" s="141"/>
      <c r="G793" s="141"/>
      <c r="H793" s="141"/>
      <c r="I793" s="141"/>
      <c r="J793" s="141"/>
      <c r="K793" s="141"/>
    </row>
    <row r="794" spans="1:11" x14ac:dyDescent="0.25">
      <c r="A794" s="148"/>
      <c r="B794" s="148"/>
      <c r="C794" s="148"/>
      <c r="D794" s="148"/>
      <c r="E794" s="141"/>
      <c r="F794" s="141"/>
      <c r="G794" s="141"/>
      <c r="H794" s="141"/>
      <c r="I794" s="141"/>
      <c r="J794" s="141"/>
      <c r="K794" s="141"/>
    </row>
    <row r="795" spans="1:11" x14ac:dyDescent="0.25">
      <c r="A795" s="148"/>
      <c r="B795" s="148"/>
      <c r="C795" s="148"/>
      <c r="D795" s="148"/>
      <c r="E795" s="141"/>
      <c r="F795" s="141"/>
      <c r="G795" s="141"/>
      <c r="H795" s="141"/>
      <c r="I795" s="141"/>
      <c r="J795" s="141"/>
      <c r="K795" s="141"/>
    </row>
    <row r="796" spans="1:11" x14ac:dyDescent="0.25">
      <c r="A796" s="148"/>
      <c r="B796" s="148"/>
      <c r="C796" s="148"/>
      <c r="D796" s="148"/>
      <c r="E796" s="141"/>
      <c r="F796" s="141"/>
      <c r="G796" s="141"/>
      <c r="H796" s="141"/>
      <c r="I796" s="141"/>
      <c r="J796" s="141"/>
      <c r="K796" s="141"/>
    </row>
    <row r="797" spans="1:11" x14ac:dyDescent="0.25">
      <c r="A797" s="148"/>
      <c r="B797" s="148"/>
      <c r="C797" s="148"/>
      <c r="D797" s="148"/>
      <c r="E797" s="141"/>
      <c r="F797" s="141"/>
      <c r="G797" s="141"/>
      <c r="H797" s="141"/>
      <c r="I797" s="141"/>
      <c r="J797" s="141"/>
      <c r="K797" s="141"/>
    </row>
    <row r="798" spans="1:11" x14ac:dyDescent="0.25">
      <c r="A798" s="148"/>
      <c r="B798" s="148"/>
      <c r="C798" s="148"/>
      <c r="D798" s="148"/>
      <c r="E798" s="141"/>
      <c r="F798" s="141"/>
      <c r="G798" s="141"/>
      <c r="H798" s="141"/>
      <c r="I798" s="141"/>
      <c r="J798" s="141"/>
      <c r="K798" s="141"/>
    </row>
    <row r="799" spans="1:11" x14ac:dyDescent="0.25">
      <c r="A799" s="148"/>
      <c r="B799" s="148"/>
      <c r="C799" s="148"/>
      <c r="D799" s="148"/>
      <c r="E799" s="141"/>
      <c r="F799" s="141"/>
      <c r="G799" s="141"/>
      <c r="H799" s="141"/>
      <c r="I799" s="141"/>
      <c r="J799" s="141"/>
      <c r="K799" s="141"/>
    </row>
    <row r="800" spans="1:11" x14ac:dyDescent="0.25">
      <c r="A800" s="148"/>
      <c r="B800" s="148"/>
      <c r="C800" s="148"/>
      <c r="D800" s="148"/>
      <c r="E800" s="141"/>
      <c r="F800" s="141"/>
      <c r="G800" s="141"/>
      <c r="H800" s="141"/>
      <c r="I800" s="141"/>
      <c r="J800" s="141"/>
      <c r="K800" s="141"/>
    </row>
    <row r="801" spans="1:11" x14ac:dyDescent="0.25">
      <c r="A801" s="148"/>
      <c r="B801" s="148"/>
      <c r="C801" s="148"/>
      <c r="D801" s="148"/>
      <c r="E801" s="141"/>
      <c r="F801" s="141"/>
      <c r="G801" s="141"/>
      <c r="H801" s="141"/>
      <c r="I801" s="141"/>
      <c r="J801" s="141"/>
      <c r="K801" s="141"/>
    </row>
    <row r="802" spans="1:11" x14ac:dyDescent="0.25">
      <c r="A802" s="148"/>
      <c r="B802" s="148"/>
      <c r="C802" s="148"/>
      <c r="D802" s="148"/>
      <c r="E802" s="141"/>
      <c r="F802" s="141"/>
      <c r="G802" s="141"/>
      <c r="H802" s="141"/>
      <c r="I802" s="141"/>
      <c r="J802" s="141"/>
      <c r="K802" s="141"/>
    </row>
    <row r="803" spans="1:11" x14ac:dyDescent="0.25">
      <c r="A803" s="148"/>
      <c r="B803" s="148"/>
      <c r="C803" s="148"/>
      <c r="D803" s="148"/>
      <c r="E803" s="141"/>
      <c r="F803" s="141"/>
      <c r="G803" s="141"/>
      <c r="H803" s="141"/>
      <c r="I803" s="141"/>
      <c r="J803" s="141"/>
      <c r="K803" s="141"/>
    </row>
    <row r="804" spans="1:11" x14ac:dyDescent="0.25">
      <c r="A804" s="148"/>
      <c r="B804" s="148"/>
      <c r="C804" s="148"/>
      <c r="D804" s="148"/>
      <c r="E804" s="141"/>
      <c r="F804" s="141"/>
      <c r="G804" s="141"/>
      <c r="H804" s="141"/>
      <c r="I804" s="141"/>
      <c r="J804" s="141"/>
      <c r="K804" s="141"/>
    </row>
    <row r="805" spans="1:11" x14ac:dyDescent="0.25">
      <c r="A805" s="148"/>
      <c r="B805" s="148"/>
      <c r="C805" s="148"/>
      <c r="D805" s="148"/>
      <c r="E805" s="141"/>
      <c r="F805" s="141"/>
      <c r="G805" s="141"/>
      <c r="H805" s="141"/>
      <c r="I805" s="141"/>
      <c r="J805" s="141"/>
      <c r="K805" s="141"/>
    </row>
    <row r="806" spans="1:11" x14ac:dyDescent="0.25">
      <c r="A806" s="148"/>
      <c r="B806" s="148"/>
      <c r="C806" s="148"/>
      <c r="D806" s="148"/>
      <c r="E806" s="141"/>
      <c r="F806" s="141"/>
      <c r="G806" s="141"/>
      <c r="H806" s="141"/>
      <c r="I806" s="141"/>
      <c r="J806" s="141"/>
      <c r="K806" s="141"/>
    </row>
    <row r="807" spans="1:11" x14ac:dyDescent="0.25">
      <c r="A807" s="148"/>
      <c r="B807" s="148"/>
      <c r="C807" s="148"/>
      <c r="D807" s="148"/>
      <c r="E807" s="141"/>
      <c r="F807" s="141"/>
      <c r="G807" s="141"/>
      <c r="H807" s="141"/>
      <c r="I807" s="141"/>
      <c r="J807" s="141"/>
      <c r="K807" s="141"/>
    </row>
    <row r="808" spans="1:11" x14ac:dyDescent="0.25">
      <c r="A808" s="148"/>
      <c r="B808" s="148"/>
      <c r="C808" s="148"/>
      <c r="D808" s="148"/>
      <c r="E808" s="141"/>
      <c r="F808" s="141"/>
      <c r="G808" s="141"/>
      <c r="H808" s="141"/>
      <c r="I808" s="141"/>
      <c r="J808" s="141"/>
      <c r="K808" s="141"/>
    </row>
    <row r="809" spans="1:11" x14ac:dyDescent="0.25">
      <c r="A809" s="148"/>
      <c r="B809" s="148"/>
      <c r="C809" s="148"/>
      <c r="D809" s="148"/>
      <c r="E809" s="141"/>
      <c r="F809" s="141"/>
      <c r="G809" s="141"/>
      <c r="H809" s="141"/>
      <c r="I809" s="141"/>
      <c r="J809" s="141"/>
      <c r="K809" s="141"/>
    </row>
    <row r="810" spans="1:11" x14ac:dyDescent="0.25">
      <c r="A810" s="148"/>
      <c r="B810" s="148"/>
      <c r="C810" s="148"/>
      <c r="D810" s="148"/>
      <c r="E810" s="141"/>
      <c r="F810" s="141"/>
      <c r="G810" s="141"/>
      <c r="H810" s="141"/>
      <c r="I810" s="141"/>
      <c r="J810" s="141"/>
      <c r="K810" s="141"/>
    </row>
    <row r="811" spans="1:11" x14ac:dyDescent="0.25">
      <c r="A811" s="148"/>
      <c r="B811" s="148"/>
      <c r="C811" s="148"/>
      <c r="D811" s="148"/>
      <c r="E811" s="141"/>
      <c r="F811" s="141"/>
      <c r="G811" s="141"/>
      <c r="H811" s="141"/>
      <c r="I811" s="141"/>
      <c r="J811" s="141"/>
      <c r="K811" s="141"/>
    </row>
    <row r="812" spans="1:11" x14ac:dyDescent="0.25">
      <c r="A812" s="148"/>
      <c r="B812" s="148"/>
      <c r="C812" s="148"/>
      <c r="D812" s="148"/>
      <c r="E812" s="141"/>
      <c r="F812" s="141"/>
      <c r="G812" s="141"/>
      <c r="H812" s="141"/>
      <c r="I812" s="141"/>
      <c r="J812" s="141"/>
      <c r="K812" s="141"/>
    </row>
    <row r="813" spans="1:11" x14ac:dyDescent="0.25">
      <c r="A813" s="148"/>
      <c r="B813" s="148"/>
      <c r="C813" s="148"/>
      <c r="D813" s="148"/>
      <c r="E813" s="141"/>
      <c r="F813" s="141"/>
      <c r="G813" s="141"/>
      <c r="H813" s="141"/>
      <c r="I813" s="141"/>
      <c r="J813" s="141"/>
      <c r="K813" s="141"/>
    </row>
    <row r="814" spans="1:11" x14ac:dyDescent="0.25">
      <c r="A814" s="148"/>
      <c r="B814" s="148"/>
      <c r="C814" s="148"/>
      <c r="D814" s="148"/>
      <c r="E814" s="141"/>
      <c r="F814" s="141"/>
      <c r="G814" s="141"/>
      <c r="H814" s="141"/>
      <c r="I814" s="141"/>
      <c r="J814" s="141"/>
      <c r="K814" s="141"/>
    </row>
    <row r="815" spans="1:11" x14ac:dyDescent="0.25">
      <c r="A815" s="148"/>
      <c r="B815" s="148"/>
      <c r="C815" s="148"/>
      <c r="D815" s="148"/>
      <c r="E815" s="141"/>
      <c r="F815" s="141"/>
      <c r="G815" s="141"/>
      <c r="H815" s="141"/>
      <c r="I815" s="141"/>
      <c r="J815" s="141"/>
      <c r="K815" s="141"/>
    </row>
    <row r="816" spans="1:11" x14ac:dyDescent="0.25">
      <c r="A816" s="148"/>
      <c r="B816" s="148"/>
      <c r="C816" s="148"/>
      <c r="D816" s="148"/>
      <c r="E816" s="141"/>
      <c r="F816" s="141"/>
      <c r="G816" s="141"/>
      <c r="H816" s="141"/>
      <c r="I816" s="141"/>
      <c r="J816" s="141"/>
      <c r="K816" s="141"/>
    </row>
    <row r="817" spans="1:11" x14ac:dyDescent="0.25">
      <c r="A817" s="148"/>
      <c r="B817" s="148"/>
      <c r="C817" s="148"/>
      <c r="D817" s="148"/>
      <c r="E817" s="141"/>
      <c r="F817" s="141"/>
      <c r="G817" s="141"/>
      <c r="H817" s="141"/>
      <c r="I817" s="141"/>
      <c r="J817" s="141"/>
      <c r="K817" s="141"/>
    </row>
    <row r="818" spans="1:11" x14ac:dyDescent="0.25">
      <c r="A818" s="148"/>
      <c r="B818" s="148"/>
      <c r="C818" s="148"/>
      <c r="D818" s="148"/>
      <c r="E818" s="141"/>
      <c r="F818" s="141"/>
      <c r="G818" s="141"/>
      <c r="H818" s="141"/>
      <c r="I818" s="141"/>
      <c r="J818" s="141"/>
      <c r="K818" s="141"/>
    </row>
    <row r="819" spans="1:11" x14ac:dyDescent="0.25">
      <c r="A819" s="148"/>
      <c r="B819" s="148"/>
      <c r="C819" s="148"/>
      <c r="D819" s="148"/>
      <c r="E819" s="141"/>
      <c r="F819" s="141"/>
      <c r="G819" s="141"/>
      <c r="H819" s="141"/>
      <c r="I819" s="141"/>
      <c r="J819" s="141"/>
      <c r="K819" s="141"/>
    </row>
    <row r="820" spans="1:11" x14ac:dyDescent="0.25">
      <c r="A820" s="148"/>
      <c r="B820" s="148"/>
      <c r="C820" s="148"/>
      <c r="D820" s="148"/>
      <c r="E820" s="141"/>
      <c r="F820" s="141"/>
      <c r="G820" s="141"/>
      <c r="H820" s="141"/>
      <c r="I820" s="141"/>
      <c r="J820" s="141"/>
      <c r="K820" s="141"/>
    </row>
    <row r="821" spans="1:11" x14ac:dyDescent="0.25">
      <c r="A821" s="148"/>
      <c r="B821" s="148"/>
      <c r="C821" s="148"/>
      <c r="D821" s="148"/>
      <c r="E821" s="141"/>
      <c r="F821" s="141"/>
      <c r="G821" s="141"/>
      <c r="H821" s="141"/>
      <c r="I821" s="141"/>
      <c r="J821" s="141"/>
      <c r="K821" s="141"/>
    </row>
    <row r="822" spans="1:11" x14ac:dyDescent="0.25">
      <c r="A822" s="148"/>
      <c r="B822" s="148"/>
      <c r="C822" s="148"/>
      <c r="D822" s="148"/>
      <c r="E822" s="141"/>
      <c r="F822" s="141"/>
      <c r="G822" s="141"/>
      <c r="H822" s="141"/>
      <c r="I822" s="141"/>
      <c r="J822" s="141"/>
      <c r="K822" s="141"/>
    </row>
    <row r="823" spans="1:11" x14ac:dyDescent="0.25">
      <c r="A823" s="148"/>
      <c r="B823" s="148"/>
      <c r="C823" s="148"/>
      <c r="D823" s="148"/>
      <c r="E823" s="141"/>
      <c r="F823" s="141"/>
      <c r="G823" s="141"/>
      <c r="H823" s="141"/>
      <c r="I823" s="141"/>
      <c r="J823" s="141"/>
      <c r="K823" s="141"/>
    </row>
    <row r="824" spans="1:11" x14ac:dyDescent="0.25">
      <c r="A824" s="148"/>
      <c r="B824" s="148"/>
      <c r="C824" s="148"/>
      <c r="D824" s="148"/>
      <c r="E824" s="141"/>
      <c r="F824" s="141"/>
      <c r="G824" s="141"/>
      <c r="H824" s="141"/>
      <c r="I824" s="141"/>
      <c r="J824" s="141"/>
      <c r="K824" s="141"/>
    </row>
    <row r="825" spans="1:11" x14ac:dyDescent="0.25">
      <c r="A825" s="148"/>
      <c r="B825" s="148"/>
      <c r="C825" s="148"/>
      <c r="D825" s="148"/>
      <c r="E825" s="141"/>
      <c r="F825" s="141"/>
      <c r="G825" s="141"/>
      <c r="H825" s="141"/>
      <c r="I825" s="141"/>
      <c r="J825" s="141"/>
      <c r="K825" s="141"/>
    </row>
    <row r="826" spans="1:11" x14ac:dyDescent="0.25">
      <c r="A826" s="148"/>
      <c r="B826" s="148"/>
      <c r="C826" s="148"/>
      <c r="D826" s="148"/>
      <c r="E826" s="141"/>
      <c r="F826" s="141"/>
      <c r="G826" s="141"/>
      <c r="H826" s="141"/>
      <c r="I826" s="141"/>
      <c r="J826" s="141"/>
      <c r="K826" s="141"/>
    </row>
    <row r="827" spans="1:11" x14ac:dyDescent="0.25">
      <c r="A827" s="148"/>
      <c r="B827" s="148"/>
      <c r="C827" s="148"/>
      <c r="D827" s="148"/>
      <c r="E827" s="141"/>
      <c r="F827" s="141"/>
      <c r="G827" s="141"/>
      <c r="H827" s="141"/>
      <c r="I827" s="141"/>
      <c r="J827" s="141"/>
      <c r="K827" s="141"/>
    </row>
    <row r="828" spans="1:11" x14ac:dyDescent="0.25">
      <c r="A828" s="148"/>
      <c r="B828" s="148"/>
      <c r="C828" s="148"/>
      <c r="D828" s="148"/>
      <c r="E828" s="141"/>
      <c r="F828" s="141"/>
      <c r="G828" s="141"/>
      <c r="H828" s="141"/>
      <c r="I828" s="141"/>
      <c r="J828" s="141"/>
      <c r="K828" s="141"/>
    </row>
    <row r="829" spans="1:11" x14ac:dyDescent="0.25">
      <c r="A829" s="148"/>
      <c r="B829" s="148"/>
      <c r="C829" s="148"/>
      <c r="D829" s="148"/>
      <c r="E829" s="141"/>
      <c r="F829" s="141"/>
      <c r="G829" s="141"/>
      <c r="H829" s="141"/>
      <c r="I829" s="141"/>
      <c r="J829" s="141"/>
      <c r="K829" s="141"/>
    </row>
    <row r="830" spans="1:11" x14ac:dyDescent="0.25">
      <c r="A830" s="148"/>
      <c r="B830" s="148"/>
      <c r="C830" s="148"/>
      <c r="D830" s="148"/>
      <c r="E830" s="141"/>
      <c r="F830" s="141"/>
      <c r="G830" s="141"/>
      <c r="H830" s="141"/>
      <c r="I830" s="141"/>
      <c r="J830" s="141"/>
      <c r="K830" s="141"/>
    </row>
    <row r="831" spans="1:11" x14ac:dyDescent="0.25">
      <c r="A831" s="148"/>
      <c r="B831" s="148"/>
      <c r="C831" s="148"/>
      <c r="D831" s="148"/>
      <c r="E831" s="141"/>
      <c r="F831" s="141"/>
      <c r="G831" s="141"/>
      <c r="H831" s="141"/>
      <c r="I831" s="141"/>
      <c r="J831" s="141"/>
      <c r="K831" s="141"/>
    </row>
    <row r="832" spans="1:11" x14ac:dyDescent="0.25">
      <c r="A832" s="148"/>
      <c r="B832" s="148"/>
      <c r="C832" s="148"/>
      <c r="D832" s="148"/>
      <c r="E832" s="141"/>
      <c r="F832" s="141"/>
      <c r="G832" s="141"/>
      <c r="H832" s="141"/>
      <c r="I832" s="141"/>
      <c r="J832" s="141"/>
      <c r="K832" s="141"/>
    </row>
    <row r="833" spans="1:11" x14ac:dyDescent="0.25">
      <c r="A833" s="148"/>
      <c r="B833" s="148"/>
      <c r="C833" s="148"/>
      <c r="D833" s="148"/>
      <c r="E833" s="141"/>
      <c r="F833" s="141"/>
      <c r="G833" s="141"/>
      <c r="H833" s="141"/>
      <c r="I833" s="141"/>
      <c r="J833" s="141"/>
      <c r="K833" s="141"/>
    </row>
    <row r="834" spans="1:11" x14ac:dyDescent="0.25">
      <c r="A834" s="148"/>
      <c r="B834" s="148"/>
      <c r="C834" s="148"/>
      <c r="D834" s="148"/>
      <c r="E834" s="141"/>
      <c r="F834" s="141"/>
      <c r="G834" s="141"/>
      <c r="H834" s="141"/>
      <c r="I834" s="141"/>
      <c r="J834" s="141"/>
      <c r="K834" s="141"/>
    </row>
    <row r="835" spans="1:11" x14ac:dyDescent="0.25">
      <c r="A835" s="148"/>
      <c r="B835" s="148"/>
      <c r="C835" s="148"/>
      <c r="D835" s="148"/>
      <c r="E835" s="141"/>
      <c r="F835" s="141"/>
      <c r="G835" s="141"/>
      <c r="H835" s="141"/>
      <c r="I835" s="141"/>
      <c r="J835" s="141"/>
      <c r="K835" s="141"/>
    </row>
    <row r="836" spans="1:11" x14ac:dyDescent="0.25">
      <c r="A836" s="148"/>
      <c r="B836" s="148"/>
      <c r="C836" s="148"/>
      <c r="D836" s="148"/>
      <c r="E836" s="141"/>
      <c r="F836" s="141"/>
      <c r="G836" s="141"/>
      <c r="H836" s="141"/>
      <c r="I836" s="141"/>
      <c r="J836" s="141"/>
      <c r="K836" s="141"/>
    </row>
    <row r="837" spans="1:11" x14ac:dyDescent="0.25">
      <c r="A837" s="148"/>
      <c r="B837" s="148"/>
      <c r="C837" s="148"/>
      <c r="D837" s="148"/>
      <c r="E837" s="141"/>
      <c r="F837" s="141"/>
      <c r="G837" s="141"/>
      <c r="H837" s="141"/>
      <c r="I837" s="141"/>
      <c r="J837" s="141"/>
      <c r="K837" s="141"/>
    </row>
    <row r="838" spans="1:11" x14ac:dyDescent="0.25">
      <c r="A838" s="148"/>
      <c r="B838" s="148"/>
      <c r="C838" s="148"/>
      <c r="D838" s="148"/>
      <c r="E838" s="141"/>
      <c r="F838" s="141"/>
      <c r="G838" s="141"/>
      <c r="H838" s="141"/>
      <c r="I838" s="141"/>
      <c r="J838" s="141"/>
      <c r="K838" s="141"/>
    </row>
    <row r="839" spans="1:11" x14ac:dyDescent="0.25">
      <c r="A839" s="148"/>
      <c r="B839" s="148"/>
      <c r="C839" s="148"/>
      <c r="D839" s="148"/>
      <c r="E839" s="141"/>
      <c r="F839" s="141"/>
      <c r="G839" s="141"/>
      <c r="H839" s="141"/>
      <c r="I839" s="141"/>
      <c r="J839" s="141"/>
      <c r="K839" s="141"/>
    </row>
    <row r="840" spans="1:11" x14ac:dyDescent="0.25">
      <c r="A840" s="148"/>
      <c r="B840" s="148"/>
      <c r="C840" s="148"/>
      <c r="D840" s="148"/>
      <c r="E840" s="141"/>
      <c r="F840" s="141"/>
      <c r="G840" s="141"/>
      <c r="H840" s="141"/>
      <c r="I840" s="141"/>
      <c r="J840" s="141"/>
      <c r="K840" s="141"/>
    </row>
    <row r="841" spans="1:11" x14ac:dyDescent="0.25">
      <c r="A841" s="148"/>
      <c r="B841" s="148"/>
      <c r="C841" s="148"/>
      <c r="D841" s="148"/>
      <c r="E841" s="141"/>
      <c r="F841" s="141"/>
      <c r="G841" s="141"/>
      <c r="H841" s="141"/>
      <c r="I841" s="141"/>
      <c r="J841" s="141"/>
      <c r="K841" s="141"/>
    </row>
    <row r="842" spans="1:11" x14ac:dyDescent="0.25">
      <c r="A842" s="148"/>
      <c r="B842" s="148"/>
      <c r="C842" s="148"/>
      <c r="D842" s="148"/>
      <c r="E842" s="141"/>
      <c r="F842" s="141"/>
      <c r="G842" s="141"/>
      <c r="H842" s="141"/>
      <c r="I842" s="141"/>
      <c r="J842" s="141"/>
      <c r="K842" s="141"/>
    </row>
    <row r="843" spans="1:11" x14ac:dyDescent="0.25">
      <c r="A843" s="148"/>
      <c r="B843" s="148"/>
      <c r="C843" s="148"/>
      <c r="D843" s="148"/>
      <c r="E843" s="141"/>
      <c r="F843" s="141"/>
      <c r="G843" s="141"/>
      <c r="H843" s="141"/>
      <c r="I843" s="141"/>
      <c r="J843" s="141"/>
      <c r="K843" s="141"/>
    </row>
    <row r="844" spans="1:11" x14ac:dyDescent="0.25">
      <c r="A844" s="148"/>
      <c r="B844" s="148"/>
      <c r="C844" s="148"/>
      <c r="D844" s="148"/>
      <c r="E844" s="141"/>
      <c r="F844" s="141"/>
      <c r="G844" s="141"/>
      <c r="H844" s="141"/>
      <c r="I844" s="141"/>
      <c r="J844" s="141"/>
      <c r="K844" s="141"/>
    </row>
    <row r="845" spans="1:11" x14ac:dyDescent="0.25">
      <c r="A845" s="148"/>
      <c r="B845" s="148"/>
      <c r="C845" s="148"/>
      <c r="D845" s="148"/>
      <c r="E845" s="141"/>
      <c r="F845" s="141"/>
      <c r="G845" s="141"/>
      <c r="H845" s="141"/>
      <c r="I845" s="141"/>
      <c r="J845" s="141"/>
      <c r="K845" s="141"/>
    </row>
    <row r="846" spans="1:11" x14ac:dyDescent="0.25">
      <c r="A846" s="148"/>
      <c r="B846" s="148"/>
      <c r="C846" s="148"/>
      <c r="D846" s="148"/>
      <c r="E846" s="141"/>
      <c r="F846" s="141"/>
      <c r="G846" s="141"/>
      <c r="H846" s="141"/>
      <c r="I846" s="141"/>
      <c r="J846" s="141"/>
      <c r="K846" s="141"/>
    </row>
    <row r="847" spans="1:11" x14ac:dyDescent="0.25">
      <c r="A847" s="148"/>
      <c r="B847" s="148"/>
      <c r="C847" s="148"/>
      <c r="D847" s="148"/>
      <c r="E847" s="141"/>
      <c r="F847" s="141"/>
      <c r="G847" s="141"/>
      <c r="H847" s="141"/>
      <c r="I847" s="141"/>
      <c r="J847" s="141"/>
      <c r="K847" s="141"/>
    </row>
    <row r="848" spans="1:11" x14ac:dyDescent="0.25">
      <c r="A848" s="148"/>
      <c r="B848" s="148"/>
      <c r="C848" s="148"/>
      <c r="D848" s="148"/>
      <c r="E848" s="141"/>
      <c r="F848" s="141"/>
      <c r="G848" s="141"/>
      <c r="H848" s="141"/>
      <c r="I848" s="141"/>
      <c r="J848" s="141"/>
      <c r="K848" s="141"/>
    </row>
    <row r="849" spans="1:11" x14ac:dyDescent="0.25">
      <c r="A849" s="148"/>
      <c r="B849" s="148"/>
      <c r="C849" s="148"/>
      <c r="D849" s="148"/>
      <c r="E849" s="141"/>
      <c r="F849" s="141"/>
      <c r="G849" s="141"/>
      <c r="H849" s="141"/>
      <c r="I849" s="141"/>
      <c r="J849" s="141"/>
      <c r="K849" s="141"/>
    </row>
    <row r="850" spans="1:11" x14ac:dyDescent="0.25">
      <c r="A850" s="148"/>
      <c r="B850" s="148"/>
      <c r="C850" s="148"/>
      <c r="D850" s="148"/>
      <c r="E850" s="141"/>
      <c r="F850" s="141"/>
      <c r="G850" s="141"/>
      <c r="H850" s="141"/>
      <c r="I850" s="141"/>
      <c r="J850" s="141"/>
      <c r="K850" s="141"/>
    </row>
    <row r="851" spans="1:11" x14ac:dyDescent="0.25">
      <c r="A851" s="148"/>
      <c r="B851" s="148"/>
      <c r="C851" s="148"/>
      <c r="D851" s="148"/>
      <c r="E851" s="141"/>
      <c r="F851" s="141"/>
      <c r="G851" s="141"/>
      <c r="H851" s="141"/>
      <c r="I851" s="141"/>
      <c r="J851" s="141"/>
      <c r="K851" s="141"/>
    </row>
    <row r="852" spans="1:11" x14ac:dyDescent="0.25">
      <c r="A852" s="148"/>
      <c r="B852" s="148"/>
      <c r="C852" s="148"/>
      <c r="D852" s="148"/>
      <c r="E852" s="141"/>
      <c r="F852" s="141"/>
      <c r="G852" s="141"/>
      <c r="H852" s="141"/>
      <c r="I852" s="141"/>
      <c r="J852" s="141"/>
      <c r="K852" s="141"/>
    </row>
    <row r="853" spans="1:11" x14ac:dyDescent="0.25">
      <c r="A853" s="148"/>
      <c r="B853" s="148"/>
      <c r="C853" s="148"/>
      <c r="D853" s="148"/>
      <c r="E853" s="141"/>
      <c r="F853" s="141"/>
      <c r="G853" s="141"/>
      <c r="H853" s="141"/>
      <c r="I853" s="141"/>
      <c r="J853" s="141"/>
      <c r="K853" s="141"/>
    </row>
    <row r="854" spans="1:11" x14ac:dyDescent="0.25">
      <c r="A854" s="148"/>
      <c r="B854" s="148"/>
      <c r="C854" s="148"/>
      <c r="D854" s="148"/>
      <c r="E854" s="141"/>
      <c r="F854" s="141"/>
      <c r="G854" s="141"/>
      <c r="H854" s="141"/>
      <c r="I854" s="141"/>
      <c r="J854" s="141"/>
      <c r="K854" s="141"/>
    </row>
    <row r="855" spans="1:11" x14ac:dyDescent="0.25">
      <c r="A855" s="148"/>
      <c r="B855" s="148"/>
      <c r="C855" s="148"/>
      <c r="D855" s="148"/>
      <c r="E855" s="141"/>
      <c r="F855" s="141"/>
      <c r="G855" s="141"/>
      <c r="H855" s="141"/>
      <c r="I855" s="141"/>
      <c r="J855" s="141"/>
      <c r="K855" s="141"/>
    </row>
    <row r="856" spans="1:11" x14ac:dyDescent="0.25">
      <c r="A856" s="148"/>
      <c r="B856" s="148"/>
      <c r="C856" s="148"/>
      <c r="D856" s="148"/>
      <c r="E856" s="141"/>
      <c r="F856" s="141"/>
      <c r="G856" s="141"/>
      <c r="H856" s="141"/>
      <c r="I856" s="141"/>
      <c r="J856" s="141"/>
      <c r="K856" s="141"/>
    </row>
    <row r="857" spans="1:11" x14ac:dyDescent="0.25">
      <c r="A857" s="148"/>
      <c r="B857" s="148"/>
      <c r="C857" s="148"/>
      <c r="D857" s="148"/>
      <c r="E857" s="141"/>
      <c r="F857" s="141"/>
      <c r="G857" s="141"/>
      <c r="H857" s="141"/>
      <c r="I857" s="141"/>
      <c r="J857" s="141"/>
      <c r="K857" s="141"/>
    </row>
    <row r="858" spans="1:11" x14ac:dyDescent="0.25">
      <c r="A858" s="148"/>
      <c r="B858" s="148"/>
      <c r="C858" s="148"/>
      <c r="D858" s="148"/>
      <c r="E858" s="141"/>
      <c r="F858" s="141"/>
      <c r="G858" s="141"/>
      <c r="H858" s="141"/>
      <c r="I858" s="141"/>
      <c r="J858" s="141"/>
      <c r="K858" s="141"/>
    </row>
    <row r="859" spans="1:11" x14ac:dyDescent="0.25">
      <c r="A859" s="148"/>
      <c r="B859" s="148"/>
      <c r="C859" s="148"/>
      <c r="D859" s="148"/>
      <c r="E859" s="141"/>
      <c r="F859" s="141"/>
      <c r="G859" s="141"/>
      <c r="H859" s="141"/>
      <c r="I859" s="141"/>
      <c r="J859" s="141"/>
      <c r="K859" s="141"/>
    </row>
    <row r="860" spans="1:11" x14ac:dyDescent="0.25">
      <c r="A860" s="148"/>
      <c r="B860" s="148"/>
      <c r="C860" s="148"/>
      <c r="D860" s="148"/>
      <c r="E860" s="141"/>
      <c r="F860" s="141"/>
      <c r="G860" s="141"/>
      <c r="H860" s="141"/>
      <c r="I860" s="141"/>
      <c r="J860" s="141"/>
      <c r="K860" s="141"/>
    </row>
    <row r="861" spans="1:11" x14ac:dyDescent="0.25">
      <c r="A861" s="148"/>
      <c r="B861" s="148"/>
      <c r="C861" s="148"/>
      <c r="D861" s="148"/>
      <c r="E861" s="141"/>
      <c r="F861" s="141"/>
      <c r="G861" s="141"/>
      <c r="H861" s="141"/>
      <c r="I861" s="141"/>
      <c r="J861" s="141"/>
      <c r="K861" s="141"/>
    </row>
    <row r="862" spans="1:11" x14ac:dyDescent="0.25">
      <c r="A862" s="148"/>
      <c r="B862" s="148"/>
      <c r="C862" s="148"/>
      <c r="D862" s="148"/>
      <c r="E862" s="141"/>
      <c r="F862" s="141"/>
      <c r="G862" s="141"/>
      <c r="H862" s="141"/>
      <c r="I862" s="141"/>
      <c r="J862" s="141"/>
      <c r="K862" s="141"/>
    </row>
    <row r="863" spans="1:11" x14ac:dyDescent="0.25">
      <c r="A863" s="148"/>
      <c r="B863" s="148"/>
      <c r="C863" s="148"/>
      <c r="D863" s="148"/>
      <c r="E863" s="141"/>
      <c r="F863" s="141"/>
      <c r="G863" s="141"/>
      <c r="H863" s="141"/>
      <c r="I863" s="141"/>
      <c r="J863" s="141"/>
      <c r="K863" s="141"/>
    </row>
    <row r="864" spans="1:11" x14ac:dyDescent="0.25">
      <c r="A864" s="148"/>
      <c r="B864" s="148"/>
      <c r="C864" s="148"/>
      <c r="D864" s="148"/>
      <c r="E864" s="141"/>
      <c r="F864" s="141"/>
      <c r="G864" s="141"/>
      <c r="H864" s="141"/>
      <c r="I864" s="141"/>
      <c r="J864" s="141"/>
      <c r="K864" s="141"/>
    </row>
    <row r="865" spans="1:11" x14ac:dyDescent="0.25">
      <c r="A865" s="148"/>
      <c r="B865" s="148"/>
      <c r="C865" s="148"/>
      <c r="D865" s="148"/>
      <c r="E865" s="141"/>
      <c r="F865" s="141"/>
      <c r="G865" s="141"/>
      <c r="H865" s="141"/>
      <c r="I865" s="141"/>
      <c r="J865" s="141"/>
      <c r="K865" s="141"/>
    </row>
    <row r="866" spans="1:11" x14ac:dyDescent="0.25">
      <c r="A866" s="148"/>
      <c r="B866" s="148"/>
      <c r="C866" s="148"/>
      <c r="D866" s="148"/>
      <c r="E866" s="141"/>
      <c r="F866" s="141"/>
      <c r="G866" s="141"/>
      <c r="H866" s="141"/>
      <c r="I866" s="141"/>
      <c r="J866" s="141"/>
      <c r="K866" s="141"/>
    </row>
    <row r="867" spans="1:11" x14ac:dyDescent="0.25">
      <c r="A867" s="148"/>
      <c r="B867" s="148"/>
      <c r="C867" s="148"/>
      <c r="D867" s="148"/>
      <c r="E867" s="141"/>
      <c r="F867" s="141"/>
      <c r="G867" s="141"/>
      <c r="H867" s="141"/>
      <c r="I867" s="141"/>
      <c r="J867" s="141"/>
      <c r="K867" s="141"/>
    </row>
    <row r="868" spans="1:11" x14ac:dyDescent="0.25">
      <c r="A868" s="148"/>
      <c r="B868" s="148"/>
      <c r="C868" s="148"/>
      <c r="D868" s="148"/>
      <c r="E868" s="141"/>
      <c r="F868" s="141"/>
      <c r="G868" s="141"/>
      <c r="H868" s="141"/>
      <c r="I868" s="141"/>
      <c r="J868" s="141"/>
      <c r="K868" s="141"/>
    </row>
    <row r="869" spans="1:11" x14ac:dyDescent="0.25">
      <c r="A869" s="148"/>
      <c r="B869" s="148"/>
      <c r="C869" s="148"/>
      <c r="D869" s="148"/>
      <c r="E869" s="141"/>
      <c r="F869" s="141"/>
      <c r="G869" s="141"/>
      <c r="H869" s="141"/>
      <c r="I869" s="141"/>
      <c r="J869" s="141"/>
      <c r="K869" s="141"/>
    </row>
    <row r="870" spans="1:11" x14ac:dyDescent="0.25">
      <c r="A870" s="148"/>
      <c r="B870" s="148"/>
      <c r="C870" s="148"/>
      <c r="D870" s="148"/>
      <c r="E870" s="141"/>
      <c r="F870" s="141"/>
      <c r="G870" s="141"/>
      <c r="H870" s="141"/>
      <c r="I870" s="141"/>
      <c r="J870" s="141"/>
      <c r="K870" s="141"/>
    </row>
    <row r="871" spans="1:11" x14ac:dyDescent="0.25">
      <c r="A871" s="148"/>
      <c r="B871" s="148"/>
      <c r="C871" s="148"/>
      <c r="D871" s="148"/>
      <c r="E871" s="141"/>
      <c r="F871" s="141"/>
      <c r="G871" s="141"/>
      <c r="H871" s="141"/>
      <c r="I871" s="141"/>
      <c r="J871" s="141"/>
      <c r="K871" s="141"/>
    </row>
    <row r="872" spans="1:11" x14ac:dyDescent="0.25">
      <c r="A872" s="148"/>
      <c r="B872" s="148"/>
      <c r="C872" s="148"/>
      <c r="D872" s="148"/>
      <c r="E872" s="141"/>
      <c r="F872" s="141"/>
      <c r="G872" s="141"/>
      <c r="H872" s="141"/>
      <c r="I872" s="141"/>
      <c r="J872" s="141"/>
      <c r="K872" s="141"/>
    </row>
    <row r="873" spans="1:11" x14ac:dyDescent="0.25">
      <c r="A873" s="148"/>
      <c r="B873" s="148"/>
      <c r="C873" s="148"/>
      <c r="D873" s="148"/>
      <c r="E873" s="141"/>
      <c r="F873" s="141"/>
      <c r="G873" s="141"/>
      <c r="H873" s="141"/>
      <c r="I873" s="141"/>
      <c r="J873" s="141"/>
      <c r="K873" s="141"/>
    </row>
    <row r="874" spans="1:11" x14ac:dyDescent="0.25">
      <c r="A874" s="148"/>
      <c r="B874" s="148"/>
      <c r="C874" s="148"/>
      <c r="D874" s="148"/>
      <c r="E874" s="141"/>
      <c r="F874" s="141"/>
      <c r="G874" s="141"/>
      <c r="H874" s="141"/>
      <c r="I874" s="141"/>
      <c r="J874" s="141"/>
      <c r="K874" s="141"/>
    </row>
    <row r="875" spans="1:11" x14ac:dyDescent="0.25">
      <c r="A875" s="148"/>
      <c r="B875" s="148"/>
      <c r="C875" s="148"/>
      <c r="D875" s="148"/>
      <c r="E875" s="141"/>
      <c r="F875" s="141"/>
      <c r="G875" s="141"/>
      <c r="H875" s="141"/>
      <c r="I875" s="141"/>
      <c r="J875" s="141"/>
      <c r="K875" s="141"/>
    </row>
    <row r="876" spans="1:11" x14ac:dyDescent="0.25">
      <c r="A876" s="148"/>
      <c r="B876" s="148"/>
      <c r="C876" s="148"/>
      <c r="D876" s="148"/>
      <c r="E876" s="141"/>
      <c r="F876" s="141"/>
      <c r="G876" s="141"/>
      <c r="H876" s="141"/>
      <c r="I876" s="141"/>
      <c r="J876" s="141"/>
      <c r="K876" s="141"/>
    </row>
    <row r="877" spans="1:11" x14ac:dyDescent="0.25">
      <c r="A877" s="148"/>
      <c r="B877" s="148"/>
      <c r="C877" s="148"/>
      <c r="D877" s="148"/>
      <c r="E877" s="141"/>
      <c r="F877" s="141"/>
      <c r="G877" s="141"/>
      <c r="H877" s="141"/>
      <c r="I877" s="141"/>
      <c r="J877" s="141"/>
      <c r="K877" s="141"/>
    </row>
    <row r="878" spans="1:11" x14ac:dyDescent="0.25">
      <c r="A878" s="148"/>
      <c r="B878" s="148"/>
      <c r="C878" s="148"/>
      <c r="D878" s="148"/>
      <c r="E878" s="141"/>
      <c r="F878" s="141"/>
      <c r="G878" s="141"/>
      <c r="H878" s="141"/>
      <c r="I878" s="141"/>
      <c r="J878" s="141"/>
      <c r="K878" s="141"/>
    </row>
    <row r="879" spans="1:11" x14ac:dyDescent="0.25">
      <c r="A879" s="148"/>
      <c r="B879" s="148"/>
      <c r="C879" s="148"/>
      <c r="D879" s="148"/>
      <c r="E879" s="141"/>
      <c r="F879" s="141"/>
      <c r="G879" s="141"/>
      <c r="H879" s="141"/>
      <c r="I879" s="141"/>
      <c r="J879" s="141"/>
      <c r="K879" s="141"/>
    </row>
    <row r="880" spans="1:11" x14ac:dyDescent="0.25">
      <c r="A880" s="148"/>
      <c r="B880" s="148"/>
      <c r="C880" s="148"/>
      <c r="D880" s="148"/>
      <c r="E880" s="141"/>
      <c r="F880" s="141"/>
      <c r="G880" s="141"/>
      <c r="H880" s="141"/>
      <c r="I880" s="141"/>
      <c r="J880" s="141"/>
      <c r="K880" s="141"/>
    </row>
    <row r="881" spans="1:11" x14ac:dyDescent="0.25">
      <c r="A881" s="148"/>
      <c r="B881" s="148"/>
      <c r="C881" s="148"/>
      <c r="D881" s="148"/>
      <c r="E881" s="141"/>
      <c r="F881" s="141"/>
      <c r="G881" s="141"/>
      <c r="H881" s="141"/>
      <c r="I881" s="141"/>
      <c r="J881" s="141"/>
      <c r="K881" s="141"/>
    </row>
    <row r="882" spans="1:11" x14ac:dyDescent="0.25">
      <c r="A882" s="148"/>
      <c r="B882" s="148"/>
      <c r="C882" s="148"/>
      <c r="D882" s="148"/>
      <c r="E882" s="141"/>
      <c r="F882" s="141"/>
      <c r="G882" s="141"/>
      <c r="H882" s="141"/>
      <c r="I882" s="141"/>
      <c r="J882" s="141"/>
      <c r="K882" s="141"/>
    </row>
    <row r="883" spans="1:11" x14ac:dyDescent="0.25">
      <c r="A883" s="148"/>
      <c r="B883" s="148"/>
      <c r="C883" s="148"/>
      <c r="D883" s="148"/>
      <c r="E883" s="141"/>
      <c r="F883" s="141"/>
      <c r="G883" s="141"/>
      <c r="H883" s="141"/>
      <c r="I883" s="141"/>
      <c r="J883" s="141"/>
      <c r="K883" s="141"/>
    </row>
    <row r="884" spans="1:11" x14ac:dyDescent="0.25">
      <c r="A884" s="148"/>
      <c r="B884" s="148"/>
      <c r="C884" s="148"/>
      <c r="D884" s="148"/>
      <c r="E884" s="141"/>
      <c r="F884" s="141"/>
      <c r="G884" s="141"/>
      <c r="H884" s="141"/>
      <c r="I884" s="141"/>
      <c r="J884" s="141"/>
      <c r="K884" s="141"/>
    </row>
    <row r="885" spans="1:11" x14ac:dyDescent="0.25">
      <c r="A885" s="148"/>
      <c r="B885" s="148"/>
      <c r="C885" s="148"/>
      <c r="D885" s="148"/>
      <c r="E885" s="141"/>
      <c r="F885" s="141"/>
      <c r="G885" s="141"/>
      <c r="H885" s="141"/>
      <c r="I885" s="141"/>
      <c r="J885" s="141"/>
      <c r="K885" s="141"/>
    </row>
    <row r="886" spans="1:11" x14ac:dyDescent="0.25">
      <c r="A886" s="148"/>
      <c r="B886" s="148"/>
      <c r="C886" s="148"/>
      <c r="D886" s="148"/>
      <c r="E886" s="141"/>
      <c r="F886" s="141"/>
      <c r="G886" s="141"/>
      <c r="H886" s="141"/>
      <c r="I886" s="141"/>
      <c r="J886" s="141"/>
      <c r="K886" s="141"/>
    </row>
    <row r="887" spans="1:11" x14ac:dyDescent="0.25">
      <c r="A887" s="148"/>
      <c r="B887" s="148"/>
      <c r="C887" s="148"/>
      <c r="D887" s="148"/>
      <c r="E887" s="141"/>
      <c r="F887" s="141"/>
      <c r="G887" s="141"/>
      <c r="H887" s="141"/>
      <c r="I887" s="141"/>
      <c r="J887" s="141"/>
      <c r="K887" s="141"/>
    </row>
    <row r="888" spans="1:11" x14ac:dyDescent="0.25">
      <c r="A888" s="148"/>
      <c r="B888" s="148"/>
      <c r="C888" s="148"/>
      <c r="D888" s="148"/>
      <c r="E888" s="141"/>
      <c r="F888" s="141"/>
      <c r="G888" s="141"/>
      <c r="H888" s="141"/>
      <c r="I888" s="141"/>
      <c r="J888" s="141"/>
      <c r="K888" s="141"/>
    </row>
    <row r="889" spans="1:11" x14ac:dyDescent="0.25">
      <c r="A889" s="148"/>
      <c r="B889" s="148"/>
      <c r="C889" s="148"/>
      <c r="D889" s="148"/>
      <c r="E889" s="141"/>
      <c r="F889" s="141"/>
      <c r="G889" s="141"/>
      <c r="H889" s="141"/>
      <c r="I889" s="141"/>
      <c r="J889" s="141"/>
      <c r="K889" s="141"/>
    </row>
    <row r="890" spans="1:11" x14ac:dyDescent="0.25">
      <c r="A890" s="148"/>
      <c r="B890" s="148"/>
      <c r="C890" s="148"/>
      <c r="D890" s="148"/>
      <c r="E890" s="141"/>
      <c r="F890" s="141"/>
      <c r="G890" s="141"/>
      <c r="H890" s="141"/>
      <c r="I890" s="141"/>
      <c r="J890" s="141"/>
      <c r="K890" s="141"/>
    </row>
    <row r="891" spans="1:11" x14ac:dyDescent="0.25">
      <c r="A891" s="148"/>
      <c r="B891" s="148"/>
      <c r="C891" s="148"/>
      <c r="D891" s="148"/>
      <c r="E891" s="141"/>
      <c r="F891" s="141"/>
      <c r="G891" s="141"/>
      <c r="H891" s="141"/>
      <c r="I891" s="141"/>
      <c r="J891" s="141"/>
      <c r="K891" s="141"/>
    </row>
    <row r="892" spans="1:11" x14ac:dyDescent="0.25">
      <c r="A892" s="148"/>
      <c r="B892" s="148"/>
      <c r="C892" s="148"/>
      <c r="D892" s="148"/>
      <c r="E892" s="141"/>
      <c r="F892" s="141"/>
      <c r="G892" s="141"/>
      <c r="H892" s="141"/>
      <c r="I892" s="141"/>
      <c r="J892" s="141"/>
      <c r="K892" s="141"/>
    </row>
    <row r="893" spans="1:11" x14ac:dyDescent="0.25">
      <c r="A893" s="148"/>
      <c r="B893" s="148"/>
      <c r="C893" s="148"/>
      <c r="D893" s="148"/>
      <c r="E893" s="141"/>
      <c r="F893" s="141"/>
      <c r="G893" s="141"/>
      <c r="H893" s="141"/>
      <c r="I893" s="141"/>
      <c r="J893" s="141"/>
      <c r="K893" s="141"/>
    </row>
    <row r="894" spans="1:11" x14ac:dyDescent="0.25">
      <c r="A894" s="148"/>
      <c r="B894" s="148"/>
      <c r="C894" s="148"/>
      <c r="D894" s="148"/>
      <c r="E894" s="141"/>
      <c r="F894" s="141"/>
      <c r="G894" s="141"/>
      <c r="H894" s="141"/>
      <c r="I894" s="141"/>
      <c r="J894" s="141"/>
      <c r="K894" s="141"/>
    </row>
    <row r="895" spans="1:11" x14ac:dyDescent="0.25">
      <c r="A895" s="148"/>
      <c r="B895" s="148"/>
      <c r="C895" s="148"/>
      <c r="D895" s="148"/>
      <c r="E895" s="141"/>
      <c r="F895" s="141"/>
      <c r="G895" s="141"/>
      <c r="H895" s="141"/>
      <c r="I895" s="141"/>
      <c r="J895" s="141"/>
      <c r="K895" s="141"/>
    </row>
    <row r="896" spans="1:11" x14ac:dyDescent="0.25">
      <c r="A896" s="148"/>
      <c r="B896" s="148"/>
      <c r="C896" s="148"/>
      <c r="D896" s="148"/>
      <c r="E896" s="141"/>
      <c r="F896" s="141"/>
      <c r="G896" s="141"/>
      <c r="H896" s="141"/>
      <c r="I896" s="141"/>
      <c r="J896" s="141"/>
      <c r="K896" s="141"/>
    </row>
    <row r="897" spans="1:11" x14ac:dyDescent="0.25">
      <c r="A897" s="148"/>
      <c r="B897" s="148"/>
      <c r="C897" s="148"/>
      <c r="D897" s="148"/>
      <c r="E897" s="141"/>
      <c r="F897" s="141"/>
      <c r="G897" s="141"/>
      <c r="H897" s="141"/>
      <c r="I897" s="141"/>
      <c r="J897" s="141"/>
      <c r="K897" s="141"/>
    </row>
    <row r="898" spans="1:11" x14ac:dyDescent="0.25">
      <c r="A898" s="148"/>
      <c r="B898" s="148"/>
      <c r="C898" s="148"/>
      <c r="D898" s="148"/>
      <c r="E898" s="141"/>
      <c r="F898" s="141"/>
      <c r="G898" s="141"/>
      <c r="H898" s="141"/>
      <c r="I898" s="141"/>
      <c r="J898" s="141"/>
      <c r="K898" s="141"/>
    </row>
    <row r="899" spans="1:11" x14ac:dyDescent="0.25">
      <c r="A899" s="148"/>
      <c r="B899" s="148"/>
      <c r="C899" s="148"/>
      <c r="D899" s="148"/>
      <c r="E899" s="141"/>
      <c r="F899" s="141"/>
      <c r="G899" s="141"/>
      <c r="H899" s="141"/>
      <c r="I899" s="141"/>
      <c r="J899" s="141"/>
      <c r="K899" s="141"/>
    </row>
    <row r="900" spans="1:11" x14ac:dyDescent="0.25">
      <c r="A900" s="148"/>
      <c r="B900" s="148"/>
      <c r="C900" s="148"/>
      <c r="D900" s="148"/>
      <c r="E900" s="141"/>
      <c r="F900" s="141"/>
      <c r="G900" s="141"/>
      <c r="H900" s="141"/>
      <c r="I900" s="141"/>
      <c r="J900" s="141"/>
      <c r="K900" s="141"/>
    </row>
    <row r="901" spans="1:11" x14ac:dyDescent="0.25">
      <c r="A901" s="148"/>
      <c r="B901" s="148"/>
      <c r="C901" s="148"/>
      <c r="D901" s="148"/>
      <c r="E901" s="141"/>
      <c r="F901" s="141"/>
      <c r="G901" s="141"/>
      <c r="H901" s="141"/>
      <c r="I901" s="141"/>
      <c r="J901" s="141"/>
      <c r="K901" s="141"/>
    </row>
    <row r="902" spans="1:11" x14ac:dyDescent="0.25">
      <c r="A902" s="148"/>
      <c r="B902" s="148"/>
      <c r="C902" s="148"/>
      <c r="D902" s="148"/>
      <c r="E902" s="141"/>
      <c r="F902" s="141"/>
      <c r="G902" s="141"/>
      <c r="H902" s="141"/>
      <c r="I902" s="141"/>
      <c r="J902" s="141"/>
      <c r="K902" s="141"/>
    </row>
    <row r="903" spans="1:11" x14ac:dyDescent="0.25">
      <c r="A903" s="148"/>
      <c r="B903" s="148"/>
      <c r="C903" s="148"/>
      <c r="D903" s="148"/>
      <c r="E903" s="141"/>
      <c r="F903" s="141"/>
      <c r="G903" s="141"/>
      <c r="H903" s="141"/>
      <c r="I903" s="141"/>
      <c r="J903" s="141"/>
      <c r="K903" s="141"/>
    </row>
    <row r="904" spans="1:11" x14ac:dyDescent="0.25">
      <c r="A904" s="148"/>
      <c r="B904" s="148"/>
      <c r="C904" s="148"/>
      <c r="D904" s="148"/>
      <c r="E904" s="141"/>
      <c r="F904" s="141"/>
      <c r="G904" s="141"/>
      <c r="H904" s="141"/>
      <c r="I904" s="141"/>
      <c r="J904" s="141"/>
      <c r="K904" s="141"/>
    </row>
    <row r="905" spans="1:11" x14ac:dyDescent="0.25">
      <c r="A905" s="148"/>
      <c r="B905" s="148"/>
      <c r="C905" s="148"/>
      <c r="D905" s="148"/>
      <c r="E905" s="141"/>
      <c r="F905" s="141"/>
      <c r="G905" s="141"/>
      <c r="H905" s="141"/>
      <c r="I905" s="141"/>
      <c r="J905" s="141"/>
      <c r="K905" s="141"/>
    </row>
    <row r="906" spans="1:11" x14ac:dyDescent="0.25">
      <c r="A906" s="148"/>
      <c r="B906" s="148"/>
      <c r="C906" s="148"/>
      <c r="D906" s="148"/>
      <c r="E906" s="141"/>
      <c r="F906" s="141"/>
      <c r="G906" s="141"/>
      <c r="H906" s="141"/>
      <c r="I906" s="141"/>
      <c r="J906" s="141"/>
      <c r="K906" s="141"/>
    </row>
    <row r="907" spans="1:11" x14ac:dyDescent="0.25">
      <c r="A907" s="148"/>
      <c r="B907" s="148"/>
      <c r="C907" s="148"/>
      <c r="D907" s="148"/>
      <c r="E907" s="141"/>
      <c r="F907" s="141"/>
      <c r="G907" s="141"/>
      <c r="H907" s="141"/>
      <c r="I907" s="141"/>
      <c r="J907" s="141"/>
      <c r="K907" s="141"/>
    </row>
    <row r="908" spans="1:11" x14ac:dyDescent="0.25">
      <c r="A908" s="148"/>
      <c r="B908" s="148"/>
      <c r="C908" s="148"/>
      <c r="D908" s="148"/>
      <c r="E908" s="141"/>
      <c r="F908" s="141"/>
      <c r="G908" s="141"/>
      <c r="H908" s="141"/>
      <c r="I908" s="141"/>
      <c r="J908" s="141"/>
      <c r="K908" s="141"/>
    </row>
    <row r="909" spans="1:11" x14ac:dyDescent="0.25">
      <c r="A909" s="148"/>
      <c r="B909" s="148"/>
      <c r="C909" s="148"/>
      <c r="D909" s="148"/>
      <c r="E909" s="141"/>
      <c r="F909" s="141"/>
      <c r="G909" s="141"/>
      <c r="H909" s="141"/>
      <c r="I909" s="141"/>
      <c r="J909" s="141"/>
      <c r="K909" s="141"/>
    </row>
    <row r="910" spans="1:11" x14ac:dyDescent="0.25">
      <c r="A910" s="148"/>
      <c r="B910" s="148"/>
      <c r="C910" s="148"/>
      <c r="D910" s="148"/>
      <c r="E910" s="141"/>
      <c r="F910" s="141"/>
      <c r="G910" s="141"/>
      <c r="H910" s="141"/>
      <c r="I910" s="141"/>
      <c r="J910" s="141"/>
      <c r="K910" s="141"/>
    </row>
    <row r="911" spans="1:11" x14ac:dyDescent="0.25">
      <c r="A911" s="148"/>
      <c r="B911" s="148"/>
      <c r="C911" s="148"/>
      <c r="D911" s="148"/>
      <c r="E911" s="141"/>
      <c r="F911" s="141"/>
      <c r="G911" s="141"/>
      <c r="H911" s="141"/>
      <c r="I911" s="141"/>
      <c r="J911" s="141"/>
      <c r="K911" s="141"/>
    </row>
    <row r="912" spans="1:11" x14ac:dyDescent="0.25">
      <c r="A912" s="148"/>
      <c r="B912" s="148"/>
      <c r="C912" s="148"/>
      <c r="D912" s="148"/>
      <c r="E912" s="141"/>
      <c r="F912" s="141"/>
      <c r="G912" s="141"/>
      <c r="H912" s="141"/>
      <c r="I912" s="141"/>
      <c r="J912" s="141"/>
      <c r="K912" s="141"/>
    </row>
    <row r="913" spans="1:11" x14ac:dyDescent="0.25">
      <c r="A913" s="148"/>
      <c r="B913" s="148"/>
      <c r="C913" s="148"/>
      <c r="D913" s="148"/>
      <c r="E913" s="141"/>
      <c r="F913" s="141"/>
      <c r="G913" s="141"/>
      <c r="H913" s="141"/>
      <c r="I913" s="141"/>
      <c r="J913" s="141"/>
      <c r="K913" s="141"/>
    </row>
    <row r="914" spans="1:11" x14ac:dyDescent="0.25">
      <c r="A914" s="148"/>
      <c r="B914" s="148"/>
      <c r="C914" s="148"/>
      <c r="D914" s="148"/>
      <c r="E914" s="141"/>
      <c r="F914" s="141"/>
      <c r="G914" s="141"/>
      <c r="H914" s="141"/>
      <c r="I914" s="141"/>
      <c r="J914" s="141"/>
      <c r="K914" s="141"/>
    </row>
    <row r="915" spans="1:11" x14ac:dyDescent="0.25">
      <c r="A915" s="148"/>
      <c r="B915" s="148"/>
      <c r="C915" s="148"/>
      <c r="D915" s="148"/>
      <c r="E915" s="141"/>
      <c r="F915" s="141"/>
      <c r="G915" s="141"/>
      <c r="H915" s="141"/>
      <c r="I915" s="141"/>
      <c r="J915" s="141"/>
      <c r="K915" s="141"/>
    </row>
    <row r="916" spans="1:11" x14ac:dyDescent="0.25">
      <c r="A916" s="148"/>
      <c r="B916" s="148"/>
      <c r="C916" s="148"/>
      <c r="D916" s="148"/>
      <c r="E916" s="141"/>
      <c r="F916" s="141"/>
      <c r="G916" s="141"/>
      <c r="H916" s="141"/>
      <c r="I916" s="141"/>
      <c r="J916" s="141"/>
      <c r="K916" s="141"/>
    </row>
    <row r="917" spans="1:11" x14ac:dyDescent="0.25">
      <c r="A917" s="148"/>
      <c r="B917" s="148"/>
      <c r="C917" s="148"/>
      <c r="D917" s="148"/>
      <c r="E917" s="141"/>
      <c r="F917" s="141"/>
      <c r="G917" s="141"/>
      <c r="H917" s="141"/>
      <c r="I917" s="141"/>
      <c r="J917" s="141"/>
      <c r="K917" s="141"/>
    </row>
    <row r="918" spans="1:11" x14ac:dyDescent="0.25">
      <c r="A918" s="148"/>
      <c r="B918" s="148"/>
      <c r="C918" s="148"/>
      <c r="D918" s="148"/>
      <c r="E918" s="141"/>
      <c r="F918" s="141"/>
      <c r="G918" s="141"/>
      <c r="H918" s="141"/>
      <c r="I918" s="141"/>
      <c r="J918" s="141"/>
      <c r="K918" s="141"/>
    </row>
    <row r="919" spans="1:11" x14ac:dyDescent="0.25">
      <c r="A919" s="148"/>
      <c r="B919" s="148"/>
      <c r="C919" s="148"/>
      <c r="D919" s="148"/>
      <c r="E919" s="141"/>
      <c r="F919" s="141"/>
      <c r="G919" s="141"/>
      <c r="H919" s="141"/>
      <c r="I919" s="141"/>
      <c r="J919" s="141"/>
      <c r="K919" s="141"/>
    </row>
    <row r="920" spans="1:11" x14ac:dyDescent="0.25">
      <c r="A920" s="148"/>
      <c r="B920" s="148"/>
      <c r="C920" s="148"/>
      <c r="D920" s="148"/>
      <c r="E920" s="141"/>
      <c r="F920" s="141"/>
      <c r="G920" s="141"/>
      <c r="H920" s="141"/>
      <c r="I920" s="141"/>
      <c r="J920" s="141"/>
      <c r="K920" s="141"/>
    </row>
    <row r="921" spans="1:11" x14ac:dyDescent="0.25">
      <c r="A921" s="148"/>
      <c r="B921" s="148"/>
      <c r="C921" s="148"/>
      <c r="D921" s="148"/>
      <c r="E921" s="141"/>
      <c r="F921" s="141"/>
      <c r="G921" s="141"/>
      <c r="H921" s="141"/>
      <c r="I921" s="141"/>
      <c r="J921" s="141"/>
      <c r="K921" s="141"/>
    </row>
    <row r="922" spans="1:11" x14ac:dyDescent="0.25">
      <c r="A922" s="148"/>
      <c r="B922" s="148"/>
      <c r="C922" s="148"/>
      <c r="D922" s="148"/>
      <c r="E922" s="141"/>
      <c r="F922" s="141"/>
      <c r="G922" s="141"/>
      <c r="H922" s="141"/>
      <c r="I922" s="141"/>
      <c r="J922" s="141"/>
      <c r="K922" s="141"/>
    </row>
    <row r="923" spans="1:11" x14ac:dyDescent="0.25">
      <c r="A923" s="148"/>
      <c r="B923" s="148"/>
      <c r="C923" s="148"/>
      <c r="D923" s="148"/>
      <c r="E923" s="141"/>
      <c r="F923" s="141"/>
      <c r="G923" s="141"/>
      <c r="H923" s="141"/>
      <c r="I923" s="141"/>
      <c r="J923" s="141"/>
      <c r="K923" s="141"/>
    </row>
    <row r="924" spans="1:11" x14ac:dyDescent="0.25">
      <c r="A924" s="148"/>
      <c r="B924" s="148"/>
      <c r="C924" s="148"/>
      <c r="D924" s="148"/>
      <c r="E924" s="141"/>
      <c r="F924" s="141"/>
      <c r="G924" s="141"/>
      <c r="H924" s="141"/>
      <c r="I924" s="141"/>
      <c r="J924" s="141"/>
      <c r="K924" s="141"/>
    </row>
    <row r="925" spans="1:11" x14ac:dyDescent="0.25">
      <c r="A925" s="148"/>
      <c r="B925" s="148"/>
      <c r="C925" s="148"/>
      <c r="D925" s="148"/>
      <c r="E925" s="141"/>
      <c r="F925" s="141"/>
      <c r="G925" s="141"/>
      <c r="H925" s="141"/>
      <c r="I925" s="141"/>
      <c r="J925" s="141"/>
      <c r="K925" s="141"/>
    </row>
    <row r="926" spans="1:11" x14ac:dyDescent="0.25">
      <c r="A926" s="148"/>
      <c r="B926" s="148"/>
      <c r="C926" s="148"/>
      <c r="D926" s="148"/>
      <c r="E926" s="141"/>
      <c r="F926" s="141"/>
      <c r="G926" s="141"/>
      <c r="H926" s="141"/>
      <c r="I926" s="141"/>
      <c r="J926" s="141"/>
      <c r="K926" s="141"/>
    </row>
    <row r="927" spans="1:11" x14ac:dyDescent="0.25">
      <c r="A927" s="148"/>
      <c r="B927" s="148"/>
      <c r="C927" s="148"/>
      <c r="D927" s="148"/>
      <c r="E927" s="141"/>
      <c r="F927" s="141"/>
      <c r="G927" s="141"/>
      <c r="H927" s="141"/>
      <c r="I927" s="141"/>
      <c r="J927" s="141"/>
      <c r="K927" s="141"/>
    </row>
    <row r="928" spans="1:11" x14ac:dyDescent="0.25">
      <c r="A928" s="148"/>
      <c r="B928" s="148"/>
      <c r="C928" s="148"/>
      <c r="D928" s="148"/>
      <c r="E928" s="141"/>
      <c r="F928" s="141"/>
      <c r="G928" s="141"/>
      <c r="H928" s="141"/>
      <c r="I928" s="141"/>
      <c r="J928" s="141"/>
      <c r="K928" s="141"/>
    </row>
    <row r="929" spans="1:11" x14ac:dyDescent="0.25">
      <c r="A929" s="148"/>
      <c r="B929" s="148"/>
      <c r="C929" s="148"/>
      <c r="D929" s="148"/>
      <c r="E929" s="141"/>
      <c r="F929" s="141"/>
      <c r="G929" s="141"/>
      <c r="H929" s="141"/>
      <c r="I929" s="141"/>
      <c r="J929" s="141"/>
      <c r="K929" s="141"/>
    </row>
    <row r="930" spans="1:11" x14ac:dyDescent="0.25">
      <c r="A930" s="148"/>
      <c r="B930" s="148"/>
      <c r="C930" s="148"/>
      <c r="D930" s="148"/>
      <c r="E930" s="141"/>
      <c r="F930" s="141"/>
      <c r="G930" s="141"/>
      <c r="H930" s="141"/>
      <c r="I930" s="141"/>
      <c r="J930" s="141"/>
      <c r="K930" s="141"/>
    </row>
    <row r="931" spans="1:11" x14ac:dyDescent="0.25">
      <c r="A931" s="148"/>
      <c r="B931" s="148"/>
      <c r="C931" s="148"/>
      <c r="D931" s="148"/>
      <c r="E931" s="141"/>
      <c r="F931" s="141"/>
      <c r="G931" s="141"/>
      <c r="H931" s="141"/>
      <c r="I931" s="141"/>
      <c r="J931" s="141"/>
      <c r="K931" s="141"/>
    </row>
    <row r="932" spans="1:11" x14ac:dyDescent="0.25">
      <c r="A932" s="148"/>
      <c r="B932" s="148"/>
      <c r="C932" s="148"/>
      <c r="D932" s="148"/>
      <c r="E932" s="141"/>
      <c r="F932" s="141"/>
      <c r="G932" s="141"/>
      <c r="H932" s="141"/>
      <c r="I932" s="141"/>
      <c r="J932" s="141"/>
      <c r="K932" s="141"/>
    </row>
    <row r="933" spans="1:11" x14ac:dyDescent="0.25">
      <c r="A933" s="148"/>
      <c r="B933" s="148"/>
      <c r="C933" s="148"/>
      <c r="D933" s="148"/>
      <c r="E933" s="141"/>
      <c r="F933" s="141"/>
      <c r="G933" s="141"/>
      <c r="H933" s="141"/>
      <c r="I933" s="141"/>
      <c r="J933" s="141"/>
      <c r="K933" s="141"/>
    </row>
    <row r="934" spans="1:11" x14ac:dyDescent="0.25">
      <c r="A934" s="148"/>
      <c r="B934" s="148"/>
      <c r="C934" s="148"/>
      <c r="D934" s="148"/>
      <c r="E934" s="141"/>
      <c r="F934" s="141"/>
      <c r="G934" s="141"/>
      <c r="H934" s="141"/>
      <c r="I934" s="141"/>
      <c r="J934" s="141"/>
      <c r="K934" s="141"/>
    </row>
    <row r="935" spans="1:11" x14ac:dyDescent="0.25">
      <c r="A935" s="148"/>
      <c r="B935" s="148"/>
      <c r="C935" s="148"/>
      <c r="D935" s="148"/>
      <c r="E935" s="141"/>
      <c r="F935" s="141"/>
      <c r="G935" s="141"/>
      <c r="H935" s="141"/>
      <c r="I935" s="141"/>
      <c r="J935" s="141"/>
      <c r="K935" s="141"/>
    </row>
    <row r="936" spans="1:11" x14ac:dyDescent="0.25">
      <c r="A936" s="148"/>
      <c r="B936" s="148"/>
      <c r="C936" s="148"/>
      <c r="D936" s="148"/>
      <c r="E936" s="141"/>
      <c r="F936" s="141"/>
      <c r="G936" s="141"/>
      <c r="H936" s="141"/>
      <c r="I936" s="141"/>
      <c r="J936" s="141"/>
      <c r="K936" s="141"/>
    </row>
    <row r="937" spans="1:11" x14ac:dyDescent="0.25">
      <c r="A937" s="148"/>
      <c r="B937" s="148"/>
      <c r="C937" s="148"/>
      <c r="D937" s="148"/>
      <c r="E937" s="141"/>
      <c r="F937" s="141"/>
      <c r="G937" s="141"/>
      <c r="H937" s="141"/>
      <c r="I937" s="141"/>
      <c r="J937" s="141"/>
      <c r="K937" s="141"/>
    </row>
    <row r="938" spans="1:11" x14ac:dyDescent="0.25">
      <c r="A938" s="148"/>
      <c r="B938" s="148"/>
      <c r="C938" s="148"/>
      <c r="D938" s="148"/>
      <c r="E938" s="141"/>
      <c r="F938" s="141"/>
      <c r="G938" s="141"/>
      <c r="H938" s="141"/>
      <c r="I938" s="141"/>
      <c r="J938" s="141"/>
      <c r="K938" s="141"/>
    </row>
    <row r="939" spans="1:11" x14ac:dyDescent="0.25">
      <c r="A939" s="148"/>
      <c r="B939" s="148"/>
      <c r="C939" s="148"/>
      <c r="D939" s="148"/>
      <c r="E939" s="141"/>
      <c r="F939" s="141"/>
      <c r="G939" s="141"/>
      <c r="H939" s="141"/>
      <c r="I939" s="141"/>
      <c r="J939" s="141"/>
      <c r="K939" s="141"/>
    </row>
    <row r="940" spans="1:11" x14ac:dyDescent="0.25">
      <c r="A940" s="148"/>
      <c r="B940" s="148"/>
      <c r="C940" s="148"/>
      <c r="D940" s="148"/>
      <c r="E940" s="141"/>
      <c r="F940" s="141"/>
      <c r="G940" s="141"/>
      <c r="H940" s="141"/>
      <c r="I940" s="141"/>
      <c r="J940" s="141"/>
      <c r="K940" s="141"/>
    </row>
    <row r="941" spans="1:11" x14ac:dyDescent="0.25">
      <c r="A941" s="148"/>
      <c r="B941" s="148"/>
      <c r="C941" s="148"/>
      <c r="D941" s="148"/>
      <c r="E941" s="141"/>
      <c r="F941" s="141"/>
      <c r="G941" s="141"/>
      <c r="H941" s="141"/>
      <c r="I941" s="141"/>
      <c r="J941" s="141"/>
      <c r="K941" s="141"/>
    </row>
    <row r="942" spans="1:11" x14ac:dyDescent="0.25">
      <c r="A942" s="148"/>
      <c r="B942" s="148"/>
      <c r="C942" s="148"/>
      <c r="D942" s="148"/>
      <c r="E942" s="141"/>
      <c r="F942" s="141"/>
      <c r="G942" s="141"/>
      <c r="H942" s="141"/>
      <c r="I942" s="141"/>
      <c r="J942" s="141"/>
      <c r="K942" s="141"/>
    </row>
    <row r="943" spans="1:11" x14ac:dyDescent="0.25">
      <c r="A943" s="148"/>
      <c r="B943" s="148"/>
      <c r="C943" s="148"/>
      <c r="D943" s="148"/>
      <c r="E943" s="141"/>
      <c r="F943" s="141"/>
      <c r="G943" s="141"/>
      <c r="H943" s="141"/>
      <c r="I943" s="141"/>
      <c r="J943" s="141"/>
      <c r="K943" s="141"/>
    </row>
    <row r="944" spans="1:11" x14ac:dyDescent="0.25">
      <c r="A944" s="148"/>
      <c r="B944" s="148"/>
      <c r="C944" s="148"/>
      <c r="D944" s="148"/>
      <c r="E944" s="141"/>
      <c r="F944" s="141"/>
      <c r="G944" s="141"/>
      <c r="H944" s="141"/>
      <c r="I944" s="141"/>
      <c r="J944" s="141"/>
      <c r="K944" s="141"/>
    </row>
    <row r="945" spans="1:11" x14ac:dyDescent="0.25">
      <c r="A945" s="148"/>
      <c r="B945" s="148"/>
      <c r="C945" s="148"/>
      <c r="D945" s="148"/>
      <c r="E945" s="141"/>
      <c r="F945" s="141"/>
      <c r="G945" s="141"/>
      <c r="H945" s="141"/>
      <c r="I945" s="141"/>
      <c r="J945" s="141"/>
      <c r="K945" s="141"/>
    </row>
    <row r="946" spans="1:11" x14ac:dyDescent="0.25">
      <c r="A946" s="148"/>
      <c r="B946" s="148"/>
      <c r="C946" s="148"/>
      <c r="D946" s="148"/>
      <c r="E946" s="141"/>
      <c r="F946" s="141"/>
      <c r="G946" s="141"/>
      <c r="H946" s="141"/>
      <c r="I946" s="141"/>
      <c r="J946" s="141"/>
      <c r="K946" s="141"/>
    </row>
    <row r="947" spans="1:11" x14ac:dyDescent="0.25">
      <c r="A947" s="148"/>
      <c r="B947" s="148"/>
      <c r="C947" s="148"/>
      <c r="D947" s="148"/>
      <c r="E947" s="141"/>
      <c r="F947" s="141"/>
      <c r="G947" s="141"/>
      <c r="H947" s="141"/>
      <c r="I947" s="141"/>
      <c r="J947" s="141"/>
      <c r="K947" s="141"/>
    </row>
    <row r="948" spans="1:11" x14ac:dyDescent="0.25">
      <c r="A948" s="148"/>
      <c r="B948" s="148"/>
      <c r="C948" s="148"/>
      <c r="D948" s="148"/>
      <c r="E948" s="141"/>
      <c r="F948" s="141"/>
      <c r="G948" s="141"/>
      <c r="H948" s="141"/>
      <c r="I948" s="141"/>
      <c r="J948" s="141"/>
      <c r="K948" s="141"/>
    </row>
    <row r="949" spans="1:11" x14ac:dyDescent="0.25">
      <c r="A949" s="148"/>
      <c r="B949" s="148"/>
      <c r="C949" s="148"/>
      <c r="D949" s="148"/>
      <c r="E949" s="141"/>
      <c r="F949" s="141"/>
      <c r="G949" s="141"/>
      <c r="H949" s="141"/>
      <c r="I949" s="141"/>
      <c r="J949" s="141"/>
      <c r="K949" s="141"/>
    </row>
    <row r="950" spans="1:11" x14ac:dyDescent="0.25">
      <c r="A950" s="148"/>
      <c r="B950" s="148"/>
      <c r="C950" s="148"/>
      <c r="D950" s="148"/>
      <c r="E950" s="141"/>
      <c r="F950" s="141"/>
      <c r="G950" s="141"/>
      <c r="H950" s="141"/>
      <c r="I950" s="141"/>
      <c r="J950" s="141"/>
      <c r="K950" s="141"/>
    </row>
    <row r="951" spans="1:11" x14ac:dyDescent="0.25">
      <c r="A951" s="148"/>
      <c r="B951" s="148"/>
      <c r="C951" s="148"/>
      <c r="D951" s="148"/>
      <c r="E951" s="141"/>
      <c r="F951" s="141"/>
      <c r="G951" s="141"/>
      <c r="H951" s="141"/>
      <c r="I951" s="141"/>
      <c r="J951" s="141"/>
      <c r="K951" s="141"/>
    </row>
    <row r="952" spans="1:11" x14ac:dyDescent="0.25">
      <c r="A952" s="148"/>
      <c r="B952" s="148"/>
      <c r="C952" s="148"/>
      <c r="D952" s="148"/>
      <c r="E952" s="141"/>
      <c r="F952" s="141"/>
      <c r="G952" s="141"/>
      <c r="H952" s="141"/>
      <c r="I952" s="141"/>
      <c r="J952" s="141"/>
      <c r="K952" s="141"/>
    </row>
    <row r="953" spans="1:11" x14ac:dyDescent="0.25">
      <c r="A953" s="148"/>
      <c r="B953" s="148"/>
      <c r="C953" s="148"/>
      <c r="D953" s="148"/>
      <c r="E953" s="141"/>
      <c r="F953" s="141"/>
      <c r="G953" s="141"/>
      <c r="H953" s="141"/>
      <c r="I953" s="141"/>
      <c r="J953" s="141"/>
      <c r="K953" s="141"/>
    </row>
    <row r="954" spans="1:11" x14ac:dyDescent="0.25">
      <c r="A954" s="148"/>
      <c r="B954" s="148"/>
      <c r="C954" s="148"/>
      <c r="D954" s="148"/>
      <c r="E954" s="141"/>
      <c r="F954" s="141"/>
      <c r="G954" s="141"/>
      <c r="H954" s="141"/>
      <c r="I954" s="141"/>
      <c r="J954" s="141"/>
      <c r="K954" s="141"/>
    </row>
    <row r="955" spans="1:11" x14ac:dyDescent="0.25">
      <c r="A955" s="148"/>
      <c r="B955" s="148"/>
      <c r="C955" s="148"/>
      <c r="D955" s="148"/>
      <c r="E955" s="141"/>
      <c r="F955" s="141"/>
      <c r="G955" s="141"/>
      <c r="H955" s="141"/>
      <c r="I955" s="141"/>
      <c r="J955" s="141"/>
      <c r="K955" s="141"/>
    </row>
    <row r="956" spans="1:11" x14ac:dyDescent="0.25">
      <c r="A956" s="148"/>
      <c r="B956" s="148"/>
      <c r="C956" s="148"/>
      <c r="D956" s="148"/>
      <c r="E956" s="141"/>
      <c r="F956" s="141"/>
      <c r="G956" s="141"/>
      <c r="H956" s="141"/>
      <c r="I956" s="141"/>
      <c r="J956" s="141"/>
      <c r="K956" s="141"/>
    </row>
    <row r="957" spans="1:11" x14ac:dyDescent="0.25">
      <c r="A957" s="148"/>
      <c r="B957" s="148"/>
      <c r="C957" s="148"/>
      <c r="D957" s="148"/>
      <c r="E957" s="141"/>
      <c r="F957" s="141"/>
      <c r="G957" s="141"/>
      <c r="H957" s="141"/>
      <c r="I957" s="141"/>
      <c r="J957" s="141"/>
      <c r="K957" s="141"/>
    </row>
    <row r="958" spans="1:11" x14ac:dyDescent="0.25">
      <c r="A958" s="148"/>
      <c r="B958" s="148"/>
      <c r="C958" s="148"/>
      <c r="D958" s="148"/>
      <c r="E958" s="141"/>
      <c r="F958" s="141"/>
      <c r="G958" s="141"/>
      <c r="H958" s="141"/>
      <c r="I958" s="141"/>
      <c r="J958" s="141"/>
      <c r="K958" s="141"/>
    </row>
    <row r="959" spans="1:11" x14ac:dyDescent="0.25">
      <c r="A959" s="148"/>
      <c r="B959" s="148"/>
      <c r="C959" s="148"/>
      <c r="D959" s="148"/>
      <c r="E959" s="141"/>
      <c r="F959" s="141"/>
      <c r="G959" s="141"/>
      <c r="H959" s="141"/>
      <c r="I959" s="141"/>
      <c r="J959" s="141"/>
      <c r="K959" s="141"/>
    </row>
    <row r="960" spans="1:11" x14ac:dyDescent="0.25">
      <c r="A960" s="148"/>
      <c r="B960" s="148"/>
      <c r="C960" s="148"/>
      <c r="D960" s="148"/>
      <c r="E960" s="141"/>
      <c r="F960" s="141"/>
      <c r="G960" s="141"/>
      <c r="H960" s="141"/>
      <c r="I960" s="141"/>
      <c r="J960" s="141"/>
      <c r="K960" s="141"/>
    </row>
    <row r="961" spans="1:11" x14ac:dyDescent="0.25">
      <c r="A961" s="148"/>
      <c r="B961" s="148"/>
      <c r="C961" s="148"/>
      <c r="D961" s="148"/>
      <c r="E961" s="141"/>
      <c r="F961" s="141"/>
      <c r="G961" s="141"/>
      <c r="H961" s="141"/>
      <c r="I961" s="141"/>
      <c r="J961" s="141"/>
      <c r="K961" s="141"/>
    </row>
    <row r="962" spans="1:11" x14ac:dyDescent="0.25">
      <c r="A962" s="148"/>
      <c r="B962" s="148"/>
      <c r="C962" s="148"/>
      <c r="D962" s="148"/>
      <c r="E962" s="141"/>
      <c r="F962" s="141"/>
      <c r="G962" s="141"/>
      <c r="H962" s="141"/>
      <c r="I962" s="141"/>
      <c r="J962" s="141"/>
      <c r="K962" s="141"/>
    </row>
    <row r="963" spans="1:11" x14ac:dyDescent="0.25">
      <c r="A963" s="148"/>
      <c r="B963" s="148"/>
      <c r="C963" s="148"/>
      <c r="D963" s="148"/>
      <c r="E963" s="141"/>
      <c r="F963" s="141"/>
      <c r="G963" s="141"/>
      <c r="H963" s="141"/>
      <c r="I963" s="141"/>
      <c r="J963" s="141"/>
      <c r="K963" s="141"/>
    </row>
    <row r="964" spans="1:11" x14ac:dyDescent="0.25">
      <c r="A964" s="148"/>
      <c r="B964" s="148"/>
      <c r="C964" s="148"/>
      <c r="D964" s="148"/>
      <c r="E964" s="141"/>
      <c r="F964" s="141"/>
      <c r="G964" s="141"/>
      <c r="H964" s="141"/>
      <c r="I964" s="141"/>
      <c r="J964" s="141"/>
      <c r="K964" s="141"/>
    </row>
    <row r="965" spans="1:11" x14ac:dyDescent="0.25">
      <c r="A965" s="148"/>
      <c r="B965" s="148"/>
      <c r="C965" s="148"/>
      <c r="D965" s="148"/>
      <c r="E965" s="141"/>
      <c r="F965" s="141"/>
      <c r="G965" s="141"/>
      <c r="H965" s="141"/>
      <c r="I965" s="141"/>
      <c r="J965" s="141"/>
      <c r="K965" s="141"/>
    </row>
    <row r="966" spans="1:11" x14ac:dyDescent="0.25">
      <c r="A966" s="148"/>
      <c r="B966" s="148"/>
      <c r="C966" s="148"/>
      <c r="D966" s="148"/>
      <c r="E966" s="141"/>
      <c r="F966" s="141"/>
      <c r="G966" s="141"/>
      <c r="H966" s="141"/>
      <c r="I966" s="141"/>
      <c r="J966" s="141"/>
      <c r="K966" s="141"/>
    </row>
    <row r="967" spans="1:11" x14ac:dyDescent="0.25">
      <c r="A967" s="148"/>
      <c r="B967" s="148"/>
      <c r="C967" s="148"/>
      <c r="D967" s="148"/>
      <c r="E967" s="141"/>
      <c r="F967" s="141"/>
      <c r="G967" s="141"/>
      <c r="H967" s="141"/>
      <c r="I967" s="141"/>
      <c r="J967" s="141"/>
      <c r="K967" s="141"/>
    </row>
    <row r="968" spans="1:11" x14ac:dyDescent="0.25">
      <c r="A968" s="148"/>
      <c r="B968" s="148"/>
      <c r="C968" s="148"/>
      <c r="D968" s="148"/>
      <c r="E968" s="141"/>
      <c r="F968" s="141"/>
      <c r="G968" s="141"/>
      <c r="H968" s="141"/>
      <c r="I968" s="141"/>
      <c r="J968" s="141"/>
      <c r="K968" s="141"/>
    </row>
    <row r="969" spans="1:11" x14ac:dyDescent="0.25">
      <c r="A969" s="148"/>
      <c r="B969" s="148"/>
      <c r="C969" s="148"/>
      <c r="D969" s="148"/>
      <c r="E969" s="141"/>
      <c r="F969" s="141"/>
      <c r="G969" s="141"/>
      <c r="H969" s="141"/>
      <c r="I969" s="141"/>
      <c r="J969" s="141"/>
      <c r="K969" s="141"/>
    </row>
    <row r="970" spans="1:11" x14ac:dyDescent="0.25">
      <c r="A970" s="148"/>
      <c r="B970" s="148"/>
      <c r="C970" s="148"/>
      <c r="D970" s="148"/>
      <c r="E970" s="141"/>
      <c r="F970" s="141"/>
      <c r="G970" s="141"/>
      <c r="H970" s="141"/>
      <c r="I970" s="141"/>
      <c r="J970" s="141"/>
      <c r="K970" s="141"/>
    </row>
    <row r="971" spans="1:11" x14ac:dyDescent="0.25">
      <c r="A971" s="148"/>
      <c r="B971" s="148"/>
      <c r="C971" s="148"/>
      <c r="D971" s="148"/>
      <c r="E971" s="141"/>
      <c r="F971" s="141"/>
      <c r="G971" s="141"/>
      <c r="H971" s="141"/>
      <c r="I971" s="141"/>
      <c r="J971" s="141"/>
      <c r="K971" s="141"/>
    </row>
    <row r="972" spans="1:11" x14ac:dyDescent="0.25">
      <c r="A972" s="148"/>
      <c r="B972" s="148"/>
      <c r="C972" s="148"/>
      <c r="D972" s="148"/>
      <c r="E972" s="141"/>
      <c r="F972" s="141"/>
      <c r="G972" s="141"/>
      <c r="H972" s="141"/>
      <c r="I972" s="141"/>
      <c r="J972" s="141"/>
      <c r="K972" s="141"/>
    </row>
    <row r="973" spans="1:11" x14ac:dyDescent="0.25">
      <c r="A973" s="148"/>
      <c r="B973" s="148"/>
      <c r="C973" s="148"/>
      <c r="D973" s="148"/>
      <c r="E973" s="141"/>
      <c r="F973" s="141"/>
      <c r="G973" s="141"/>
      <c r="H973" s="141"/>
      <c r="I973" s="141"/>
      <c r="J973" s="141"/>
      <c r="K973" s="141"/>
    </row>
    <row r="974" spans="1:11" x14ac:dyDescent="0.25">
      <c r="A974" s="148"/>
      <c r="B974" s="148"/>
      <c r="C974" s="148"/>
      <c r="D974" s="148"/>
      <c r="E974" s="141"/>
      <c r="F974" s="141"/>
      <c r="G974" s="141"/>
      <c r="H974" s="141"/>
      <c r="I974" s="141"/>
      <c r="J974" s="141"/>
      <c r="K974" s="141"/>
    </row>
    <row r="975" spans="1:11" x14ac:dyDescent="0.25">
      <c r="A975" s="148"/>
      <c r="B975" s="148"/>
      <c r="C975" s="148"/>
      <c r="D975" s="148"/>
      <c r="E975" s="141"/>
      <c r="F975" s="141"/>
      <c r="G975" s="141"/>
      <c r="H975" s="141"/>
      <c r="I975" s="141"/>
      <c r="J975" s="141"/>
      <c r="K975" s="141"/>
    </row>
    <row r="976" spans="1:11" x14ac:dyDescent="0.25">
      <c r="A976" s="148"/>
      <c r="B976" s="148"/>
      <c r="C976" s="148"/>
      <c r="D976" s="148"/>
      <c r="E976" s="141"/>
      <c r="F976" s="141"/>
      <c r="G976" s="141"/>
      <c r="H976" s="141"/>
      <c r="I976" s="141"/>
      <c r="J976" s="141"/>
      <c r="K976" s="141"/>
    </row>
    <row r="977" spans="1:11" x14ac:dyDescent="0.25">
      <c r="A977" s="148"/>
      <c r="B977" s="148"/>
      <c r="C977" s="148"/>
      <c r="D977" s="148"/>
      <c r="E977" s="141"/>
      <c r="F977" s="141"/>
      <c r="G977" s="141"/>
      <c r="H977" s="141"/>
      <c r="I977" s="141"/>
      <c r="J977" s="141"/>
      <c r="K977" s="141"/>
    </row>
    <row r="978" spans="1:11" x14ac:dyDescent="0.25">
      <c r="A978" s="148"/>
      <c r="B978" s="148"/>
      <c r="C978" s="148"/>
      <c r="D978" s="148"/>
      <c r="E978" s="141"/>
      <c r="F978" s="141"/>
      <c r="G978" s="141"/>
      <c r="H978" s="141"/>
      <c r="I978" s="141"/>
      <c r="J978" s="141"/>
      <c r="K978" s="141"/>
    </row>
    <row r="979" spans="1:11" x14ac:dyDescent="0.25">
      <c r="A979" s="148"/>
      <c r="B979" s="148"/>
      <c r="C979" s="148"/>
      <c r="D979" s="148"/>
      <c r="E979" s="141"/>
      <c r="F979" s="141"/>
      <c r="G979" s="141"/>
      <c r="H979" s="141"/>
      <c r="I979" s="141"/>
      <c r="J979" s="141"/>
      <c r="K979" s="141"/>
    </row>
    <row r="980" spans="1:11" x14ac:dyDescent="0.25">
      <c r="A980" s="148"/>
      <c r="B980" s="148"/>
      <c r="C980" s="148"/>
      <c r="D980" s="148"/>
      <c r="E980" s="141"/>
      <c r="F980" s="141"/>
      <c r="G980" s="141"/>
      <c r="H980" s="141"/>
      <c r="I980" s="141"/>
      <c r="J980" s="141"/>
      <c r="K980" s="141"/>
    </row>
    <row r="981" spans="1:11" x14ac:dyDescent="0.25">
      <c r="A981" s="148"/>
      <c r="B981" s="148"/>
      <c r="C981" s="148"/>
      <c r="D981" s="148"/>
      <c r="E981" s="141"/>
      <c r="F981" s="141"/>
      <c r="G981" s="141"/>
      <c r="H981" s="141"/>
      <c r="I981" s="141"/>
      <c r="J981" s="141"/>
      <c r="K981" s="141"/>
    </row>
    <row r="982" spans="1:11" x14ac:dyDescent="0.25">
      <c r="A982" s="148"/>
      <c r="B982" s="148"/>
      <c r="C982" s="148"/>
      <c r="D982" s="148"/>
      <c r="E982" s="141"/>
      <c r="F982" s="141"/>
      <c r="G982" s="141"/>
      <c r="H982" s="141"/>
      <c r="I982" s="141"/>
      <c r="J982" s="141"/>
      <c r="K982" s="141"/>
    </row>
    <row r="983" spans="1:11" x14ac:dyDescent="0.25">
      <c r="A983" s="148"/>
      <c r="B983" s="148"/>
      <c r="C983" s="148"/>
      <c r="D983" s="148"/>
      <c r="E983" s="141"/>
      <c r="F983" s="141"/>
      <c r="G983" s="141"/>
      <c r="H983" s="141"/>
      <c r="I983" s="141"/>
      <c r="J983" s="141"/>
      <c r="K983" s="141"/>
    </row>
    <row r="984" spans="1:11" x14ac:dyDescent="0.25">
      <c r="A984" s="148"/>
      <c r="B984" s="148"/>
      <c r="C984" s="148"/>
      <c r="D984" s="148"/>
      <c r="E984" s="141"/>
      <c r="F984" s="141"/>
      <c r="G984" s="141"/>
      <c r="H984" s="141"/>
      <c r="I984" s="141"/>
      <c r="J984" s="141"/>
      <c r="K984" s="141"/>
    </row>
    <row r="985" spans="1:11" x14ac:dyDescent="0.25">
      <c r="A985" s="148"/>
      <c r="B985" s="148"/>
      <c r="C985" s="148"/>
      <c r="D985" s="148"/>
      <c r="E985" s="141"/>
      <c r="F985" s="141"/>
      <c r="G985" s="141"/>
      <c r="H985" s="141"/>
      <c r="I985" s="141"/>
      <c r="J985" s="141"/>
      <c r="K985" s="141"/>
    </row>
    <row r="986" spans="1:11" x14ac:dyDescent="0.25">
      <c r="A986" s="148"/>
      <c r="B986" s="148"/>
      <c r="C986" s="148"/>
      <c r="D986" s="148"/>
      <c r="E986" s="141"/>
      <c r="F986" s="141"/>
      <c r="G986" s="141"/>
      <c r="H986" s="141"/>
      <c r="I986" s="141"/>
      <c r="J986" s="141"/>
      <c r="K986" s="141"/>
    </row>
    <row r="987" spans="1:11" x14ac:dyDescent="0.25">
      <c r="A987" s="148"/>
      <c r="B987" s="148"/>
      <c r="C987" s="148"/>
      <c r="D987" s="148"/>
      <c r="E987" s="141"/>
      <c r="F987" s="141"/>
      <c r="G987" s="141"/>
      <c r="H987" s="141"/>
      <c r="I987" s="141"/>
      <c r="J987" s="141"/>
      <c r="K987" s="141"/>
    </row>
    <row r="988" spans="1:11" x14ac:dyDescent="0.25">
      <c r="A988" s="148"/>
      <c r="B988" s="148"/>
      <c r="C988" s="148"/>
      <c r="D988" s="148"/>
      <c r="E988" s="141"/>
      <c r="F988" s="141"/>
      <c r="G988" s="141"/>
      <c r="H988" s="141"/>
      <c r="I988" s="141"/>
      <c r="J988" s="141"/>
      <c r="K988" s="141"/>
    </row>
    <row r="989" spans="1:11" x14ac:dyDescent="0.25">
      <c r="A989" s="148"/>
      <c r="B989" s="148"/>
      <c r="C989" s="148"/>
      <c r="D989" s="148"/>
      <c r="E989" s="141"/>
      <c r="F989" s="141"/>
      <c r="G989" s="141"/>
      <c r="H989" s="141"/>
      <c r="I989" s="141"/>
      <c r="J989" s="141"/>
      <c r="K989" s="141"/>
    </row>
    <row r="990" spans="1:11" x14ac:dyDescent="0.25">
      <c r="A990" s="148"/>
      <c r="B990" s="148"/>
      <c r="C990" s="148"/>
      <c r="D990" s="148"/>
      <c r="E990" s="141"/>
      <c r="F990" s="141"/>
      <c r="G990" s="141"/>
      <c r="H990" s="141"/>
      <c r="I990" s="141"/>
      <c r="J990" s="141"/>
      <c r="K990" s="141"/>
    </row>
    <row r="991" spans="1:11" x14ac:dyDescent="0.25">
      <c r="A991" s="148"/>
      <c r="B991" s="148"/>
      <c r="C991" s="148"/>
      <c r="D991" s="148"/>
      <c r="E991" s="141"/>
      <c r="F991" s="141"/>
      <c r="G991" s="141"/>
      <c r="H991" s="141"/>
      <c r="I991" s="141"/>
      <c r="J991" s="141"/>
      <c r="K991" s="141"/>
    </row>
    <row r="992" spans="1:11" x14ac:dyDescent="0.25">
      <c r="A992" s="148"/>
      <c r="B992" s="148"/>
      <c r="C992" s="148"/>
      <c r="D992" s="148"/>
      <c r="E992" s="141"/>
      <c r="F992" s="141"/>
      <c r="G992" s="141"/>
      <c r="H992" s="141"/>
      <c r="I992" s="141"/>
      <c r="J992" s="141"/>
      <c r="K992" s="141"/>
    </row>
    <row r="993" spans="1:11" x14ac:dyDescent="0.25">
      <c r="A993" s="148"/>
      <c r="B993" s="148"/>
      <c r="C993" s="148"/>
      <c r="D993" s="148"/>
      <c r="E993" s="141"/>
      <c r="F993" s="141"/>
      <c r="G993" s="141"/>
      <c r="H993" s="141"/>
      <c r="I993" s="141"/>
      <c r="J993" s="141"/>
      <c r="K993" s="141"/>
    </row>
    <row r="994" spans="1:11" x14ac:dyDescent="0.25">
      <c r="A994" s="148"/>
      <c r="B994" s="148"/>
      <c r="C994" s="148"/>
      <c r="D994" s="148"/>
      <c r="E994" s="141"/>
      <c r="F994" s="141"/>
      <c r="G994" s="141"/>
      <c r="H994" s="141"/>
      <c r="I994" s="141"/>
      <c r="J994" s="141"/>
      <c r="K994" s="141"/>
    </row>
    <row r="995" spans="1:11" x14ac:dyDescent="0.25">
      <c r="A995" s="148"/>
      <c r="B995" s="148"/>
      <c r="C995" s="148"/>
      <c r="D995" s="148"/>
      <c r="E995" s="141"/>
      <c r="F995" s="141"/>
      <c r="G995" s="141"/>
      <c r="H995" s="141"/>
      <c r="I995" s="141"/>
      <c r="J995" s="141"/>
      <c r="K995" s="141"/>
    </row>
    <row r="996" spans="1:11" x14ac:dyDescent="0.25">
      <c r="A996" s="148"/>
      <c r="B996" s="148"/>
      <c r="C996" s="148"/>
      <c r="D996" s="148"/>
      <c r="E996" s="141"/>
      <c r="F996" s="141"/>
      <c r="G996" s="141"/>
      <c r="H996" s="141"/>
      <c r="I996" s="141"/>
      <c r="J996" s="141"/>
      <c r="K996" s="141"/>
    </row>
    <row r="997" spans="1:11" x14ac:dyDescent="0.25">
      <c r="A997" s="148"/>
      <c r="B997" s="148"/>
      <c r="C997" s="148"/>
      <c r="D997" s="148"/>
      <c r="E997" s="141"/>
      <c r="F997" s="141"/>
      <c r="G997" s="141"/>
      <c r="H997" s="141"/>
      <c r="I997" s="141"/>
      <c r="J997" s="141"/>
      <c r="K997" s="141"/>
    </row>
    <row r="998" spans="1:11" x14ac:dyDescent="0.25">
      <c r="A998" s="148"/>
      <c r="B998" s="148"/>
      <c r="C998" s="148"/>
      <c r="D998" s="148"/>
      <c r="E998" s="141"/>
      <c r="F998" s="141"/>
      <c r="G998" s="141"/>
      <c r="H998" s="141"/>
      <c r="I998" s="141"/>
      <c r="J998" s="141"/>
      <c r="K998" s="141"/>
    </row>
    <row r="999" spans="1:11" x14ac:dyDescent="0.25">
      <c r="A999" s="148"/>
      <c r="B999" s="148"/>
      <c r="C999" s="148"/>
      <c r="D999" s="148"/>
      <c r="E999" s="141"/>
      <c r="F999" s="141"/>
      <c r="G999" s="141"/>
      <c r="H999" s="141"/>
      <c r="I999" s="141"/>
      <c r="J999" s="141"/>
      <c r="K999" s="141"/>
    </row>
    <row r="1000" spans="1:11" x14ac:dyDescent="0.25">
      <c r="A1000" s="148"/>
      <c r="B1000" s="148"/>
      <c r="C1000" s="148"/>
      <c r="D1000" s="148"/>
      <c r="E1000" s="141"/>
      <c r="F1000" s="141"/>
      <c r="G1000" s="141"/>
      <c r="H1000" s="141"/>
      <c r="I1000" s="141"/>
      <c r="J1000" s="141"/>
      <c r="K1000" s="141"/>
    </row>
    <row r="1001" spans="1:11" x14ac:dyDescent="0.25">
      <c r="A1001" s="148"/>
      <c r="B1001" s="148"/>
      <c r="C1001" s="148"/>
      <c r="D1001" s="148"/>
      <c r="E1001" s="141"/>
      <c r="F1001" s="141"/>
      <c r="G1001" s="141"/>
      <c r="H1001" s="141"/>
      <c r="I1001" s="141"/>
      <c r="J1001" s="141"/>
      <c r="K1001" s="141"/>
    </row>
    <row r="1002" spans="1:11" x14ac:dyDescent="0.25">
      <c r="A1002" s="148"/>
      <c r="B1002" s="148"/>
      <c r="C1002" s="148"/>
      <c r="D1002" s="148"/>
      <c r="E1002" s="141"/>
      <c r="F1002" s="141"/>
      <c r="G1002" s="141"/>
      <c r="H1002" s="141"/>
      <c r="I1002" s="141"/>
      <c r="J1002" s="141"/>
      <c r="K1002" s="141"/>
    </row>
    <row r="1003" spans="1:11" x14ac:dyDescent="0.25">
      <c r="A1003" s="148"/>
      <c r="B1003" s="148"/>
      <c r="C1003" s="148"/>
      <c r="D1003" s="148"/>
      <c r="E1003" s="141"/>
      <c r="F1003" s="141"/>
      <c r="G1003" s="141"/>
      <c r="H1003" s="141"/>
      <c r="I1003" s="141"/>
      <c r="J1003" s="141"/>
      <c r="K1003" s="141"/>
    </row>
    <row r="1004" spans="1:11" x14ac:dyDescent="0.25">
      <c r="A1004" s="148"/>
      <c r="B1004" s="148"/>
      <c r="C1004" s="148"/>
      <c r="D1004" s="148"/>
      <c r="E1004" s="141"/>
      <c r="F1004" s="141"/>
      <c r="G1004" s="141"/>
      <c r="H1004" s="141"/>
      <c r="I1004" s="141"/>
      <c r="J1004" s="141"/>
      <c r="K1004" s="141"/>
    </row>
    <row r="1005" spans="1:11" x14ac:dyDescent="0.25">
      <c r="A1005" s="148"/>
      <c r="B1005" s="148"/>
      <c r="C1005" s="148"/>
      <c r="D1005" s="148"/>
      <c r="E1005" s="141"/>
      <c r="F1005" s="141"/>
      <c r="G1005" s="141"/>
      <c r="H1005" s="141"/>
      <c r="I1005" s="141"/>
      <c r="J1005" s="141"/>
      <c r="K1005" s="141"/>
    </row>
    <row r="1006" spans="1:11" x14ac:dyDescent="0.25">
      <c r="A1006" s="148"/>
      <c r="B1006" s="148"/>
      <c r="C1006" s="148"/>
      <c r="D1006" s="148"/>
      <c r="E1006" s="141"/>
      <c r="F1006" s="141"/>
      <c r="G1006" s="141"/>
      <c r="H1006" s="141"/>
      <c r="I1006" s="141"/>
      <c r="J1006" s="141"/>
      <c r="K1006" s="141"/>
    </row>
    <row r="1007" spans="1:11" x14ac:dyDescent="0.25">
      <c r="A1007" s="148"/>
      <c r="B1007" s="148"/>
      <c r="C1007" s="148"/>
      <c r="D1007" s="148"/>
      <c r="E1007" s="141"/>
      <c r="F1007" s="141"/>
      <c r="G1007" s="141"/>
      <c r="H1007" s="141"/>
      <c r="I1007" s="141"/>
      <c r="J1007" s="141"/>
      <c r="K1007" s="141"/>
    </row>
    <row r="1008" spans="1:11" x14ac:dyDescent="0.25">
      <c r="A1008" s="148"/>
      <c r="B1008" s="148"/>
      <c r="C1008" s="148"/>
      <c r="D1008" s="148"/>
      <c r="E1008" s="141"/>
      <c r="F1008" s="141"/>
      <c r="G1008" s="141"/>
      <c r="H1008" s="141"/>
      <c r="I1008" s="141"/>
      <c r="J1008" s="141"/>
      <c r="K1008" s="141"/>
    </row>
    <row r="1009" spans="1:11" x14ac:dyDescent="0.25">
      <c r="A1009" s="148"/>
      <c r="B1009" s="148"/>
      <c r="C1009" s="148"/>
      <c r="D1009" s="148"/>
      <c r="E1009" s="141"/>
      <c r="F1009" s="141"/>
      <c r="G1009" s="141"/>
      <c r="H1009" s="141"/>
      <c r="I1009" s="141"/>
      <c r="J1009" s="141"/>
      <c r="K1009" s="141"/>
    </row>
    <row r="1010" spans="1:11" x14ac:dyDescent="0.25">
      <c r="A1010" s="148"/>
      <c r="B1010" s="148"/>
      <c r="C1010" s="148"/>
      <c r="D1010" s="148"/>
      <c r="E1010" s="141"/>
      <c r="F1010" s="141"/>
      <c r="G1010" s="141"/>
      <c r="H1010" s="141"/>
      <c r="I1010" s="141"/>
      <c r="J1010" s="141"/>
      <c r="K1010" s="141"/>
    </row>
    <row r="1011" spans="1:11" x14ac:dyDescent="0.25">
      <c r="A1011" s="148"/>
      <c r="B1011" s="148"/>
      <c r="C1011" s="148"/>
      <c r="D1011" s="148"/>
      <c r="E1011" s="141"/>
      <c r="F1011" s="141"/>
      <c r="G1011" s="141"/>
      <c r="H1011" s="141"/>
      <c r="I1011" s="141"/>
      <c r="J1011" s="141"/>
      <c r="K1011" s="141"/>
    </row>
    <row r="1012" spans="1:11" x14ac:dyDescent="0.25">
      <c r="A1012" s="148"/>
      <c r="B1012" s="148"/>
      <c r="C1012" s="148"/>
      <c r="D1012" s="148"/>
      <c r="E1012" s="141"/>
      <c r="F1012" s="141"/>
      <c r="G1012" s="141"/>
      <c r="H1012" s="141"/>
      <c r="I1012" s="141"/>
      <c r="J1012" s="141"/>
      <c r="K1012" s="141"/>
    </row>
    <row r="1013" spans="1:11" x14ac:dyDescent="0.25">
      <c r="A1013" s="148"/>
      <c r="B1013" s="148"/>
      <c r="C1013" s="148"/>
      <c r="D1013" s="148"/>
      <c r="E1013" s="141"/>
      <c r="F1013" s="141"/>
      <c r="G1013" s="141"/>
      <c r="H1013" s="141"/>
      <c r="I1013" s="141"/>
      <c r="J1013" s="141"/>
      <c r="K1013" s="141"/>
    </row>
    <row r="1014" spans="1:11" x14ac:dyDescent="0.25">
      <c r="A1014" s="148"/>
      <c r="B1014" s="148"/>
      <c r="C1014" s="148"/>
      <c r="D1014" s="148"/>
      <c r="E1014" s="141"/>
      <c r="F1014" s="141"/>
      <c r="G1014" s="141"/>
      <c r="H1014" s="141"/>
      <c r="I1014" s="141"/>
      <c r="J1014" s="141"/>
      <c r="K1014" s="141"/>
    </row>
    <row r="1015" spans="1:11" x14ac:dyDescent="0.25">
      <c r="A1015" s="148"/>
      <c r="B1015" s="148"/>
      <c r="C1015" s="148"/>
      <c r="D1015" s="148"/>
      <c r="E1015" s="141"/>
      <c r="F1015" s="141"/>
      <c r="G1015" s="141"/>
      <c r="H1015" s="141"/>
      <c r="I1015" s="141"/>
      <c r="J1015" s="141"/>
      <c r="K1015" s="141"/>
    </row>
    <row r="1016" spans="1:11" x14ac:dyDescent="0.25">
      <c r="A1016" s="148"/>
      <c r="B1016" s="148"/>
      <c r="C1016" s="148"/>
      <c r="D1016" s="148"/>
      <c r="E1016" s="141"/>
      <c r="F1016" s="141"/>
      <c r="G1016" s="141"/>
      <c r="H1016" s="141"/>
      <c r="I1016" s="141"/>
      <c r="J1016" s="141"/>
      <c r="K1016" s="141"/>
    </row>
    <row r="1017" spans="1:11" x14ac:dyDescent="0.25">
      <c r="A1017" s="148"/>
      <c r="B1017" s="148"/>
      <c r="C1017" s="148"/>
      <c r="D1017" s="148"/>
      <c r="E1017" s="141"/>
      <c r="F1017" s="141"/>
      <c r="G1017" s="141"/>
      <c r="H1017" s="141"/>
      <c r="I1017" s="141"/>
      <c r="J1017" s="141"/>
      <c r="K1017" s="141"/>
    </row>
    <row r="1018" spans="1:11" x14ac:dyDescent="0.25">
      <c r="A1018" s="148"/>
      <c r="B1018" s="148"/>
      <c r="C1018" s="148"/>
      <c r="D1018" s="148"/>
      <c r="E1018" s="141"/>
      <c r="F1018" s="141"/>
      <c r="G1018" s="141"/>
      <c r="H1018" s="141"/>
      <c r="I1018" s="141"/>
      <c r="J1018" s="141"/>
      <c r="K1018" s="141"/>
    </row>
    <row r="1019" spans="1:11" x14ac:dyDescent="0.25">
      <c r="A1019" s="148"/>
      <c r="B1019" s="148"/>
      <c r="C1019" s="148"/>
      <c r="D1019" s="148"/>
      <c r="E1019" s="141"/>
      <c r="F1019" s="141"/>
      <c r="G1019" s="141"/>
      <c r="H1019" s="141"/>
      <c r="I1019" s="141"/>
      <c r="J1019" s="141"/>
      <c r="K1019" s="141"/>
    </row>
    <row r="1020" spans="1:11" x14ac:dyDescent="0.25">
      <c r="A1020" s="148"/>
      <c r="B1020" s="148"/>
      <c r="C1020" s="148"/>
      <c r="D1020" s="148"/>
      <c r="E1020" s="141"/>
      <c r="F1020" s="141"/>
      <c r="G1020" s="141"/>
      <c r="H1020" s="141"/>
      <c r="I1020" s="141"/>
      <c r="J1020" s="141"/>
      <c r="K1020" s="141"/>
    </row>
    <row r="1021" spans="1:11" x14ac:dyDescent="0.25">
      <c r="A1021" s="148"/>
      <c r="B1021" s="148"/>
      <c r="C1021" s="148"/>
      <c r="D1021" s="148"/>
      <c r="E1021" s="141"/>
      <c r="F1021" s="141"/>
      <c r="G1021" s="141"/>
      <c r="H1021" s="141"/>
      <c r="I1021" s="141"/>
      <c r="J1021" s="141"/>
      <c r="K1021" s="141"/>
    </row>
    <row r="1022" spans="1:11" x14ac:dyDescent="0.25">
      <c r="A1022" s="148"/>
      <c r="B1022" s="148"/>
      <c r="C1022" s="148"/>
      <c r="D1022" s="148"/>
      <c r="E1022" s="141"/>
      <c r="F1022" s="141"/>
      <c r="G1022" s="141"/>
      <c r="H1022" s="141"/>
      <c r="I1022" s="141"/>
      <c r="J1022" s="141"/>
      <c r="K1022" s="141"/>
    </row>
    <row r="1023" spans="1:11" x14ac:dyDescent="0.25">
      <c r="A1023" s="148"/>
      <c r="B1023" s="148"/>
      <c r="C1023" s="148"/>
      <c r="D1023" s="148"/>
      <c r="E1023" s="141"/>
      <c r="F1023" s="141"/>
      <c r="G1023" s="141"/>
      <c r="H1023" s="141"/>
      <c r="I1023" s="141"/>
      <c r="J1023" s="141"/>
      <c r="K1023" s="141"/>
    </row>
    <row r="1024" spans="1:11" x14ac:dyDescent="0.25">
      <c r="A1024" s="148"/>
      <c r="B1024" s="148"/>
      <c r="C1024" s="148"/>
      <c r="D1024" s="148"/>
      <c r="E1024" s="141"/>
      <c r="F1024" s="141"/>
      <c r="G1024" s="141"/>
      <c r="H1024" s="141"/>
      <c r="I1024" s="141"/>
      <c r="J1024" s="141"/>
      <c r="K1024" s="141"/>
    </row>
    <row r="1025" spans="1:11" x14ac:dyDescent="0.25">
      <c r="A1025" s="148"/>
      <c r="B1025" s="148"/>
      <c r="C1025" s="148"/>
      <c r="D1025" s="148"/>
      <c r="E1025" s="141"/>
      <c r="F1025" s="141"/>
      <c r="G1025" s="141"/>
      <c r="H1025" s="141"/>
      <c r="I1025" s="141"/>
      <c r="J1025" s="141"/>
      <c r="K1025" s="141"/>
    </row>
    <row r="1026" spans="1:11" x14ac:dyDescent="0.25">
      <c r="A1026" s="148"/>
      <c r="B1026" s="148"/>
      <c r="C1026" s="148"/>
      <c r="D1026" s="148"/>
      <c r="E1026" s="141"/>
      <c r="F1026" s="141"/>
      <c r="G1026" s="141"/>
      <c r="H1026" s="141"/>
      <c r="I1026" s="141"/>
      <c r="J1026" s="141"/>
      <c r="K1026" s="141"/>
    </row>
    <row r="1027" spans="1:11" x14ac:dyDescent="0.25">
      <c r="A1027" s="148"/>
      <c r="B1027" s="148"/>
      <c r="C1027" s="148"/>
      <c r="D1027" s="148"/>
      <c r="E1027" s="141"/>
      <c r="F1027" s="141"/>
      <c r="G1027" s="141"/>
      <c r="H1027" s="141"/>
      <c r="I1027" s="141"/>
      <c r="J1027" s="141"/>
      <c r="K1027" s="141"/>
    </row>
    <row r="1028" spans="1:11" x14ac:dyDescent="0.25">
      <c r="A1028" s="148"/>
      <c r="B1028" s="148"/>
      <c r="C1028" s="148"/>
      <c r="D1028" s="148"/>
      <c r="E1028" s="141"/>
      <c r="F1028" s="141"/>
      <c r="G1028" s="141"/>
      <c r="H1028" s="141"/>
      <c r="I1028" s="141"/>
      <c r="J1028" s="141"/>
      <c r="K1028" s="141"/>
    </row>
    <row r="1029" spans="1:11" x14ac:dyDescent="0.25">
      <c r="A1029" s="148"/>
      <c r="B1029" s="148"/>
      <c r="C1029" s="148"/>
      <c r="D1029" s="148"/>
      <c r="E1029" s="141"/>
      <c r="F1029" s="141"/>
      <c r="G1029" s="141"/>
      <c r="H1029" s="141"/>
      <c r="I1029" s="141"/>
      <c r="J1029" s="141"/>
      <c r="K1029" s="141"/>
    </row>
    <row r="1030" spans="1:11" x14ac:dyDescent="0.25">
      <c r="A1030" s="148"/>
      <c r="B1030" s="148"/>
      <c r="C1030" s="148"/>
      <c r="D1030" s="148"/>
      <c r="E1030" s="141"/>
      <c r="F1030" s="141"/>
      <c r="G1030" s="141"/>
      <c r="H1030" s="141"/>
      <c r="I1030" s="141"/>
      <c r="J1030" s="141"/>
      <c r="K1030" s="141"/>
    </row>
    <row r="1031" spans="1:11" x14ac:dyDescent="0.25">
      <c r="A1031" s="148"/>
      <c r="B1031" s="148"/>
      <c r="C1031" s="148"/>
      <c r="D1031" s="148"/>
      <c r="E1031" s="141"/>
      <c r="F1031" s="141"/>
      <c r="G1031" s="141"/>
      <c r="H1031" s="141"/>
      <c r="I1031" s="141"/>
      <c r="J1031" s="141"/>
      <c r="K1031" s="141"/>
    </row>
    <row r="1032" spans="1:11" x14ac:dyDescent="0.25">
      <c r="A1032" s="148"/>
      <c r="B1032" s="148"/>
      <c r="C1032" s="148"/>
      <c r="D1032" s="148"/>
      <c r="E1032" s="141"/>
      <c r="F1032" s="141"/>
      <c r="G1032" s="141"/>
      <c r="H1032" s="141"/>
      <c r="I1032" s="141"/>
      <c r="J1032" s="141"/>
      <c r="K1032" s="141"/>
    </row>
    <row r="1033" spans="1:11" x14ac:dyDescent="0.25">
      <c r="A1033" s="148"/>
      <c r="B1033" s="148"/>
      <c r="C1033" s="148"/>
      <c r="D1033" s="148"/>
      <c r="E1033" s="141"/>
      <c r="F1033" s="141"/>
      <c r="G1033" s="141"/>
      <c r="H1033" s="141"/>
      <c r="I1033" s="141"/>
      <c r="J1033" s="141"/>
      <c r="K1033" s="141"/>
    </row>
    <row r="1034" spans="1:11" x14ac:dyDescent="0.25">
      <c r="A1034" s="148"/>
      <c r="B1034" s="148"/>
      <c r="C1034" s="148"/>
      <c r="D1034" s="148"/>
      <c r="E1034" s="141"/>
      <c r="F1034" s="141"/>
      <c r="G1034" s="141"/>
      <c r="H1034" s="141"/>
      <c r="I1034" s="141"/>
      <c r="J1034" s="141"/>
      <c r="K1034" s="141"/>
    </row>
    <row r="1035" spans="1:11" x14ac:dyDescent="0.25">
      <c r="A1035" s="148"/>
      <c r="B1035" s="148"/>
      <c r="C1035" s="148"/>
      <c r="D1035" s="148"/>
      <c r="E1035" s="141"/>
      <c r="F1035" s="141"/>
      <c r="G1035" s="141"/>
      <c r="H1035" s="141"/>
      <c r="I1035" s="141"/>
      <c r="J1035" s="141"/>
      <c r="K1035" s="141"/>
    </row>
    <row r="1036" spans="1:11" x14ac:dyDescent="0.25">
      <c r="A1036" s="148"/>
      <c r="B1036" s="148"/>
      <c r="C1036" s="148"/>
      <c r="D1036" s="148"/>
      <c r="E1036" s="141"/>
      <c r="F1036" s="141"/>
      <c r="G1036" s="141"/>
      <c r="H1036" s="141"/>
      <c r="I1036" s="141"/>
      <c r="J1036" s="141"/>
      <c r="K1036" s="141"/>
    </row>
    <row r="1037" spans="1:11" x14ac:dyDescent="0.25">
      <c r="A1037" s="148"/>
      <c r="B1037" s="148"/>
      <c r="C1037" s="148"/>
      <c r="D1037" s="148"/>
      <c r="E1037" s="141"/>
      <c r="F1037" s="141"/>
      <c r="G1037" s="141"/>
      <c r="H1037" s="141"/>
      <c r="I1037" s="141"/>
      <c r="J1037" s="141"/>
      <c r="K1037" s="141"/>
    </row>
    <row r="1038" spans="1:11" x14ac:dyDescent="0.25">
      <c r="A1038" s="148"/>
      <c r="B1038" s="148"/>
      <c r="C1038" s="148"/>
      <c r="D1038" s="148"/>
      <c r="E1038" s="141"/>
      <c r="F1038" s="141"/>
      <c r="G1038" s="141"/>
      <c r="H1038" s="141"/>
      <c r="I1038" s="141"/>
      <c r="J1038" s="141"/>
      <c r="K1038" s="141"/>
    </row>
    <row r="1039" spans="1:11" x14ac:dyDescent="0.25">
      <c r="A1039" s="148"/>
      <c r="B1039" s="148"/>
      <c r="C1039" s="148"/>
      <c r="D1039" s="148"/>
      <c r="E1039" s="141"/>
      <c r="F1039" s="141"/>
      <c r="G1039" s="141"/>
      <c r="H1039" s="141"/>
      <c r="I1039" s="141"/>
      <c r="J1039" s="141"/>
      <c r="K1039" s="141"/>
    </row>
    <row r="1040" spans="1:11" x14ac:dyDescent="0.25">
      <c r="A1040" s="148"/>
      <c r="B1040" s="148"/>
      <c r="C1040" s="148"/>
      <c r="D1040" s="148"/>
      <c r="E1040" s="141"/>
      <c r="F1040" s="141"/>
      <c r="G1040" s="141"/>
      <c r="H1040" s="141"/>
      <c r="I1040" s="141"/>
      <c r="J1040" s="141"/>
      <c r="K1040" s="141"/>
    </row>
    <row r="1041" spans="1:11" x14ac:dyDescent="0.25">
      <c r="A1041" s="148"/>
      <c r="B1041" s="148"/>
      <c r="C1041" s="148"/>
      <c r="D1041" s="148"/>
      <c r="E1041" s="141"/>
      <c r="F1041" s="141"/>
      <c r="G1041" s="141"/>
      <c r="H1041" s="141"/>
      <c r="I1041" s="141"/>
      <c r="J1041" s="141"/>
      <c r="K1041" s="141"/>
    </row>
    <row r="1042" spans="1:11" x14ac:dyDescent="0.25">
      <c r="A1042" s="148"/>
      <c r="B1042" s="148"/>
      <c r="C1042" s="148"/>
      <c r="D1042" s="148"/>
      <c r="E1042" s="141"/>
      <c r="F1042" s="141"/>
      <c r="G1042" s="141"/>
      <c r="H1042" s="141"/>
      <c r="I1042" s="141"/>
      <c r="J1042" s="141"/>
      <c r="K1042" s="141"/>
    </row>
    <row r="1043" spans="1:11" x14ac:dyDescent="0.25">
      <c r="A1043" s="148"/>
      <c r="B1043" s="148"/>
      <c r="C1043" s="148"/>
      <c r="D1043" s="148"/>
      <c r="E1043" s="141"/>
      <c r="F1043" s="141"/>
      <c r="G1043" s="141"/>
      <c r="H1043" s="141"/>
      <c r="I1043" s="141"/>
      <c r="J1043" s="141"/>
      <c r="K1043" s="141"/>
    </row>
    <row r="1044" spans="1:11" x14ac:dyDescent="0.25">
      <c r="A1044" s="148"/>
      <c r="B1044" s="148"/>
      <c r="C1044" s="148"/>
      <c r="D1044" s="148"/>
      <c r="E1044" s="141"/>
      <c r="F1044" s="141"/>
      <c r="G1044" s="141"/>
      <c r="H1044" s="141"/>
      <c r="I1044" s="141"/>
      <c r="J1044" s="141"/>
      <c r="K1044" s="141"/>
    </row>
    <row r="1045" spans="1:11" x14ac:dyDescent="0.25">
      <c r="A1045" s="148"/>
      <c r="B1045" s="148"/>
      <c r="C1045" s="148"/>
      <c r="D1045" s="148"/>
      <c r="E1045" s="141"/>
      <c r="F1045" s="141"/>
      <c r="G1045" s="141"/>
      <c r="H1045" s="141"/>
      <c r="I1045" s="141"/>
      <c r="J1045" s="141"/>
      <c r="K1045" s="141"/>
    </row>
    <row r="1046" spans="1:11" x14ac:dyDescent="0.25">
      <c r="A1046" s="148"/>
      <c r="B1046" s="148"/>
      <c r="C1046" s="148"/>
      <c r="D1046" s="148"/>
      <c r="E1046" s="141"/>
      <c r="F1046" s="141"/>
      <c r="G1046" s="141"/>
      <c r="H1046" s="141"/>
      <c r="I1046" s="141"/>
      <c r="J1046" s="141"/>
      <c r="K1046" s="141"/>
    </row>
    <row r="1047" spans="1:11" x14ac:dyDescent="0.25">
      <c r="A1047" s="148"/>
      <c r="B1047" s="148"/>
      <c r="C1047" s="148"/>
      <c r="D1047" s="148"/>
      <c r="E1047" s="141"/>
      <c r="F1047" s="141"/>
      <c r="G1047" s="141"/>
      <c r="H1047" s="141"/>
      <c r="I1047" s="141"/>
      <c r="J1047" s="141"/>
      <c r="K1047" s="141"/>
    </row>
    <row r="1048" spans="1:11" x14ac:dyDescent="0.25">
      <c r="A1048" s="148"/>
      <c r="B1048" s="148"/>
      <c r="C1048" s="148"/>
      <c r="D1048" s="148"/>
      <c r="E1048" s="141"/>
      <c r="F1048" s="141"/>
      <c r="G1048" s="141"/>
      <c r="H1048" s="141"/>
      <c r="I1048" s="141"/>
      <c r="J1048" s="141"/>
      <c r="K1048" s="141"/>
    </row>
    <row r="1049" spans="1:11" x14ac:dyDescent="0.25">
      <c r="A1049" s="148"/>
      <c r="B1049" s="148"/>
      <c r="C1049" s="148"/>
      <c r="D1049" s="148"/>
      <c r="E1049" s="141"/>
      <c r="F1049" s="141"/>
      <c r="G1049" s="141"/>
      <c r="H1049" s="141"/>
      <c r="I1049" s="141"/>
      <c r="J1049" s="141"/>
      <c r="K1049" s="141"/>
    </row>
    <row r="1050" spans="1:11" x14ac:dyDescent="0.25">
      <c r="A1050" s="148"/>
      <c r="B1050" s="148"/>
      <c r="C1050" s="148"/>
      <c r="D1050" s="148"/>
      <c r="E1050" s="141"/>
      <c r="F1050" s="141"/>
      <c r="G1050" s="141"/>
      <c r="H1050" s="141"/>
      <c r="I1050" s="141"/>
      <c r="J1050" s="141"/>
      <c r="K1050" s="141"/>
    </row>
    <row r="1051" spans="1:11" x14ac:dyDescent="0.25">
      <c r="A1051" s="148"/>
      <c r="B1051" s="148"/>
      <c r="C1051" s="148"/>
      <c r="D1051" s="148"/>
      <c r="E1051" s="141"/>
      <c r="F1051" s="141"/>
      <c r="G1051" s="141"/>
      <c r="H1051" s="141"/>
      <c r="I1051" s="141"/>
      <c r="J1051" s="141"/>
      <c r="K1051" s="141"/>
    </row>
    <row r="1052" spans="1:11" x14ac:dyDescent="0.25">
      <c r="A1052" s="148"/>
      <c r="B1052" s="148"/>
      <c r="C1052" s="148"/>
      <c r="D1052" s="148"/>
      <c r="E1052" s="141"/>
      <c r="F1052" s="141"/>
      <c r="G1052" s="141"/>
      <c r="H1052" s="141"/>
      <c r="I1052" s="141"/>
      <c r="J1052" s="141"/>
      <c r="K1052" s="141"/>
    </row>
    <row r="1053" spans="1:11" x14ac:dyDescent="0.25">
      <c r="A1053" s="148"/>
      <c r="B1053" s="148"/>
      <c r="C1053" s="148"/>
      <c r="D1053" s="148"/>
      <c r="E1053" s="141"/>
      <c r="F1053" s="141"/>
      <c r="G1053" s="141"/>
      <c r="H1053" s="141"/>
      <c r="I1053" s="141"/>
      <c r="J1053" s="141"/>
      <c r="K1053" s="141"/>
    </row>
    <row r="1054" spans="1:11" x14ac:dyDescent="0.25">
      <c r="A1054" s="148"/>
      <c r="B1054" s="148"/>
      <c r="C1054" s="148"/>
      <c r="D1054" s="148"/>
      <c r="E1054" s="141"/>
      <c r="F1054" s="141"/>
      <c r="G1054" s="141"/>
      <c r="H1054" s="141"/>
      <c r="I1054" s="141"/>
      <c r="J1054" s="141"/>
      <c r="K1054" s="141"/>
    </row>
    <row r="1055" spans="1:11" x14ac:dyDescent="0.25">
      <c r="A1055" s="148"/>
      <c r="B1055" s="148"/>
      <c r="C1055" s="148"/>
      <c r="D1055" s="148"/>
      <c r="E1055" s="141"/>
      <c r="F1055" s="141"/>
      <c r="G1055" s="141"/>
      <c r="H1055" s="141"/>
      <c r="I1055" s="141"/>
      <c r="J1055" s="141"/>
      <c r="K1055" s="141"/>
    </row>
    <row r="1056" spans="1:11" x14ac:dyDescent="0.25">
      <c r="A1056" s="148"/>
      <c r="B1056" s="148"/>
      <c r="C1056" s="148"/>
      <c r="D1056" s="148"/>
      <c r="E1056" s="141"/>
      <c r="F1056" s="141"/>
      <c r="G1056" s="141"/>
      <c r="H1056" s="141"/>
      <c r="I1056" s="141"/>
      <c r="J1056" s="141"/>
      <c r="K1056" s="141"/>
    </row>
    <row r="1057" spans="1:11" x14ac:dyDescent="0.25">
      <c r="A1057" s="148"/>
      <c r="B1057" s="148"/>
      <c r="C1057" s="148"/>
      <c r="D1057" s="148"/>
      <c r="E1057" s="141"/>
      <c r="F1057" s="141"/>
      <c r="G1057" s="141"/>
      <c r="H1057" s="141"/>
      <c r="I1057" s="141"/>
      <c r="J1057" s="141"/>
      <c r="K1057" s="141"/>
    </row>
    <row r="1058" spans="1:11" x14ac:dyDescent="0.25">
      <c r="A1058" s="148"/>
      <c r="B1058" s="148"/>
      <c r="C1058" s="148"/>
      <c r="D1058" s="148"/>
      <c r="E1058" s="141"/>
      <c r="F1058" s="141"/>
      <c r="G1058" s="141"/>
      <c r="H1058" s="141"/>
      <c r="I1058" s="141"/>
      <c r="J1058" s="141"/>
      <c r="K1058" s="141"/>
    </row>
    <row r="1059" spans="1:11" x14ac:dyDescent="0.25">
      <c r="A1059" s="148"/>
      <c r="B1059" s="148"/>
      <c r="C1059" s="148"/>
      <c r="D1059" s="148"/>
      <c r="E1059" s="141"/>
      <c r="F1059" s="141"/>
      <c r="G1059" s="141"/>
      <c r="H1059" s="141"/>
      <c r="I1059" s="141"/>
      <c r="J1059" s="141"/>
      <c r="K1059" s="141"/>
    </row>
    <row r="1060" spans="1:11" x14ac:dyDescent="0.25">
      <c r="A1060" s="148"/>
      <c r="B1060" s="148"/>
      <c r="C1060" s="148"/>
      <c r="D1060" s="148"/>
      <c r="E1060" s="141"/>
      <c r="F1060" s="141"/>
      <c r="G1060" s="141"/>
      <c r="H1060" s="141"/>
      <c r="I1060" s="141"/>
      <c r="J1060" s="141"/>
      <c r="K1060" s="141"/>
    </row>
    <row r="1061" spans="1:11" x14ac:dyDescent="0.25">
      <c r="A1061" s="148"/>
      <c r="B1061" s="148"/>
      <c r="C1061" s="148"/>
      <c r="D1061" s="148"/>
      <c r="E1061" s="141"/>
      <c r="F1061" s="141"/>
      <c r="G1061" s="141"/>
      <c r="H1061" s="141"/>
      <c r="I1061" s="141"/>
      <c r="J1061" s="141"/>
      <c r="K1061" s="141"/>
    </row>
    <row r="1062" spans="1:11" x14ac:dyDescent="0.25">
      <c r="A1062" s="148"/>
      <c r="B1062" s="148"/>
      <c r="C1062" s="148"/>
      <c r="D1062" s="148"/>
      <c r="E1062" s="141"/>
      <c r="F1062" s="141"/>
      <c r="G1062" s="141"/>
      <c r="H1062" s="141"/>
      <c r="I1062" s="141"/>
      <c r="J1062" s="141"/>
      <c r="K1062" s="141"/>
    </row>
    <row r="1063" spans="1:11" x14ac:dyDescent="0.25">
      <c r="A1063" s="148"/>
      <c r="B1063" s="148"/>
      <c r="C1063" s="148"/>
      <c r="D1063" s="148"/>
      <c r="E1063" s="141"/>
      <c r="F1063" s="141"/>
      <c r="G1063" s="141"/>
      <c r="H1063" s="141"/>
      <c r="I1063" s="141"/>
      <c r="J1063" s="141"/>
      <c r="K1063" s="141"/>
    </row>
    <row r="1064" spans="1:11" x14ac:dyDescent="0.25">
      <c r="A1064" s="148"/>
      <c r="B1064" s="148"/>
      <c r="C1064" s="148"/>
      <c r="D1064" s="148"/>
      <c r="E1064" s="141"/>
      <c r="F1064" s="141"/>
      <c r="G1064" s="141"/>
      <c r="H1064" s="141"/>
      <c r="I1064" s="141"/>
      <c r="J1064" s="141"/>
      <c r="K1064" s="141"/>
    </row>
    <row r="1065" spans="1:11" x14ac:dyDescent="0.25">
      <c r="A1065" s="148"/>
      <c r="B1065" s="148"/>
      <c r="C1065" s="148"/>
      <c r="D1065" s="148"/>
      <c r="E1065" s="141"/>
      <c r="F1065" s="141"/>
      <c r="G1065" s="141"/>
      <c r="H1065" s="141"/>
      <c r="I1065" s="141"/>
      <c r="J1065" s="141"/>
      <c r="K1065" s="141"/>
    </row>
    <row r="1066" spans="1:11" x14ac:dyDescent="0.25">
      <c r="A1066" s="148"/>
      <c r="B1066" s="148"/>
      <c r="C1066" s="148"/>
      <c r="D1066" s="148"/>
      <c r="E1066" s="141"/>
      <c r="F1066" s="141"/>
      <c r="G1066" s="141"/>
      <c r="H1066" s="141"/>
      <c r="I1066" s="141"/>
      <c r="J1066" s="141"/>
      <c r="K1066" s="141"/>
    </row>
    <row r="1067" spans="1:11" x14ac:dyDescent="0.25">
      <c r="A1067" s="148"/>
      <c r="B1067" s="148"/>
      <c r="C1067" s="148"/>
      <c r="D1067" s="148"/>
      <c r="E1067" s="141"/>
      <c r="F1067" s="141"/>
      <c r="G1067" s="141"/>
      <c r="H1067" s="141"/>
      <c r="I1067" s="141"/>
      <c r="J1067" s="141"/>
      <c r="K1067" s="141"/>
    </row>
    <row r="1068" spans="1:11" x14ac:dyDescent="0.25">
      <c r="A1068" s="148"/>
      <c r="B1068" s="148"/>
      <c r="C1068" s="148"/>
      <c r="D1068" s="148"/>
      <c r="E1068" s="141"/>
      <c r="F1068" s="141"/>
      <c r="G1068" s="141"/>
      <c r="H1068" s="141"/>
      <c r="I1068" s="141"/>
      <c r="J1068" s="141"/>
      <c r="K1068" s="141"/>
    </row>
    <row r="1069" spans="1:11" x14ac:dyDescent="0.25">
      <c r="A1069" s="148"/>
      <c r="B1069" s="148"/>
      <c r="C1069" s="148"/>
      <c r="D1069" s="148"/>
      <c r="E1069" s="141"/>
      <c r="F1069" s="141"/>
      <c r="G1069" s="141"/>
      <c r="H1069" s="141"/>
      <c r="I1069" s="141"/>
      <c r="J1069" s="141"/>
      <c r="K1069" s="141"/>
    </row>
    <row r="1070" spans="1:11" x14ac:dyDescent="0.25">
      <c r="A1070" s="148"/>
      <c r="B1070" s="148"/>
      <c r="C1070" s="148"/>
      <c r="D1070" s="148"/>
      <c r="E1070" s="141"/>
      <c r="F1070" s="141"/>
      <c r="G1070" s="141"/>
      <c r="H1070" s="141"/>
      <c r="I1070" s="141"/>
      <c r="J1070" s="141"/>
      <c r="K1070" s="141"/>
    </row>
    <row r="1071" spans="1:11" x14ac:dyDescent="0.25">
      <c r="A1071" s="148"/>
      <c r="B1071" s="148"/>
      <c r="C1071" s="148"/>
      <c r="D1071" s="148"/>
      <c r="E1071" s="141"/>
      <c r="F1071" s="141"/>
      <c r="G1071" s="141"/>
      <c r="H1071" s="141"/>
      <c r="I1071" s="141"/>
      <c r="J1071" s="141"/>
      <c r="K1071" s="141"/>
    </row>
    <row r="1072" spans="1:11" x14ac:dyDescent="0.25">
      <c r="A1072" s="148"/>
      <c r="B1072" s="148"/>
      <c r="C1072" s="148"/>
      <c r="D1072" s="148"/>
      <c r="E1072" s="141"/>
      <c r="F1072" s="141"/>
      <c r="G1072" s="141"/>
      <c r="H1072" s="141"/>
      <c r="I1072" s="141"/>
      <c r="J1072" s="141"/>
      <c r="K1072" s="141"/>
    </row>
    <row r="1073" spans="1:11" x14ac:dyDescent="0.25">
      <c r="A1073" s="148"/>
      <c r="B1073" s="148"/>
      <c r="C1073" s="148"/>
      <c r="D1073" s="148"/>
      <c r="E1073" s="141"/>
      <c r="F1073" s="141"/>
      <c r="G1073" s="141"/>
      <c r="H1073" s="141"/>
      <c r="I1073" s="141"/>
      <c r="J1073" s="141"/>
      <c r="K1073" s="141"/>
    </row>
    <row r="1074" spans="1:11" x14ac:dyDescent="0.25">
      <c r="A1074" s="148"/>
      <c r="B1074" s="148"/>
      <c r="C1074" s="148"/>
      <c r="D1074" s="148"/>
      <c r="E1074" s="141"/>
      <c r="F1074" s="141"/>
      <c r="G1074" s="141"/>
      <c r="H1074" s="141"/>
      <c r="I1074" s="141"/>
      <c r="J1074" s="141"/>
      <c r="K1074" s="141"/>
    </row>
    <row r="1075" spans="1:11" x14ac:dyDescent="0.25">
      <c r="A1075" s="148"/>
      <c r="B1075" s="148"/>
      <c r="C1075" s="148"/>
      <c r="D1075" s="148"/>
      <c r="E1075" s="141"/>
      <c r="F1075" s="141"/>
      <c r="G1075" s="141"/>
      <c r="H1075" s="141"/>
      <c r="I1075" s="141"/>
      <c r="J1075" s="141"/>
      <c r="K1075" s="141"/>
    </row>
    <row r="1076" spans="1:11" x14ac:dyDescent="0.25">
      <c r="A1076" s="148"/>
      <c r="B1076" s="148"/>
      <c r="C1076" s="148"/>
      <c r="D1076" s="148"/>
      <c r="E1076" s="141"/>
      <c r="F1076" s="141"/>
      <c r="G1076" s="141"/>
      <c r="H1076" s="141"/>
      <c r="I1076" s="141"/>
      <c r="J1076" s="141"/>
      <c r="K1076" s="141"/>
    </row>
    <row r="1077" spans="1:11" x14ac:dyDescent="0.25">
      <c r="A1077" s="148"/>
      <c r="B1077" s="148"/>
      <c r="C1077" s="148"/>
      <c r="D1077" s="148"/>
      <c r="E1077" s="141"/>
      <c r="F1077" s="141"/>
      <c r="G1077" s="141"/>
      <c r="H1077" s="141"/>
      <c r="I1077" s="141"/>
      <c r="J1077" s="141"/>
      <c r="K1077" s="141"/>
    </row>
    <row r="1078" spans="1:11" x14ac:dyDescent="0.25">
      <c r="A1078" s="148"/>
      <c r="B1078" s="148"/>
      <c r="C1078" s="148"/>
      <c r="D1078" s="148"/>
      <c r="E1078" s="141"/>
      <c r="F1078" s="141"/>
      <c r="G1078" s="141"/>
      <c r="H1078" s="141"/>
      <c r="I1078" s="141"/>
      <c r="J1078" s="141"/>
      <c r="K1078" s="141"/>
    </row>
    <row r="1079" spans="1:11" x14ac:dyDescent="0.25">
      <c r="A1079" s="148"/>
      <c r="B1079" s="148"/>
      <c r="C1079" s="148"/>
      <c r="D1079" s="148"/>
      <c r="E1079" s="141"/>
      <c r="F1079" s="141"/>
      <c r="G1079" s="141"/>
      <c r="H1079" s="141"/>
      <c r="I1079" s="141"/>
      <c r="J1079" s="141"/>
      <c r="K1079" s="141"/>
    </row>
    <row r="1080" spans="1:11" x14ac:dyDescent="0.25">
      <c r="A1080" s="148"/>
      <c r="B1080" s="148"/>
      <c r="C1080" s="148"/>
      <c r="D1080" s="148"/>
      <c r="E1080" s="141"/>
      <c r="F1080" s="141"/>
      <c r="G1080" s="141"/>
      <c r="H1080" s="141"/>
      <c r="I1080" s="141"/>
      <c r="J1080" s="141"/>
      <c r="K1080" s="141"/>
    </row>
    <row r="1081" spans="1:11" x14ac:dyDescent="0.25">
      <c r="A1081" s="148"/>
      <c r="B1081" s="148"/>
      <c r="C1081" s="148"/>
      <c r="D1081" s="148"/>
      <c r="E1081" s="141"/>
      <c r="F1081" s="141"/>
      <c r="G1081" s="141"/>
      <c r="H1081" s="141"/>
      <c r="I1081" s="141"/>
      <c r="J1081" s="141"/>
      <c r="K1081" s="141"/>
    </row>
    <row r="1082" spans="1:11" x14ac:dyDescent="0.25">
      <c r="A1082" s="148"/>
      <c r="B1082" s="148"/>
      <c r="C1082" s="148"/>
      <c r="D1082" s="148"/>
      <c r="E1082" s="141"/>
      <c r="F1082" s="141"/>
      <c r="G1082" s="141"/>
      <c r="H1082" s="141"/>
      <c r="I1082" s="141"/>
      <c r="J1082" s="141"/>
      <c r="K1082" s="141"/>
    </row>
    <row r="1083" spans="1:11" x14ac:dyDescent="0.25">
      <c r="A1083" s="148"/>
      <c r="B1083" s="148"/>
      <c r="C1083" s="148"/>
      <c r="D1083" s="148"/>
      <c r="E1083" s="141"/>
      <c r="F1083" s="141"/>
      <c r="G1083" s="141"/>
      <c r="H1083" s="141"/>
      <c r="I1083" s="141"/>
      <c r="J1083" s="141"/>
      <c r="K1083" s="141"/>
    </row>
    <row r="1084" spans="1:11" x14ac:dyDescent="0.25">
      <c r="A1084" s="148"/>
      <c r="B1084" s="148"/>
      <c r="C1084" s="148"/>
      <c r="D1084" s="148"/>
      <c r="E1084" s="141"/>
      <c r="F1084" s="141"/>
      <c r="G1084" s="141"/>
      <c r="H1084" s="141"/>
      <c r="I1084" s="141"/>
      <c r="J1084" s="141"/>
      <c r="K1084" s="141"/>
    </row>
    <row r="1085" spans="1:11" x14ac:dyDescent="0.25">
      <c r="A1085" s="148"/>
      <c r="B1085" s="148"/>
      <c r="C1085" s="148"/>
      <c r="D1085" s="148"/>
      <c r="E1085" s="141"/>
      <c r="F1085" s="141"/>
      <c r="G1085" s="141"/>
      <c r="H1085" s="141"/>
      <c r="I1085" s="141"/>
      <c r="J1085" s="141"/>
      <c r="K1085" s="141"/>
    </row>
    <row r="1086" spans="1:11" x14ac:dyDescent="0.25">
      <c r="A1086" s="148"/>
      <c r="B1086" s="148"/>
      <c r="C1086" s="148"/>
      <c r="D1086" s="148"/>
      <c r="E1086" s="141"/>
      <c r="F1086" s="141"/>
      <c r="G1086" s="141"/>
      <c r="H1086" s="141"/>
      <c r="I1086" s="141"/>
      <c r="J1086" s="141"/>
      <c r="K1086" s="141"/>
    </row>
    <row r="1087" spans="1:11" x14ac:dyDescent="0.25">
      <c r="A1087" s="148"/>
      <c r="B1087" s="148"/>
      <c r="C1087" s="148"/>
      <c r="D1087" s="148"/>
      <c r="E1087" s="141"/>
      <c r="F1087" s="141"/>
      <c r="G1087" s="141"/>
      <c r="H1087" s="141"/>
      <c r="I1087" s="141"/>
      <c r="J1087" s="141"/>
      <c r="K1087" s="141"/>
    </row>
    <row r="1088" spans="1:11" x14ac:dyDescent="0.25">
      <c r="A1088" s="148"/>
      <c r="B1088" s="148"/>
      <c r="C1088" s="148"/>
      <c r="D1088" s="148"/>
      <c r="E1088" s="141"/>
      <c r="F1088" s="141"/>
      <c r="G1088" s="141"/>
      <c r="H1088" s="141"/>
      <c r="I1088" s="141"/>
      <c r="J1088" s="141"/>
      <c r="K1088" s="141"/>
    </row>
    <row r="1089" spans="1:11" x14ac:dyDescent="0.25">
      <c r="A1089" s="148"/>
      <c r="B1089" s="148"/>
      <c r="C1089" s="148"/>
      <c r="D1089" s="148"/>
      <c r="E1089" s="141"/>
      <c r="F1089" s="141"/>
      <c r="G1089" s="141"/>
      <c r="H1089" s="141"/>
      <c r="I1089" s="141"/>
      <c r="J1089" s="141"/>
      <c r="K1089" s="141"/>
    </row>
    <row r="1090" spans="1:11" x14ac:dyDescent="0.25">
      <c r="A1090" s="148"/>
      <c r="B1090" s="148"/>
      <c r="C1090" s="148"/>
      <c r="D1090" s="148"/>
      <c r="E1090" s="141"/>
      <c r="F1090" s="141"/>
      <c r="G1090" s="141"/>
      <c r="H1090" s="141"/>
      <c r="I1090" s="141"/>
      <c r="J1090" s="141"/>
      <c r="K1090" s="141"/>
    </row>
    <row r="1091" spans="1:11" x14ac:dyDescent="0.25">
      <c r="A1091" s="148"/>
      <c r="B1091" s="148"/>
      <c r="C1091" s="148"/>
      <c r="D1091" s="148"/>
      <c r="E1091" s="141"/>
      <c r="F1091" s="141"/>
      <c r="G1091" s="141"/>
      <c r="H1091" s="141"/>
      <c r="I1091" s="141"/>
      <c r="J1091" s="141"/>
      <c r="K1091" s="141"/>
    </row>
    <row r="1092" spans="1:11" x14ac:dyDescent="0.25">
      <c r="A1092" s="148"/>
      <c r="B1092" s="148"/>
      <c r="C1092" s="148"/>
      <c r="D1092" s="148"/>
      <c r="E1092" s="141"/>
      <c r="F1092" s="141"/>
      <c r="G1092" s="141"/>
      <c r="H1092" s="141"/>
      <c r="I1092" s="141"/>
      <c r="J1092" s="141"/>
      <c r="K1092" s="141"/>
    </row>
    <row r="1093" spans="1:11" x14ac:dyDescent="0.25">
      <c r="A1093" s="148"/>
      <c r="B1093" s="148"/>
      <c r="C1093" s="148"/>
      <c r="D1093" s="148"/>
      <c r="E1093" s="141"/>
      <c r="F1093" s="141"/>
      <c r="G1093" s="141"/>
      <c r="H1093" s="141"/>
      <c r="I1093" s="141"/>
      <c r="J1093" s="141"/>
      <c r="K1093" s="141"/>
    </row>
    <row r="1094" spans="1:11" x14ac:dyDescent="0.25">
      <c r="A1094" s="148"/>
      <c r="B1094" s="148"/>
      <c r="C1094" s="148"/>
      <c r="D1094" s="148"/>
      <c r="E1094" s="141"/>
      <c r="F1094" s="141"/>
      <c r="G1094" s="141"/>
      <c r="H1094" s="141"/>
      <c r="I1094" s="141"/>
      <c r="J1094" s="141"/>
      <c r="K1094" s="141"/>
    </row>
    <row r="1095" spans="1:11" x14ac:dyDescent="0.25">
      <c r="A1095" s="148"/>
      <c r="B1095" s="148"/>
      <c r="C1095" s="148"/>
      <c r="D1095" s="148"/>
      <c r="E1095" s="141"/>
      <c r="F1095" s="141"/>
      <c r="G1095" s="141"/>
      <c r="H1095" s="141"/>
      <c r="I1095" s="141"/>
      <c r="J1095" s="141"/>
      <c r="K1095" s="141"/>
    </row>
    <row r="1096" spans="1:11" x14ac:dyDescent="0.25">
      <c r="A1096" s="148"/>
      <c r="B1096" s="148"/>
      <c r="C1096" s="148"/>
      <c r="D1096" s="148"/>
      <c r="E1096" s="141"/>
      <c r="F1096" s="141"/>
      <c r="G1096" s="141"/>
      <c r="H1096" s="141"/>
      <c r="I1096" s="141"/>
      <c r="J1096" s="141"/>
      <c r="K1096" s="141"/>
    </row>
    <row r="1097" spans="1:11" x14ac:dyDescent="0.25">
      <c r="A1097" s="148"/>
      <c r="B1097" s="148"/>
      <c r="C1097" s="148"/>
      <c r="D1097" s="148"/>
      <c r="E1097" s="141"/>
      <c r="F1097" s="141"/>
      <c r="G1097" s="141"/>
      <c r="H1097" s="141"/>
      <c r="I1097" s="141"/>
      <c r="J1097" s="141"/>
      <c r="K1097" s="141"/>
    </row>
    <row r="1098" spans="1:11" x14ac:dyDescent="0.25">
      <c r="A1098" s="148"/>
      <c r="B1098" s="148"/>
      <c r="C1098" s="148"/>
      <c r="D1098" s="148"/>
      <c r="E1098" s="141"/>
      <c r="F1098" s="141"/>
      <c r="G1098" s="141"/>
      <c r="H1098" s="141"/>
      <c r="I1098" s="141"/>
      <c r="J1098" s="141"/>
      <c r="K1098" s="141"/>
    </row>
    <row r="1099" spans="1:11" x14ac:dyDescent="0.25">
      <c r="A1099" s="148"/>
      <c r="B1099" s="148"/>
      <c r="C1099" s="148"/>
      <c r="D1099" s="148"/>
      <c r="E1099" s="141"/>
      <c r="F1099" s="141"/>
      <c r="G1099" s="141"/>
      <c r="H1099" s="141"/>
      <c r="I1099" s="141"/>
      <c r="J1099" s="141"/>
      <c r="K1099" s="141"/>
    </row>
    <row r="1100" spans="1:11" x14ac:dyDescent="0.25">
      <c r="A1100" s="148"/>
      <c r="B1100" s="148"/>
      <c r="C1100" s="148"/>
      <c r="D1100" s="148"/>
      <c r="E1100" s="141"/>
      <c r="F1100" s="141"/>
      <c r="G1100" s="141"/>
      <c r="H1100" s="141"/>
      <c r="I1100" s="141"/>
      <c r="J1100" s="141"/>
      <c r="K1100" s="141"/>
    </row>
    <row r="1101" spans="1:11" x14ac:dyDescent="0.25">
      <c r="A1101" s="148"/>
      <c r="B1101" s="148"/>
      <c r="C1101" s="148"/>
      <c r="D1101" s="148"/>
      <c r="E1101" s="141"/>
      <c r="F1101" s="141"/>
      <c r="G1101" s="141"/>
      <c r="H1101" s="141"/>
      <c r="I1101" s="141"/>
      <c r="J1101" s="141"/>
      <c r="K1101" s="141"/>
    </row>
    <row r="1102" spans="1:11" x14ac:dyDescent="0.25">
      <c r="A1102" s="148"/>
      <c r="B1102" s="148"/>
      <c r="C1102" s="148"/>
      <c r="D1102" s="148"/>
      <c r="E1102" s="141"/>
      <c r="F1102" s="141"/>
      <c r="G1102" s="141"/>
      <c r="H1102" s="141"/>
      <c r="I1102" s="141"/>
      <c r="J1102" s="141"/>
      <c r="K1102" s="141"/>
    </row>
    <row r="1103" spans="1:11" x14ac:dyDescent="0.25">
      <c r="A1103" s="148"/>
      <c r="B1103" s="148"/>
      <c r="C1103" s="148"/>
      <c r="D1103" s="148"/>
      <c r="E1103" s="141"/>
      <c r="F1103" s="141"/>
      <c r="G1103" s="141"/>
      <c r="H1103" s="141"/>
      <c r="I1103" s="141"/>
      <c r="J1103" s="141"/>
      <c r="K1103" s="141"/>
    </row>
    <row r="1104" spans="1:11" x14ac:dyDescent="0.25">
      <c r="A1104" s="148"/>
      <c r="B1104" s="148"/>
      <c r="C1104" s="148"/>
      <c r="D1104" s="148"/>
      <c r="E1104" s="141"/>
      <c r="F1104" s="141"/>
      <c r="G1104" s="141"/>
      <c r="H1104" s="141"/>
      <c r="I1104" s="141"/>
      <c r="J1104" s="141"/>
      <c r="K1104" s="141"/>
    </row>
    <row r="1105" spans="1:11" x14ac:dyDescent="0.25">
      <c r="A1105" s="148"/>
      <c r="B1105" s="148"/>
      <c r="C1105" s="148"/>
      <c r="D1105" s="148"/>
      <c r="E1105" s="141"/>
      <c r="F1105" s="141"/>
      <c r="G1105" s="141"/>
      <c r="H1105" s="141"/>
      <c r="I1105" s="141"/>
      <c r="J1105" s="141"/>
      <c r="K1105" s="141"/>
    </row>
    <row r="1106" spans="1:11" x14ac:dyDescent="0.25">
      <c r="A1106" s="148"/>
      <c r="B1106" s="148"/>
      <c r="C1106" s="148"/>
      <c r="D1106" s="148"/>
      <c r="E1106" s="141"/>
      <c r="F1106" s="141"/>
      <c r="G1106" s="141"/>
      <c r="H1106" s="141"/>
      <c r="I1106" s="141"/>
      <c r="J1106" s="141"/>
      <c r="K1106" s="141"/>
    </row>
    <row r="1107" spans="1:11" x14ac:dyDescent="0.25">
      <c r="A1107" s="148"/>
      <c r="B1107" s="148"/>
      <c r="C1107" s="148"/>
      <c r="D1107" s="148"/>
      <c r="E1107" s="141"/>
      <c r="F1107" s="141"/>
      <c r="G1107" s="141"/>
      <c r="H1107" s="141"/>
      <c r="I1107" s="141"/>
      <c r="J1107" s="141"/>
      <c r="K1107" s="141"/>
    </row>
    <row r="1108" spans="1:11" x14ac:dyDescent="0.25">
      <c r="A1108" s="148"/>
      <c r="B1108" s="148"/>
      <c r="C1108" s="148"/>
      <c r="D1108" s="148"/>
      <c r="E1108" s="141"/>
      <c r="F1108" s="141"/>
      <c r="G1108" s="141"/>
      <c r="H1108" s="141"/>
      <c r="I1108" s="141"/>
      <c r="J1108" s="141"/>
      <c r="K1108" s="141"/>
    </row>
    <row r="1109" spans="1:11" x14ac:dyDescent="0.25">
      <c r="A1109" s="148"/>
      <c r="B1109" s="148"/>
      <c r="C1109" s="148"/>
      <c r="D1109" s="148"/>
      <c r="E1109" s="141"/>
      <c r="F1109" s="141"/>
      <c r="G1109" s="141"/>
      <c r="H1109" s="141"/>
      <c r="I1109" s="141"/>
      <c r="J1109" s="141"/>
      <c r="K1109" s="141"/>
    </row>
    <row r="1110" spans="1:11" x14ac:dyDescent="0.25">
      <c r="A1110" s="148"/>
      <c r="B1110" s="148"/>
      <c r="C1110" s="148"/>
      <c r="D1110" s="148"/>
      <c r="E1110" s="141"/>
      <c r="F1110" s="141"/>
      <c r="G1110" s="141"/>
      <c r="H1110" s="141"/>
      <c r="I1110" s="141"/>
      <c r="J1110" s="141"/>
      <c r="K1110" s="141"/>
    </row>
    <row r="1111" spans="1:11" x14ac:dyDescent="0.25">
      <c r="A1111" s="148"/>
      <c r="B1111" s="148"/>
      <c r="C1111" s="148"/>
      <c r="D1111" s="148"/>
      <c r="E1111" s="141"/>
      <c r="F1111" s="141"/>
      <c r="G1111" s="141"/>
      <c r="H1111" s="141"/>
      <c r="I1111" s="141"/>
      <c r="J1111" s="141"/>
      <c r="K1111" s="141"/>
    </row>
    <row r="1112" spans="1:11" x14ac:dyDescent="0.25">
      <c r="A1112" s="148"/>
      <c r="B1112" s="148"/>
      <c r="C1112" s="148"/>
      <c r="D1112" s="148"/>
      <c r="E1112" s="141"/>
      <c r="F1112" s="141"/>
      <c r="G1112" s="141"/>
      <c r="H1112" s="141"/>
      <c r="I1112" s="141"/>
      <c r="J1112" s="141"/>
      <c r="K1112" s="141"/>
    </row>
    <row r="1113" spans="1:11" x14ac:dyDescent="0.25">
      <c r="A1113" s="148"/>
      <c r="B1113" s="148"/>
      <c r="C1113" s="148"/>
      <c r="D1113" s="148"/>
      <c r="E1113" s="141"/>
      <c r="F1113" s="141"/>
      <c r="G1113" s="141"/>
      <c r="H1113" s="141"/>
      <c r="I1113" s="141"/>
      <c r="J1113" s="141"/>
      <c r="K1113" s="141"/>
    </row>
    <row r="1114" spans="1:11" x14ac:dyDescent="0.25">
      <c r="A1114" s="148"/>
      <c r="B1114" s="148"/>
      <c r="C1114" s="148"/>
      <c r="D1114" s="148"/>
      <c r="E1114" s="141"/>
      <c r="F1114" s="141"/>
      <c r="G1114" s="141"/>
      <c r="H1114" s="141"/>
      <c r="I1114" s="141"/>
      <c r="J1114" s="141"/>
      <c r="K1114" s="141"/>
    </row>
    <row r="1115" spans="1:11" x14ac:dyDescent="0.25">
      <c r="A1115" s="148"/>
      <c r="B1115" s="148"/>
      <c r="C1115" s="148"/>
      <c r="D1115" s="148"/>
      <c r="E1115" s="141"/>
      <c r="F1115" s="141"/>
      <c r="G1115" s="141"/>
      <c r="H1115" s="141"/>
      <c r="I1115" s="141"/>
      <c r="J1115" s="141"/>
      <c r="K1115" s="141"/>
    </row>
    <row r="1116" spans="1:11" x14ac:dyDescent="0.25">
      <c r="A1116" s="148"/>
      <c r="B1116" s="148"/>
      <c r="C1116" s="148"/>
      <c r="D1116" s="148"/>
      <c r="E1116" s="141"/>
      <c r="F1116" s="141"/>
      <c r="G1116" s="141"/>
      <c r="H1116" s="141"/>
      <c r="I1116" s="141"/>
      <c r="J1116" s="141"/>
      <c r="K1116" s="141"/>
    </row>
    <row r="1117" spans="1:11" x14ac:dyDescent="0.25">
      <c r="A1117" s="148"/>
      <c r="B1117" s="148"/>
      <c r="C1117" s="148"/>
      <c r="D1117" s="148"/>
      <c r="E1117" s="141"/>
      <c r="F1117" s="141"/>
      <c r="G1117" s="141"/>
      <c r="H1117" s="141"/>
      <c r="I1117" s="141"/>
      <c r="J1117" s="141"/>
      <c r="K1117" s="141"/>
    </row>
    <row r="1118" spans="1:11" x14ac:dyDescent="0.25">
      <c r="A1118" s="148"/>
      <c r="B1118" s="148"/>
      <c r="C1118" s="148"/>
      <c r="D1118" s="148"/>
      <c r="E1118" s="141"/>
      <c r="F1118" s="141"/>
      <c r="G1118" s="141"/>
      <c r="H1118" s="141"/>
      <c r="I1118" s="141"/>
      <c r="J1118" s="141"/>
      <c r="K1118" s="141"/>
    </row>
    <row r="1119" spans="1:11" x14ac:dyDescent="0.25">
      <c r="A1119" s="148"/>
      <c r="B1119" s="148"/>
      <c r="C1119" s="148"/>
      <c r="D1119" s="148"/>
      <c r="E1119" s="141"/>
      <c r="F1119" s="141"/>
      <c r="G1119" s="141"/>
      <c r="H1119" s="141"/>
      <c r="I1119" s="141"/>
      <c r="J1119" s="141"/>
      <c r="K1119" s="141"/>
    </row>
    <row r="1120" spans="1:11" x14ac:dyDescent="0.25">
      <c r="A1120" s="148"/>
      <c r="B1120" s="148"/>
      <c r="C1120" s="148"/>
      <c r="D1120" s="148"/>
      <c r="E1120" s="141"/>
      <c r="F1120" s="141"/>
      <c r="G1120" s="141"/>
      <c r="H1120" s="141"/>
      <c r="I1120" s="141"/>
      <c r="J1120" s="141"/>
      <c r="K1120" s="141"/>
    </row>
    <row r="1121" spans="1:11" x14ac:dyDescent="0.25">
      <c r="A1121" s="148"/>
      <c r="B1121" s="148"/>
      <c r="C1121" s="148"/>
      <c r="D1121" s="148"/>
      <c r="E1121" s="141"/>
      <c r="F1121" s="141"/>
      <c r="G1121" s="141"/>
      <c r="H1121" s="141"/>
      <c r="I1121" s="141"/>
      <c r="J1121" s="141"/>
      <c r="K1121" s="141"/>
    </row>
    <row r="1122" spans="1:11" x14ac:dyDescent="0.25">
      <c r="A1122" s="148"/>
      <c r="B1122" s="148"/>
      <c r="C1122" s="148"/>
      <c r="D1122" s="148"/>
      <c r="E1122" s="141"/>
      <c r="F1122" s="141"/>
      <c r="G1122" s="141"/>
      <c r="H1122" s="141"/>
      <c r="I1122" s="141"/>
      <c r="J1122" s="141"/>
      <c r="K1122" s="141"/>
    </row>
    <row r="1123" spans="1:11" x14ac:dyDescent="0.25">
      <c r="A1123" s="148"/>
      <c r="B1123" s="148"/>
      <c r="C1123" s="148"/>
      <c r="D1123" s="148"/>
      <c r="E1123" s="141"/>
      <c r="F1123" s="141"/>
      <c r="G1123" s="141"/>
      <c r="H1123" s="141"/>
      <c r="I1123" s="141"/>
      <c r="J1123" s="141"/>
      <c r="K1123" s="141"/>
    </row>
    <row r="1124" spans="1:11" x14ac:dyDescent="0.25">
      <c r="A1124" s="148"/>
      <c r="B1124" s="148"/>
      <c r="C1124" s="148"/>
      <c r="D1124" s="148"/>
      <c r="E1124" s="141"/>
      <c r="F1124" s="141"/>
      <c r="G1124" s="141"/>
      <c r="H1124" s="141"/>
      <c r="I1124" s="141"/>
      <c r="J1124" s="141"/>
      <c r="K1124" s="141"/>
    </row>
    <row r="1125" spans="1:11" x14ac:dyDescent="0.25">
      <c r="A1125" s="148"/>
      <c r="B1125" s="148"/>
      <c r="C1125" s="148"/>
      <c r="D1125" s="148"/>
      <c r="E1125" s="141"/>
      <c r="F1125" s="141"/>
      <c r="G1125" s="141"/>
      <c r="H1125" s="141"/>
      <c r="I1125" s="141"/>
      <c r="J1125" s="141"/>
      <c r="K1125" s="141"/>
    </row>
    <row r="1126" spans="1:11" x14ac:dyDescent="0.25">
      <c r="A1126" s="148"/>
      <c r="B1126" s="148"/>
      <c r="C1126" s="148"/>
      <c r="D1126" s="148"/>
      <c r="E1126" s="141"/>
      <c r="F1126" s="141"/>
      <c r="G1126" s="141"/>
      <c r="H1126" s="141"/>
      <c r="I1126" s="141"/>
      <c r="J1126" s="141"/>
      <c r="K1126" s="141"/>
    </row>
    <row r="1127" spans="1:11" x14ac:dyDescent="0.25">
      <c r="A1127" s="148"/>
      <c r="B1127" s="148"/>
      <c r="C1127" s="148"/>
      <c r="D1127" s="148"/>
      <c r="E1127" s="141"/>
      <c r="F1127" s="141"/>
      <c r="G1127" s="141"/>
      <c r="H1127" s="141"/>
      <c r="I1127" s="141"/>
      <c r="J1127" s="141"/>
      <c r="K1127" s="141"/>
    </row>
    <row r="1128" spans="1:11" x14ac:dyDescent="0.25">
      <c r="A1128" s="148"/>
      <c r="B1128" s="148"/>
      <c r="C1128" s="148"/>
      <c r="D1128" s="148"/>
      <c r="E1128" s="141"/>
      <c r="F1128" s="141"/>
      <c r="G1128" s="141"/>
      <c r="H1128" s="141"/>
      <c r="I1128" s="141"/>
      <c r="J1128" s="141"/>
      <c r="K1128" s="141"/>
    </row>
    <row r="1129" spans="1:11" x14ac:dyDescent="0.25">
      <c r="A1129" s="148"/>
      <c r="B1129" s="148"/>
      <c r="C1129" s="148"/>
      <c r="D1129" s="148"/>
      <c r="E1129" s="141"/>
      <c r="F1129" s="141"/>
      <c r="G1129" s="141"/>
      <c r="H1129" s="141"/>
      <c r="I1129" s="141"/>
      <c r="J1129" s="141"/>
      <c r="K1129" s="141"/>
    </row>
    <row r="1130" spans="1:11" x14ac:dyDescent="0.25">
      <c r="A1130" s="148"/>
      <c r="B1130" s="148"/>
      <c r="C1130" s="148"/>
      <c r="D1130" s="148"/>
      <c r="E1130" s="141"/>
      <c r="F1130" s="141"/>
      <c r="G1130" s="141"/>
      <c r="H1130" s="141"/>
      <c r="I1130" s="141"/>
      <c r="J1130" s="141"/>
      <c r="K1130" s="141"/>
    </row>
    <row r="1131" spans="1:11" x14ac:dyDescent="0.25">
      <c r="A1131" s="148"/>
      <c r="B1131" s="148"/>
      <c r="C1131" s="148"/>
      <c r="D1131" s="148"/>
      <c r="E1131" s="141"/>
      <c r="F1131" s="141"/>
      <c r="G1131" s="141"/>
      <c r="H1131" s="141"/>
      <c r="I1131" s="141"/>
      <c r="J1131" s="141"/>
      <c r="K1131" s="141"/>
    </row>
    <row r="1132" spans="1:11" x14ac:dyDescent="0.25">
      <c r="A1132" s="148"/>
      <c r="B1132" s="148"/>
      <c r="C1132" s="148"/>
      <c r="D1132" s="148"/>
      <c r="E1132" s="141"/>
      <c r="F1132" s="141"/>
      <c r="G1132" s="141"/>
      <c r="H1132" s="141"/>
      <c r="I1132" s="141"/>
      <c r="J1132" s="141"/>
      <c r="K1132" s="141"/>
    </row>
    <row r="1133" spans="1:11" x14ac:dyDescent="0.25">
      <c r="A1133" s="148"/>
      <c r="B1133" s="148"/>
      <c r="C1133" s="148"/>
      <c r="D1133" s="148"/>
      <c r="E1133" s="141"/>
      <c r="F1133" s="141"/>
      <c r="G1133" s="141"/>
      <c r="H1133" s="141"/>
      <c r="I1133" s="141"/>
      <c r="J1133" s="141"/>
      <c r="K1133" s="141"/>
    </row>
    <row r="1134" spans="1:11" x14ac:dyDescent="0.25">
      <c r="A1134" s="148"/>
      <c r="B1134" s="148"/>
      <c r="C1134" s="148"/>
      <c r="D1134" s="148"/>
      <c r="E1134" s="141"/>
      <c r="F1134" s="141"/>
      <c r="G1134" s="141"/>
      <c r="H1134" s="141"/>
      <c r="I1134" s="141"/>
      <c r="J1134" s="141"/>
      <c r="K1134" s="141"/>
    </row>
    <row r="1135" spans="1:11" x14ac:dyDescent="0.25">
      <c r="A1135" s="148"/>
      <c r="B1135" s="148"/>
      <c r="C1135" s="148"/>
      <c r="D1135" s="148"/>
      <c r="E1135" s="141"/>
      <c r="F1135" s="141"/>
      <c r="G1135" s="141"/>
      <c r="H1135" s="141"/>
      <c r="I1135" s="141"/>
      <c r="J1135" s="141"/>
      <c r="K1135" s="141"/>
    </row>
    <row r="1136" spans="1:11" x14ac:dyDescent="0.25">
      <c r="A1136" s="148"/>
      <c r="B1136" s="148"/>
      <c r="C1136" s="148"/>
      <c r="D1136" s="148"/>
      <c r="E1136" s="141"/>
      <c r="F1136" s="141"/>
      <c r="G1136" s="141"/>
      <c r="H1136" s="141"/>
      <c r="I1136" s="141"/>
      <c r="J1136" s="141"/>
      <c r="K1136" s="141"/>
    </row>
    <row r="1137" spans="1:11" x14ac:dyDescent="0.25">
      <c r="A1137" s="148"/>
      <c r="B1137" s="148"/>
      <c r="C1137" s="148"/>
      <c r="D1137" s="148"/>
      <c r="E1137" s="141"/>
      <c r="F1137" s="141"/>
      <c r="G1137" s="141"/>
      <c r="H1137" s="141"/>
      <c r="I1137" s="141"/>
      <c r="J1137" s="141"/>
      <c r="K1137" s="141"/>
    </row>
    <row r="1138" spans="1:11" x14ac:dyDescent="0.25">
      <c r="A1138" s="148"/>
      <c r="B1138" s="148"/>
      <c r="C1138" s="148"/>
      <c r="D1138" s="148"/>
      <c r="E1138" s="141"/>
      <c r="F1138" s="141"/>
      <c r="G1138" s="141"/>
      <c r="H1138" s="141"/>
      <c r="I1138" s="141"/>
      <c r="J1138" s="141"/>
      <c r="K1138" s="141"/>
    </row>
    <row r="1139" spans="1:11" x14ac:dyDescent="0.25">
      <c r="A1139" s="148"/>
      <c r="B1139" s="148"/>
      <c r="C1139" s="148"/>
      <c r="D1139" s="148"/>
      <c r="E1139" s="141"/>
      <c r="F1139" s="141"/>
      <c r="G1139" s="141"/>
      <c r="H1139" s="141"/>
      <c r="I1139" s="141"/>
      <c r="J1139" s="141"/>
      <c r="K1139" s="141"/>
    </row>
    <row r="1140" spans="1:11" x14ac:dyDescent="0.25">
      <c r="A1140" s="148"/>
      <c r="B1140" s="148"/>
      <c r="C1140" s="148"/>
      <c r="D1140" s="148"/>
      <c r="E1140" s="141"/>
      <c r="F1140" s="141"/>
      <c r="G1140" s="141"/>
      <c r="H1140" s="141"/>
      <c r="I1140" s="141"/>
      <c r="J1140" s="141"/>
      <c r="K1140" s="141"/>
    </row>
    <row r="1141" spans="1:11" x14ac:dyDescent="0.25">
      <c r="A1141" s="148"/>
      <c r="B1141" s="148"/>
      <c r="C1141" s="148"/>
      <c r="D1141" s="148"/>
      <c r="E1141" s="141"/>
      <c r="F1141" s="141"/>
      <c r="G1141" s="141"/>
      <c r="H1141" s="141"/>
      <c r="I1141" s="141"/>
      <c r="J1141" s="141"/>
      <c r="K1141" s="141"/>
    </row>
    <row r="1142" spans="1:11" x14ac:dyDescent="0.25">
      <c r="A1142" s="148"/>
      <c r="B1142" s="148"/>
      <c r="C1142" s="148"/>
      <c r="D1142" s="148"/>
      <c r="E1142" s="141"/>
      <c r="F1142" s="141"/>
      <c r="G1142" s="141"/>
      <c r="H1142" s="141"/>
      <c r="I1142" s="141"/>
      <c r="J1142" s="141"/>
      <c r="K1142" s="141"/>
    </row>
    <row r="1143" spans="1:11" x14ac:dyDescent="0.25">
      <c r="A1143" s="148"/>
      <c r="B1143" s="148"/>
      <c r="C1143" s="148"/>
      <c r="D1143" s="148"/>
      <c r="E1143" s="141"/>
      <c r="F1143" s="141"/>
      <c r="G1143" s="141"/>
      <c r="H1143" s="141"/>
      <c r="I1143" s="141"/>
      <c r="J1143" s="141"/>
      <c r="K1143" s="141"/>
    </row>
    <row r="1144" spans="1:11" x14ac:dyDescent="0.25">
      <c r="A1144" s="148"/>
      <c r="B1144" s="148"/>
      <c r="C1144" s="148"/>
      <c r="D1144" s="148"/>
      <c r="E1144" s="141"/>
      <c r="F1144" s="141"/>
      <c r="G1144" s="141"/>
      <c r="H1144" s="141"/>
      <c r="I1144" s="141"/>
      <c r="J1144" s="141"/>
      <c r="K1144" s="141"/>
    </row>
    <row r="1145" spans="1:11" x14ac:dyDescent="0.25">
      <c r="A1145" s="148"/>
      <c r="B1145" s="148"/>
      <c r="C1145" s="148"/>
      <c r="D1145" s="148"/>
      <c r="E1145" s="141"/>
      <c r="F1145" s="141"/>
      <c r="G1145" s="141"/>
      <c r="H1145" s="141"/>
      <c r="I1145" s="141"/>
      <c r="J1145" s="141"/>
      <c r="K1145" s="141"/>
    </row>
    <row r="1146" spans="1:11" x14ac:dyDescent="0.25">
      <c r="A1146" s="148"/>
      <c r="B1146" s="148"/>
      <c r="C1146" s="148"/>
      <c r="D1146" s="148"/>
      <c r="E1146" s="141"/>
      <c r="F1146" s="141"/>
      <c r="G1146" s="141"/>
      <c r="H1146" s="141"/>
      <c r="I1146" s="141"/>
      <c r="J1146" s="141"/>
      <c r="K1146" s="141"/>
    </row>
    <row r="1147" spans="1:11" x14ac:dyDescent="0.25">
      <c r="A1147" s="148"/>
      <c r="B1147" s="148"/>
      <c r="C1147" s="148"/>
      <c r="D1147" s="148"/>
      <c r="E1147" s="141"/>
      <c r="F1147" s="141"/>
      <c r="G1147" s="141"/>
      <c r="H1147" s="141"/>
      <c r="I1147" s="141"/>
      <c r="J1147" s="141"/>
      <c r="K1147" s="141"/>
    </row>
    <row r="1148" spans="1:11" x14ac:dyDescent="0.25">
      <c r="A1148" s="148"/>
      <c r="B1148" s="148"/>
      <c r="C1148" s="148"/>
      <c r="D1148" s="148"/>
      <c r="E1148" s="141"/>
      <c r="F1148" s="141"/>
      <c r="G1148" s="141"/>
      <c r="H1148" s="141"/>
      <c r="I1148" s="141"/>
      <c r="J1148" s="141"/>
      <c r="K1148" s="141"/>
    </row>
    <row r="1149" spans="1:11" x14ac:dyDescent="0.25">
      <c r="A1149" s="148"/>
      <c r="B1149" s="148"/>
      <c r="C1149" s="148"/>
      <c r="D1149" s="148"/>
      <c r="E1149" s="141"/>
      <c r="F1149" s="141"/>
      <c r="G1149" s="141"/>
      <c r="H1149" s="141"/>
      <c r="I1149" s="141"/>
      <c r="J1149" s="141"/>
      <c r="K1149" s="141"/>
    </row>
    <row r="1150" spans="1:11" x14ac:dyDescent="0.25">
      <c r="A1150" s="148"/>
      <c r="B1150" s="148"/>
      <c r="C1150" s="148"/>
      <c r="D1150" s="148"/>
      <c r="E1150" s="141"/>
      <c r="F1150" s="141"/>
      <c r="G1150" s="141"/>
      <c r="H1150" s="141"/>
      <c r="I1150" s="141"/>
      <c r="J1150" s="141"/>
      <c r="K1150" s="141"/>
    </row>
    <row r="1151" spans="1:11" x14ac:dyDescent="0.25">
      <c r="A1151" s="148"/>
      <c r="B1151" s="148"/>
      <c r="C1151" s="148"/>
      <c r="D1151" s="148"/>
      <c r="E1151" s="141"/>
      <c r="F1151" s="141"/>
      <c r="G1151" s="141"/>
      <c r="H1151" s="141"/>
      <c r="I1151" s="141"/>
      <c r="J1151" s="141"/>
      <c r="K1151" s="141"/>
    </row>
    <row r="1152" spans="1:11" x14ac:dyDescent="0.25">
      <c r="A1152" s="148"/>
      <c r="B1152" s="148"/>
      <c r="C1152" s="148"/>
      <c r="D1152" s="148"/>
      <c r="E1152" s="141"/>
      <c r="F1152" s="141"/>
      <c r="G1152" s="141"/>
      <c r="H1152" s="141"/>
      <c r="I1152" s="141"/>
      <c r="J1152" s="141"/>
      <c r="K1152" s="141"/>
    </row>
    <row r="1153" spans="1:11" x14ac:dyDescent="0.25">
      <c r="A1153" s="148"/>
      <c r="B1153" s="148"/>
      <c r="C1153" s="148"/>
      <c r="D1153" s="148"/>
      <c r="E1153" s="141"/>
      <c r="F1153" s="141"/>
      <c r="G1153" s="141"/>
      <c r="H1153" s="141"/>
      <c r="I1153" s="141"/>
      <c r="J1153" s="141"/>
      <c r="K1153" s="141"/>
    </row>
    <row r="1154" spans="1:11" x14ac:dyDescent="0.25">
      <c r="A1154" s="148"/>
      <c r="B1154" s="148"/>
      <c r="C1154" s="148"/>
      <c r="D1154" s="148"/>
      <c r="E1154" s="141"/>
      <c r="F1154" s="141"/>
      <c r="G1154" s="141"/>
      <c r="H1154" s="141"/>
      <c r="I1154" s="141"/>
      <c r="J1154" s="141"/>
      <c r="K1154" s="141"/>
    </row>
    <row r="1155" spans="1:11" x14ac:dyDescent="0.25">
      <c r="A1155" s="148"/>
      <c r="B1155" s="148"/>
      <c r="C1155" s="148"/>
      <c r="D1155" s="148"/>
      <c r="E1155" s="141"/>
      <c r="F1155" s="141"/>
      <c r="G1155" s="141"/>
      <c r="H1155" s="141"/>
      <c r="I1155" s="141"/>
      <c r="J1155" s="141"/>
      <c r="K1155" s="141"/>
    </row>
    <row r="1156" spans="1:11" x14ac:dyDescent="0.25">
      <c r="A1156" s="148"/>
      <c r="B1156" s="148"/>
      <c r="C1156" s="148"/>
      <c r="D1156" s="148"/>
      <c r="E1156" s="141"/>
      <c r="F1156" s="141"/>
      <c r="G1156" s="141"/>
      <c r="H1156" s="141"/>
      <c r="I1156" s="141"/>
      <c r="J1156" s="141"/>
      <c r="K1156" s="141"/>
    </row>
    <row r="1157" spans="1:11" x14ac:dyDescent="0.25">
      <c r="A1157" s="148"/>
      <c r="B1157" s="148"/>
      <c r="C1157" s="148"/>
      <c r="D1157" s="148"/>
      <c r="E1157" s="141"/>
      <c r="F1157" s="141"/>
      <c r="G1157" s="141"/>
      <c r="H1157" s="141"/>
      <c r="I1157" s="141"/>
      <c r="J1157" s="141"/>
      <c r="K1157" s="141"/>
    </row>
    <row r="1158" spans="1:11" x14ac:dyDescent="0.25">
      <c r="A1158" s="148"/>
      <c r="B1158" s="148"/>
      <c r="C1158" s="148"/>
      <c r="D1158" s="148"/>
      <c r="E1158" s="141"/>
      <c r="F1158" s="141"/>
      <c r="G1158" s="141"/>
      <c r="H1158" s="141"/>
      <c r="I1158" s="141"/>
      <c r="J1158" s="141"/>
      <c r="K1158" s="141"/>
    </row>
    <row r="1159" spans="1:11" x14ac:dyDescent="0.25">
      <c r="A1159" s="148"/>
      <c r="B1159" s="148"/>
      <c r="C1159" s="148"/>
      <c r="D1159" s="148"/>
      <c r="E1159" s="141"/>
      <c r="F1159" s="141"/>
      <c r="G1159" s="141"/>
      <c r="H1159" s="141"/>
      <c r="I1159" s="141"/>
      <c r="J1159" s="141"/>
      <c r="K1159" s="141"/>
    </row>
    <row r="1160" spans="1:11" x14ac:dyDescent="0.25">
      <c r="A1160" s="148"/>
      <c r="B1160" s="148"/>
      <c r="C1160" s="148"/>
      <c r="D1160" s="148"/>
      <c r="E1160" s="141"/>
      <c r="F1160" s="141"/>
      <c r="G1160" s="141"/>
      <c r="H1160" s="141"/>
      <c r="I1160" s="141"/>
      <c r="J1160" s="141"/>
      <c r="K1160" s="141"/>
    </row>
    <row r="1161" spans="1:11" x14ac:dyDescent="0.25">
      <c r="A1161" s="148"/>
      <c r="B1161" s="148"/>
      <c r="C1161" s="148"/>
      <c r="D1161" s="148"/>
      <c r="E1161" s="141"/>
      <c r="F1161" s="141"/>
      <c r="G1161" s="141"/>
      <c r="H1161" s="141"/>
      <c r="I1161" s="141"/>
      <c r="J1161" s="141"/>
      <c r="K1161" s="141"/>
    </row>
    <row r="1162" spans="1:11" x14ac:dyDescent="0.25">
      <c r="A1162" s="148"/>
      <c r="B1162" s="148"/>
      <c r="C1162" s="148"/>
      <c r="D1162" s="148"/>
      <c r="E1162" s="141"/>
      <c r="F1162" s="141"/>
      <c r="G1162" s="141"/>
      <c r="H1162" s="141"/>
      <c r="I1162" s="141"/>
      <c r="J1162" s="141"/>
      <c r="K1162" s="141"/>
    </row>
    <row r="1163" spans="1:11" x14ac:dyDescent="0.25">
      <c r="A1163" s="148"/>
      <c r="B1163" s="148"/>
      <c r="C1163" s="148"/>
      <c r="D1163" s="148"/>
      <c r="E1163" s="141"/>
      <c r="F1163" s="141"/>
      <c r="G1163" s="141"/>
      <c r="H1163" s="141"/>
      <c r="I1163" s="141"/>
      <c r="J1163" s="141"/>
      <c r="K1163" s="141"/>
    </row>
    <row r="1164" spans="1:11" x14ac:dyDescent="0.25">
      <c r="A1164" s="148"/>
      <c r="B1164" s="148"/>
      <c r="C1164" s="148"/>
      <c r="D1164" s="148"/>
      <c r="E1164" s="141"/>
      <c r="F1164" s="141"/>
      <c r="G1164" s="141"/>
      <c r="H1164" s="141"/>
      <c r="I1164" s="141"/>
      <c r="J1164" s="141"/>
      <c r="K1164" s="141"/>
    </row>
    <row r="1165" spans="1:11" x14ac:dyDescent="0.25">
      <c r="A1165" s="148"/>
      <c r="B1165" s="148"/>
      <c r="C1165" s="148"/>
      <c r="D1165" s="148"/>
      <c r="E1165" s="141"/>
      <c r="F1165" s="141"/>
      <c r="G1165" s="141"/>
      <c r="H1165" s="141"/>
      <c r="I1165" s="141"/>
      <c r="J1165" s="141"/>
      <c r="K1165" s="141"/>
    </row>
    <row r="1166" spans="1:11" x14ac:dyDescent="0.25">
      <c r="A1166" s="148"/>
      <c r="B1166" s="148"/>
      <c r="C1166" s="148"/>
      <c r="D1166" s="148"/>
      <c r="E1166" s="141"/>
      <c r="F1166" s="141"/>
      <c r="G1166" s="141"/>
      <c r="H1166" s="141"/>
      <c r="I1166" s="141"/>
      <c r="J1166" s="141"/>
      <c r="K1166" s="141"/>
    </row>
    <row r="1167" spans="1:11" x14ac:dyDescent="0.25">
      <c r="A1167" s="148"/>
      <c r="B1167" s="148"/>
      <c r="C1167" s="148"/>
      <c r="D1167" s="148"/>
      <c r="E1167" s="141"/>
      <c r="F1167" s="141"/>
      <c r="G1167" s="141"/>
      <c r="H1167" s="141"/>
      <c r="I1167" s="141"/>
      <c r="J1167" s="141"/>
      <c r="K1167" s="141"/>
    </row>
    <row r="1168" spans="1:11" x14ac:dyDescent="0.25">
      <c r="A1168" s="148"/>
      <c r="B1168" s="148"/>
      <c r="C1168" s="148"/>
      <c r="D1168" s="148"/>
      <c r="E1168" s="141"/>
      <c r="F1168" s="141"/>
      <c r="G1168" s="141"/>
      <c r="H1168" s="141"/>
      <c r="I1168" s="141"/>
      <c r="J1168" s="141"/>
      <c r="K1168" s="141"/>
    </row>
    <row r="1169" spans="1:11" x14ac:dyDescent="0.25">
      <c r="A1169" s="148"/>
      <c r="B1169" s="148"/>
      <c r="C1169" s="148"/>
      <c r="D1169" s="148"/>
      <c r="E1169" s="141"/>
      <c r="F1169" s="141"/>
      <c r="G1169" s="141"/>
      <c r="H1169" s="141"/>
      <c r="I1169" s="141"/>
      <c r="J1169" s="141"/>
      <c r="K1169" s="141"/>
    </row>
    <row r="1170" spans="1:11" x14ac:dyDescent="0.25">
      <c r="A1170" s="148"/>
      <c r="B1170" s="148"/>
      <c r="C1170" s="148"/>
      <c r="D1170" s="148"/>
      <c r="E1170" s="141"/>
      <c r="F1170" s="141"/>
      <c r="G1170" s="141"/>
      <c r="H1170" s="141"/>
      <c r="I1170" s="141"/>
      <c r="J1170" s="141"/>
      <c r="K1170" s="141"/>
    </row>
    <row r="1171" spans="1:11" x14ac:dyDescent="0.25">
      <c r="A1171" s="148"/>
      <c r="B1171" s="148"/>
      <c r="C1171" s="148"/>
      <c r="D1171" s="148"/>
      <c r="E1171" s="141"/>
      <c r="F1171" s="141"/>
      <c r="G1171" s="141"/>
      <c r="H1171" s="141"/>
      <c r="I1171" s="141"/>
      <c r="J1171" s="141"/>
      <c r="K1171" s="141"/>
    </row>
    <row r="1172" spans="1:11" x14ac:dyDescent="0.25">
      <c r="A1172" s="148"/>
      <c r="B1172" s="148"/>
      <c r="C1172" s="148"/>
      <c r="D1172" s="148"/>
      <c r="E1172" s="141"/>
      <c r="F1172" s="141"/>
      <c r="G1172" s="141"/>
      <c r="H1172" s="141"/>
      <c r="I1172" s="141"/>
      <c r="J1172" s="141"/>
      <c r="K1172" s="141"/>
    </row>
    <row r="1173" spans="1:11" x14ac:dyDescent="0.25">
      <c r="A1173" s="148"/>
      <c r="B1173" s="148"/>
      <c r="C1173" s="148"/>
      <c r="D1173" s="148"/>
      <c r="E1173" s="141"/>
      <c r="F1173" s="141"/>
      <c r="G1173" s="141"/>
      <c r="H1173" s="141"/>
      <c r="I1173" s="141"/>
      <c r="J1173" s="141"/>
      <c r="K1173" s="141"/>
    </row>
    <row r="1174" spans="1:11" x14ac:dyDescent="0.25">
      <c r="A1174" s="148"/>
      <c r="B1174" s="148"/>
      <c r="C1174" s="148"/>
      <c r="D1174" s="148"/>
      <c r="E1174" s="141"/>
      <c r="F1174" s="141"/>
      <c r="G1174" s="141"/>
      <c r="H1174" s="141"/>
      <c r="I1174" s="141"/>
      <c r="J1174" s="141"/>
      <c r="K1174" s="141"/>
    </row>
    <row r="1175" spans="1:11" x14ac:dyDescent="0.25">
      <c r="A1175" s="148"/>
      <c r="B1175" s="148"/>
      <c r="C1175" s="148"/>
      <c r="D1175" s="148"/>
      <c r="E1175" s="141"/>
      <c r="F1175" s="141"/>
      <c r="G1175" s="141"/>
      <c r="H1175" s="141"/>
      <c r="I1175" s="141"/>
      <c r="J1175" s="141"/>
      <c r="K1175" s="141"/>
    </row>
    <row r="1176" spans="1:11" x14ac:dyDescent="0.25">
      <c r="A1176" s="148"/>
      <c r="B1176" s="148"/>
      <c r="C1176" s="148"/>
      <c r="D1176" s="148"/>
      <c r="E1176" s="141"/>
      <c r="F1176" s="141"/>
      <c r="G1176" s="141"/>
      <c r="H1176" s="141"/>
      <c r="I1176" s="141"/>
      <c r="J1176" s="141"/>
      <c r="K1176" s="141"/>
    </row>
    <row r="1177" spans="1:11" x14ac:dyDescent="0.25">
      <c r="A1177" s="148"/>
      <c r="B1177" s="148"/>
      <c r="C1177" s="148"/>
      <c r="D1177" s="148"/>
      <c r="E1177" s="141"/>
      <c r="F1177" s="141"/>
      <c r="G1177" s="141"/>
      <c r="H1177" s="141"/>
      <c r="I1177" s="141"/>
      <c r="J1177" s="141"/>
      <c r="K1177" s="141"/>
    </row>
    <row r="1178" spans="1:11" x14ac:dyDescent="0.25">
      <c r="A1178" s="148"/>
      <c r="B1178" s="148"/>
      <c r="C1178" s="148"/>
      <c r="D1178" s="148"/>
      <c r="E1178" s="141"/>
      <c r="F1178" s="141"/>
      <c r="G1178" s="141"/>
      <c r="H1178" s="141"/>
      <c r="I1178" s="141"/>
      <c r="J1178" s="141"/>
      <c r="K1178" s="141"/>
    </row>
    <row r="1179" spans="1:11" x14ac:dyDescent="0.25">
      <c r="A1179" s="148"/>
      <c r="B1179" s="148"/>
      <c r="C1179" s="148"/>
      <c r="D1179" s="148"/>
      <c r="E1179" s="141"/>
      <c r="F1179" s="141"/>
      <c r="G1179" s="141"/>
      <c r="H1179" s="141"/>
      <c r="I1179" s="141"/>
      <c r="J1179" s="141"/>
      <c r="K1179" s="141"/>
    </row>
    <row r="1180" spans="1:11" x14ac:dyDescent="0.25">
      <c r="A1180" s="148"/>
      <c r="B1180" s="148"/>
      <c r="C1180" s="148"/>
      <c r="D1180" s="148"/>
      <c r="E1180" s="141"/>
      <c r="F1180" s="141"/>
      <c r="G1180" s="141"/>
      <c r="H1180" s="141"/>
      <c r="I1180" s="141"/>
      <c r="J1180" s="141"/>
      <c r="K1180" s="141"/>
    </row>
    <row r="1181" spans="1:11" x14ac:dyDescent="0.25">
      <c r="A1181" s="148"/>
      <c r="B1181" s="148"/>
      <c r="C1181" s="148"/>
      <c r="D1181" s="148"/>
      <c r="E1181" s="141"/>
      <c r="F1181" s="141"/>
      <c r="G1181" s="141"/>
      <c r="H1181" s="141"/>
      <c r="I1181" s="141"/>
      <c r="J1181" s="141"/>
      <c r="K1181" s="141"/>
    </row>
    <row r="1182" spans="1:11" x14ac:dyDescent="0.25">
      <c r="A1182" s="148"/>
      <c r="B1182" s="148"/>
      <c r="C1182" s="148"/>
      <c r="D1182" s="148"/>
      <c r="E1182" s="141"/>
      <c r="F1182" s="141"/>
      <c r="G1182" s="141"/>
      <c r="H1182" s="141"/>
      <c r="I1182" s="141"/>
      <c r="J1182" s="141"/>
      <c r="K1182" s="141"/>
    </row>
    <row r="1183" spans="1:11" x14ac:dyDescent="0.25">
      <c r="A1183" s="148"/>
      <c r="B1183" s="148"/>
      <c r="C1183" s="148"/>
      <c r="D1183" s="148"/>
      <c r="E1183" s="141"/>
      <c r="F1183" s="141"/>
      <c r="G1183" s="141"/>
      <c r="H1183" s="141"/>
      <c r="I1183" s="141"/>
      <c r="J1183" s="141"/>
      <c r="K1183" s="141"/>
    </row>
    <row r="1184" spans="1:11" x14ac:dyDescent="0.25">
      <c r="A1184" s="148"/>
      <c r="B1184" s="148"/>
      <c r="C1184" s="148"/>
      <c r="D1184" s="148"/>
      <c r="E1184" s="141"/>
      <c r="F1184" s="141"/>
      <c r="G1184" s="141"/>
      <c r="H1184" s="141"/>
      <c r="I1184" s="141"/>
      <c r="J1184" s="141"/>
      <c r="K1184" s="141"/>
    </row>
    <row r="1185" spans="1:11" x14ac:dyDescent="0.25">
      <c r="A1185" s="148"/>
      <c r="B1185" s="148"/>
      <c r="C1185" s="148"/>
      <c r="D1185" s="148"/>
      <c r="E1185" s="141"/>
      <c r="F1185" s="141"/>
      <c r="G1185" s="141"/>
      <c r="H1185" s="141"/>
      <c r="I1185" s="141"/>
      <c r="J1185" s="141"/>
      <c r="K1185" s="141"/>
    </row>
    <row r="1186" spans="1:11" x14ac:dyDescent="0.25">
      <c r="A1186" s="148"/>
      <c r="B1186" s="148"/>
      <c r="C1186" s="148"/>
      <c r="D1186" s="148"/>
      <c r="E1186" s="141"/>
      <c r="F1186" s="141"/>
      <c r="G1186" s="141"/>
      <c r="H1186" s="141"/>
      <c r="I1186" s="141"/>
      <c r="J1186" s="141"/>
      <c r="K1186" s="141"/>
    </row>
    <row r="1187" spans="1:11" x14ac:dyDescent="0.25">
      <c r="A1187" s="148"/>
      <c r="B1187" s="148"/>
      <c r="C1187" s="148"/>
      <c r="D1187" s="148"/>
      <c r="E1187" s="141"/>
      <c r="F1187" s="141"/>
      <c r="G1187" s="141"/>
      <c r="H1187" s="141"/>
      <c r="I1187" s="141"/>
      <c r="J1187" s="141"/>
      <c r="K1187" s="141"/>
    </row>
    <row r="1188" spans="1:11" x14ac:dyDescent="0.25">
      <c r="A1188" s="148"/>
      <c r="B1188" s="148"/>
      <c r="C1188" s="148"/>
      <c r="D1188" s="148"/>
      <c r="E1188" s="141"/>
      <c r="F1188" s="141"/>
      <c r="G1188" s="141"/>
      <c r="H1188" s="141"/>
      <c r="I1188" s="141"/>
      <c r="J1188" s="141"/>
      <c r="K1188" s="141"/>
    </row>
    <row r="1189" spans="1:11" x14ac:dyDescent="0.25">
      <c r="A1189" s="148"/>
      <c r="B1189" s="148"/>
      <c r="C1189" s="148"/>
      <c r="D1189" s="148"/>
      <c r="E1189" s="141"/>
      <c r="F1189" s="141"/>
      <c r="G1189" s="141"/>
      <c r="H1189" s="141"/>
      <c r="I1189" s="141"/>
      <c r="J1189" s="141"/>
      <c r="K1189" s="141"/>
    </row>
    <row r="1190" spans="1:11" x14ac:dyDescent="0.25">
      <c r="A1190" s="148"/>
      <c r="B1190" s="148"/>
      <c r="C1190" s="148"/>
      <c r="D1190" s="148"/>
      <c r="E1190" s="141"/>
      <c r="F1190" s="141"/>
      <c r="G1190" s="141"/>
      <c r="H1190" s="141"/>
      <c r="I1190" s="141"/>
      <c r="J1190" s="141"/>
      <c r="K1190" s="141"/>
    </row>
    <row r="1191" spans="1:11" x14ac:dyDescent="0.25">
      <c r="A1191" s="148"/>
      <c r="B1191" s="148"/>
      <c r="C1191" s="148"/>
      <c r="D1191" s="148"/>
      <c r="E1191" s="141"/>
      <c r="F1191" s="141"/>
      <c r="G1191" s="141"/>
      <c r="H1191" s="141"/>
      <c r="I1191" s="141"/>
      <c r="J1191" s="141"/>
      <c r="K1191" s="141"/>
    </row>
    <row r="1192" spans="1:11" x14ac:dyDescent="0.25">
      <c r="A1192" s="148"/>
      <c r="B1192" s="148"/>
      <c r="C1192" s="148"/>
      <c r="D1192" s="148"/>
      <c r="E1192" s="141"/>
      <c r="F1192" s="141"/>
      <c r="G1192" s="141"/>
      <c r="H1192" s="141"/>
      <c r="I1192" s="141"/>
      <c r="J1192" s="141"/>
      <c r="K1192" s="141"/>
    </row>
    <row r="1193" spans="1:11" x14ac:dyDescent="0.25">
      <c r="A1193" s="148"/>
      <c r="B1193" s="148"/>
      <c r="C1193" s="148"/>
      <c r="D1193" s="148"/>
      <c r="E1193" s="141"/>
      <c r="F1193" s="141"/>
      <c r="G1193" s="141"/>
      <c r="H1193" s="141"/>
      <c r="I1193" s="141"/>
      <c r="J1193" s="141"/>
      <c r="K1193" s="141"/>
    </row>
    <row r="1194" spans="1:11" x14ac:dyDescent="0.25">
      <c r="A1194" s="148"/>
      <c r="B1194" s="148"/>
      <c r="C1194" s="148"/>
      <c r="D1194" s="148"/>
      <c r="E1194" s="141"/>
      <c r="F1194" s="141"/>
      <c r="G1194" s="141"/>
      <c r="H1194" s="141"/>
      <c r="I1194" s="141"/>
      <c r="J1194" s="141"/>
      <c r="K1194" s="141"/>
    </row>
    <row r="1195" spans="1:11" x14ac:dyDescent="0.25">
      <c r="A1195" s="148"/>
      <c r="B1195" s="148"/>
      <c r="C1195" s="148"/>
      <c r="D1195" s="148"/>
      <c r="E1195" s="141"/>
      <c r="F1195" s="141"/>
      <c r="G1195" s="141"/>
      <c r="H1195" s="141"/>
      <c r="I1195" s="141"/>
      <c r="J1195" s="141"/>
      <c r="K1195" s="141"/>
    </row>
    <row r="1196" spans="1:11" x14ac:dyDescent="0.25">
      <c r="A1196" s="148"/>
      <c r="B1196" s="148"/>
      <c r="C1196" s="148"/>
      <c r="D1196" s="148"/>
      <c r="E1196" s="141"/>
      <c r="F1196" s="141"/>
      <c r="G1196" s="141"/>
      <c r="H1196" s="141"/>
      <c r="I1196" s="141"/>
      <c r="J1196" s="141"/>
      <c r="K1196" s="141"/>
    </row>
    <row r="1197" spans="1:11" x14ac:dyDescent="0.25">
      <c r="A1197" s="148"/>
      <c r="B1197" s="148"/>
      <c r="C1197" s="148"/>
      <c r="D1197" s="148"/>
      <c r="E1197" s="141"/>
      <c r="F1197" s="141"/>
      <c r="G1197" s="141"/>
      <c r="H1197" s="141"/>
      <c r="I1197" s="141"/>
      <c r="J1197" s="141"/>
      <c r="K1197" s="141"/>
    </row>
    <row r="1198" spans="1:11" x14ac:dyDescent="0.25">
      <c r="A1198" s="148"/>
      <c r="B1198" s="148"/>
      <c r="C1198" s="148"/>
      <c r="D1198" s="148"/>
      <c r="E1198" s="141"/>
      <c r="F1198" s="141"/>
      <c r="G1198" s="141"/>
      <c r="H1198" s="141"/>
      <c r="I1198" s="141"/>
      <c r="J1198" s="141"/>
      <c r="K1198" s="141"/>
    </row>
    <row r="1199" spans="1:11" x14ac:dyDescent="0.25">
      <c r="A1199" s="148"/>
      <c r="B1199" s="148"/>
      <c r="C1199" s="148"/>
      <c r="D1199" s="148"/>
      <c r="E1199" s="141"/>
      <c r="F1199" s="141"/>
      <c r="G1199" s="141"/>
      <c r="H1199" s="141"/>
      <c r="I1199" s="141"/>
      <c r="J1199" s="141"/>
      <c r="K1199" s="141"/>
    </row>
    <row r="1200" spans="1:11" x14ac:dyDescent="0.25">
      <c r="A1200" s="148"/>
      <c r="B1200" s="148"/>
      <c r="C1200" s="148"/>
      <c r="D1200" s="148"/>
      <c r="E1200" s="141"/>
      <c r="F1200" s="141"/>
      <c r="G1200" s="141"/>
      <c r="H1200" s="141"/>
      <c r="I1200" s="141"/>
      <c r="J1200" s="141"/>
      <c r="K1200" s="141"/>
    </row>
    <row r="1201" spans="1:11" x14ac:dyDescent="0.25">
      <c r="A1201" s="148"/>
      <c r="B1201" s="148"/>
      <c r="C1201" s="148"/>
      <c r="D1201" s="148"/>
      <c r="E1201" s="141"/>
      <c r="F1201" s="141"/>
      <c r="G1201" s="141"/>
      <c r="H1201" s="141"/>
      <c r="I1201" s="141"/>
      <c r="J1201" s="141"/>
      <c r="K1201" s="141"/>
    </row>
    <row r="1202" spans="1:11" x14ac:dyDescent="0.25">
      <c r="A1202" s="148"/>
      <c r="B1202" s="148"/>
      <c r="C1202" s="148"/>
      <c r="D1202" s="148"/>
      <c r="E1202" s="141"/>
      <c r="F1202" s="141"/>
      <c r="G1202" s="141"/>
      <c r="H1202" s="141"/>
      <c r="I1202" s="141"/>
      <c r="J1202" s="141"/>
      <c r="K1202" s="141"/>
    </row>
    <row r="1203" spans="1:11" x14ac:dyDescent="0.25">
      <c r="A1203" s="148"/>
      <c r="B1203" s="148"/>
      <c r="C1203" s="148"/>
      <c r="D1203" s="148"/>
      <c r="E1203" s="141"/>
      <c r="F1203" s="141"/>
      <c r="G1203" s="141"/>
      <c r="H1203" s="141"/>
      <c r="I1203" s="141"/>
      <c r="J1203" s="141"/>
      <c r="K1203" s="141"/>
    </row>
    <row r="1204" spans="1:11" x14ac:dyDescent="0.25">
      <c r="A1204" s="148"/>
      <c r="B1204" s="148"/>
      <c r="C1204" s="148"/>
      <c r="D1204" s="148"/>
      <c r="E1204" s="141"/>
      <c r="F1204" s="141"/>
      <c r="G1204" s="141"/>
      <c r="H1204" s="141"/>
      <c r="I1204" s="141"/>
      <c r="J1204" s="141"/>
      <c r="K1204" s="141"/>
    </row>
    <row r="1205" spans="1:11" x14ac:dyDescent="0.25">
      <c r="A1205" s="148"/>
      <c r="B1205" s="148"/>
      <c r="C1205" s="148"/>
      <c r="D1205" s="148"/>
      <c r="E1205" s="141"/>
      <c r="F1205" s="141"/>
      <c r="G1205" s="141"/>
      <c r="H1205" s="141"/>
      <c r="I1205" s="141"/>
      <c r="J1205" s="141"/>
      <c r="K1205" s="141"/>
    </row>
    <row r="1206" spans="1:11" x14ac:dyDescent="0.25">
      <c r="A1206" s="148"/>
      <c r="B1206" s="148"/>
      <c r="C1206" s="148"/>
      <c r="D1206" s="148"/>
      <c r="E1206" s="141"/>
      <c r="F1206" s="141"/>
      <c r="G1206" s="141"/>
      <c r="H1206" s="141"/>
      <c r="I1206" s="141"/>
      <c r="J1206" s="141"/>
      <c r="K1206" s="141"/>
    </row>
    <row r="1207" spans="1:11" x14ac:dyDescent="0.25">
      <c r="A1207" s="148"/>
      <c r="B1207" s="148"/>
      <c r="C1207" s="148"/>
      <c r="D1207" s="148"/>
      <c r="E1207" s="141"/>
      <c r="F1207" s="141"/>
      <c r="G1207" s="141"/>
      <c r="H1207" s="141"/>
      <c r="I1207" s="141"/>
      <c r="J1207" s="141"/>
      <c r="K1207" s="141"/>
    </row>
    <row r="1208" spans="1:11" x14ac:dyDescent="0.25">
      <c r="A1208" s="148"/>
      <c r="B1208" s="148"/>
      <c r="C1208" s="148"/>
      <c r="D1208" s="148"/>
      <c r="E1208" s="141"/>
      <c r="F1208" s="141"/>
      <c r="G1208" s="141"/>
      <c r="H1208" s="141"/>
      <c r="I1208" s="141"/>
      <c r="J1208" s="141"/>
      <c r="K1208" s="141"/>
    </row>
    <row r="1209" spans="1:11" x14ac:dyDescent="0.25">
      <c r="A1209" s="148"/>
      <c r="B1209" s="148"/>
      <c r="C1209" s="148"/>
      <c r="D1209" s="148"/>
      <c r="E1209" s="141"/>
      <c r="F1209" s="141"/>
      <c r="G1209" s="141"/>
      <c r="H1209" s="141"/>
      <c r="I1209" s="141"/>
      <c r="J1209" s="141"/>
      <c r="K1209" s="141"/>
    </row>
    <row r="1210" spans="1:11" x14ac:dyDescent="0.25">
      <c r="A1210" s="148"/>
      <c r="B1210" s="148"/>
      <c r="C1210" s="148"/>
      <c r="D1210" s="148"/>
      <c r="E1210" s="141"/>
      <c r="F1210" s="141"/>
      <c r="G1210" s="141"/>
      <c r="H1210" s="141"/>
      <c r="I1210" s="141"/>
      <c r="J1210" s="141"/>
      <c r="K1210" s="141"/>
    </row>
    <row r="1211" spans="1:11" x14ac:dyDescent="0.25">
      <c r="A1211" s="148"/>
      <c r="B1211" s="148"/>
      <c r="C1211" s="148"/>
      <c r="D1211" s="148"/>
      <c r="E1211" s="141"/>
      <c r="F1211" s="141"/>
      <c r="G1211" s="141"/>
      <c r="H1211" s="141"/>
      <c r="I1211" s="141"/>
      <c r="J1211" s="141"/>
      <c r="K1211" s="141"/>
    </row>
    <row r="1212" spans="1:11" x14ac:dyDescent="0.25">
      <c r="A1212" s="148"/>
      <c r="B1212" s="148"/>
      <c r="C1212" s="148"/>
      <c r="D1212" s="148"/>
      <c r="E1212" s="141"/>
      <c r="F1212" s="141"/>
      <c r="G1212" s="141"/>
      <c r="H1212" s="141"/>
      <c r="I1212" s="141"/>
      <c r="J1212" s="141"/>
      <c r="K1212" s="141"/>
    </row>
    <row r="1213" spans="1:11" x14ac:dyDescent="0.25">
      <c r="A1213" s="148"/>
      <c r="B1213" s="148"/>
      <c r="C1213" s="148"/>
      <c r="D1213" s="148"/>
      <c r="E1213" s="141"/>
      <c r="F1213" s="141"/>
      <c r="G1213" s="141"/>
      <c r="H1213" s="141"/>
      <c r="I1213" s="141"/>
      <c r="J1213" s="141"/>
      <c r="K1213" s="141"/>
    </row>
    <row r="1214" spans="1:11" x14ac:dyDescent="0.25">
      <c r="A1214" s="148"/>
      <c r="B1214" s="148"/>
      <c r="C1214" s="148"/>
      <c r="D1214" s="148"/>
      <c r="E1214" s="141"/>
      <c r="F1214" s="141"/>
      <c r="G1214" s="141"/>
      <c r="H1214" s="141"/>
      <c r="I1214" s="141"/>
      <c r="J1214" s="141"/>
      <c r="K1214" s="141"/>
    </row>
    <row r="1215" spans="1:11" x14ac:dyDescent="0.25">
      <c r="A1215" s="148"/>
      <c r="B1215" s="148"/>
      <c r="C1215" s="148"/>
      <c r="D1215" s="148"/>
      <c r="E1215" s="141"/>
      <c r="F1215" s="141"/>
      <c r="G1215" s="141"/>
      <c r="H1215" s="141"/>
      <c r="I1215" s="141"/>
      <c r="J1215" s="141"/>
      <c r="K1215" s="141"/>
    </row>
    <row r="1216" spans="1:11" x14ac:dyDescent="0.25">
      <c r="A1216" s="148"/>
      <c r="B1216" s="148"/>
      <c r="C1216" s="148"/>
      <c r="D1216" s="148"/>
      <c r="E1216" s="141"/>
      <c r="F1216" s="141"/>
      <c r="G1216" s="141"/>
      <c r="H1216" s="141"/>
      <c r="I1216" s="141"/>
      <c r="J1216" s="141"/>
      <c r="K1216" s="141"/>
    </row>
    <row r="1217" spans="1:11" x14ac:dyDescent="0.25">
      <c r="A1217" s="148"/>
      <c r="B1217" s="148"/>
      <c r="C1217" s="148"/>
      <c r="D1217" s="148"/>
      <c r="E1217" s="141"/>
      <c r="F1217" s="141"/>
      <c r="G1217" s="141"/>
      <c r="H1217" s="141"/>
      <c r="I1217" s="141"/>
      <c r="J1217" s="141"/>
      <c r="K1217" s="141"/>
    </row>
    <row r="1218" spans="1:11" x14ac:dyDescent="0.25">
      <c r="A1218" s="148"/>
      <c r="B1218" s="148"/>
      <c r="C1218" s="148"/>
      <c r="D1218" s="148"/>
      <c r="E1218" s="141"/>
      <c r="F1218" s="141"/>
      <c r="G1218" s="141"/>
      <c r="H1218" s="141"/>
      <c r="I1218" s="141"/>
      <c r="J1218" s="141"/>
      <c r="K1218" s="141"/>
    </row>
    <row r="1219" spans="1:11" x14ac:dyDescent="0.25">
      <c r="A1219" s="148"/>
      <c r="B1219" s="148"/>
      <c r="C1219" s="148"/>
      <c r="D1219" s="148"/>
      <c r="E1219" s="141"/>
      <c r="F1219" s="141"/>
      <c r="G1219" s="141"/>
      <c r="H1219" s="141"/>
      <c r="I1219" s="141"/>
      <c r="J1219" s="141"/>
      <c r="K1219" s="141"/>
    </row>
    <row r="1220" spans="1:11" x14ac:dyDescent="0.25">
      <c r="A1220" s="148"/>
      <c r="B1220" s="148"/>
      <c r="C1220" s="148"/>
      <c r="D1220" s="148"/>
      <c r="E1220" s="141"/>
      <c r="F1220" s="141"/>
      <c r="G1220" s="141"/>
      <c r="H1220" s="141"/>
      <c r="I1220" s="141"/>
      <c r="J1220" s="141"/>
      <c r="K1220" s="141"/>
    </row>
    <row r="1221" spans="1:11" x14ac:dyDescent="0.25">
      <c r="A1221" s="148"/>
      <c r="B1221" s="148"/>
      <c r="C1221" s="148"/>
      <c r="D1221" s="148"/>
      <c r="E1221" s="141"/>
      <c r="F1221" s="141"/>
      <c r="G1221" s="141"/>
      <c r="H1221" s="141"/>
      <c r="I1221" s="141"/>
      <c r="J1221" s="141"/>
      <c r="K1221" s="141"/>
    </row>
    <row r="1222" spans="1:11" x14ac:dyDescent="0.25">
      <c r="A1222" s="148"/>
      <c r="B1222" s="148"/>
      <c r="C1222" s="148"/>
      <c r="D1222" s="148"/>
      <c r="E1222" s="141"/>
      <c r="F1222" s="141"/>
      <c r="G1222" s="141"/>
      <c r="H1222" s="141"/>
      <c r="I1222" s="141"/>
      <c r="J1222" s="141"/>
      <c r="K1222" s="141"/>
    </row>
    <row r="1223" spans="1:11" x14ac:dyDescent="0.25">
      <c r="A1223" s="148"/>
      <c r="B1223" s="148"/>
      <c r="C1223" s="148"/>
      <c r="D1223" s="148"/>
      <c r="E1223" s="141"/>
      <c r="F1223" s="141"/>
      <c r="G1223" s="141"/>
      <c r="H1223" s="141"/>
      <c r="I1223" s="141"/>
      <c r="J1223" s="141"/>
      <c r="K1223" s="141"/>
    </row>
    <row r="1224" spans="1:11" x14ac:dyDescent="0.25">
      <c r="A1224" s="148"/>
      <c r="B1224" s="148"/>
      <c r="C1224" s="148"/>
      <c r="D1224" s="148"/>
      <c r="E1224" s="141"/>
      <c r="F1224" s="141"/>
      <c r="G1224" s="141"/>
      <c r="H1224" s="141"/>
      <c r="I1224" s="141"/>
      <c r="J1224" s="141"/>
      <c r="K1224" s="141"/>
    </row>
    <row r="1225" spans="1:11" x14ac:dyDescent="0.25">
      <c r="A1225" s="148"/>
      <c r="B1225" s="148"/>
      <c r="C1225" s="148"/>
      <c r="D1225" s="148"/>
      <c r="E1225" s="141"/>
      <c r="F1225" s="141"/>
      <c r="G1225" s="141"/>
      <c r="H1225" s="141"/>
      <c r="I1225" s="141"/>
      <c r="J1225" s="141"/>
      <c r="K1225" s="141"/>
    </row>
    <row r="1226" spans="1:11" x14ac:dyDescent="0.25">
      <c r="A1226" s="148"/>
      <c r="B1226" s="148"/>
      <c r="C1226" s="148"/>
      <c r="D1226" s="148"/>
      <c r="E1226" s="141"/>
      <c r="F1226" s="141"/>
      <c r="G1226" s="141"/>
      <c r="H1226" s="141"/>
      <c r="I1226" s="141"/>
      <c r="J1226" s="141"/>
      <c r="K1226" s="141"/>
    </row>
    <row r="1227" spans="1:11" x14ac:dyDescent="0.25">
      <c r="A1227" s="148"/>
      <c r="B1227" s="148"/>
      <c r="C1227" s="148"/>
      <c r="D1227" s="148"/>
      <c r="E1227" s="141"/>
      <c r="F1227" s="141"/>
      <c r="G1227" s="141"/>
      <c r="H1227" s="141"/>
      <c r="I1227" s="141"/>
      <c r="J1227" s="141"/>
      <c r="K1227" s="141"/>
    </row>
    <row r="1228" spans="1:11" x14ac:dyDescent="0.25">
      <c r="A1228" s="148"/>
      <c r="B1228" s="148"/>
      <c r="C1228" s="148"/>
      <c r="D1228" s="148"/>
      <c r="E1228" s="141"/>
      <c r="F1228" s="141"/>
      <c r="G1228" s="141"/>
      <c r="H1228" s="141"/>
      <c r="I1228" s="141"/>
      <c r="J1228" s="141"/>
      <c r="K1228" s="141"/>
    </row>
    <row r="1229" spans="1:11" x14ac:dyDescent="0.25">
      <c r="A1229" s="148"/>
      <c r="B1229" s="148"/>
      <c r="C1229" s="148"/>
      <c r="D1229" s="148"/>
      <c r="E1229" s="141"/>
      <c r="F1229" s="141"/>
      <c r="G1229" s="141"/>
      <c r="H1229" s="141"/>
      <c r="I1229" s="141"/>
      <c r="J1229" s="141"/>
      <c r="K1229" s="141"/>
    </row>
    <row r="1230" spans="1:11" x14ac:dyDescent="0.25">
      <c r="A1230" s="148"/>
      <c r="B1230" s="148"/>
      <c r="C1230" s="148"/>
      <c r="D1230" s="148"/>
      <c r="E1230" s="141"/>
      <c r="F1230" s="141"/>
      <c r="G1230" s="141"/>
      <c r="H1230" s="141"/>
      <c r="I1230" s="141"/>
      <c r="J1230" s="141"/>
      <c r="K1230" s="141"/>
    </row>
    <row r="1231" spans="1:11" x14ac:dyDescent="0.25">
      <c r="A1231" s="148"/>
      <c r="B1231" s="148"/>
      <c r="C1231" s="148"/>
      <c r="D1231" s="148"/>
      <c r="E1231" s="141"/>
      <c r="F1231" s="141"/>
      <c r="G1231" s="141"/>
      <c r="H1231" s="141"/>
      <c r="I1231" s="141"/>
      <c r="J1231" s="141"/>
      <c r="K1231" s="141"/>
    </row>
    <row r="1232" spans="1:11" x14ac:dyDescent="0.25">
      <c r="A1232" s="148"/>
      <c r="B1232" s="148"/>
      <c r="C1232" s="148"/>
      <c r="D1232" s="148"/>
      <c r="E1232" s="141"/>
      <c r="F1232" s="141"/>
      <c r="G1232" s="141"/>
      <c r="H1232" s="141"/>
      <c r="I1232" s="141"/>
      <c r="J1232" s="141"/>
      <c r="K1232" s="141"/>
    </row>
    <row r="1233" spans="1:11" x14ac:dyDescent="0.25">
      <c r="A1233" s="148"/>
      <c r="B1233" s="148"/>
      <c r="C1233" s="148"/>
      <c r="D1233" s="148"/>
      <c r="E1233" s="141"/>
      <c r="F1233" s="141"/>
      <c r="G1233" s="141"/>
      <c r="H1233" s="141"/>
      <c r="I1233" s="141"/>
      <c r="J1233" s="141"/>
      <c r="K1233" s="141"/>
    </row>
    <row r="1234" spans="1:11" x14ac:dyDescent="0.25">
      <c r="A1234" s="148"/>
      <c r="B1234" s="148"/>
      <c r="C1234" s="148"/>
      <c r="D1234" s="148"/>
      <c r="E1234" s="141"/>
      <c r="F1234" s="141"/>
      <c r="G1234" s="141"/>
      <c r="H1234" s="141"/>
      <c r="I1234" s="141"/>
      <c r="J1234" s="141"/>
      <c r="K1234" s="141"/>
    </row>
    <row r="1235" spans="1:11" x14ac:dyDescent="0.25">
      <c r="A1235" s="148"/>
      <c r="B1235" s="148"/>
      <c r="C1235" s="148"/>
      <c r="D1235" s="148"/>
      <c r="E1235" s="141"/>
      <c r="F1235" s="141"/>
      <c r="G1235" s="141"/>
      <c r="H1235" s="141"/>
      <c r="I1235" s="141"/>
      <c r="J1235" s="141"/>
      <c r="K1235" s="141"/>
    </row>
    <row r="1236" spans="1:11" x14ac:dyDescent="0.25">
      <c r="A1236" s="148"/>
      <c r="B1236" s="148"/>
      <c r="C1236" s="148"/>
      <c r="D1236" s="148"/>
      <c r="E1236" s="141"/>
      <c r="F1236" s="141"/>
      <c r="G1236" s="141"/>
      <c r="H1236" s="141"/>
      <c r="I1236" s="141"/>
      <c r="J1236" s="141"/>
      <c r="K1236" s="141"/>
    </row>
    <row r="1237" spans="1:11" x14ac:dyDescent="0.25">
      <c r="A1237" s="148"/>
      <c r="B1237" s="148"/>
      <c r="C1237" s="148"/>
      <c r="D1237" s="148"/>
      <c r="E1237" s="141"/>
      <c r="F1237" s="141"/>
      <c r="G1237" s="141"/>
      <c r="H1237" s="141"/>
      <c r="I1237" s="141"/>
      <c r="J1237" s="141"/>
      <c r="K1237" s="141"/>
    </row>
    <row r="1238" spans="1:11" x14ac:dyDescent="0.25">
      <c r="A1238" s="148"/>
      <c r="B1238" s="148"/>
      <c r="C1238" s="148"/>
      <c r="D1238" s="148"/>
      <c r="E1238" s="141"/>
      <c r="F1238" s="141"/>
      <c r="G1238" s="141"/>
      <c r="H1238" s="141"/>
      <c r="I1238" s="141"/>
      <c r="J1238" s="141"/>
      <c r="K1238" s="141"/>
    </row>
    <row r="1239" spans="1:11" x14ac:dyDescent="0.25">
      <c r="A1239" s="148"/>
      <c r="B1239" s="148"/>
      <c r="C1239" s="148"/>
      <c r="D1239" s="148"/>
      <c r="E1239" s="141"/>
      <c r="F1239" s="141"/>
      <c r="G1239" s="141"/>
      <c r="H1239" s="141"/>
      <c r="I1239" s="141"/>
      <c r="J1239" s="141"/>
      <c r="K1239" s="141"/>
    </row>
    <row r="1240" spans="1:11" x14ac:dyDescent="0.25">
      <c r="A1240" s="148"/>
      <c r="B1240" s="148"/>
      <c r="C1240" s="148"/>
      <c r="D1240" s="148"/>
      <c r="E1240" s="141"/>
      <c r="F1240" s="141"/>
      <c r="G1240" s="141"/>
      <c r="H1240" s="141"/>
      <c r="I1240" s="141"/>
      <c r="J1240" s="141"/>
      <c r="K1240" s="141"/>
    </row>
    <row r="1241" spans="1:11" x14ac:dyDescent="0.25">
      <c r="A1241" s="148"/>
      <c r="B1241" s="148"/>
      <c r="C1241" s="148"/>
      <c r="D1241" s="148"/>
      <c r="E1241" s="141"/>
      <c r="F1241" s="141"/>
      <c r="G1241" s="141"/>
      <c r="H1241" s="141"/>
      <c r="I1241" s="141"/>
      <c r="J1241" s="141"/>
      <c r="K1241" s="141"/>
    </row>
    <row r="1242" spans="1:11" x14ac:dyDescent="0.25">
      <c r="A1242" s="148"/>
      <c r="B1242" s="148"/>
      <c r="C1242" s="148"/>
      <c r="D1242" s="148"/>
      <c r="E1242" s="141"/>
      <c r="F1242" s="141"/>
      <c r="G1242" s="141"/>
      <c r="H1242" s="141"/>
      <c r="I1242" s="141"/>
      <c r="J1242" s="141"/>
      <c r="K1242" s="141"/>
    </row>
    <row r="1243" spans="1:11" x14ac:dyDescent="0.25">
      <c r="A1243" s="148"/>
      <c r="B1243" s="148"/>
      <c r="C1243" s="148"/>
      <c r="D1243" s="148"/>
      <c r="E1243" s="141"/>
      <c r="F1243" s="141"/>
      <c r="G1243" s="141"/>
      <c r="H1243" s="141"/>
      <c r="I1243" s="141"/>
      <c r="J1243" s="141"/>
      <c r="K1243" s="141"/>
    </row>
    <row r="1244" spans="1:11" x14ac:dyDescent="0.25">
      <c r="A1244" s="148"/>
      <c r="B1244" s="148"/>
      <c r="C1244" s="148"/>
      <c r="D1244" s="148"/>
      <c r="E1244" s="141"/>
      <c r="F1244" s="141"/>
      <c r="G1244" s="141"/>
      <c r="H1244" s="141"/>
      <c r="I1244" s="141"/>
      <c r="J1244" s="141"/>
      <c r="K1244" s="141"/>
    </row>
    <row r="1245" spans="1:11" x14ac:dyDescent="0.25">
      <c r="A1245" s="148"/>
      <c r="B1245" s="148"/>
      <c r="C1245" s="148"/>
      <c r="D1245" s="148"/>
      <c r="E1245" s="141"/>
      <c r="F1245" s="141"/>
      <c r="G1245" s="141"/>
      <c r="H1245" s="141"/>
      <c r="I1245" s="141"/>
      <c r="J1245" s="141"/>
      <c r="K1245" s="141"/>
    </row>
    <row r="1246" spans="1:11" x14ac:dyDescent="0.25">
      <c r="A1246" s="148"/>
      <c r="B1246" s="148"/>
      <c r="C1246" s="148"/>
      <c r="D1246" s="148"/>
      <c r="E1246" s="141"/>
      <c r="F1246" s="141"/>
      <c r="G1246" s="141"/>
      <c r="H1246" s="141"/>
      <c r="I1246" s="141"/>
      <c r="J1246" s="141"/>
      <c r="K1246" s="141"/>
    </row>
    <row r="1247" spans="1:11" x14ac:dyDescent="0.25">
      <c r="A1247" s="148"/>
      <c r="B1247" s="148"/>
      <c r="C1247" s="148"/>
      <c r="D1247" s="148"/>
      <c r="E1247" s="141"/>
      <c r="F1247" s="141"/>
      <c r="G1247" s="141"/>
      <c r="H1247" s="141"/>
      <c r="I1247" s="141"/>
      <c r="J1247" s="141"/>
      <c r="K1247" s="141"/>
    </row>
    <row r="1248" spans="1:11" x14ac:dyDescent="0.25">
      <c r="A1248" s="148"/>
      <c r="B1248" s="148"/>
      <c r="C1248" s="148"/>
      <c r="D1248" s="148"/>
      <c r="E1248" s="141"/>
      <c r="F1248" s="141"/>
      <c r="G1248" s="141"/>
      <c r="H1248" s="141"/>
      <c r="I1248" s="141"/>
      <c r="J1248" s="141"/>
      <c r="K1248" s="141"/>
    </row>
    <row r="1249" spans="1:11" x14ac:dyDescent="0.25">
      <c r="A1249" s="148"/>
      <c r="B1249" s="148"/>
      <c r="C1249" s="148"/>
      <c r="D1249" s="148"/>
      <c r="E1249" s="141"/>
      <c r="F1249" s="141"/>
      <c r="G1249" s="141"/>
      <c r="H1249" s="141"/>
      <c r="I1249" s="141"/>
      <c r="J1249" s="141"/>
      <c r="K1249" s="141"/>
    </row>
    <row r="1250" spans="1:11" x14ac:dyDescent="0.25">
      <c r="A1250" s="148"/>
      <c r="B1250" s="148"/>
      <c r="C1250" s="148"/>
      <c r="D1250" s="148"/>
      <c r="E1250" s="141"/>
      <c r="F1250" s="141"/>
      <c r="G1250" s="141"/>
      <c r="H1250" s="141"/>
      <c r="I1250" s="141"/>
      <c r="J1250" s="141"/>
      <c r="K1250" s="141"/>
    </row>
    <row r="1251" spans="1:11" x14ac:dyDescent="0.25">
      <c r="A1251" s="148"/>
      <c r="B1251" s="148"/>
      <c r="C1251" s="148"/>
      <c r="D1251" s="148"/>
      <c r="E1251" s="141"/>
      <c r="F1251" s="141"/>
      <c r="G1251" s="141"/>
      <c r="H1251" s="141"/>
      <c r="I1251" s="141"/>
      <c r="J1251" s="141"/>
      <c r="K1251" s="141"/>
    </row>
    <row r="1252" spans="1:11" x14ac:dyDescent="0.25">
      <c r="A1252" s="148"/>
      <c r="B1252" s="148"/>
      <c r="C1252" s="148"/>
      <c r="D1252" s="148"/>
      <c r="E1252" s="141"/>
      <c r="F1252" s="141"/>
      <c r="G1252" s="141"/>
      <c r="H1252" s="141"/>
      <c r="I1252" s="141"/>
      <c r="J1252" s="141"/>
      <c r="K1252" s="141"/>
    </row>
    <row r="1253" spans="1:11" x14ac:dyDescent="0.25">
      <c r="A1253" s="148"/>
      <c r="B1253" s="148"/>
      <c r="C1253" s="148"/>
      <c r="D1253" s="148"/>
      <c r="E1253" s="141"/>
      <c r="F1253" s="141"/>
      <c r="G1253" s="141"/>
      <c r="H1253" s="141"/>
      <c r="I1253" s="141"/>
      <c r="J1253" s="141"/>
      <c r="K1253" s="141"/>
    </row>
    <row r="1254" spans="1:11" x14ac:dyDescent="0.25">
      <c r="A1254" s="148"/>
      <c r="B1254" s="148"/>
      <c r="C1254" s="148"/>
      <c r="D1254" s="148"/>
      <c r="E1254" s="141"/>
      <c r="F1254" s="141"/>
      <c r="G1254" s="141"/>
      <c r="H1254" s="141"/>
      <c r="I1254" s="141"/>
      <c r="J1254" s="141"/>
      <c r="K1254" s="141"/>
    </row>
    <row r="1255" spans="1:11" x14ac:dyDescent="0.25">
      <c r="A1255" s="148"/>
      <c r="B1255" s="148"/>
      <c r="C1255" s="148"/>
      <c r="D1255" s="148"/>
      <c r="E1255" s="141"/>
      <c r="F1255" s="141"/>
      <c r="G1255" s="141"/>
      <c r="H1255" s="141"/>
      <c r="I1255" s="141"/>
      <c r="J1255" s="141"/>
      <c r="K1255" s="141"/>
    </row>
    <row r="1256" spans="1:11" x14ac:dyDescent="0.25">
      <c r="A1256" s="148"/>
      <c r="B1256" s="148"/>
      <c r="C1256" s="148"/>
      <c r="D1256" s="148"/>
      <c r="E1256" s="141"/>
      <c r="F1256" s="141"/>
      <c r="G1256" s="141"/>
      <c r="H1256" s="141"/>
      <c r="I1256" s="141"/>
      <c r="J1256" s="141"/>
      <c r="K1256" s="141"/>
    </row>
    <row r="1257" spans="1:11" x14ac:dyDescent="0.25">
      <c r="A1257" s="148"/>
      <c r="B1257" s="148"/>
      <c r="C1257" s="148"/>
      <c r="D1257" s="148"/>
      <c r="E1257" s="141"/>
      <c r="F1257" s="141"/>
      <c r="G1257" s="141"/>
      <c r="H1257" s="141"/>
      <c r="I1257" s="141"/>
      <c r="J1257" s="141"/>
      <c r="K1257" s="141"/>
    </row>
    <row r="1258" spans="1:11" x14ac:dyDescent="0.25">
      <c r="A1258" s="148"/>
      <c r="B1258" s="148"/>
      <c r="C1258" s="148"/>
      <c r="D1258" s="148"/>
      <c r="E1258" s="141"/>
      <c r="F1258" s="141"/>
      <c r="G1258" s="141"/>
      <c r="H1258" s="141"/>
      <c r="I1258" s="141"/>
      <c r="J1258" s="141"/>
      <c r="K1258" s="141"/>
    </row>
    <row r="1259" spans="1:11" x14ac:dyDescent="0.25">
      <c r="A1259" s="148"/>
      <c r="B1259" s="148"/>
      <c r="C1259" s="148"/>
      <c r="D1259" s="148"/>
      <c r="E1259" s="141"/>
      <c r="F1259" s="141"/>
      <c r="G1259" s="141"/>
      <c r="H1259" s="141"/>
      <c r="I1259" s="141"/>
      <c r="J1259" s="141"/>
      <c r="K1259" s="141"/>
    </row>
    <row r="1260" spans="1:11" x14ac:dyDescent="0.25">
      <c r="A1260" s="148"/>
      <c r="B1260" s="148"/>
      <c r="C1260" s="148"/>
      <c r="D1260" s="148"/>
      <c r="E1260" s="141"/>
      <c r="F1260" s="141"/>
      <c r="G1260" s="141"/>
      <c r="H1260" s="141"/>
      <c r="I1260" s="141"/>
      <c r="J1260" s="141"/>
      <c r="K1260" s="141"/>
    </row>
    <row r="1261" spans="1:11" x14ac:dyDescent="0.25">
      <c r="A1261" s="148"/>
      <c r="B1261" s="148"/>
      <c r="C1261" s="148"/>
      <c r="D1261" s="148"/>
      <c r="E1261" s="141"/>
      <c r="F1261" s="141"/>
      <c r="G1261" s="141"/>
      <c r="H1261" s="141"/>
      <c r="I1261" s="141"/>
      <c r="J1261" s="141"/>
      <c r="K1261" s="141"/>
    </row>
    <row r="1262" spans="1:11" x14ac:dyDescent="0.25">
      <c r="A1262" s="148"/>
      <c r="B1262" s="148"/>
      <c r="C1262" s="148"/>
      <c r="D1262" s="148"/>
      <c r="E1262" s="141"/>
      <c r="F1262" s="141"/>
      <c r="G1262" s="141"/>
      <c r="H1262" s="141"/>
      <c r="I1262" s="141"/>
      <c r="J1262" s="141"/>
      <c r="K1262" s="141"/>
    </row>
    <row r="1263" spans="1:11" x14ac:dyDescent="0.25">
      <c r="A1263" s="148"/>
      <c r="B1263" s="148"/>
      <c r="C1263" s="148"/>
      <c r="D1263" s="148"/>
      <c r="E1263" s="141"/>
      <c r="F1263" s="141"/>
      <c r="G1263" s="141"/>
      <c r="H1263" s="141"/>
      <c r="I1263" s="141"/>
      <c r="J1263" s="141"/>
      <c r="K1263" s="141"/>
    </row>
    <row r="1264" spans="1:11" x14ac:dyDescent="0.25">
      <c r="A1264" s="148"/>
      <c r="B1264" s="148"/>
      <c r="C1264" s="148"/>
      <c r="D1264" s="148"/>
      <c r="E1264" s="141"/>
      <c r="F1264" s="141"/>
      <c r="G1264" s="141"/>
      <c r="H1264" s="141"/>
      <c r="I1264" s="141"/>
      <c r="J1264" s="141"/>
      <c r="K1264" s="141"/>
    </row>
    <row r="1265" spans="1:11" x14ac:dyDescent="0.25">
      <c r="A1265" s="148"/>
      <c r="B1265" s="148"/>
      <c r="C1265" s="148"/>
      <c r="D1265" s="148"/>
      <c r="E1265" s="141"/>
      <c r="F1265" s="141"/>
      <c r="G1265" s="141"/>
      <c r="H1265" s="141"/>
      <c r="I1265" s="141"/>
      <c r="J1265" s="141"/>
      <c r="K1265" s="141"/>
    </row>
    <row r="1266" spans="1:11" x14ac:dyDescent="0.25">
      <c r="A1266" s="148"/>
      <c r="B1266" s="148"/>
      <c r="C1266" s="148"/>
      <c r="D1266" s="148"/>
      <c r="E1266" s="141"/>
      <c r="F1266" s="141"/>
      <c r="G1266" s="141"/>
      <c r="H1266" s="141"/>
      <c r="I1266" s="141"/>
      <c r="J1266" s="141"/>
      <c r="K1266" s="141"/>
    </row>
    <row r="1267" spans="1:11" x14ac:dyDescent="0.25">
      <c r="A1267" s="148"/>
      <c r="B1267" s="148"/>
      <c r="C1267" s="148"/>
      <c r="D1267" s="148"/>
      <c r="E1267" s="141"/>
      <c r="F1267" s="141"/>
      <c r="G1267" s="141"/>
      <c r="H1267" s="141"/>
      <c r="I1267" s="141"/>
      <c r="J1267" s="141"/>
      <c r="K1267" s="141"/>
    </row>
    <row r="1268" spans="1:11" x14ac:dyDescent="0.25">
      <c r="A1268" s="148"/>
      <c r="B1268" s="148"/>
      <c r="C1268" s="148"/>
      <c r="D1268" s="148"/>
      <c r="E1268" s="141"/>
      <c r="F1268" s="141"/>
      <c r="G1268" s="141"/>
      <c r="H1268" s="141"/>
      <c r="I1268" s="141"/>
      <c r="J1268" s="141"/>
      <c r="K1268" s="141"/>
    </row>
    <row r="1269" spans="1:11" x14ac:dyDescent="0.25">
      <c r="A1269" s="148"/>
      <c r="B1269" s="148"/>
      <c r="C1269" s="148"/>
      <c r="D1269" s="148"/>
      <c r="E1269" s="141"/>
      <c r="F1269" s="141"/>
      <c r="G1269" s="141"/>
      <c r="H1269" s="141"/>
      <c r="I1269" s="141"/>
      <c r="J1269" s="141"/>
      <c r="K1269" s="141"/>
    </row>
    <row r="1270" spans="1:11" x14ac:dyDescent="0.25">
      <c r="A1270" s="148"/>
      <c r="B1270" s="148"/>
      <c r="C1270" s="148"/>
      <c r="D1270" s="148"/>
      <c r="E1270" s="141"/>
      <c r="F1270" s="141"/>
      <c r="G1270" s="141"/>
      <c r="H1270" s="141"/>
      <c r="I1270" s="141"/>
      <c r="J1270" s="141"/>
      <c r="K1270" s="141"/>
    </row>
    <row r="1271" spans="1:11" x14ac:dyDescent="0.25">
      <c r="A1271" s="148"/>
      <c r="B1271" s="148"/>
      <c r="C1271" s="148"/>
      <c r="D1271" s="148"/>
      <c r="E1271" s="141"/>
      <c r="F1271" s="141"/>
      <c r="G1271" s="141"/>
      <c r="H1271" s="141"/>
      <c r="I1271" s="141"/>
      <c r="J1271" s="141"/>
      <c r="K1271" s="141"/>
    </row>
    <row r="1272" spans="1:11" x14ac:dyDescent="0.25">
      <c r="A1272" s="148"/>
      <c r="B1272" s="148"/>
      <c r="C1272" s="148"/>
      <c r="D1272" s="148"/>
      <c r="E1272" s="141"/>
      <c r="F1272" s="141"/>
      <c r="G1272" s="141"/>
      <c r="H1272" s="141"/>
      <c r="I1272" s="141"/>
      <c r="J1272" s="141"/>
      <c r="K1272" s="141"/>
    </row>
    <row r="1273" spans="1:11" x14ac:dyDescent="0.25">
      <c r="A1273" s="148"/>
      <c r="B1273" s="148"/>
      <c r="C1273" s="148"/>
      <c r="D1273" s="148"/>
      <c r="E1273" s="141"/>
      <c r="F1273" s="141"/>
      <c r="G1273" s="141"/>
      <c r="H1273" s="141"/>
      <c r="I1273" s="141"/>
      <c r="J1273" s="141"/>
      <c r="K1273" s="141"/>
    </row>
    <row r="1274" spans="1:11" x14ac:dyDescent="0.25">
      <c r="A1274" s="148"/>
      <c r="B1274" s="148"/>
      <c r="C1274" s="148"/>
      <c r="D1274" s="148"/>
      <c r="E1274" s="141"/>
      <c r="F1274" s="141"/>
      <c r="G1274" s="141"/>
      <c r="H1274" s="141"/>
      <c r="I1274" s="141"/>
      <c r="J1274" s="141"/>
      <c r="K1274" s="141"/>
    </row>
    <row r="1275" spans="1:11" x14ac:dyDescent="0.25">
      <c r="A1275" s="148"/>
      <c r="B1275" s="148"/>
      <c r="C1275" s="148"/>
      <c r="D1275" s="148"/>
      <c r="E1275" s="141"/>
      <c r="F1275" s="141"/>
      <c r="G1275" s="141"/>
      <c r="H1275" s="141"/>
      <c r="I1275" s="141"/>
      <c r="J1275" s="141"/>
      <c r="K1275" s="141"/>
    </row>
    <row r="1276" spans="1:11" x14ac:dyDescent="0.25">
      <c r="A1276" s="148"/>
      <c r="B1276" s="148"/>
      <c r="C1276" s="148"/>
      <c r="D1276" s="148"/>
      <c r="E1276" s="141"/>
      <c r="F1276" s="141"/>
      <c r="G1276" s="141"/>
      <c r="H1276" s="141"/>
      <c r="I1276" s="141"/>
      <c r="J1276" s="141"/>
      <c r="K1276" s="141"/>
    </row>
    <row r="1277" spans="1:11" x14ac:dyDescent="0.25">
      <c r="A1277" s="148"/>
      <c r="B1277" s="148"/>
      <c r="C1277" s="148"/>
      <c r="D1277" s="148"/>
      <c r="E1277" s="141"/>
      <c r="F1277" s="141"/>
      <c r="G1277" s="141"/>
      <c r="H1277" s="141"/>
      <c r="I1277" s="141"/>
      <c r="J1277" s="141"/>
      <c r="K1277" s="141"/>
    </row>
    <row r="1278" spans="1:11" x14ac:dyDescent="0.25">
      <c r="A1278" s="148"/>
      <c r="B1278" s="148"/>
      <c r="C1278" s="148"/>
      <c r="D1278" s="148"/>
      <c r="E1278" s="141"/>
      <c r="F1278" s="141"/>
      <c r="G1278" s="141"/>
      <c r="H1278" s="141"/>
      <c r="I1278" s="141"/>
      <c r="J1278" s="141"/>
      <c r="K1278" s="141"/>
    </row>
    <row r="1279" spans="1:11" x14ac:dyDescent="0.25">
      <c r="A1279" s="148"/>
      <c r="B1279" s="148"/>
      <c r="C1279" s="148"/>
      <c r="D1279" s="148"/>
      <c r="E1279" s="141"/>
      <c r="F1279" s="141"/>
      <c r="G1279" s="141"/>
      <c r="H1279" s="141"/>
      <c r="I1279" s="141"/>
      <c r="J1279" s="141"/>
      <c r="K1279" s="141"/>
    </row>
    <row r="1280" spans="1:11" x14ac:dyDescent="0.25">
      <c r="A1280" s="148"/>
      <c r="B1280" s="148"/>
      <c r="C1280" s="148"/>
      <c r="D1280" s="148"/>
      <c r="E1280" s="141"/>
      <c r="F1280" s="141"/>
      <c r="G1280" s="141"/>
      <c r="H1280" s="141"/>
      <c r="I1280" s="141"/>
      <c r="J1280" s="141"/>
      <c r="K1280" s="141"/>
    </row>
    <row r="1281" spans="1:11" x14ac:dyDescent="0.25">
      <c r="A1281" s="148"/>
      <c r="B1281" s="148"/>
      <c r="C1281" s="148"/>
      <c r="D1281" s="148"/>
      <c r="E1281" s="141"/>
      <c r="F1281" s="141"/>
      <c r="G1281" s="141"/>
      <c r="H1281" s="141"/>
      <c r="I1281" s="141"/>
      <c r="J1281" s="141"/>
      <c r="K1281" s="141"/>
    </row>
    <row r="1282" spans="1:11" x14ac:dyDescent="0.25">
      <c r="A1282" s="148"/>
      <c r="B1282" s="148"/>
      <c r="C1282" s="148"/>
      <c r="D1282" s="148"/>
      <c r="E1282" s="141"/>
      <c r="F1282" s="141"/>
      <c r="G1282" s="141"/>
      <c r="H1282" s="141"/>
      <c r="I1282" s="141"/>
      <c r="J1282" s="141"/>
      <c r="K1282" s="141"/>
    </row>
    <row r="1283" spans="1:11" x14ac:dyDescent="0.25">
      <c r="A1283" s="148"/>
      <c r="B1283" s="148"/>
      <c r="C1283" s="148"/>
      <c r="D1283" s="148"/>
      <c r="E1283" s="141"/>
      <c r="F1283" s="141"/>
      <c r="G1283" s="141"/>
      <c r="H1283" s="141"/>
      <c r="I1283" s="141"/>
      <c r="J1283" s="141"/>
      <c r="K1283" s="141"/>
    </row>
    <row r="1284" spans="1:11" x14ac:dyDescent="0.25">
      <c r="A1284" s="148"/>
      <c r="B1284" s="148"/>
      <c r="C1284" s="148"/>
      <c r="D1284" s="148"/>
      <c r="E1284" s="141"/>
      <c r="F1284" s="141"/>
      <c r="G1284" s="141"/>
      <c r="H1284" s="141"/>
      <c r="I1284" s="141"/>
      <c r="J1284" s="141"/>
      <c r="K1284" s="141"/>
    </row>
    <row r="1285" spans="1:11" x14ac:dyDescent="0.25">
      <c r="A1285" s="148"/>
      <c r="B1285" s="148"/>
      <c r="C1285" s="148"/>
      <c r="D1285" s="148"/>
      <c r="E1285" s="141"/>
      <c r="F1285" s="141"/>
      <c r="G1285" s="141"/>
      <c r="H1285" s="141"/>
      <c r="I1285" s="141"/>
      <c r="J1285" s="141"/>
      <c r="K1285" s="141"/>
    </row>
    <row r="1286" spans="1:11" x14ac:dyDescent="0.25">
      <c r="A1286" s="148"/>
      <c r="B1286" s="148"/>
      <c r="C1286" s="148"/>
      <c r="D1286" s="148"/>
      <c r="E1286" s="141"/>
      <c r="F1286" s="141"/>
      <c r="G1286" s="141"/>
      <c r="H1286" s="141"/>
      <c r="I1286" s="141"/>
      <c r="J1286" s="141"/>
      <c r="K1286" s="141"/>
    </row>
    <row r="1287" spans="1:11" x14ac:dyDescent="0.25">
      <c r="A1287" s="148"/>
      <c r="B1287" s="148"/>
      <c r="C1287" s="148"/>
      <c r="D1287" s="148"/>
      <c r="E1287" s="141"/>
      <c r="F1287" s="141"/>
      <c r="G1287" s="141"/>
      <c r="H1287" s="141"/>
      <c r="I1287" s="141"/>
      <c r="J1287" s="141"/>
      <c r="K1287" s="141"/>
    </row>
    <row r="1288" spans="1:11" x14ac:dyDescent="0.25">
      <c r="A1288" s="148"/>
      <c r="B1288" s="148"/>
      <c r="C1288" s="148"/>
      <c r="D1288" s="148"/>
      <c r="E1288" s="141"/>
      <c r="F1288" s="141"/>
      <c r="G1288" s="141"/>
      <c r="H1288" s="141"/>
      <c r="I1288" s="141"/>
      <c r="J1288" s="141"/>
      <c r="K1288" s="141"/>
    </row>
    <row r="1289" spans="1:11" x14ac:dyDescent="0.25">
      <c r="A1289" s="148"/>
      <c r="B1289" s="148"/>
      <c r="C1289" s="148"/>
      <c r="D1289" s="148"/>
      <c r="E1289" s="141"/>
      <c r="F1289" s="141"/>
      <c r="G1289" s="141"/>
      <c r="H1289" s="141"/>
      <c r="I1289" s="141"/>
      <c r="J1289" s="141"/>
      <c r="K1289" s="141"/>
    </row>
    <row r="1290" spans="1:11" x14ac:dyDescent="0.25">
      <c r="A1290" s="148"/>
      <c r="B1290" s="148"/>
      <c r="C1290" s="148"/>
      <c r="D1290" s="148"/>
      <c r="E1290" s="141"/>
      <c r="F1290" s="141"/>
      <c r="G1290" s="141"/>
      <c r="H1290" s="141"/>
      <c r="I1290" s="141"/>
      <c r="J1290" s="141"/>
      <c r="K1290" s="141"/>
    </row>
    <row r="1291" spans="1:11" x14ac:dyDescent="0.25">
      <c r="A1291" s="148"/>
      <c r="B1291" s="148"/>
      <c r="C1291" s="148"/>
      <c r="D1291" s="148"/>
      <c r="E1291" s="141"/>
      <c r="F1291" s="141"/>
      <c r="G1291" s="141"/>
      <c r="H1291" s="141"/>
      <c r="I1291" s="141"/>
      <c r="J1291" s="141"/>
      <c r="K1291" s="141"/>
    </row>
    <row r="1292" spans="1:11" x14ac:dyDescent="0.25">
      <c r="A1292" s="148"/>
      <c r="B1292" s="148"/>
      <c r="C1292" s="148"/>
      <c r="D1292" s="148"/>
      <c r="E1292" s="141"/>
      <c r="F1292" s="141"/>
      <c r="G1292" s="141"/>
      <c r="H1292" s="141"/>
      <c r="I1292" s="141"/>
      <c r="J1292" s="141"/>
      <c r="K1292" s="141"/>
    </row>
    <row r="1293" spans="1:11" x14ac:dyDescent="0.25">
      <c r="A1293" s="148"/>
      <c r="B1293" s="148"/>
      <c r="C1293" s="148"/>
      <c r="D1293" s="148"/>
      <c r="E1293" s="141"/>
      <c r="F1293" s="141"/>
      <c r="G1293" s="141"/>
      <c r="H1293" s="141"/>
      <c r="I1293" s="141"/>
      <c r="J1293" s="141"/>
      <c r="K1293" s="141"/>
    </row>
    <row r="1294" spans="1:11" x14ac:dyDescent="0.25">
      <c r="A1294" s="148"/>
      <c r="B1294" s="148"/>
      <c r="C1294" s="148"/>
      <c r="D1294" s="148"/>
      <c r="E1294" s="141"/>
      <c r="F1294" s="141"/>
      <c r="G1294" s="141"/>
      <c r="H1294" s="141"/>
      <c r="I1294" s="141"/>
      <c r="J1294" s="141"/>
      <c r="K1294" s="141"/>
    </row>
    <row r="1295" spans="1:11" x14ac:dyDescent="0.25">
      <c r="A1295" s="148"/>
      <c r="B1295" s="148"/>
      <c r="C1295" s="148"/>
      <c r="D1295" s="148"/>
      <c r="E1295" s="141"/>
      <c r="F1295" s="141"/>
      <c r="G1295" s="141"/>
      <c r="H1295" s="141"/>
      <c r="I1295" s="141"/>
      <c r="J1295" s="141"/>
      <c r="K1295" s="141"/>
    </row>
    <row r="1296" spans="1:11" x14ac:dyDescent="0.25">
      <c r="A1296" s="148"/>
      <c r="B1296" s="148"/>
      <c r="C1296" s="148"/>
      <c r="D1296" s="148"/>
      <c r="E1296" s="141"/>
      <c r="F1296" s="141"/>
      <c r="G1296" s="141"/>
      <c r="H1296" s="141"/>
      <c r="I1296" s="141"/>
      <c r="J1296" s="141"/>
      <c r="K1296" s="141"/>
    </row>
    <row r="1297" spans="1:11" x14ac:dyDescent="0.25">
      <c r="A1297" s="148"/>
      <c r="B1297" s="148"/>
      <c r="C1297" s="148"/>
      <c r="D1297" s="148"/>
      <c r="E1297" s="141"/>
      <c r="F1297" s="141"/>
      <c r="G1297" s="141"/>
      <c r="H1297" s="141"/>
      <c r="I1297" s="141"/>
      <c r="J1297" s="141"/>
      <c r="K1297" s="141"/>
    </row>
    <row r="1298" spans="1:11" x14ac:dyDescent="0.25">
      <c r="A1298" s="148"/>
      <c r="B1298" s="148"/>
      <c r="C1298" s="148"/>
      <c r="D1298" s="148"/>
      <c r="E1298" s="141"/>
      <c r="F1298" s="141"/>
      <c r="G1298" s="141"/>
      <c r="H1298" s="141"/>
      <c r="I1298" s="141"/>
      <c r="J1298" s="141"/>
      <c r="K1298" s="141"/>
    </row>
    <row r="1299" spans="1:11" x14ac:dyDescent="0.25">
      <c r="A1299" s="148"/>
      <c r="B1299" s="148"/>
      <c r="C1299" s="148"/>
      <c r="D1299" s="148"/>
      <c r="E1299" s="141"/>
      <c r="F1299" s="141"/>
      <c r="G1299" s="141"/>
      <c r="H1299" s="141"/>
      <c r="I1299" s="141"/>
      <c r="J1299" s="141"/>
      <c r="K1299" s="141"/>
    </row>
    <row r="1300" spans="1:11" x14ac:dyDescent="0.25">
      <c r="A1300" s="148"/>
      <c r="B1300" s="148"/>
      <c r="C1300" s="148"/>
      <c r="D1300" s="148"/>
      <c r="E1300" s="141"/>
      <c r="F1300" s="141"/>
      <c r="G1300" s="141"/>
      <c r="H1300" s="141"/>
      <c r="I1300" s="141"/>
      <c r="J1300" s="141"/>
      <c r="K1300" s="141"/>
    </row>
    <row r="1301" spans="1:11" x14ac:dyDescent="0.25">
      <c r="A1301" s="148"/>
      <c r="B1301" s="148"/>
      <c r="C1301" s="148"/>
      <c r="D1301" s="148"/>
      <c r="E1301" s="141"/>
      <c r="F1301" s="141"/>
      <c r="G1301" s="141"/>
      <c r="H1301" s="141"/>
      <c r="I1301" s="141"/>
      <c r="J1301" s="141"/>
      <c r="K1301" s="141"/>
    </row>
    <row r="1302" spans="1:11" x14ac:dyDescent="0.25">
      <c r="A1302" s="148"/>
      <c r="B1302" s="148"/>
      <c r="C1302" s="148"/>
      <c r="D1302" s="148"/>
      <c r="E1302" s="141"/>
      <c r="F1302" s="141"/>
      <c r="G1302" s="141"/>
      <c r="H1302" s="141"/>
      <c r="I1302" s="141"/>
      <c r="J1302" s="141"/>
      <c r="K1302" s="141"/>
    </row>
    <row r="1303" spans="1:11" x14ac:dyDescent="0.25">
      <c r="A1303" s="148"/>
      <c r="B1303" s="148"/>
      <c r="C1303" s="148"/>
      <c r="D1303" s="148"/>
      <c r="E1303" s="141"/>
      <c r="F1303" s="141"/>
      <c r="G1303" s="141"/>
      <c r="H1303" s="141"/>
      <c r="I1303" s="141"/>
      <c r="J1303" s="141"/>
      <c r="K1303" s="141"/>
    </row>
    <row r="1304" spans="1:11" x14ac:dyDescent="0.25">
      <c r="A1304" s="148"/>
      <c r="B1304" s="148"/>
      <c r="C1304" s="148"/>
      <c r="D1304" s="148"/>
      <c r="E1304" s="141"/>
      <c r="F1304" s="141"/>
      <c r="G1304" s="141"/>
      <c r="H1304" s="141"/>
      <c r="I1304" s="141"/>
      <c r="J1304" s="141"/>
      <c r="K1304" s="141"/>
    </row>
    <row r="1305" spans="1:11" x14ac:dyDescent="0.25">
      <c r="A1305" s="148"/>
      <c r="B1305" s="148"/>
      <c r="C1305" s="148"/>
      <c r="D1305" s="148"/>
      <c r="E1305" s="141"/>
      <c r="F1305" s="141"/>
      <c r="G1305" s="141"/>
      <c r="H1305" s="141"/>
      <c r="I1305" s="141"/>
      <c r="J1305" s="141"/>
      <c r="K1305" s="141"/>
    </row>
    <row r="1306" spans="1:11" x14ac:dyDescent="0.25">
      <c r="A1306" s="148"/>
      <c r="B1306" s="148"/>
      <c r="C1306" s="148"/>
      <c r="D1306" s="148"/>
      <c r="E1306" s="141"/>
      <c r="F1306" s="141"/>
      <c r="G1306" s="141"/>
      <c r="H1306" s="141"/>
      <c r="I1306" s="141"/>
      <c r="J1306" s="141"/>
      <c r="K1306" s="141"/>
    </row>
    <row r="1307" spans="1:11" x14ac:dyDescent="0.25">
      <c r="A1307" s="148"/>
      <c r="B1307" s="148"/>
      <c r="C1307" s="148"/>
      <c r="D1307" s="148"/>
      <c r="E1307" s="141"/>
      <c r="F1307" s="141"/>
      <c r="G1307" s="141"/>
      <c r="H1307" s="141"/>
      <c r="I1307" s="141"/>
      <c r="J1307" s="141"/>
      <c r="K1307" s="141"/>
    </row>
    <row r="1308" spans="1:11" x14ac:dyDescent="0.25">
      <c r="A1308" s="148"/>
      <c r="B1308" s="148"/>
      <c r="C1308" s="148"/>
      <c r="D1308" s="148"/>
      <c r="E1308" s="141"/>
      <c r="F1308" s="141"/>
      <c r="G1308" s="141"/>
      <c r="H1308" s="141"/>
      <c r="I1308" s="141"/>
      <c r="J1308" s="141"/>
      <c r="K1308" s="141"/>
    </row>
    <row r="1309" spans="1:11" x14ac:dyDescent="0.25">
      <c r="A1309" s="148"/>
      <c r="B1309" s="148"/>
      <c r="C1309" s="148"/>
      <c r="D1309" s="148"/>
      <c r="E1309" s="141"/>
      <c r="F1309" s="141"/>
      <c r="G1309" s="141"/>
      <c r="H1309" s="141"/>
      <c r="I1309" s="141"/>
      <c r="J1309" s="141"/>
      <c r="K1309" s="141"/>
    </row>
    <row r="1310" spans="1:11" x14ac:dyDescent="0.25">
      <c r="A1310" s="148"/>
      <c r="B1310" s="148"/>
      <c r="C1310" s="148"/>
      <c r="D1310" s="148"/>
      <c r="E1310" s="141"/>
      <c r="F1310" s="141"/>
      <c r="G1310" s="141"/>
      <c r="H1310" s="141"/>
      <c r="I1310" s="141"/>
      <c r="J1310" s="141"/>
      <c r="K1310" s="141"/>
    </row>
    <row r="1311" spans="1:11" x14ac:dyDescent="0.25">
      <c r="A1311" s="148"/>
      <c r="B1311" s="148"/>
      <c r="C1311" s="148"/>
      <c r="D1311" s="148"/>
      <c r="E1311" s="141"/>
      <c r="F1311" s="141"/>
      <c r="G1311" s="141"/>
      <c r="H1311" s="141"/>
      <c r="I1311" s="141"/>
      <c r="J1311" s="141"/>
      <c r="K1311" s="141"/>
    </row>
    <row r="1312" spans="1:11" x14ac:dyDescent="0.25">
      <c r="A1312" s="148"/>
      <c r="B1312" s="148"/>
      <c r="C1312" s="148"/>
      <c r="D1312" s="148"/>
      <c r="E1312" s="141"/>
      <c r="F1312" s="141"/>
      <c r="G1312" s="141"/>
      <c r="H1312" s="141"/>
      <c r="I1312" s="141"/>
      <c r="J1312" s="141"/>
      <c r="K1312" s="141"/>
    </row>
    <row r="1313" spans="1:11" x14ac:dyDescent="0.25">
      <c r="A1313" s="148"/>
      <c r="B1313" s="148"/>
      <c r="C1313" s="148"/>
      <c r="D1313" s="148"/>
      <c r="E1313" s="141"/>
      <c r="F1313" s="141"/>
      <c r="G1313" s="141"/>
      <c r="H1313" s="141"/>
      <c r="I1313" s="141"/>
      <c r="J1313" s="141"/>
      <c r="K1313" s="141"/>
    </row>
    <row r="1314" spans="1:11" x14ac:dyDescent="0.25">
      <c r="A1314" s="148"/>
      <c r="B1314" s="148"/>
      <c r="C1314" s="148"/>
      <c r="D1314" s="148"/>
      <c r="E1314" s="141"/>
      <c r="F1314" s="141"/>
      <c r="G1314" s="141"/>
      <c r="H1314" s="141"/>
      <c r="I1314" s="141"/>
      <c r="J1314" s="141"/>
      <c r="K1314" s="141"/>
    </row>
    <row r="1315" spans="1:11" x14ac:dyDescent="0.25">
      <c r="A1315" s="148"/>
      <c r="B1315" s="148"/>
      <c r="C1315" s="148"/>
      <c r="D1315" s="148"/>
      <c r="E1315" s="141"/>
      <c r="F1315" s="141"/>
      <c r="G1315" s="141"/>
      <c r="H1315" s="141"/>
      <c r="I1315" s="141"/>
      <c r="J1315" s="141"/>
      <c r="K1315" s="141"/>
    </row>
    <row r="1316" spans="1:11" x14ac:dyDescent="0.25">
      <c r="A1316" s="148"/>
      <c r="B1316" s="148"/>
      <c r="C1316" s="148"/>
      <c r="D1316" s="148"/>
      <c r="E1316" s="141"/>
      <c r="F1316" s="141"/>
      <c r="G1316" s="141"/>
      <c r="H1316" s="141"/>
      <c r="I1316" s="141"/>
      <c r="J1316" s="141"/>
      <c r="K1316" s="141"/>
    </row>
    <row r="1317" spans="1:11" x14ac:dyDescent="0.25">
      <c r="A1317" s="148"/>
      <c r="B1317" s="148"/>
      <c r="C1317" s="148"/>
      <c r="D1317" s="148"/>
      <c r="E1317" s="141"/>
      <c r="F1317" s="141"/>
      <c r="G1317" s="141"/>
      <c r="H1317" s="141"/>
      <c r="I1317" s="141"/>
      <c r="J1317" s="141"/>
      <c r="K1317" s="141"/>
    </row>
    <row r="1318" spans="1:11" x14ac:dyDescent="0.25">
      <c r="A1318" s="148"/>
      <c r="B1318" s="148"/>
      <c r="C1318" s="148"/>
      <c r="D1318" s="148"/>
      <c r="E1318" s="141"/>
      <c r="F1318" s="141"/>
      <c r="G1318" s="141"/>
      <c r="H1318" s="141"/>
      <c r="I1318" s="141"/>
      <c r="J1318" s="141"/>
      <c r="K1318" s="141"/>
    </row>
    <row r="1319" spans="1:11" x14ac:dyDescent="0.25">
      <c r="A1319" s="148"/>
      <c r="B1319" s="148"/>
      <c r="C1319" s="148"/>
      <c r="D1319" s="148"/>
      <c r="E1319" s="141"/>
      <c r="F1319" s="141"/>
      <c r="G1319" s="141"/>
      <c r="H1319" s="141"/>
      <c r="I1319" s="141"/>
      <c r="J1319" s="141"/>
      <c r="K1319" s="141"/>
    </row>
    <row r="1320" spans="1:11" x14ac:dyDescent="0.25">
      <c r="A1320" s="148"/>
      <c r="B1320" s="148"/>
      <c r="C1320" s="148"/>
      <c r="D1320" s="148"/>
      <c r="E1320" s="141"/>
      <c r="F1320" s="141"/>
      <c r="G1320" s="141"/>
      <c r="H1320" s="141"/>
      <c r="I1320" s="141"/>
      <c r="J1320" s="141"/>
      <c r="K1320" s="141"/>
    </row>
    <row r="1321" spans="1:11" x14ac:dyDescent="0.25">
      <c r="A1321" s="148"/>
      <c r="B1321" s="148"/>
      <c r="C1321" s="148"/>
      <c r="D1321" s="148"/>
      <c r="E1321" s="141"/>
      <c r="F1321" s="141"/>
      <c r="G1321" s="141"/>
      <c r="H1321" s="141"/>
      <c r="I1321" s="141"/>
      <c r="J1321" s="141"/>
      <c r="K1321" s="141"/>
    </row>
    <row r="1322" spans="1:11" x14ac:dyDescent="0.25">
      <c r="A1322" s="148"/>
      <c r="B1322" s="148"/>
      <c r="C1322" s="148"/>
      <c r="D1322" s="148"/>
      <c r="E1322" s="141"/>
      <c r="F1322" s="141"/>
      <c r="G1322" s="141"/>
      <c r="H1322" s="141"/>
      <c r="I1322" s="141"/>
      <c r="J1322" s="141"/>
      <c r="K1322" s="141"/>
    </row>
    <row r="1323" spans="1:11" x14ac:dyDescent="0.25">
      <c r="A1323" s="148"/>
      <c r="B1323" s="148"/>
      <c r="C1323" s="148"/>
      <c r="D1323" s="148"/>
      <c r="E1323" s="141"/>
      <c r="F1323" s="141"/>
      <c r="G1323" s="141"/>
      <c r="H1323" s="141"/>
      <c r="I1323" s="141"/>
      <c r="J1323" s="141"/>
      <c r="K1323" s="141"/>
    </row>
    <row r="1324" spans="1:11" x14ac:dyDescent="0.25">
      <c r="A1324" s="148"/>
      <c r="B1324" s="148"/>
      <c r="C1324" s="148"/>
      <c r="D1324" s="148"/>
      <c r="E1324" s="141"/>
      <c r="F1324" s="141"/>
      <c r="G1324" s="141"/>
      <c r="H1324" s="141"/>
      <c r="I1324" s="141"/>
      <c r="J1324" s="141"/>
      <c r="K1324" s="141"/>
    </row>
    <row r="1325" spans="1:11" x14ac:dyDescent="0.25">
      <c r="A1325" s="148"/>
      <c r="B1325" s="148"/>
      <c r="C1325" s="148"/>
      <c r="D1325" s="148"/>
      <c r="E1325" s="141"/>
      <c r="F1325" s="141"/>
      <c r="G1325" s="141"/>
      <c r="H1325" s="141"/>
      <c r="I1325" s="141"/>
      <c r="J1325" s="141"/>
      <c r="K1325" s="141"/>
    </row>
    <row r="1326" spans="1:11" x14ac:dyDescent="0.25">
      <c r="A1326" s="148"/>
      <c r="B1326" s="148"/>
      <c r="C1326" s="148"/>
      <c r="D1326" s="148"/>
      <c r="E1326" s="141"/>
      <c r="F1326" s="141"/>
      <c r="G1326" s="141"/>
      <c r="H1326" s="141"/>
      <c r="I1326" s="141"/>
      <c r="J1326" s="141"/>
      <c r="K1326" s="141"/>
    </row>
    <row r="1327" spans="1:11" x14ac:dyDescent="0.25">
      <c r="A1327" s="148"/>
      <c r="B1327" s="148"/>
      <c r="C1327" s="148"/>
      <c r="D1327" s="148"/>
      <c r="E1327" s="141"/>
      <c r="F1327" s="141"/>
      <c r="G1327" s="141"/>
      <c r="H1327" s="141"/>
      <c r="I1327" s="141"/>
      <c r="J1327" s="141"/>
      <c r="K1327" s="141"/>
    </row>
    <row r="1328" spans="1:11" x14ac:dyDescent="0.25">
      <c r="A1328" s="148"/>
      <c r="B1328" s="148"/>
      <c r="C1328" s="148"/>
      <c r="D1328" s="148"/>
      <c r="E1328" s="141"/>
      <c r="F1328" s="141"/>
      <c r="G1328" s="141"/>
      <c r="H1328" s="141"/>
      <c r="I1328" s="141"/>
      <c r="J1328" s="141"/>
      <c r="K1328" s="141"/>
    </row>
    <row r="1329" spans="1:11" x14ac:dyDescent="0.25">
      <c r="A1329" s="148"/>
      <c r="B1329" s="148"/>
      <c r="C1329" s="148"/>
      <c r="D1329" s="148"/>
      <c r="E1329" s="141"/>
      <c r="F1329" s="141"/>
      <c r="G1329" s="141"/>
      <c r="H1329" s="141"/>
      <c r="I1329" s="141"/>
      <c r="J1329" s="141"/>
      <c r="K1329" s="141"/>
    </row>
    <row r="1330" spans="1:11" x14ac:dyDescent="0.25">
      <c r="A1330" s="148"/>
      <c r="B1330" s="148"/>
      <c r="C1330" s="148"/>
      <c r="D1330" s="148"/>
      <c r="E1330" s="141"/>
      <c r="F1330" s="141"/>
      <c r="G1330" s="141"/>
      <c r="H1330" s="141"/>
      <c r="I1330" s="141"/>
      <c r="J1330" s="141"/>
      <c r="K1330" s="141"/>
    </row>
    <row r="1331" spans="1:11" x14ac:dyDescent="0.25">
      <c r="A1331" s="148"/>
      <c r="B1331" s="148"/>
      <c r="C1331" s="148"/>
      <c r="D1331" s="148"/>
      <c r="E1331" s="141"/>
      <c r="F1331" s="141"/>
      <c r="G1331" s="141"/>
      <c r="H1331" s="141"/>
      <c r="I1331" s="141"/>
      <c r="J1331" s="141"/>
      <c r="K1331" s="141"/>
    </row>
    <row r="1332" spans="1:11" x14ac:dyDescent="0.25">
      <c r="A1332" s="148"/>
      <c r="B1332" s="148"/>
      <c r="C1332" s="148"/>
      <c r="D1332" s="148"/>
      <c r="E1332" s="141"/>
      <c r="F1332" s="141"/>
      <c r="G1332" s="141"/>
      <c r="H1332" s="141"/>
      <c r="I1332" s="141"/>
      <c r="J1332" s="141"/>
      <c r="K1332" s="141"/>
    </row>
    <row r="1333" spans="1:11" x14ac:dyDescent="0.25">
      <c r="A1333" s="148"/>
      <c r="B1333" s="148"/>
      <c r="C1333" s="148"/>
      <c r="D1333" s="148"/>
      <c r="E1333" s="141"/>
      <c r="F1333" s="141"/>
      <c r="G1333" s="141"/>
      <c r="H1333" s="141"/>
      <c r="I1333" s="141"/>
      <c r="J1333" s="141"/>
      <c r="K1333" s="141"/>
    </row>
    <row r="1334" spans="1:11" x14ac:dyDescent="0.25">
      <c r="A1334" s="148"/>
      <c r="B1334" s="148"/>
      <c r="C1334" s="148"/>
      <c r="D1334" s="148"/>
      <c r="E1334" s="141"/>
      <c r="F1334" s="141"/>
      <c r="G1334" s="141"/>
      <c r="H1334" s="141"/>
      <c r="I1334" s="141"/>
      <c r="J1334" s="141"/>
      <c r="K1334" s="141"/>
    </row>
    <row r="1335" spans="1:11" x14ac:dyDescent="0.25">
      <c r="A1335" s="148"/>
      <c r="B1335" s="148"/>
      <c r="C1335" s="148"/>
      <c r="D1335" s="148"/>
      <c r="E1335" s="141"/>
      <c r="F1335" s="141"/>
      <c r="G1335" s="141"/>
      <c r="H1335" s="141"/>
      <c r="I1335" s="141"/>
      <c r="J1335" s="141"/>
      <c r="K1335" s="141"/>
    </row>
    <row r="1336" spans="1:11" x14ac:dyDescent="0.25">
      <c r="A1336" s="148"/>
      <c r="B1336" s="148"/>
      <c r="C1336" s="148"/>
      <c r="D1336" s="148"/>
      <c r="E1336" s="141"/>
      <c r="F1336" s="141"/>
      <c r="G1336" s="141"/>
      <c r="H1336" s="141"/>
      <c r="I1336" s="141"/>
      <c r="J1336" s="141"/>
      <c r="K1336" s="141"/>
    </row>
    <row r="1337" spans="1:11" x14ac:dyDescent="0.25">
      <c r="A1337" s="148"/>
      <c r="B1337" s="148"/>
      <c r="C1337" s="148"/>
      <c r="D1337" s="148"/>
      <c r="E1337" s="141"/>
      <c r="F1337" s="141"/>
      <c r="G1337" s="141"/>
      <c r="H1337" s="141"/>
      <c r="I1337" s="141"/>
      <c r="J1337" s="141"/>
      <c r="K1337" s="141"/>
    </row>
    <row r="1338" spans="1:11" x14ac:dyDescent="0.25">
      <c r="A1338" s="148"/>
      <c r="B1338" s="148"/>
      <c r="C1338" s="148"/>
      <c r="D1338" s="148"/>
      <c r="E1338" s="141"/>
      <c r="F1338" s="141"/>
      <c r="G1338" s="141"/>
      <c r="H1338" s="141"/>
      <c r="I1338" s="141"/>
      <c r="J1338" s="141"/>
      <c r="K1338" s="141"/>
    </row>
    <row r="1339" spans="1:11" x14ac:dyDescent="0.25">
      <c r="A1339" s="148"/>
      <c r="B1339" s="148"/>
      <c r="C1339" s="148"/>
      <c r="D1339" s="148"/>
      <c r="E1339" s="141"/>
      <c r="F1339" s="141"/>
      <c r="G1339" s="141"/>
      <c r="H1339" s="141"/>
      <c r="I1339" s="141"/>
      <c r="J1339" s="141"/>
      <c r="K1339" s="141"/>
    </row>
    <row r="1340" spans="1:11" x14ac:dyDescent="0.25">
      <c r="A1340" s="148"/>
      <c r="B1340" s="148"/>
      <c r="C1340" s="148"/>
      <c r="D1340" s="148"/>
      <c r="E1340" s="141"/>
      <c r="F1340" s="141"/>
      <c r="G1340" s="141"/>
      <c r="H1340" s="141"/>
      <c r="I1340" s="141"/>
      <c r="J1340" s="141"/>
      <c r="K1340" s="141"/>
    </row>
    <row r="1341" spans="1:11" x14ac:dyDescent="0.25">
      <c r="A1341" s="148"/>
      <c r="B1341" s="148"/>
      <c r="C1341" s="148"/>
      <c r="D1341" s="148"/>
      <c r="E1341" s="141"/>
      <c r="F1341" s="141"/>
      <c r="G1341" s="141"/>
      <c r="H1341" s="141"/>
      <c r="I1341" s="141"/>
      <c r="J1341" s="141"/>
      <c r="K1341" s="141"/>
    </row>
    <row r="1342" spans="1:11" x14ac:dyDescent="0.25">
      <c r="A1342" s="148"/>
      <c r="B1342" s="148"/>
      <c r="C1342" s="148"/>
      <c r="D1342" s="148"/>
      <c r="E1342" s="141"/>
      <c r="F1342" s="141"/>
      <c r="G1342" s="141"/>
      <c r="H1342" s="141"/>
      <c r="I1342" s="141"/>
      <c r="J1342" s="141"/>
      <c r="K1342" s="141"/>
    </row>
    <row r="1343" spans="1:11" x14ac:dyDescent="0.25">
      <c r="A1343" s="148"/>
      <c r="B1343" s="148"/>
      <c r="C1343" s="148"/>
      <c r="D1343" s="148"/>
      <c r="E1343" s="141"/>
      <c r="F1343" s="141"/>
      <c r="G1343" s="141"/>
      <c r="H1343" s="141"/>
      <c r="I1343" s="141"/>
      <c r="J1343" s="141"/>
      <c r="K1343" s="141"/>
    </row>
    <row r="1344" spans="1:11" x14ac:dyDescent="0.25">
      <c r="A1344" s="148"/>
      <c r="B1344" s="148"/>
      <c r="C1344" s="148"/>
      <c r="D1344" s="148"/>
      <c r="E1344" s="141"/>
      <c r="F1344" s="141"/>
      <c r="G1344" s="141"/>
      <c r="H1344" s="141"/>
      <c r="I1344" s="141"/>
      <c r="J1344" s="141"/>
      <c r="K1344" s="141"/>
    </row>
    <row r="1345" spans="1:11" x14ac:dyDescent="0.25">
      <c r="A1345" s="148"/>
      <c r="B1345" s="148"/>
      <c r="C1345" s="148"/>
      <c r="D1345" s="148"/>
      <c r="E1345" s="141"/>
      <c r="F1345" s="141"/>
      <c r="G1345" s="141"/>
      <c r="H1345" s="141"/>
      <c r="I1345" s="141"/>
      <c r="J1345" s="141"/>
      <c r="K1345" s="141"/>
    </row>
    <row r="1346" spans="1:11" x14ac:dyDescent="0.25">
      <c r="A1346" s="148"/>
      <c r="B1346" s="148"/>
      <c r="C1346" s="148"/>
      <c r="D1346" s="148"/>
      <c r="E1346" s="141"/>
      <c r="F1346" s="141"/>
      <c r="G1346" s="141"/>
      <c r="H1346" s="141"/>
      <c r="I1346" s="141"/>
      <c r="J1346" s="141"/>
      <c r="K1346" s="141"/>
    </row>
    <row r="1347" spans="1:11" x14ac:dyDescent="0.25">
      <c r="A1347" s="148"/>
      <c r="B1347" s="148"/>
      <c r="C1347" s="148"/>
      <c r="D1347" s="148"/>
      <c r="E1347" s="141"/>
      <c r="F1347" s="141"/>
      <c r="G1347" s="141"/>
      <c r="H1347" s="141"/>
      <c r="I1347" s="141"/>
      <c r="J1347" s="141"/>
      <c r="K1347" s="141"/>
    </row>
    <row r="1348" spans="1:11" x14ac:dyDescent="0.25">
      <c r="A1348" s="148"/>
      <c r="B1348" s="148"/>
      <c r="C1348" s="148"/>
      <c r="D1348" s="148"/>
      <c r="E1348" s="141"/>
      <c r="F1348" s="141"/>
      <c r="G1348" s="141"/>
      <c r="H1348" s="141"/>
      <c r="I1348" s="141"/>
      <c r="J1348" s="141"/>
      <c r="K1348" s="141"/>
    </row>
    <row r="1349" spans="1:11" x14ac:dyDescent="0.25">
      <c r="A1349" s="148"/>
      <c r="B1349" s="148"/>
      <c r="C1349" s="148"/>
      <c r="D1349" s="148"/>
      <c r="E1349" s="141"/>
      <c r="F1349" s="141"/>
      <c r="G1349" s="141"/>
      <c r="H1349" s="141"/>
      <c r="I1349" s="141"/>
      <c r="J1349" s="141"/>
      <c r="K1349" s="141"/>
    </row>
    <row r="1350" spans="1:11" x14ac:dyDescent="0.25">
      <c r="A1350" s="148"/>
      <c r="B1350" s="148"/>
      <c r="C1350" s="148"/>
      <c r="D1350" s="148"/>
      <c r="E1350" s="141"/>
      <c r="F1350" s="141"/>
      <c r="G1350" s="141"/>
      <c r="H1350" s="141"/>
      <c r="I1350" s="141"/>
      <c r="J1350" s="141"/>
      <c r="K1350" s="141"/>
    </row>
    <row r="1351" spans="1:11" x14ac:dyDescent="0.25">
      <c r="A1351" s="148"/>
      <c r="B1351" s="148"/>
      <c r="C1351" s="148"/>
      <c r="D1351" s="148"/>
      <c r="E1351" s="141"/>
      <c r="F1351" s="141"/>
      <c r="G1351" s="141"/>
      <c r="H1351" s="141"/>
      <c r="I1351" s="141"/>
      <c r="J1351" s="141"/>
      <c r="K1351" s="141"/>
    </row>
    <row r="1352" spans="1:11" x14ac:dyDescent="0.25">
      <c r="A1352" s="148"/>
      <c r="B1352" s="148"/>
      <c r="C1352" s="148"/>
      <c r="D1352" s="148"/>
      <c r="E1352" s="141"/>
      <c r="F1352" s="141"/>
      <c r="G1352" s="141"/>
      <c r="H1352" s="141"/>
      <c r="I1352" s="141"/>
      <c r="J1352" s="141"/>
      <c r="K1352" s="141"/>
    </row>
    <row r="1353" spans="1:11" x14ac:dyDescent="0.25">
      <c r="A1353" s="148"/>
      <c r="B1353" s="148"/>
      <c r="C1353" s="148"/>
      <c r="D1353" s="148"/>
      <c r="E1353" s="141"/>
      <c r="F1353" s="141"/>
      <c r="G1353" s="141"/>
      <c r="H1353" s="141"/>
      <c r="I1353" s="141"/>
      <c r="J1353" s="141"/>
      <c r="K1353" s="141"/>
    </row>
    <row r="1354" spans="1:11" x14ac:dyDescent="0.25">
      <c r="A1354" s="148"/>
      <c r="B1354" s="148"/>
      <c r="C1354" s="148"/>
      <c r="D1354" s="148"/>
      <c r="E1354" s="141"/>
      <c r="F1354" s="141"/>
      <c r="G1354" s="141"/>
      <c r="H1354" s="141"/>
      <c r="I1354" s="141"/>
      <c r="J1354" s="141"/>
      <c r="K1354" s="141"/>
    </row>
    <row r="1355" spans="1:11" x14ac:dyDescent="0.25">
      <c r="A1355" s="148"/>
      <c r="B1355" s="148"/>
      <c r="C1355" s="148"/>
      <c r="D1355" s="148"/>
      <c r="E1355" s="141"/>
      <c r="F1355" s="141"/>
      <c r="G1355" s="141"/>
      <c r="H1355" s="141"/>
      <c r="I1355" s="141"/>
      <c r="J1355" s="141"/>
      <c r="K1355" s="141"/>
    </row>
    <row r="1356" spans="1:11" x14ac:dyDescent="0.25">
      <c r="A1356" s="148"/>
      <c r="B1356" s="148"/>
      <c r="C1356" s="148"/>
      <c r="D1356" s="148"/>
      <c r="E1356" s="141"/>
      <c r="F1356" s="141"/>
      <c r="G1356" s="141"/>
      <c r="H1356" s="141"/>
      <c r="I1356" s="141"/>
      <c r="J1356" s="141"/>
      <c r="K1356" s="141"/>
    </row>
    <row r="1357" spans="1:11" x14ac:dyDescent="0.25">
      <c r="A1357" s="148"/>
      <c r="B1357" s="148"/>
      <c r="C1357" s="148"/>
      <c r="D1357" s="148"/>
      <c r="E1357" s="141"/>
      <c r="F1357" s="141"/>
      <c r="G1357" s="141"/>
      <c r="H1357" s="141"/>
      <c r="I1357" s="141"/>
      <c r="J1357" s="141"/>
      <c r="K1357" s="141"/>
    </row>
    <row r="1358" spans="1:11" x14ac:dyDescent="0.25">
      <c r="A1358" s="148"/>
      <c r="B1358" s="148"/>
      <c r="C1358" s="148"/>
      <c r="D1358" s="148"/>
      <c r="E1358" s="141"/>
      <c r="F1358" s="141"/>
      <c r="G1358" s="141"/>
      <c r="H1358" s="141"/>
      <c r="I1358" s="141"/>
      <c r="J1358" s="141"/>
      <c r="K1358" s="141"/>
    </row>
    <row r="1359" spans="1:11" x14ac:dyDescent="0.25">
      <c r="A1359" s="148"/>
      <c r="B1359" s="148"/>
      <c r="C1359" s="148"/>
      <c r="D1359" s="148"/>
      <c r="E1359" s="141"/>
      <c r="F1359" s="141"/>
      <c r="G1359" s="141"/>
      <c r="H1359" s="141"/>
      <c r="I1359" s="141"/>
      <c r="J1359" s="141"/>
      <c r="K1359" s="141"/>
    </row>
    <row r="1360" spans="1:11" x14ac:dyDescent="0.25">
      <c r="A1360" s="148"/>
      <c r="B1360" s="148"/>
      <c r="C1360" s="148"/>
      <c r="D1360" s="148"/>
      <c r="E1360" s="141"/>
      <c r="F1360" s="141"/>
      <c r="G1360" s="141"/>
      <c r="H1360" s="141"/>
      <c r="I1360" s="141"/>
      <c r="J1360" s="141"/>
      <c r="K1360" s="141"/>
    </row>
    <row r="1361" spans="1:11" x14ac:dyDescent="0.25">
      <c r="A1361" s="148"/>
      <c r="B1361" s="148"/>
      <c r="C1361" s="148"/>
      <c r="D1361" s="148"/>
      <c r="E1361" s="141"/>
      <c r="F1361" s="141"/>
      <c r="G1361" s="141"/>
      <c r="H1361" s="141"/>
      <c r="I1361" s="141"/>
      <c r="J1361" s="141"/>
      <c r="K1361" s="141"/>
    </row>
    <row r="1362" spans="1:11" x14ac:dyDescent="0.25">
      <c r="A1362" s="148"/>
      <c r="B1362" s="148"/>
      <c r="C1362" s="148"/>
      <c r="D1362" s="148"/>
      <c r="E1362" s="141"/>
      <c r="F1362" s="141"/>
      <c r="G1362" s="141"/>
      <c r="H1362" s="141"/>
      <c r="I1362" s="141"/>
      <c r="J1362" s="141"/>
      <c r="K1362" s="141"/>
    </row>
    <row r="1363" spans="1:11" x14ac:dyDescent="0.25">
      <c r="A1363" s="148"/>
      <c r="B1363" s="148"/>
      <c r="C1363" s="148"/>
      <c r="D1363" s="148"/>
      <c r="E1363" s="141"/>
      <c r="F1363" s="141"/>
      <c r="G1363" s="141"/>
      <c r="H1363" s="141"/>
      <c r="I1363" s="141"/>
      <c r="J1363" s="141"/>
      <c r="K1363" s="141"/>
    </row>
    <row r="1364" spans="1:11" x14ac:dyDescent="0.25">
      <c r="A1364" s="148"/>
      <c r="B1364" s="148"/>
      <c r="C1364" s="148"/>
      <c r="D1364" s="148"/>
      <c r="E1364" s="141"/>
      <c r="F1364" s="141"/>
      <c r="G1364" s="141"/>
      <c r="H1364" s="141"/>
      <c r="I1364" s="141"/>
      <c r="J1364" s="141"/>
      <c r="K1364" s="141"/>
    </row>
    <row r="1365" spans="1:11" x14ac:dyDescent="0.25">
      <c r="A1365" s="148"/>
      <c r="B1365" s="148"/>
      <c r="C1365" s="148"/>
      <c r="D1365" s="148"/>
      <c r="E1365" s="141"/>
      <c r="F1365" s="141"/>
      <c r="G1365" s="141"/>
      <c r="H1365" s="141"/>
      <c r="I1365" s="141"/>
      <c r="J1365" s="141"/>
      <c r="K1365" s="141"/>
    </row>
    <row r="1366" spans="1:11" x14ac:dyDescent="0.25">
      <c r="A1366" s="148"/>
      <c r="B1366" s="148"/>
      <c r="C1366" s="148"/>
      <c r="D1366" s="148"/>
      <c r="E1366" s="141"/>
      <c r="F1366" s="141"/>
      <c r="G1366" s="141"/>
      <c r="H1366" s="141"/>
      <c r="I1366" s="141"/>
      <c r="J1366" s="141"/>
      <c r="K1366" s="141"/>
    </row>
    <row r="1367" spans="1:11" x14ac:dyDescent="0.25">
      <c r="A1367" s="148"/>
      <c r="B1367" s="148"/>
      <c r="C1367" s="148"/>
      <c r="D1367" s="148"/>
      <c r="E1367" s="141"/>
      <c r="F1367" s="141"/>
      <c r="G1367" s="141"/>
      <c r="H1367" s="141"/>
      <c r="I1367" s="141"/>
      <c r="J1367" s="141"/>
      <c r="K1367" s="141"/>
    </row>
    <row r="1368" spans="1:11" x14ac:dyDescent="0.25">
      <c r="A1368" s="148"/>
      <c r="B1368" s="148"/>
      <c r="C1368" s="148"/>
      <c r="D1368" s="148"/>
      <c r="E1368" s="141"/>
      <c r="F1368" s="141"/>
      <c r="G1368" s="141"/>
      <c r="H1368" s="141"/>
      <c r="I1368" s="141"/>
      <c r="J1368" s="141"/>
      <c r="K1368" s="141"/>
    </row>
    <row r="1369" spans="1:11" x14ac:dyDescent="0.25">
      <c r="A1369" s="148"/>
      <c r="B1369" s="148"/>
      <c r="C1369" s="148"/>
      <c r="D1369" s="148"/>
      <c r="E1369" s="141"/>
      <c r="F1369" s="141"/>
      <c r="G1369" s="141"/>
      <c r="H1369" s="141"/>
      <c r="I1369" s="141"/>
      <c r="J1369" s="141"/>
      <c r="K1369" s="141"/>
    </row>
    <row r="1370" spans="1:11" x14ac:dyDescent="0.25">
      <c r="A1370" s="148"/>
      <c r="B1370" s="148"/>
      <c r="C1370" s="148"/>
      <c r="D1370" s="148"/>
      <c r="E1370" s="141"/>
      <c r="F1370" s="141"/>
      <c r="G1370" s="141"/>
      <c r="H1370" s="141"/>
      <c r="I1370" s="141"/>
      <c r="J1370" s="141"/>
      <c r="K1370" s="141"/>
    </row>
    <row r="1371" spans="1:11" x14ac:dyDescent="0.25">
      <c r="A1371" s="148"/>
      <c r="B1371" s="148"/>
      <c r="C1371" s="148"/>
      <c r="D1371" s="148"/>
      <c r="E1371" s="141"/>
      <c r="F1371" s="141"/>
      <c r="G1371" s="141"/>
      <c r="H1371" s="141"/>
      <c r="I1371" s="141"/>
      <c r="J1371" s="141"/>
      <c r="K1371" s="141"/>
    </row>
    <row r="1372" spans="1:11" x14ac:dyDescent="0.25">
      <c r="A1372" s="148"/>
      <c r="B1372" s="148"/>
      <c r="C1372" s="148"/>
      <c r="D1372" s="148"/>
      <c r="E1372" s="141"/>
      <c r="F1372" s="141"/>
      <c r="G1372" s="141"/>
      <c r="H1372" s="141"/>
      <c r="I1372" s="141"/>
      <c r="J1372" s="141"/>
      <c r="K1372" s="141"/>
    </row>
    <row r="1373" spans="1:11" x14ac:dyDescent="0.25">
      <c r="A1373" s="148"/>
      <c r="B1373" s="148"/>
      <c r="C1373" s="148"/>
      <c r="D1373" s="148"/>
      <c r="E1373" s="141"/>
      <c r="F1373" s="141"/>
      <c r="G1373" s="141"/>
      <c r="H1373" s="141"/>
      <c r="I1373" s="141"/>
      <c r="J1373" s="141"/>
      <c r="K1373" s="141"/>
    </row>
    <row r="1374" spans="1:11" x14ac:dyDescent="0.25">
      <c r="A1374" s="148"/>
      <c r="B1374" s="148"/>
      <c r="C1374" s="148"/>
      <c r="D1374" s="148"/>
      <c r="E1374" s="141"/>
      <c r="F1374" s="141"/>
      <c r="G1374" s="141"/>
      <c r="H1374" s="141"/>
      <c r="I1374" s="141"/>
      <c r="J1374" s="141"/>
      <c r="K1374" s="141"/>
    </row>
    <row r="1375" spans="1:11" x14ac:dyDescent="0.25">
      <c r="A1375" s="148"/>
      <c r="B1375" s="148"/>
      <c r="C1375" s="148"/>
      <c r="D1375" s="148"/>
      <c r="E1375" s="141"/>
      <c r="F1375" s="141"/>
      <c r="G1375" s="141"/>
      <c r="H1375" s="141"/>
      <c r="I1375" s="141"/>
      <c r="J1375" s="141"/>
      <c r="K1375" s="141"/>
    </row>
    <row r="1376" spans="1:11" x14ac:dyDescent="0.25">
      <c r="A1376" s="148"/>
      <c r="B1376" s="148"/>
      <c r="C1376" s="148"/>
      <c r="D1376" s="148"/>
      <c r="E1376" s="141"/>
      <c r="F1376" s="141"/>
      <c r="G1376" s="141"/>
      <c r="H1376" s="141"/>
      <c r="I1376" s="141"/>
      <c r="J1376" s="141"/>
      <c r="K1376" s="141"/>
    </row>
    <row r="1377" spans="1:11" x14ac:dyDescent="0.25">
      <c r="A1377" s="148"/>
      <c r="B1377" s="148"/>
      <c r="C1377" s="148"/>
      <c r="D1377" s="148"/>
      <c r="E1377" s="141"/>
      <c r="F1377" s="141"/>
      <c r="G1377" s="141"/>
      <c r="H1377" s="141"/>
      <c r="I1377" s="141"/>
      <c r="J1377" s="141"/>
      <c r="K1377" s="141"/>
    </row>
    <row r="1378" spans="1:11" x14ac:dyDescent="0.25">
      <c r="A1378" s="148"/>
      <c r="B1378" s="148"/>
      <c r="C1378" s="148"/>
      <c r="D1378" s="148"/>
      <c r="E1378" s="141"/>
      <c r="F1378" s="141"/>
      <c r="G1378" s="141"/>
      <c r="H1378" s="141"/>
      <c r="I1378" s="141"/>
      <c r="J1378" s="141"/>
      <c r="K1378" s="141"/>
    </row>
    <row r="1379" spans="1:11" x14ac:dyDescent="0.25">
      <c r="A1379" s="148"/>
      <c r="B1379" s="148"/>
      <c r="C1379" s="148"/>
      <c r="D1379" s="148"/>
      <c r="E1379" s="141"/>
      <c r="F1379" s="141"/>
      <c r="G1379" s="141"/>
      <c r="H1379" s="141"/>
      <c r="I1379" s="141"/>
      <c r="J1379" s="141"/>
      <c r="K1379" s="141"/>
    </row>
    <row r="1380" spans="1:11" x14ac:dyDescent="0.25">
      <c r="A1380" s="148"/>
      <c r="B1380" s="148"/>
      <c r="C1380" s="148"/>
      <c r="D1380" s="148"/>
      <c r="E1380" s="141"/>
      <c r="F1380" s="141"/>
      <c r="G1380" s="141"/>
      <c r="H1380" s="141"/>
      <c r="I1380" s="141"/>
      <c r="J1380" s="141"/>
      <c r="K1380" s="141"/>
    </row>
    <row r="1381" spans="1:11" x14ac:dyDescent="0.25">
      <c r="A1381" s="148"/>
      <c r="B1381" s="148"/>
      <c r="C1381" s="148"/>
      <c r="D1381" s="148"/>
      <c r="E1381" s="141"/>
      <c r="F1381" s="141"/>
      <c r="G1381" s="141"/>
      <c r="H1381" s="141"/>
      <c r="I1381" s="141"/>
      <c r="J1381" s="141"/>
      <c r="K1381" s="141"/>
    </row>
    <row r="1382" spans="1:11" x14ac:dyDescent="0.25">
      <c r="A1382" s="148"/>
      <c r="B1382" s="148"/>
      <c r="C1382" s="148"/>
      <c r="D1382" s="148"/>
      <c r="E1382" s="141"/>
      <c r="F1382" s="141"/>
      <c r="G1382" s="141"/>
      <c r="H1382" s="141"/>
      <c r="I1382" s="141"/>
      <c r="J1382" s="141"/>
      <c r="K1382" s="141"/>
    </row>
    <row r="1383" spans="1:11" x14ac:dyDescent="0.25">
      <c r="A1383" s="148"/>
      <c r="B1383" s="148"/>
      <c r="C1383" s="148"/>
      <c r="D1383" s="148"/>
      <c r="E1383" s="141"/>
      <c r="F1383" s="141"/>
      <c r="G1383" s="141"/>
      <c r="H1383" s="141"/>
      <c r="I1383" s="141"/>
      <c r="J1383" s="141"/>
      <c r="K1383" s="141"/>
    </row>
    <row r="1384" spans="1:11" x14ac:dyDescent="0.25">
      <c r="A1384" s="148"/>
      <c r="B1384" s="148"/>
      <c r="C1384" s="148"/>
      <c r="D1384" s="148"/>
      <c r="E1384" s="141"/>
      <c r="F1384" s="141"/>
      <c r="G1384" s="141"/>
      <c r="H1384" s="141"/>
      <c r="I1384" s="141"/>
      <c r="J1384" s="141"/>
      <c r="K1384" s="141"/>
    </row>
    <row r="1385" spans="1:11" x14ac:dyDescent="0.25">
      <c r="A1385" s="148"/>
      <c r="B1385" s="148"/>
      <c r="C1385" s="148"/>
      <c r="D1385" s="148"/>
      <c r="E1385" s="141"/>
      <c r="F1385" s="141"/>
      <c r="G1385" s="141"/>
      <c r="H1385" s="141"/>
      <c r="I1385" s="141"/>
      <c r="J1385" s="141"/>
      <c r="K1385" s="141"/>
    </row>
    <row r="1386" spans="1:11" x14ac:dyDescent="0.25">
      <c r="A1386" s="148"/>
      <c r="B1386" s="148"/>
      <c r="C1386" s="148"/>
      <c r="D1386" s="148"/>
      <c r="E1386" s="141"/>
      <c r="F1386" s="141"/>
      <c r="G1386" s="141"/>
      <c r="H1386" s="141"/>
      <c r="I1386" s="141"/>
      <c r="J1386" s="141"/>
      <c r="K1386" s="141"/>
    </row>
    <row r="1387" spans="1:11" x14ac:dyDescent="0.25">
      <c r="A1387" s="148"/>
      <c r="B1387" s="148"/>
      <c r="C1387" s="148"/>
      <c r="D1387" s="148"/>
      <c r="E1387" s="141"/>
      <c r="F1387" s="141"/>
      <c r="G1387" s="141"/>
      <c r="H1387" s="141"/>
      <c r="I1387" s="141"/>
      <c r="J1387" s="141"/>
      <c r="K1387" s="141"/>
    </row>
    <row r="1388" spans="1:11" x14ac:dyDescent="0.25">
      <c r="A1388" s="148"/>
      <c r="B1388" s="148"/>
      <c r="C1388" s="148"/>
      <c r="D1388" s="148"/>
      <c r="E1388" s="141"/>
      <c r="F1388" s="141"/>
      <c r="G1388" s="141"/>
      <c r="H1388" s="141"/>
      <c r="I1388" s="141"/>
      <c r="J1388" s="141"/>
      <c r="K1388" s="141"/>
    </row>
    <row r="1389" spans="1:11" x14ac:dyDescent="0.25">
      <c r="A1389" s="148"/>
      <c r="B1389" s="148"/>
      <c r="C1389" s="148"/>
      <c r="D1389" s="148"/>
      <c r="E1389" s="141"/>
      <c r="F1389" s="141"/>
      <c r="G1389" s="141"/>
      <c r="H1389" s="141"/>
      <c r="I1389" s="141"/>
      <c r="J1389" s="141"/>
      <c r="K1389" s="141"/>
    </row>
    <row r="1390" spans="1:11" x14ac:dyDescent="0.25">
      <c r="A1390" s="148"/>
      <c r="B1390" s="148"/>
      <c r="C1390" s="148"/>
      <c r="D1390" s="148"/>
      <c r="E1390" s="141"/>
      <c r="F1390" s="141"/>
      <c r="G1390" s="141"/>
      <c r="H1390" s="141"/>
      <c r="I1390" s="141"/>
      <c r="J1390" s="141"/>
      <c r="K1390" s="141"/>
    </row>
    <row r="1391" spans="1:11" x14ac:dyDescent="0.25">
      <c r="A1391" s="148"/>
      <c r="B1391" s="148"/>
      <c r="C1391" s="148"/>
      <c r="D1391" s="148"/>
      <c r="E1391" s="141"/>
      <c r="F1391" s="141"/>
      <c r="G1391" s="141"/>
      <c r="H1391" s="141"/>
      <c r="I1391" s="141"/>
      <c r="J1391" s="141"/>
      <c r="K1391" s="141"/>
    </row>
    <row r="1392" spans="1:11" x14ac:dyDescent="0.25">
      <c r="A1392" s="148"/>
      <c r="B1392" s="148"/>
      <c r="C1392" s="148"/>
      <c r="D1392" s="148"/>
      <c r="E1392" s="141"/>
      <c r="F1392" s="141"/>
      <c r="G1392" s="141"/>
      <c r="H1392" s="141"/>
      <c r="I1392" s="141"/>
      <c r="J1392" s="141"/>
      <c r="K1392" s="141"/>
    </row>
    <row r="1393" spans="1:11" x14ac:dyDescent="0.25">
      <c r="A1393" s="148"/>
      <c r="B1393" s="148"/>
      <c r="C1393" s="148"/>
      <c r="D1393" s="148"/>
      <c r="E1393" s="141"/>
      <c r="F1393" s="141"/>
      <c r="G1393" s="141"/>
      <c r="H1393" s="141"/>
      <c r="I1393" s="141"/>
      <c r="J1393" s="141"/>
      <c r="K1393" s="141"/>
    </row>
    <row r="1394" spans="1:11" x14ac:dyDescent="0.25">
      <c r="A1394" s="148"/>
      <c r="B1394" s="148"/>
      <c r="C1394" s="148"/>
      <c r="D1394" s="148"/>
      <c r="E1394" s="141"/>
      <c r="F1394" s="141"/>
      <c r="G1394" s="141"/>
      <c r="H1394" s="141"/>
      <c r="I1394" s="141"/>
      <c r="J1394" s="141"/>
      <c r="K1394" s="141"/>
    </row>
    <row r="1395" spans="1:11" x14ac:dyDescent="0.25">
      <c r="A1395" s="148"/>
      <c r="B1395" s="148"/>
      <c r="C1395" s="148"/>
      <c r="D1395" s="148"/>
      <c r="E1395" s="141"/>
      <c r="F1395" s="141"/>
      <c r="G1395" s="141"/>
      <c r="H1395" s="141"/>
      <c r="I1395" s="141"/>
      <c r="J1395" s="141"/>
      <c r="K1395" s="141"/>
    </row>
    <row r="1396" spans="1:11" x14ac:dyDescent="0.25">
      <c r="A1396" s="148"/>
      <c r="B1396" s="148"/>
      <c r="C1396" s="148"/>
      <c r="D1396" s="148"/>
      <c r="E1396" s="141"/>
      <c r="F1396" s="141"/>
      <c r="G1396" s="141"/>
      <c r="H1396" s="141"/>
      <c r="I1396" s="141"/>
      <c r="J1396" s="141"/>
      <c r="K1396" s="141"/>
    </row>
    <row r="1397" spans="1:11" x14ac:dyDescent="0.25">
      <c r="A1397" s="148"/>
      <c r="B1397" s="148"/>
      <c r="C1397" s="148"/>
      <c r="D1397" s="148"/>
      <c r="E1397" s="141"/>
      <c r="F1397" s="141"/>
      <c r="G1397" s="141"/>
      <c r="H1397" s="141"/>
      <c r="I1397" s="141"/>
      <c r="J1397" s="141"/>
      <c r="K1397" s="141"/>
    </row>
    <row r="1398" spans="1:11" x14ac:dyDescent="0.25">
      <c r="A1398" s="148"/>
      <c r="B1398" s="148"/>
      <c r="C1398" s="148"/>
      <c r="D1398" s="148"/>
      <c r="E1398" s="141"/>
      <c r="F1398" s="141"/>
      <c r="G1398" s="141"/>
      <c r="H1398" s="141"/>
      <c r="I1398" s="141"/>
      <c r="J1398" s="141"/>
      <c r="K1398" s="141"/>
    </row>
    <row r="1399" spans="1:11" x14ac:dyDescent="0.25">
      <c r="A1399" s="148"/>
      <c r="B1399" s="148"/>
      <c r="C1399" s="148"/>
      <c r="D1399" s="148"/>
      <c r="E1399" s="141"/>
      <c r="F1399" s="141"/>
      <c r="G1399" s="141"/>
      <c r="H1399" s="141"/>
      <c r="I1399" s="141"/>
      <c r="J1399" s="141"/>
      <c r="K1399" s="141"/>
    </row>
    <row r="1400" spans="1:11" x14ac:dyDescent="0.25">
      <c r="A1400" s="148"/>
      <c r="B1400" s="148"/>
      <c r="C1400" s="148"/>
      <c r="D1400" s="148"/>
      <c r="E1400" s="141"/>
      <c r="F1400" s="141"/>
      <c r="G1400" s="141"/>
      <c r="H1400" s="141"/>
      <c r="I1400" s="141"/>
      <c r="J1400" s="141"/>
      <c r="K1400" s="141"/>
    </row>
    <row r="1401" spans="1:11" x14ac:dyDescent="0.25">
      <c r="A1401" s="148"/>
      <c r="B1401" s="148"/>
      <c r="C1401" s="148"/>
      <c r="D1401" s="148"/>
      <c r="E1401" s="141"/>
      <c r="F1401" s="141"/>
      <c r="G1401" s="141"/>
      <c r="H1401" s="141"/>
      <c r="I1401" s="141"/>
      <c r="J1401" s="141"/>
      <c r="K1401" s="141"/>
    </row>
    <row r="1402" spans="1:11" x14ac:dyDescent="0.25">
      <c r="A1402" s="148"/>
      <c r="B1402" s="148"/>
      <c r="C1402" s="148"/>
      <c r="D1402" s="148"/>
      <c r="E1402" s="141"/>
      <c r="F1402" s="141"/>
      <c r="G1402" s="141"/>
      <c r="H1402" s="141"/>
      <c r="I1402" s="141"/>
      <c r="J1402" s="141"/>
      <c r="K1402" s="141"/>
    </row>
    <row r="1403" spans="1:11" x14ac:dyDescent="0.25">
      <c r="A1403" s="148"/>
      <c r="B1403" s="148"/>
      <c r="C1403" s="148"/>
      <c r="D1403" s="148"/>
      <c r="E1403" s="141"/>
      <c r="F1403" s="141"/>
      <c r="G1403" s="141"/>
      <c r="H1403" s="141"/>
      <c r="I1403" s="141"/>
      <c r="J1403" s="141"/>
      <c r="K1403" s="141"/>
    </row>
    <row r="1404" spans="1:11" x14ac:dyDescent="0.25">
      <c r="A1404" s="148"/>
      <c r="B1404" s="148"/>
      <c r="C1404" s="148"/>
      <c r="D1404" s="148"/>
      <c r="E1404" s="141"/>
      <c r="F1404" s="141"/>
      <c r="G1404" s="141"/>
      <c r="H1404" s="141"/>
      <c r="I1404" s="141"/>
      <c r="J1404" s="141"/>
      <c r="K1404" s="141"/>
    </row>
    <row r="1405" spans="1:11" x14ac:dyDescent="0.25">
      <c r="A1405" s="148"/>
      <c r="B1405" s="148"/>
      <c r="C1405" s="148"/>
      <c r="D1405" s="148"/>
      <c r="E1405" s="141"/>
      <c r="F1405" s="141"/>
      <c r="G1405" s="141"/>
      <c r="H1405" s="141"/>
      <c r="I1405" s="141"/>
      <c r="J1405" s="141"/>
      <c r="K1405" s="141"/>
    </row>
    <row r="1406" spans="1:11" x14ac:dyDescent="0.25">
      <c r="A1406" s="148"/>
      <c r="B1406" s="148"/>
      <c r="C1406" s="148"/>
      <c r="D1406" s="148"/>
      <c r="E1406" s="141"/>
      <c r="F1406" s="141"/>
      <c r="G1406" s="141"/>
      <c r="H1406" s="141"/>
      <c r="I1406" s="141"/>
      <c r="J1406" s="141"/>
      <c r="K1406" s="141"/>
    </row>
    <row r="1407" spans="1:11" x14ac:dyDescent="0.25">
      <c r="A1407" s="148"/>
      <c r="B1407" s="148"/>
      <c r="C1407" s="148"/>
      <c r="D1407" s="148"/>
      <c r="E1407" s="141"/>
      <c r="F1407" s="141"/>
      <c r="G1407" s="141"/>
      <c r="H1407" s="141"/>
      <c r="I1407" s="141"/>
      <c r="J1407" s="141"/>
      <c r="K1407" s="141"/>
    </row>
    <row r="1408" spans="1:11" x14ac:dyDescent="0.25">
      <c r="A1408" s="148"/>
      <c r="B1408" s="148"/>
      <c r="C1408" s="148"/>
      <c r="D1408" s="148"/>
      <c r="E1408" s="141"/>
      <c r="F1408" s="141"/>
      <c r="G1408" s="141"/>
      <c r="H1408" s="141"/>
      <c r="I1408" s="141"/>
      <c r="J1408" s="141"/>
      <c r="K1408" s="141"/>
    </row>
    <row r="1409" spans="1:11" x14ac:dyDescent="0.25">
      <c r="A1409" s="148"/>
      <c r="B1409" s="148"/>
      <c r="C1409" s="148"/>
      <c r="D1409" s="148"/>
      <c r="E1409" s="141"/>
      <c r="F1409" s="141"/>
      <c r="G1409" s="141"/>
      <c r="H1409" s="141"/>
      <c r="I1409" s="141"/>
      <c r="J1409" s="141"/>
      <c r="K1409" s="141"/>
    </row>
    <row r="1410" spans="1:11" x14ac:dyDescent="0.25">
      <c r="A1410" s="148"/>
      <c r="B1410" s="148"/>
      <c r="C1410" s="148"/>
      <c r="D1410" s="148"/>
      <c r="E1410" s="141"/>
      <c r="F1410" s="141"/>
      <c r="G1410" s="141"/>
      <c r="H1410" s="141"/>
      <c r="I1410" s="141"/>
      <c r="J1410" s="141"/>
      <c r="K1410" s="141"/>
    </row>
    <row r="1411" spans="1:11" x14ac:dyDescent="0.25">
      <c r="A1411" s="148"/>
      <c r="B1411" s="148"/>
      <c r="C1411" s="148"/>
      <c r="D1411" s="148"/>
      <c r="E1411" s="141"/>
      <c r="F1411" s="141"/>
      <c r="G1411" s="141"/>
      <c r="H1411" s="141"/>
      <c r="I1411" s="141"/>
      <c r="J1411" s="141"/>
      <c r="K1411" s="141"/>
    </row>
    <row r="1412" spans="1:11" x14ac:dyDescent="0.25">
      <c r="A1412" s="148"/>
      <c r="B1412" s="148"/>
      <c r="C1412" s="148"/>
      <c r="D1412" s="148"/>
      <c r="E1412" s="141"/>
      <c r="F1412" s="141"/>
      <c r="G1412" s="141"/>
      <c r="H1412" s="141"/>
      <c r="I1412" s="141"/>
      <c r="J1412" s="141"/>
      <c r="K1412" s="141"/>
    </row>
    <row r="1413" spans="1:11" x14ac:dyDescent="0.25">
      <c r="A1413" s="148"/>
      <c r="B1413" s="148"/>
      <c r="C1413" s="148"/>
      <c r="D1413" s="148"/>
      <c r="E1413" s="141"/>
      <c r="F1413" s="141"/>
      <c r="G1413" s="141"/>
      <c r="H1413" s="141"/>
      <c r="I1413" s="141"/>
      <c r="J1413" s="141"/>
      <c r="K1413" s="141"/>
    </row>
    <row r="1414" spans="1:11" x14ac:dyDescent="0.25">
      <c r="A1414" s="148"/>
      <c r="B1414" s="148"/>
      <c r="C1414" s="148"/>
      <c r="D1414" s="148"/>
      <c r="E1414" s="141"/>
      <c r="F1414" s="141"/>
      <c r="G1414" s="141"/>
      <c r="H1414" s="141"/>
      <c r="I1414" s="141"/>
      <c r="J1414" s="141"/>
      <c r="K1414" s="141"/>
    </row>
    <row r="1415" spans="1:11" x14ac:dyDescent="0.25">
      <c r="A1415" s="148"/>
      <c r="B1415" s="148"/>
      <c r="C1415" s="148"/>
      <c r="D1415" s="148"/>
      <c r="E1415" s="141"/>
      <c r="F1415" s="141"/>
      <c r="G1415" s="141"/>
      <c r="H1415" s="141"/>
      <c r="I1415" s="141"/>
      <c r="J1415" s="141"/>
      <c r="K1415" s="141"/>
    </row>
    <row r="1416" spans="1:11" x14ac:dyDescent="0.25">
      <c r="A1416" s="148"/>
      <c r="B1416" s="148"/>
      <c r="C1416" s="148"/>
      <c r="D1416" s="148"/>
      <c r="E1416" s="141"/>
      <c r="F1416" s="141"/>
      <c r="G1416" s="141"/>
      <c r="H1416" s="141"/>
      <c r="I1416" s="141"/>
      <c r="J1416" s="141"/>
      <c r="K1416" s="141"/>
    </row>
    <row r="1417" spans="1:11" x14ac:dyDescent="0.25">
      <c r="A1417" s="148"/>
      <c r="B1417" s="148"/>
      <c r="C1417" s="148"/>
      <c r="D1417" s="148"/>
      <c r="E1417" s="141"/>
      <c r="F1417" s="141"/>
      <c r="G1417" s="141"/>
      <c r="H1417" s="141"/>
      <c r="I1417" s="141"/>
      <c r="J1417" s="141"/>
      <c r="K1417" s="141"/>
    </row>
    <row r="1418" spans="1:11" x14ac:dyDescent="0.25">
      <c r="A1418" s="148"/>
      <c r="B1418" s="148"/>
      <c r="C1418" s="148"/>
      <c r="D1418" s="148"/>
      <c r="E1418" s="141"/>
      <c r="F1418" s="141"/>
      <c r="G1418" s="141"/>
      <c r="H1418" s="141"/>
      <c r="I1418" s="141"/>
      <c r="J1418" s="141"/>
      <c r="K1418" s="141"/>
    </row>
    <row r="1419" spans="1:11" x14ac:dyDescent="0.25">
      <c r="A1419" s="148"/>
      <c r="B1419" s="148"/>
      <c r="C1419" s="148"/>
      <c r="D1419" s="148"/>
      <c r="E1419" s="141"/>
      <c r="F1419" s="141"/>
      <c r="G1419" s="141"/>
      <c r="H1419" s="141"/>
      <c r="I1419" s="141"/>
      <c r="J1419" s="141"/>
      <c r="K1419" s="141"/>
    </row>
    <row r="1420" spans="1:11" x14ac:dyDescent="0.25">
      <c r="A1420" s="148"/>
      <c r="B1420" s="148"/>
      <c r="C1420" s="148"/>
      <c r="D1420" s="148"/>
      <c r="E1420" s="141"/>
      <c r="F1420" s="141"/>
      <c r="G1420" s="141"/>
      <c r="H1420" s="141"/>
      <c r="I1420" s="141"/>
      <c r="J1420" s="141"/>
      <c r="K1420" s="141"/>
    </row>
    <row r="1421" spans="1:11" x14ac:dyDescent="0.25">
      <c r="A1421" s="148"/>
      <c r="B1421" s="148"/>
      <c r="C1421" s="148"/>
      <c r="D1421" s="148"/>
      <c r="E1421" s="141"/>
      <c r="F1421" s="141"/>
      <c r="G1421" s="141"/>
      <c r="H1421" s="141"/>
      <c r="I1421" s="141"/>
      <c r="J1421" s="141"/>
      <c r="K1421" s="141"/>
    </row>
    <row r="1422" spans="1:11" x14ac:dyDescent="0.25">
      <c r="A1422" s="148"/>
      <c r="B1422" s="148"/>
      <c r="C1422" s="148"/>
      <c r="D1422" s="148"/>
      <c r="E1422" s="141"/>
      <c r="F1422" s="141"/>
      <c r="G1422" s="141"/>
      <c r="H1422" s="141"/>
      <c r="I1422" s="141"/>
      <c r="J1422" s="141"/>
      <c r="K1422" s="141"/>
    </row>
    <row r="1423" spans="1:11" x14ac:dyDescent="0.25">
      <c r="A1423" s="148"/>
      <c r="B1423" s="148"/>
      <c r="C1423" s="148"/>
      <c r="D1423" s="148"/>
      <c r="E1423" s="141"/>
      <c r="F1423" s="141"/>
      <c r="G1423" s="141"/>
      <c r="H1423" s="141"/>
      <c r="I1423" s="141"/>
      <c r="J1423" s="141"/>
      <c r="K1423" s="141"/>
    </row>
    <row r="1424" spans="1:11" x14ac:dyDescent="0.25">
      <c r="A1424" s="148"/>
      <c r="B1424" s="148"/>
      <c r="C1424" s="148"/>
      <c r="D1424" s="148"/>
      <c r="E1424" s="141"/>
      <c r="F1424" s="141"/>
      <c r="G1424" s="141"/>
      <c r="H1424" s="141"/>
      <c r="I1424" s="141"/>
      <c r="J1424" s="141"/>
      <c r="K1424" s="141"/>
    </row>
    <row r="1425" spans="1:11" x14ac:dyDescent="0.25">
      <c r="A1425" s="148"/>
      <c r="B1425" s="148"/>
      <c r="C1425" s="148"/>
      <c r="D1425" s="148"/>
      <c r="E1425" s="141"/>
      <c r="F1425" s="141"/>
      <c r="G1425" s="141"/>
      <c r="H1425" s="141"/>
      <c r="I1425" s="141"/>
      <c r="J1425" s="141"/>
      <c r="K1425" s="141"/>
    </row>
    <row r="1426" spans="1:11" x14ac:dyDescent="0.25">
      <c r="A1426" s="148"/>
      <c r="B1426" s="148"/>
      <c r="C1426" s="148"/>
      <c r="D1426" s="148"/>
      <c r="E1426" s="141"/>
      <c r="F1426" s="141"/>
      <c r="G1426" s="141"/>
      <c r="H1426" s="141"/>
      <c r="I1426" s="141"/>
      <c r="J1426" s="141"/>
      <c r="K1426" s="141"/>
    </row>
    <row r="1427" spans="1:11" x14ac:dyDescent="0.25">
      <c r="A1427" s="148"/>
      <c r="B1427" s="148"/>
      <c r="C1427" s="148"/>
      <c r="D1427" s="148"/>
      <c r="E1427" s="141"/>
      <c r="F1427" s="141"/>
      <c r="G1427" s="141"/>
      <c r="H1427" s="141"/>
      <c r="I1427" s="141"/>
      <c r="J1427" s="141"/>
      <c r="K1427" s="141"/>
    </row>
    <row r="1428" spans="1:11" x14ac:dyDescent="0.25">
      <c r="A1428" s="148"/>
      <c r="B1428" s="148"/>
      <c r="C1428" s="148"/>
      <c r="D1428" s="148"/>
      <c r="E1428" s="141"/>
      <c r="F1428" s="141"/>
      <c r="G1428" s="141"/>
      <c r="H1428" s="141"/>
      <c r="I1428" s="141"/>
      <c r="J1428" s="141"/>
      <c r="K1428" s="141"/>
    </row>
    <row r="1429" spans="1:11" x14ac:dyDescent="0.25">
      <c r="A1429" s="148"/>
      <c r="B1429" s="148"/>
      <c r="C1429" s="148"/>
      <c r="D1429" s="148"/>
      <c r="E1429" s="141"/>
      <c r="F1429" s="141"/>
      <c r="G1429" s="141"/>
      <c r="H1429" s="141"/>
      <c r="I1429" s="141"/>
      <c r="J1429" s="141"/>
      <c r="K1429" s="141"/>
    </row>
    <row r="1430" spans="1:11" x14ac:dyDescent="0.25">
      <c r="A1430" s="148"/>
      <c r="B1430" s="148"/>
      <c r="C1430" s="148"/>
      <c r="D1430" s="148"/>
      <c r="E1430" s="141"/>
      <c r="F1430" s="141"/>
      <c r="G1430" s="141"/>
      <c r="H1430" s="141"/>
      <c r="I1430" s="141"/>
      <c r="J1430" s="141"/>
      <c r="K1430" s="141"/>
    </row>
    <row r="1431" spans="1:11" x14ac:dyDescent="0.25">
      <c r="A1431" s="148"/>
      <c r="B1431" s="148"/>
      <c r="C1431" s="148"/>
      <c r="D1431" s="148"/>
      <c r="E1431" s="141"/>
      <c r="F1431" s="141"/>
      <c r="G1431" s="141"/>
      <c r="H1431" s="141"/>
      <c r="I1431" s="141"/>
      <c r="J1431" s="141"/>
      <c r="K1431" s="141"/>
    </row>
    <row r="1432" spans="1:11" x14ac:dyDescent="0.25">
      <c r="A1432" s="148"/>
      <c r="B1432" s="148"/>
      <c r="C1432" s="148"/>
      <c r="D1432" s="148"/>
      <c r="E1432" s="141"/>
      <c r="F1432" s="141"/>
      <c r="G1432" s="141"/>
      <c r="H1432" s="141"/>
      <c r="I1432" s="141"/>
      <c r="J1432" s="141"/>
      <c r="K1432" s="141"/>
    </row>
    <row r="1433" spans="1:11" x14ac:dyDescent="0.25">
      <c r="A1433" s="148"/>
      <c r="B1433" s="148"/>
      <c r="C1433" s="148"/>
      <c r="D1433" s="148"/>
      <c r="E1433" s="141"/>
      <c r="F1433" s="141"/>
      <c r="G1433" s="141"/>
      <c r="H1433" s="141"/>
      <c r="I1433" s="141"/>
      <c r="J1433" s="141"/>
      <c r="K1433" s="141"/>
    </row>
    <row r="1434" spans="1:11" x14ac:dyDescent="0.25">
      <c r="A1434" s="148"/>
      <c r="B1434" s="148"/>
      <c r="C1434" s="148"/>
      <c r="D1434" s="148"/>
      <c r="E1434" s="141"/>
      <c r="F1434" s="141"/>
      <c r="G1434" s="141"/>
      <c r="H1434" s="141"/>
      <c r="I1434" s="141"/>
      <c r="J1434" s="141"/>
      <c r="K1434" s="141"/>
    </row>
    <row r="1435" spans="1:11" x14ac:dyDescent="0.25">
      <c r="A1435" s="148"/>
      <c r="B1435" s="148"/>
      <c r="C1435" s="148"/>
      <c r="D1435" s="148"/>
      <c r="E1435" s="141"/>
      <c r="F1435" s="141"/>
      <c r="G1435" s="141"/>
      <c r="H1435" s="141"/>
      <c r="I1435" s="141"/>
      <c r="J1435" s="141"/>
      <c r="K1435" s="141"/>
    </row>
    <row r="1436" spans="1:11" x14ac:dyDescent="0.25">
      <c r="A1436" s="148"/>
      <c r="B1436" s="148"/>
      <c r="C1436" s="148"/>
      <c r="D1436" s="148"/>
      <c r="E1436" s="141"/>
      <c r="F1436" s="141"/>
      <c r="G1436" s="141"/>
      <c r="H1436" s="141"/>
      <c r="I1436" s="141"/>
      <c r="J1436" s="141"/>
      <c r="K1436" s="141"/>
    </row>
    <row r="1437" spans="1:11" x14ac:dyDescent="0.25">
      <c r="A1437" s="148"/>
      <c r="B1437" s="148"/>
      <c r="C1437" s="148"/>
      <c r="D1437" s="148"/>
      <c r="E1437" s="141"/>
      <c r="F1437" s="141"/>
      <c r="G1437" s="141"/>
      <c r="H1437" s="141"/>
      <c r="I1437" s="141"/>
      <c r="J1437" s="141"/>
      <c r="K1437" s="141"/>
    </row>
    <row r="1438" spans="1:11" x14ac:dyDescent="0.25">
      <c r="A1438" s="148"/>
      <c r="B1438" s="148"/>
      <c r="C1438" s="148"/>
      <c r="D1438" s="148"/>
      <c r="E1438" s="141"/>
      <c r="F1438" s="141"/>
      <c r="G1438" s="141"/>
      <c r="H1438" s="141"/>
      <c r="I1438" s="141"/>
      <c r="J1438" s="141"/>
      <c r="K1438" s="141"/>
    </row>
    <row r="1439" spans="1:11" x14ac:dyDescent="0.25">
      <c r="A1439" s="148"/>
      <c r="B1439" s="148"/>
      <c r="C1439" s="148"/>
      <c r="D1439" s="148"/>
      <c r="E1439" s="141"/>
      <c r="F1439" s="141"/>
      <c r="G1439" s="141"/>
      <c r="H1439" s="141"/>
      <c r="I1439" s="141"/>
      <c r="J1439" s="141"/>
      <c r="K1439" s="141"/>
    </row>
    <row r="1440" spans="1:11" x14ac:dyDescent="0.25">
      <c r="A1440" s="148"/>
      <c r="B1440" s="148"/>
      <c r="C1440" s="148"/>
      <c r="D1440" s="148"/>
      <c r="E1440" s="141"/>
      <c r="F1440" s="141"/>
      <c r="G1440" s="141"/>
      <c r="H1440" s="141"/>
      <c r="I1440" s="141"/>
      <c r="J1440" s="141"/>
      <c r="K1440" s="141"/>
    </row>
    <row r="1441" spans="1:11" x14ac:dyDescent="0.25">
      <c r="A1441" s="148"/>
      <c r="B1441" s="148"/>
      <c r="C1441" s="148"/>
      <c r="D1441" s="148"/>
      <c r="E1441" s="141"/>
      <c r="F1441" s="141"/>
      <c r="G1441" s="141"/>
      <c r="H1441" s="141"/>
      <c r="I1441" s="141"/>
      <c r="J1441" s="141"/>
      <c r="K1441" s="141"/>
    </row>
    <row r="1442" spans="1:11" x14ac:dyDescent="0.25">
      <c r="A1442" s="148"/>
      <c r="B1442" s="148"/>
      <c r="C1442" s="148"/>
      <c r="D1442" s="148"/>
      <c r="E1442" s="141"/>
      <c r="F1442" s="141"/>
      <c r="G1442" s="141"/>
      <c r="H1442" s="141"/>
      <c r="I1442" s="141"/>
      <c r="J1442" s="141"/>
      <c r="K1442" s="141"/>
    </row>
    <row r="1443" spans="1:11" x14ac:dyDescent="0.25">
      <c r="A1443" s="148"/>
      <c r="B1443" s="148"/>
      <c r="C1443" s="148"/>
      <c r="D1443" s="148"/>
      <c r="E1443" s="141"/>
      <c r="F1443" s="141"/>
      <c r="G1443" s="141"/>
      <c r="H1443" s="141"/>
      <c r="I1443" s="141"/>
      <c r="J1443" s="141"/>
      <c r="K1443" s="141"/>
    </row>
    <row r="1444" spans="1:11" x14ac:dyDescent="0.25">
      <c r="A1444" s="148"/>
      <c r="B1444" s="148"/>
      <c r="C1444" s="148"/>
      <c r="D1444" s="148"/>
      <c r="E1444" s="141"/>
      <c r="F1444" s="141"/>
      <c r="G1444" s="141"/>
      <c r="H1444" s="141"/>
      <c r="I1444" s="141"/>
      <c r="J1444" s="141"/>
      <c r="K1444" s="141"/>
    </row>
    <row r="1445" spans="1:11" x14ac:dyDescent="0.25">
      <c r="A1445" s="148"/>
      <c r="B1445" s="148"/>
      <c r="C1445" s="148"/>
      <c r="D1445" s="148"/>
      <c r="E1445" s="141"/>
      <c r="F1445" s="141"/>
      <c r="G1445" s="141"/>
      <c r="H1445" s="141"/>
      <c r="I1445" s="141"/>
      <c r="J1445" s="141"/>
      <c r="K1445" s="141"/>
    </row>
    <row r="1446" spans="1:11" x14ac:dyDescent="0.25">
      <c r="A1446" s="148"/>
      <c r="B1446" s="148"/>
      <c r="C1446" s="148"/>
      <c r="D1446" s="148"/>
      <c r="E1446" s="141"/>
      <c r="F1446" s="141"/>
      <c r="G1446" s="141"/>
      <c r="H1446" s="141"/>
      <c r="I1446" s="141"/>
      <c r="J1446" s="141"/>
      <c r="K1446" s="141"/>
    </row>
    <row r="1447" spans="1:11" x14ac:dyDescent="0.25">
      <c r="A1447" s="148"/>
      <c r="B1447" s="148"/>
      <c r="C1447" s="148"/>
      <c r="D1447" s="148"/>
      <c r="E1447" s="141"/>
      <c r="F1447" s="141"/>
      <c r="G1447" s="141"/>
      <c r="H1447" s="141"/>
      <c r="I1447" s="141"/>
      <c r="J1447" s="141"/>
      <c r="K1447" s="141"/>
    </row>
    <row r="1448" spans="1:11" x14ac:dyDescent="0.25">
      <c r="A1448" s="148"/>
      <c r="B1448" s="148"/>
      <c r="C1448" s="148"/>
      <c r="D1448" s="148"/>
      <c r="E1448" s="141"/>
      <c r="F1448" s="141"/>
      <c r="G1448" s="141"/>
      <c r="H1448" s="141"/>
      <c r="I1448" s="141"/>
      <c r="J1448" s="141"/>
      <c r="K1448" s="141"/>
    </row>
    <row r="1449" spans="1:11" x14ac:dyDescent="0.25">
      <c r="A1449" s="148"/>
      <c r="B1449" s="148"/>
      <c r="C1449" s="148"/>
      <c r="D1449" s="148"/>
      <c r="E1449" s="141"/>
      <c r="F1449" s="141"/>
      <c r="G1449" s="141"/>
      <c r="H1449" s="141"/>
      <c r="I1449" s="141"/>
      <c r="J1449" s="141"/>
      <c r="K1449" s="141"/>
    </row>
    <row r="1450" spans="1:11" x14ac:dyDescent="0.25">
      <c r="A1450" s="148"/>
      <c r="B1450" s="148"/>
      <c r="C1450" s="148"/>
      <c r="D1450" s="148"/>
      <c r="E1450" s="141"/>
      <c r="F1450" s="141"/>
      <c r="G1450" s="141"/>
      <c r="H1450" s="141"/>
      <c r="I1450" s="141"/>
      <c r="J1450" s="141"/>
      <c r="K1450" s="141"/>
    </row>
    <row r="1451" spans="1:11" x14ac:dyDescent="0.25">
      <c r="A1451" s="148"/>
      <c r="B1451" s="148"/>
      <c r="C1451" s="148"/>
      <c r="D1451" s="148"/>
      <c r="E1451" s="141"/>
      <c r="F1451" s="141"/>
      <c r="G1451" s="141"/>
      <c r="H1451" s="141"/>
      <c r="I1451" s="141"/>
      <c r="J1451" s="141"/>
      <c r="K1451" s="141"/>
    </row>
    <row r="1452" spans="1:11" x14ac:dyDescent="0.25">
      <c r="A1452" s="148"/>
      <c r="B1452" s="148"/>
      <c r="C1452" s="148"/>
      <c r="D1452" s="148"/>
      <c r="E1452" s="141"/>
      <c r="F1452" s="141"/>
      <c r="G1452" s="141"/>
      <c r="H1452" s="141"/>
      <c r="I1452" s="141"/>
      <c r="J1452" s="141"/>
      <c r="K1452" s="141"/>
    </row>
    <row r="1453" spans="1:11" x14ac:dyDescent="0.25">
      <c r="A1453" s="148"/>
      <c r="B1453" s="148"/>
      <c r="C1453" s="148"/>
      <c r="D1453" s="148"/>
      <c r="E1453" s="141"/>
      <c r="F1453" s="141"/>
      <c r="G1453" s="141"/>
      <c r="H1453" s="141"/>
      <c r="I1453" s="141"/>
      <c r="J1453" s="141"/>
      <c r="K1453" s="141"/>
    </row>
    <row r="1454" spans="1:11" x14ac:dyDescent="0.25">
      <c r="A1454" s="148"/>
      <c r="B1454" s="148"/>
      <c r="C1454" s="148"/>
      <c r="D1454" s="148"/>
      <c r="E1454" s="141"/>
      <c r="F1454" s="141"/>
      <c r="G1454" s="141"/>
      <c r="H1454" s="141"/>
      <c r="I1454" s="141"/>
      <c r="J1454" s="141"/>
      <c r="K1454" s="141"/>
    </row>
    <row r="1455" spans="1:11" x14ac:dyDescent="0.25">
      <c r="A1455" s="148"/>
      <c r="B1455" s="148"/>
      <c r="C1455" s="148"/>
      <c r="D1455" s="148"/>
      <c r="E1455" s="141"/>
      <c r="F1455" s="141"/>
      <c r="G1455" s="141"/>
      <c r="H1455" s="141"/>
      <c r="I1455" s="141"/>
      <c r="J1455" s="141"/>
      <c r="K1455" s="141"/>
    </row>
    <row r="1456" spans="1:11" x14ac:dyDescent="0.25">
      <c r="A1456" s="148"/>
      <c r="B1456" s="148"/>
      <c r="C1456" s="148"/>
      <c r="D1456" s="148"/>
      <c r="E1456" s="141"/>
      <c r="F1456" s="141"/>
      <c r="G1456" s="141"/>
      <c r="H1456" s="141"/>
      <c r="I1456" s="141"/>
      <c r="J1456" s="141"/>
      <c r="K1456" s="141"/>
    </row>
    <row r="1457" spans="1:11" x14ac:dyDescent="0.25">
      <c r="A1457" s="148"/>
      <c r="B1457" s="148"/>
      <c r="C1457" s="148"/>
      <c r="D1457" s="148"/>
      <c r="E1457" s="141"/>
      <c r="F1457" s="141"/>
      <c r="G1457" s="141"/>
      <c r="H1457" s="141"/>
      <c r="I1457" s="141"/>
      <c r="J1457" s="141"/>
      <c r="K1457" s="141"/>
    </row>
    <row r="1458" spans="1:11" x14ac:dyDescent="0.25">
      <c r="A1458" s="148"/>
      <c r="B1458" s="148"/>
      <c r="C1458" s="148"/>
      <c r="D1458" s="148"/>
      <c r="E1458" s="141"/>
      <c r="F1458" s="141"/>
      <c r="G1458" s="141"/>
      <c r="H1458" s="141"/>
      <c r="I1458" s="141"/>
      <c r="J1458" s="141"/>
      <c r="K1458" s="141"/>
    </row>
    <row r="1459" spans="1:11" x14ac:dyDescent="0.25">
      <c r="A1459" s="148"/>
      <c r="B1459" s="148"/>
      <c r="C1459" s="148"/>
      <c r="D1459" s="148"/>
      <c r="E1459" s="141"/>
      <c r="F1459" s="141"/>
      <c r="G1459" s="141"/>
      <c r="H1459" s="141"/>
      <c r="I1459" s="141"/>
      <c r="J1459" s="141"/>
      <c r="K1459" s="141"/>
    </row>
    <row r="1460" spans="1:11" x14ac:dyDescent="0.25">
      <c r="A1460" s="148"/>
      <c r="B1460" s="148"/>
      <c r="C1460" s="148"/>
      <c r="D1460" s="148"/>
      <c r="E1460" s="141"/>
      <c r="F1460" s="141"/>
      <c r="G1460" s="141"/>
      <c r="H1460" s="141"/>
      <c r="I1460" s="141"/>
      <c r="J1460" s="141"/>
      <c r="K1460" s="141"/>
    </row>
    <row r="1461" spans="1:11" x14ac:dyDescent="0.25">
      <c r="A1461" s="148"/>
      <c r="B1461" s="148"/>
      <c r="C1461" s="148"/>
      <c r="D1461" s="148"/>
      <c r="E1461" s="141"/>
      <c r="F1461" s="141"/>
      <c r="G1461" s="141"/>
      <c r="H1461" s="141"/>
      <c r="I1461" s="141"/>
      <c r="J1461" s="141"/>
      <c r="K1461" s="141"/>
    </row>
    <row r="1462" spans="1:11" x14ac:dyDescent="0.25">
      <c r="A1462" s="148"/>
      <c r="B1462" s="148"/>
      <c r="C1462" s="148"/>
      <c r="D1462" s="148"/>
      <c r="E1462" s="141"/>
      <c r="F1462" s="141"/>
      <c r="G1462" s="141"/>
      <c r="H1462" s="141"/>
      <c r="I1462" s="141"/>
      <c r="J1462" s="141"/>
      <c r="K1462" s="141"/>
    </row>
    <row r="1463" spans="1:11" x14ac:dyDescent="0.25">
      <c r="A1463" s="148"/>
      <c r="B1463" s="148"/>
      <c r="C1463" s="148"/>
      <c r="D1463" s="148"/>
      <c r="E1463" s="141"/>
      <c r="F1463" s="141"/>
      <c r="G1463" s="141"/>
      <c r="H1463" s="141"/>
      <c r="I1463" s="141"/>
      <c r="J1463" s="141"/>
      <c r="K1463" s="141"/>
    </row>
    <row r="1464" spans="1:11" x14ac:dyDescent="0.25">
      <c r="A1464" s="148"/>
      <c r="B1464" s="148"/>
      <c r="C1464" s="148"/>
      <c r="D1464" s="148"/>
      <c r="E1464" s="141"/>
      <c r="F1464" s="141"/>
      <c r="G1464" s="141"/>
      <c r="H1464" s="141"/>
      <c r="I1464" s="141"/>
      <c r="J1464" s="141"/>
      <c r="K1464" s="141"/>
    </row>
    <row r="1465" spans="1:11" x14ac:dyDescent="0.25">
      <c r="A1465" s="148"/>
      <c r="B1465" s="148"/>
      <c r="C1465" s="148"/>
      <c r="D1465" s="148"/>
      <c r="E1465" s="141"/>
      <c r="F1465" s="141"/>
      <c r="G1465" s="141"/>
      <c r="H1465" s="141"/>
      <c r="I1465" s="141"/>
      <c r="J1465" s="141"/>
      <c r="K1465" s="141"/>
    </row>
    <row r="1466" spans="1:11" x14ac:dyDescent="0.25">
      <c r="A1466" s="148"/>
      <c r="B1466" s="148"/>
      <c r="C1466" s="148"/>
      <c r="D1466" s="148"/>
      <c r="E1466" s="141"/>
      <c r="F1466" s="141"/>
      <c r="G1466" s="141"/>
      <c r="H1466" s="141"/>
      <c r="I1466" s="141"/>
      <c r="J1466" s="141"/>
      <c r="K1466" s="141"/>
    </row>
    <row r="1467" spans="1:11" x14ac:dyDescent="0.25">
      <c r="A1467" s="148"/>
      <c r="B1467" s="148"/>
      <c r="C1467" s="148"/>
      <c r="D1467" s="148"/>
      <c r="E1467" s="141"/>
      <c r="F1467" s="141"/>
      <c r="G1467" s="141"/>
      <c r="H1467" s="141"/>
      <c r="I1467" s="141"/>
      <c r="J1467" s="141"/>
      <c r="K1467" s="141"/>
    </row>
    <row r="1468" spans="1:11" x14ac:dyDescent="0.25">
      <c r="A1468" s="148"/>
      <c r="B1468" s="148"/>
      <c r="C1468" s="148"/>
      <c r="D1468" s="148"/>
      <c r="E1468" s="141"/>
      <c r="F1468" s="141"/>
      <c r="G1468" s="141"/>
      <c r="H1468" s="141"/>
      <c r="I1468" s="141"/>
      <c r="J1468" s="141"/>
      <c r="K1468" s="141"/>
    </row>
    <row r="1469" spans="1:11" x14ac:dyDescent="0.25">
      <c r="A1469" s="148"/>
      <c r="B1469" s="148"/>
      <c r="C1469" s="148"/>
      <c r="D1469" s="148"/>
      <c r="E1469" s="141"/>
      <c r="F1469" s="141"/>
      <c r="G1469" s="141"/>
      <c r="H1469" s="141"/>
      <c r="I1469" s="141"/>
      <c r="J1469" s="141"/>
      <c r="K1469" s="141"/>
    </row>
    <row r="1470" spans="1:11" x14ac:dyDescent="0.25">
      <c r="A1470" s="148"/>
      <c r="B1470" s="148"/>
      <c r="C1470" s="148"/>
      <c r="D1470" s="148"/>
      <c r="E1470" s="141"/>
      <c r="F1470" s="141"/>
      <c r="G1470" s="141"/>
      <c r="H1470" s="141"/>
      <c r="I1470" s="141"/>
      <c r="J1470" s="141"/>
      <c r="K1470" s="141"/>
    </row>
    <row r="1471" spans="1:11" x14ac:dyDescent="0.25">
      <c r="A1471" s="148"/>
      <c r="B1471" s="148"/>
      <c r="C1471" s="148"/>
      <c r="D1471" s="148"/>
      <c r="E1471" s="141"/>
      <c r="F1471" s="141"/>
      <c r="G1471" s="141"/>
      <c r="H1471" s="141"/>
      <c r="I1471" s="141"/>
      <c r="J1471" s="141"/>
      <c r="K1471" s="141"/>
    </row>
    <row r="1472" spans="1:11" x14ac:dyDescent="0.25">
      <c r="A1472" s="148"/>
      <c r="B1472" s="148"/>
      <c r="C1472" s="148"/>
      <c r="D1472" s="148"/>
      <c r="E1472" s="141"/>
      <c r="F1472" s="141"/>
      <c r="G1472" s="141"/>
      <c r="H1472" s="141"/>
      <c r="I1472" s="141"/>
      <c r="J1472" s="141"/>
      <c r="K1472" s="141"/>
    </row>
    <row r="1473" spans="1:11" x14ac:dyDescent="0.25">
      <c r="A1473" s="148"/>
      <c r="B1473" s="148"/>
      <c r="C1473" s="148"/>
      <c r="D1473" s="148"/>
      <c r="E1473" s="141"/>
      <c r="F1473" s="141"/>
      <c r="G1473" s="141"/>
      <c r="H1473" s="141"/>
      <c r="I1473" s="141"/>
      <c r="J1473" s="141"/>
      <c r="K1473" s="141"/>
    </row>
    <row r="1474" spans="1:11" x14ac:dyDescent="0.25">
      <c r="A1474" s="148"/>
      <c r="B1474" s="148"/>
      <c r="C1474" s="148"/>
      <c r="D1474" s="148"/>
      <c r="E1474" s="141"/>
      <c r="F1474" s="141"/>
      <c r="G1474" s="141"/>
      <c r="H1474" s="141"/>
      <c r="I1474" s="141"/>
      <c r="J1474" s="141"/>
      <c r="K1474" s="141"/>
    </row>
    <row r="1475" spans="1:11" x14ac:dyDescent="0.25">
      <c r="A1475" s="148"/>
      <c r="B1475" s="148"/>
      <c r="C1475" s="148"/>
      <c r="D1475" s="148"/>
      <c r="E1475" s="141"/>
      <c r="F1475" s="141"/>
      <c r="G1475" s="141"/>
      <c r="H1475" s="141"/>
      <c r="I1475" s="141"/>
      <c r="J1475" s="141"/>
      <c r="K1475" s="141"/>
    </row>
    <row r="1476" spans="1:11" x14ac:dyDescent="0.25">
      <c r="A1476" s="148"/>
      <c r="B1476" s="148"/>
      <c r="C1476" s="148"/>
      <c r="D1476" s="148"/>
      <c r="E1476" s="141"/>
      <c r="F1476" s="141"/>
      <c r="G1476" s="141"/>
      <c r="H1476" s="141"/>
      <c r="I1476" s="141"/>
      <c r="J1476" s="141"/>
      <c r="K1476" s="141"/>
    </row>
    <row r="1477" spans="1:11" x14ac:dyDescent="0.25">
      <c r="A1477" s="148"/>
      <c r="B1477" s="148"/>
      <c r="C1477" s="148"/>
      <c r="D1477" s="148"/>
      <c r="E1477" s="141"/>
      <c r="F1477" s="141"/>
      <c r="G1477" s="141"/>
      <c r="H1477" s="141"/>
      <c r="I1477" s="141"/>
      <c r="J1477" s="141"/>
      <c r="K1477" s="141"/>
    </row>
    <row r="1478" spans="1:11" x14ac:dyDescent="0.25">
      <c r="A1478" s="148"/>
      <c r="B1478" s="148"/>
      <c r="C1478" s="148"/>
      <c r="D1478" s="148"/>
      <c r="E1478" s="141"/>
      <c r="F1478" s="141"/>
      <c r="G1478" s="141"/>
      <c r="H1478" s="141"/>
      <c r="I1478" s="141"/>
      <c r="J1478" s="141"/>
      <c r="K1478" s="141"/>
    </row>
    <row r="1479" spans="1:11" x14ac:dyDescent="0.25">
      <c r="A1479" s="148"/>
      <c r="B1479" s="148"/>
      <c r="C1479" s="148"/>
      <c r="D1479" s="148"/>
      <c r="E1479" s="141"/>
      <c r="F1479" s="141"/>
      <c r="G1479" s="141"/>
      <c r="H1479" s="141"/>
      <c r="I1479" s="141"/>
      <c r="J1479" s="141"/>
      <c r="K1479" s="141"/>
    </row>
    <row r="1480" spans="1:11" x14ac:dyDescent="0.25">
      <c r="A1480" s="148"/>
      <c r="B1480" s="148"/>
      <c r="C1480" s="148"/>
      <c r="D1480" s="148"/>
      <c r="E1480" s="141"/>
      <c r="F1480" s="141"/>
      <c r="G1480" s="141"/>
      <c r="H1480" s="141"/>
      <c r="I1480" s="141"/>
      <c r="J1480" s="141"/>
      <c r="K1480" s="141"/>
    </row>
    <row r="1481" spans="1:11" x14ac:dyDescent="0.25">
      <c r="A1481" s="148"/>
      <c r="B1481" s="148"/>
      <c r="C1481" s="148"/>
      <c r="D1481" s="148"/>
      <c r="E1481" s="141"/>
      <c r="F1481" s="141"/>
      <c r="G1481" s="141"/>
      <c r="H1481" s="141"/>
      <c r="I1481" s="141"/>
      <c r="J1481" s="141"/>
      <c r="K1481" s="141"/>
    </row>
    <row r="1482" spans="1:11" x14ac:dyDescent="0.25">
      <c r="A1482" s="148"/>
      <c r="B1482" s="148"/>
      <c r="C1482" s="148"/>
      <c r="D1482" s="148"/>
      <c r="E1482" s="141"/>
      <c r="F1482" s="141"/>
      <c r="G1482" s="141"/>
      <c r="H1482" s="141"/>
      <c r="I1482" s="141"/>
      <c r="J1482" s="141"/>
      <c r="K1482" s="141"/>
    </row>
    <row r="1483" spans="1:11" x14ac:dyDescent="0.25">
      <c r="A1483" s="148"/>
      <c r="B1483" s="148"/>
      <c r="C1483" s="148"/>
      <c r="D1483" s="148"/>
      <c r="E1483" s="141"/>
      <c r="F1483" s="141"/>
      <c r="G1483" s="141"/>
      <c r="H1483" s="141"/>
      <c r="I1483" s="141"/>
      <c r="J1483" s="141"/>
      <c r="K1483" s="141"/>
    </row>
    <row r="1484" spans="1:11" x14ac:dyDescent="0.25">
      <c r="A1484" s="148"/>
      <c r="B1484" s="148"/>
      <c r="C1484" s="148"/>
      <c r="D1484" s="148"/>
      <c r="E1484" s="141"/>
      <c r="F1484" s="141"/>
      <c r="G1484" s="141"/>
      <c r="H1484" s="141"/>
      <c r="I1484" s="141"/>
      <c r="J1484" s="141"/>
      <c r="K1484" s="141"/>
    </row>
    <row r="1485" spans="1:11" x14ac:dyDescent="0.25">
      <c r="A1485" s="148"/>
      <c r="B1485" s="148"/>
      <c r="C1485" s="148"/>
      <c r="D1485" s="148"/>
      <c r="E1485" s="141"/>
      <c r="F1485" s="141"/>
      <c r="G1485" s="141"/>
      <c r="H1485" s="141"/>
      <c r="I1485" s="141"/>
      <c r="J1485" s="141"/>
      <c r="K1485" s="141"/>
    </row>
    <row r="1486" spans="1:11" x14ac:dyDescent="0.25">
      <c r="A1486" s="148"/>
      <c r="B1486" s="148"/>
      <c r="C1486" s="148"/>
      <c r="D1486" s="148"/>
      <c r="E1486" s="141"/>
      <c r="F1486" s="141"/>
      <c r="G1486" s="141"/>
      <c r="H1486" s="141"/>
      <c r="I1486" s="141"/>
      <c r="J1486" s="141"/>
      <c r="K1486" s="141"/>
    </row>
    <row r="1487" spans="1:11" x14ac:dyDescent="0.25">
      <c r="A1487" s="148"/>
      <c r="B1487" s="148"/>
      <c r="C1487" s="148"/>
      <c r="D1487" s="148"/>
      <c r="E1487" s="141"/>
      <c r="F1487" s="141"/>
      <c r="G1487" s="141"/>
      <c r="H1487" s="141"/>
      <c r="I1487" s="141"/>
      <c r="J1487" s="141"/>
      <c r="K1487" s="141"/>
    </row>
    <row r="1488" spans="1:11" x14ac:dyDescent="0.25">
      <c r="A1488" s="148"/>
      <c r="B1488" s="148"/>
      <c r="C1488" s="148"/>
      <c r="D1488" s="148"/>
      <c r="E1488" s="141"/>
      <c r="F1488" s="141"/>
      <c r="G1488" s="141"/>
      <c r="H1488" s="141"/>
      <c r="I1488" s="141"/>
      <c r="J1488" s="141"/>
      <c r="K1488" s="141"/>
    </row>
    <row r="1489" spans="1:11" x14ac:dyDescent="0.25">
      <c r="A1489" s="148"/>
      <c r="B1489" s="148"/>
      <c r="C1489" s="148"/>
      <c r="D1489" s="148"/>
      <c r="E1489" s="141"/>
      <c r="F1489" s="141"/>
      <c r="G1489" s="141"/>
      <c r="H1489" s="141"/>
      <c r="I1489" s="141"/>
      <c r="J1489" s="141"/>
      <c r="K1489" s="141"/>
    </row>
    <row r="1490" spans="1:11" x14ac:dyDescent="0.25">
      <c r="A1490" s="148"/>
      <c r="B1490" s="148"/>
      <c r="C1490" s="148"/>
      <c r="D1490" s="148"/>
      <c r="E1490" s="141"/>
      <c r="F1490" s="141"/>
      <c r="G1490" s="141"/>
      <c r="H1490" s="141"/>
      <c r="I1490" s="141"/>
      <c r="J1490" s="141"/>
      <c r="K1490" s="141"/>
    </row>
    <row r="1491" spans="1:11" x14ac:dyDescent="0.25">
      <c r="A1491" s="148"/>
      <c r="B1491" s="148"/>
      <c r="C1491" s="148"/>
      <c r="D1491" s="148"/>
      <c r="E1491" s="141"/>
      <c r="F1491" s="141"/>
      <c r="G1491" s="141"/>
      <c r="H1491" s="141"/>
      <c r="I1491" s="141"/>
      <c r="J1491" s="141"/>
      <c r="K1491" s="141"/>
    </row>
    <row r="1492" spans="1:11" x14ac:dyDescent="0.25">
      <c r="A1492" s="148"/>
      <c r="B1492" s="148"/>
      <c r="C1492" s="148"/>
      <c r="D1492" s="148"/>
      <c r="E1492" s="141"/>
      <c r="F1492" s="141"/>
      <c r="G1492" s="141"/>
      <c r="H1492" s="141"/>
      <c r="I1492" s="141"/>
      <c r="J1492" s="141"/>
      <c r="K1492" s="141"/>
    </row>
    <row r="1493" spans="1:11" x14ac:dyDescent="0.25">
      <c r="A1493" s="148"/>
      <c r="B1493" s="148"/>
      <c r="C1493" s="148"/>
      <c r="D1493" s="148"/>
      <c r="E1493" s="141"/>
      <c r="F1493" s="141"/>
      <c r="G1493" s="141"/>
      <c r="H1493" s="141"/>
      <c r="I1493" s="141"/>
      <c r="J1493" s="141"/>
      <c r="K1493" s="141"/>
    </row>
    <row r="1494" spans="1:11" x14ac:dyDescent="0.25">
      <c r="A1494" s="148"/>
      <c r="B1494" s="148"/>
      <c r="C1494" s="148"/>
      <c r="D1494" s="148"/>
      <c r="E1494" s="141"/>
      <c r="F1494" s="141"/>
      <c r="G1494" s="141"/>
      <c r="H1494" s="141"/>
      <c r="I1494" s="141"/>
      <c r="J1494" s="141"/>
      <c r="K1494" s="141"/>
    </row>
    <row r="1495" spans="1:11" x14ac:dyDescent="0.25">
      <c r="A1495" s="148"/>
      <c r="B1495" s="148"/>
      <c r="C1495" s="148"/>
      <c r="D1495" s="148"/>
      <c r="E1495" s="141"/>
      <c r="F1495" s="141"/>
      <c r="G1495" s="141"/>
      <c r="H1495" s="141"/>
      <c r="I1495" s="141"/>
      <c r="J1495" s="141"/>
      <c r="K1495" s="141"/>
    </row>
    <row r="1496" spans="1:11" x14ac:dyDescent="0.25">
      <c r="A1496" s="148"/>
      <c r="B1496" s="148"/>
      <c r="C1496" s="148"/>
      <c r="D1496" s="148"/>
      <c r="E1496" s="141"/>
      <c r="F1496" s="141"/>
      <c r="G1496" s="141"/>
      <c r="H1496" s="141"/>
      <c r="I1496" s="141"/>
      <c r="J1496" s="141"/>
      <c r="K1496" s="141"/>
    </row>
    <row r="1497" spans="1:11" x14ac:dyDescent="0.25">
      <c r="A1497" s="148"/>
      <c r="B1497" s="148"/>
      <c r="C1497" s="148"/>
      <c r="D1497" s="148"/>
      <c r="E1497" s="141"/>
      <c r="F1497" s="141"/>
      <c r="G1497" s="141"/>
      <c r="H1497" s="141"/>
      <c r="I1497" s="141"/>
      <c r="J1497" s="141"/>
      <c r="K1497" s="141"/>
    </row>
    <row r="1498" spans="1:11" x14ac:dyDescent="0.25">
      <c r="A1498" s="148"/>
      <c r="B1498" s="148"/>
      <c r="C1498" s="148"/>
      <c r="D1498" s="148"/>
      <c r="E1498" s="141"/>
      <c r="F1498" s="141"/>
      <c r="G1498" s="141"/>
      <c r="H1498" s="141"/>
      <c r="I1498" s="141"/>
      <c r="J1498" s="141"/>
      <c r="K1498" s="141"/>
    </row>
    <row r="1499" spans="1:11" x14ac:dyDescent="0.25">
      <c r="A1499" s="148"/>
      <c r="B1499" s="148"/>
      <c r="C1499" s="148"/>
      <c r="D1499" s="148"/>
      <c r="E1499" s="141"/>
      <c r="F1499" s="141"/>
      <c r="G1499" s="141"/>
      <c r="H1499" s="141"/>
      <c r="I1499" s="141"/>
      <c r="J1499" s="141"/>
      <c r="K1499" s="141"/>
    </row>
    <row r="1500" spans="1:11" x14ac:dyDescent="0.25">
      <c r="A1500" s="148"/>
      <c r="B1500" s="148"/>
      <c r="C1500" s="148"/>
      <c r="D1500" s="148"/>
      <c r="E1500" s="141"/>
      <c r="F1500" s="141"/>
      <c r="G1500" s="141"/>
      <c r="H1500" s="141"/>
      <c r="I1500" s="141"/>
      <c r="J1500" s="141"/>
      <c r="K1500" s="141"/>
    </row>
    <row r="1501" spans="1:11" x14ac:dyDescent="0.25">
      <c r="A1501" s="148"/>
      <c r="B1501" s="148"/>
      <c r="C1501" s="148"/>
      <c r="D1501" s="148"/>
      <c r="E1501" s="141"/>
      <c r="F1501" s="141"/>
      <c r="G1501" s="141"/>
      <c r="H1501" s="141"/>
      <c r="I1501" s="141"/>
      <c r="J1501" s="141"/>
      <c r="K1501" s="141"/>
    </row>
    <row r="1502" spans="1:11" x14ac:dyDescent="0.25">
      <c r="A1502" s="148"/>
      <c r="B1502" s="148"/>
      <c r="C1502" s="148"/>
      <c r="D1502" s="148"/>
      <c r="E1502" s="141"/>
      <c r="F1502" s="141"/>
      <c r="G1502" s="141"/>
      <c r="H1502" s="141"/>
      <c r="I1502" s="141"/>
      <c r="J1502" s="141"/>
      <c r="K1502" s="141"/>
    </row>
    <row r="1503" spans="1:11" x14ac:dyDescent="0.25">
      <c r="A1503" s="148"/>
      <c r="B1503" s="148"/>
      <c r="C1503" s="148"/>
      <c r="D1503" s="148"/>
      <c r="E1503" s="141"/>
      <c r="F1503" s="141"/>
      <c r="G1503" s="141"/>
      <c r="H1503" s="141"/>
      <c r="I1503" s="141"/>
      <c r="J1503" s="141"/>
      <c r="K1503" s="141"/>
    </row>
    <row r="1504" spans="1:11" x14ac:dyDescent="0.25">
      <c r="A1504" s="148"/>
      <c r="B1504" s="148"/>
      <c r="C1504" s="148"/>
      <c r="D1504" s="148"/>
      <c r="E1504" s="141"/>
      <c r="F1504" s="141"/>
      <c r="G1504" s="141"/>
      <c r="H1504" s="141"/>
      <c r="I1504" s="141"/>
      <c r="J1504" s="141"/>
      <c r="K1504" s="141"/>
    </row>
    <row r="1505" spans="1:11" x14ac:dyDescent="0.25">
      <c r="A1505" s="148"/>
      <c r="B1505" s="148"/>
      <c r="C1505" s="148"/>
      <c r="D1505" s="148"/>
      <c r="E1505" s="141"/>
      <c r="F1505" s="141"/>
      <c r="G1505" s="141"/>
      <c r="H1505" s="141"/>
      <c r="I1505" s="141"/>
      <c r="J1505" s="141"/>
      <c r="K1505" s="141"/>
    </row>
    <row r="1506" spans="1:11" x14ac:dyDescent="0.25">
      <c r="A1506" s="148"/>
      <c r="B1506" s="148"/>
      <c r="C1506" s="148"/>
      <c r="D1506" s="148"/>
      <c r="E1506" s="141"/>
      <c r="F1506" s="141"/>
      <c r="G1506" s="141"/>
      <c r="H1506" s="141"/>
      <c r="I1506" s="141"/>
      <c r="J1506" s="141"/>
      <c r="K1506" s="141"/>
    </row>
    <row r="1507" spans="1:11" x14ac:dyDescent="0.25">
      <c r="A1507" s="148"/>
      <c r="B1507" s="148"/>
      <c r="C1507" s="148"/>
      <c r="D1507" s="148"/>
      <c r="E1507" s="141"/>
      <c r="F1507" s="141"/>
      <c r="G1507" s="141"/>
      <c r="H1507" s="141"/>
      <c r="I1507" s="141"/>
      <c r="J1507" s="141"/>
      <c r="K1507" s="141"/>
    </row>
    <row r="1508" spans="1:11" x14ac:dyDescent="0.25">
      <c r="A1508" s="148"/>
      <c r="B1508" s="148"/>
      <c r="C1508" s="148"/>
      <c r="D1508" s="148"/>
      <c r="E1508" s="141"/>
      <c r="F1508" s="141"/>
      <c r="G1508" s="141"/>
      <c r="H1508" s="141"/>
      <c r="I1508" s="141"/>
      <c r="J1508" s="141"/>
      <c r="K1508" s="141"/>
    </row>
    <row r="1509" spans="1:11" x14ac:dyDescent="0.25">
      <c r="A1509" s="148"/>
      <c r="B1509" s="148"/>
      <c r="C1509" s="148"/>
      <c r="D1509" s="148"/>
      <c r="E1509" s="141"/>
      <c r="F1509" s="141"/>
      <c r="G1509" s="141"/>
      <c r="H1509" s="141"/>
      <c r="I1509" s="141"/>
      <c r="J1509" s="141"/>
      <c r="K1509" s="141"/>
    </row>
    <row r="1510" spans="1:11" x14ac:dyDescent="0.25">
      <c r="A1510" s="148"/>
      <c r="B1510" s="148"/>
      <c r="C1510" s="148"/>
      <c r="D1510" s="148"/>
      <c r="E1510" s="141"/>
      <c r="F1510" s="141"/>
      <c r="G1510" s="141"/>
      <c r="H1510" s="141"/>
      <c r="I1510" s="141"/>
      <c r="J1510" s="141"/>
      <c r="K1510" s="141"/>
    </row>
    <row r="1511" spans="1:11" x14ac:dyDescent="0.25">
      <c r="A1511" s="148"/>
      <c r="B1511" s="148"/>
      <c r="C1511" s="148"/>
      <c r="D1511" s="148"/>
      <c r="E1511" s="141"/>
      <c r="F1511" s="141"/>
      <c r="G1511" s="141"/>
      <c r="H1511" s="141"/>
      <c r="I1511" s="141"/>
      <c r="J1511" s="141"/>
      <c r="K1511" s="141"/>
    </row>
    <row r="1512" spans="1:11" x14ac:dyDescent="0.25">
      <c r="A1512" s="148"/>
      <c r="B1512" s="148"/>
      <c r="C1512" s="148"/>
      <c r="D1512" s="148"/>
      <c r="E1512" s="141"/>
      <c r="F1512" s="141"/>
      <c r="G1512" s="141"/>
      <c r="H1512" s="141"/>
      <c r="I1512" s="141"/>
      <c r="J1512" s="141"/>
      <c r="K1512" s="141"/>
    </row>
    <row r="1513" spans="1:11" x14ac:dyDescent="0.25">
      <c r="A1513" s="148"/>
      <c r="B1513" s="148"/>
      <c r="C1513" s="148"/>
      <c r="D1513" s="148"/>
      <c r="E1513" s="141"/>
      <c r="F1513" s="141"/>
      <c r="G1513" s="141"/>
      <c r="H1513" s="141"/>
      <c r="I1513" s="141"/>
      <c r="J1513" s="141"/>
      <c r="K1513" s="141"/>
    </row>
    <row r="1514" spans="1:11" x14ac:dyDescent="0.25">
      <c r="A1514" s="148"/>
      <c r="B1514" s="148"/>
      <c r="C1514" s="148"/>
      <c r="D1514" s="148"/>
      <c r="E1514" s="141"/>
      <c r="F1514" s="141"/>
      <c r="G1514" s="141"/>
      <c r="H1514" s="141"/>
      <c r="I1514" s="141"/>
      <c r="J1514" s="141"/>
      <c r="K1514" s="141"/>
    </row>
    <row r="1515" spans="1:11" x14ac:dyDescent="0.25">
      <c r="A1515" s="148"/>
      <c r="B1515" s="148"/>
      <c r="C1515" s="148"/>
      <c r="D1515" s="148"/>
      <c r="E1515" s="141"/>
      <c r="F1515" s="141"/>
      <c r="G1515" s="141"/>
      <c r="H1515" s="141"/>
      <c r="I1515" s="141"/>
      <c r="J1515" s="141"/>
      <c r="K1515" s="141"/>
    </row>
    <row r="1516" spans="1:11" x14ac:dyDescent="0.25">
      <c r="A1516" s="148"/>
      <c r="B1516" s="148"/>
      <c r="C1516" s="148"/>
      <c r="D1516" s="148"/>
      <c r="E1516" s="141"/>
      <c r="F1516" s="141"/>
      <c r="G1516" s="141"/>
      <c r="H1516" s="141"/>
      <c r="I1516" s="141"/>
      <c r="J1516" s="141"/>
      <c r="K1516" s="141"/>
    </row>
    <row r="1517" spans="1:11" x14ac:dyDescent="0.25">
      <c r="A1517" s="148"/>
      <c r="B1517" s="148"/>
      <c r="C1517" s="148"/>
      <c r="D1517" s="148"/>
      <c r="E1517" s="141"/>
      <c r="F1517" s="141"/>
      <c r="G1517" s="141"/>
      <c r="H1517" s="141"/>
      <c r="I1517" s="141"/>
      <c r="J1517" s="141"/>
      <c r="K1517" s="141"/>
    </row>
    <row r="1518" spans="1:11" x14ac:dyDescent="0.25">
      <c r="A1518" s="148"/>
      <c r="B1518" s="148"/>
      <c r="C1518" s="148"/>
      <c r="D1518" s="148"/>
      <c r="E1518" s="141"/>
      <c r="F1518" s="141"/>
      <c r="G1518" s="141"/>
      <c r="H1518" s="141"/>
      <c r="I1518" s="141"/>
      <c r="J1518" s="141"/>
      <c r="K1518" s="141"/>
    </row>
    <row r="1519" spans="1:11" x14ac:dyDescent="0.25">
      <c r="A1519" s="148"/>
      <c r="B1519" s="148"/>
      <c r="C1519" s="148"/>
      <c r="D1519" s="148"/>
      <c r="E1519" s="141"/>
      <c r="F1519" s="141"/>
      <c r="G1519" s="141"/>
      <c r="H1519" s="141"/>
      <c r="I1519" s="141"/>
      <c r="J1519" s="141"/>
      <c r="K1519" s="141"/>
    </row>
    <row r="1520" spans="1:11" x14ac:dyDescent="0.25">
      <c r="A1520" s="148"/>
      <c r="B1520" s="148"/>
      <c r="C1520" s="148"/>
      <c r="D1520" s="148"/>
      <c r="E1520" s="141"/>
      <c r="F1520" s="141"/>
      <c r="G1520" s="141"/>
      <c r="H1520" s="141"/>
      <c r="I1520" s="141"/>
      <c r="J1520" s="141"/>
      <c r="K1520" s="141"/>
    </row>
    <row r="1521" spans="1:11" x14ac:dyDescent="0.25">
      <c r="A1521" s="148"/>
      <c r="B1521" s="148"/>
      <c r="C1521" s="148"/>
      <c r="D1521" s="148"/>
      <c r="E1521" s="141"/>
      <c r="F1521" s="141"/>
      <c r="G1521" s="141"/>
      <c r="H1521" s="141"/>
      <c r="I1521" s="141"/>
      <c r="J1521" s="141"/>
      <c r="K1521" s="141"/>
    </row>
    <row r="1522" spans="1:11" x14ac:dyDescent="0.25">
      <c r="A1522" s="148"/>
      <c r="B1522" s="148"/>
      <c r="C1522" s="148"/>
      <c r="D1522" s="148"/>
      <c r="E1522" s="141"/>
      <c r="F1522" s="141"/>
      <c r="G1522" s="141"/>
      <c r="H1522" s="141"/>
      <c r="I1522" s="141"/>
      <c r="J1522" s="141"/>
      <c r="K1522" s="141"/>
    </row>
    <row r="1523" spans="1:11" x14ac:dyDescent="0.25">
      <c r="A1523" s="148"/>
      <c r="B1523" s="148"/>
      <c r="C1523" s="148"/>
      <c r="D1523" s="148"/>
      <c r="E1523" s="141"/>
      <c r="F1523" s="141"/>
      <c r="G1523" s="141"/>
      <c r="H1523" s="141"/>
      <c r="I1523" s="141"/>
      <c r="J1523" s="141"/>
      <c r="K1523" s="141"/>
    </row>
    <row r="1524" spans="1:11" x14ac:dyDescent="0.25">
      <c r="A1524" s="148"/>
      <c r="B1524" s="148"/>
      <c r="C1524" s="148"/>
      <c r="D1524" s="148"/>
      <c r="E1524" s="141"/>
      <c r="F1524" s="141"/>
      <c r="G1524" s="141"/>
      <c r="H1524" s="141"/>
      <c r="I1524" s="141"/>
      <c r="J1524" s="141"/>
      <c r="K1524" s="141"/>
    </row>
    <row r="1525" spans="1:11" x14ac:dyDescent="0.25">
      <c r="A1525" s="148"/>
      <c r="B1525" s="148"/>
      <c r="C1525" s="148"/>
      <c r="D1525" s="148"/>
      <c r="E1525" s="141"/>
      <c r="F1525" s="141"/>
      <c r="G1525" s="141"/>
      <c r="H1525" s="141"/>
      <c r="I1525" s="141"/>
      <c r="J1525" s="141"/>
      <c r="K1525" s="141"/>
    </row>
    <row r="1526" spans="1:11" x14ac:dyDescent="0.25">
      <c r="A1526" s="148"/>
      <c r="B1526" s="148"/>
      <c r="C1526" s="148"/>
      <c r="D1526" s="148"/>
      <c r="E1526" s="141"/>
      <c r="F1526" s="141"/>
      <c r="G1526" s="141"/>
      <c r="H1526" s="141"/>
      <c r="I1526" s="141"/>
      <c r="J1526" s="141"/>
      <c r="K1526" s="141"/>
    </row>
    <row r="1527" spans="1:11" x14ac:dyDescent="0.25">
      <c r="A1527" s="148"/>
      <c r="B1527" s="148"/>
      <c r="C1527" s="148"/>
      <c r="D1527" s="148"/>
      <c r="E1527" s="141"/>
      <c r="F1527" s="141"/>
      <c r="G1527" s="141"/>
      <c r="H1527" s="141"/>
      <c r="I1527" s="141"/>
      <c r="J1527" s="141"/>
      <c r="K1527" s="141"/>
    </row>
    <row r="1528" spans="1:11" x14ac:dyDescent="0.25">
      <c r="A1528" s="148"/>
      <c r="B1528" s="148"/>
      <c r="C1528" s="148"/>
      <c r="D1528" s="148"/>
      <c r="E1528" s="141"/>
      <c r="F1528" s="141"/>
      <c r="G1528" s="141"/>
      <c r="H1528" s="141"/>
      <c r="I1528" s="141"/>
      <c r="J1528" s="141"/>
      <c r="K1528" s="141"/>
    </row>
    <row r="1529" spans="1:11" x14ac:dyDescent="0.25">
      <c r="A1529" s="148"/>
      <c r="B1529" s="148"/>
      <c r="C1529" s="148"/>
      <c r="D1529" s="148"/>
      <c r="E1529" s="141"/>
      <c r="F1529" s="141"/>
      <c r="G1529" s="141"/>
      <c r="H1529" s="141"/>
      <c r="I1529" s="141"/>
      <c r="J1529" s="141"/>
      <c r="K1529" s="141"/>
    </row>
    <row r="1530" spans="1:11" x14ac:dyDescent="0.25">
      <c r="A1530" s="148"/>
      <c r="B1530" s="148"/>
      <c r="C1530" s="148"/>
      <c r="D1530" s="148"/>
      <c r="E1530" s="141"/>
      <c r="F1530" s="141"/>
      <c r="G1530" s="141"/>
      <c r="H1530" s="141"/>
      <c r="I1530" s="141"/>
      <c r="J1530" s="141"/>
      <c r="K1530" s="141"/>
    </row>
    <row r="1531" spans="1:11" x14ac:dyDescent="0.25">
      <c r="A1531" s="148"/>
      <c r="B1531" s="148"/>
      <c r="C1531" s="148"/>
      <c r="D1531" s="148"/>
      <c r="E1531" s="141"/>
      <c r="F1531" s="141"/>
      <c r="G1531" s="141"/>
      <c r="H1531" s="141"/>
      <c r="I1531" s="141"/>
      <c r="J1531" s="141"/>
      <c r="K1531" s="141"/>
    </row>
    <row r="1532" spans="1:11" x14ac:dyDescent="0.25">
      <c r="A1532" s="148"/>
      <c r="B1532" s="148"/>
      <c r="C1532" s="148"/>
      <c r="D1532" s="148"/>
      <c r="E1532" s="141"/>
      <c r="F1532" s="141"/>
      <c r="G1532" s="141"/>
      <c r="H1532" s="141"/>
      <c r="I1532" s="141"/>
      <c r="J1532" s="141"/>
      <c r="K1532" s="141"/>
    </row>
    <row r="1533" spans="1:11" x14ac:dyDescent="0.25">
      <c r="A1533" s="148"/>
      <c r="B1533" s="148"/>
      <c r="C1533" s="148"/>
      <c r="D1533" s="148"/>
      <c r="E1533" s="141"/>
      <c r="F1533" s="141"/>
      <c r="G1533" s="141"/>
      <c r="H1533" s="141"/>
      <c r="I1533" s="141"/>
      <c r="J1533" s="141"/>
      <c r="K1533" s="141"/>
    </row>
    <row r="1534" spans="1:11" x14ac:dyDescent="0.25">
      <c r="A1534" s="148"/>
      <c r="B1534" s="148"/>
      <c r="C1534" s="148"/>
      <c r="D1534" s="148"/>
      <c r="E1534" s="141"/>
      <c r="F1534" s="141"/>
      <c r="G1534" s="141"/>
      <c r="H1534" s="141"/>
      <c r="I1534" s="141"/>
      <c r="J1534" s="141"/>
      <c r="K1534" s="141"/>
    </row>
    <row r="1535" spans="1:11" x14ac:dyDescent="0.25">
      <c r="A1535" s="148"/>
      <c r="B1535" s="148"/>
      <c r="C1535" s="148"/>
      <c r="D1535" s="148"/>
      <c r="E1535" s="141"/>
      <c r="F1535" s="141"/>
      <c r="G1535" s="141"/>
      <c r="H1535" s="141"/>
      <c r="I1535" s="141"/>
      <c r="J1535" s="141"/>
      <c r="K1535" s="141"/>
    </row>
    <row r="1536" spans="1:11" x14ac:dyDescent="0.25">
      <c r="A1536" s="148"/>
      <c r="B1536" s="148"/>
      <c r="C1536" s="148"/>
      <c r="D1536" s="148"/>
      <c r="E1536" s="141"/>
      <c r="F1536" s="141"/>
      <c r="G1536" s="141"/>
      <c r="H1536" s="141"/>
      <c r="I1536" s="141"/>
      <c r="J1536" s="141"/>
      <c r="K1536" s="141"/>
    </row>
    <row r="1537" spans="1:11" x14ac:dyDescent="0.25">
      <c r="A1537" s="148"/>
      <c r="B1537" s="148"/>
      <c r="C1537" s="148"/>
      <c r="D1537" s="148"/>
      <c r="E1537" s="141"/>
      <c r="F1537" s="141"/>
      <c r="G1537" s="141"/>
      <c r="H1537" s="141"/>
      <c r="I1537" s="141"/>
      <c r="J1537" s="141"/>
      <c r="K1537" s="141"/>
    </row>
    <row r="1538" spans="1:11" x14ac:dyDescent="0.25">
      <c r="A1538" s="148"/>
      <c r="B1538" s="148"/>
      <c r="C1538" s="148"/>
      <c r="D1538" s="148"/>
      <c r="E1538" s="141"/>
      <c r="F1538" s="141"/>
      <c r="G1538" s="141"/>
      <c r="H1538" s="141"/>
      <c r="I1538" s="141"/>
      <c r="J1538" s="141"/>
      <c r="K1538" s="141"/>
    </row>
    <row r="1539" spans="1:11" x14ac:dyDescent="0.25">
      <c r="A1539" s="148"/>
      <c r="B1539" s="148"/>
      <c r="C1539" s="148"/>
      <c r="D1539" s="148"/>
      <c r="E1539" s="141"/>
      <c r="F1539" s="141"/>
      <c r="G1539" s="141"/>
      <c r="H1539" s="141"/>
      <c r="I1539" s="141"/>
      <c r="J1539" s="141"/>
      <c r="K1539" s="141"/>
    </row>
    <row r="1540" spans="1:11" x14ac:dyDescent="0.25">
      <c r="A1540" s="148"/>
      <c r="B1540" s="148"/>
      <c r="C1540" s="148"/>
      <c r="D1540" s="148"/>
      <c r="E1540" s="141"/>
      <c r="F1540" s="141"/>
      <c r="G1540" s="141"/>
      <c r="H1540" s="141"/>
      <c r="I1540" s="141"/>
      <c r="J1540" s="141"/>
      <c r="K1540" s="141"/>
    </row>
    <row r="1541" spans="1:11" x14ac:dyDescent="0.25">
      <c r="A1541" s="148"/>
      <c r="B1541" s="148"/>
      <c r="C1541" s="148"/>
      <c r="D1541" s="148"/>
      <c r="E1541" s="141"/>
      <c r="F1541" s="141"/>
      <c r="G1541" s="141"/>
      <c r="H1541" s="141"/>
      <c r="I1541" s="141"/>
      <c r="J1541" s="141"/>
      <c r="K1541" s="141"/>
    </row>
    <row r="1542" spans="1:11" x14ac:dyDescent="0.25">
      <c r="A1542" s="148"/>
      <c r="B1542" s="148"/>
      <c r="C1542" s="148"/>
      <c r="D1542" s="148"/>
      <c r="E1542" s="141"/>
      <c r="F1542" s="141"/>
      <c r="G1542" s="141"/>
      <c r="H1542" s="141"/>
      <c r="I1542" s="141"/>
      <c r="J1542" s="141"/>
      <c r="K1542" s="141"/>
    </row>
    <row r="1543" spans="1:11" x14ac:dyDescent="0.25">
      <c r="A1543" s="148"/>
      <c r="B1543" s="148"/>
      <c r="C1543" s="148"/>
      <c r="D1543" s="148"/>
      <c r="E1543" s="141"/>
      <c r="F1543" s="141"/>
      <c r="G1543" s="141"/>
      <c r="H1543" s="141"/>
      <c r="I1543" s="141"/>
      <c r="J1543" s="141"/>
      <c r="K1543" s="141"/>
    </row>
    <row r="1544" spans="1:11" x14ac:dyDescent="0.25">
      <c r="A1544" s="148"/>
      <c r="B1544" s="148"/>
      <c r="C1544" s="148"/>
      <c r="D1544" s="148"/>
      <c r="E1544" s="141"/>
      <c r="F1544" s="141"/>
      <c r="G1544" s="141"/>
      <c r="H1544" s="141"/>
      <c r="I1544" s="141"/>
      <c r="J1544" s="141"/>
      <c r="K1544" s="141"/>
    </row>
    <row r="1545" spans="1:11" x14ac:dyDescent="0.25">
      <c r="A1545" s="148"/>
      <c r="B1545" s="148"/>
      <c r="C1545" s="148"/>
      <c r="D1545" s="148"/>
      <c r="E1545" s="141"/>
      <c r="F1545" s="141"/>
      <c r="G1545" s="141"/>
      <c r="H1545" s="141"/>
      <c r="I1545" s="141"/>
      <c r="J1545" s="141"/>
      <c r="K1545" s="141"/>
    </row>
    <row r="1546" spans="1:11" x14ac:dyDescent="0.25">
      <c r="A1546" s="148"/>
      <c r="B1546" s="148"/>
      <c r="C1546" s="148"/>
      <c r="D1546" s="148"/>
      <c r="E1546" s="141"/>
      <c r="F1546" s="141"/>
      <c r="G1546" s="141"/>
      <c r="H1546" s="141"/>
      <c r="I1546" s="141"/>
      <c r="J1546" s="141"/>
      <c r="K1546" s="141"/>
    </row>
    <row r="1547" spans="1:11" x14ac:dyDescent="0.25">
      <c r="A1547" s="148"/>
      <c r="B1547" s="148"/>
      <c r="C1547" s="148"/>
      <c r="D1547" s="148"/>
      <c r="E1547" s="141"/>
      <c r="F1547" s="141"/>
      <c r="G1547" s="141"/>
      <c r="H1547" s="141"/>
      <c r="I1547" s="141"/>
      <c r="J1547" s="141"/>
      <c r="K1547" s="141"/>
    </row>
    <row r="1548" spans="1:11" x14ac:dyDescent="0.25">
      <c r="A1548" s="148"/>
      <c r="B1548" s="148"/>
      <c r="C1548" s="148"/>
      <c r="D1548" s="148"/>
      <c r="E1548" s="141"/>
      <c r="F1548" s="141"/>
      <c r="G1548" s="141"/>
      <c r="H1548" s="141"/>
      <c r="I1548" s="141"/>
      <c r="J1548" s="141"/>
      <c r="K1548" s="141"/>
    </row>
    <row r="1549" spans="1:11" x14ac:dyDescent="0.25">
      <c r="A1549" s="148"/>
      <c r="B1549" s="148"/>
      <c r="C1549" s="148"/>
      <c r="D1549" s="148"/>
      <c r="E1549" s="141"/>
      <c r="F1549" s="141"/>
      <c r="G1549" s="141"/>
      <c r="H1549" s="141"/>
      <c r="I1549" s="141"/>
      <c r="J1549" s="141"/>
      <c r="K1549" s="141"/>
    </row>
    <row r="1550" spans="1:11" x14ac:dyDescent="0.25">
      <c r="A1550" s="148"/>
      <c r="B1550" s="148"/>
      <c r="C1550" s="148"/>
      <c r="D1550" s="148"/>
      <c r="E1550" s="141"/>
      <c r="F1550" s="141"/>
      <c r="G1550" s="141"/>
      <c r="H1550" s="141"/>
      <c r="I1550" s="141"/>
      <c r="J1550" s="141"/>
      <c r="K1550" s="141"/>
    </row>
    <row r="1551" spans="1:11" x14ac:dyDescent="0.25">
      <c r="A1551" s="148"/>
      <c r="B1551" s="148"/>
      <c r="C1551" s="148"/>
      <c r="D1551" s="148"/>
      <c r="E1551" s="141"/>
      <c r="F1551" s="141"/>
      <c r="G1551" s="141"/>
      <c r="H1551" s="141"/>
      <c r="I1551" s="141"/>
      <c r="J1551" s="141"/>
      <c r="K1551" s="141"/>
    </row>
    <row r="1552" spans="1:11" x14ac:dyDescent="0.25">
      <c r="A1552" s="148"/>
      <c r="B1552" s="148"/>
      <c r="C1552" s="148"/>
      <c r="D1552" s="148"/>
      <c r="E1552" s="141"/>
      <c r="F1552" s="141"/>
      <c r="G1552" s="141"/>
      <c r="H1552" s="141"/>
      <c r="I1552" s="141"/>
      <c r="J1552" s="141"/>
      <c r="K1552" s="141"/>
    </row>
    <row r="1553" spans="1:11" x14ac:dyDescent="0.25">
      <c r="A1553" s="148"/>
      <c r="B1553" s="148"/>
      <c r="C1553" s="148"/>
      <c r="D1553" s="148"/>
      <c r="E1553" s="141"/>
      <c r="F1553" s="141"/>
      <c r="G1553" s="141"/>
      <c r="H1553" s="141"/>
      <c r="I1553" s="141"/>
      <c r="J1553" s="141"/>
      <c r="K1553" s="141"/>
    </row>
    <row r="1554" spans="1:11" x14ac:dyDescent="0.25">
      <c r="A1554" s="148"/>
      <c r="B1554" s="148"/>
      <c r="C1554" s="148"/>
      <c r="D1554" s="148"/>
      <c r="E1554" s="141"/>
      <c r="F1554" s="141"/>
      <c r="G1554" s="141"/>
      <c r="H1554" s="141"/>
      <c r="I1554" s="141"/>
      <c r="J1554" s="141"/>
      <c r="K1554" s="141"/>
    </row>
    <row r="1555" spans="1:11" x14ac:dyDescent="0.25">
      <c r="A1555" s="148"/>
      <c r="B1555" s="148"/>
      <c r="C1555" s="148"/>
      <c r="D1555" s="148"/>
      <c r="E1555" s="141"/>
      <c r="F1555" s="141"/>
      <c r="G1555" s="141"/>
      <c r="H1555" s="141"/>
      <c r="I1555" s="141"/>
      <c r="J1555" s="141"/>
      <c r="K1555" s="141"/>
    </row>
    <row r="1556" spans="1:11" x14ac:dyDescent="0.25">
      <c r="A1556" s="148"/>
      <c r="B1556" s="148"/>
      <c r="C1556" s="148"/>
      <c r="D1556" s="148"/>
      <c r="E1556" s="141"/>
      <c r="F1556" s="141"/>
      <c r="G1556" s="141"/>
      <c r="H1556" s="141"/>
      <c r="I1556" s="141"/>
      <c r="J1556" s="141"/>
      <c r="K1556" s="141"/>
    </row>
    <row r="1557" spans="1:11" x14ac:dyDescent="0.25">
      <c r="A1557" s="148"/>
      <c r="B1557" s="148"/>
      <c r="C1557" s="148"/>
      <c r="D1557" s="148"/>
      <c r="E1557" s="141"/>
      <c r="F1557" s="141"/>
      <c r="G1557" s="141"/>
      <c r="H1557" s="141"/>
      <c r="I1557" s="141"/>
      <c r="J1557" s="141"/>
      <c r="K1557" s="141"/>
    </row>
    <row r="1558" spans="1:11" x14ac:dyDescent="0.25">
      <c r="A1558" s="148"/>
      <c r="B1558" s="148"/>
      <c r="C1558" s="148"/>
      <c r="D1558" s="148"/>
      <c r="E1558" s="141"/>
      <c r="F1558" s="141"/>
      <c r="G1558" s="141"/>
      <c r="H1558" s="141"/>
      <c r="I1558" s="141"/>
      <c r="J1558" s="141"/>
      <c r="K1558" s="141"/>
    </row>
    <row r="1559" spans="1:11" x14ac:dyDescent="0.25">
      <c r="A1559" s="148"/>
      <c r="B1559" s="148"/>
      <c r="C1559" s="148"/>
      <c r="D1559" s="148"/>
      <c r="E1559" s="141"/>
      <c r="F1559" s="141"/>
      <c r="G1559" s="141"/>
      <c r="H1559" s="141"/>
      <c r="I1559" s="141"/>
      <c r="J1559" s="141"/>
      <c r="K1559" s="141"/>
    </row>
    <row r="1560" spans="1:11" x14ac:dyDescent="0.25">
      <c r="A1560" s="148"/>
      <c r="B1560" s="148"/>
      <c r="C1560" s="148"/>
      <c r="D1560" s="148"/>
      <c r="E1560" s="141"/>
      <c r="F1560" s="141"/>
      <c r="G1560" s="141"/>
      <c r="H1560" s="141"/>
      <c r="I1560" s="141"/>
      <c r="J1560" s="141"/>
      <c r="K1560" s="141"/>
    </row>
    <row r="1561" spans="1:11" x14ac:dyDescent="0.25">
      <c r="A1561" s="148"/>
      <c r="B1561" s="148"/>
      <c r="C1561" s="148"/>
      <c r="D1561" s="148"/>
      <c r="E1561" s="141"/>
      <c r="F1561" s="141"/>
      <c r="G1561" s="141"/>
      <c r="H1561" s="141"/>
      <c r="I1561" s="141"/>
      <c r="J1561" s="141"/>
      <c r="K1561" s="141"/>
    </row>
    <row r="1562" spans="1:11" x14ac:dyDescent="0.25">
      <c r="A1562" s="148"/>
      <c r="B1562" s="148"/>
      <c r="C1562" s="148"/>
      <c r="D1562" s="148"/>
      <c r="E1562" s="141"/>
      <c r="F1562" s="141"/>
      <c r="G1562" s="141"/>
      <c r="H1562" s="141"/>
      <c r="I1562" s="141"/>
      <c r="J1562" s="141"/>
      <c r="K1562" s="141"/>
    </row>
    <row r="1563" spans="1:11" x14ac:dyDescent="0.25">
      <c r="A1563" s="148"/>
      <c r="B1563" s="148"/>
      <c r="C1563" s="148"/>
      <c r="D1563" s="148"/>
      <c r="E1563" s="141"/>
      <c r="F1563" s="141"/>
      <c r="G1563" s="141"/>
      <c r="H1563" s="141"/>
      <c r="I1563" s="141"/>
      <c r="J1563" s="141"/>
      <c r="K1563" s="141"/>
    </row>
    <row r="1564" spans="1:11" x14ac:dyDescent="0.25">
      <c r="A1564" s="148"/>
      <c r="B1564" s="148"/>
      <c r="C1564" s="148"/>
      <c r="D1564" s="148"/>
      <c r="E1564" s="141"/>
      <c r="F1564" s="141"/>
      <c r="G1564" s="141"/>
      <c r="H1564" s="141"/>
      <c r="I1564" s="141"/>
      <c r="J1564" s="141"/>
      <c r="K1564" s="141"/>
    </row>
    <row r="1565" spans="1:11" x14ac:dyDescent="0.25">
      <c r="A1565" s="148"/>
      <c r="B1565" s="148"/>
      <c r="C1565" s="148"/>
      <c r="D1565" s="148"/>
      <c r="E1565" s="141"/>
      <c r="F1565" s="141"/>
      <c r="G1565" s="141"/>
      <c r="H1565" s="141"/>
      <c r="I1565" s="141"/>
      <c r="J1565" s="141"/>
      <c r="K1565" s="141"/>
    </row>
    <row r="1566" spans="1:11" x14ac:dyDescent="0.25">
      <c r="A1566" s="148"/>
      <c r="B1566" s="148"/>
      <c r="C1566" s="148"/>
      <c r="D1566" s="148"/>
      <c r="E1566" s="141"/>
      <c r="F1566" s="141"/>
      <c r="G1566" s="141"/>
      <c r="H1566" s="141"/>
      <c r="I1566" s="141"/>
      <c r="J1566" s="141"/>
      <c r="K1566" s="141"/>
    </row>
    <row r="1567" spans="1:11" x14ac:dyDescent="0.25">
      <c r="A1567" s="148"/>
      <c r="B1567" s="148"/>
      <c r="C1567" s="148"/>
      <c r="D1567" s="148"/>
      <c r="E1567" s="141"/>
      <c r="F1567" s="141"/>
      <c r="G1567" s="141"/>
      <c r="H1567" s="141"/>
      <c r="I1567" s="141"/>
      <c r="J1567" s="141"/>
      <c r="K1567" s="141"/>
    </row>
    <row r="1568" spans="1:11" x14ac:dyDescent="0.25">
      <c r="A1568" s="148"/>
      <c r="B1568" s="148"/>
      <c r="C1568" s="148"/>
      <c r="D1568" s="148"/>
      <c r="E1568" s="141"/>
      <c r="F1568" s="141"/>
      <c r="G1568" s="141"/>
      <c r="H1568" s="141"/>
      <c r="I1568" s="141"/>
      <c r="J1568" s="141"/>
      <c r="K1568" s="141"/>
    </row>
    <row r="1569" spans="1:11" x14ac:dyDescent="0.25">
      <c r="A1569" s="148"/>
      <c r="B1569" s="148"/>
      <c r="C1569" s="148"/>
      <c r="D1569" s="148"/>
      <c r="E1569" s="141"/>
      <c r="F1569" s="141"/>
      <c r="G1569" s="141"/>
      <c r="H1569" s="141"/>
      <c r="I1569" s="141"/>
      <c r="J1569" s="141"/>
      <c r="K1569" s="141"/>
    </row>
    <row r="1570" spans="1:11" x14ac:dyDescent="0.25">
      <c r="A1570" s="148"/>
      <c r="B1570" s="148"/>
      <c r="C1570" s="148"/>
      <c r="D1570" s="148"/>
      <c r="E1570" s="141"/>
      <c r="F1570" s="141"/>
      <c r="G1570" s="141"/>
      <c r="H1570" s="141"/>
      <c r="I1570" s="141"/>
      <c r="J1570" s="141"/>
      <c r="K1570" s="141"/>
    </row>
    <row r="1571" spans="1:11" x14ac:dyDescent="0.25">
      <c r="A1571" s="148"/>
      <c r="B1571" s="148"/>
      <c r="C1571" s="148"/>
      <c r="D1571" s="148"/>
      <c r="E1571" s="141"/>
      <c r="F1571" s="141"/>
      <c r="G1571" s="141"/>
      <c r="H1571" s="141"/>
      <c r="I1571" s="141"/>
      <c r="J1571" s="141"/>
      <c r="K1571" s="141"/>
    </row>
    <row r="1572" spans="1:11" x14ac:dyDescent="0.25">
      <c r="A1572" s="148"/>
      <c r="B1572" s="148"/>
      <c r="C1572" s="148"/>
      <c r="D1572" s="148"/>
      <c r="E1572" s="141"/>
      <c r="F1572" s="141"/>
      <c r="G1572" s="141"/>
      <c r="H1572" s="141"/>
      <c r="I1572" s="141"/>
      <c r="J1572" s="141"/>
      <c r="K1572" s="141"/>
    </row>
    <row r="1573" spans="1:11" x14ac:dyDescent="0.25">
      <c r="A1573" s="148"/>
      <c r="B1573" s="148"/>
      <c r="C1573" s="148"/>
      <c r="D1573" s="148"/>
      <c r="E1573" s="141"/>
      <c r="F1573" s="141"/>
      <c r="G1573" s="141"/>
      <c r="H1573" s="141"/>
      <c r="I1573" s="141"/>
      <c r="J1573" s="141"/>
      <c r="K1573" s="141"/>
    </row>
    <row r="1574" spans="1:11" x14ac:dyDescent="0.25">
      <c r="A1574" s="148"/>
      <c r="B1574" s="148"/>
      <c r="C1574" s="148"/>
      <c r="D1574" s="148"/>
      <c r="E1574" s="141"/>
      <c r="F1574" s="141"/>
      <c r="G1574" s="141"/>
      <c r="H1574" s="141"/>
      <c r="I1574" s="141"/>
      <c r="J1574" s="141"/>
      <c r="K1574" s="141"/>
    </row>
    <row r="1575" spans="1:11" x14ac:dyDescent="0.25">
      <c r="A1575" s="148"/>
      <c r="B1575" s="148"/>
      <c r="C1575" s="148"/>
      <c r="D1575" s="148"/>
      <c r="E1575" s="141"/>
      <c r="F1575" s="141"/>
      <c r="G1575" s="141"/>
      <c r="H1575" s="141"/>
      <c r="I1575" s="141"/>
      <c r="J1575" s="141"/>
      <c r="K1575" s="141"/>
    </row>
    <row r="1576" spans="1:11" x14ac:dyDescent="0.25">
      <c r="A1576" s="148"/>
      <c r="B1576" s="148"/>
      <c r="C1576" s="148"/>
      <c r="D1576" s="148"/>
      <c r="E1576" s="141"/>
      <c r="F1576" s="141"/>
      <c r="G1576" s="141"/>
      <c r="H1576" s="141"/>
      <c r="I1576" s="141"/>
      <c r="J1576" s="141"/>
      <c r="K1576" s="141"/>
    </row>
    <row r="1577" spans="1:11" x14ac:dyDescent="0.25">
      <c r="A1577" s="148"/>
      <c r="B1577" s="148"/>
      <c r="C1577" s="148"/>
      <c r="D1577" s="148"/>
      <c r="E1577" s="141"/>
      <c r="F1577" s="141"/>
      <c r="G1577" s="141"/>
      <c r="H1577" s="141"/>
      <c r="I1577" s="141"/>
      <c r="J1577" s="141"/>
      <c r="K1577" s="141"/>
    </row>
    <row r="1578" spans="1:11" x14ac:dyDescent="0.25">
      <c r="A1578" s="148"/>
      <c r="B1578" s="148"/>
      <c r="C1578" s="148"/>
      <c r="D1578" s="148"/>
      <c r="E1578" s="141"/>
      <c r="F1578" s="141"/>
      <c r="G1578" s="141"/>
      <c r="H1578" s="141"/>
      <c r="I1578" s="141"/>
      <c r="J1578" s="141"/>
      <c r="K1578" s="141"/>
    </row>
    <row r="1579" spans="1:11" x14ac:dyDescent="0.25">
      <c r="A1579" s="148"/>
      <c r="B1579" s="148"/>
      <c r="C1579" s="148"/>
      <c r="D1579" s="148"/>
      <c r="E1579" s="141"/>
      <c r="F1579" s="141"/>
      <c r="G1579" s="141"/>
      <c r="H1579" s="141"/>
      <c r="I1579" s="141"/>
      <c r="J1579" s="141"/>
      <c r="K1579" s="141"/>
    </row>
    <row r="1580" spans="1:11" x14ac:dyDescent="0.25">
      <c r="A1580" s="148"/>
      <c r="B1580" s="148"/>
      <c r="C1580" s="148"/>
      <c r="D1580" s="148"/>
      <c r="E1580" s="141"/>
      <c r="F1580" s="141"/>
      <c r="G1580" s="141"/>
      <c r="H1580" s="141"/>
      <c r="I1580" s="141"/>
      <c r="J1580" s="141"/>
      <c r="K1580" s="141"/>
    </row>
    <row r="1581" spans="1:11" x14ac:dyDescent="0.25">
      <c r="A1581" s="148"/>
      <c r="B1581" s="148"/>
      <c r="C1581" s="148"/>
      <c r="D1581" s="148"/>
      <c r="E1581" s="141"/>
      <c r="F1581" s="141"/>
      <c r="G1581" s="141"/>
      <c r="H1581" s="141"/>
      <c r="I1581" s="141"/>
      <c r="J1581" s="141"/>
      <c r="K1581" s="141"/>
    </row>
    <row r="1582" spans="1:11" x14ac:dyDescent="0.25">
      <c r="A1582" s="148"/>
      <c r="B1582" s="148"/>
      <c r="C1582" s="148"/>
      <c r="D1582" s="148"/>
      <c r="E1582" s="141"/>
      <c r="F1582" s="141"/>
      <c r="G1582" s="141"/>
      <c r="H1582" s="141"/>
      <c r="I1582" s="141"/>
      <c r="J1582" s="141"/>
      <c r="K1582" s="141"/>
    </row>
    <row r="1583" spans="1:11" x14ac:dyDescent="0.25">
      <c r="A1583" s="148"/>
      <c r="B1583" s="148"/>
      <c r="C1583" s="148"/>
      <c r="D1583" s="148"/>
      <c r="E1583" s="141"/>
      <c r="F1583" s="141"/>
      <c r="G1583" s="141"/>
      <c r="H1583" s="141"/>
      <c r="I1583" s="141"/>
      <c r="J1583" s="141"/>
      <c r="K1583" s="141"/>
    </row>
    <row r="1584" spans="1:11" x14ac:dyDescent="0.25">
      <c r="A1584" s="148"/>
      <c r="B1584" s="148"/>
      <c r="C1584" s="148"/>
      <c r="D1584" s="148"/>
      <c r="E1584" s="141"/>
      <c r="F1584" s="141"/>
      <c r="G1584" s="141"/>
      <c r="H1584" s="141"/>
      <c r="I1584" s="141"/>
      <c r="J1584" s="141"/>
      <c r="K1584" s="141"/>
    </row>
    <row r="1585" spans="1:11" x14ac:dyDescent="0.25">
      <c r="A1585" s="148"/>
      <c r="B1585" s="148"/>
      <c r="C1585" s="148"/>
      <c r="D1585" s="148"/>
      <c r="E1585" s="141"/>
      <c r="F1585" s="141"/>
      <c r="G1585" s="141"/>
      <c r="H1585" s="141"/>
      <c r="I1585" s="141"/>
      <c r="J1585" s="141"/>
      <c r="K1585" s="141"/>
    </row>
    <row r="1586" spans="1:11" x14ac:dyDescent="0.25">
      <c r="A1586" s="148"/>
      <c r="B1586" s="148"/>
      <c r="C1586" s="148"/>
      <c r="D1586" s="148"/>
      <c r="E1586" s="141"/>
      <c r="F1586" s="141"/>
      <c r="G1586" s="141"/>
      <c r="H1586" s="141"/>
      <c r="I1586" s="141"/>
      <c r="J1586" s="141"/>
      <c r="K1586" s="141"/>
    </row>
    <row r="1587" spans="1:11" x14ac:dyDescent="0.25">
      <c r="A1587" s="148"/>
      <c r="B1587" s="148"/>
      <c r="C1587" s="148"/>
      <c r="D1587" s="148"/>
      <c r="E1587" s="141"/>
      <c r="F1587" s="141"/>
      <c r="G1587" s="141"/>
      <c r="H1587" s="141"/>
      <c r="I1587" s="141"/>
      <c r="J1587" s="141"/>
      <c r="K1587" s="141"/>
    </row>
    <row r="1588" spans="1:11" x14ac:dyDescent="0.25">
      <c r="A1588" s="148"/>
      <c r="B1588" s="148"/>
      <c r="C1588" s="148"/>
      <c r="D1588" s="148"/>
      <c r="E1588" s="141"/>
      <c r="F1588" s="141"/>
      <c r="G1588" s="141"/>
      <c r="H1588" s="141"/>
      <c r="I1588" s="141"/>
      <c r="J1588" s="141"/>
      <c r="K1588" s="141"/>
    </row>
    <row r="1589" spans="1:11" x14ac:dyDescent="0.25">
      <c r="A1589" s="148"/>
      <c r="B1589" s="148"/>
      <c r="C1589" s="148"/>
      <c r="D1589" s="148"/>
      <c r="E1589" s="141"/>
      <c r="F1589" s="141"/>
      <c r="G1589" s="141"/>
      <c r="H1589" s="141"/>
      <c r="I1589" s="141"/>
      <c r="J1589" s="141"/>
      <c r="K1589" s="141"/>
    </row>
    <row r="1590" spans="1:11" x14ac:dyDescent="0.25">
      <c r="A1590" s="148"/>
      <c r="B1590" s="148"/>
      <c r="C1590" s="148"/>
      <c r="D1590" s="148"/>
      <c r="E1590" s="141"/>
      <c r="F1590" s="141"/>
      <c r="G1590" s="141"/>
      <c r="H1590" s="141"/>
      <c r="I1590" s="141"/>
      <c r="J1590" s="141"/>
      <c r="K1590" s="141"/>
    </row>
    <row r="1591" spans="1:11" x14ac:dyDescent="0.25">
      <c r="A1591" s="148"/>
      <c r="B1591" s="148"/>
      <c r="C1591" s="148"/>
      <c r="D1591" s="148"/>
      <c r="E1591" s="141"/>
      <c r="F1591" s="141"/>
      <c r="G1591" s="141"/>
      <c r="H1591" s="141"/>
      <c r="I1591" s="141"/>
      <c r="J1591" s="141"/>
      <c r="K1591" s="141"/>
    </row>
    <row r="1592" spans="1:11" x14ac:dyDescent="0.25">
      <c r="A1592" s="148"/>
      <c r="B1592" s="148"/>
      <c r="C1592" s="148"/>
      <c r="D1592" s="148"/>
      <c r="E1592" s="141"/>
      <c r="F1592" s="141"/>
      <c r="G1592" s="141"/>
      <c r="H1592" s="141"/>
      <c r="I1592" s="141"/>
      <c r="J1592" s="141"/>
      <c r="K1592" s="141"/>
    </row>
    <row r="1593" spans="1:11" x14ac:dyDescent="0.25">
      <c r="A1593" s="148"/>
      <c r="B1593" s="148"/>
      <c r="C1593" s="148"/>
      <c r="D1593" s="148"/>
      <c r="E1593" s="141"/>
      <c r="F1593" s="141"/>
      <c r="G1593" s="141"/>
      <c r="H1593" s="141"/>
      <c r="I1593" s="141"/>
      <c r="J1593" s="141"/>
      <c r="K1593" s="141"/>
    </row>
    <row r="1594" spans="1:11" x14ac:dyDescent="0.25">
      <c r="A1594" s="148"/>
      <c r="B1594" s="148"/>
      <c r="C1594" s="148"/>
      <c r="D1594" s="148"/>
      <c r="E1594" s="141"/>
      <c r="F1594" s="141"/>
      <c r="G1594" s="141"/>
      <c r="H1594" s="141"/>
      <c r="I1594" s="141"/>
      <c r="J1594" s="141"/>
      <c r="K1594" s="141"/>
    </row>
    <row r="1595" spans="1:11" x14ac:dyDescent="0.25">
      <c r="A1595" s="148"/>
      <c r="B1595" s="148"/>
      <c r="C1595" s="148"/>
      <c r="D1595" s="148"/>
      <c r="E1595" s="141"/>
      <c r="F1595" s="141"/>
      <c r="G1595" s="141"/>
      <c r="H1595" s="141"/>
      <c r="I1595" s="141"/>
      <c r="J1595" s="141"/>
      <c r="K1595" s="141"/>
    </row>
    <row r="1596" spans="1:11" x14ac:dyDescent="0.25">
      <c r="A1596" s="148"/>
      <c r="B1596" s="148"/>
      <c r="C1596" s="148"/>
      <c r="D1596" s="148"/>
      <c r="E1596" s="141"/>
      <c r="F1596" s="141"/>
      <c r="G1596" s="141"/>
      <c r="H1596" s="141"/>
      <c r="I1596" s="141"/>
      <c r="J1596" s="141"/>
      <c r="K1596" s="141"/>
    </row>
    <row r="1597" spans="1:11" x14ac:dyDescent="0.25">
      <c r="A1597" s="148"/>
      <c r="B1597" s="148"/>
      <c r="C1597" s="148"/>
      <c r="D1597" s="148"/>
      <c r="E1597" s="141"/>
      <c r="F1597" s="141"/>
      <c r="G1597" s="141"/>
      <c r="H1597" s="141"/>
      <c r="I1597" s="141"/>
      <c r="J1597" s="141"/>
      <c r="K1597" s="141"/>
    </row>
    <row r="1598" spans="1:11" x14ac:dyDescent="0.25">
      <c r="A1598" s="148"/>
      <c r="B1598" s="148"/>
      <c r="C1598" s="148"/>
      <c r="D1598" s="148"/>
      <c r="E1598" s="141"/>
      <c r="F1598" s="141"/>
      <c r="G1598" s="141"/>
      <c r="H1598" s="141"/>
      <c r="I1598" s="141"/>
      <c r="J1598" s="141"/>
      <c r="K1598" s="141"/>
    </row>
    <row r="1599" spans="1:11" x14ac:dyDescent="0.25">
      <c r="A1599" s="148"/>
      <c r="B1599" s="148"/>
      <c r="C1599" s="148"/>
      <c r="D1599" s="148"/>
      <c r="E1599" s="141"/>
      <c r="F1599" s="141"/>
      <c r="G1599" s="141"/>
      <c r="H1599" s="141"/>
      <c r="I1599" s="141"/>
      <c r="J1599" s="141"/>
      <c r="K1599" s="141"/>
    </row>
    <row r="1600" spans="1:11" x14ac:dyDescent="0.25">
      <c r="A1600" s="148"/>
      <c r="B1600" s="148"/>
      <c r="C1600" s="148"/>
      <c r="D1600" s="148"/>
      <c r="E1600" s="141"/>
      <c r="F1600" s="141"/>
      <c r="G1600" s="141"/>
      <c r="H1600" s="141"/>
      <c r="I1600" s="141"/>
      <c r="J1600" s="141"/>
      <c r="K1600" s="141"/>
    </row>
    <row r="1601" spans="1:11" x14ac:dyDescent="0.25">
      <c r="A1601" s="148"/>
      <c r="B1601" s="148"/>
      <c r="C1601" s="148"/>
      <c r="D1601" s="148"/>
      <c r="E1601" s="141"/>
      <c r="F1601" s="141"/>
      <c r="G1601" s="141"/>
      <c r="H1601" s="141"/>
      <c r="I1601" s="141"/>
      <c r="J1601" s="141"/>
      <c r="K1601" s="141"/>
    </row>
    <row r="1602" spans="1:11" x14ac:dyDescent="0.25">
      <c r="A1602" s="148"/>
      <c r="B1602" s="148"/>
      <c r="C1602" s="148"/>
      <c r="D1602" s="148"/>
      <c r="E1602" s="141"/>
      <c r="F1602" s="141"/>
      <c r="G1602" s="141"/>
      <c r="H1602" s="141"/>
      <c r="I1602" s="141"/>
      <c r="J1602" s="141"/>
      <c r="K1602" s="141"/>
    </row>
    <row r="1603" spans="1:11" x14ac:dyDescent="0.25">
      <c r="A1603" s="148"/>
      <c r="B1603" s="148"/>
      <c r="C1603" s="148"/>
      <c r="D1603" s="148"/>
      <c r="E1603" s="141"/>
      <c r="F1603" s="141"/>
      <c r="G1603" s="141"/>
      <c r="H1603" s="141"/>
      <c r="I1603" s="141"/>
      <c r="J1603" s="141"/>
      <c r="K1603" s="141"/>
    </row>
    <row r="1604" spans="1:11" x14ac:dyDescent="0.25">
      <c r="A1604" s="148"/>
      <c r="B1604" s="148"/>
      <c r="C1604" s="148"/>
      <c r="D1604" s="148"/>
      <c r="E1604" s="141"/>
      <c r="F1604" s="141"/>
      <c r="G1604" s="141"/>
      <c r="H1604" s="141"/>
      <c r="I1604" s="141"/>
      <c r="J1604" s="141"/>
      <c r="K1604" s="141"/>
    </row>
    <row r="1605" spans="1:11" x14ac:dyDescent="0.25">
      <c r="A1605" s="148"/>
      <c r="B1605" s="148"/>
      <c r="C1605" s="148"/>
      <c r="D1605" s="148"/>
      <c r="E1605" s="141"/>
      <c r="F1605" s="141"/>
      <c r="G1605" s="141"/>
      <c r="H1605" s="141"/>
      <c r="I1605" s="141"/>
      <c r="J1605" s="141"/>
      <c r="K1605" s="141"/>
    </row>
    <row r="1606" spans="1:11" x14ac:dyDescent="0.25">
      <c r="A1606" s="148"/>
      <c r="B1606" s="148"/>
      <c r="C1606" s="148"/>
      <c r="D1606" s="148"/>
      <c r="E1606" s="141"/>
      <c r="F1606" s="141"/>
      <c r="G1606" s="141"/>
      <c r="H1606" s="141"/>
      <c r="I1606" s="141"/>
      <c r="J1606" s="141"/>
      <c r="K1606" s="141"/>
    </row>
    <row r="1607" spans="1:11" x14ac:dyDescent="0.25">
      <c r="A1607" s="148"/>
      <c r="B1607" s="148"/>
      <c r="C1607" s="148"/>
      <c r="D1607" s="148"/>
      <c r="E1607" s="141"/>
      <c r="F1607" s="141"/>
      <c r="G1607" s="141"/>
      <c r="H1607" s="141"/>
      <c r="I1607" s="141"/>
      <c r="J1607" s="141"/>
      <c r="K1607" s="141"/>
    </row>
    <row r="1608" spans="1:11" x14ac:dyDescent="0.25">
      <c r="A1608" s="148"/>
      <c r="B1608" s="148"/>
      <c r="C1608" s="148"/>
      <c r="D1608" s="148"/>
      <c r="E1608" s="141"/>
      <c r="F1608" s="141"/>
      <c r="G1608" s="141"/>
      <c r="H1608" s="141"/>
      <c r="I1608" s="141"/>
      <c r="J1608" s="141"/>
      <c r="K1608" s="141"/>
    </row>
    <row r="1609" spans="1:11" x14ac:dyDescent="0.25">
      <c r="A1609" s="148"/>
      <c r="B1609" s="148"/>
      <c r="C1609" s="148"/>
      <c r="D1609" s="148"/>
      <c r="E1609" s="141"/>
      <c r="F1609" s="141"/>
      <c r="G1609" s="141"/>
      <c r="H1609" s="141"/>
      <c r="I1609" s="141"/>
      <c r="J1609" s="141"/>
      <c r="K1609" s="141"/>
    </row>
    <row r="1610" spans="1:11" x14ac:dyDescent="0.25">
      <c r="A1610" s="148"/>
      <c r="B1610" s="148"/>
      <c r="C1610" s="148"/>
      <c r="D1610" s="148"/>
      <c r="E1610" s="141"/>
      <c r="F1610" s="141"/>
      <c r="G1610" s="141"/>
      <c r="H1610" s="141"/>
      <c r="I1610" s="141"/>
      <c r="J1610" s="141"/>
      <c r="K1610" s="141"/>
    </row>
    <row r="1611" spans="1:11" x14ac:dyDescent="0.25">
      <c r="A1611" s="148"/>
      <c r="B1611" s="148"/>
      <c r="C1611" s="148"/>
      <c r="D1611" s="148"/>
      <c r="E1611" s="141"/>
      <c r="F1611" s="141"/>
      <c r="G1611" s="141"/>
      <c r="H1611" s="141"/>
      <c r="I1611" s="141"/>
      <c r="J1611" s="141"/>
      <c r="K1611" s="141"/>
    </row>
    <row r="1612" spans="1:11" x14ac:dyDescent="0.25">
      <c r="A1612" s="148"/>
      <c r="B1612" s="148"/>
      <c r="C1612" s="148"/>
      <c r="D1612" s="148"/>
      <c r="E1612" s="141"/>
      <c r="F1612" s="141"/>
      <c r="G1612" s="141"/>
      <c r="H1612" s="141"/>
      <c r="I1612" s="141"/>
      <c r="J1612" s="141"/>
      <c r="K1612" s="141"/>
    </row>
    <row r="1613" spans="1:11" x14ac:dyDescent="0.25">
      <c r="A1613" s="148"/>
      <c r="B1613" s="148"/>
      <c r="C1613" s="148"/>
      <c r="D1613" s="148"/>
      <c r="E1613" s="141"/>
      <c r="F1613" s="141"/>
      <c r="G1613" s="141"/>
      <c r="H1613" s="141"/>
      <c r="I1613" s="141"/>
      <c r="J1613" s="141"/>
      <c r="K1613" s="141"/>
    </row>
    <row r="1614" spans="1:11" x14ac:dyDescent="0.25">
      <c r="A1614" s="148"/>
      <c r="B1614" s="148"/>
      <c r="C1614" s="148"/>
      <c r="D1614" s="148"/>
      <c r="E1614" s="141"/>
      <c r="F1614" s="141"/>
      <c r="G1614" s="141"/>
      <c r="H1614" s="141"/>
      <c r="I1614" s="141"/>
      <c r="J1614" s="141"/>
      <c r="K1614" s="141"/>
    </row>
    <row r="1615" spans="1:11" x14ac:dyDescent="0.25">
      <c r="A1615" s="148"/>
      <c r="B1615" s="148"/>
      <c r="C1615" s="148"/>
      <c r="D1615" s="148"/>
      <c r="E1615" s="141"/>
      <c r="F1615" s="141"/>
      <c r="G1615" s="141"/>
      <c r="H1615" s="141"/>
      <c r="I1615" s="141"/>
      <c r="J1615" s="141"/>
      <c r="K1615" s="141"/>
    </row>
    <row r="1616" spans="1:11" x14ac:dyDescent="0.25">
      <c r="A1616" s="148"/>
      <c r="B1616" s="148"/>
      <c r="C1616" s="148"/>
      <c r="D1616" s="148"/>
      <c r="E1616" s="141"/>
      <c r="F1616" s="141"/>
      <c r="G1616" s="141"/>
      <c r="H1616" s="141"/>
      <c r="I1616" s="141"/>
      <c r="J1616" s="141"/>
      <c r="K1616" s="141"/>
    </row>
    <row r="1617" spans="1:11" x14ac:dyDescent="0.25">
      <c r="A1617" s="148"/>
      <c r="B1617" s="148"/>
      <c r="C1617" s="148"/>
      <c r="D1617" s="148"/>
      <c r="E1617" s="141"/>
      <c r="F1617" s="141"/>
      <c r="G1617" s="141"/>
      <c r="H1617" s="141"/>
      <c r="I1617" s="141"/>
      <c r="J1617" s="141"/>
      <c r="K1617" s="141"/>
    </row>
    <row r="1618" spans="1:11" x14ac:dyDescent="0.25">
      <c r="A1618" s="148"/>
      <c r="B1618" s="148"/>
      <c r="C1618" s="148"/>
      <c r="D1618" s="148"/>
      <c r="E1618" s="141"/>
      <c r="F1618" s="141"/>
      <c r="G1618" s="141"/>
      <c r="H1618" s="141"/>
      <c r="I1618" s="141"/>
      <c r="J1618" s="141"/>
      <c r="K1618" s="141"/>
    </row>
    <row r="1619" spans="1:11" x14ac:dyDescent="0.25">
      <c r="A1619" s="148"/>
      <c r="B1619" s="148"/>
      <c r="C1619" s="148"/>
      <c r="D1619" s="148"/>
      <c r="E1619" s="141"/>
      <c r="F1619" s="141"/>
      <c r="G1619" s="141"/>
      <c r="H1619" s="141"/>
      <c r="I1619" s="141"/>
      <c r="J1619" s="141"/>
      <c r="K1619" s="141"/>
    </row>
    <row r="1620" spans="1:11" x14ac:dyDescent="0.25">
      <c r="A1620" s="148"/>
      <c r="B1620" s="148"/>
      <c r="C1620" s="148"/>
      <c r="D1620" s="148"/>
      <c r="E1620" s="141"/>
      <c r="F1620" s="141"/>
      <c r="G1620" s="141"/>
      <c r="H1620" s="141"/>
      <c r="I1620" s="141"/>
      <c r="J1620" s="141"/>
      <c r="K1620" s="141"/>
    </row>
    <row r="1621" spans="1:11" x14ac:dyDescent="0.25">
      <c r="A1621" s="148"/>
      <c r="B1621" s="148"/>
      <c r="C1621" s="148"/>
      <c r="D1621" s="148"/>
      <c r="E1621" s="141"/>
      <c r="F1621" s="141"/>
      <c r="G1621" s="141"/>
      <c r="H1621" s="141"/>
      <c r="I1621" s="141"/>
      <c r="J1621" s="141"/>
      <c r="K1621" s="141"/>
    </row>
    <row r="1622" spans="1:11" x14ac:dyDescent="0.25">
      <c r="A1622" s="148"/>
      <c r="B1622" s="148"/>
      <c r="C1622" s="148"/>
      <c r="D1622" s="148"/>
      <c r="E1622" s="141"/>
      <c r="F1622" s="141"/>
      <c r="G1622" s="141"/>
      <c r="H1622" s="141"/>
      <c r="I1622" s="141"/>
      <c r="J1622" s="141"/>
      <c r="K1622" s="141"/>
    </row>
    <row r="1623" spans="1:11" x14ac:dyDescent="0.25">
      <c r="A1623" s="148"/>
      <c r="B1623" s="148"/>
      <c r="C1623" s="148"/>
      <c r="D1623" s="148"/>
      <c r="E1623" s="141"/>
      <c r="F1623" s="141"/>
      <c r="G1623" s="141"/>
      <c r="H1623" s="141"/>
      <c r="I1623" s="141"/>
      <c r="J1623" s="141"/>
      <c r="K1623" s="141"/>
    </row>
    <row r="1624" spans="1:11" x14ac:dyDescent="0.25">
      <c r="A1624" s="148"/>
      <c r="B1624" s="148"/>
      <c r="C1624" s="148"/>
      <c r="D1624" s="148"/>
      <c r="E1624" s="141"/>
      <c r="F1624" s="141"/>
      <c r="G1624" s="141"/>
      <c r="H1624" s="141"/>
      <c r="I1624" s="141"/>
      <c r="J1624" s="141"/>
      <c r="K1624" s="141"/>
    </row>
    <row r="1625" spans="1:11" x14ac:dyDescent="0.25">
      <c r="A1625" s="148"/>
      <c r="B1625" s="148"/>
      <c r="C1625" s="148"/>
      <c r="D1625" s="148"/>
      <c r="E1625" s="141"/>
      <c r="F1625" s="141"/>
      <c r="G1625" s="141"/>
      <c r="H1625" s="141"/>
      <c r="I1625" s="141"/>
      <c r="J1625" s="141"/>
      <c r="K1625" s="141"/>
    </row>
    <row r="1626" spans="1:11" x14ac:dyDescent="0.25">
      <c r="A1626" s="148"/>
      <c r="B1626" s="148"/>
      <c r="C1626" s="148"/>
      <c r="D1626" s="148"/>
      <c r="E1626" s="141"/>
      <c r="F1626" s="141"/>
      <c r="G1626" s="141"/>
      <c r="H1626" s="141"/>
      <c r="I1626" s="141"/>
      <c r="J1626" s="141"/>
      <c r="K1626" s="141"/>
    </row>
    <row r="1627" spans="1:11" x14ac:dyDescent="0.25">
      <c r="A1627" s="148"/>
      <c r="B1627" s="148"/>
      <c r="C1627" s="148"/>
      <c r="D1627" s="148"/>
      <c r="E1627" s="141"/>
      <c r="F1627" s="141"/>
      <c r="G1627" s="141"/>
      <c r="H1627" s="141"/>
      <c r="I1627" s="141"/>
      <c r="J1627" s="141"/>
      <c r="K1627" s="141"/>
    </row>
    <row r="1628" spans="1:11" x14ac:dyDescent="0.25">
      <c r="A1628" s="148"/>
      <c r="B1628" s="148"/>
      <c r="C1628" s="148"/>
      <c r="D1628" s="148"/>
      <c r="E1628" s="141"/>
      <c r="F1628" s="141"/>
      <c r="G1628" s="141"/>
      <c r="H1628" s="141"/>
      <c r="I1628" s="141"/>
      <c r="J1628" s="141"/>
      <c r="K1628" s="141"/>
    </row>
    <row r="1629" spans="1:11" x14ac:dyDescent="0.25">
      <c r="A1629" s="148"/>
      <c r="B1629" s="148"/>
      <c r="C1629" s="148"/>
      <c r="D1629" s="148"/>
      <c r="E1629" s="141"/>
      <c r="F1629" s="141"/>
      <c r="G1629" s="141"/>
      <c r="H1629" s="141"/>
      <c r="I1629" s="141"/>
      <c r="J1629" s="141"/>
      <c r="K1629" s="141"/>
    </row>
    <row r="1630" spans="1:11" x14ac:dyDescent="0.25">
      <c r="A1630" s="148"/>
      <c r="B1630" s="148"/>
      <c r="C1630" s="148"/>
      <c r="D1630" s="148"/>
      <c r="E1630" s="141"/>
      <c r="F1630" s="141"/>
      <c r="G1630" s="141"/>
      <c r="H1630" s="141"/>
      <c r="I1630" s="141"/>
      <c r="J1630" s="141"/>
      <c r="K1630" s="141"/>
    </row>
    <row r="1631" spans="1:11" x14ac:dyDescent="0.25">
      <c r="A1631" s="148"/>
      <c r="B1631" s="148"/>
      <c r="C1631" s="148"/>
      <c r="D1631" s="148"/>
      <c r="E1631" s="141"/>
      <c r="F1631" s="141"/>
      <c r="G1631" s="141"/>
      <c r="H1631" s="141"/>
      <c r="I1631" s="141"/>
      <c r="J1631" s="141"/>
      <c r="K1631" s="141"/>
    </row>
    <row r="1632" spans="1:11" x14ac:dyDescent="0.25">
      <c r="A1632" s="148"/>
      <c r="B1632" s="148"/>
      <c r="C1632" s="148"/>
      <c r="D1632" s="148"/>
      <c r="E1632" s="141"/>
      <c r="F1632" s="141"/>
      <c r="G1632" s="141"/>
      <c r="H1632" s="141"/>
      <c r="I1632" s="141"/>
      <c r="J1632" s="141"/>
      <c r="K1632" s="141"/>
    </row>
    <row r="1633" spans="1:11" x14ac:dyDescent="0.25">
      <c r="A1633" s="148"/>
      <c r="B1633" s="148"/>
      <c r="C1633" s="148"/>
      <c r="D1633" s="148"/>
      <c r="E1633" s="141"/>
      <c r="F1633" s="141"/>
      <c r="G1633" s="141"/>
      <c r="H1633" s="141"/>
      <c r="I1633" s="141"/>
      <c r="J1633" s="141"/>
      <c r="K1633" s="141"/>
    </row>
    <row r="1634" spans="1:11" x14ac:dyDescent="0.25">
      <c r="A1634" s="148"/>
      <c r="B1634" s="148"/>
      <c r="C1634" s="148"/>
      <c r="D1634" s="148"/>
      <c r="E1634" s="141"/>
      <c r="F1634" s="141"/>
      <c r="G1634" s="141"/>
      <c r="H1634" s="141"/>
      <c r="I1634" s="141"/>
      <c r="J1634" s="141"/>
      <c r="K1634" s="141"/>
    </row>
    <row r="1635" spans="1:11" x14ac:dyDescent="0.25">
      <c r="A1635" s="148"/>
      <c r="B1635" s="148"/>
      <c r="C1635" s="148"/>
      <c r="D1635" s="148"/>
      <c r="E1635" s="141"/>
      <c r="F1635" s="141"/>
      <c r="G1635" s="141"/>
      <c r="H1635" s="141"/>
      <c r="I1635" s="141"/>
      <c r="J1635" s="141"/>
      <c r="K1635" s="141"/>
    </row>
    <row r="1636" spans="1:11" x14ac:dyDescent="0.25">
      <c r="A1636" s="148"/>
      <c r="B1636" s="148"/>
      <c r="C1636" s="148"/>
      <c r="D1636" s="148"/>
      <c r="E1636" s="141"/>
      <c r="F1636" s="141"/>
      <c r="G1636" s="141"/>
      <c r="H1636" s="141"/>
      <c r="I1636" s="141"/>
      <c r="J1636" s="141"/>
      <c r="K1636" s="141"/>
    </row>
    <row r="1637" spans="1:11" x14ac:dyDescent="0.25">
      <c r="A1637" s="148"/>
      <c r="B1637" s="148"/>
      <c r="C1637" s="148"/>
      <c r="D1637" s="148"/>
      <c r="E1637" s="141"/>
      <c r="F1637" s="141"/>
      <c r="G1637" s="141"/>
      <c r="H1637" s="141"/>
      <c r="I1637" s="141"/>
      <c r="J1637" s="141"/>
      <c r="K1637" s="141"/>
    </row>
    <row r="1638" spans="1:11" x14ac:dyDescent="0.25">
      <c r="A1638" s="148"/>
      <c r="B1638" s="148"/>
      <c r="C1638" s="148"/>
      <c r="D1638" s="148"/>
      <c r="E1638" s="141"/>
      <c r="F1638" s="141"/>
      <c r="G1638" s="141"/>
      <c r="H1638" s="141"/>
      <c r="I1638" s="141"/>
      <c r="J1638" s="141"/>
      <c r="K1638" s="141"/>
    </row>
    <row r="1639" spans="1:11" x14ac:dyDescent="0.25">
      <c r="A1639" s="148"/>
      <c r="B1639" s="148"/>
      <c r="C1639" s="148"/>
      <c r="D1639" s="148"/>
      <c r="E1639" s="141"/>
      <c r="F1639" s="141"/>
      <c r="G1639" s="141"/>
      <c r="H1639" s="141"/>
      <c r="I1639" s="141"/>
      <c r="J1639" s="141"/>
      <c r="K1639" s="141"/>
    </row>
    <row r="1640" spans="1:11" x14ac:dyDescent="0.25">
      <c r="A1640" s="148"/>
      <c r="B1640" s="148"/>
      <c r="C1640" s="148"/>
      <c r="D1640" s="148"/>
      <c r="E1640" s="141"/>
      <c r="F1640" s="141"/>
      <c r="G1640" s="141"/>
      <c r="H1640" s="141"/>
      <c r="I1640" s="141"/>
      <c r="J1640" s="141"/>
      <c r="K1640" s="141"/>
    </row>
    <row r="1641" spans="1:11" x14ac:dyDescent="0.25">
      <c r="A1641" s="148"/>
      <c r="B1641" s="148"/>
      <c r="C1641" s="148"/>
      <c r="D1641" s="148"/>
      <c r="E1641" s="141"/>
      <c r="F1641" s="141"/>
      <c r="G1641" s="141"/>
      <c r="H1641" s="141"/>
      <c r="I1641" s="141"/>
      <c r="J1641" s="141"/>
      <c r="K1641" s="141"/>
    </row>
    <row r="1642" spans="1:11" x14ac:dyDescent="0.25">
      <c r="A1642" s="148"/>
      <c r="B1642" s="148"/>
      <c r="C1642" s="148"/>
      <c r="D1642" s="148"/>
      <c r="E1642" s="141"/>
      <c r="F1642" s="141"/>
      <c r="G1642" s="141"/>
      <c r="H1642" s="141"/>
      <c r="I1642" s="141"/>
      <c r="J1642" s="141"/>
      <c r="K1642" s="141"/>
    </row>
    <row r="1643" spans="1:11" x14ac:dyDescent="0.25">
      <c r="A1643" s="148"/>
      <c r="B1643" s="148"/>
      <c r="C1643" s="148"/>
      <c r="D1643" s="148"/>
      <c r="E1643" s="141"/>
      <c r="F1643" s="141"/>
      <c r="G1643" s="141"/>
      <c r="H1643" s="141"/>
      <c r="I1643" s="141"/>
      <c r="J1643" s="141"/>
      <c r="K1643" s="141"/>
    </row>
    <row r="1644" spans="1:11" x14ac:dyDescent="0.25">
      <c r="A1644" s="148"/>
      <c r="B1644" s="148"/>
      <c r="C1644" s="148"/>
      <c r="D1644" s="148"/>
      <c r="E1644" s="141"/>
      <c r="F1644" s="141"/>
      <c r="G1644" s="141"/>
      <c r="H1644" s="141"/>
      <c r="I1644" s="141"/>
      <c r="J1644" s="141"/>
      <c r="K1644" s="141"/>
    </row>
    <row r="1645" spans="1:11" x14ac:dyDescent="0.25">
      <c r="A1645" s="148"/>
      <c r="B1645" s="148"/>
      <c r="C1645" s="148"/>
      <c r="D1645" s="148"/>
      <c r="E1645" s="141"/>
      <c r="F1645" s="141"/>
      <c r="G1645" s="141"/>
      <c r="H1645" s="141"/>
      <c r="I1645" s="141"/>
      <c r="J1645" s="141"/>
      <c r="K1645" s="141"/>
    </row>
    <row r="1646" spans="1:11" x14ac:dyDescent="0.25">
      <c r="A1646" s="148"/>
      <c r="B1646" s="148"/>
      <c r="C1646" s="148"/>
      <c r="D1646" s="148"/>
      <c r="E1646" s="141"/>
      <c r="F1646" s="141"/>
      <c r="G1646" s="141"/>
      <c r="H1646" s="141"/>
      <c r="I1646" s="141"/>
      <c r="J1646" s="141"/>
      <c r="K1646" s="141"/>
    </row>
    <row r="1647" spans="1:11" x14ac:dyDescent="0.25">
      <c r="A1647" s="148"/>
      <c r="B1647" s="148"/>
      <c r="C1647" s="148"/>
      <c r="D1647" s="148"/>
      <c r="E1647" s="141"/>
      <c r="F1647" s="141"/>
      <c r="G1647" s="141"/>
      <c r="H1647" s="141"/>
      <c r="I1647" s="141"/>
      <c r="J1647" s="141"/>
      <c r="K1647" s="141"/>
    </row>
    <row r="1648" spans="1:11" x14ac:dyDescent="0.25">
      <c r="A1648" s="148"/>
      <c r="B1648" s="148"/>
      <c r="C1648" s="148"/>
      <c r="D1648" s="148"/>
      <c r="E1648" s="141"/>
      <c r="F1648" s="141"/>
      <c r="G1648" s="141"/>
      <c r="H1648" s="141"/>
      <c r="I1648" s="141"/>
      <c r="J1648" s="141"/>
      <c r="K1648" s="141"/>
    </row>
    <row r="1649" spans="1:11" x14ac:dyDescent="0.25">
      <c r="A1649" s="148"/>
      <c r="B1649" s="148"/>
      <c r="C1649" s="148"/>
      <c r="D1649" s="148"/>
      <c r="E1649" s="141"/>
      <c r="F1649" s="141"/>
      <c r="G1649" s="141"/>
      <c r="H1649" s="141"/>
      <c r="I1649" s="141"/>
      <c r="J1649" s="141"/>
      <c r="K1649" s="141"/>
    </row>
    <row r="1650" spans="1:11" x14ac:dyDescent="0.25">
      <c r="A1650" s="148"/>
      <c r="B1650" s="148"/>
      <c r="C1650" s="148"/>
      <c r="D1650" s="148"/>
      <c r="E1650" s="141"/>
      <c r="F1650" s="141"/>
      <c r="G1650" s="141"/>
      <c r="H1650" s="141"/>
      <c r="I1650" s="141"/>
      <c r="J1650" s="141"/>
      <c r="K1650" s="141"/>
    </row>
    <row r="1651" spans="1:11" x14ac:dyDescent="0.25">
      <c r="A1651" s="148"/>
      <c r="B1651" s="148"/>
      <c r="C1651" s="148"/>
      <c r="D1651" s="148"/>
      <c r="E1651" s="141"/>
      <c r="F1651" s="141"/>
      <c r="G1651" s="141"/>
      <c r="H1651" s="141"/>
      <c r="I1651" s="141"/>
      <c r="J1651" s="141"/>
      <c r="K1651" s="141"/>
    </row>
    <row r="1652" spans="1:11" x14ac:dyDescent="0.25">
      <c r="A1652" s="148"/>
      <c r="B1652" s="148"/>
      <c r="C1652" s="148"/>
      <c r="D1652" s="148"/>
      <c r="E1652" s="141"/>
      <c r="F1652" s="141"/>
      <c r="G1652" s="141"/>
      <c r="H1652" s="141"/>
      <c r="I1652" s="141"/>
      <c r="J1652" s="141"/>
      <c r="K1652" s="141"/>
    </row>
    <row r="1653" spans="1:11" x14ac:dyDescent="0.25">
      <c r="A1653" s="148"/>
      <c r="B1653" s="148"/>
      <c r="C1653" s="148"/>
      <c r="D1653" s="148"/>
      <c r="E1653" s="141"/>
      <c r="F1653" s="141"/>
      <c r="G1653" s="141"/>
      <c r="H1653" s="141"/>
      <c r="I1653" s="141"/>
      <c r="J1653" s="141"/>
      <c r="K1653" s="141"/>
    </row>
    <row r="1654" spans="1:11" x14ac:dyDescent="0.25">
      <c r="A1654" s="148"/>
      <c r="B1654" s="148"/>
      <c r="C1654" s="148"/>
      <c r="D1654" s="148"/>
      <c r="E1654" s="141"/>
      <c r="F1654" s="141"/>
      <c r="G1654" s="141"/>
      <c r="H1654" s="141"/>
      <c r="I1654" s="141"/>
      <c r="J1654" s="141"/>
      <c r="K1654" s="141"/>
    </row>
    <row r="1655" spans="1:11" x14ac:dyDescent="0.25">
      <c r="A1655" s="148"/>
      <c r="B1655" s="148"/>
      <c r="C1655" s="148"/>
      <c r="D1655" s="148"/>
      <c r="E1655" s="141"/>
      <c r="F1655" s="141"/>
      <c r="G1655" s="141"/>
      <c r="H1655" s="141"/>
      <c r="I1655" s="141"/>
      <c r="J1655" s="141"/>
      <c r="K1655" s="141"/>
    </row>
    <row r="1656" spans="1:11" x14ac:dyDescent="0.25">
      <c r="A1656" s="148"/>
      <c r="B1656" s="148"/>
      <c r="C1656" s="148"/>
      <c r="D1656" s="148"/>
      <c r="E1656" s="141"/>
      <c r="F1656" s="141"/>
      <c r="G1656" s="141"/>
      <c r="H1656" s="141"/>
      <c r="I1656" s="141"/>
      <c r="J1656" s="141"/>
      <c r="K1656" s="141"/>
    </row>
    <row r="1657" spans="1:11" x14ac:dyDescent="0.25">
      <c r="A1657" s="148"/>
      <c r="B1657" s="148"/>
      <c r="C1657" s="148"/>
      <c r="D1657" s="148"/>
      <c r="E1657" s="141"/>
      <c r="F1657" s="141"/>
      <c r="G1657" s="141"/>
      <c r="H1657" s="141"/>
      <c r="I1657" s="141"/>
      <c r="J1657" s="141"/>
      <c r="K1657" s="141"/>
    </row>
    <row r="1658" spans="1:11" x14ac:dyDescent="0.25">
      <c r="A1658" s="148"/>
      <c r="B1658" s="148"/>
      <c r="C1658" s="148"/>
      <c r="D1658" s="148"/>
      <c r="E1658" s="141"/>
      <c r="F1658" s="141"/>
      <c r="G1658" s="141"/>
      <c r="H1658" s="141"/>
      <c r="I1658" s="141"/>
      <c r="J1658" s="141"/>
      <c r="K1658" s="141"/>
    </row>
    <row r="1659" spans="1:11" x14ac:dyDescent="0.25">
      <c r="A1659" s="148"/>
      <c r="B1659" s="148"/>
      <c r="C1659" s="148"/>
      <c r="D1659" s="148"/>
      <c r="E1659" s="141"/>
      <c r="F1659" s="141"/>
      <c r="G1659" s="141"/>
      <c r="H1659" s="141"/>
      <c r="I1659" s="141"/>
      <c r="J1659" s="141"/>
      <c r="K1659" s="141"/>
    </row>
    <row r="1660" spans="1:11" x14ac:dyDescent="0.25">
      <c r="A1660" s="148"/>
      <c r="B1660" s="148"/>
      <c r="C1660" s="148"/>
      <c r="D1660" s="148"/>
      <c r="E1660" s="141"/>
      <c r="F1660" s="141"/>
      <c r="G1660" s="141"/>
      <c r="H1660" s="141"/>
      <c r="I1660" s="141"/>
      <c r="J1660" s="141"/>
      <c r="K1660" s="141"/>
    </row>
    <row r="1661" spans="1:11" x14ac:dyDescent="0.25">
      <c r="A1661" s="148"/>
      <c r="B1661" s="148"/>
      <c r="C1661" s="148"/>
      <c r="D1661" s="148"/>
      <c r="E1661" s="141"/>
      <c r="F1661" s="141"/>
      <c r="G1661" s="141"/>
      <c r="H1661" s="141"/>
      <c r="I1661" s="141"/>
      <c r="J1661" s="141"/>
      <c r="K1661" s="141"/>
    </row>
    <row r="1662" spans="1:11" x14ac:dyDescent="0.25">
      <c r="A1662" s="148"/>
      <c r="B1662" s="148"/>
      <c r="C1662" s="148"/>
      <c r="D1662" s="148"/>
      <c r="E1662" s="141"/>
      <c r="F1662" s="141"/>
      <c r="G1662" s="141"/>
      <c r="H1662" s="141"/>
      <c r="I1662" s="141"/>
      <c r="J1662" s="141"/>
      <c r="K1662" s="141"/>
    </row>
    <row r="1663" spans="1:11" x14ac:dyDescent="0.25">
      <c r="A1663" s="148"/>
      <c r="B1663" s="148"/>
      <c r="C1663" s="148"/>
      <c r="D1663" s="148"/>
      <c r="E1663" s="141"/>
      <c r="F1663" s="141"/>
      <c r="G1663" s="141"/>
      <c r="H1663" s="141"/>
      <c r="I1663" s="141"/>
      <c r="J1663" s="141"/>
      <c r="K1663" s="141"/>
    </row>
    <row r="1664" spans="1:11" x14ac:dyDescent="0.25">
      <c r="A1664" s="148"/>
      <c r="B1664" s="148"/>
      <c r="C1664" s="148"/>
      <c r="D1664" s="148"/>
      <c r="E1664" s="141"/>
      <c r="F1664" s="141"/>
      <c r="G1664" s="141"/>
      <c r="H1664" s="141"/>
      <c r="I1664" s="141"/>
      <c r="J1664" s="141"/>
      <c r="K1664" s="141"/>
    </row>
    <row r="1665" spans="1:11" x14ac:dyDescent="0.25">
      <c r="A1665" s="148"/>
      <c r="B1665" s="148"/>
      <c r="C1665" s="148"/>
      <c r="D1665" s="148"/>
      <c r="E1665" s="141"/>
      <c r="F1665" s="141"/>
      <c r="G1665" s="141"/>
      <c r="H1665" s="141"/>
      <c r="I1665" s="141"/>
      <c r="J1665" s="141"/>
      <c r="K1665" s="141"/>
    </row>
    <row r="1666" spans="1:11" x14ac:dyDescent="0.25">
      <c r="A1666" s="148"/>
      <c r="B1666" s="148"/>
      <c r="C1666" s="148"/>
      <c r="D1666" s="148"/>
      <c r="E1666" s="141"/>
      <c r="F1666" s="141"/>
      <c r="G1666" s="141"/>
      <c r="H1666" s="141"/>
      <c r="I1666" s="141"/>
      <c r="J1666" s="141"/>
      <c r="K1666" s="141"/>
    </row>
    <row r="1667" spans="1:11" x14ac:dyDescent="0.25">
      <c r="A1667" s="148"/>
      <c r="B1667" s="148"/>
      <c r="C1667" s="148"/>
      <c r="D1667" s="148"/>
      <c r="E1667" s="141"/>
      <c r="F1667" s="141"/>
      <c r="G1667" s="141"/>
      <c r="H1667" s="141"/>
      <c r="I1667" s="141"/>
      <c r="J1667" s="141"/>
      <c r="K1667" s="141"/>
    </row>
    <row r="1668" spans="1:11" x14ac:dyDescent="0.25">
      <c r="A1668" s="148"/>
      <c r="B1668" s="148"/>
      <c r="C1668" s="148"/>
      <c r="D1668" s="148"/>
      <c r="E1668" s="141"/>
      <c r="F1668" s="141"/>
      <c r="G1668" s="141"/>
      <c r="H1668" s="141"/>
      <c r="I1668" s="141"/>
      <c r="J1668" s="141"/>
      <c r="K1668" s="141"/>
    </row>
    <row r="1669" spans="1:11" x14ac:dyDescent="0.25">
      <c r="A1669" s="148"/>
      <c r="B1669" s="148"/>
      <c r="C1669" s="148"/>
      <c r="D1669" s="148"/>
      <c r="E1669" s="141"/>
      <c r="F1669" s="141"/>
      <c r="G1669" s="141"/>
      <c r="H1669" s="141"/>
      <c r="I1669" s="141"/>
      <c r="J1669" s="141"/>
      <c r="K1669" s="141"/>
    </row>
    <row r="1670" spans="1:11" x14ac:dyDescent="0.25">
      <c r="A1670" s="148"/>
      <c r="B1670" s="148"/>
      <c r="C1670" s="148"/>
      <c r="D1670" s="148"/>
      <c r="E1670" s="141"/>
      <c r="F1670" s="141"/>
      <c r="G1670" s="141"/>
      <c r="H1670" s="141"/>
      <c r="I1670" s="141"/>
      <c r="J1670" s="141"/>
      <c r="K1670" s="141"/>
    </row>
    <row r="1671" spans="1:11" x14ac:dyDescent="0.25">
      <c r="A1671" s="148"/>
      <c r="B1671" s="148"/>
      <c r="C1671" s="148"/>
      <c r="D1671" s="148"/>
      <c r="E1671" s="141"/>
      <c r="F1671" s="141"/>
      <c r="G1671" s="141"/>
      <c r="H1671" s="141"/>
      <c r="I1671" s="141"/>
      <c r="J1671" s="141"/>
      <c r="K1671" s="141"/>
    </row>
    <row r="1672" spans="1:11" x14ac:dyDescent="0.25">
      <c r="A1672" s="148"/>
      <c r="B1672" s="148"/>
      <c r="C1672" s="148"/>
      <c r="D1672" s="148"/>
      <c r="E1672" s="141"/>
      <c r="F1672" s="141"/>
      <c r="G1672" s="141"/>
      <c r="H1672" s="141"/>
      <c r="I1672" s="141"/>
      <c r="J1672" s="141"/>
      <c r="K1672" s="141"/>
    </row>
    <row r="1673" spans="1:11" x14ac:dyDescent="0.25">
      <c r="A1673" s="148"/>
      <c r="B1673" s="148"/>
      <c r="C1673" s="148"/>
      <c r="D1673" s="148"/>
      <c r="E1673" s="141"/>
      <c r="F1673" s="141"/>
      <c r="G1673" s="141"/>
      <c r="H1673" s="141"/>
      <c r="I1673" s="141"/>
      <c r="J1673" s="141"/>
      <c r="K1673" s="141"/>
    </row>
    <row r="1674" spans="1:11" x14ac:dyDescent="0.25">
      <c r="A1674" s="148"/>
      <c r="B1674" s="148"/>
      <c r="C1674" s="148"/>
      <c r="D1674" s="148"/>
      <c r="E1674" s="141"/>
      <c r="F1674" s="141"/>
      <c r="G1674" s="141"/>
      <c r="H1674" s="141"/>
      <c r="I1674" s="141"/>
      <c r="J1674" s="141"/>
      <c r="K1674" s="141"/>
    </row>
    <row r="1675" spans="1:11" x14ac:dyDescent="0.25">
      <c r="A1675" s="148"/>
      <c r="B1675" s="148"/>
      <c r="C1675" s="148"/>
      <c r="D1675" s="148"/>
      <c r="E1675" s="141"/>
      <c r="F1675" s="141"/>
      <c r="G1675" s="141"/>
      <c r="H1675" s="141"/>
      <c r="I1675" s="141"/>
      <c r="J1675" s="141"/>
      <c r="K1675" s="141"/>
    </row>
    <row r="1676" spans="1:11" x14ac:dyDescent="0.25">
      <c r="A1676" s="148"/>
      <c r="B1676" s="148"/>
      <c r="C1676" s="148"/>
      <c r="D1676" s="148"/>
      <c r="E1676" s="141"/>
      <c r="F1676" s="141"/>
      <c r="G1676" s="141"/>
      <c r="H1676" s="141"/>
      <c r="I1676" s="141"/>
      <c r="J1676" s="141"/>
      <c r="K1676" s="141"/>
    </row>
    <row r="1677" spans="1:11" x14ac:dyDescent="0.25">
      <c r="A1677" s="148"/>
      <c r="B1677" s="148"/>
      <c r="C1677" s="148"/>
      <c r="D1677" s="148"/>
      <c r="E1677" s="141"/>
      <c r="F1677" s="141"/>
      <c r="G1677" s="141"/>
      <c r="H1677" s="141"/>
      <c r="I1677" s="141"/>
      <c r="J1677" s="141"/>
      <c r="K1677" s="141"/>
    </row>
    <row r="1678" spans="1:11" x14ac:dyDescent="0.25">
      <c r="A1678" s="148"/>
      <c r="B1678" s="148"/>
      <c r="C1678" s="148"/>
      <c r="D1678" s="148"/>
      <c r="E1678" s="141"/>
      <c r="F1678" s="141"/>
      <c r="G1678" s="141"/>
      <c r="H1678" s="141"/>
      <c r="I1678" s="141"/>
      <c r="J1678" s="141"/>
      <c r="K1678" s="141"/>
    </row>
    <row r="1679" spans="1:11" x14ac:dyDescent="0.25">
      <c r="A1679" s="148"/>
      <c r="B1679" s="148"/>
      <c r="C1679" s="148"/>
      <c r="D1679" s="148"/>
      <c r="E1679" s="141"/>
      <c r="F1679" s="141"/>
      <c r="G1679" s="141"/>
      <c r="H1679" s="141"/>
      <c r="I1679" s="141"/>
      <c r="J1679" s="141"/>
      <c r="K1679" s="141"/>
    </row>
    <row r="1680" spans="1:11" x14ac:dyDescent="0.25">
      <c r="A1680" s="148"/>
      <c r="B1680" s="148"/>
      <c r="C1680" s="148"/>
      <c r="D1680" s="148"/>
      <c r="E1680" s="141"/>
      <c r="F1680" s="141"/>
      <c r="G1680" s="141"/>
      <c r="H1680" s="141"/>
      <c r="I1680" s="141"/>
      <c r="J1680" s="141"/>
      <c r="K1680" s="141"/>
    </row>
    <row r="1681" spans="1:11" x14ac:dyDescent="0.25">
      <c r="A1681" s="148"/>
      <c r="B1681" s="148"/>
      <c r="C1681" s="148"/>
      <c r="D1681" s="148"/>
      <c r="E1681" s="141"/>
      <c r="F1681" s="141"/>
      <c r="G1681" s="141"/>
      <c r="H1681" s="141"/>
      <c r="I1681" s="141"/>
      <c r="J1681" s="141"/>
      <c r="K1681" s="141"/>
    </row>
    <row r="1682" spans="1:11" x14ac:dyDescent="0.25">
      <c r="A1682" s="148"/>
      <c r="B1682" s="148"/>
      <c r="C1682" s="148"/>
      <c r="D1682" s="148"/>
      <c r="E1682" s="141"/>
      <c r="F1682" s="141"/>
      <c r="G1682" s="141"/>
      <c r="H1682" s="141"/>
      <c r="I1682" s="141"/>
      <c r="J1682" s="141"/>
      <c r="K1682" s="141"/>
    </row>
    <row r="1683" spans="1:11" x14ac:dyDescent="0.25">
      <c r="A1683" s="148"/>
      <c r="B1683" s="148"/>
      <c r="C1683" s="148"/>
      <c r="D1683" s="148"/>
      <c r="E1683" s="141"/>
      <c r="F1683" s="141"/>
      <c r="G1683" s="141"/>
      <c r="H1683" s="141"/>
      <c r="I1683" s="141"/>
      <c r="J1683" s="141"/>
      <c r="K1683" s="141"/>
    </row>
    <row r="1684" spans="1:11" x14ac:dyDescent="0.25">
      <c r="A1684" s="148"/>
      <c r="B1684" s="148"/>
      <c r="C1684" s="148"/>
      <c r="D1684" s="148"/>
      <c r="E1684" s="141"/>
      <c r="F1684" s="141"/>
      <c r="G1684" s="141"/>
      <c r="H1684" s="141"/>
      <c r="I1684" s="141"/>
      <c r="J1684" s="141"/>
      <c r="K1684" s="141"/>
    </row>
    <row r="1685" spans="1:11" x14ac:dyDescent="0.25">
      <c r="A1685" s="148"/>
      <c r="B1685" s="148"/>
      <c r="C1685" s="148"/>
      <c r="D1685" s="148"/>
      <c r="E1685" s="141"/>
      <c r="F1685" s="141"/>
      <c r="G1685" s="141"/>
      <c r="H1685" s="141"/>
      <c r="I1685" s="141"/>
      <c r="J1685" s="141"/>
      <c r="K1685" s="141"/>
    </row>
    <row r="1686" spans="1:11" x14ac:dyDescent="0.25">
      <c r="A1686" s="148"/>
      <c r="B1686" s="148"/>
      <c r="C1686" s="148"/>
      <c r="D1686" s="148"/>
      <c r="E1686" s="141"/>
      <c r="F1686" s="141"/>
      <c r="G1686" s="141"/>
      <c r="H1686" s="141"/>
      <c r="I1686" s="141"/>
      <c r="J1686" s="141"/>
      <c r="K1686" s="141"/>
    </row>
    <row r="1687" spans="1:11" x14ac:dyDescent="0.25">
      <c r="A1687" s="148"/>
      <c r="B1687" s="148"/>
      <c r="C1687" s="148"/>
      <c r="D1687" s="148"/>
      <c r="E1687" s="141"/>
      <c r="F1687" s="141"/>
      <c r="G1687" s="141"/>
      <c r="H1687" s="141"/>
      <c r="I1687" s="141"/>
      <c r="J1687" s="141"/>
      <c r="K1687" s="141"/>
    </row>
    <row r="1688" spans="1:11" x14ac:dyDescent="0.25">
      <c r="A1688" s="148"/>
      <c r="B1688" s="148"/>
      <c r="C1688" s="148"/>
      <c r="D1688" s="148"/>
      <c r="E1688" s="141"/>
      <c r="F1688" s="141"/>
      <c r="G1688" s="141"/>
      <c r="H1688" s="141"/>
      <c r="I1688" s="141"/>
      <c r="J1688" s="141"/>
      <c r="K1688" s="141"/>
    </row>
    <row r="1689" spans="1:11" x14ac:dyDescent="0.25">
      <c r="A1689" s="148"/>
      <c r="B1689" s="148"/>
      <c r="C1689" s="148"/>
      <c r="D1689" s="148"/>
      <c r="E1689" s="141"/>
      <c r="F1689" s="141"/>
      <c r="G1689" s="141"/>
      <c r="H1689" s="141"/>
      <c r="I1689" s="141"/>
      <c r="J1689" s="141"/>
      <c r="K1689" s="141"/>
    </row>
    <row r="1690" spans="1:11" x14ac:dyDescent="0.25">
      <c r="A1690" s="148"/>
      <c r="B1690" s="148"/>
      <c r="C1690" s="148"/>
      <c r="D1690" s="148"/>
      <c r="E1690" s="141"/>
      <c r="F1690" s="141"/>
      <c r="G1690" s="141"/>
      <c r="H1690" s="141"/>
      <c r="I1690" s="141"/>
      <c r="J1690" s="141"/>
      <c r="K1690" s="141"/>
    </row>
    <row r="1691" spans="1:11" x14ac:dyDescent="0.25">
      <c r="A1691" s="148"/>
      <c r="B1691" s="148"/>
      <c r="C1691" s="148"/>
      <c r="D1691" s="148"/>
      <c r="E1691" s="141"/>
      <c r="F1691" s="141"/>
      <c r="G1691" s="141"/>
      <c r="H1691" s="141"/>
      <c r="I1691" s="141"/>
      <c r="J1691" s="141"/>
      <c r="K1691" s="141"/>
    </row>
    <row r="1692" spans="1:11" x14ac:dyDescent="0.25">
      <c r="A1692" s="148"/>
      <c r="B1692" s="148"/>
      <c r="C1692" s="148"/>
      <c r="D1692" s="148"/>
      <c r="E1692" s="141"/>
      <c r="F1692" s="141"/>
      <c r="G1692" s="141"/>
      <c r="H1692" s="141"/>
      <c r="I1692" s="141"/>
      <c r="J1692" s="141"/>
      <c r="K1692" s="141"/>
    </row>
    <row r="1693" spans="1:11" x14ac:dyDescent="0.25">
      <c r="A1693" s="148"/>
      <c r="B1693" s="148"/>
      <c r="C1693" s="148"/>
      <c r="D1693" s="148"/>
      <c r="E1693" s="141"/>
      <c r="F1693" s="141"/>
      <c r="G1693" s="141"/>
      <c r="H1693" s="141"/>
      <c r="I1693" s="141"/>
      <c r="J1693" s="141"/>
      <c r="K1693" s="141"/>
    </row>
    <row r="1694" spans="1:11" x14ac:dyDescent="0.25">
      <c r="A1694" s="148"/>
      <c r="B1694" s="148"/>
      <c r="C1694" s="148"/>
      <c r="D1694" s="148"/>
      <c r="E1694" s="141"/>
      <c r="F1694" s="141"/>
      <c r="G1694" s="141"/>
      <c r="H1694" s="141"/>
      <c r="I1694" s="141"/>
      <c r="J1694" s="141"/>
      <c r="K1694" s="141"/>
    </row>
    <row r="1695" spans="1:11" x14ac:dyDescent="0.25">
      <c r="A1695" s="148"/>
      <c r="B1695" s="148"/>
      <c r="C1695" s="148"/>
      <c r="D1695" s="148"/>
      <c r="E1695" s="141"/>
      <c r="F1695" s="141"/>
      <c r="G1695" s="141"/>
      <c r="H1695" s="141"/>
      <c r="I1695" s="141"/>
      <c r="J1695" s="141"/>
      <c r="K1695" s="141"/>
    </row>
    <row r="1696" spans="1:11" x14ac:dyDescent="0.25">
      <c r="A1696" s="148"/>
      <c r="B1696" s="148"/>
      <c r="C1696" s="148"/>
      <c r="D1696" s="148"/>
      <c r="E1696" s="141"/>
      <c r="F1696" s="141"/>
      <c r="G1696" s="141"/>
      <c r="H1696" s="141"/>
      <c r="I1696" s="141"/>
      <c r="J1696" s="141"/>
      <c r="K1696" s="141"/>
    </row>
    <row r="1697" spans="1:11" x14ac:dyDescent="0.25">
      <c r="A1697" s="148"/>
      <c r="B1697" s="148"/>
      <c r="C1697" s="148"/>
      <c r="D1697" s="148"/>
      <c r="E1697" s="141"/>
      <c r="F1697" s="141"/>
      <c r="G1697" s="141"/>
      <c r="H1697" s="141"/>
      <c r="I1697" s="141"/>
      <c r="J1697" s="141"/>
      <c r="K1697" s="141"/>
    </row>
    <row r="1698" spans="1:11" x14ac:dyDescent="0.25">
      <c r="A1698" s="148"/>
      <c r="B1698" s="148"/>
      <c r="C1698" s="148"/>
      <c r="D1698" s="148"/>
      <c r="E1698" s="141"/>
      <c r="F1698" s="141"/>
      <c r="G1698" s="141"/>
      <c r="H1698" s="141"/>
      <c r="I1698" s="141"/>
      <c r="J1698" s="141"/>
      <c r="K1698" s="141"/>
    </row>
    <row r="1699" spans="1:11" x14ac:dyDescent="0.25">
      <c r="A1699" s="148"/>
      <c r="B1699" s="148"/>
      <c r="C1699" s="148"/>
      <c r="D1699" s="148"/>
      <c r="E1699" s="141"/>
      <c r="F1699" s="141"/>
      <c r="G1699" s="141"/>
      <c r="H1699" s="141"/>
      <c r="I1699" s="141"/>
      <c r="J1699" s="141"/>
      <c r="K1699" s="141"/>
    </row>
    <row r="1700" spans="1:11" x14ac:dyDescent="0.25">
      <c r="A1700" s="148"/>
      <c r="B1700" s="148"/>
      <c r="C1700" s="148"/>
      <c r="D1700" s="148"/>
      <c r="E1700" s="141"/>
      <c r="F1700" s="141"/>
      <c r="G1700" s="141"/>
      <c r="H1700" s="141"/>
      <c r="I1700" s="141"/>
      <c r="J1700" s="141"/>
      <c r="K1700" s="141"/>
    </row>
    <row r="1701" spans="1:11" x14ac:dyDescent="0.25">
      <c r="A1701" s="148"/>
      <c r="B1701" s="148"/>
      <c r="C1701" s="148"/>
      <c r="D1701" s="148"/>
      <c r="E1701" s="141"/>
      <c r="F1701" s="141"/>
      <c r="G1701" s="141"/>
      <c r="H1701" s="141"/>
      <c r="I1701" s="141"/>
      <c r="J1701" s="141"/>
      <c r="K1701" s="141"/>
    </row>
    <row r="1702" spans="1:11" x14ac:dyDescent="0.25">
      <c r="A1702" s="148"/>
      <c r="B1702" s="148"/>
      <c r="C1702" s="148"/>
      <c r="D1702" s="148"/>
      <c r="E1702" s="141"/>
      <c r="F1702" s="141"/>
      <c r="G1702" s="141"/>
      <c r="H1702" s="141"/>
      <c r="I1702" s="141"/>
      <c r="J1702" s="141"/>
      <c r="K1702" s="141"/>
    </row>
    <row r="1703" spans="1:11" x14ac:dyDescent="0.25">
      <c r="A1703" s="148"/>
      <c r="B1703" s="148"/>
      <c r="C1703" s="148"/>
      <c r="D1703" s="148"/>
      <c r="E1703" s="141"/>
      <c r="F1703" s="141"/>
      <c r="G1703" s="141"/>
      <c r="H1703" s="141"/>
      <c r="I1703" s="141"/>
      <c r="J1703" s="141"/>
      <c r="K1703" s="141"/>
    </row>
    <row r="1704" spans="1:11" x14ac:dyDescent="0.25">
      <c r="A1704" s="148"/>
      <c r="B1704" s="148"/>
      <c r="C1704" s="148"/>
      <c r="D1704" s="148"/>
      <c r="E1704" s="141"/>
      <c r="F1704" s="141"/>
      <c r="G1704" s="141"/>
      <c r="H1704" s="141"/>
      <c r="I1704" s="141"/>
      <c r="J1704" s="141"/>
      <c r="K1704" s="141"/>
    </row>
    <row r="1705" spans="1:11" x14ac:dyDescent="0.25">
      <c r="A1705" s="148"/>
      <c r="B1705" s="148"/>
      <c r="C1705" s="148"/>
      <c r="D1705" s="148"/>
      <c r="E1705" s="141"/>
      <c r="F1705" s="141"/>
      <c r="G1705" s="141"/>
      <c r="H1705" s="141"/>
      <c r="I1705" s="141"/>
      <c r="J1705" s="141"/>
      <c r="K1705" s="141"/>
    </row>
    <row r="1706" spans="1:11" x14ac:dyDescent="0.25">
      <c r="A1706" s="148"/>
      <c r="B1706" s="148"/>
      <c r="C1706" s="148"/>
      <c r="D1706" s="148"/>
      <c r="E1706" s="141"/>
      <c r="F1706" s="141"/>
      <c r="G1706" s="141"/>
      <c r="H1706" s="141"/>
      <c r="I1706" s="141"/>
      <c r="J1706" s="141"/>
      <c r="K1706" s="141"/>
    </row>
    <row r="1707" spans="1:11" x14ac:dyDescent="0.25">
      <c r="A1707" s="148"/>
      <c r="B1707" s="148"/>
      <c r="C1707" s="148"/>
      <c r="D1707" s="148"/>
      <c r="E1707" s="141"/>
      <c r="F1707" s="141"/>
      <c r="G1707" s="141"/>
      <c r="H1707" s="141"/>
      <c r="I1707" s="141"/>
      <c r="J1707" s="141"/>
      <c r="K1707" s="141"/>
    </row>
    <row r="1708" spans="1:11" x14ac:dyDescent="0.25">
      <c r="A1708" s="148"/>
      <c r="B1708" s="148"/>
      <c r="C1708" s="148"/>
      <c r="D1708" s="148"/>
      <c r="E1708" s="141"/>
      <c r="F1708" s="141"/>
      <c r="G1708" s="141"/>
      <c r="H1708" s="141"/>
      <c r="I1708" s="141"/>
      <c r="J1708" s="141"/>
      <c r="K1708" s="141"/>
    </row>
    <row r="1709" spans="1:11" x14ac:dyDescent="0.25">
      <c r="A1709" s="148"/>
      <c r="B1709" s="148"/>
      <c r="C1709" s="148"/>
      <c r="D1709" s="148"/>
      <c r="E1709" s="141"/>
      <c r="F1709" s="141"/>
      <c r="G1709" s="141"/>
      <c r="H1709" s="141"/>
      <c r="I1709" s="141"/>
      <c r="J1709" s="141"/>
      <c r="K1709" s="141"/>
    </row>
    <row r="1710" spans="1:11" x14ac:dyDescent="0.25">
      <c r="A1710" s="148"/>
      <c r="B1710" s="148"/>
      <c r="C1710" s="148"/>
      <c r="D1710" s="148"/>
      <c r="E1710" s="141"/>
      <c r="F1710" s="141"/>
      <c r="G1710" s="141"/>
      <c r="H1710" s="141"/>
      <c r="I1710" s="141"/>
      <c r="J1710" s="141"/>
      <c r="K1710" s="141"/>
    </row>
    <row r="1711" spans="1:11" x14ac:dyDescent="0.25">
      <c r="A1711" s="148"/>
      <c r="B1711" s="148"/>
      <c r="C1711" s="148"/>
      <c r="D1711" s="148"/>
      <c r="E1711" s="141"/>
      <c r="F1711" s="141"/>
      <c r="G1711" s="141"/>
      <c r="H1711" s="141"/>
      <c r="I1711" s="141"/>
      <c r="J1711" s="141"/>
      <c r="K1711" s="141"/>
    </row>
    <row r="1712" spans="1:11" x14ac:dyDescent="0.25">
      <c r="A1712" s="148"/>
      <c r="B1712" s="148"/>
      <c r="C1712" s="148"/>
      <c r="D1712" s="148"/>
      <c r="E1712" s="141"/>
      <c r="F1712" s="141"/>
      <c r="G1712" s="141"/>
      <c r="H1712" s="141"/>
      <c r="I1712" s="141"/>
      <c r="J1712" s="141"/>
      <c r="K1712" s="141"/>
    </row>
    <row r="1713" spans="1:11" x14ac:dyDescent="0.25">
      <c r="A1713" s="148"/>
      <c r="B1713" s="148"/>
      <c r="C1713" s="148"/>
      <c r="D1713" s="148"/>
      <c r="E1713" s="141"/>
      <c r="F1713" s="141"/>
      <c r="G1713" s="141"/>
      <c r="H1713" s="141"/>
      <c r="I1713" s="141"/>
      <c r="J1713" s="141"/>
      <c r="K1713" s="141"/>
    </row>
    <row r="1714" spans="1:11" x14ac:dyDescent="0.25">
      <c r="A1714" s="148"/>
      <c r="B1714" s="148"/>
      <c r="C1714" s="148"/>
      <c r="D1714" s="148"/>
      <c r="E1714" s="141"/>
      <c r="F1714" s="141"/>
      <c r="G1714" s="141"/>
      <c r="H1714" s="141"/>
      <c r="I1714" s="141"/>
      <c r="J1714" s="141"/>
      <c r="K1714" s="141"/>
    </row>
    <row r="1715" spans="1:11" x14ac:dyDescent="0.25">
      <c r="A1715" s="148"/>
      <c r="B1715" s="148"/>
      <c r="C1715" s="148"/>
      <c r="D1715" s="148"/>
      <c r="E1715" s="141"/>
      <c r="F1715" s="141"/>
      <c r="G1715" s="141"/>
      <c r="H1715" s="141"/>
      <c r="I1715" s="141"/>
      <c r="J1715" s="141"/>
      <c r="K1715" s="141"/>
    </row>
    <row r="1716" spans="1:11" x14ac:dyDescent="0.25">
      <c r="A1716" s="148"/>
      <c r="B1716" s="148"/>
      <c r="C1716" s="148"/>
      <c r="D1716" s="148"/>
      <c r="E1716" s="141"/>
      <c r="F1716" s="141"/>
      <c r="G1716" s="141"/>
      <c r="H1716" s="141"/>
      <c r="I1716" s="141"/>
      <c r="J1716" s="141"/>
      <c r="K1716" s="141"/>
    </row>
    <row r="1717" spans="1:11" x14ac:dyDescent="0.25">
      <c r="A1717" s="148"/>
      <c r="B1717" s="148"/>
      <c r="C1717" s="148"/>
      <c r="D1717" s="148"/>
      <c r="E1717" s="141"/>
      <c r="F1717" s="141"/>
      <c r="G1717" s="141"/>
      <c r="H1717" s="141"/>
      <c r="I1717" s="141"/>
      <c r="J1717" s="141"/>
      <c r="K1717" s="141"/>
    </row>
    <row r="1718" spans="1:11" x14ac:dyDescent="0.25">
      <c r="A1718" s="148"/>
      <c r="B1718" s="148"/>
      <c r="C1718" s="148"/>
      <c r="D1718" s="148"/>
      <c r="E1718" s="141"/>
      <c r="F1718" s="141"/>
      <c r="G1718" s="141"/>
      <c r="H1718" s="141"/>
      <c r="I1718" s="141"/>
      <c r="J1718" s="141"/>
      <c r="K1718" s="141"/>
    </row>
    <row r="1719" spans="1:11" x14ac:dyDescent="0.25">
      <c r="A1719" s="148"/>
      <c r="B1719" s="148"/>
      <c r="C1719" s="148"/>
      <c r="D1719" s="148"/>
      <c r="E1719" s="141"/>
      <c r="F1719" s="141"/>
      <c r="G1719" s="141"/>
      <c r="H1719" s="141"/>
      <c r="I1719" s="141"/>
      <c r="J1719" s="141"/>
      <c r="K1719" s="141"/>
    </row>
    <row r="1720" spans="1:11" x14ac:dyDescent="0.25">
      <c r="A1720" s="148"/>
      <c r="B1720" s="148"/>
      <c r="C1720" s="148"/>
      <c r="D1720" s="148"/>
      <c r="E1720" s="141"/>
      <c r="F1720" s="141"/>
      <c r="G1720" s="141"/>
      <c r="H1720" s="141"/>
      <c r="I1720" s="141"/>
      <c r="J1720" s="141"/>
      <c r="K1720" s="141"/>
    </row>
    <row r="1721" spans="1:11" x14ac:dyDescent="0.25">
      <c r="A1721" s="148"/>
      <c r="B1721" s="148"/>
      <c r="C1721" s="148"/>
      <c r="D1721" s="148"/>
      <c r="E1721" s="141"/>
      <c r="F1721" s="141"/>
      <c r="G1721" s="141"/>
      <c r="H1721" s="141"/>
      <c r="I1721" s="141"/>
      <c r="J1721" s="141"/>
      <c r="K1721" s="141"/>
    </row>
    <row r="1722" spans="1:11" x14ac:dyDescent="0.25">
      <c r="A1722" s="148"/>
      <c r="B1722" s="148"/>
      <c r="C1722" s="148"/>
      <c r="D1722" s="148"/>
      <c r="E1722" s="141"/>
      <c r="F1722" s="141"/>
      <c r="G1722" s="141"/>
      <c r="H1722" s="141"/>
      <c r="I1722" s="141"/>
      <c r="J1722" s="141"/>
      <c r="K1722" s="141"/>
    </row>
    <row r="1723" spans="1:11" x14ac:dyDescent="0.25">
      <c r="A1723" s="148"/>
      <c r="B1723" s="148"/>
      <c r="C1723" s="148"/>
      <c r="D1723" s="148"/>
      <c r="E1723" s="141"/>
      <c r="F1723" s="141"/>
      <c r="G1723" s="141"/>
      <c r="H1723" s="141"/>
      <c r="I1723" s="141"/>
      <c r="J1723" s="141"/>
      <c r="K1723" s="141"/>
    </row>
    <row r="1724" spans="1:11" x14ac:dyDescent="0.25">
      <c r="A1724" s="148"/>
      <c r="B1724" s="148"/>
      <c r="C1724" s="148"/>
      <c r="D1724" s="148"/>
      <c r="E1724" s="141"/>
      <c r="F1724" s="141"/>
      <c r="G1724" s="141"/>
      <c r="H1724" s="141"/>
      <c r="I1724" s="141"/>
      <c r="J1724" s="141"/>
      <c r="K1724" s="141"/>
    </row>
    <row r="1725" spans="1:11" x14ac:dyDescent="0.25">
      <c r="A1725" s="148"/>
      <c r="B1725" s="148"/>
      <c r="C1725" s="148"/>
      <c r="D1725" s="148"/>
      <c r="E1725" s="141"/>
      <c r="F1725" s="141"/>
      <c r="G1725" s="141"/>
      <c r="H1725" s="141"/>
      <c r="I1725" s="141"/>
      <c r="J1725" s="141"/>
      <c r="K1725" s="141"/>
    </row>
    <row r="1726" spans="1:11" x14ac:dyDescent="0.25">
      <c r="A1726" s="148"/>
      <c r="B1726" s="148"/>
      <c r="C1726" s="148"/>
      <c r="D1726" s="148"/>
      <c r="E1726" s="141"/>
      <c r="F1726" s="141"/>
      <c r="G1726" s="141"/>
      <c r="H1726" s="141"/>
      <c r="I1726" s="141"/>
      <c r="J1726" s="141"/>
      <c r="K1726" s="141"/>
    </row>
    <row r="1727" spans="1:11" x14ac:dyDescent="0.25">
      <c r="A1727" s="148"/>
      <c r="B1727" s="148"/>
      <c r="C1727" s="148"/>
      <c r="D1727" s="148"/>
      <c r="E1727" s="141"/>
      <c r="F1727" s="141"/>
      <c r="G1727" s="141"/>
      <c r="H1727" s="141"/>
      <c r="I1727" s="141"/>
      <c r="J1727" s="141"/>
      <c r="K1727" s="141"/>
    </row>
    <row r="1728" spans="1:11" x14ac:dyDescent="0.25">
      <c r="A1728" s="148"/>
      <c r="B1728" s="148"/>
      <c r="C1728" s="148"/>
      <c r="D1728" s="148"/>
      <c r="E1728" s="141"/>
      <c r="F1728" s="141"/>
      <c r="G1728" s="141"/>
      <c r="H1728" s="141"/>
      <c r="I1728" s="141"/>
      <c r="J1728" s="141"/>
      <c r="K1728" s="141"/>
    </row>
    <row r="1729" spans="1:11" x14ac:dyDescent="0.25">
      <c r="A1729" s="148"/>
      <c r="B1729" s="148"/>
      <c r="C1729" s="148"/>
      <c r="D1729" s="148"/>
      <c r="E1729" s="141"/>
      <c r="F1729" s="141"/>
      <c r="G1729" s="141"/>
      <c r="H1729" s="141"/>
      <c r="I1729" s="141"/>
      <c r="J1729" s="141"/>
      <c r="K1729" s="141"/>
    </row>
    <row r="1730" spans="1:11" x14ac:dyDescent="0.25">
      <c r="A1730" s="148"/>
      <c r="B1730" s="148"/>
      <c r="C1730" s="148"/>
      <c r="D1730" s="148"/>
      <c r="E1730" s="141"/>
      <c r="F1730" s="141"/>
      <c r="G1730" s="141"/>
      <c r="H1730" s="141"/>
      <c r="I1730" s="141"/>
      <c r="J1730" s="141"/>
      <c r="K1730" s="141"/>
    </row>
    <row r="1731" spans="1:11" x14ac:dyDescent="0.25">
      <c r="A1731" s="148"/>
      <c r="B1731" s="148"/>
      <c r="C1731" s="148"/>
      <c r="D1731" s="148"/>
      <c r="E1731" s="141"/>
      <c r="F1731" s="141"/>
      <c r="G1731" s="141"/>
      <c r="H1731" s="141"/>
      <c r="I1731" s="141"/>
      <c r="J1731" s="141"/>
      <c r="K1731" s="141"/>
    </row>
    <row r="1732" spans="1:11" x14ac:dyDescent="0.25">
      <c r="A1732" s="148"/>
      <c r="B1732" s="148"/>
      <c r="C1732" s="148"/>
      <c r="D1732" s="148"/>
      <c r="E1732" s="141"/>
      <c r="F1732" s="141"/>
      <c r="G1732" s="141"/>
      <c r="H1732" s="141"/>
      <c r="I1732" s="141"/>
      <c r="J1732" s="141"/>
      <c r="K1732" s="141"/>
    </row>
    <row r="1733" spans="1:11" x14ac:dyDescent="0.25">
      <c r="A1733" s="148"/>
      <c r="B1733" s="148"/>
      <c r="C1733" s="148"/>
      <c r="D1733" s="148"/>
      <c r="E1733" s="141"/>
      <c r="F1733" s="141"/>
      <c r="G1733" s="141"/>
      <c r="H1733" s="141"/>
      <c r="I1733" s="141"/>
      <c r="J1733" s="141"/>
      <c r="K1733" s="141"/>
    </row>
    <row r="1734" spans="1:11" x14ac:dyDescent="0.25">
      <c r="A1734" s="148"/>
      <c r="B1734" s="148"/>
      <c r="C1734" s="148"/>
      <c r="D1734" s="148"/>
      <c r="E1734" s="141"/>
      <c r="F1734" s="141"/>
      <c r="G1734" s="141"/>
      <c r="H1734" s="141"/>
      <c r="I1734" s="141"/>
      <c r="J1734" s="141"/>
      <c r="K1734" s="141"/>
    </row>
    <row r="1735" spans="1:11" x14ac:dyDescent="0.25">
      <c r="A1735" s="148"/>
      <c r="B1735" s="148"/>
      <c r="C1735" s="148"/>
      <c r="D1735" s="148"/>
      <c r="E1735" s="141"/>
      <c r="F1735" s="141"/>
      <c r="G1735" s="141"/>
      <c r="H1735" s="141"/>
      <c r="I1735" s="141"/>
      <c r="J1735" s="141"/>
      <c r="K1735" s="141"/>
    </row>
    <row r="1736" spans="1:11" x14ac:dyDescent="0.25">
      <c r="A1736" s="148"/>
      <c r="B1736" s="148"/>
      <c r="C1736" s="148"/>
      <c r="D1736" s="148"/>
      <c r="E1736" s="141"/>
      <c r="F1736" s="141"/>
      <c r="G1736" s="141"/>
      <c r="H1736" s="141"/>
      <c r="I1736" s="141"/>
      <c r="J1736" s="141"/>
      <c r="K1736" s="141"/>
    </row>
    <row r="1737" spans="1:11" x14ac:dyDescent="0.25">
      <c r="A1737" s="148"/>
      <c r="B1737" s="148"/>
      <c r="C1737" s="148"/>
      <c r="D1737" s="148"/>
      <c r="E1737" s="141"/>
      <c r="F1737" s="141"/>
      <c r="G1737" s="141"/>
      <c r="H1737" s="141"/>
      <c r="I1737" s="141"/>
      <c r="J1737" s="141"/>
      <c r="K1737" s="141"/>
    </row>
    <row r="1738" spans="1:11" x14ac:dyDescent="0.25">
      <c r="A1738" s="148"/>
      <c r="B1738" s="148"/>
      <c r="C1738" s="148"/>
      <c r="D1738" s="148"/>
      <c r="E1738" s="141"/>
      <c r="F1738" s="141"/>
      <c r="G1738" s="141"/>
      <c r="H1738" s="141"/>
      <c r="I1738" s="141"/>
      <c r="J1738" s="141"/>
      <c r="K1738" s="141"/>
    </row>
    <row r="1739" spans="1:11" x14ac:dyDescent="0.25">
      <c r="A1739" s="148"/>
      <c r="B1739" s="148"/>
      <c r="C1739" s="148"/>
      <c r="D1739" s="148"/>
      <c r="E1739" s="141"/>
      <c r="F1739" s="141"/>
      <c r="G1739" s="141"/>
      <c r="H1739" s="141"/>
      <c r="I1739" s="141"/>
      <c r="J1739" s="141"/>
      <c r="K1739" s="141"/>
    </row>
    <row r="1740" spans="1:11" x14ac:dyDescent="0.25">
      <c r="A1740" s="148"/>
      <c r="B1740" s="148"/>
      <c r="C1740" s="148"/>
      <c r="D1740" s="148"/>
      <c r="E1740" s="141"/>
      <c r="F1740" s="141"/>
      <c r="G1740" s="141"/>
      <c r="H1740" s="141"/>
      <c r="I1740" s="141"/>
      <c r="J1740" s="141"/>
      <c r="K1740" s="141"/>
    </row>
    <row r="1741" spans="1:11" x14ac:dyDescent="0.25">
      <c r="A1741" s="148"/>
      <c r="B1741" s="148"/>
      <c r="C1741" s="148"/>
      <c r="D1741" s="148"/>
      <c r="E1741" s="141"/>
      <c r="F1741" s="141"/>
      <c r="G1741" s="141"/>
      <c r="H1741" s="141"/>
      <c r="I1741" s="141"/>
      <c r="J1741" s="141"/>
      <c r="K1741" s="141"/>
    </row>
    <row r="1742" spans="1:11" x14ac:dyDescent="0.25">
      <c r="A1742" s="148"/>
      <c r="B1742" s="148"/>
      <c r="C1742" s="148"/>
      <c r="D1742" s="148"/>
      <c r="E1742" s="141"/>
      <c r="F1742" s="141"/>
      <c r="G1742" s="141"/>
      <c r="H1742" s="141"/>
      <c r="I1742" s="141"/>
      <c r="J1742" s="141"/>
      <c r="K1742" s="141"/>
    </row>
    <row r="1743" spans="1:11" x14ac:dyDescent="0.25">
      <c r="A1743" s="148"/>
      <c r="B1743" s="148"/>
      <c r="C1743" s="148"/>
      <c r="D1743" s="148"/>
      <c r="E1743" s="141"/>
      <c r="F1743" s="141"/>
      <c r="G1743" s="141"/>
      <c r="H1743" s="141"/>
      <c r="I1743" s="141"/>
      <c r="J1743" s="141"/>
      <c r="K1743" s="141"/>
    </row>
    <row r="1744" spans="1:11" x14ac:dyDescent="0.25">
      <c r="A1744" s="148"/>
      <c r="B1744" s="148"/>
      <c r="C1744" s="148"/>
      <c r="D1744" s="148"/>
      <c r="E1744" s="141"/>
      <c r="F1744" s="141"/>
      <c r="G1744" s="141"/>
      <c r="H1744" s="141"/>
      <c r="I1744" s="141"/>
      <c r="J1744" s="141"/>
      <c r="K1744" s="141"/>
    </row>
    <row r="1745" spans="1:11" x14ac:dyDescent="0.25">
      <c r="A1745" s="148"/>
      <c r="B1745" s="148"/>
      <c r="C1745" s="148"/>
      <c r="D1745" s="148"/>
      <c r="E1745" s="141"/>
      <c r="F1745" s="141"/>
      <c r="G1745" s="141"/>
      <c r="H1745" s="141"/>
      <c r="I1745" s="141"/>
      <c r="J1745" s="141"/>
      <c r="K1745" s="141"/>
    </row>
    <row r="1746" spans="1:11" x14ac:dyDescent="0.25">
      <c r="A1746" s="148"/>
      <c r="B1746" s="148"/>
      <c r="C1746" s="148"/>
      <c r="D1746" s="148"/>
      <c r="E1746" s="141"/>
      <c r="F1746" s="141"/>
      <c r="G1746" s="141"/>
      <c r="H1746" s="141"/>
      <c r="I1746" s="141"/>
      <c r="J1746" s="141"/>
      <c r="K1746" s="141"/>
    </row>
    <row r="1747" spans="1:11" x14ac:dyDescent="0.25">
      <c r="A1747" s="148"/>
      <c r="B1747" s="148"/>
      <c r="C1747" s="148"/>
      <c r="D1747" s="148"/>
      <c r="E1747" s="141"/>
      <c r="F1747" s="141"/>
      <c r="G1747" s="141"/>
      <c r="H1747" s="141"/>
      <c r="I1747" s="141"/>
      <c r="J1747" s="141"/>
      <c r="K1747" s="141"/>
    </row>
    <row r="1748" spans="1:11" x14ac:dyDescent="0.25">
      <c r="A1748" s="148"/>
      <c r="B1748" s="148"/>
      <c r="C1748" s="148"/>
      <c r="D1748" s="148"/>
      <c r="E1748" s="141"/>
      <c r="F1748" s="141"/>
      <c r="G1748" s="141"/>
      <c r="H1748" s="141"/>
      <c r="I1748" s="141"/>
      <c r="J1748" s="141"/>
      <c r="K1748" s="141"/>
    </row>
    <row r="1749" spans="1:11" x14ac:dyDescent="0.25">
      <c r="A1749" s="148"/>
      <c r="B1749" s="148"/>
      <c r="C1749" s="148"/>
      <c r="D1749" s="148"/>
      <c r="E1749" s="141"/>
      <c r="F1749" s="141"/>
      <c r="G1749" s="141"/>
      <c r="H1749" s="141"/>
      <c r="I1749" s="141"/>
      <c r="J1749" s="141"/>
      <c r="K1749" s="141"/>
    </row>
    <row r="1750" spans="1:11" x14ac:dyDescent="0.25">
      <c r="A1750" s="148"/>
      <c r="B1750" s="148"/>
      <c r="C1750" s="148"/>
      <c r="D1750" s="148"/>
      <c r="E1750" s="141"/>
      <c r="F1750" s="141"/>
      <c r="G1750" s="141"/>
      <c r="H1750" s="141"/>
      <c r="I1750" s="141"/>
      <c r="J1750" s="141"/>
      <c r="K1750" s="141"/>
    </row>
    <row r="1751" spans="1:11" x14ac:dyDescent="0.25">
      <c r="A1751" s="148"/>
      <c r="B1751" s="148"/>
      <c r="C1751" s="148"/>
      <c r="D1751" s="148"/>
      <c r="E1751" s="141"/>
      <c r="F1751" s="141"/>
      <c r="G1751" s="141"/>
      <c r="H1751" s="141"/>
      <c r="I1751" s="141"/>
      <c r="J1751" s="141"/>
      <c r="K1751" s="141"/>
    </row>
    <row r="1752" spans="1:11" x14ac:dyDescent="0.25">
      <c r="A1752" s="148"/>
      <c r="B1752" s="148"/>
      <c r="C1752" s="148"/>
      <c r="D1752" s="148"/>
      <c r="E1752" s="141"/>
      <c r="F1752" s="141"/>
      <c r="G1752" s="141"/>
      <c r="H1752" s="141"/>
      <c r="I1752" s="141"/>
      <c r="J1752" s="141"/>
      <c r="K1752" s="141"/>
    </row>
    <row r="1753" spans="1:11" x14ac:dyDescent="0.25">
      <c r="A1753" s="148"/>
      <c r="B1753" s="148"/>
      <c r="C1753" s="148"/>
      <c r="D1753" s="148"/>
      <c r="E1753" s="141"/>
      <c r="F1753" s="141"/>
      <c r="G1753" s="141"/>
      <c r="H1753" s="141"/>
      <c r="I1753" s="141"/>
      <c r="J1753" s="141"/>
      <c r="K1753" s="141"/>
    </row>
    <row r="1754" spans="1:11" x14ac:dyDescent="0.25">
      <c r="A1754" s="148"/>
      <c r="B1754" s="148"/>
      <c r="C1754" s="148"/>
      <c r="D1754" s="148"/>
      <c r="E1754" s="141"/>
      <c r="F1754" s="141"/>
      <c r="G1754" s="141"/>
      <c r="H1754" s="141"/>
      <c r="I1754" s="141"/>
      <c r="J1754" s="141"/>
      <c r="K1754" s="141"/>
    </row>
    <row r="1755" spans="1:11" x14ac:dyDescent="0.25">
      <c r="A1755" s="148"/>
      <c r="B1755" s="148"/>
      <c r="C1755" s="148"/>
      <c r="D1755" s="148"/>
      <c r="E1755" s="141"/>
      <c r="F1755" s="141"/>
      <c r="G1755" s="141"/>
      <c r="H1755" s="141"/>
      <c r="I1755" s="141"/>
      <c r="J1755" s="141"/>
      <c r="K1755" s="141"/>
    </row>
    <row r="1756" spans="1:11" x14ac:dyDescent="0.25">
      <c r="A1756" s="148"/>
      <c r="B1756" s="148"/>
      <c r="C1756" s="148"/>
      <c r="D1756" s="148"/>
      <c r="E1756" s="141"/>
      <c r="F1756" s="141"/>
      <c r="G1756" s="141"/>
      <c r="H1756" s="141"/>
      <c r="I1756" s="141"/>
      <c r="J1756" s="141"/>
      <c r="K1756" s="141"/>
    </row>
    <row r="1757" spans="1:11" x14ac:dyDescent="0.25">
      <c r="A1757" s="148"/>
      <c r="B1757" s="148"/>
      <c r="C1757" s="148"/>
      <c r="D1757" s="148"/>
      <c r="E1757" s="141"/>
      <c r="F1757" s="141"/>
      <c r="G1757" s="141"/>
      <c r="H1757" s="141"/>
      <c r="I1757" s="141"/>
      <c r="J1757" s="141"/>
      <c r="K1757" s="141"/>
    </row>
    <row r="1758" spans="1:11" x14ac:dyDescent="0.25">
      <c r="A1758" s="148"/>
      <c r="B1758" s="148"/>
      <c r="C1758" s="148"/>
      <c r="D1758" s="148"/>
      <c r="E1758" s="141"/>
      <c r="F1758" s="141"/>
      <c r="G1758" s="141"/>
      <c r="H1758" s="141"/>
      <c r="I1758" s="141"/>
      <c r="J1758" s="141"/>
      <c r="K1758" s="141"/>
    </row>
    <row r="1759" spans="1:11" x14ac:dyDescent="0.25">
      <c r="A1759" s="148"/>
      <c r="B1759" s="148"/>
      <c r="C1759" s="148"/>
      <c r="D1759" s="148"/>
      <c r="E1759" s="141"/>
      <c r="F1759" s="141"/>
      <c r="G1759" s="141"/>
      <c r="H1759" s="141"/>
      <c r="I1759" s="141"/>
      <c r="J1759" s="141"/>
      <c r="K1759" s="141"/>
    </row>
    <row r="1760" spans="1:11" x14ac:dyDescent="0.25">
      <c r="A1760" s="148"/>
      <c r="B1760" s="148"/>
      <c r="C1760" s="148"/>
      <c r="D1760" s="148"/>
      <c r="E1760" s="141"/>
      <c r="F1760" s="141"/>
      <c r="G1760" s="141"/>
      <c r="H1760" s="141"/>
      <c r="I1760" s="141"/>
      <c r="J1760" s="141"/>
      <c r="K1760" s="141"/>
    </row>
    <row r="1761" spans="1:11" x14ac:dyDescent="0.25">
      <c r="A1761" s="148"/>
      <c r="B1761" s="148"/>
      <c r="C1761" s="148"/>
      <c r="D1761" s="148"/>
      <c r="E1761" s="141"/>
      <c r="F1761" s="141"/>
      <c r="G1761" s="141"/>
      <c r="H1761" s="141"/>
      <c r="I1761" s="141"/>
      <c r="J1761" s="141"/>
      <c r="K1761" s="141"/>
    </row>
    <row r="1762" spans="1:11" x14ac:dyDescent="0.25">
      <c r="A1762" s="148"/>
      <c r="B1762" s="148"/>
      <c r="C1762" s="148"/>
      <c r="D1762" s="148"/>
      <c r="E1762" s="141"/>
      <c r="F1762" s="141"/>
      <c r="G1762" s="141"/>
      <c r="H1762" s="141"/>
      <c r="I1762" s="141"/>
      <c r="J1762" s="141"/>
      <c r="K1762" s="141"/>
    </row>
    <row r="1763" spans="1:11" x14ac:dyDescent="0.25">
      <c r="A1763" s="148"/>
      <c r="B1763" s="148"/>
      <c r="C1763" s="148"/>
      <c r="D1763" s="148"/>
      <c r="E1763" s="141"/>
      <c r="F1763" s="141"/>
      <c r="G1763" s="141"/>
      <c r="H1763" s="141"/>
      <c r="I1763" s="141"/>
      <c r="J1763" s="141"/>
      <c r="K1763" s="141"/>
    </row>
    <row r="1764" spans="1:11" x14ac:dyDescent="0.25">
      <c r="A1764" s="148"/>
      <c r="B1764" s="148"/>
      <c r="C1764" s="148"/>
      <c r="D1764" s="148"/>
      <c r="E1764" s="141"/>
      <c r="F1764" s="141"/>
      <c r="G1764" s="141"/>
      <c r="H1764" s="141"/>
      <c r="I1764" s="141"/>
      <c r="J1764" s="141"/>
      <c r="K1764" s="141"/>
    </row>
    <row r="1765" spans="1:11" x14ac:dyDescent="0.25">
      <c r="A1765" s="148"/>
      <c r="B1765" s="148"/>
      <c r="C1765" s="148"/>
      <c r="D1765" s="148"/>
      <c r="E1765" s="141"/>
      <c r="F1765" s="141"/>
      <c r="G1765" s="141"/>
      <c r="H1765" s="141"/>
      <c r="I1765" s="141"/>
      <c r="J1765" s="141"/>
      <c r="K1765" s="141"/>
    </row>
    <row r="1766" spans="1:11" x14ac:dyDescent="0.25">
      <c r="A1766" s="148"/>
      <c r="B1766" s="148"/>
      <c r="C1766" s="148"/>
      <c r="D1766" s="148"/>
      <c r="E1766" s="141"/>
      <c r="F1766" s="141"/>
      <c r="G1766" s="141"/>
      <c r="H1766" s="141"/>
      <c r="I1766" s="141"/>
      <c r="J1766" s="141"/>
      <c r="K1766" s="141"/>
    </row>
    <row r="1767" spans="1:11" x14ac:dyDescent="0.25">
      <c r="A1767" s="148"/>
      <c r="B1767" s="148"/>
      <c r="C1767" s="148"/>
      <c r="D1767" s="148"/>
      <c r="E1767" s="141"/>
      <c r="F1767" s="141"/>
      <c r="G1767" s="141"/>
      <c r="H1767" s="141"/>
      <c r="I1767" s="141"/>
      <c r="J1767" s="141"/>
      <c r="K1767" s="141"/>
    </row>
    <row r="1768" spans="1:11" x14ac:dyDescent="0.25">
      <c r="A1768" s="148"/>
      <c r="B1768" s="148"/>
      <c r="C1768" s="148"/>
      <c r="D1768" s="148"/>
      <c r="E1768" s="141"/>
      <c r="F1768" s="141"/>
      <c r="G1768" s="141"/>
      <c r="H1768" s="141"/>
      <c r="I1768" s="141"/>
      <c r="J1768" s="141"/>
      <c r="K1768" s="141"/>
    </row>
    <row r="1769" spans="1:11" x14ac:dyDescent="0.25">
      <c r="A1769" s="148"/>
      <c r="B1769" s="148"/>
      <c r="C1769" s="148"/>
      <c r="D1769" s="148"/>
      <c r="E1769" s="141"/>
      <c r="F1769" s="141"/>
      <c r="G1769" s="141"/>
      <c r="H1769" s="141"/>
      <c r="I1769" s="141"/>
      <c r="J1769" s="141"/>
      <c r="K1769" s="141"/>
    </row>
    <row r="1770" spans="1:11" x14ac:dyDescent="0.25">
      <c r="A1770" s="148"/>
      <c r="B1770" s="148"/>
      <c r="C1770" s="148"/>
      <c r="D1770" s="148"/>
      <c r="E1770" s="141"/>
      <c r="F1770" s="141"/>
      <c r="G1770" s="141"/>
      <c r="H1770" s="141"/>
      <c r="I1770" s="141"/>
      <c r="J1770" s="141"/>
      <c r="K1770" s="141"/>
    </row>
    <row r="1771" spans="1:11" x14ac:dyDescent="0.25">
      <c r="A1771" s="148"/>
      <c r="B1771" s="148"/>
      <c r="C1771" s="148"/>
      <c r="D1771" s="148"/>
      <c r="E1771" s="141"/>
      <c r="F1771" s="141"/>
      <c r="G1771" s="141"/>
      <c r="H1771" s="141"/>
      <c r="I1771" s="141"/>
      <c r="J1771" s="141"/>
      <c r="K1771" s="141"/>
    </row>
    <row r="1772" spans="1:11" x14ac:dyDescent="0.25">
      <c r="A1772" s="148"/>
      <c r="B1772" s="148"/>
      <c r="C1772" s="148"/>
      <c r="D1772" s="148"/>
      <c r="E1772" s="141"/>
      <c r="F1772" s="141"/>
      <c r="G1772" s="141"/>
      <c r="H1772" s="141"/>
      <c r="I1772" s="141"/>
      <c r="J1772" s="141"/>
      <c r="K1772" s="141"/>
    </row>
    <row r="1773" spans="1:11" x14ac:dyDescent="0.25">
      <c r="A1773" s="148"/>
      <c r="B1773" s="148"/>
      <c r="C1773" s="148"/>
      <c r="D1773" s="148"/>
      <c r="E1773" s="141"/>
      <c r="F1773" s="141"/>
      <c r="G1773" s="141"/>
      <c r="H1773" s="141"/>
      <c r="I1773" s="141"/>
      <c r="J1773" s="141"/>
      <c r="K1773" s="141"/>
    </row>
    <row r="1774" spans="1:11" x14ac:dyDescent="0.25">
      <c r="A1774" s="148"/>
      <c r="B1774" s="148"/>
      <c r="C1774" s="148"/>
      <c r="D1774" s="148"/>
      <c r="E1774" s="141"/>
      <c r="F1774" s="141"/>
      <c r="G1774" s="141"/>
      <c r="H1774" s="141"/>
      <c r="I1774" s="141"/>
      <c r="J1774" s="141"/>
      <c r="K1774" s="141"/>
    </row>
    <row r="1775" spans="1:11" x14ac:dyDescent="0.25">
      <c r="A1775" s="148"/>
      <c r="B1775" s="148"/>
      <c r="C1775" s="148"/>
      <c r="D1775" s="148"/>
      <c r="E1775" s="141"/>
      <c r="F1775" s="141"/>
      <c r="G1775" s="141"/>
      <c r="H1775" s="141"/>
      <c r="I1775" s="141"/>
      <c r="J1775" s="141"/>
      <c r="K1775" s="141"/>
    </row>
    <row r="1776" spans="1:11" x14ac:dyDescent="0.25">
      <c r="A1776" s="148"/>
      <c r="B1776" s="148"/>
      <c r="C1776" s="148"/>
      <c r="D1776" s="148"/>
      <c r="E1776" s="141"/>
      <c r="F1776" s="141"/>
      <c r="G1776" s="141"/>
      <c r="H1776" s="141"/>
      <c r="I1776" s="141"/>
      <c r="J1776" s="141"/>
      <c r="K1776" s="141"/>
    </row>
    <row r="1777" spans="1:11" x14ac:dyDescent="0.25">
      <c r="A1777" s="148"/>
      <c r="B1777" s="148"/>
      <c r="C1777" s="148"/>
      <c r="D1777" s="148"/>
      <c r="E1777" s="141"/>
      <c r="F1777" s="141"/>
      <c r="G1777" s="141"/>
      <c r="H1777" s="141"/>
      <c r="I1777" s="141"/>
      <c r="J1777" s="141"/>
      <c r="K1777" s="141"/>
    </row>
    <row r="1778" spans="1:11" x14ac:dyDescent="0.25">
      <c r="A1778" s="148"/>
      <c r="B1778" s="148"/>
      <c r="C1778" s="148"/>
      <c r="D1778" s="148"/>
      <c r="E1778" s="141"/>
      <c r="F1778" s="141"/>
      <c r="G1778" s="141"/>
      <c r="H1778" s="141"/>
      <c r="I1778" s="141"/>
      <c r="J1778" s="141"/>
      <c r="K1778" s="141"/>
    </row>
    <row r="1779" spans="1:11" x14ac:dyDescent="0.25">
      <c r="A1779" s="148"/>
      <c r="B1779" s="148"/>
      <c r="C1779" s="148"/>
      <c r="D1779" s="148"/>
      <c r="E1779" s="141"/>
      <c r="F1779" s="141"/>
      <c r="G1779" s="141"/>
      <c r="H1779" s="141"/>
      <c r="I1779" s="141"/>
      <c r="J1779" s="141"/>
      <c r="K1779" s="141"/>
    </row>
    <row r="1780" spans="1:11" x14ac:dyDescent="0.25">
      <c r="A1780" s="148"/>
      <c r="B1780" s="148"/>
      <c r="C1780" s="148"/>
      <c r="D1780" s="148"/>
      <c r="E1780" s="141"/>
      <c r="F1780" s="141"/>
      <c r="G1780" s="141"/>
      <c r="H1780" s="141"/>
      <c r="I1780" s="141"/>
      <c r="J1780" s="141"/>
      <c r="K1780" s="141"/>
    </row>
    <row r="1781" spans="1:11" x14ac:dyDescent="0.25">
      <c r="A1781" s="148"/>
      <c r="B1781" s="148"/>
      <c r="C1781" s="148"/>
      <c r="D1781" s="148"/>
      <c r="E1781" s="141"/>
      <c r="F1781" s="141"/>
      <c r="G1781" s="141"/>
      <c r="H1781" s="141"/>
      <c r="I1781" s="141"/>
      <c r="J1781" s="141"/>
      <c r="K1781" s="141"/>
    </row>
    <row r="1782" spans="1:11" x14ac:dyDescent="0.25">
      <c r="A1782" s="148"/>
      <c r="B1782" s="148"/>
      <c r="C1782" s="148"/>
      <c r="D1782" s="148"/>
      <c r="E1782" s="141"/>
      <c r="F1782" s="141"/>
      <c r="G1782" s="141"/>
      <c r="H1782" s="141"/>
      <c r="I1782" s="141"/>
      <c r="J1782" s="141"/>
      <c r="K1782" s="141"/>
    </row>
    <row r="1783" spans="1:11" x14ac:dyDescent="0.25">
      <c r="A1783" s="148"/>
      <c r="B1783" s="148"/>
      <c r="C1783" s="148"/>
      <c r="D1783" s="148"/>
      <c r="E1783" s="141"/>
      <c r="F1783" s="141"/>
      <c r="G1783" s="141"/>
      <c r="H1783" s="141"/>
      <c r="I1783" s="141"/>
      <c r="J1783" s="141"/>
      <c r="K1783" s="141"/>
    </row>
    <row r="1784" spans="1:11" x14ac:dyDescent="0.25">
      <c r="A1784" s="148"/>
      <c r="B1784" s="148"/>
      <c r="C1784" s="148"/>
      <c r="D1784" s="148"/>
      <c r="E1784" s="141"/>
      <c r="F1784" s="141"/>
      <c r="G1784" s="141"/>
      <c r="H1784" s="141"/>
      <c r="I1784" s="141"/>
      <c r="J1784" s="141"/>
      <c r="K1784" s="141"/>
    </row>
    <row r="1785" spans="1:11" x14ac:dyDescent="0.25">
      <c r="A1785" s="148"/>
      <c r="B1785" s="148"/>
      <c r="C1785" s="148"/>
      <c r="D1785" s="148"/>
      <c r="E1785" s="141"/>
      <c r="F1785" s="141"/>
      <c r="G1785" s="141"/>
      <c r="H1785" s="141"/>
      <c r="I1785" s="141"/>
      <c r="J1785" s="141"/>
      <c r="K1785" s="141"/>
    </row>
    <row r="1786" spans="1:11" x14ac:dyDescent="0.25">
      <c r="A1786" s="148"/>
      <c r="B1786" s="148"/>
      <c r="C1786" s="148"/>
      <c r="D1786" s="148"/>
      <c r="E1786" s="141"/>
      <c r="F1786" s="141"/>
      <c r="G1786" s="141"/>
      <c r="H1786" s="141"/>
      <c r="I1786" s="141"/>
      <c r="J1786" s="141"/>
      <c r="K1786" s="141"/>
    </row>
    <row r="1787" spans="1:11" x14ac:dyDescent="0.25">
      <c r="A1787" s="148"/>
      <c r="B1787" s="148"/>
      <c r="C1787" s="148"/>
      <c r="D1787" s="148"/>
      <c r="E1787" s="141"/>
      <c r="F1787" s="141"/>
      <c r="G1787" s="141"/>
      <c r="H1787" s="141"/>
      <c r="I1787" s="141"/>
      <c r="J1787" s="141"/>
      <c r="K1787" s="141"/>
    </row>
    <row r="1788" spans="1:11" x14ac:dyDescent="0.25">
      <c r="A1788" s="148"/>
      <c r="B1788" s="148"/>
      <c r="C1788" s="148"/>
      <c r="D1788" s="148"/>
      <c r="E1788" s="141"/>
      <c r="F1788" s="141"/>
      <c r="G1788" s="141"/>
      <c r="H1788" s="141"/>
      <c r="I1788" s="141"/>
      <c r="J1788" s="141"/>
      <c r="K1788" s="141"/>
    </row>
    <row r="1789" spans="1:11" x14ac:dyDescent="0.25">
      <c r="A1789" s="148"/>
      <c r="B1789" s="148"/>
      <c r="C1789" s="148"/>
      <c r="D1789" s="148"/>
      <c r="E1789" s="141"/>
      <c r="F1789" s="141"/>
      <c r="G1789" s="141"/>
      <c r="H1789" s="141"/>
      <c r="I1789" s="141"/>
      <c r="J1789" s="141"/>
      <c r="K1789" s="141"/>
    </row>
    <row r="1790" spans="1:11" x14ac:dyDescent="0.25">
      <c r="A1790" s="148"/>
      <c r="B1790" s="148"/>
      <c r="C1790" s="148"/>
      <c r="D1790" s="148"/>
      <c r="E1790" s="141"/>
      <c r="F1790" s="141"/>
      <c r="G1790" s="141"/>
      <c r="H1790" s="141"/>
      <c r="I1790" s="141"/>
      <c r="J1790" s="141"/>
      <c r="K1790" s="141"/>
    </row>
    <row r="1791" spans="1:11" x14ac:dyDescent="0.25">
      <c r="A1791" s="148"/>
      <c r="B1791" s="148"/>
      <c r="C1791" s="148"/>
      <c r="D1791" s="148"/>
      <c r="E1791" s="141"/>
      <c r="F1791" s="141"/>
      <c r="G1791" s="141"/>
      <c r="H1791" s="141"/>
      <c r="I1791" s="141"/>
      <c r="J1791" s="141"/>
      <c r="K1791" s="141"/>
    </row>
    <row r="1792" spans="1:11" x14ac:dyDescent="0.25">
      <c r="A1792" s="148"/>
      <c r="B1792" s="148"/>
      <c r="C1792" s="148"/>
      <c r="D1792" s="148"/>
      <c r="E1792" s="141"/>
      <c r="F1792" s="141"/>
      <c r="G1792" s="141"/>
      <c r="H1792" s="141"/>
      <c r="I1792" s="141"/>
      <c r="J1792" s="141"/>
      <c r="K1792" s="141"/>
    </row>
    <row r="1793" spans="1:11" x14ac:dyDescent="0.25">
      <c r="A1793" s="148"/>
      <c r="B1793" s="148"/>
      <c r="C1793" s="148"/>
      <c r="D1793" s="148"/>
      <c r="E1793" s="141"/>
      <c r="F1793" s="141"/>
      <c r="G1793" s="141"/>
      <c r="H1793" s="141"/>
      <c r="I1793" s="141"/>
      <c r="J1793" s="141"/>
      <c r="K1793" s="141"/>
    </row>
    <row r="1794" spans="1:11" x14ac:dyDescent="0.25">
      <c r="A1794" s="148"/>
      <c r="B1794" s="148"/>
      <c r="C1794" s="148"/>
      <c r="D1794" s="148"/>
      <c r="E1794" s="141"/>
      <c r="F1794" s="141"/>
      <c r="G1794" s="141"/>
      <c r="H1794" s="141"/>
      <c r="I1794" s="141"/>
      <c r="J1794" s="141"/>
      <c r="K1794" s="141"/>
    </row>
    <row r="1795" spans="1:11" x14ac:dyDescent="0.25">
      <c r="A1795" s="148"/>
      <c r="B1795" s="148"/>
      <c r="C1795" s="148"/>
      <c r="D1795" s="148"/>
      <c r="E1795" s="141"/>
      <c r="F1795" s="141"/>
      <c r="G1795" s="141"/>
      <c r="H1795" s="141"/>
      <c r="I1795" s="141"/>
      <c r="J1795" s="141"/>
      <c r="K1795" s="141"/>
    </row>
    <row r="1796" spans="1:11" x14ac:dyDescent="0.25">
      <c r="A1796" s="148"/>
      <c r="B1796" s="148"/>
      <c r="C1796" s="148"/>
      <c r="D1796" s="148"/>
      <c r="E1796" s="141"/>
      <c r="F1796" s="141"/>
      <c r="G1796" s="141"/>
      <c r="H1796" s="141"/>
      <c r="I1796" s="141"/>
      <c r="J1796" s="141"/>
      <c r="K1796" s="141"/>
    </row>
    <row r="1797" spans="1:11" x14ac:dyDescent="0.25">
      <c r="A1797" s="148"/>
      <c r="B1797" s="148"/>
      <c r="C1797" s="148"/>
      <c r="D1797" s="148"/>
      <c r="E1797" s="141"/>
      <c r="F1797" s="141"/>
      <c r="G1797" s="141"/>
      <c r="H1797" s="141"/>
      <c r="I1797" s="141"/>
      <c r="J1797" s="141"/>
      <c r="K1797" s="141"/>
    </row>
    <row r="1798" spans="1:11" x14ac:dyDescent="0.25">
      <c r="A1798" s="148"/>
      <c r="B1798" s="148"/>
      <c r="C1798" s="148"/>
      <c r="D1798" s="148"/>
      <c r="E1798" s="141"/>
      <c r="F1798" s="141"/>
      <c r="G1798" s="141"/>
      <c r="H1798" s="141"/>
      <c r="I1798" s="141"/>
      <c r="J1798" s="141"/>
      <c r="K1798" s="141"/>
    </row>
    <row r="1799" spans="1:11" x14ac:dyDescent="0.25">
      <c r="A1799" s="148"/>
      <c r="B1799" s="148"/>
      <c r="C1799" s="148"/>
      <c r="D1799" s="148"/>
      <c r="E1799" s="141"/>
      <c r="F1799" s="141"/>
      <c r="G1799" s="141"/>
      <c r="H1799" s="141"/>
      <c r="I1799" s="141"/>
      <c r="J1799" s="141"/>
      <c r="K1799" s="141"/>
    </row>
    <row r="1800" spans="1:11" x14ac:dyDescent="0.25">
      <c r="A1800" s="148"/>
      <c r="B1800" s="148"/>
      <c r="C1800" s="148"/>
      <c r="D1800" s="148"/>
      <c r="E1800" s="141"/>
      <c r="F1800" s="141"/>
      <c r="G1800" s="141"/>
      <c r="H1800" s="141"/>
      <c r="I1800" s="141"/>
      <c r="J1800" s="141"/>
      <c r="K1800" s="141"/>
    </row>
    <row r="1801" spans="1:11" x14ac:dyDescent="0.25">
      <c r="A1801" s="148"/>
      <c r="B1801" s="148"/>
      <c r="C1801" s="148"/>
      <c r="D1801" s="148"/>
      <c r="E1801" s="141"/>
      <c r="F1801" s="141"/>
      <c r="G1801" s="141"/>
      <c r="H1801" s="141"/>
      <c r="I1801" s="141"/>
      <c r="J1801" s="141"/>
      <c r="K1801" s="141"/>
    </row>
    <row r="1802" spans="1:11" x14ac:dyDescent="0.25">
      <c r="A1802" s="148"/>
      <c r="B1802" s="148"/>
      <c r="C1802" s="148"/>
      <c r="D1802" s="148"/>
      <c r="E1802" s="141"/>
      <c r="F1802" s="141"/>
      <c r="G1802" s="141"/>
      <c r="H1802" s="141"/>
      <c r="I1802" s="141"/>
      <c r="J1802" s="141"/>
      <c r="K1802" s="141"/>
    </row>
    <row r="1803" spans="1:11" x14ac:dyDescent="0.25">
      <c r="A1803" s="148"/>
      <c r="B1803" s="148"/>
      <c r="C1803" s="148"/>
      <c r="D1803" s="148"/>
      <c r="E1803" s="141"/>
      <c r="F1803" s="141"/>
      <c r="G1803" s="141"/>
      <c r="H1803" s="141"/>
      <c r="I1803" s="141"/>
      <c r="J1803" s="141"/>
      <c r="K1803" s="141"/>
    </row>
    <row r="1804" spans="1:11" x14ac:dyDescent="0.25">
      <c r="A1804" s="148"/>
      <c r="B1804" s="148"/>
      <c r="C1804" s="148"/>
      <c r="D1804" s="148"/>
      <c r="E1804" s="141"/>
      <c r="F1804" s="141"/>
      <c r="G1804" s="141"/>
      <c r="H1804" s="141"/>
      <c r="I1804" s="141"/>
      <c r="J1804" s="141"/>
      <c r="K1804" s="141"/>
    </row>
    <row r="1805" spans="1:11" x14ac:dyDescent="0.25">
      <c r="A1805" s="148"/>
      <c r="B1805" s="148"/>
      <c r="C1805" s="148"/>
      <c r="D1805" s="148"/>
      <c r="E1805" s="141"/>
      <c r="F1805" s="141"/>
      <c r="G1805" s="141"/>
      <c r="H1805" s="141"/>
      <c r="I1805" s="141"/>
      <c r="J1805" s="141"/>
      <c r="K1805" s="141"/>
    </row>
    <row r="1806" spans="1:11" x14ac:dyDescent="0.25">
      <c r="A1806" s="148"/>
      <c r="B1806" s="148"/>
      <c r="C1806" s="148"/>
      <c r="D1806" s="148"/>
      <c r="E1806" s="141"/>
      <c r="F1806" s="141"/>
      <c r="G1806" s="141"/>
      <c r="H1806" s="141"/>
      <c r="I1806" s="141"/>
      <c r="J1806" s="141"/>
      <c r="K1806" s="141"/>
    </row>
    <row r="1807" spans="1:11" x14ac:dyDescent="0.25">
      <c r="A1807" s="148"/>
      <c r="B1807" s="148"/>
      <c r="C1807" s="148"/>
      <c r="D1807" s="148"/>
      <c r="E1807" s="141"/>
      <c r="F1807" s="141"/>
      <c r="G1807" s="141"/>
      <c r="H1807" s="141"/>
      <c r="I1807" s="141"/>
      <c r="J1807" s="141"/>
      <c r="K1807" s="141"/>
    </row>
    <row r="1808" spans="1:11" x14ac:dyDescent="0.25">
      <c r="A1808" s="148"/>
      <c r="B1808" s="148"/>
      <c r="C1808" s="148"/>
      <c r="D1808" s="148"/>
      <c r="E1808" s="141"/>
      <c r="F1808" s="141"/>
      <c r="G1808" s="141"/>
      <c r="H1808" s="141"/>
      <c r="I1808" s="141"/>
      <c r="J1808" s="141"/>
      <c r="K1808" s="141"/>
    </row>
    <row r="1809" spans="1:11" x14ac:dyDescent="0.25">
      <c r="A1809" s="148"/>
      <c r="B1809" s="148"/>
      <c r="C1809" s="148"/>
      <c r="D1809" s="148"/>
      <c r="E1809" s="141"/>
      <c r="F1809" s="141"/>
      <c r="G1809" s="141"/>
      <c r="H1809" s="141"/>
      <c r="I1809" s="141"/>
      <c r="J1809" s="141"/>
      <c r="K1809" s="141"/>
    </row>
    <row r="1810" spans="1:11" x14ac:dyDescent="0.25">
      <c r="A1810" s="148"/>
      <c r="B1810" s="148"/>
      <c r="C1810" s="148"/>
      <c r="D1810" s="148"/>
      <c r="E1810" s="141"/>
      <c r="F1810" s="141"/>
      <c r="G1810" s="141"/>
      <c r="H1810" s="141"/>
      <c r="I1810" s="141"/>
      <c r="J1810" s="141"/>
      <c r="K1810" s="141"/>
    </row>
    <row r="1811" spans="1:11" x14ac:dyDescent="0.25">
      <c r="A1811" s="148"/>
      <c r="B1811" s="148"/>
      <c r="C1811" s="148"/>
      <c r="D1811" s="148"/>
      <c r="E1811" s="141"/>
      <c r="F1811" s="141"/>
      <c r="G1811" s="141"/>
      <c r="H1811" s="141"/>
      <c r="I1811" s="141"/>
      <c r="J1811" s="141"/>
      <c r="K1811" s="141"/>
    </row>
    <row r="1812" spans="1:11" x14ac:dyDescent="0.25">
      <c r="A1812" s="148"/>
      <c r="B1812" s="148"/>
      <c r="C1812" s="148"/>
      <c r="D1812" s="148"/>
      <c r="E1812" s="141"/>
      <c r="F1812" s="141"/>
      <c r="G1812" s="141"/>
      <c r="H1812" s="141"/>
      <c r="I1812" s="141"/>
      <c r="J1812" s="141"/>
      <c r="K1812" s="141"/>
    </row>
    <row r="1813" spans="1:11" x14ac:dyDescent="0.25">
      <c r="A1813" s="148"/>
      <c r="B1813" s="148"/>
      <c r="C1813" s="148"/>
      <c r="D1813" s="148"/>
      <c r="E1813" s="141"/>
      <c r="F1813" s="141"/>
      <c r="G1813" s="141"/>
      <c r="H1813" s="141"/>
      <c r="I1813" s="141"/>
      <c r="J1813" s="141"/>
      <c r="K1813" s="141"/>
    </row>
    <row r="1814" spans="1:11" x14ac:dyDescent="0.25">
      <c r="A1814" s="148"/>
      <c r="B1814" s="148"/>
      <c r="C1814" s="148"/>
      <c r="D1814" s="148"/>
      <c r="E1814" s="141"/>
      <c r="F1814" s="141"/>
      <c r="G1814" s="141"/>
      <c r="H1814" s="141"/>
      <c r="I1814" s="141"/>
      <c r="J1814" s="141"/>
      <c r="K1814" s="141"/>
    </row>
    <row r="1815" spans="1:11" x14ac:dyDescent="0.25">
      <c r="A1815" s="148"/>
      <c r="B1815" s="148"/>
      <c r="C1815" s="148"/>
      <c r="D1815" s="148"/>
      <c r="E1815" s="141"/>
      <c r="F1815" s="141"/>
      <c r="G1815" s="141"/>
      <c r="H1815" s="141"/>
      <c r="I1815" s="141"/>
      <c r="J1815" s="141"/>
      <c r="K1815" s="141"/>
    </row>
    <row r="1816" spans="1:11" x14ac:dyDescent="0.25">
      <c r="A1816" s="148"/>
      <c r="B1816" s="148"/>
      <c r="C1816" s="148"/>
      <c r="D1816" s="148"/>
      <c r="E1816" s="141"/>
      <c r="F1816" s="141"/>
      <c r="G1816" s="141"/>
      <c r="H1816" s="141"/>
      <c r="I1816" s="141"/>
      <c r="J1816" s="141"/>
      <c r="K1816" s="141"/>
    </row>
    <row r="1817" spans="1:11" x14ac:dyDescent="0.25">
      <c r="A1817" s="148"/>
      <c r="B1817" s="148"/>
      <c r="C1817" s="148"/>
      <c r="D1817" s="148"/>
      <c r="E1817" s="141"/>
      <c r="F1817" s="141"/>
      <c r="G1817" s="141"/>
      <c r="H1817" s="141"/>
      <c r="I1817" s="141"/>
      <c r="J1817" s="141"/>
      <c r="K1817" s="141"/>
    </row>
    <row r="1818" spans="1:11" x14ac:dyDescent="0.25">
      <c r="A1818" s="148"/>
      <c r="B1818" s="148"/>
      <c r="C1818" s="148"/>
      <c r="D1818" s="148"/>
      <c r="E1818" s="141"/>
      <c r="F1818" s="141"/>
      <c r="G1818" s="141"/>
      <c r="H1818" s="141"/>
      <c r="I1818" s="141"/>
      <c r="J1818" s="141"/>
      <c r="K1818" s="141"/>
    </row>
    <row r="1819" spans="1:11" x14ac:dyDescent="0.25">
      <c r="A1819" s="148"/>
      <c r="B1819" s="148"/>
      <c r="C1819" s="148"/>
      <c r="D1819" s="148"/>
      <c r="E1819" s="141"/>
      <c r="F1819" s="141"/>
      <c r="G1819" s="141"/>
      <c r="H1819" s="141"/>
      <c r="I1819" s="141"/>
      <c r="J1819" s="141"/>
      <c r="K1819" s="141"/>
    </row>
    <row r="1820" spans="1:11" x14ac:dyDescent="0.25">
      <c r="A1820" s="148"/>
      <c r="B1820" s="148"/>
      <c r="C1820" s="148"/>
      <c r="D1820" s="148"/>
      <c r="E1820" s="141"/>
      <c r="F1820" s="141"/>
      <c r="G1820" s="141"/>
      <c r="H1820" s="141"/>
      <c r="I1820" s="141"/>
      <c r="J1820" s="141"/>
      <c r="K1820" s="141"/>
    </row>
    <row r="1821" spans="1:11" x14ac:dyDescent="0.25">
      <c r="A1821" s="148"/>
      <c r="B1821" s="148"/>
      <c r="C1821" s="148"/>
      <c r="D1821" s="148"/>
      <c r="E1821" s="141"/>
      <c r="F1821" s="141"/>
      <c r="G1821" s="141"/>
      <c r="H1821" s="141"/>
      <c r="I1821" s="141"/>
      <c r="J1821" s="141"/>
      <c r="K1821" s="141"/>
    </row>
    <row r="1822" spans="1:11" x14ac:dyDescent="0.25">
      <c r="A1822" s="148"/>
      <c r="B1822" s="148"/>
      <c r="C1822" s="148"/>
      <c r="D1822" s="148"/>
      <c r="E1822" s="141"/>
      <c r="F1822" s="141"/>
      <c r="G1822" s="141"/>
      <c r="H1822" s="141"/>
      <c r="I1822" s="141"/>
      <c r="J1822" s="141"/>
      <c r="K1822" s="141"/>
    </row>
    <row r="1823" spans="1:11" x14ac:dyDescent="0.25">
      <c r="A1823" s="148"/>
      <c r="B1823" s="148"/>
      <c r="C1823" s="148"/>
      <c r="D1823" s="148"/>
      <c r="E1823" s="141"/>
      <c r="F1823" s="141"/>
      <c r="G1823" s="141"/>
      <c r="H1823" s="141"/>
      <c r="I1823" s="141"/>
      <c r="J1823" s="141"/>
      <c r="K1823" s="141"/>
    </row>
    <row r="1824" spans="1:11" x14ac:dyDescent="0.25">
      <c r="A1824" s="148"/>
      <c r="B1824" s="148"/>
      <c r="C1824" s="148"/>
      <c r="D1824" s="148"/>
      <c r="E1824" s="141"/>
      <c r="F1824" s="141"/>
      <c r="G1824" s="141"/>
      <c r="H1824" s="141"/>
      <c r="I1824" s="141"/>
      <c r="J1824" s="141"/>
      <c r="K1824" s="141"/>
    </row>
    <row r="1825" spans="1:11" x14ac:dyDescent="0.25">
      <c r="A1825" s="148"/>
      <c r="B1825" s="148"/>
      <c r="C1825" s="148"/>
      <c r="D1825" s="148"/>
      <c r="E1825" s="141"/>
      <c r="F1825" s="141"/>
      <c r="G1825" s="141"/>
      <c r="H1825" s="141"/>
      <c r="I1825" s="141"/>
      <c r="J1825" s="141"/>
      <c r="K1825" s="141"/>
    </row>
    <row r="1826" spans="1:11" x14ac:dyDescent="0.25">
      <c r="A1826" s="148"/>
      <c r="B1826" s="148"/>
      <c r="C1826" s="148"/>
      <c r="D1826" s="148"/>
      <c r="E1826" s="141"/>
      <c r="F1826" s="141"/>
      <c r="G1826" s="141"/>
      <c r="H1826" s="141"/>
      <c r="I1826" s="141"/>
      <c r="J1826" s="141"/>
      <c r="K1826" s="141"/>
    </row>
    <row r="1827" spans="1:11" x14ac:dyDescent="0.25">
      <c r="A1827" s="148"/>
      <c r="B1827" s="148"/>
      <c r="C1827" s="148"/>
      <c r="D1827" s="148"/>
      <c r="E1827" s="141"/>
      <c r="F1827" s="141"/>
      <c r="G1827" s="141"/>
      <c r="H1827" s="141"/>
      <c r="I1827" s="141"/>
      <c r="J1827" s="141"/>
      <c r="K1827" s="141"/>
    </row>
    <row r="1828" spans="1:11" x14ac:dyDescent="0.25">
      <c r="A1828" s="148"/>
      <c r="B1828" s="148"/>
      <c r="C1828" s="148"/>
      <c r="D1828" s="148"/>
      <c r="E1828" s="141"/>
      <c r="F1828" s="141"/>
      <c r="G1828" s="141"/>
      <c r="H1828" s="141"/>
      <c r="I1828" s="141"/>
      <c r="J1828" s="141"/>
      <c r="K1828" s="141"/>
    </row>
    <row r="1829" spans="1:11" x14ac:dyDescent="0.25">
      <c r="A1829" s="148"/>
      <c r="B1829" s="148"/>
      <c r="C1829" s="148"/>
      <c r="D1829" s="148"/>
      <c r="E1829" s="141"/>
      <c r="F1829" s="141"/>
      <c r="G1829" s="141"/>
      <c r="H1829" s="141"/>
      <c r="I1829" s="141"/>
      <c r="J1829" s="141"/>
      <c r="K1829" s="141"/>
    </row>
    <row r="1830" spans="1:11" x14ac:dyDescent="0.25">
      <c r="A1830" s="148"/>
      <c r="B1830" s="148"/>
      <c r="C1830" s="148"/>
      <c r="D1830" s="148"/>
      <c r="E1830" s="141"/>
      <c r="F1830" s="141"/>
      <c r="G1830" s="141"/>
      <c r="H1830" s="141"/>
      <c r="I1830" s="141"/>
      <c r="J1830" s="141"/>
      <c r="K1830" s="141"/>
    </row>
    <row r="1831" spans="1:11" x14ac:dyDescent="0.25">
      <c r="A1831" s="148"/>
      <c r="B1831" s="148"/>
      <c r="C1831" s="148"/>
      <c r="D1831" s="148"/>
      <c r="E1831" s="141"/>
      <c r="F1831" s="141"/>
      <c r="G1831" s="141"/>
      <c r="H1831" s="141"/>
      <c r="I1831" s="141"/>
      <c r="J1831" s="141"/>
      <c r="K1831" s="141"/>
    </row>
    <row r="1832" spans="1:11" x14ac:dyDescent="0.25">
      <c r="A1832" s="148"/>
      <c r="B1832" s="148"/>
      <c r="C1832" s="148"/>
      <c r="D1832" s="148"/>
      <c r="E1832" s="141"/>
      <c r="F1832" s="141"/>
      <c r="G1832" s="141"/>
      <c r="H1832" s="141"/>
      <c r="I1832" s="141"/>
      <c r="J1832" s="141"/>
      <c r="K1832" s="141"/>
    </row>
    <row r="1833" spans="1:11" x14ac:dyDescent="0.25">
      <c r="A1833" s="148"/>
      <c r="B1833" s="148"/>
      <c r="C1833" s="148"/>
      <c r="D1833" s="148"/>
      <c r="E1833" s="141"/>
      <c r="F1833" s="141"/>
      <c r="G1833" s="141"/>
      <c r="H1833" s="141"/>
      <c r="I1833" s="141"/>
      <c r="J1833" s="141"/>
      <c r="K1833" s="141"/>
    </row>
    <row r="1834" spans="1:11" x14ac:dyDescent="0.25">
      <c r="A1834" s="148"/>
      <c r="B1834" s="148"/>
      <c r="C1834" s="148"/>
      <c r="D1834" s="148"/>
      <c r="E1834" s="141"/>
      <c r="F1834" s="141"/>
      <c r="G1834" s="141"/>
      <c r="H1834" s="141"/>
      <c r="I1834" s="141"/>
      <c r="J1834" s="141"/>
      <c r="K1834" s="141"/>
    </row>
    <row r="1835" spans="1:11" x14ac:dyDescent="0.25">
      <c r="A1835" s="148"/>
      <c r="B1835" s="148"/>
      <c r="C1835" s="148"/>
      <c r="D1835" s="148"/>
      <c r="E1835" s="141"/>
      <c r="F1835" s="141"/>
      <c r="G1835" s="141"/>
      <c r="H1835" s="141"/>
      <c r="I1835" s="141"/>
      <c r="J1835" s="141"/>
      <c r="K1835" s="141"/>
    </row>
    <row r="1836" spans="1:11" x14ac:dyDescent="0.25">
      <c r="A1836" s="148"/>
      <c r="B1836" s="148"/>
      <c r="C1836" s="148"/>
      <c r="D1836" s="148"/>
      <c r="E1836" s="141"/>
      <c r="F1836" s="141"/>
      <c r="G1836" s="141"/>
      <c r="H1836" s="141"/>
      <c r="I1836" s="141"/>
      <c r="J1836" s="141"/>
      <c r="K1836" s="141"/>
    </row>
    <row r="1837" spans="1:11" x14ac:dyDescent="0.25">
      <c r="A1837" s="148"/>
      <c r="B1837" s="148"/>
      <c r="C1837" s="148"/>
      <c r="D1837" s="148"/>
      <c r="E1837" s="141"/>
      <c r="F1837" s="141"/>
      <c r="G1837" s="141"/>
      <c r="H1837" s="141"/>
      <c r="I1837" s="141"/>
      <c r="J1837" s="141"/>
      <c r="K1837" s="141"/>
    </row>
    <row r="1838" spans="1:11" x14ac:dyDescent="0.25">
      <c r="A1838" s="148"/>
      <c r="B1838" s="148"/>
      <c r="C1838" s="148"/>
      <c r="D1838" s="148"/>
      <c r="E1838" s="141"/>
      <c r="F1838" s="141"/>
      <c r="G1838" s="141"/>
      <c r="H1838" s="141"/>
      <c r="I1838" s="141"/>
      <c r="J1838" s="141"/>
      <c r="K1838" s="141"/>
    </row>
    <row r="1839" spans="1:11" x14ac:dyDescent="0.25">
      <c r="A1839" s="148"/>
      <c r="B1839" s="148"/>
      <c r="C1839" s="148"/>
      <c r="D1839" s="148"/>
      <c r="E1839" s="141"/>
      <c r="F1839" s="141"/>
      <c r="G1839" s="141"/>
      <c r="H1839" s="141"/>
      <c r="I1839" s="141"/>
      <c r="J1839" s="141"/>
      <c r="K1839" s="141"/>
    </row>
    <row r="1840" spans="1:11" x14ac:dyDescent="0.25">
      <c r="A1840" s="148"/>
      <c r="B1840" s="148"/>
      <c r="C1840" s="148"/>
      <c r="D1840" s="148"/>
      <c r="E1840" s="141"/>
      <c r="F1840" s="141"/>
      <c r="G1840" s="141"/>
      <c r="H1840" s="141"/>
      <c r="I1840" s="141"/>
      <c r="J1840" s="141"/>
      <c r="K1840" s="141"/>
    </row>
    <row r="1841" spans="1:11" x14ac:dyDescent="0.25">
      <c r="A1841" s="148"/>
      <c r="B1841" s="148"/>
      <c r="C1841" s="148"/>
      <c r="D1841" s="148"/>
      <c r="E1841" s="141"/>
      <c r="F1841" s="141"/>
      <c r="G1841" s="141"/>
      <c r="H1841" s="141"/>
      <c r="I1841" s="141"/>
      <c r="J1841" s="141"/>
      <c r="K1841" s="141"/>
    </row>
    <row r="1842" spans="1:11" x14ac:dyDescent="0.25">
      <c r="A1842" s="148"/>
      <c r="B1842" s="148"/>
      <c r="C1842" s="148"/>
      <c r="D1842" s="148"/>
      <c r="E1842" s="141"/>
      <c r="F1842" s="141"/>
      <c r="G1842" s="141"/>
      <c r="H1842" s="141"/>
      <c r="I1842" s="141"/>
      <c r="J1842" s="141"/>
      <c r="K1842" s="141"/>
    </row>
    <row r="1843" spans="1:11" x14ac:dyDescent="0.25">
      <c r="A1843" s="148"/>
      <c r="B1843" s="148"/>
      <c r="C1843" s="148"/>
      <c r="D1843" s="148"/>
      <c r="E1843" s="141"/>
      <c r="F1843" s="141"/>
      <c r="G1843" s="141"/>
      <c r="H1843" s="141"/>
      <c r="I1843" s="141"/>
      <c r="J1843" s="141"/>
      <c r="K1843" s="141"/>
    </row>
    <row r="1844" spans="1:11" x14ac:dyDescent="0.25">
      <c r="A1844" s="148"/>
      <c r="B1844" s="148"/>
      <c r="C1844" s="148"/>
      <c r="D1844" s="148"/>
      <c r="E1844" s="141"/>
      <c r="F1844" s="141"/>
      <c r="G1844" s="141"/>
      <c r="H1844" s="141"/>
      <c r="I1844" s="141"/>
      <c r="J1844" s="141"/>
      <c r="K1844" s="141"/>
    </row>
    <row r="1845" spans="1:11" x14ac:dyDescent="0.25">
      <c r="A1845" s="148"/>
      <c r="B1845" s="148"/>
      <c r="C1845" s="148"/>
      <c r="D1845" s="148"/>
      <c r="E1845" s="141"/>
      <c r="F1845" s="141"/>
      <c r="G1845" s="141"/>
      <c r="H1845" s="141"/>
      <c r="I1845" s="141"/>
      <c r="J1845" s="141"/>
      <c r="K1845" s="141"/>
    </row>
    <row r="1846" spans="1:11" x14ac:dyDescent="0.25">
      <c r="A1846" s="148"/>
      <c r="B1846" s="148"/>
      <c r="C1846" s="148"/>
      <c r="D1846" s="148"/>
      <c r="E1846" s="141"/>
      <c r="F1846" s="141"/>
      <c r="G1846" s="141"/>
      <c r="H1846" s="141"/>
      <c r="I1846" s="141"/>
      <c r="J1846" s="141"/>
      <c r="K1846" s="141"/>
    </row>
    <row r="1847" spans="1:11" x14ac:dyDescent="0.25">
      <c r="A1847" s="148"/>
      <c r="B1847" s="148"/>
      <c r="C1847" s="148"/>
      <c r="D1847" s="148"/>
      <c r="E1847" s="141"/>
      <c r="F1847" s="141"/>
      <c r="G1847" s="141"/>
      <c r="H1847" s="141"/>
      <c r="I1847" s="141"/>
      <c r="J1847" s="141"/>
      <c r="K1847" s="141"/>
    </row>
    <row r="1848" spans="1:11" x14ac:dyDescent="0.25">
      <c r="A1848" s="148"/>
      <c r="B1848" s="148"/>
      <c r="C1848" s="148"/>
      <c r="D1848" s="148"/>
      <c r="E1848" s="141"/>
      <c r="F1848" s="141"/>
      <c r="G1848" s="141"/>
      <c r="H1848" s="141"/>
      <c r="I1848" s="141"/>
      <c r="J1848" s="141"/>
      <c r="K1848" s="141"/>
    </row>
    <row r="1849" spans="1:11" x14ac:dyDescent="0.25">
      <c r="A1849" s="148"/>
      <c r="B1849" s="148"/>
      <c r="C1849" s="148"/>
      <c r="D1849" s="148"/>
      <c r="E1849" s="141"/>
      <c r="F1849" s="141"/>
      <c r="G1849" s="141"/>
      <c r="H1849" s="141"/>
      <c r="I1849" s="141"/>
      <c r="J1849" s="141"/>
      <c r="K1849" s="141"/>
    </row>
    <row r="1850" spans="1:11" x14ac:dyDescent="0.25">
      <c r="A1850" s="148"/>
      <c r="B1850" s="148"/>
      <c r="C1850" s="148"/>
      <c r="D1850" s="148"/>
      <c r="E1850" s="141"/>
      <c r="F1850" s="141"/>
      <c r="G1850" s="141"/>
      <c r="H1850" s="141"/>
      <c r="I1850" s="141"/>
      <c r="J1850" s="141"/>
      <c r="K1850" s="141"/>
    </row>
    <row r="1851" spans="1:11" x14ac:dyDescent="0.25">
      <c r="A1851" s="148"/>
      <c r="B1851" s="148"/>
      <c r="C1851" s="148"/>
      <c r="D1851" s="148"/>
      <c r="E1851" s="141"/>
      <c r="F1851" s="141"/>
      <c r="G1851" s="141"/>
      <c r="H1851" s="141"/>
      <c r="I1851" s="141"/>
      <c r="J1851" s="141"/>
      <c r="K1851" s="141"/>
    </row>
    <row r="1852" spans="1:11" x14ac:dyDescent="0.25">
      <c r="A1852" s="148"/>
      <c r="B1852" s="148"/>
      <c r="C1852" s="148"/>
      <c r="D1852" s="148"/>
      <c r="E1852" s="141"/>
      <c r="F1852" s="141"/>
      <c r="G1852" s="141"/>
      <c r="H1852" s="141"/>
      <c r="I1852" s="141"/>
      <c r="J1852" s="141"/>
      <c r="K1852" s="141"/>
    </row>
    <row r="1853" spans="1:11" x14ac:dyDescent="0.25">
      <c r="A1853" s="148"/>
      <c r="B1853" s="148"/>
      <c r="C1853" s="148"/>
      <c r="D1853" s="148"/>
      <c r="E1853" s="141"/>
      <c r="F1853" s="141"/>
      <c r="G1853" s="141"/>
      <c r="H1853" s="141"/>
      <c r="I1853" s="141"/>
      <c r="J1853" s="141"/>
      <c r="K1853" s="141"/>
    </row>
    <row r="1854" spans="1:11" x14ac:dyDescent="0.25">
      <c r="A1854" s="148"/>
      <c r="B1854" s="148"/>
      <c r="C1854" s="148"/>
      <c r="D1854" s="148"/>
      <c r="E1854" s="141"/>
      <c r="F1854" s="141"/>
      <c r="G1854" s="141"/>
      <c r="H1854" s="141"/>
      <c r="I1854" s="141"/>
      <c r="J1854" s="141"/>
      <c r="K1854" s="141"/>
    </row>
    <row r="1855" spans="1:11" x14ac:dyDescent="0.25">
      <c r="A1855" s="148"/>
      <c r="B1855" s="148"/>
      <c r="C1855" s="148"/>
      <c r="D1855" s="148"/>
      <c r="E1855" s="141"/>
      <c r="F1855" s="141"/>
      <c r="G1855" s="141"/>
      <c r="H1855" s="141"/>
      <c r="I1855" s="141"/>
      <c r="J1855" s="141"/>
      <c r="K1855" s="141"/>
    </row>
    <row r="1856" spans="1:11" x14ac:dyDescent="0.25">
      <c r="A1856" s="148"/>
      <c r="B1856" s="148"/>
      <c r="C1856" s="148"/>
      <c r="D1856" s="148"/>
      <c r="E1856" s="141"/>
      <c r="F1856" s="141"/>
      <c r="G1856" s="141"/>
      <c r="H1856" s="141"/>
      <c r="I1856" s="141"/>
      <c r="J1856" s="141"/>
      <c r="K1856" s="141"/>
    </row>
    <row r="1857" spans="1:11" x14ac:dyDescent="0.25">
      <c r="A1857" s="148"/>
      <c r="B1857" s="148"/>
      <c r="C1857" s="148"/>
      <c r="D1857" s="148"/>
      <c r="E1857" s="141"/>
      <c r="F1857" s="141"/>
      <c r="G1857" s="141"/>
      <c r="H1857" s="141"/>
      <c r="I1857" s="141"/>
      <c r="J1857" s="141"/>
      <c r="K1857" s="141"/>
    </row>
    <row r="1858" spans="1:11" x14ac:dyDescent="0.25">
      <c r="A1858" s="148"/>
      <c r="B1858" s="148"/>
      <c r="C1858" s="148"/>
      <c r="D1858" s="148"/>
      <c r="E1858" s="141"/>
      <c r="F1858" s="141"/>
      <c r="G1858" s="141"/>
      <c r="H1858" s="141"/>
      <c r="I1858" s="141"/>
      <c r="J1858" s="141"/>
      <c r="K1858" s="141"/>
    </row>
    <row r="1859" spans="1:11" x14ac:dyDescent="0.25">
      <c r="A1859" s="148"/>
      <c r="B1859" s="148"/>
      <c r="C1859" s="148"/>
      <c r="D1859" s="148"/>
      <c r="E1859" s="141"/>
      <c r="F1859" s="141"/>
      <c r="G1859" s="141"/>
      <c r="H1859" s="141"/>
      <c r="I1859" s="141"/>
      <c r="J1859" s="141"/>
      <c r="K1859" s="141"/>
    </row>
    <row r="1860" spans="1:11" x14ac:dyDescent="0.25">
      <c r="A1860" s="148"/>
      <c r="B1860" s="148"/>
      <c r="C1860" s="148"/>
      <c r="D1860" s="148"/>
      <c r="E1860" s="141"/>
      <c r="F1860" s="141"/>
      <c r="G1860" s="141"/>
      <c r="H1860" s="141"/>
      <c r="I1860" s="141"/>
      <c r="J1860" s="141"/>
      <c r="K1860" s="141"/>
    </row>
    <row r="1861" spans="1:11" x14ac:dyDescent="0.25">
      <c r="A1861" s="148"/>
      <c r="B1861" s="148"/>
      <c r="C1861" s="148"/>
      <c r="D1861" s="148"/>
      <c r="E1861" s="141"/>
      <c r="F1861" s="141"/>
      <c r="G1861" s="141"/>
      <c r="H1861" s="141"/>
      <c r="I1861" s="141"/>
      <c r="J1861" s="141"/>
      <c r="K1861" s="141"/>
    </row>
    <row r="1862" spans="1:11" x14ac:dyDescent="0.25">
      <c r="A1862" s="148"/>
      <c r="B1862" s="148"/>
      <c r="C1862" s="148"/>
      <c r="D1862" s="148"/>
      <c r="E1862" s="141"/>
      <c r="F1862" s="141"/>
      <c r="G1862" s="141"/>
      <c r="H1862" s="141"/>
      <c r="I1862" s="141"/>
      <c r="J1862" s="141"/>
      <c r="K1862" s="141"/>
    </row>
    <row r="1863" spans="1:11" x14ac:dyDescent="0.25">
      <c r="A1863" s="148"/>
      <c r="B1863" s="148"/>
      <c r="C1863" s="148"/>
      <c r="D1863" s="148"/>
      <c r="E1863" s="141"/>
      <c r="F1863" s="141"/>
      <c r="G1863" s="141"/>
      <c r="H1863" s="141"/>
      <c r="I1863" s="141"/>
      <c r="J1863" s="141"/>
      <c r="K1863" s="141"/>
    </row>
    <row r="1864" spans="1:11" x14ac:dyDescent="0.25">
      <c r="A1864" s="148"/>
      <c r="B1864" s="148"/>
      <c r="C1864" s="148"/>
      <c r="D1864" s="148"/>
      <c r="E1864" s="141"/>
      <c r="F1864" s="141"/>
      <c r="G1864" s="141"/>
      <c r="H1864" s="141"/>
      <c r="I1864" s="141"/>
      <c r="J1864" s="141"/>
      <c r="K1864" s="141"/>
    </row>
    <row r="1865" spans="1:11" x14ac:dyDescent="0.25">
      <c r="A1865" s="148"/>
      <c r="B1865" s="148"/>
      <c r="C1865" s="148"/>
      <c r="D1865" s="148"/>
      <c r="E1865" s="141"/>
      <c r="F1865" s="141"/>
      <c r="G1865" s="141"/>
      <c r="H1865" s="141"/>
      <c r="I1865" s="141"/>
      <c r="J1865" s="141"/>
      <c r="K1865" s="141"/>
    </row>
    <row r="1866" spans="1:11" x14ac:dyDescent="0.25">
      <c r="A1866" s="148"/>
      <c r="B1866" s="148"/>
      <c r="C1866" s="148"/>
      <c r="D1866" s="148"/>
      <c r="E1866" s="141"/>
      <c r="F1866" s="141"/>
      <c r="G1866" s="141"/>
      <c r="H1866" s="141"/>
      <c r="I1866" s="141"/>
      <c r="J1866" s="141"/>
      <c r="K1866" s="141"/>
    </row>
    <row r="1867" spans="1:11" x14ac:dyDescent="0.25">
      <c r="A1867" s="148"/>
      <c r="B1867" s="148"/>
      <c r="C1867" s="148"/>
      <c r="D1867" s="148"/>
      <c r="E1867" s="141"/>
      <c r="F1867" s="141"/>
      <c r="G1867" s="141"/>
      <c r="H1867" s="141"/>
      <c r="I1867" s="141"/>
      <c r="J1867" s="141"/>
      <c r="K1867" s="141"/>
    </row>
    <row r="1868" spans="1:11" x14ac:dyDescent="0.25">
      <c r="A1868" s="148"/>
      <c r="B1868" s="148"/>
      <c r="C1868" s="148"/>
      <c r="D1868" s="148"/>
      <c r="E1868" s="141"/>
      <c r="F1868" s="141"/>
      <c r="G1868" s="141"/>
      <c r="H1868" s="141"/>
      <c r="I1868" s="141"/>
      <c r="J1868" s="141"/>
      <c r="K1868" s="141"/>
    </row>
    <row r="1869" spans="1:11" x14ac:dyDescent="0.25">
      <c r="A1869" s="148"/>
      <c r="B1869" s="148"/>
      <c r="C1869" s="148"/>
      <c r="D1869" s="148"/>
      <c r="E1869" s="141"/>
      <c r="F1869" s="141"/>
      <c r="G1869" s="141"/>
      <c r="H1869" s="141"/>
      <c r="I1869" s="141"/>
      <c r="J1869" s="141"/>
      <c r="K1869" s="141"/>
    </row>
    <row r="1870" spans="1:11" x14ac:dyDescent="0.25">
      <c r="A1870" s="148"/>
      <c r="B1870" s="148"/>
      <c r="C1870" s="148"/>
      <c r="D1870" s="148"/>
      <c r="E1870" s="141"/>
      <c r="F1870" s="141"/>
      <c r="G1870" s="141"/>
      <c r="H1870" s="141"/>
      <c r="I1870" s="141"/>
      <c r="J1870" s="141"/>
      <c r="K1870" s="141"/>
    </row>
    <row r="1871" spans="1:11" x14ac:dyDescent="0.25">
      <c r="A1871" s="148"/>
      <c r="B1871" s="148"/>
      <c r="C1871" s="148"/>
      <c r="D1871" s="148"/>
      <c r="E1871" s="141"/>
      <c r="F1871" s="141"/>
      <c r="G1871" s="141"/>
      <c r="H1871" s="141"/>
      <c r="I1871" s="141"/>
      <c r="J1871" s="141"/>
      <c r="K1871" s="141"/>
    </row>
    <row r="1872" spans="1:11" x14ac:dyDescent="0.25">
      <c r="A1872" s="148"/>
      <c r="B1872" s="148"/>
      <c r="C1872" s="148"/>
      <c r="D1872" s="148"/>
      <c r="E1872" s="141"/>
      <c r="F1872" s="141"/>
      <c r="G1872" s="141"/>
      <c r="H1872" s="141"/>
      <c r="I1872" s="141"/>
      <c r="J1872" s="141"/>
      <c r="K1872" s="141"/>
    </row>
    <row r="1873" spans="1:11" x14ac:dyDescent="0.25">
      <c r="A1873" s="148"/>
      <c r="B1873" s="148"/>
      <c r="C1873" s="148"/>
      <c r="D1873" s="148"/>
      <c r="E1873" s="141"/>
      <c r="F1873" s="141"/>
      <c r="G1873" s="141"/>
      <c r="H1873" s="141"/>
      <c r="I1873" s="141"/>
      <c r="J1873" s="141"/>
      <c r="K1873" s="141"/>
    </row>
    <row r="1874" spans="1:11" x14ac:dyDescent="0.25">
      <c r="A1874" s="148"/>
      <c r="B1874" s="148"/>
      <c r="C1874" s="148"/>
      <c r="D1874" s="148"/>
      <c r="E1874" s="141"/>
      <c r="F1874" s="141"/>
      <c r="G1874" s="141"/>
      <c r="H1874" s="141"/>
      <c r="I1874" s="141"/>
      <c r="J1874" s="141"/>
      <c r="K1874" s="141"/>
    </row>
    <row r="1875" spans="1:11" x14ac:dyDescent="0.25">
      <c r="A1875" s="148"/>
      <c r="B1875" s="148"/>
      <c r="C1875" s="148"/>
      <c r="D1875" s="148"/>
      <c r="E1875" s="141"/>
      <c r="F1875" s="141"/>
      <c r="G1875" s="141"/>
      <c r="H1875" s="141"/>
      <c r="I1875" s="141"/>
      <c r="J1875" s="141"/>
      <c r="K1875" s="141"/>
    </row>
    <row r="1876" spans="1:11" x14ac:dyDescent="0.25">
      <c r="A1876" s="148"/>
      <c r="B1876" s="148"/>
      <c r="C1876" s="148"/>
      <c r="D1876" s="148"/>
      <c r="E1876" s="141"/>
      <c r="F1876" s="141"/>
      <c r="G1876" s="141"/>
      <c r="H1876" s="141"/>
      <c r="I1876" s="141"/>
      <c r="J1876" s="141"/>
      <c r="K1876" s="141"/>
    </row>
    <row r="1877" spans="1:11" x14ac:dyDescent="0.25">
      <c r="A1877" s="148"/>
      <c r="B1877" s="148"/>
      <c r="C1877" s="148"/>
      <c r="D1877" s="148"/>
      <c r="E1877" s="141"/>
      <c r="F1877" s="141"/>
      <c r="G1877" s="141"/>
      <c r="H1877" s="141"/>
      <c r="I1877" s="141"/>
      <c r="J1877" s="141"/>
      <c r="K1877" s="141"/>
    </row>
    <row r="1878" spans="1:11" x14ac:dyDescent="0.25">
      <c r="A1878" s="148"/>
      <c r="B1878" s="148"/>
      <c r="C1878" s="148"/>
      <c r="D1878" s="148"/>
      <c r="E1878" s="141"/>
      <c r="F1878" s="141"/>
      <c r="G1878" s="141"/>
      <c r="H1878" s="141"/>
      <c r="I1878" s="141"/>
      <c r="J1878" s="141"/>
      <c r="K1878" s="141"/>
    </row>
    <row r="1879" spans="1:11" x14ac:dyDescent="0.25">
      <c r="A1879" s="148"/>
      <c r="B1879" s="148"/>
      <c r="C1879" s="148"/>
      <c r="D1879" s="148"/>
      <c r="E1879" s="141"/>
      <c r="F1879" s="141"/>
      <c r="G1879" s="141"/>
      <c r="H1879" s="141"/>
      <c r="I1879" s="141"/>
      <c r="J1879" s="141"/>
      <c r="K1879" s="141"/>
    </row>
    <row r="1880" spans="1:11" x14ac:dyDescent="0.25">
      <c r="A1880" s="148"/>
      <c r="B1880" s="148"/>
      <c r="C1880" s="148"/>
      <c r="D1880" s="148"/>
      <c r="E1880" s="141"/>
      <c r="F1880" s="141"/>
      <c r="G1880" s="141"/>
      <c r="H1880" s="141"/>
      <c r="I1880" s="141"/>
      <c r="J1880" s="141"/>
      <c r="K1880" s="141"/>
    </row>
    <row r="1881" spans="1:11" x14ac:dyDescent="0.25">
      <c r="A1881" s="148"/>
      <c r="B1881" s="148"/>
      <c r="C1881" s="148"/>
      <c r="D1881" s="148"/>
      <c r="E1881" s="141"/>
      <c r="F1881" s="141"/>
      <c r="G1881" s="141"/>
      <c r="H1881" s="141"/>
      <c r="I1881" s="141"/>
      <c r="J1881" s="141"/>
      <c r="K1881" s="141"/>
    </row>
    <row r="1882" spans="1:11" x14ac:dyDescent="0.25">
      <c r="A1882" s="148"/>
      <c r="B1882" s="148"/>
      <c r="C1882" s="148"/>
      <c r="D1882" s="148"/>
      <c r="E1882" s="141"/>
      <c r="F1882" s="141"/>
      <c r="G1882" s="141"/>
      <c r="H1882" s="141"/>
      <c r="I1882" s="141"/>
      <c r="J1882" s="141"/>
      <c r="K1882" s="141"/>
    </row>
    <row r="1883" spans="1:11" x14ac:dyDescent="0.25">
      <c r="A1883" s="148"/>
      <c r="B1883" s="148"/>
      <c r="C1883" s="148"/>
      <c r="D1883" s="148"/>
      <c r="E1883" s="141"/>
      <c r="F1883" s="141"/>
      <c r="G1883" s="141"/>
      <c r="H1883" s="141"/>
      <c r="I1883" s="141"/>
      <c r="J1883" s="141"/>
      <c r="K1883" s="141"/>
    </row>
    <row r="1884" spans="1:11" x14ac:dyDescent="0.25">
      <c r="A1884" s="148"/>
      <c r="B1884" s="148"/>
      <c r="C1884" s="148"/>
      <c r="D1884" s="148"/>
      <c r="E1884" s="141"/>
      <c r="F1884" s="141"/>
      <c r="G1884" s="141"/>
      <c r="H1884" s="141"/>
      <c r="I1884" s="141"/>
      <c r="J1884" s="141"/>
      <c r="K1884" s="141"/>
    </row>
    <row r="1885" spans="1:11" x14ac:dyDescent="0.25">
      <c r="A1885" s="148"/>
      <c r="B1885" s="148"/>
      <c r="C1885" s="148"/>
      <c r="D1885" s="148"/>
      <c r="E1885" s="141"/>
      <c r="F1885" s="141"/>
      <c r="G1885" s="141"/>
      <c r="H1885" s="141"/>
      <c r="I1885" s="141"/>
      <c r="J1885" s="141"/>
      <c r="K1885" s="141"/>
    </row>
    <row r="1886" spans="1:11" x14ac:dyDescent="0.25">
      <c r="A1886" s="148"/>
      <c r="B1886" s="148"/>
      <c r="C1886" s="148"/>
      <c r="D1886" s="148"/>
      <c r="E1886" s="141"/>
      <c r="F1886" s="141"/>
      <c r="G1886" s="141"/>
      <c r="H1886" s="141"/>
      <c r="I1886" s="141"/>
      <c r="J1886" s="141"/>
      <c r="K1886" s="141"/>
    </row>
    <row r="1887" spans="1:11" x14ac:dyDescent="0.25">
      <c r="A1887" s="148"/>
      <c r="B1887" s="148"/>
      <c r="C1887" s="148"/>
      <c r="D1887" s="148"/>
      <c r="E1887" s="141"/>
      <c r="F1887" s="141"/>
      <c r="G1887" s="141"/>
      <c r="H1887" s="141"/>
      <c r="I1887" s="141"/>
      <c r="J1887" s="141"/>
      <c r="K1887" s="141"/>
    </row>
    <row r="1888" spans="1:11" x14ac:dyDescent="0.25">
      <c r="A1888" s="148"/>
      <c r="B1888" s="148"/>
      <c r="C1888" s="148"/>
      <c r="D1888" s="148"/>
      <c r="E1888" s="141"/>
      <c r="F1888" s="141"/>
      <c r="G1888" s="141"/>
      <c r="H1888" s="141"/>
      <c r="I1888" s="141"/>
      <c r="J1888" s="141"/>
      <c r="K1888" s="141"/>
    </row>
    <row r="1889" spans="1:11" x14ac:dyDescent="0.25">
      <c r="A1889" s="148"/>
      <c r="B1889" s="148"/>
      <c r="C1889" s="148"/>
      <c r="D1889" s="148"/>
      <c r="E1889" s="141"/>
      <c r="F1889" s="141"/>
      <c r="G1889" s="141"/>
      <c r="H1889" s="141"/>
      <c r="I1889" s="141"/>
      <c r="J1889" s="141"/>
      <c r="K1889" s="141"/>
    </row>
    <row r="1890" spans="1:11" x14ac:dyDescent="0.25">
      <c r="A1890" s="148"/>
      <c r="B1890" s="148"/>
      <c r="C1890" s="148"/>
      <c r="D1890" s="148"/>
      <c r="E1890" s="141"/>
      <c r="F1890" s="141"/>
      <c r="G1890" s="141"/>
      <c r="H1890" s="141"/>
      <c r="I1890" s="141"/>
      <c r="J1890" s="141"/>
      <c r="K1890" s="141"/>
    </row>
    <row r="1891" spans="1:11" x14ac:dyDescent="0.25">
      <c r="A1891" s="148"/>
      <c r="B1891" s="148"/>
      <c r="C1891" s="148"/>
      <c r="D1891" s="148"/>
      <c r="E1891" s="141"/>
      <c r="F1891" s="141"/>
      <c r="G1891" s="141"/>
      <c r="H1891" s="141"/>
      <c r="I1891" s="141"/>
      <c r="J1891" s="141"/>
      <c r="K1891" s="141"/>
    </row>
    <row r="1892" spans="1:11" x14ac:dyDescent="0.25">
      <c r="A1892" s="148"/>
      <c r="B1892" s="148"/>
      <c r="C1892" s="148"/>
      <c r="D1892" s="148"/>
      <c r="E1892" s="141"/>
      <c r="F1892" s="141"/>
      <c r="G1892" s="141"/>
      <c r="H1892" s="141"/>
      <c r="I1892" s="141"/>
      <c r="J1892" s="141"/>
      <c r="K1892" s="141"/>
    </row>
    <row r="1893" spans="1:11" x14ac:dyDescent="0.25">
      <c r="A1893" s="148"/>
      <c r="B1893" s="148"/>
      <c r="C1893" s="148"/>
      <c r="D1893" s="148"/>
      <c r="E1893" s="141"/>
      <c r="F1893" s="141"/>
      <c r="G1893" s="141"/>
      <c r="H1893" s="141"/>
      <c r="I1893" s="141"/>
      <c r="J1893" s="141"/>
      <c r="K1893" s="141"/>
    </row>
    <row r="1894" spans="1:11" x14ac:dyDescent="0.25">
      <c r="A1894" s="148"/>
      <c r="B1894" s="148"/>
      <c r="C1894" s="148"/>
      <c r="D1894" s="148"/>
      <c r="E1894" s="141"/>
      <c r="F1894" s="141"/>
      <c r="G1894" s="141"/>
      <c r="H1894" s="141"/>
      <c r="I1894" s="141"/>
      <c r="J1894" s="141"/>
      <c r="K1894" s="141"/>
    </row>
    <row r="1895" spans="1:11" x14ac:dyDescent="0.25">
      <c r="A1895" s="148"/>
      <c r="B1895" s="148"/>
      <c r="C1895" s="148"/>
      <c r="D1895" s="148"/>
      <c r="E1895" s="141"/>
      <c r="F1895" s="141"/>
      <c r="G1895" s="141"/>
      <c r="H1895" s="141"/>
      <c r="I1895" s="141"/>
      <c r="J1895" s="141"/>
      <c r="K1895" s="141"/>
    </row>
    <row r="1896" spans="1:11" x14ac:dyDescent="0.25">
      <c r="A1896" s="148"/>
      <c r="B1896" s="148"/>
      <c r="C1896" s="148"/>
      <c r="D1896" s="148"/>
      <c r="E1896" s="141"/>
      <c r="F1896" s="141"/>
      <c r="G1896" s="141"/>
      <c r="H1896" s="141"/>
      <c r="I1896" s="141"/>
      <c r="J1896" s="141"/>
      <c r="K1896" s="141"/>
    </row>
    <row r="1897" spans="1:11" x14ac:dyDescent="0.25">
      <c r="A1897" s="148"/>
      <c r="B1897" s="148"/>
      <c r="C1897" s="148"/>
      <c r="D1897" s="148"/>
      <c r="E1897" s="141"/>
      <c r="F1897" s="141"/>
      <c r="G1897" s="141"/>
      <c r="H1897" s="141"/>
      <c r="I1897" s="141"/>
      <c r="J1897" s="141"/>
      <c r="K1897" s="141"/>
    </row>
    <row r="1898" spans="1:11" x14ac:dyDescent="0.25">
      <c r="A1898" s="148"/>
      <c r="B1898" s="148"/>
      <c r="C1898" s="148"/>
      <c r="D1898" s="148"/>
      <c r="E1898" s="141"/>
      <c r="F1898" s="141"/>
      <c r="G1898" s="141"/>
      <c r="H1898" s="141"/>
      <c r="I1898" s="141"/>
      <c r="J1898" s="141"/>
      <c r="K1898" s="141"/>
    </row>
    <row r="1899" spans="1:11" x14ac:dyDescent="0.25">
      <c r="A1899" s="148"/>
      <c r="B1899" s="148"/>
      <c r="C1899" s="148"/>
      <c r="D1899" s="148"/>
      <c r="E1899" s="141"/>
      <c r="F1899" s="141"/>
      <c r="G1899" s="141"/>
      <c r="H1899" s="141"/>
      <c r="I1899" s="141"/>
      <c r="J1899" s="141"/>
      <c r="K1899" s="141"/>
    </row>
    <row r="1900" spans="1:11" x14ac:dyDescent="0.25">
      <c r="A1900" s="148"/>
      <c r="B1900" s="148"/>
      <c r="C1900" s="148"/>
      <c r="D1900" s="148"/>
      <c r="E1900" s="141"/>
      <c r="F1900" s="141"/>
      <c r="G1900" s="141"/>
      <c r="H1900" s="141"/>
      <c r="I1900" s="141"/>
      <c r="J1900" s="141"/>
      <c r="K1900" s="141"/>
    </row>
    <row r="1901" spans="1:11" x14ac:dyDescent="0.25">
      <c r="A1901" s="148"/>
      <c r="B1901" s="148"/>
      <c r="C1901" s="148"/>
      <c r="D1901" s="148"/>
      <c r="E1901" s="141"/>
      <c r="F1901" s="141"/>
      <c r="G1901" s="141"/>
      <c r="H1901" s="141"/>
      <c r="I1901" s="141"/>
      <c r="J1901" s="141"/>
      <c r="K1901" s="141"/>
    </row>
    <row r="1902" spans="1:11" x14ac:dyDescent="0.25">
      <c r="A1902" s="148"/>
      <c r="B1902" s="148"/>
      <c r="C1902" s="148"/>
      <c r="D1902" s="148"/>
      <c r="E1902" s="141"/>
      <c r="F1902" s="141"/>
      <c r="G1902" s="141"/>
      <c r="H1902" s="141"/>
      <c r="I1902" s="141"/>
      <c r="J1902" s="141"/>
      <c r="K1902" s="141"/>
    </row>
    <row r="1903" spans="1:11" x14ac:dyDescent="0.25">
      <c r="A1903" s="148"/>
      <c r="B1903" s="148"/>
      <c r="C1903" s="148"/>
      <c r="D1903" s="148"/>
      <c r="E1903" s="141"/>
      <c r="F1903" s="141"/>
      <c r="G1903" s="141"/>
      <c r="H1903" s="141"/>
      <c r="I1903" s="141"/>
      <c r="J1903" s="141"/>
      <c r="K1903" s="141"/>
    </row>
    <row r="1904" spans="1:11" x14ac:dyDescent="0.25">
      <c r="A1904" s="148"/>
      <c r="B1904" s="148"/>
      <c r="C1904" s="148"/>
      <c r="D1904" s="148"/>
      <c r="E1904" s="141"/>
      <c r="F1904" s="141"/>
      <c r="G1904" s="141"/>
      <c r="H1904" s="141"/>
      <c r="I1904" s="141"/>
      <c r="J1904" s="141"/>
      <c r="K1904" s="141"/>
    </row>
    <row r="1905" spans="1:11" x14ac:dyDescent="0.25">
      <c r="A1905" s="148"/>
      <c r="B1905" s="148"/>
      <c r="C1905" s="148"/>
      <c r="D1905" s="148"/>
      <c r="E1905" s="141"/>
      <c r="F1905" s="141"/>
      <c r="G1905" s="141"/>
      <c r="H1905" s="141"/>
      <c r="I1905" s="141"/>
      <c r="J1905" s="141"/>
      <c r="K1905" s="141"/>
    </row>
    <row r="1906" spans="1:11" x14ac:dyDescent="0.25">
      <c r="A1906" s="148"/>
      <c r="B1906" s="148"/>
      <c r="C1906" s="148"/>
      <c r="D1906" s="148"/>
      <c r="E1906" s="141"/>
      <c r="F1906" s="141"/>
      <c r="G1906" s="141"/>
      <c r="H1906" s="141"/>
      <c r="I1906" s="141"/>
      <c r="J1906" s="141"/>
      <c r="K1906" s="141"/>
    </row>
    <row r="1907" spans="1:11" x14ac:dyDescent="0.25">
      <c r="A1907" s="148"/>
      <c r="B1907" s="148"/>
      <c r="C1907" s="148"/>
      <c r="D1907" s="148"/>
      <c r="E1907" s="141"/>
      <c r="F1907" s="141"/>
      <c r="G1907" s="141"/>
      <c r="H1907" s="141"/>
      <c r="I1907" s="141"/>
      <c r="J1907" s="141"/>
      <c r="K1907" s="141"/>
    </row>
    <row r="1908" spans="1:11" x14ac:dyDescent="0.25">
      <c r="A1908" s="148"/>
      <c r="B1908" s="148"/>
      <c r="C1908" s="148"/>
      <c r="D1908" s="148"/>
      <c r="E1908" s="141"/>
      <c r="F1908" s="141"/>
      <c r="G1908" s="141"/>
      <c r="H1908" s="141"/>
      <c r="I1908" s="141"/>
      <c r="J1908" s="141"/>
      <c r="K1908" s="141"/>
    </row>
    <row r="1909" spans="1:11" x14ac:dyDescent="0.25">
      <c r="A1909" s="148"/>
      <c r="B1909" s="148"/>
      <c r="C1909" s="148"/>
      <c r="D1909" s="148"/>
      <c r="E1909" s="141"/>
      <c r="F1909" s="141"/>
      <c r="G1909" s="141"/>
      <c r="H1909" s="141"/>
      <c r="I1909" s="141"/>
      <c r="J1909" s="141"/>
      <c r="K1909" s="141"/>
    </row>
    <row r="1910" spans="1:11" x14ac:dyDescent="0.25">
      <c r="A1910" s="148"/>
      <c r="B1910" s="148"/>
      <c r="C1910" s="148"/>
      <c r="D1910" s="148"/>
      <c r="E1910" s="141"/>
      <c r="F1910" s="141"/>
      <c r="G1910" s="141"/>
      <c r="H1910" s="141"/>
      <c r="I1910" s="141"/>
      <c r="J1910" s="141"/>
      <c r="K1910" s="141"/>
    </row>
    <row r="1911" spans="1:11" x14ac:dyDescent="0.25">
      <c r="A1911" s="148"/>
      <c r="B1911" s="148"/>
      <c r="C1911" s="148"/>
      <c r="D1911" s="148"/>
      <c r="E1911" s="141"/>
      <c r="F1911" s="141"/>
      <c r="G1911" s="141"/>
      <c r="H1911" s="141"/>
      <c r="I1911" s="141"/>
      <c r="J1911" s="141"/>
      <c r="K1911" s="141"/>
    </row>
    <row r="1912" spans="1:11" x14ac:dyDescent="0.25">
      <c r="A1912" s="148"/>
      <c r="B1912" s="148"/>
      <c r="C1912" s="148"/>
      <c r="D1912" s="148"/>
      <c r="E1912" s="141"/>
      <c r="F1912" s="141"/>
      <c r="G1912" s="141"/>
      <c r="H1912" s="141"/>
      <c r="I1912" s="141"/>
      <c r="J1912" s="141"/>
      <c r="K1912" s="141"/>
    </row>
    <row r="1913" spans="1:11" x14ac:dyDescent="0.25">
      <c r="A1913" s="148"/>
      <c r="B1913" s="148"/>
      <c r="C1913" s="148"/>
      <c r="D1913" s="148"/>
      <c r="E1913" s="141"/>
      <c r="F1913" s="141"/>
      <c r="G1913" s="141"/>
      <c r="H1913" s="141"/>
      <c r="I1913" s="141"/>
      <c r="J1913" s="141"/>
      <c r="K1913" s="141"/>
    </row>
    <row r="1914" spans="1:11" x14ac:dyDescent="0.25">
      <c r="A1914" s="148"/>
      <c r="B1914" s="148"/>
      <c r="C1914" s="148"/>
      <c r="D1914" s="148"/>
      <c r="E1914" s="141"/>
      <c r="F1914" s="141"/>
      <c r="G1914" s="141"/>
      <c r="H1914" s="141"/>
      <c r="I1914" s="141"/>
      <c r="J1914" s="141"/>
      <c r="K1914" s="141"/>
    </row>
    <row r="1915" spans="1:11" x14ac:dyDescent="0.25">
      <c r="A1915" s="148"/>
      <c r="B1915" s="148"/>
      <c r="C1915" s="148"/>
      <c r="D1915" s="148"/>
      <c r="E1915" s="141"/>
      <c r="F1915" s="141"/>
      <c r="G1915" s="141"/>
      <c r="H1915" s="141"/>
      <c r="I1915" s="141"/>
      <c r="J1915" s="141"/>
      <c r="K1915" s="141"/>
    </row>
    <row r="1916" spans="1:11" x14ac:dyDescent="0.25">
      <c r="A1916" s="148"/>
      <c r="B1916" s="148"/>
      <c r="C1916" s="148"/>
      <c r="D1916" s="148"/>
      <c r="E1916" s="141"/>
      <c r="F1916" s="141"/>
      <c r="G1916" s="141"/>
      <c r="H1916" s="141"/>
      <c r="I1916" s="141"/>
      <c r="J1916" s="141"/>
      <c r="K1916" s="141"/>
    </row>
    <row r="1917" spans="1:11" x14ac:dyDescent="0.25">
      <c r="A1917" s="148"/>
      <c r="B1917" s="148"/>
      <c r="C1917" s="148"/>
      <c r="D1917" s="148"/>
      <c r="E1917" s="141"/>
      <c r="F1917" s="141"/>
      <c r="G1917" s="141"/>
      <c r="H1917" s="141"/>
      <c r="I1917" s="141"/>
      <c r="J1917" s="141"/>
      <c r="K1917" s="141"/>
    </row>
    <row r="1918" spans="1:11" x14ac:dyDescent="0.25">
      <c r="A1918" s="148"/>
      <c r="B1918" s="148"/>
      <c r="C1918" s="148"/>
      <c r="D1918" s="148"/>
      <c r="E1918" s="141"/>
      <c r="F1918" s="141"/>
      <c r="G1918" s="141"/>
      <c r="H1918" s="141"/>
      <c r="I1918" s="141"/>
      <c r="J1918" s="141"/>
      <c r="K1918" s="141"/>
    </row>
    <row r="1919" spans="1:11" x14ac:dyDescent="0.25">
      <c r="A1919" s="148"/>
      <c r="B1919" s="148"/>
      <c r="C1919" s="148"/>
      <c r="D1919" s="148"/>
      <c r="E1919" s="141"/>
      <c r="F1919" s="141"/>
      <c r="G1919" s="141"/>
      <c r="H1919" s="141"/>
      <c r="I1919" s="141"/>
      <c r="J1919" s="141"/>
      <c r="K1919" s="141"/>
    </row>
    <row r="1920" spans="1:11" x14ac:dyDescent="0.25">
      <c r="A1920" s="148"/>
      <c r="B1920" s="148"/>
      <c r="C1920" s="148"/>
      <c r="D1920" s="148"/>
      <c r="E1920" s="141"/>
      <c r="F1920" s="141"/>
      <c r="G1920" s="141"/>
      <c r="H1920" s="141"/>
      <c r="I1920" s="141"/>
      <c r="J1920" s="141"/>
      <c r="K1920" s="141"/>
    </row>
    <row r="1921" spans="1:11" x14ac:dyDescent="0.25">
      <c r="A1921" s="148"/>
      <c r="B1921" s="148"/>
      <c r="C1921" s="148"/>
      <c r="D1921" s="148"/>
      <c r="E1921" s="141"/>
      <c r="F1921" s="141"/>
      <c r="G1921" s="141"/>
      <c r="H1921" s="141"/>
      <c r="I1921" s="141"/>
      <c r="J1921" s="141"/>
      <c r="K1921" s="141"/>
    </row>
    <row r="1922" spans="1:11" x14ac:dyDescent="0.25">
      <c r="A1922" s="148"/>
      <c r="B1922" s="148"/>
      <c r="C1922" s="148"/>
      <c r="D1922" s="148"/>
      <c r="E1922" s="141"/>
      <c r="F1922" s="141"/>
      <c r="G1922" s="141"/>
      <c r="H1922" s="141"/>
      <c r="I1922" s="141"/>
      <c r="J1922" s="141"/>
      <c r="K1922" s="141"/>
    </row>
    <row r="1923" spans="1:11" x14ac:dyDescent="0.25">
      <c r="A1923" s="148"/>
      <c r="B1923" s="148"/>
      <c r="C1923" s="148"/>
      <c r="D1923" s="148"/>
      <c r="E1923" s="141"/>
      <c r="F1923" s="141"/>
      <c r="G1923" s="141"/>
      <c r="H1923" s="141"/>
      <c r="I1923" s="141"/>
      <c r="J1923" s="141"/>
      <c r="K1923" s="141"/>
    </row>
    <row r="1924" spans="1:11" x14ac:dyDescent="0.25">
      <c r="A1924" s="148"/>
      <c r="B1924" s="148"/>
      <c r="C1924" s="148"/>
      <c r="D1924" s="148"/>
      <c r="E1924" s="141"/>
      <c r="F1924" s="141"/>
      <c r="G1924" s="141"/>
      <c r="H1924" s="141"/>
      <c r="I1924" s="141"/>
      <c r="J1924" s="141"/>
      <c r="K1924" s="141"/>
    </row>
    <row r="1925" spans="1:11" x14ac:dyDescent="0.25">
      <c r="A1925" s="148"/>
      <c r="B1925" s="148"/>
      <c r="C1925" s="148"/>
      <c r="D1925" s="148"/>
      <c r="E1925" s="141"/>
      <c r="F1925" s="141"/>
      <c r="G1925" s="141"/>
      <c r="H1925" s="141"/>
      <c r="I1925" s="141"/>
      <c r="J1925" s="141"/>
      <c r="K1925" s="141"/>
    </row>
    <row r="1926" spans="1:11" x14ac:dyDescent="0.25">
      <c r="A1926" s="148"/>
      <c r="B1926" s="148"/>
      <c r="C1926" s="148"/>
      <c r="D1926" s="148"/>
      <c r="E1926" s="141"/>
      <c r="F1926" s="141"/>
      <c r="G1926" s="141"/>
      <c r="H1926" s="141"/>
      <c r="I1926" s="141"/>
      <c r="J1926" s="141"/>
      <c r="K1926" s="141"/>
    </row>
    <row r="1927" spans="1:11" x14ac:dyDescent="0.25">
      <c r="A1927" s="148"/>
      <c r="B1927" s="148"/>
      <c r="C1927" s="148"/>
      <c r="D1927" s="148"/>
      <c r="E1927" s="141"/>
      <c r="F1927" s="141"/>
      <c r="G1927" s="141"/>
      <c r="H1927" s="141"/>
      <c r="I1927" s="141"/>
      <c r="J1927" s="141"/>
      <c r="K1927" s="141"/>
    </row>
    <row r="1928" spans="1:11" x14ac:dyDescent="0.25">
      <c r="A1928" s="148"/>
      <c r="B1928" s="148"/>
      <c r="C1928" s="148"/>
      <c r="D1928" s="148"/>
      <c r="E1928" s="141"/>
      <c r="F1928" s="141"/>
      <c r="G1928" s="141"/>
      <c r="H1928" s="141"/>
      <c r="I1928" s="141"/>
      <c r="J1928" s="141"/>
      <c r="K1928" s="141"/>
    </row>
    <row r="1929" spans="1:11" x14ac:dyDescent="0.25">
      <c r="A1929" s="148"/>
      <c r="B1929" s="148"/>
      <c r="C1929" s="148"/>
      <c r="D1929" s="148"/>
      <c r="E1929" s="141"/>
      <c r="F1929" s="141"/>
      <c r="G1929" s="141"/>
      <c r="H1929" s="141"/>
      <c r="I1929" s="141"/>
      <c r="J1929" s="141"/>
      <c r="K1929" s="141"/>
    </row>
    <row r="1930" spans="1:11" x14ac:dyDescent="0.25">
      <c r="A1930" s="148"/>
      <c r="B1930" s="148"/>
      <c r="C1930" s="148"/>
      <c r="D1930" s="148"/>
      <c r="E1930" s="141"/>
      <c r="F1930" s="141"/>
      <c r="G1930" s="141"/>
      <c r="H1930" s="141"/>
      <c r="I1930" s="141"/>
      <c r="J1930" s="141"/>
      <c r="K1930" s="141"/>
    </row>
    <row r="1931" spans="1:11" x14ac:dyDescent="0.25">
      <c r="A1931" s="148"/>
      <c r="B1931" s="148"/>
      <c r="C1931" s="148"/>
      <c r="D1931" s="148"/>
      <c r="E1931" s="141"/>
      <c r="F1931" s="141"/>
      <c r="G1931" s="141"/>
      <c r="H1931" s="141"/>
      <c r="I1931" s="141"/>
      <c r="J1931" s="141"/>
      <c r="K1931" s="141"/>
    </row>
    <row r="1932" spans="1:11" x14ac:dyDescent="0.25">
      <c r="A1932" s="148"/>
      <c r="B1932" s="148"/>
      <c r="C1932" s="148"/>
      <c r="D1932" s="148"/>
      <c r="E1932" s="141"/>
      <c r="F1932" s="141"/>
      <c r="G1932" s="141"/>
      <c r="H1932" s="141"/>
      <c r="I1932" s="141"/>
      <c r="J1932" s="141"/>
      <c r="K1932" s="141"/>
    </row>
    <row r="1933" spans="1:11" x14ac:dyDescent="0.25">
      <c r="A1933" s="148"/>
      <c r="B1933" s="148"/>
      <c r="C1933" s="148"/>
      <c r="D1933" s="148"/>
      <c r="E1933" s="141"/>
      <c r="F1933" s="141"/>
      <c r="G1933" s="141"/>
      <c r="H1933" s="141"/>
      <c r="I1933" s="141"/>
      <c r="J1933" s="141"/>
      <c r="K1933" s="141"/>
    </row>
    <row r="1934" spans="1:11" x14ac:dyDescent="0.25">
      <c r="A1934" s="148"/>
      <c r="B1934" s="148"/>
      <c r="C1934" s="148"/>
      <c r="D1934" s="148"/>
      <c r="E1934" s="141"/>
      <c r="F1934" s="141"/>
      <c r="G1934" s="141"/>
      <c r="H1934" s="141"/>
      <c r="I1934" s="141"/>
      <c r="J1934" s="141"/>
      <c r="K1934" s="141"/>
    </row>
    <row r="1935" spans="1:11" x14ac:dyDescent="0.25">
      <c r="A1935" s="148"/>
      <c r="B1935" s="148"/>
      <c r="C1935" s="148"/>
      <c r="D1935" s="148"/>
      <c r="E1935" s="141"/>
      <c r="F1935" s="141"/>
      <c r="G1935" s="141"/>
      <c r="H1935" s="141"/>
      <c r="I1935" s="141"/>
      <c r="J1935" s="141"/>
      <c r="K1935" s="141"/>
    </row>
    <row r="1936" spans="1:11" x14ac:dyDescent="0.25">
      <c r="A1936" s="148"/>
      <c r="B1936" s="148"/>
      <c r="C1936" s="148"/>
      <c r="D1936" s="148"/>
      <c r="E1936" s="141"/>
      <c r="F1936" s="141"/>
      <c r="G1936" s="141"/>
      <c r="H1936" s="141"/>
      <c r="I1936" s="141"/>
      <c r="J1936" s="141"/>
      <c r="K1936" s="141"/>
    </row>
    <row r="1937" spans="1:11" x14ac:dyDescent="0.25">
      <c r="A1937" s="148"/>
      <c r="B1937" s="148"/>
      <c r="C1937" s="148"/>
      <c r="D1937" s="148"/>
      <c r="E1937" s="141"/>
      <c r="F1937" s="141"/>
      <c r="G1937" s="141"/>
      <c r="H1937" s="141"/>
      <c r="I1937" s="141"/>
      <c r="J1937" s="141"/>
      <c r="K1937" s="141"/>
    </row>
    <row r="1938" spans="1:11" x14ac:dyDescent="0.25">
      <c r="A1938" s="148"/>
      <c r="B1938" s="148"/>
      <c r="C1938" s="148"/>
      <c r="D1938" s="148"/>
      <c r="E1938" s="141"/>
      <c r="F1938" s="141"/>
      <c r="G1938" s="141"/>
      <c r="H1938" s="141"/>
      <c r="I1938" s="141"/>
      <c r="J1938" s="141"/>
      <c r="K1938" s="141"/>
    </row>
    <row r="1939" spans="1:11" x14ac:dyDescent="0.25">
      <c r="A1939" s="148"/>
      <c r="B1939" s="148"/>
      <c r="C1939" s="148"/>
      <c r="D1939" s="148"/>
      <c r="E1939" s="141"/>
      <c r="F1939" s="141"/>
      <c r="G1939" s="141"/>
      <c r="H1939" s="141"/>
      <c r="I1939" s="141"/>
      <c r="J1939" s="141"/>
      <c r="K1939" s="141"/>
    </row>
    <row r="1940" spans="1:11" x14ac:dyDescent="0.25">
      <c r="A1940" s="148"/>
      <c r="B1940" s="148"/>
      <c r="C1940" s="148"/>
      <c r="D1940" s="148"/>
      <c r="E1940" s="141"/>
      <c r="F1940" s="141"/>
      <c r="G1940" s="141"/>
      <c r="H1940" s="141"/>
      <c r="I1940" s="141"/>
      <c r="J1940" s="141"/>
      <c r="K1940" s="141"/>
    </row>
    <row r="1941" spans="1:11" x14ac:dyDescent="0.25">
      <c r="A1941" s="148"/>
      <c r="B1941" s="148"/>
      <c r="C1941" s="148"/>
      <c r="D1941" s="148"/>
      <c r="E1941" s="141"/>
      <c r="F1941" s="141"/>
      <c r="G1941" s="141"/>
      <c r="H1941" s="141"/>
      <c r="I1941" s="141"/>
      <c r="J1941" s="141"/>
      <c r="K1941" s="141"/>
    </row>
    <row r="1942" spans="1:11" x14ac:dyDescent="0.25">
      <c r="A1942" s="148"/>
      <c r="B1942" s="148"/>
      <c r="C1942" s="148"/>
      <c r="D1942" s="148"/>
      <c r="E1942" s="141"/>
      <c r="F1942" s="141"/>
      <c r="G1942" s="141"/>
      <c r="H1942" s="141"/>
      <c r="I1942" s="141"/>
      <c r="J1942" s="141"/>
      <c r="K1942" s="141"/>
    </row>
    <row r="1943" spans="1:11" x14ac:dyDescent="0.25">
      <c r="A1943" s="148"/>
      <c r="B1943" s="148"/>
      <c r="C1943" s="148"/>
      <c r="D1943" s="148"/>
      <c r="E1943" s="141"/>
      <c r="F1943" s="141"/>
      <c r="G1943" s="141"/>
      <c r="H1943" s="141"/>
      <c r="I1943" s="141"/>
      <c r="J1943" s="141"/>
      <c r="K1943" s="141"/>
    </row>
    <row r="1944" spans="1:11" x14ac:dyDescent="0.25">
      <c r="A1944" s="148"/>
      <c r="B1944" s="148"/>
      <c r="C1944" s="148"/>
      <c r="D1944" s="148"/>
      <c r="E1944" s="141"/>
      <c r="F1944" s="141"/>
      <c r="G1944" s="141"/>
      <c r="H1944" s="141"/>
      <c r="I1944" s="141"/>
      <c r="J1944" s="141"/>
      <c r="K1944" s="141"/>
    </row>
    <row r="1945" spans="1:11" x14ac:dyDescent="0.25">
      <c r="A1945" s="148"/>
      <c r="B1945" s="148"/>
      <c r="C1945" s="148"/>
      <c r="D1945" s="148"/>
      <c r="E1945" s="141"/>
      <c r="F1945" s="141"/>
      <c r="G1945" s="141"/>
      <c r="H1945" s="141"/>
      <c r="I1945" s="141"/>
      <c r="J1945" s="141"/>
      <c r="K1945" s="141"/>
    </row>
    <row r="1946" spans="1:11" x14ac:dyDescent="0.25">
      <c r="A1946" s="148"/>
      <c r="B1946" s="148"/>
      <c r="C1946" s="148"/>
      <c r="D1946" s="148"/>
      <c r="E1946" s="141"/>
      <c r="F1946" s="141"/>
      <c r="G1946" s="141"/>
      <c r="H1946" s="141"/>
      <c r="I1946" s="141"/>
      <c r="J1946" s="141"/>
      <c r="K1946" s="141"/>
    </row>
    <row r="1947" spans="1:11" x14ac:dyDescent="0.25">
      <c r="A1947" s="148"/>
      <c r="B1947" s="148"/>
      <c r="C1947" s="148"/>
      <c r="D1947" s="148"/>
      <c r="E1947" s="141"/>
      <c r="F1947" s="141"/>
      <c r="G1947" s="141"/>
      <c r="H1947" s="141"/>
      <c r="I1947" s="141"/>
      <c r="J1947" s="141"/>
      <c r="K1947" s="141"/>
    </row>
    <row r="1948" spans="1:11" x14ac:dyDescent="0.25">
      <c r="A1948" s="148"/>
      <c r="B1948" s="148"/>
      <c r="C1948" s="148"/>
      <c r="D1948" s="148"/>
      <c r="E1948" s="141"/>
      <c r="F1948" s="141"/>
      <c r="G1948" s="141"/>
      <c r="H1948" s="141"/>
      <c r="I1948" s="141"/>
      <c r="J1948" s="141"/>
      <c r="K1948" s="141"/>
    </row>
    <row r="1949" spans="1:11" x14ac:dyDescent="0.25">
      <c r="A1949" s="148"/>
      <c r="B1949" s="148"/>
      <c r="C1949" s="148"/>
      <c r="D1949" s="148"/>
      <c r="E1949" s="141"/>
      <c r="F1949" s="141"/>
      <c r="G1949" s="141"/>
      <c r="H1949" s="141"/>
      <c r="I1949" s="141"/>
      <c r="J1949" s="141"/>
      <c r="K1949" s="141"/>
    </row>
    <row r="1950" spans="1:11" x14ac:dyDescent="0.25">
      <c r="A1950" s="148"/>
      <c r="B1950" s="148"/>
      <c r="C1950" s="148"/>
      <c r="D1950" s="148"/>
      <c r="E1950" s="141"/>
      <c r="F1950" s="141"/>
      <c r="G1950" s="141"/>
      <c r="H1950" s="141"/>
      <c r="I1950" s="141"/>
      <c r="J1950" s="141"/>
      <c r="K1950" s="141"/>
    </row>
    <row r="1951" spans="1:11" x14ac:dyDescent="0.25">
      <c r="A1951" s="148"/>
      <c r="B1951" s="148"/>
      <c r="C1951" s="148"/>
      <c r="D1951" s="148"/>
      <c r="E1951" s="141"/>
      <c r="F1951" s="141"/>
      <c r="G1951" s="141"/>
      <c r="H1951" s="141"/>
      <c r="I1951" s="141"/>
      <c r="J1951" s="141"/>
      <c r="K1951" s="141"/>
    </row>
    <row r="1952" spans="1:11" x14ac:dyDescent="0.25">
      <c r="A1952" s="148"/>
      <c r="B1952" s="148"/>
      <c r="C1952" s="148"/>
      <c r="D1952" s="148"/>
      <c r="E1952" s="141"/>
      <c r="F1952" s="141"/>
      <c r="G1952" s="141"/>
      <c r="H1952" s="141"/>
      <c r="I1952" s="141"/>
      <c r="J1952" s="141"/>
      <c r="K1952" s="141"/>
    </row>
    <row r="1953" spans="1:11" x14ac:dyDescent="0.25">
      <c r="A1953" s="148"/>
      <c r="B1953" s="148"/>
      <c r="C1953" s="148"/>
      <c r="D1953" s="148"/>
      <c r="E1953" s="141"/>
      <c r="F1953" s="141"/>
      <c r="G1953" s="141"/>
      <c r="H1953" s="141"/>
      <c r="I1953" s="141"/>
      <c r="J1953" s="141"/>
      <c r="K1953" s="141"/>
    </row>
    <row r="1954" spans="1:11" x14ac:dyDescent="0.25">
      <c r="A1954" s="148"/>
      <c r="B1954" s="148"/>
      <c r="C1954" s="148"/>
      <c r="D1954" s="148"/>
      <c r="E1954" s="141"/>
      <c r="F1954" s="141"/>
      <c r="G1954" s="141"/>
      <c r="H1954" s="141"/>
      <c r="I1954" s="141"/>
      <c r="J1954" s="141"/>
      <c r="K1954" s="141"/>
    </row>
    <row r="1955" spans="1:11" x14ac:dyDescent="0.25">
      <c r="A1955" s="148"/>
      <c r="B1955" s="148"/>
      <c r="C1955" s="148"/>
      <c r="D1955" s="148"/>
      <c r="E1955" s="141"/>
      <c r="F1955" s="141"/>
      <c r="G1955" s="141"/>
      <c r="H1955" s="141"/>
      <c r="I1955" s="141"/>
      <c r="J1955" s="141"/>
      <c r="K1955" s="141"/>
    </row>
    <row r="1956" spans="1:11" x14ac:dyDescent="0.25">
      <c r="A1956" s="148"/>
      <c r="B1956" s="148"/>
      <c r="C1956" s="148"/>
      <c r="D1956" s="148"/>
      <c r="E1956" s="141"/>
      <c r="F1956" s="141"/>
      <c r="G1956" s="141"/>
      <c r="H1956" s="141"/>
      <c r="I1956" s="141"/>
      <c r="J1956" s="141"/>
      <c r="K1956" s="141"/>
    </row>
    <row r="1957" spans="1:11" x14ac:dyDescent="0.25">
      <c r="A1957" s="148"/>
      <c r="B1957" s="148"/>
      <c r="C1957" s="148"/>
      <c r="D1957" s="148"/>
      <c r="E1957" s="141"/>
      <c r="F1957" s="141"/>
      <c r="G1957" s="141"/>
      <c r="H1957" s="141"/>
      <c r="I1957" s="141"/>
      <c r="J1957" s="141"/>
      <c r="K1957" s="141"/>
    </row>
    <row r="1958" spans="1:11" x14ac:dyDescent="0.25">
      <c r="A1958" s="148"/>
      <c r="B1958" s="148"/>
      <c r="C1958" s="148"/>
      <c r="D1958" s="148"/>
      <c r="E1958" s="141"/>
      <c r="F1958" s="141"/>
      <c r="G1958" s="141"/>
      <c r="H1958" s="141"/>
      <c r="I1958" s="141"/>
      <c r="J1958" s="141"/>
      <c r="K1958" s="141"/>
    </row>
    <row r="1959" spans="1:11" x14ac:dyDescent="0.25">
      <c r="A1959" s="148"/>
      <c r="B1959" s="148"/>
      <c r="C1959" s="148"/>
      <c r="D1959" s="148"/>
      <c r="E1959" s="141"/>
      <c r="F1959" s="141"/>
      <c r="G1959" s="141"/>
      <c r="H1959" s="141"/>
      <c r="I1959" s="141"/>
      <c r="J1959" s="141"/>
      <c r="K1959" s="141"/>
    </row>
    <row r="1960" spans="1:11" x14ac:dyDescent="0.25">
      <c r="A1960" s="148"/>
      <c r="B1960" s="148"/>
      <c r="C1960" s="148"/>
      <c r="D1960" s="148"/>
      <c r="E1960" s="141"/>
      <c r="F1960" s="141"/>
      <c r="G1960" s="141"/>
      <c r="H1960" s="141"/>
      <c r="I1960" s="141"/>
      <c r="J1960" s="141"/>
      <c r="K1960" s="141"/>
    </row>
    <row r="1961" spans="1:11" x14ac:dyDescent="0.25">
      <c r="A1961" s="148"/>
      <c r="B1961" s="148"/>
      <c r="C1961" s="148"/>
      <c r="D1961" s="148"/>
      <c r="E1961" s="141"/>
      <c r="F1961" s="141"/>
      <c r="G1961" s="141"/>
      <c r="H1961" s="141"/>
      <c r="I1961" s="141"/>
      <c r="J1961" s="141"/>
      <c r="K1961" s="141"/>
    </row>
    <row r="1962" spans="1:11" x14ac:dyDescent="0.25">
      <c r="A1962" s="148"/>
      <c r="B1962" s="148"/>
      <c r="C1962" s="148"/>
      <c r="D1962" s="148"/>
      <c r="E1962" s="141"/>
      <c r="F1962" s="141"/>
      <c r="G1962" s="141"/>
      <c r="H1962" s="141"/>
      <c r="I1962" s="141"/>
      <c r="J1962" s="141"/>
      <c r="K1962" s="141"/>
    </row>
    <row r="1963" spans="1:11" x14ac:dyDescent="0.25">
      <c r="A1963" s="148"/>
      <c r="B1963" s="148"/>
      <c r="C1963" s="148"/>
      <c r="D1963" s="148"/>
      <c r="E1963" s="141"/>
      <c r="F1963" s="141"/>
      <c r="G1963" s="141"/>
      <c r="H1963" s="141"/>
      <c r="I1963" s="141"/>
      <c r="J1963" s="141"/>
      <c r="K1963" s="141"/>
    </row>
    <row r="1964" spans="1:11" x14ac:dyDescent="0.25">
      <c r="A1964" s="148"/>
      <c r="B1964" s="148"/>
      <c r="C1964" s="148"/>
      <c r="D1964" s="148"/>
      <c r="E1964" s="141"/>
      <c r="F1964" s="141"/>
      <c r="G1964" s="141"/>
      <c r="H1964" s="141"/>
      <c r="I1964" s="141"/>
      <c r="J1964" s="141"/>
      <c r="K1964" s="141"/>
    </row>
    <row r="1965" spans="1:11" x14ac:dyDescent="0.25">
      <c r="A1965" s="148"/>
      <c r="B1965" s="148"/>
      <c r="C1965" s="148"/>
      <c r="D1965" s="148"/>
      <c r="E1965" s="141"/>
      <c r="F1965" s="141"/>
      <c r="G1965" s="141"/>
      <c r="H1965" s="141"/>
      <c r="I1965" s="141"/>
      <c r="J1965" s="141"/>
      <c r="K1965" s="141"/>
    </row>
    <row r="1966" spans="1:11" x14ac:dyDescent="0.25">
      <c r="A1966" s="148"/>
      <c r="B1966" s="148"/>
      <c r="C1966" s="148"/>
      <c r="D1966" s="148"/>
      <c r="E1966" s="141"/>
      <c r="F1966" s="141"/>
      <c r="G1966" s="141"/>
      <c r="H1966" s="141"/>
      <c r="I1966" s="141"/>
      <c r="J1966" s="141"/>
      <c r="K1966" s="141"/>
    </row>
    <row r="1967" spans="1:11" x14ac:dyDescent="0.25">
      <c r="A1967" s="148"/>
      <c r="B1967" s="148"/>
      <c r="C1967" s="148"/>
      <c r="D1967" s="148"/>
      <c r="E1967" s="141"/>
      <c r="F1967" s="141"/>
      <c r="G1967" s="141"/>
      <c r="H1967" s="141"/>
      <c r="I1967" s="141"/>
      <c r="J1967" s="141"/>
      <c r="K1967" s="141"/>
    </row>
    <row r="1968" spans="1:11" x14ac:dyDescent="0.25">
      <c r="A1968" s="148"/>
      <c r="B1968" s="148"/>
      <c r="C1968" s="148"/>
      <c r="D1968" s="148"/>
      <c r="E1968" s="141"/>
      <c r="F1968" s="141"/>
      <c r="G1968" s="141"/>
      <c r="H1968" s="141"/>
      <c r="I1968" s="141"/>
      <c r="J1968" s="141"/>
      <c r="K1968" s="141"/>
    </row>
    <row r="1969" spans="1:11" x14ac:dyDescent="0.25">
      <c r="A1969" s="148"/>
      <c r="B1969" s="148"/>
      <c r="C1969" s="148"/>
      <c r="D1969" s="148"/>
      <c r="E1969" s="141"/>
      <c r="F1969" s="141"/>
      <c r="G1969" s="141"/>
      <c r="H1969" s="141"/>
      <c r="I1969" s="141"/>
      <c r="J1969" s="141"/>
      <c r="K1969" s="141"/>
    </row>
    <row r="1970" spans="1:11" x14ac:dyDescent="0.25">
      <c r="A1970" s="148"/>
      <c r="B1970" s="148"/>
      <c r="C1970" s="148"/>
      <c r="D1970" s="148"/>
      <c r="E1970" s="141"/>
      <c r="F1970" s="141"/>
      <c r="G1970" s="141"/>
      <c r="H1970" s="141"/>
      <c r="I1970" s="141"/>
      <c r="J1970" s="141"/>
      <c r="K1970" s="141"/>
    </row>
    <row r="1971" spans="1:11" x14ac:dyDescent="0.25">
      <c r="A1971" s="148"/>
      <c r="B1971" s="148"/>
      <c r="C1971" s="148"/>
      <c r="D1971" s="148"/>
      <c r="E1971" s="141"/>
      <c r="F1971" s="141"/>
      <c r="G1971" s="141"/>
      <c r="H1971" s="141"/>
      <c r="I1971" s="141"/>
      <c r="J1971" s="141"/>
      <c r="K1971" s="141"/>
    </row>
    <row r="1972" spans="1:11" x14ac:dyDescent="0.25">
      <c r="A1972" s="148"/>
      <c r="B1972" s="148"/>
      <c r="C1972" s="148"/>
      <c r="D1972" s="148"/>
      <c r="E1972" s="141"/>
      <c r="F1972" s="141"/>
      <c r="G1972" s="141"/>
      <c r="H1972" s="141"/>
      <c r="I1972" s="141"/>
      <c r="J1972" s="141"/>
      <c r="K1972" s="141"/>
    </row>
    <row r="1973" spans="1:11" x14ac:dyDescent="0.25">
      <c r="A1973" s="148"/>
      <c r="B1973" s="148"/>
      <c r="C1973" s="148"/>
      <c r="D1973" s="148"/>
      <c r="E1973" s="141"/>
      <c r="F1973" s="141"/>
      <c r="G1973" s="141"/>
      <c r="H1973" s="141"/>
      <c r="I1973" s="141"/>
      <c r="J1973" s="141"/>
      <c r="K1973" s="141"/>
    </row>
    <row r="1974" spans="1:11" x14ac:dyDescent="0.25">
      <c r="A1974" s="148"/>
      <c r="B1974" s="148"/>
      <c r="C1974" s="148"/>
      <c r="D1974" s="148"/>
      <c r="E1974" s="141"/>
      <c r="F1974" s="141"/>
      <c r="G1974" s="141"/>
      <c r="H1974" s="141"/>
      <c r="I1974" s="141"/>
      <c r="J1974" s="141"/>
      <c r="K1974" s="141"/>
    </row>
    <row r="1975" spans="1:11" x14ac:dyDescent="0.25">
      <c r="A1975" s="148"/>
      <c r="B1975" s="148"/>
      <c r="C1975" s="148"/>
      <c r="D1975" s="148"/>
      <c r="E1975" s="141"/>
      <c r="F1975" s="141"/>
      <c r="G1975" s="141"/>
      <c r="H1975" s="141"/>
      <c r="I1975" s="141"/>
      <c r="J1975" s="141"/>
      <c r="K1975" s="141"/>
    </row>
    <row r="1976" spans="1:11" x14ac:dyDescent="0.25">
      <c r="A1976" s="148"/>
      <c r="B1976" s="148"/>
      <c r="C1976" s="148"/>
      <c r="D1976" s="148"/>
      <c r="E1976" s="141"/>
      <c r="F1976" s="141"/>
      <c r="G1976" s="141"/>
      <c r="H1976" s="141"/>
      <c r="I1976" s="141"/>
      <c r="J1976" s="141"/>
      <c r="K1976" s="141"/>
    </row>
    <row r="1977" spans="1:11" x14ac:dyDescent="0.25">
      <c r="A1977" s="148"/>
      <c r="B1977" s="148"/>
      <c r="C1977" s="148"/>
      <c r="D1977" s="148"/>
      <c r="E1977" s="141"/>
      <c r="F1977" s="141"/>
      <c r="G1977" s="141"/>
      <c r="H1977" s="141"/>
      <c r="I1977" s="141"/>
      <c r="J1977" s="141"/>
      <c r="K1977" s="141"/>
    </row>
    <row r="1978" spans="1:11" x14ac:dyDescent="0.25">
      <c r="A1978" s="148"/>
      <c r="B1978" s="148"/>
      <c r="C1978" s="148"/>
      <c r="D1978" s="148"/>
      <c r="E1978" s="141"/>
      <c r="F1978" s="141"/>
      <c r="G1978" s="141"/>
      <c r="H1978" s="141"/>
      <c r="I1978" s="141"/>
      <c r="J1978" s="141"/>
      <c r="K1978" s="141"/>
    </row>
    <row r="1979" spans="1:11" x14ac:dyDescent="0.25">
      <c r="A1979" s="148"/>
      <c r="B1979" s="148"/>
      <c r="C1979" s="148"/>
      <c r="D1979" s="148"/>
      <c r="E1979" s="141"/>
      <c r="F1979" s="141"/>
      <c r="G1979" s="141"/>
      <c r="H1979" s="141"/>
      <c r="I1979" s="141"/>
      <c r="J1979" s="141"/>
      <c r="K1979" s="141"/>
    </row>
    <row r="1980" spans="1:11" x14ac:dyDescent="0.25">
      <c r="A1980" s="148"/>
      <c r="B1980" s="148"/>
      <c r="C1980" s="148"/>
      <c r="D1980" s="148"/>
      <c r="E1980" s="141"/>
      <c r="F1980" s="141"/>
      <c r="G1980" s="141"/>
      <c r="H1980" s="141"/>
      <c r="I1980" s="141"/>
      <c r="J1980" s="141"/>
      <c r="K1980" s="141"/>
    </row>
    <row r="1981" spans="1:11" x14ac:dyDescent="0.25">
      <c r="A1981" s="148"/>
      <c r="B1981" s="148"/>
      <c r="C1981" s="148"/>
      <c r="D1981" s="148"/>
      <c r="E1981" s="141"/>
      <c r="F1981" s="141"/>
      <c r="G1981" s="141"/>
      <c r="H1981" s="141"/>
      <c r="I1981" s="141"/>
      <c r="J1981" s="141"/>
      <c r="K1981" s="141"/>
    </row>
    <row r="1982" spans="1:11" x14ac:dyDescent="0.25">
      <c r="A1982" s="148"/>
      <c r="B1982" s="148"/>
      <c r="C1982" s="148"/>
      <c r="D1982" s="148"/>
      <c r="E1982" s="141"/>
      <c r="F1982" s="141"/>
      <c r="G1982" s="141"/>
      <c r="H1982" s="141"/>
      <c r="I1982" s="141"/>
      <c r="J1982" s="141"/>
      <c r="K1982" s="141"/>
    </row>
    <row r="1983" spans="1:11" x14ac:dyDescent="0.25">
      <c r="A1983" s="148"/>
      <c r="B1983" s="148"/>
      <c r="C1983" s="148"/>
      <c r="D1983" s="148"/>
      <c r="E1983" s="141"/>
      <c r="F1983" s="141"/>
      <c r="G1983" s="141"/>
      <c r="H1983" s="141"/>
      <c r="I1983" s="141"/>
      <c r="J1983" s="141"/>
      <c r="K1983" s="141"/>
    </row>
    <row r="1984" spans="1:11" x14ac:dyDescent="0.25">
      <c r="A1984" s="148"/>
      <c r="B1984" s="148"/>
      <c r="C1984" s="148"/>
      <c r="D1984" s="148"/>
      <c r="E1984" s="141"/>
      <c r="F1984" s="141"/>
      <c r="G1984" s="141"/>
      <c r="H1984" s="141"/>
      <c r="I1984" s="141"/>
      <c r="J1984" s="141"/>
      <c r="K1984" s="141"/>
    </row>
    <row r="1985" spans="1:11" x14ac:dyDescent="0.25">
      <c r="A1985" s="148"/>
      <c r="B1985" s="148"/>
      <c r="C1985" s="148"/>
      <c r="D1985" s="148"/>
      <c r="E1985" s="141"/>
      <c r="F1985" s="141"/>
      <c r="G1985" s="141"/>
      <c r="H1985" s="141"/>
      <c r="I1985" s="141"/>
      <c r="J1985" s="141"/>
      <c r="K1985" s="141"/>
    </row>
    <row r="1986" spans="1:11" x14ac:dyDescent="0.25">
      <c r="A1986" s="148"/>
      <c r="B1986" s="148"/>
      <c r="C1986" s="148"/>
      <c r="D1986" s="148"/>
      <c r="E1986" s="141"/>
      <c r="F1986" s="141"/>
      <c r="G1986" s="141"/>
      <c r="H1986" s="141"/>
      <c r="I1986" s="141"/>
      <c r="J1986" s="141"/>
      <c r="K1986" s="141"/>
    </row>
    <row r="1987" spans="1:11" x14ac:dyDescent="0.25">
      <c r="A1987" s="148"/>
      <c r="B1987" s="148"/>
      <c r="C1987" s="148"/>
      <c r="D1987" s="148"/>
      <c r="E1987" s="141"/>
      <c r="F1987" s="141"/>
      <c r="G1987" s="141"/>
      <c r="H1987" s="141"/>
      <c r="I1987" s="141"/>
      <c r="J1987" s="141"/>
      <c r="K1987" s="141"/>
    </row>
    <row r="1988" spans="1:11" x14ac:dyDescent="0.25">
      <c r="A1988" s="148"/>
      <c r="B1988" s="148"/>
      <c r="C1988" s="148"/>
      <c r="D1988" s="148"/>
      <c r="E1988" s="141"/>
      <c r="F1988" s="141"/>
      <c r="G1988" s="141"/>
      <c r="H1988" s="141"/>
      <c r="I1988" s="141"/>
      <c r="J1988" s="141"/>
      <c r="K1988" s="141"/>
    </row>
    <row r="1989" spans="1:11" x14ac:dyDescent="0.25">
      <c r="A1989" s="148"/>
      <c r="B1989" s="148"/>
      <c r="C1989" s="148"/>
      <c r="D1989" s="148"/>
      <c r="E1989" s="141"/>
      <c r="F1989" s="141"/>
      <c r="G1989" s="141"/>
      <c r="H1989" s="141"/>
      <c r="I1989" s="141"/>
      <c r="J1989" s="141"/>
      <c r="K1989" s="141"/>
    </row>
    <row r="1990" spans="1:11" x14ac:dyDescent="0.25">
      <c r="A1990" s="148"/>
      <c r="B1990" s="148"/>
      <c r="C1990" s="148"/>
      <c r="D1990" s="148"/>
      <c r="E1990" s="141"/>
      <c r="F1990" s="141"/>
      <c r="G1990" s="141"/>
      <c r="H1990" s="141"/>
      <c r="I1990" s="141"/>
      <c r="J1990" s="141"/>
      <c r="K1990" s="141"/>
    </row>
    <row r="1991" spans="1:11" x14ac:dyDescent="0.25">
      <c r="A1991" s="148"/>
      <c r="B1991" s="148"/>
      <c r="C1991" s="148"/>
      <c r="D1991" s="148"/>
      <c r="E1991" s="141"/>
      <c r="F1991" s="141"/>
      <c r="G1991" s="141"/>
      <c r="H1991" s="141"/>
      <c r="I1991" s="141"/>
      <c r="J1991" s="141"/>
      <c r="K1991" s="141"/>
    </row>
    <row r="1992" spans="1:11" x14ac:dyDescent="0.25">
      <c r="A1992" s="148"/>
      <c r="B1992" s="148"/>
      <c r="C1992" s="148"/>
      <c r="D1992" s="148"/>
      <c r="E1992" s="141"/>
      <c r="F1992" s="141"/>
      <c r="G1992" s="141"/>
      <c r="H1992" s="141"/>
      <c r="I1992" s="141"/>
      <c r="J1992" s="141"/>
      <c r="K1992" s="141"/>
    </row>
    <row r="1993" spans="1:11" x14ac:dyDescent="0.25">
      <c r="A1993" s="148"/>
      <c r="B1993" s="148"/>
      <c r="C1993" s="148"/>
      <c r="D1993" s="148"/>
      <c r="E1993" s="141"/>
      <c r="F1993" s="141"/>
      <c r="G1993" s="141"/>
      <c r="H1993" s="141"/>
      <c r="I1993" s="141"/>
      <c r="J1993" s="141"/>
      <c r="K1993" s="141"/>
    </row>
    <row r="1994" spans="1:11" x14ac:dyDescent="0.25">
      <c r="A1994" s="148"/>
      <c r="B1994" s="148"/>
      <c r="C1994" s="148"/>
      <c r="D1994" s="148"/>
      <c r="E1994" s="141"/>
      <c r="F1994" s="141"/>
      <c r="G1994" s="141"/>
      <c r="H1994" s="141"/>
      <c r="I1994" s="141"/>
      <c r="J1994" s="141"/>
      <c r="K1994" s="141"/>
    </row>
    <row r="1995" spans="1:11" x14ac:dyDescent="0.25">
      <c r="A1995" s="148"/>
      <c r="B1995" s="148"/>
      <c r="C1995" s="148"/>
      <c r="D1995" s="148"/>
      <c r="E1995" s="141"/>
      <c r="F1995" s="141"/>
      <c r="G1995" s="141"/>
      <c r="H1995" s="141"/>
      <c r="I1995" s="141"/>
      <c r="J1995" s="141"/>
      <c r="K1995" s="141"/>
    </row>
    <row r="1996" spans="1:11" x14ac:dyDescent="0.25">
      <c r="A1996" s="148"/>
      <c r="B1996" s="148"/>
      <c r="C1996" s="148"/>
      <c r="D1996" s="148"/>
      <c r="E1996" s="141"/>
      <c r="F1996" s="141"/>
      <c r="G1996" s="141"/>
      <c r="H1996" s="141"/>
      <c r="I1996" s="141"/>
      <c r="J1996" s="141"/>
      <c r="K1996" s="141"/>
    </row>
    <row r="1997" spans="1:11" x14ac:dyDescent="0.25">
      <c r="A1997" s="148"/>
      <c r="B1997" s="148"/>
      <c r="C1997" s="148"/>
      <c r="D1997" s="148"/>
      <c r="E1997" s="141"/>
      <c r="F1997" s="141"/>
      <c r="G1997" s="141"/>
      <c r="H1997" s="141"/>
      <c r="I1997" s="141"/>
      <c r="J1997" s="141"/>
      <c r="K1997" s="141"/>
    </row>
    <row r="1998" spans="1:11" x14ac:dyDescent="0.25">
      <c r="A1998" s="148"/>
      <c r="B1998" s="148"/>
      <c r="C1998" s="148"/>
      <c r="D1998" s="148"/>
      <c r="E1998" s="141"/>
      <c r="F1998" s="141"/>
      <c r="G1998" s="141"/>
      <c r="H1998" s="141"/>
      <c r="I1998" s="141"/>
      <c r="J1998" s="141"/>
      <c r="K1998" s="141"/>
    </row>
    <row r="1999" spans="1:11" x14ac:dyDescent="0.25">
      <c r="A1999" s="148"/>
      <c r="B1999" s="148"/>
      <c r="C1999" s="148"/>
      <c r="D1999" s="148"/>
      <c r="E1999" s="141"/>
      <c r="F1999" s="141"/>
      <c r="G1999" s="141"/>
      <c r="H1999" s="141"/>
      <c r="I1999" s="141"/>
      <c r="J1999" s="141"/>
      <c r="K1999" s="141"/>
    </row>
    <row r="2000" spans="1:11" x14ac:dyDescent="0.25">
      <c r="A2000" s="148"/>
      <c r="B2000" s="148"/>
      <c r="C2000" s="148"/>
      <c r="D2000" s="148"/>
      <c r="E2000" s="141"/>
      <c r="F2000" s="141"/>
      <c r="G2000" s="141"/>
      <c r="H2000" s="141"/>
      <c r="I2000" s="141"/>
      <c r="J2000" s="141"/>
      <c r="K2000" s="141"/>
    </row>
    <row r="2001" spans="1:11" x14ac:dyDescent="0.25">
      <c r="A2001" s="148"/>
      <c r="B2001" s="148"/>
      <c r="C2001" s="148"/>
      <c r="D2001" s="148"/>
      <c r="E2001" s="141"/>
      <c r="F2001" s="141"/>
      <c r="G2001" s="141"/>
      <c r="H2001" s="141"/>
      <c r="I2001" s="141"/>
      <c r="J2001" s="141"/>
      <c r="K2001" s="141"/>
    </row>
    <row r="2002" spans="1:11" x14ac:dyDescent="0.25">
      <c r="A2002" s="148"/>
      <c r="B2002" s="148"/>
      <c r="C2002" s="148"/>
      <c r="D2002" s="148"/>
      <c r="E2002" s="141"/>
      <c r="F2002" s="141"/>
      <c r="G2002" s="141"/>
      <c r="H2002" s="141"/>
      <c r="I2002" s="141"/>
      <c r="J2002" s="141"/>
      <c r="K2002" s="141"/>
    </row>
    <row r="2003" spans="1:11" x14ac:dyDescent="0.25">
      <c r="A2003" s="148"/>
      <c r="B2003" s="148"/>
      <c r="C2003" s="148"/>
      <c r="D2003" s="148"/>
      <c r="E2003" s="141"/>
      <c r="F2003" s="141"/>
      <c r="G2003" s="141"/>
      <c r="H2003" s="141"/>
      <c r="I2003" s="141"/>
      <c r="J2003" s="141"/>
      <c r="K2003" s="141"/>
    </row>
    <row r="2004" spans="1:11" x14ac:dyDescent="0.25">
      <c r="A2004" s="148"/>
      <c r="B2004" s="148"/>
      <c r="C2004" s="148"/>
      <c r="D2004" s="148"/>
      <c r="E2004" s="141"/>
      <c r="F2004" s="141"/>
      <c r="G2004" s="141"/>
      <c r="H2004" s="141"/>
      <c r="I2004" s="141"/>
      <c r="J2004" s="141"/>
      <c r="K2004" s="141"/>
    </row>
    <row r="2005" spans="1:11" x14ac:dyDescent="0.25">
      <c r="A2005" s="148"/>
      <c r="B2005" s="148"/>
      <c r="C2005" s="148"/>
      <c r="D2005" s="148"/>
      <c r="E2005" s="141"/>
      <c r="F2005" s="141"/>
      <c r="G2005" s="141"/>
      <c r="H2005" s="141"/>
      <c r="I2005" s="141"/>
      <c r="J2005" s="141"/>
      <c r="K2005" s="141"/>
    </row>
    <row r="2006" spans="1:11" x14ac:dyDescent="0.25">
      <c r="A2006" s="148"/>
      <c r="B2006" s="148"/>
      <c r="C2006" s="148"/>
      <c r="D2006" s="148"/>
      <c r="E2006" s="141"/>
      <c r="F2006" s="141"/>
      <c r="G2006" s="141"/>
      <c r="H2006" s="141"/>
      <c r="I2006" s="141"/>
      <c r="J2006" s="141"/>
      <c r="K2006" s="141"/>
    </row>
    <row r="2007" spans="1:11" x14ac:dyDescent="0.25">
      <c r="A2007" s="148"/>
      <c r="B2007" s="148"/>
      <c r="C2007" s="148"/>
      <c r="D2007" s="148"/>
      <c r="E2007" s="141"/>
      <c r="F2007" s="141"/>
      <c r="G2007" s="141"/>
      <c r="H2007" s="141"/>
      <c r="I2007" s="141"/>
      <c r="J2007" s="141"/>
      <c r="K2007" s="141"/>
    </row>
    <row r="2008" spans="1:11" x14ac:dyDescent="0.25">
      <c r="A2008" s="148"/>
      <c r="B2008" s="148"/>
      <c r="C2008" s="148"/>
      <c r="D2008" s="148"/>
      <c r="E2008" s="141"/>
      <c r="F2008" s="141"/>
      <c r="G2008" s="141"/>
      <c r="H2008" s="141"/>
      <c r="I2008" s="141"/>
      <c r="J2008" s="141"/>
      <c r="K2008" s="141"/>
    </row>
    <row r="2009" spans="1:11" x14ac:dyDescent="0.25">
      <c r="A2009" s="148"/>
      <c r="B2009" s="148"/>
      <c r="C2009" s="148"/>
      <c r="D2009" s="148"/>
      <c r="E2009" s="141"/>
      <c r="F2009" s="141"/>
      <c r="G2009" s="141"/>
      <c r="H2009" s="141"/>
      <c r="I2009" s="141"/>
      <c r="J2009" s="141"/>
      <c r="K2009" s="141"/>
    </row>
    <row r="2010" spans="1:11" x14ac:dyDescent="0.25">
      <c r="A2010" s="148"/>
      <c r="B2010" s="148"/>
      <c r="C2010" s="148"/>
      <c r="D2010" s="148"/>
      <c r="E2010" s="141"/>
      <c r="F2010" s="141"/>
      <c r="G2010" s="141"/>
      <c r="H2010" s="141"/>
      <c r="I2010" s="141"/>
      <c r="J2010" s="141"/>
      <c r="K2010" s="141"/>
    </row>
    <row r="2011" spans="1:11" x14ac:dyDescent="0.25">
      <c r="A2011" s="148"/>
      <c r="B2011" s="148"/>
      <c r="C2011" s="148"/>
      <c r="D2011" s="148"/>
      <c r="E2011" s="141"/>
      <c r="F2011" s="141"/>
      <c r="G2011" s="141"/>
      <c r="H2011" s="141"/>
      <c r="I2011" s="141"/>
      <c r="J2011" s="141"/>
      <c r="K2011" s="141"/>
    </row>
    <row r="2012" spans="1:11" x14ac:dyDescent="0.25">
      <c r="A2012" s="148"/>
      <c r="B2012" s="148"/>
      <c r="C2012" s="148"/>
      <c r="D2012" s="148"/>
      <c r="E2012" s="141"/>
      <c r="F2012" s="141"/>
      <c r="G2012" s="141"/>
      <c r="H2012" s="141"/>
      <c r="I2012" s="141"/>
      <c r="J2012" s="141"/>
      <c r="K2012" s="141"/>
    </row>
    <row r="2013" spans="1:11" x14ac:dyDescent="0.25">
      <c r="A2013" s="148"/>
      <c r="B2013" s="148"/>
      <c r="C2013" s="148"/>
      <c r="D2013" s="148"/>
      <c r="E2013" s="141"/>
      <c r="F2013" s="141"/>
      <c r="G2013" s="141"/>
      <c r="H2013" s="141"/>
      <c r="I2013" s="141"/>
      <c r="J2013" s="141"/>
      <c r="K2013" s="141"/>
    </row>
    <row r="2014" spans="1:11" x14ac:dyDescent="0.25">
      <c r="A2014" s="148"/>
      <c r="B2014" s="148"/>
      <c r="C2014" s="148"/>
      <c r="D2014" s="148"/>
      <c r="E2014" s="141"/>
      <c r="F2014" s="141"/>
      <c r="G2014" s="141"/>
      <c r="H2014" s="141"/>
      <c r="I2014" s="141"/>
      <c r="J2014" s="141"/>
      <c r="K2014" s="141"/>
    </row>
    <row r="2015" spans="1:11" x14ac:dyDescent="0.25">
      <c r="A2015" s="148"/>
      <c r="B2015" s="148"/>
      <c r="C2015" s="148"/>
      <c r="D2015" s="148"/>
      <c r="E2015" s="141"/>
      <c r="F2015" s="141"/>
      <c r="G2015" s="141"/>
      <c r="H2015" s="141"/>
      <c r="I2015" s="141"/>
      <c r="J2015" s="141"/>
      <c r="K2015" s="141"/>
    </row>
    <row r="2016" spans="1:11" x14ac:dyDescent="0.25">
      <c r="A2016" s="148"/>
      <c r="B2016" s="148"/>
      <c r="C2016" s="148"/>
      <c r="D2016" s="148"/>
      <c r="E2016" s="141"/>
      <c r="F2016" s="141"/>
      <c r="G2016" s="141"/>
      <c r="H2016" s="141"/>
      <c r="I2016" s="141"/>
      <c r="J2016" s="141"/>
      <c r="K2016" s="141"/>
    </row>
    <row r="2017" spans="1:11" x14ac:dyDescent="0.25">
      <c r="A2017" s="148"/>
      <c r="B2017" s="148"/>
      <c r="C2017" s="148"/>
      <c r="D2017" s="148"/>
      <c r="E2017" s="141"/>
      <c r="F2017" s="141"/>
      <c r="G2017" s="141"/>
      <c r="H2017" s="141"/>
      <c r="I2017" s="141"/>
      <c r="J2017" s="141"/>
      <c r="K2017" s="141"/>
    </row>
    <row r="2018" spans="1:11" x14ac:dyDescent="0.25">
      <c r="A2018" s="148"/>
      <c r="B2018" s="148"/>
      <c r="C2018" s="148"/>
      <c r="D2018" s="148"/>
      <c r="E2018" s="141"/>
      <c r="F2018" s="141"/>
      <c r="G2018" s="141"/>
      <c r="H2018" s="141"/>
      <c r="I2018" s="141"/>
      <c r="J2018" s="141"/>
      <c r="K2018" s="141"/>
    </row>
    <row r="2019" spans="1:11" x14ac:dyDescent="0.25">
      <c r="A2019" s="148"/>
      <c r="B2019" s="148"/>
      <c r="C2019" s="148"/>
      <c r="D2019" s="148"/>
      <c r="E2019" s="141"/>
      <c r="F2019" s="141"/>
      <c r="G2019" s="141"/>
      <c r="H2019" s="141"/>
      <c r="I2019" s="141"/>
      <c r="J2019" s="141"/>
      <c r="K2019" s="141"/>
    </row>
    <row r="2020" spans="1:11" x14ac:dyDescent="0.25">
      <c r="A2020" s="148"/>
      <c r="B2020" s="148"/>
      <c r="C2020" s="148"/>
      <c r="D2020" s="148"/>
      <c r="E2020" s="141"/>
      <c r="F2020" s="141"/>
      <c r="G2020" s="141"/>
      <c r="H2020" s="141"/>
      <c r="I2020" s="141"/>
      <c r="J2020" s="141"/>
      <c r="K2020" s="141"/>
    </row>
    <row r="2021" spans="1:11" x14ac:dyDescent="0.25">
      <c r="A2021" s="148"/>
      <c r="B2021" s="148"/>
      <c r="C2021" s="148"/>
      <c r="D2021" s="148"/>
      <c r="E2021" s="141"/>
      <c r="F2021" s="141"/>
      <c r="G2021" s="141"/>
      <c r="H2021" s="141"/>
      <c r="I2021" s="141"/>
      <c r="J2021" s="141"/>
      <c r="K2021" s="141"/>
    </row>
    <row r="2022" spans="1:11" x14ac:dyDescent="0.25">
      <c r="A2022" s="148"/>
      <c r="B2022" s="148"/>
      <c r="C2022" s="148"/>
      <c r="D2022" s="148"/>
      <c r="E2022" s="141"/>
      <c r="F2022" s="141"/>
      <c r="G2022" s="141"/>
      <c r="H2022" s="141"/>
      <c r="I2022" s="141"/>
      <c r="J2022" s="141"/>
      <c r="K2022" s="141"/>
    </row>
    <row r="2023" spans="1:11" x14ac:dyDescent="0.25">
      <c r="A2023" s="148"/>
      <c r="B2023" s="148"/>
      <c r="C2023" s="148"/>
      <c r="D2023" s="148"/>
      <c r="E2023" s="141"/>
      <c r="F2023" s="141"/>
      <c r="G2023" s="141"/>
      <c r="H2023" s="141"/>
      <c r="I2023" s="141"/>
      <c r="J2023" s="141"/>
      <c r="K2023" s="141"/>
    </row>
    <row r="2024" spans="1:11" x14ac:dyDescent="0.25">
      <c r="A2024" s="148"/>
      <c r="B2024" s="148"/>
      <c r="C2024" s="148"/>
      <c r="D2024" s="148"/>
      <c r="E2024" s="141"/>
      <c r="F2024" s="141"/>
      <c r="G2024" s="141"/>
      <c r="H2024" s="141"/>
      <c r="I2024" s="141"/>
      <c r="J2024" s="141"/>
      <c r="K2024" s="141"/>
    </row>
    <row r="2025" spans="1:11" x14ac:dyDescent="0.25">
      <c r="A2025" s="148"/>
      <c r="B2025" s="148"/>
      <c r="C2025" s="148"/>
      <c r="D2025" s="148"/>
      <c r="E2025" s="141"/>
      <c r="F2025" s="141"/>
      <c r="G2025" s="141"/>
      <c r="H2025" s="141"/>
      <c r="I2025" s="141"/>
      <c r="J2025" s="141"/>
      <c r="K2025" s="141"/>
    </row>
    <row r="2026" spans="1:11" x14ac:dyDescent="0.25">
      <c r="A2026" s="148"/>
      <c r="B2026" s="148"/>
      <c r="C2026" s="148"/>
      <c r="D2026" s="148"/>
      <c r="E2026" s="141"/>
      <c r="F2026" s="141"/>
      <c r="G2026" s="141"/>
      <c r="H2026" s="141"/>
      <c r="I2026" s="141"/>
      <c r="J2026" s="141"/>
      <c r="K2026" s="141"/>
    </row>
    <row r="2027" spans="1:11" x14ac:dyDescent="0.25">
      <c r="A2027" s="148"/>
      <c r="B2027" s="148"/>
      <c r="C2027" s="148"/>
      <c r="D2027" s="148"/>
      <c r="E2027" s="141"/>
      <c r="F2027" s="141"/>
      <c r="G2027" s="141"/>
      <c r="H2027" s="141"/>
      <c r="I2027" s="141"/>
      <c r="J2027" s="141"/>
      <c r="K2027" s="141"/>
    </row>
    <row r="2028" spans="1:11" x14ac:dyDescent="0.25">
      <c r="A2028" s="148"/>
      <c r="B2028" s="148"/>
      <c r="C2028" s="148"/>
      <c r="D2028" s="148"/>
      <c r="E2028" s="141"/>
      <c r="F2028" s="141"/>
      <c r="G2028" s="141"/>
      <c r="H2028" s="141"/>
      <c r="I2028" s="141"/>
      <c r="J2028" s="141"/>
      <c r="K2028" s="141"/>
    </row>
    <row r="2029" spans="1:11" x14ac:dyDescent="0.25">
      <c r="A2029" s="148"/>
      <c r="B2029" s="148"/>
      <c r="C2029" s="148"/>
      <c r="D2029" s="148"/>
      <c r="E2029" s="141"/>
      <c r="F2029" s="141"/>
      <c r="G2029" s="141"/>
      <c r="H2029" s="141"/>
      <c r="I2029" s="141"/>
      <c r="J2029" s="141"/>
      <c r="K2029" s="141"/>
    </row>
    <row r="2030" spans="1:11" x14ac:dyDescent="0.25">
      <c r="A2030" s="148"/>
      <c r="B2030" s="148"/>
      <c r="C2030" s="148"/>
      <c r="D2030" s="148"/>
      <c r="E2030" s="141"/>
      <c r="F2030" s="141"/>
      <c r="G2030" s="141"/>
      <c r="H2030" s="141"/>
      <c r="I2030" s="141"/>
      <c r="J2030" s="141"/>
      <c r="K2030" s="141"/>
    </row>
    <row r="2031" spans="1:11" x14ac:dyDescent="0.25">
      <c r="A2031" s="148"/>
      <c r="B2031" s="148"/>
      <c r="C2031" s="148"/>
      <c r="D2031" s="148"/>
      <c r="E2031" s="141"/>
      <c r="F2031" s="141"/>
      <c r="G2031" s="141"/>
      <c r="H2031" s="141"/>
      <c r="I2031" s="141"/>
      <c r="J2031" s="141"/>
      <c r="K2031" s="141"/>
    </row>
    <row r="2032" spans="1:11" x14ac:dyDescent="0.25">
      <c r="A2032" s="148"/>
      <c r="B2032" s="148"/>
      <c r="C2032" s="148"/>
      <c r="D2032" s="148"/>
      <c r="E2032" s="141"/>
      <c r="F2032" s="141"/>
      <c r="G2032" s="141"/>
      <c r="H2032" s="141"/>
      <c r="I2032" s="141"/>
      <c r="J2032" s="141"/>
      <c r="K2032" s="141"/>
    </row>
    <row r="2033" spans="1:11" x14ac:dyDescent="0.25">
      <c r="A2033" s="148"/>
      <c r="B2033" s="148"/>
      <c r="C2033" s="148"/>
      <c r="D2033" s="148"/>
      <c r="E2033" s="141"/>
      <c r="F2033" s="141"/>
      <c r="G2033" s="141"/>
      <c r="H2033" s="141"/>
      <c r="I2033" s="141"/>
      <c r="J2033" s="141"/>
      <c r="K2033" s="141"/>
    </row>
    <row r="2034" spans="1:11" x14ac:dyDescent="0.25">
      <c r="A2034" s="148"/>
      <c r="B2034" s="148"/>
      <c r="C2034" s="148"/>
      <c r="D2034" s="148"/>
      <c r="E2034" s="141"/>
      <c r="F2034" s="141"/>
      <c r="G2034" s="141"/>
      <c r="H2034" s="141"/>
      <c r="I2034" s="141"/>
      <c r="J2034" s="141"/>
      <c r="K2034" s="141"/>
    </row>
    <row r="2035" spans="1:11" x14ac:dyDescent="0.25">
      <c r="A2035" s="148"/>
      <c r="B2035" s="148"/>
      <c r="C2035" s="148"/>
      <c r="D2035" s="148"/>
      <c r="E2035" s="141"/>
      <c r="F2035" s="141"/>
      <c r="G2035" s="141"/>
      <c r="H2035" s="141"/>
      <c r="I2035" s="141"/>
      <c r="J2035" s="141"/>
      <c r="K2035" s="141"/>
    </row>
    <row r="2036" spans="1:11" x14ac:dyDescent="0.25">
      <c r="A2036" s="148"/>
      <c r="B2036" s="148"/>
      <c r="C2036" s="148"/>
      <c r="D2036" s="148"/>
      <c r="E2036" s="141"/>
      <c r="F2036" s="141"/>
      <c r="G2036" s="141"/>
      <c r="H2036" s="141"/>
      <c r="I2036" s="141"/>
      <c r="J2036" s="141"/>
      <c r="K2036" s="141"/>
    </row>
    <row r="2037" spans="1:11" x14ac:dyDescent="0.25">
      <c r="A2037" s="148"/>
      <c r="B2037" s="148"/>
      <c r="C2037" s="148"/>
      <c r="D2037" s="148"/>
      <c r="E2037" s="141"/>
      <c r="F2037" s="141"/>
      <c r="G2037" s="141"/>
      <c r="H2037" s="141"/>
      <c r="I2037" s="141"/>
      <c r="J2037" s="141"/>
      <c r="K2037" s="141"/>
    </row>
    <row r="2038" spans="1:11" x14ac:dyDescent="0.25">
      <c r="A2038" s="148"/>
      <c r="B2038" s="148"/>
      <c r="C2038" s="148"/>
      <c r="D2038" s="148"/>
      <c r="E2038" s="141"/>
      <c r="F2038" s="141"/>
      <c r="G2038" s="141"/>
      <c r="H2038" s="141"/>
      <c r="I2038" s="141"/>
      <c r="J2038" s="141"/>
      <c r="K2038" s="141"/>
    </row>
    <row r="2039" spans="1:11" x14ac:dyDescent="0.25">
      <c r="A2039" s="148"/>
      <c r="B2039" s="148"/>
      <c r="C2039" s="148"/>
      <c r="D2039" s="148"/>
      <c r="E2039" s="141"/>
      <c r="F2039" s="141"/>
      <c r="G2039" s="141"/>
      <c r="H2039" s="141"/>
      <c r="I2039" s="141"/>
      <c r="J2039" s="141"/>
      <c r="K2039" s="141"/>
    </row>
    <row r="2040" spans="1:11" x14ac:dyDescent="0.25">
      <c r="A2040" s="148"/>
      <c r="B2040" s="148"/>
      <c r="C2040" s="148"/>
      <c r="D2040" s="148"/>
      <c r="E2040" s="141"/>
      <c r="F2040" s="141"/>
      <c r="G2040" s="141"/>
      <c r="H2040" s="141"/>
      <c r="I2040" s="141"/>
      <c r="J2040" s="141"/>
      <c r="K2040" s="141"/>
    </row>
    <row r="2041" spans="1:11" x14ac:dyDescent="0.25">
      <c r="A2041" s="148"/>
      <c r="B2041" s="148"/>
      <c r="C2041" s="148"/>
      <c r="D2041" s="148"/>
      <c r="E2041" s="141"/>
      <c r="F2041" s="141"/>
      <c r="G2041" s="141"/>
      <c r="H2041" s="141"/>
      <c r="I2041" s="141"/>
      <c r="J2041" s="141"/>
      <c r="K2041" s="141"/>
    </row>
    <row r="2042" spans="1:11" x14ac:dyDescent="0.25">
      <c r="A2042" s="148"/>
      <c r="B2042" s="148"/>
      <c r="C2042" s="148"/>
      <c r="D2042" s="148"/>
      <c r="E2042" s="141"/>
      <c r="F2042" s="141"/>
      <c r="G2042" s="141"/>
      <c r="H2042" s="141"/>
      <c r="I2042" s="141"/>
      <c r="J2042" s="141"/>
      <c r="K2042" s="141"/>
    </row>
    <row r="2043" spans="1:11" x14ac:dyDescent="0.25">
      <c r="A2043" s="148"/>
      <c r="B2043" s="148"/>
      <c r="C2043" s="148"/>
      <c r="D2043" s="148"/>
      <c r="E2043" s="141"/>
      <c r="F2043" s="141"/>
      <c r="G2043" s="141"/>
      <c r="H2043" s="141"/>
      <c r="I2043" s="141"/>
      <c r="J2043" s="141"/>
      <c r="K2043" s="141"/>
    </row>
    <row r="2044" spans="1:11" x14ac:dyDescent="0.25">
      <c r="A2044" s="148"/>
      <c r="B2044" s="148"/>
      <c r="C2044" s="148"/>
      <c r="D2044" s="148"/>
      <c r="E2044" s="141"/>
      <c r="F2044" s="141"/>
      <c r="G2044" s="141"/>
      <c r="H2044" s="141"/>
      <c r="I2044" s="141"/>
      <c r="J2044" s="141"/>
      <c r="K2044" s="141"/>
    </row>
    <row r="2045" spans="1:11" x14ac:dyDescent="0.25">
      <c r="A2045" s="148"/>
      <c r="B2045" s="148"/>
      <c r="C2045" s="148"/>
      <c r="D2045" s="148"/>
      <c r="E2045" s="141"/>
      <c r="F2045" s="141"/>
      <c r="G2045" s="141"/>
      <c r="H2045" s="141"/>
      <c r="I2045" s="141"/>
      <c r="J2045" s="141"/>
      <c r="K2045" s="141"/>
    </row>
    <row r="2046" spans="1:11" x14ac:dyDescent="0.25">
      <c r="A2046" s="148"/>
      <c r="B2046" s="148"/>
      <c r="C2046" s="148"/>
      <c r="D2046" s="148"/>
      <c r="E2046" s="141"/>
      <c r="F2046" s="141"/>
      <c r="G2046" s="141"/>
      <c r="H2046" s="141"/>
      <c r="I2046" s="141"/>
      <c r="J2046" s="141"/>
      <c r="K2046" s="141"/>
    </row>
    <row r="2047" spans="1:11" x14ac:dyDescent="0.25">
      <c r="A2047" s="148"/>
      <c r="B2047" s="148"/>
      <c r="C2047" s="148"/>
      <c r="D2047" s="148"/>
      <c r="E2047" s="141"/>
      <c r="F2047" s="141"/>
      <c r="G2047" s="141"/>
      <c r="H2047" s="141"/>
      <c r="I2047" s="141"/>
      <c r="J2047" s="141"/>
      <c r="K2047" s="141"/>
    </row>
    <row r="2048" spans="1:11" x14ac:dyDescent="0.25">
      <c r="A2048" s="148"/>
      <c r="B2048" s="148"/>
      <c r="C2048" s="148"/>
      <c r="D2048" s="148"/>
      <c r="E2048" s="141"/>
      <c r="F2048" s="141"/>
      <c r="G2048" s="141"/>
      <c r="H2048" s="141"/>
      <c r="I2048" s="141"/>
      <c r="J2048" s="141"/>
      <c r="K2048" s="141"/>
    </row>
    <row r="2049" spans="1:11" x14ac:dyDescent="0.25">
      <c r="A2049" s="148"/>
      <c r="B2049" s="148"/>
      <c r="C2049" s="148"/>
      <c r="D2049" s="148"/>
      <c r="E2049" s="141"/>
      <c r="F2049" s="141"/>
      <c r="G2049" s="141"/>
      <c r="H2049" s="141"/>
      <c r="I2049" s="141"/>
      <c r="J2049" s="141"/>
      <c r="K2049" s="141"/>
    </row>
    <row r="2050" spans="1:11" x14ac:dyDescent="0.25">
      <c r="A2050" s="148"/>
      <c r="B2050" s="148"/>
      <c r="C2050" s="148"/>
      <c r="D2050" s="148"/>
      <c r="E2050" s="141"/>
      <c r="F2050" s="141"/>
      <c r="G2050" s="141"/>
      <c r="H2050" s="141"/>
      <c r="I2050" s="141"/>
      <c r="J2050" s="141"/>
      <c r="K2050" s="141"/>
    </row>
    <row r="2051" spans="1:11" x14ac:dyDescent="0.25">
      <c r="A2051" s="148"/>
      <c r="B2051" s="148"/>
      <c r="C2051" s="148"/>
      <c r="D2051" s="148"/>
      <c r="E2051" s="141"/>
      <c r="F2051" s="141"/>
      <c r="G2051" s="141"/>
      <c r="H2051" s="141"/>
      <c r="I2051" s="141"/>
      <c r="J2051" s="141"/>
      <c r="K2051" s="141"/>
    </row>
    <row r="2052" spans="1:11" x14ac:dyDescent="0.25">
      <c r="A2052" s="148"/>
      <c r="B2052" s="148"/>
      <c r="C2052" s="148"/>
      <c r="D2052" s="148"/>
      <c r="E2052" s="141"/>
      <c r="F2052" s="141"/>
      <c r="G2052" s="141"/>
      <c r="H2052" s="141"/>
      <c r="I2052" s="141"/>
      <c r="J2052" s="141"/>
      <c r="K2052" s="141"/>
    </row>
    <row r="2053" spans="1:11" x14ac:dyDescent="0.25">
      <c r="A2053" s="148"/>
      <c r="B2053" s="148"/>
      <c r="C2053" s="148"/>
      <c r="D2053" s="148"/>
      <c r="E2053" s="141"/>
      <c r="F2053" s="141"/>
      <c r="G2053" s="141"/>
      <c r="H2053" s="141"/>
      <c r="I2053" s="141"/>
      <c r="J2053" s="141"/>
      <c r="K2053" s="141"/>
    </row>
    <row r="2054" spans="1:11" x14ac:dyDescent="0.25">
      <c r="A2054" s="148"/>
      <c r="B2054" s="148"/>
      <c r="C2054" s="148"/>
      <c r="D2054" s="148"/>
      <c r="E2054" s="141"/>
      <c r="F2054" s="141"/>
      <c r="G2054" s="141"/>
      <c r="H2054" s="141"/>
      <c r="I2054" s="141"/>
      <c r="J2054" s="141"/>
      <c r="K2054" s="141"/>
    </row>
    <row r="2055" spans="1:11" x14ac:dyDescent="0.25">
      <c r="A2055" s="148"/>
      <c r="B2055" s="148"/>
      <c r="C2055" s="148"/>
      <c r="D2055" s="148"/>
      <c r="E2055" s="141"/>
      <c r="F2055" s="141"/>
      <c r="G2055" s="141"/>
      <c r="H2055" s="141"/>
      <c r="I2055" s="141"/>
      <c r="J2055" s="141"/>
      <c r="K2055" s="141"/>
    </row>
    <row r="2056" spans="1:11" x14ac:dyDescent="0.25">
      <c r="A2056" s="148"/>
      <c r="B2056" s="148"/>
      <c r="C2056" s="148"/>
      <c r="D2056" s="148"/>
      <c r="E2056" s="141"/>
      <c r="F2056" s="141"/>
      <c r="G2056" s="141"/>
      <c r="H2056" s="141"/>
      <c r="I2056" s="141"/>
      <c r="J2056" s="141"/>
      <c r="K2056" s="141"/>
    </row>
    <row r="2057" spans="1:11" x14ac:dyDescent="0.25">
      <c r="A2057" s="148"/>
      <c r="B2057" s="148"/>
      <c r="C2057" s="148"/>
      <c r="D2057" s="148"/>
      <c r="E2057" s="141"/>
      <c r="F2057" s="141"/>
      <c r="G2057" s="141"/>
      <c r="H2057" s="141"/>
      <c r="I2057" s="141"/>
      <c r="J2057" s="141"/>
      <c r="K2057" s="141"/>
    </row>
    <row r="2058" spans="1:11" x14ac:dyDescent="0.25">
      <c r="A2058" s="148"/>
      <c r="B2058" s="148"/>
      <c r="C2058" s="148"/>
      <c r="D2058" s="148"/>
      <c r="E2058" s="141"/>
      <c r="F2058" s="141"/>
      <c r="G2058" s="141"/>
      <c r="H2058" s="141"/>
      <c r="I2058" s="141"/>
      <c r="J2058" s="141"/>
      <c r="K2058" s="141"/>
    </row>
    <row r="2059" spans="1:11" x14ac:dyDescent="0.25">
      <c r="A2059" s="148"/>
      <c r="B2059" s="148"/>
      <c r="C2059" s="148"/>
      <c r="D2059" s="148"/>
      <c r="E2059" s="141"/>
      <c r="F2059" s="141"/>
      <c r="G2059" s="141"/>
      <c r="H2059" s="141"/>
      <c r="I2059" s="141"/>
      <c r="J2059" s="141"/>
      <c r="K2059" s="141"/>
    </row>
    <row r="2060" spans="1:11" x14ac:dyDescent="0.25">
      <c r="A2060" s="148"/>
      <c r="B2060" s="148"/>
      <c r="C2060" s="148"/>
      <c r="D2060" s="148"/>
      <c r="E2060" s="141"/>
      <c r="F2060" s="141"/>
      <c r="G2060" s="141"/>
      <c r="H2060" s="141"/>
      <c r="I2060" s="141"/>
      <c r="J2060" s="141"/>
      <c r="K2060" s="141"/>
    </row>
    <row r="2061" spans="1:11" x14ac:dyDescent="0.25">
      <c r="A2061" s="148"/>
      <c r="B2061" s="148"/>
      <c r="C2061" s="148"/>
      <c r="D2061" s="148"/>
      <c r="E2061" s="141"/>
      <c r="F2061" s="141"/>
      <c r="G2061" s="141"/>
      <c r="H2061" s="141"/>
      <c r="I2061" s="141"/>
      <c r="J2061" s="141"/>
      <c r="K2061" s="141"/>
    </row>
    <row r="2062" spans="1:11" x14ac:dyDescent="0.25">
      <c r="A2062" s="148"/>
      <c r="B2062" s="148"/>
      <c r="C2062" s="148"/>
      <c r="D2062" s="148"/>
      <c r="E2062" s="141"/>
      <c r="F2062" s="141"/>
      <c r="G2062" s="141"/>
      <c r="H2062" s="141"/>
      <c r="I2062" s="141"/>
      <c r="J2062" s="141"/>
      <c r="K2062" s="141"/>
    </row>
    <row r="2063" spans="1:11" x14ac:dyDescent="0.25">
      <c r="A2063" s="148"/>
      <c r="B2063" s="148"/>
      <c r="C2063" s="148"/>
      <c r="D2063" s="148"/>
      <c r="E2063" s="141"/>
      <c r="F2063" s="141"/>
      <c r="G2063" s="141"/>
      <c r="H2063" s="141"/>
      <c r="I2063" s="141"/>
      <c r="J2063" s="141"/>
      <c r="K2063" s="141"/>
    </row>
    <row r="2064" spans="1:11" x14ac:dyDescent="0.25">
      <c r="A2064" s="148"/>
      <c r="B2064" s="148"/>
      <c r="C2064" s="148"/>
      <c r="D2064" s="148"/>
      <c r="E2064" s="141"/>
      <c r="F2064" s="141"/>
      <c r="G2064" s="141"/>
      <c r="H2064" s="141"/>
      <c r="I2064" s="141"/>
      <c r="J2064" s="141"/>
      <c r="K2064" s="141"/>
    </row>
    <row r="2065" spans="1:11" x14ac:dyDescent="0.25">
      <c r="A2065" s="148"/>
      <c r="B2065" s="148"/>
      <c r="C2065" s="148"/>
      <c r="D2065" s="148"/>
      <c r="E2065" s="141"/>
      <c r="F2065" s="141"/>
      <c r="G2065" s="141"/>
      <c r="H2065" s="141"/>
      <c r="I2065" s="141"/>
      <c r="J2065" s="141"/>
      <c r="K2065" s="141"/>
    </row>
    <row r="2066" spans="1:11" x14ac:dyDescent="0.25">
      <c r="A2066" s="148"/>
      <c r="B2066" s="148"/>
      <c r="C2066" s="148"/>
      <c r="D2066" s="148"/>
      <c r="E2066" s="141"/>
      <c r="F2066" s="141"/>
      <c r="G2066" s="141"/>
      <c r="H2066" s="141"/>
      <c r="I2066" s="141"/>
      <c r="J2066" s="141"/>
      <c r="K2066" s="141"/>
    </row>
    <row r="2067" spans="1:11" x14ac:dyDescent="0.25">
      <c r="A2067" s="148"/>
      <c r="B2067" s="148"/>
      <c r="C2067" s="148"/>
      <c r="D2067" s="148"/>
      <c r="E2067" s="141"/>
      <c r="F2067" s="141"/>
      <c r="G2067" s="141"/>
      <c r="H2067" s="141"/>
      <c r="I2067" s="141"/>
      <c r="J2067" s="141"/>
      <c r="K2067" s="141"/>
    </row>
    <row r="2068" spans="1:11" x14ac:dyDescent="0.25">
      <c r="A2068" s="148"/>
      <c r="B2068" s="148"/>
      <c r="C2068" s="148"/>
      <c r="D2068" s="148"/>
      <c r="E2068" s="141"/>
      <c r="F2068" s="141"/>
      <c r="G2068" s="141"/>
      <c r="H2068" s="141"/>
      <c r="I2068" s="141"/>
      <c r="J2068" s="141"/>
      <c r="K2068" s="141"/>
    </row>
    <row r="2069" spans="1:11" x14ac:dyDescent="0.25">
      <c r="A2069" s="148"/>
      <c r="B2069" s="148"/>
      <c r="C2069" s="148"/>
      <c r="D2069" s="148"/>
      <c r="E2069" s="141"/>
      <c r="F2069" s="141"/>
      <c r="G2069" s="141"/>
      <c r="H2069" s="141"/>
      <c r="I2069" s="141"/>
      <c r="J2069" s="141"/>
      <c r="K2069" s="141"/>
    </row>
    <row r="2070" spans="1:11" x14ac:dyDescent="0.25">
      <c r="A2070" s="148"/>
      <c r="B2070" s="148"/>
      <c r="C2070" s="148"/>
      <c r="D2070" s="148"/>
      <c r="E2070" s="141"/>
      <c r="F2070" s="141"/>
      <c r="G2070" s="141"/>
      <c r="H2070" s="141"/>
      <c r="I2070" s="141"/>
      <c r="J2070" s="141"/>
      <c r="K2070" s="141"/>
    </row>
    <row r="2071" spans="1:11" x14ac:dyDescent="0.25">
      <c r="A2071" s="148"/>
      <c r="B2071" s="148"/>
      <c r="C2071" s="148"/>
      <c r="D2071" s="148"/>
      <c r="E2071" s="141"/>
      <c r="F2071" s="141"/>
      <c r="G2071" s="141"/>
      <c r="H2071" s="141"/>
      <c r="I2071" s="141"/>
      <c r="J2071" s="141"/>
      <c r="K2071" s="141"/>
    </row>
    <row r="2072" spans="1:11" x14ac:dyDescent="0.25">
      <c r="A2072" s="148"/>
      <c r="B2072" s="148"/>
      <c r="C2072" s="148"/>
      <c r="D2072" s="148"/>
      <c r="E2072" s="141"/>
      <c r="F2072" s="141"/>
      <c r="G2072" s="141"/>
      <c r="H2072" s="141"/>
      <c r="I2072" s="141"/>
      <c r="J2072" s="141"/>
      <c r="K2072" s="141"/>
    </row>
    <row r="2073" spans="1:11" x14ac:dyDescent="0.25">
      <c r="A2073" s="148"/>
      <c r="B2073" s="148"/>
      <c r="C2073" s="148"/>
      <c r="D2073" s="148"/>
      <c r="E2073" s="141"/>
      <c r="F2073" s="141"/>
      <c r="G2073" s="141"/>
      <c r="H2073" s="141"/>
      <c r="I2073" s="141"/>
      <c r="J2073" s="141"/>
      <c r="K2073" s="141"/>
    </row>
    <row r="2074" spans="1:11" x14ac:dyDescent="0.25">
      <c r="A2074" s="148"/>
      <c r="B2074" s="148"/>
      <c r="C2074" s="148"/>
      <c r="D2074" s="148"/>
      <c r="E2074" s="141"/>
      <c r="F2074" s="141"/>
      <c r="G2074" s="141"/>
      <c r="H2074" s="141"/>
      <c r="I2074" s="141"/>
      <c r="J2074" s="141"/>
      <c r="K2074" s="141"/>
    </row>
    <row r="2075" spans="1:11" x14ac:dyDescent="0.25">
      <c r="A2075" s="148"/>
      <c r="B2075" s="148"/>
      <c r="C2075" s="148"/>
      <c r="D2075" s="148"/>
      <c r="E2075" s="141"/>
      <c r="F2075" s="141"/>
      <c r="G2075" s="141"/>
      <c r="H2075" s="141"/>
      <c r="I2075" s="141"/>
      <c r="J2075" s="141"/>
      <c r="K2075" s="141"/>
    </row>
    <row r="2076" spans="1:11" x14ac:dyDescent="0.25">
      <c r="A2076" s="148"/>
      <c r="B2076" s="148"/>
      <c r="C2076" s="148"/>
      <c r="D2076" s="148"/>
      <c r="E2076" s="141"/>
      <c r="F2076" s="141"/>
      <c r="G2076" s="141"/>
      <c r="H2076" s="141"/>
      <c r="I2076" s="141"/>
      <c r="J2076" s="141"/>
      <c r="K2076" s="141"/>
    </row>
    <row r="2077" spans="1:11" x14ac:dyDescent="0.25">
      <c r="A2077" s="148"/>
      <c r="B2077" s="148"/>
      <c r="C2077" s="148"/>
      <c r="D2077" s="148"/>
      <c r="E2077" s="141"/>
      <c r="F2077" s="141"/>
      <c r="G2077" s="141"/>
      <c r="H2077" s="141"/>
      <c r="I2077" s="141"/>
      <c r="J2077" s="141"/>
      <c r="K2077" s="141"/>
    </row>
    <row r="2078" spans="1:11" x14ac:dyDescent="0.25">
      <c r="A2078" s="148"/>
      <c r="B2078" s="148"/>
      <c r="C2078" s="148"/>
      <c r="D2078" s="148"/>
      <c r="E2078" s="141"/>
      <c r="F2078" s="141"/>
      <c r="G2078" s="141"/>
      <c r="H2078" s="141"/>
      <c r="I2078" s="141"/>
      <c r="J2078" s="141"/>
      <c r="K2078" s="141"/>
    </row>
    <row r="2079" spans="1:11" x14ac:dyDescent="0.25">
      <c r="A2079" s="148"/>
      <c r="B2079" s="148"/>
      <c r="C2079" s="148"/>
      <c r="D2079" s="148"/>
      <c r="E2079" s="141"/>
      <c r="F2079" s="141"/>
      <c r="G2079" s="141"/>
      <c r="H2079" s="141"/>
      <c r="I2079" s="141"/>
      <c r="J2079" s="141"/>
      <c r="K2079" s="141"/>
    </row>
    <row r="2080" spans="1:11" x14ac:dyDescent="0.25">
      <c r="A2080" s="148"/>
      <c r="B2080" s="148"/>
      <c r="C2080" s="148"/>
      <c r="D2080" s="148"/>
      <c r="E2080" s="141"/>
      <c r="F2080" s="141"/>
      <c r="G2080" s="141"/>
      <c r="H2080" s="141"/>
      <c r="I2080" s="141"/>
      <c r="J2080" s="141"/>
      <c r="K2080" s="141"/>
    </row>
    <row r="2081" spans="1:11" x14ac:dyDescent="0.25">
      <c r="A2081" s="148"/>
      <c r="B2081" s="148"/>
      <c r="C2081" s="148"/>
      <c r="D2081" s="148"/>
      <c r="E2081" s="141"/>
      <c r="F2081" s="141"/>
      <c r="G2081" s="141"/>
      <c r="H2081" s="141"/>
      <c r="I2081" s="141"/>
      <c r="J2081" s="141"/>
      <c r="K2081" s="141"/>
    </row>
    <row r="2082" spans="1:11" x14ac:dyDescent="0.25">
      <c r="A2082" s="148"/>
      <c r="B2082" s="148"/>
      <c r="C2082" s="148"/>
      <c r="D2082" s="148"/>
      <c r="E2082" s="141"/>
      <c r="F2082" s="141"/>
      <c r="G2082" s="141"/>
      <c r="H2082" s="141"/>
      <c r="I2082" s="141"/>
      <c r="J2082" s="141"/>
      <c r="K2082" s="141"/>
    </row>
    <row r="2083" spans="1:11" x14ac:dyDescent="0.25">
      <c r="A2083" s="148"/>
      <c r="B2083" s="148"/>
      <c r="C2083" s="148"/>
      <c r="D2083" s="148"/>
      <c r="E2083" s="141"/>
      <c r="F2083" s="141"/>
      <c r="G2083" s="141"/>
      <c r="H2083" s="141"/>
      <c r="I2083" s="141"/>
      <c r="J2083" s="141"/>
      <c r="K2083" s="141"/>
    </row>
    <row r="2084" spans="1:11" x14ac:dyDescent="0.25">
      <c r="A2084" s="148"/>
      <c r="B2084" s="148"/>
      <c r="C2084" s="148"/>
      <c r="D2084" s="148"/>
      <c r="E2084" s="141"/>
      <c r="F2084" s="141"/>
      <c r="G2084" s="141"/>
      <c r="H2084" s="141"/>
      <c r="I2084" s="141"/>
      <c r="J2084" s="141"/>
      <c r="K2084" s="141"/>
    </row>
    <row r="2085" spans="1:11" x14ac:dyDescent="0.25">
      <c r="A2085" s="148"/>
      <c r="B2085" s="148"/>
      <c r="C2085" s="148"/>
      <c r="D2085" s="148"/>
      <c r="E2085" s="141"/>
      <c r="F2085" s="141"/>
      <c r="G2085" s="141"/>
      <c r="H2085" s="141"/>
      <c r="I2085" s="141"/>
      <c r="J2085" s="141"/>
      <c r="K2085" s="141"/>
    </row>
    <row r="2086" spans="1:11" x14ac:dyDescent="0.25">
      <c r="A2086" s="148"/>
      <c r="B2086" s="148"/>
      <c r="C2086" s="148"/>
      <c r="D2086" s="148"/>
      <c r="E2086" s="141"/>
      <c r="F2086" s="141"/>
      <c r="G2086" s="141"/>
      <c r="H2086" s="141"/>
      <c r="I2086" s="141"/>
      <c r="J2086" s="141"/>
      <c r="K2086" s="141"/>
    </row>
    <row r="2087" spans="1:11" x14ac:dyDescent="0.25">
      <c r="A2087" s="148"/>
      <c r="B2087" s="148"/>
      <c r="C2087" s="148"/>
      <c r="D2087" s="148"/>
      <c r="E2087" s="141"/>
      <c r="F2087" s="141"/>
      <c r="G2087" s="141"/>
      <c r="H2087" s="141"/>
      <c r="I2087" s="141"/>
      <c r="J2087" s="141"/>
      <c r="K2087" s="141"/>
    </row>
    <row r="2088" spans="1:11" x14ac:dyDescent="0.25">
      <c r="A2088" s="148"/>
      <c r="B2088" s="148"/>
      <c r="C2088" s="148"/>
      <c r="D2088" s="148"/>
      <c r="E2088" s="141"/>
      <c r="F2088" s="141"/>
      <c r="G2088" s="141"/>
      <c r="H2088" s="141"/>
      <c r="I2088" s="141"/>
      <c r="J2088" s="141"/>
      <c r="K2088" s="141"/>
    </row>
    <row r="2089" spans="1:11" x14ac:dyDescent="0.25">
      <c r="A2089" s="148"/>
      <c r="B2089" s="148"/>
      <c r="C2089" s="148"/>
      <c r="D2089" s="148"/>
      <c r="E2089" s="141"/>
      <c r="F2089" s="141"/>
      <c r="G2089" s="141"/>
      <c r="H2089" s="141"/>
      <c r="I2089" s="141"/>
      <c r="J2089" s="141"/>
      <c r="K2089" s="141"/>
    </row>
    <row r="2090" spans="1:11" x14ac:dyDescent="0.25">
      <c r="A2090" s="148"/>
      <c r="B2090" s="148"/>
      <c r="C2090" s="148"/>
      <c r="D2090" s="148"/>
      <c r="E2090" s="141"/>
      <c r="F2090" s="141"/>
      <c r="G2090" s="141"/>
      <c r="H2090" s="141"/>
      <c r="I2090" s="141"/>
      <c r="J2090" s="141"/>
      <c r="K2090" s="141"/>
    </row>
    <row r="2091" spans="1:11" x14ac:dyDescent="0.25">
      <c r="A2091" s="148"/>
      <c r="B2091" s="148"/>
      <c r="C2091" s="148"/>
      <c r="D2091" s="148"/>
      <c r="E2091" s="141"/>
      <c r="F2091" s="141"/>
      <c r="G2091" s="141"/>
      <c r="H2091" s="141"/>
      <c r="I2091" s="141"/>
      <c r="J2091" s="141"/>
      <c r="K2091" s="141"/>
    </row>
    <row r="2092" spans="1:11" x14ac:dyDescent="0.25">
      <c r="A2092" s="148"/>
      <c r="B2092" s="148"/>
      <c r="C2092" s="148"/>
      <c r="D2092" s="148"/>
      <c r="E2092" s="141"/>
      <c r="F2092" s="141"/>
      <c r="G2092" s="141"/>
      <c r="H2092" s="141"/>
      <c r="I2092" s="141"/>
      <c r="J2092" s="141"/>
      <c r="K2092" s="141"/>
    </row>
    <row r="2093" spans="1:11" x14ac:dyDescent="0.25">
      <c r="A2093" s="148"/>
      <c r="B2093" s="148"/>
      <c r="C2093" s="148"/>
      <c r="D2093" s="148"/>
      <c r="E2093" s="141"/>
      <c r="F2093" s="141"/>
      <c r="G2093" s="141"/>
      <c r="H2093" s="141"/>
      <c r="I2093" s="141"/>
      <c r="J2093" s="141"/>
      <c r="K2093" s="141"/>
    </row>
    <row r="2094" spans="1:11" x14ac:dyDescent="0.25">
      <c r="A2094" s="148"/>
      <c r="B2094" s="148"/>
      <c r="C2094" s="148"/>
      <c r="D2094" s="148"/>
      <c r="E2094" s="141"/>
      <c r="F2094" s="141"/>
      <c r="G2094" s="141"/>
      <c r="H2094" s="141"/>
      <c r="I2094" s="141"/>
      <c r="J2094" s="141"/>
      <c r="K2094" s="141"/>
    </row>
    <row r="2095" spans="1:11" x14ac:dyDescent="0.25">
      <c r="A2095" s="148"/>
      <c r="B2095" s="148"/>
      <c r="C2095" s="148"/>
      <c r="D2095" s="148"/>
      <c r="E2095" s="141"/>
      <c r="F2095" s="141"/>
      <c r="G2095" s="141"/>
      <c r="H2095" s="141"/>
      <c r="I2095" s="141"/>
      <c r="J2095" s="141"/>
      <c r="K2095" s="141"/>
    </row>
    <row r="2096" spans="1:11" x14ac:dyDescent="0.25">
      <c r="A2096" s="148"/>
      <c r="B2096" s="148"/>
      <c r="C2096" s="148"/>
      <c r="D2096" s="148"/>
      <c r="E2096" s="141"/>
      <c r="F2096" s="141"/>
      <c r="G2096" s="141"/>
      <c r="H2096" s="141"/>
      <c r="I2096" s="141"/>
      <c r="J2096" s="141"/>
      <c r="K2096" s="141"/>
    </row>
    <row r="2097" spans="1:11" x14ac:dyDescent="0.25">
      <c r="A2097" s="148"/>
      <c r="B2097" s="148"/>
      <c r="C2097" s="148"/>
      <c r="D2097" s="148"/>
      <c r="E2097" s="141"/>
      <c r="F2097" s="141"/>
      <c r="G2097" s="141"/>
      <c r="H2097" s="141"/>
      <c r="I2097" s="141"/>
      <c r="J2097" s="141"/>
      <c r="K2097" s="141"/>
    </row>
    <row r="2098" spans="1:11" x14ac:dyDescent="0.25">
      <c r="A2098" s="148"/>
      <c r="B2098" s="148"/>
      <c r="C2098" s="148"/>
      <c r="D2098" s="148"/>
      <c r="E2098" s="141"/>
      <c r="F2098" s="141"/>
      <c r="G2098" s="141"/>
      <c r="H2098" s="141"/>
      <c r="I2098" s="141"/>
      <c r="J2098" s="141"/>
      <c r="K2098" s="141"/>
    </row>
    <row r="2099" spans="1:11" x14ac:dyDescent="0.25">
      <c r="A2099" s="148"/>
      <c r="B2099" s="148"/>
      <c r="C2099" s="148"/>
      <c r="D2099" s="148"/>
      <c r="E2099" s="141"/>
      <c r="F2099" s="141"/>
      <c r="G2099" s="141"/>
      <c r="H2099" s="141"/>
      <c r="I2099" s="141"/>
      <c r="J2099" s="141"/>
      <c r="K2099" s="141"/>
    </row>
    <row r="2100" spans="1:11" x14ac:dyDescent="0.25">
      <c r="A2100" s="148"/>
      <c r="B2100" s="148"/>
      <c r="C2100" s="148"/>
      <c r="D2100" s="148"/>
      <c r="E2100" s="141"/>
      <c r="F2100" s="141"/>
      <c r="G2100" s="141"/>
      <c r="H2100" s="141"/>
      <c r="I2100" s="141"/>
      <c r="J2100" s="141"/>
      <c r="K2100" s="141"/>
    </row>
    <row r="2101" spans="1:11" x14ac:dyDescent="0.25">
      <c r="A2101" s="148"/>
      <c r="B2101" s="148"/>
      <c r="C2101" s="148"/>
      <c r="D2101" s="148"/>
      <c r="E2101" s="141"/>
      <c r="F2101" s="141"/>
      <c r="G2101" s="141"/>
      <c r="H2101" s="141"/>
      <c r="I2101" s="141"/>
      <c r="J2101" s="141"/>
      <c r="K2101" s="141"/>
    </row>
    <row r="2102" spans="1:11" x14ac:dyDescent="0.25">
      <c r="A2102" s="148"/>
      <c r="B2102" s="148"/>
      <c r="C2102" s="148"/>
      <c r="D2102" s="148"/>
      <c r="E2102" s="141"/>
      <c r="F2102" s="141"/>
      <c r="G2102" s="141"/>
      <c r="H2102" s="141"/>
      <c r="I2102" s="141"/>
      <c r="J2102" s="141"/>
      <c r="K2102" s="141"/>
    </row>
    <row r="2103" spans="1:11" x14ac:dyDescent="0.25">
      <c r="A2103" s="148"/>
      <c r="B2103" s="148"/>
      <c r="C2103" s="148"/>
      <c r="D2103" s="148"/>
      <c r="E2103" s="141"/>
      <c r="F2103" s="141"/>
      <c r="G2103" s="141"/>
      <c r="H2103" s="141"/>
      <c r="I2103" s="141"/>
      <c r="J2103" s="141"/>
      <c r="K2103" s="141"/>
    </row>
    <row r="2104" spans="1:11" x14ac:dyDescent="0.25">
      <c r="A2104" s="148"/>
      <c r="B2104" s="148"/>
      <c r="C2104" s="148"/>
      <c r="D2104" s="148"/>
      <c r="E2104" s="141"/>
      <c r="F2104" s="141"/>
      <c r="G2104" s="141"/>
      <c r="H2104" s="141"/>
      <c r="I2104" s="141"/>
      <c r="J2104" s="141"/>
      <c r="K2104" s="141"/>
    </row>
    <row r="2105" spans="1:11" x14ac:dyDescent="0.25">
      <c r="A2105" s="148"/>
      <c r="B2105" s="148"/>
      <c r="C2105" s="148"/>
      <c r="D2105" s="148"/>
      <c r="E2105" s="141"/>
      <c r="F2105" s="141"/>
      <c r="G2105" s="141"/>
      <c r="H2105" s="141"/>
      <c r="I2105" s="141"/>
      <c r="J2105" s="141"/>
      <c r="K2105" s="141"/>
    </row>
    <row r="2106" spans="1:11" x14ac:dyDescent="0.25">
      <c r="A2106" s="148"/>
      <c r="B2106" s="148"/>
      <c r="C2106" s="148"/>
      <c r="D2106" s="148"/>
      <c r="E2106" s="141"/>
      <c r="F2106" s="141"/>
      <c r="G2106" s="141"/>
      <c r="H2106" s="141"/>
      <c r="I2106" s="141"/>
      <c r="J2106" s="141"/>
      <c r="K2106" s="141"/>
    </row>
    <row r="2107" spans="1:11" x14ac:dyDescent="0.25">
      <c r="A2107" s="148"/>
      <c r="B2107" s="148"/>
      <c r="C2107" s="148"/>
      <c r="D2107" s="148"/>
      <c r="E2107" s="141"/>
      <c r="F2107" s="141"/>
      <c r="G2107" s="141"/>
      <c r="H2107" s="141"/>
      <c r="I2107" s="141"/>
      <c r="J2107" s="141"/>
      <c r="K2107" s="141"/>
    </row>
    <row r="2108" spans="1:11" x14ac:dyDescent="0.25">
      <c r="A2108" s="148"/>
      <c r="B2108" s="148"/>
      <c r="C2108" s="148"/>
      <c r="D2108" s="148"/>
      <c r="E2108" s="141"/>
      <c r="F2108" s="141"/>
      <c r="G2108" s="141"/>
      <c r="H2108" s="141"/>
      <c r="I2108" s="141"/>
      <c r="J2108" s="141"/>
      <c r="K2108" s="141"/>
    </row>
    <row r="2109" spans="1:11" x14ac:dyDescent="0.25">
      <c r="A2109" s="148"/>
      <c r="B2109" s="148"/>
      <c r="C2109" s="148"/>
      <c r="D2109" s="148"/>
      <c r="E2109" s="141"/>
      <c r="F2109" s="141"/>
      <c r="G2109" s="141"/>
      <c r="H2109" s="141"/>
      <c r="I2109" s="141"/>
      <c r="J2109" s="141"/>
      <c r="K2109" s="141"/>
    </row>
    <row r="2110" spans="1:11" x14ac:dyDescent="0.25">
      <c r="A2110" s="148"/>
      <c r="B2110" s="148"/>
      <c r="C2110" s="148"/>
      <c r="D2110" s="148"/>
      <c r="E2110" s="141"/>
      <c r="F2110" s="141"/>
      <c r="G2110" s="141"/>
      <c r="H2110" s="141"/>
      <c r="I2110" s="141"/>
      <c r="J2110" s="141"/>
      <c r="K2110" s="141"/>
    </row>
    <row r="2111" spans="1:11" x14ac:dyDescent="0.25">
      <c r="A2111" s="148"/>
      <c r="B2111" s="148"/>
      <c r="C2111" s="148"/>
      <c r="D2111" s="148"/>
      <c r="E2111" s="141"/>
      <c r="F2111" s="141"/>
      <c r="G2111" s="141"/>
      <c r="H2111" s="141"/>
      <c r="I2111" s="141"/>
      <c r="J2111" s="141"/>
      <c r="K2111" s="141"/>
    </row>
    <row r="2112" spans="1:11" x14ac:dyDescent="0.25">
      <c r="A2112" s="148"/>
      <c r="B2112" s="148"/>
      <c r="C2112" s="148"/>
      <c r="D2112" s="148"/>
      <c r="E2112" s="141"/>
      <c r="F2112" s="141"/>
      <c r="G2112" s="141"/>
      <c r="H2112" s="141"/>
      <c r="I2112" s="141"/>
      <c r="J2112" s="141"/>
      <c r="K2112" s="141"/>
    </row>
    <row r="2113" spans="1:11" x14ac:dyDescent="0.25">
      <c r="A2113" s="148"/>
      <c r="B2113" s="148"/>
      <c r="C2113" s="148"/>
      <c r="D2113" s="148"/>
      <c r="E2113" s="141"/>
      <c r="F2113" s="141"/>
      <c r="G2113" s="141"/>
      <c r="H2113" s="141"/>
      <c r="I2113" s="141"/>
      <c r="J2113" s="141"/>
      <c r="K2113" s="141"/>
    </row>
    <row r="2114" spans="1:11" x14ac:dyDescent="0.25">
      <c r="A2114" s="148"/>
      <c r="B2114" s="148"/>
      <c r="C2114" s="148"/>
      <c r="D2114" s="148"/>
      <c r="E2114" s="141"/>
      <c r="F2114" s="141"/>
      <c r="G2114" s="141"/>
      <c r="H2114" s="141"/>
      <c r="I2114" s="141"/>
      <c r="J2114" s="141"/>
      <c r="K2114" s="141"/>
    </row>
    <row r="2115" spans="1:11" x14ac:dyDescent="0.25">
      <c r="A2115" s="148"/>
      <c r="B2115" s="148"/>
      <c r="C2115" s="148"/>
      <c r="D2115" s="148"/>
      <c r="E2115" s="141"/>
      <c r="F2115" s="141"/>
      <c r="G2115" s="141"/>
      <c r="H2115" s="141"/>
      <c r="I2115" s="141"/>
      <c r="J2115" s="141"/>
      <c r="K2115" s="141"/>
    </row>
    <row r="2116" spans="1:11" x14ac:dyDescent="0.25">
      <c r="A2116" s="148"/>
      <c r="B2116" s="148"/>
      <c r="C2116" s="148"/>
      <c r="D2116" s="148"/>
      <c r="E2116" s="141"/>
      <c r="F2116" s="141"/>
      <c r="G2116" s="141"/>
      <c r="H2116" s="141"/>
      <c r="I2116" s="141"/>
      <c r="J2116" s="141"/>
      <c r="K2116" s="141"/>
    </row>
    <row r="2117" spans="1:11" x14ac:dyDescent="0.25">
      <c r="A2117" s="148"/>
      <c r="B2117" s="148"/>
      <c r="C2117" s="148"/>
      <c r="D2117" s="148"/>
      <c r="E2117" s="141"/>
      <c r="F2117" s="141"/>
      <c r="G2117" s="141"/>
      <c r="H2117" s="141"/>
      <c r="I2117" s="141"/>
      <c r="J2117" s="141"/>
      <c r="K2117" s="141"/>
    </row>
    <row r="2118" spans="1:11" x14ac:dyDescent="0.25">
      <c r="A2118" s="148"/>
      <c r="B2118" s="148"/>
      <c r="C2118" s="148"/>
      <c r="D2118" s="148"/>
      <c r="E2118" s="141"/>
      <c r="F2118" s="141"/>
      <c r="G2118" s="141"/>
      <c r="H2118" s="141"/>
      <c r="I2118" s="141"/>
      <c r="J2118" s="141"/>
      <c r="K2118" s="141"/>
    </row>
    <row r="2119" spans="1:11" x14ac:dyDescent="0.25">
      <c r="A2119" s="148"/>
      <c r="B2119" s="148"/>
      <c r="C2119" s="148"/>
      <c r="D2119" s="148"/>
      <c r="E2119" s="141"/>
      <c r="F2119" s="141"/>
      <c r="G2119" s="141"/>
      <c r="H2119" s="141"/>
      <c r="I2119" s="141"/>
      <c r="J2119" s="141"/>
      <c r="K2119" s="141"/>
    </row>
    <row r="2120" spans="1:11" x14ac:dyDescent="0.25">
      <c r="A2120" s="148"/>
      <c r="B2120" s="148"/>
      <c r="C2120" s="148"/>
      <c r="D2120" s="148"/>
      <c r="E2120" s="141"/>
      <c r="F2120" s="141"/>
      <c r="G2120" s="141"/>
      <c r="H2120" s="141"/>
      <c r="I2120" s="141"/>
      <c r="J2120" s="141"/>
      <c r="K2120" s="141"/>
    </row>
    <row r="2121" spans="1:11" x14ac:dyDescent="0.25">
      <c r="A2121" s="148"/>
      <c r="B2121" s="148"/>
      <c r="C2121" s="148"/>
      <c r="D2121" s="148"/>
      <c r="E2121" s="141"/>
      <c r="F2121" s="141"/>
      <c r="G2121" s="141"/>
      <c r="H2121" s="141"/>
      <c r="I2121" s="141"/>
      <c r="J2121" s="141"/>
      <c r="K2121" s="141"/>
    </row>
    <row r="2122" spans="1:11" x14ac:dyDescent="0.25">
      <c r="A2122" s="148"/>
      <c r="B2122" s="148"/>
      <c r="C2122" s="148"/>
      <c r="D2122" s="148"/>
      <c r="E2122" s="141"/>
      <c r="F2122" s="141"/>
      <c r="G2122" s="141"/>
      <c r="H2122" s="141"/>
      <c r="I2122" s="141"/>
      <c r="J2122" s="141"/>
      <c r="K2122" s="141"/>
    </row>
    <row r="2123" spans="1:11" x14ac:dyDescent="0.25">
      <c r="A2123" s="148"/>
      <c r="B2123" s="148"/>
      <c r="C2123" s="148"/>
      <c r="D2123" s="148"/>
      <c r="E2123" s="141"/>
      <c r="F2123" s="141"/>
      <c r="G2123" s="141"/>
      <c r="H2123" s="141"/>
      <c r="I2123" s="141"/>
      <c r="J2123" s="141"/>
      <c r="K2123" s="141"/>
    </row>
    <row r="2124" spans="1:11" x14ac:dyDescent="0.25">
      <c r="A2124" s="148"/>
      <c r="B2124" s="148"/>
      <c r="C2124" s="148"/>
      <c r="D2124" s="148"/>
      <c r="E2124" s="141"/>
      <c r="F2124" s="141"/>
      <c r="G2124" s="141"/>
      <c r="H2124" s="141"/>
      <c r="I2124" s="141"/>
      <c r="J2124" s="141"/>
      <c r="K2124" s="141"/>
    </row>
    <row r="2125" spans="1:11" x14ac:dyDescent="0.25">
      <c r="A2125" s="148"/>
      <c r="B2125" s="148"/>
      <c r="C2125" s="148"/>
      <c r="D2125" s="148"/>
      <c r="E2125" s="141"/>
      <c r="F2125" s="141"/>
      <c r="G2125" s="141"/>
      <c r="H2125" s="141"/>
      <c r="I2125" s="141"/>
      <c r="J2125" s="141"/>
      <c r="K2125" s="141"/>
    </row>
    <row r="2126" spans="1:11" x14ac:dyDescent="0.25">
      <c r="A2126" s="148"/>
      <c r="B2126" s="148"/>
      <c r="C2126" s="148"/>
      <c r="D2126" s="148"/>
      <c r="E2126" s="141"/>
      <c r="F2126" s="141"/>
      <c r="G2126" s="141"/>
      <c r="H2126" s="141"/>
      <c r="I2126" s="141"/>
      <c r="J2126" s="141"/>
      <c r="K2126" s="141"/>
    </row>
    <row r="2127" spans="1:11" x14ac:dyDescent="0.25">
      <c r="A2127" s="148"/>
      <c r="B2127" s="148"/>
      <c r="C2127" s="148"/>
      <c r="D2127" s="148"/>
      <c r="E2127" s="141"/>
      <c r="F2127" s="141"/>
      <c r="G2127" s="141"/>
      <c r="H2127" s="141"/>
      <c r="I2127" s="141"/>
      <c r="J2127" s="141"/>
      <c r="K2127" s="141"/>
    </row>
    <row r="2128" spans="1:11" x14ac:dyDescent="0.25">
      <c r="A2128" s="148"/>
      <c r="B2128" s="148"/>
      <c r="C2128" s="148"/>
      <c r="D2128" s="148"/>
      <c r="E2128" s="141"/>
      <c r="F2128" s="141"/>
      <c r="G2128" s="141"/>
      <c r="H2128" s="141"/>
      <c r="I2128" s="141"/>
      <c r="J2128" s="141"/>
      <c r="K2128" s="141"/>
    </row>
    <row r="2129" spans="1:11" x14ac:dyDescent="0.25">
      <c r="A2129" s="148"/>
      <c r="B2129" s="148"/>
      <c r="C2129" s="148"/>
      <c r="D2129" s="148"/>
      <c r="E2129" s="141"/>
      <c r="F2129" s="141"/>
      <c r="G2129" s="141"/>
      <c r="H2129" s="141"/>
      <c r="I2129" s="141"/>
      <c r="J2129" s="141"/>
      <c r="K2129" s="141"/>
    </row>
    <row r="2130" spans="1:11" x14ac:dyDescent="0.25">
      <c r="A2130" s="148"/>
      <c r="B2130" s="148"/>
      <c r="C2130" s="148"/>
      <c r="D2130" s="148"/>
      <c r="E2130" s="141"/>
      <c r="F2130" s="141"/>
      <c r="G2130" s="141"/>
      <c r="H2130" s="141"/>
      <c r="I2130" s="141"/>
      <c r="J2130" s="141"/>
      <c r="K2130" s="141"/>
    </row>
    <row r="2131" spans="1:11" x14ac:dyDescent="0.25">
      <c r="A2131" s="148"/>
      <c r="B2131" s="148"/>
      <c r="C2131" s="148"/>
      <c r="D2131" s="148"/>
      <c r="E2131" s="141"/>
      <c r="F2131" s="141"/>
      <c r="G2131" s="141"/>
      <c r="H2131" s="141"/>
      <c r="I2131" s="141"/>
      <c r="J2131" s="141"/>
      <c r="K2131" s="141"/>
    </row>
    <row r="2132" spans="1:11" x14ac:dyDescent="0.25">
      <c r="A2132" s="148"/>
      <c r="B2132" s="148"/>
      <c r="C2132" s="148"/>
      <c r="D2132" s="148"/>
      <c r="E2132" s="141"/>
      <c r="F2132" s="141"/>
      <c r="G2132" s="141"/>
      <c r="H2132" s="141"/>
      <c r="I2132" s="141"/>
      <c r="J2132" s="141"/>
      <c r="K2132" s="141"/>
    </row>
    <row r="2133" spans="1:11" x14ac:dyDescent="0.25">
      <c r="A2133" s="148"/>
      <c r="B2133" s="148"/>
      <c r="C2133" s="148"/>
      <c r="D2133" s="148"/>
      <c r="E2133" s="141"/>
      <c r="F2133" s="141"/>
      <c r="G2133" s="141"/>
      <c r="H2133" s="141"/>
      <c r="I2133" s="141"/>
      <c r="J2133" s="141"/>
      <c r="K2133" s="141"/>
    </row>
    <row r="2134" spans="1:11" x14ac:dyDescent="0.25">
      <c r="A2134" s="148"/>
      <c r="B2134" s="148"/>
      <c r="C2134" s="148"/>
      <c r="D2134" s="148"/>
      <c r="E2134" s="141"/>
      <c r="F2134" s="141"/>
      <c r="G2134" s="141"/>
      <c r="H2134" s="141"/>
      <c r="I2134" s="141"/>
      <c r="J2134" s="141"/>
      <c r="K2134" s="141"/>
    </row>
    <row r="2135" spans="1:11" x14ac:dyDescent="0.25">
      <c r="A2135" s="148"/>
      <c r="B2135" s="148"/>
      <c r="C2135" s="148"/>
      <c r="D2135" s="148"/>
      <c r="E2135" s="141"/>
      <c r="F2135" s="141"/>
      <c r="G2135" s="141"/>
      <c r="H2135" s="141"/>
      <c r="I2135" s="141"/>
      <c r="J2135" s="141"/>
      <c r="K2135" s="141"/>
    </row>
    <row r="2136" spans="1:11" x14ac:dyDescent="0.25">
      <c r="A2136" s="148"/>
      <c r="B2136" s="148"/>
      <c r="C2136" s="148"/>
      <c r="D2136" s="148"/>
      <c r="E2136" s="141"/>
      <c r="F2136" s="141"/>
      <c r="G2136" s="141"/>
      <c r="H2136" s="141"/>
      <c r="I2136" s="141"/>
      <c r="J2136" s="141"/>
      <c r="K2136" s="141"/>
    </row>
    <row r="2137" spans="1:11" x14ac:dyDescent="0.25">
      <c r="A2137" s="148"/>
      <c r="B2137" s="148"/>
      <c r="C2137" s="148"/>
      <c r="D2137" s="148"/>
      <c r="E2137" s="141"/>
      <c r="F2137" s="141"/>
      <c r="G2137" s="141"/>
      <c r="H2137" s="141"/>
      <c r="I2137" s="141"/>
      <c r="J2137" s="141"/>
      <c r="K2137" s="141"/>
    </row>
    <row r="2138" spans="1:11" x14ac:dyDescent="0.25">
      <c r="A2138" s="148"/>
      <c r="B2138" s="148"/>
      <c r="C2138" s="148"/>
      <c r="D2138" s="148"/>
      <c r="E2138" s="141"/>
      <c r="F2138" s="141"/>
      <c r="G2138" s="141"/>
      <c r="H2138" s="141"/>
      <c r="I2138" s="141"/>
      <c r="J2138" s="141"/>
      <c r="K2138" s="141"/>
    </row>
    <row r="2139" spans="1:11" x14ac:dyDescent="0.25">
      <c r="A2139" s="148"/>
      <c r="B2139" s="148"/>
      <c r="C2139" s="148"/>
      <c r="D2139" s="148"/>
      <c r="E2139" s="141"/>
      <c r="F2139" s="141"/>
      <c r="G2139" s="141"/>
      <c r="H2139" s="141"/>
      <c r="I2139" s="141"/>
      <c r="J2139" s="141"/>
      <c r="K2139" s="141"/>
    </row>
    <row r="2140" spans="1:11" x14ac:dyDescent="0.25">
      <c r="A2140" s="148"/>
      <c r="B2140" s="148"/>
      <c r="C2140" s="148"/>
      <c r="D2140" s="148"/>
      <c r="E2140" s="141"/>
      <c r="F2140" s="141"/>
      <c r="G2140" s="141"/>
      <c r="H2140" s="141"/>
      <c r="I2140" s="141"/>
      <c r="J2140" s="141"/>
      <c r="K2140" s="141"/>
    </row>
    <row r="2141" spans="1:11" x14ac:dyDescent="0.25">
      <c r="A2141" s="148"/>
      <c r="B2141" s="148"/>
      <c r="C2141" s="148"/>
      <c r="D2141" s="148"/>
      <c r="E2141" s="141"/>
      <c r="F2141" s="141"/>
      <c r="G2141" s="141"/>
      <c r="H2141" s="141"/>
      <c r="I2141" s="141"/>
      <c r="J2141" s="141"/>
      <c r="K2141" s="141"/>
    </row>
    <row r="2142" spans="1:11" x14ac:dyDescent="0.25">
      <c r="A2142" s="148"/>
      <c r="B2142" s="148"/>
      <c r="C2142" s="148"/>
      <c r="D2142" s="148"/>
      <c r="E2142" s="141"/>
      <c r="F2142" s="141"/>
      <c r="G2142" s="141"/>
      <c r="H2142" s="141"/>
      <c r="I2142" s="141"/>
      <c r="J2142" s="141"/>
      <c r="K2142" s="141"/>
    </row>
    <row r="2143" spans="1:11" x14ac:dyDescent="0.25">
      <c r="A2143" s="148"/>
      <c r="B2143" s="148"/>
      <c r="C2143" s="148"/>
      <c r="D2143" s="148"/>
      <c r="E2143" s="141"/>
      <c r="F2143" s="141"/>
      <c r="G2143" s="141"/>
      <c r="H2143" s="141"/>
      <c r="I2143" s="141"/>
      <c r="J2143" s="141"/>
      <c r="K2143" s="141"/>
    </row>
    <row r="2144" spans="1:11" x14ac:dyDescent="0.25">
      <c r="A2144" s="148"/>
      <c r="B2144" s="148"/>
      <c r="C2144" s="148"/>
      <c r="D2144" s="148"/>
      <c r="E2144" s="141"/>
      <c r="F2144" s="141"/>
      <c r="G2144" s="141"/>
      <c r="H2144" s="141"/>
      <c r="I2144" s="141"/>
      <c r="J2144" s="141"/>
      <c r="K2144" s="141"/>
    </row>
    <row r="2145" spans="1:11" x14ac:dyDescent="0.25">
      <c r="A2145" s="148"/>
      <c r="B2145" s="148"/>
      <c r="C2145" s="148"/>
      <c r="D2145" s="148"/>
      <c r="E2145" s="141"/>
      <c r="F2145" s="141"/>
      <c r="G2145" s="141"/>
      <c r="H2145" s="141"/>
      <c r="I2145" s="141"/>
      <c r="J2145" s="141"/>
      <c r="K2145" s="141"/>
    </row>
    <row r="2146" spans="1:11" x14ac:dyDescent="0.25">
      <c r="A2146" s="148"/>
      <c r="B2146" s="148"/>
      <c r="C2146" s="148"/>
      <c r="D2146" s="148"/>
      <c r="E2146" s="141"/>
      <c r="F2146" s="141"/>
      <c r="G2146" s="141"/>
      <c r="H2146" s="141"/>
      <c r="I2146" s="141"/>
      <c r="J2146" s="141"/>
      <c r="K2146" s="141"/>
    </row>
    <row r="2147" spans="1:11" x14ac:dyDescent="0.25">
      <c r="A2147" s="148"/>
      <c r="B2147" s="148"/>
      <c r="C2147" s="148"/>
      <c r="D2147" s="148"/>
      <c r="E2147" s="141"/>
      <c r="F2147" s="141"/>
      <c r="G2147" s="141"/>
      <c r="H2147" s="141"/>
      <c r="I2147" s="141"/>
      <c r="J2147" s="141"/>
      <c r="K2147" s="141"/>
    </row>
    <row r="2148" spans="1:11" x14ac:dyDescent="0.25">
      <c r="A2148" s="148"/>
      <c r="B2148" s="148"/>
      <c r="C2148" s="148"/>
      <c r="D2148" s="148"/>
      <c r="E2148" s="141"/>
      <c r="F2148" s="141"/>
      <c r="G2148" s="141"/>
      <c r="H2148" s="141"/>
      <c r="I2148" s="141"/>
      <c r="J2148" s="141"/>
      <c r="K2148" s="141"/>
    </row>
    <row r="2149" spans="1:11" x14ac:dyDescent="0.25">
      <c r="A2149" s="148"/>
      <c r="B2149" s="148"/>
      <c r="C2149" s="148"/>
      <c r="D2149" s="148"/>
      <c r="E2149" s="141"/>
      <c r="F2149" s="141"/>
      <c r="G2149" s="141"/>
      <c r="H2149" s="141"/>
      <c r="I2149" s="141"/>
      <c r="J2149" s="141"/>
      <c r="K2149" s="141"/>
    </row>
    <row r="2150" spans="1:11" x14ac:dyDescent="0.25">
      <c r="A2150" s="148"/>
      <c r="B2150" s="148"/>
      <c r="C2150" s="148"/>
      <c r="D2150" s="148"/>
      <c r="E2150" s="141"/>
      <c r="F2150" s="141"/>
      <c r="G2150" s="141"/>
      <c r="H2150" s="141"/>
      <c r="I2150" s="141"/>
      <c r="J2150" s="141"/>
      <c r="K2150" s="141"/>
    </row>
    <row r="2151" spans="1:11" x14ac:dyDescent="0.25">
      <c r="A2151" s="148"/>
      <c r="B2151" s="148"/>
      <c r="C2151" s="148"/>
      <c r="D2151" s="148"/>
      <c r="E2151" s="141"/>
      <c r="F2151" s="141"/>
      <c r="G2151" s="141"/>
      <c r="H2151" s="141"/>
      <c r="I2151" s="141"/>
      <c r="J2151" s="141"/>
      <c r="K2151" s="141"/>
    </row>
    <row r="2152" spans="1:11" x14ac:dyDescent="0.25">
      <c r="A2152" s="148"/>
      <c r="B2152" s="148"/>
      <c r="C2152" s="148"/>
      <c r="D2152" s="148"/>
      <c r="E2152" s="141"/>
      <c r="F2152" s="141"/>
      <c r="G2152" s="141"/>
      <c r="H2152" s="141"/>
      <c r="I2152" s="141"/>
      <c r="J2152" s="141"/>
      <c r="K2152" s="141"/>
    </row>
    <row r="2153" spans="1:11" x14ac:dyDescent="0.25">
      <c r="A2153" s="148"/>
      <c r="B2153" s="148"/>
      <c r="C2153" s="148"/>
      <c r="D2153" s="148"/>
      <c r="E2153" s="141"/>
      <c r="F2153" s="141"/>
      <c r="G2153" s="141"/>
      <c r="H2153" s="141"/>
      <c r="I2153" s="141"/>
      <c r="J2153" s="141"/>
      <c r="K2153" s="141"/>
    </row>
    <row r="2154" spans="1:11" x14ac:dyDescent="0.25">
      <c r="A2154" s="148"/>
      <c r="B2154" s="148"/>
      <c r="C2154" s="148"/>
      <c r="D2154" s="148"/>
      <c r="E2154" s="141"/>
      <c r="F2154" s="141"/>
      <c r="G2154" s="141"/>
      <c r="H2154" s="141"/>
      <c r="I2154" s="141"/>
      <c r="J2154" s="141"/>
      <c r="K2154" s="141"/>
    </row>
    <row r="2155" spans="1:11" x14ac:dyDescent="0.25">
      <c r="A2155" s="148"/>
      <c r="B2155" s="148"/>
      <c r="C2155" s="148"/>
      <c r="D2155" s="148"/>
      <c r="E2155" s="141"/>
      <c r="F2155" s="141"/>
      <c r="G2155" s="141"/>
      <c r="H2155" s="141"/>
      <c r="I2155" s="141"/>
      <c r="J2155" s="141"/>
      <c r="K2155" s="141"/>
    </row>
    <row r="2156" spans="1:11" x14ac:dyDescent="0.25">
      <c r="A2156" s="148"/>
      <c r="B2156" s="148"/>
      <c r="C2156" s="148"/>
      <c r="D2156" s="148"/>
      <c r="E2156" s="141"/>
      <c r="F2156" s="141"/>
      <c r="G2156" s="141"/>
      <c r="H2156" s="141"/>
      <c r="I2156" s="141"/>
      <c r="J2156" s="141"/>
      <c r="K2156" s="141"/>
    </row>
    <row r="2157" spans="1:11" x14ac:dyDescent="0.25">
      <c r="A2157" s="148"/>
      <c r="B2157" s="148"/>
      <c r="C2157" s="148"/>
      <c r="D2157" s="148"/>
      <c r="E2157" s="141"/>
      <c r="F2157" s="141"/>
      <c r="G2157" s="141"/>
      <c r="H2157" s="141"/>
      <c r="I2157" s="141"/>
      <c r="J2157" s="141"/>
      <c r="K2157" s="141"/>
    </row>
    <row r="2158" spans="1:11" x14ac:dyDescent="0.25">
      <c r="A2158" s="148"/>
      <c r="B2158" s="148"/>
      <c r="C2158" s="148"/>
      <c r="D2158" s="148"/>
      <c r="E2158" s="141"/>
      <c r="F2158" s="141"/>
      <c r="G2158" s="141"/>
      <c r="H2158" s="141"/>
      <c r="I2158" s="141"/>
      <c r="J2158" s="141"/>
      <c r="K2158" s="141"/>
    </row>
    <row r="2159" spans="1:11" x14ac:dyDescent="0.25">
      <c r="A2159" s="148"/>
      <c r="B2159" s="148"/>
      <c r="C2159" s="148"/>
      <c r="D2159" s="148"/>
      <c r="E2159" s="141"/>
      <c r="F2159" s="141"/>
      <c r="G2159" s="141"/>
      <c r="H2159" s="141"/>
      <c r="I2159" s="141"/>
      <c r="J2159" s="141"/>
      <c r="K2159" s="141"/>
    </row>
    <row r="2160" spans="1:11" x14ac:dyDescent="0.25">
      <c r="A2160" s="148"/>
      <c r="B2160" s="148"/>
      <c r="C2160" s="148"/>
      <c r="D2160" s="148"/>
      <c r="E2160" s="141"/>
      <c r="F2160" s="141"/>
      <c r="G2160" s="141"/>
      <c r="H2160" s="141"/>
      <c r="I2160" s="141"/>
      <c r="J2160" s="141"/>
      <c r="K2160" s="141"/>
    </row>
    <row r="2161" spans="1:11" x14ac:dyDescent="0.25">
      <c r="A2161" s="148"/>
      <c r="B2161" s="148"/>
      <c r="C2161" s="148"/>
      <c r="D2161" s="148"/>
      <c r="E2161" s="141"/>
      <c r="F2161" s="141"/>
      <c r="G2161" s="141"/>
      <c r="H2161" s="141"/>
      <c r="I2161" s="141"/>
      <c r="J2161" s="141"/>
      <c r="K2161" s="141"/>
    </row>
    <row r="2162" spans="1:11" x14ac:dyDescent="0.25">
      <c r="A2162" s="148"/>
      <c r="B2162" s="148"/>
      <c r="C2162" s="148"/>
      <c r="D2162" s="148"/>
      <c r="E2162" s="141"/>
      <c r="F2162" s="141"/>
      <c r="G2162" s="141"/>
      <c r="H2162" s="141"/>
      <c r="I2162" s="141"/>
      <c r="J2162" s="141"/>
      <c r="K2162" s="141"/>
    </row>
    <row r="2163" spans="1:11" x14ac:dyDescent="0.25">
      <c r="A2163" s="148"/>
      <c r="B2163" s="148"/>
      <c r="C2163" s="148"/>
      <c r="D2163" s="148"/>
      <c r="E2163" s="141"/>
      <c r="F2163" s="141"/>
      <c r="G2163" s="141"/>
      <c r="H2163" s="141"/>
      <c r="I2163" s="141"/>
      <c r="J2163" s="141"/>
      <c r="K2163" s="141"/>
    </row>
    <row r="2164" spans="1:11" x14ac:dyDescent="0.25">
      <c r="A2164" s="148"/>
      <c r="B2164" s="148"/>
      <c r="C2164" s="148"/>
      <c r="D2164" s="148"/>
      <c r="E2164" s="141"/>
      <c r="F2164" s="141"/>
      <c r="G2164" s="141"/>
      <c r="H2164" s="141"/>
      <c r="I2164" s="141"/>
      <c r="J2164" s="141"/>
      <c r="K2164" s="141"/>
    </row>
    <row r="2165" spans="1:11" x14ac:dyDescent="0.25">
      <c r="A2165" s="148"/>
      <c r="B2165" s="148"/>
      <c r="C2165" s="148"/>
      <c r="D2165" s="148"/>
      <c r="E2165" s="141"/>
      <c r="F2165" s="141"/>
      <c r="G2165" s="141"/>
      <c r="H2165" s="141"/>
      <c r="I2165" s="141"/>
      <c r="J2165" s="141"/>
      <c r="K2165" s="141"/>
    </row>
    <row r="2166" spans="1:11" x14ac:dyDescent="0.25">
      <c r="A2166" s="148"/>
      <c r="B2166" s="148"/>
      <c r="C2166" s="148"/>
      <c r="D2166" s="148"/>
      <c r="E2166" s="141"/>
      <c r="F2166" s="141"/>
      <c r="G2166" s="141"/>
      <c r="H2166" s="141"/>
      <c r="I2166" s="141"/>
      <c r="J2166" s="141"/>
      <c r="K2166" s="141"/>
    </row>
    <row r="2167" spans="1:11" x14ac:dyDescent="0.25">
      <c r="A2167" s="148"/>
      <c r="B2167" s="148"/>
      <c r="C2167" s="148"/>
      <c r="D2167" s="148"/>
      <c r="E2167" s="141"/>
      <c r="F2167" s="141"/>
      <c r="G2167" s="141"/>
      <c r="H2167" s="141"/>
      <c r="I2167" s="141"/>
      <c r="J2167" s="141"/>
      <c r="K2167" s="141"/>
    </row>
    <row r="2168" spans="1:11" x14ac:dyDescent="0.25">
      <c r="A2168" s="148"/>
      <c r="B2168" s="148"/>
      <c r="C2168" s="148"/>
      <c r="D2168" s="148"/>
      <c r="E2168" s="141"/>
      <c r="F2168" s="141"/>
      <c r="G2168" s="141"/>
      <c r="H2168" s="141"/>
      <c r="I2168" s="141"/>
      <c r="J2168" s="141"/>
      <c r="K2168" s="141"/>
    </row>
    <row r="2169" spans="1:11" x14ac:dyDescent="0.25">
      <c r="A2169" s="148"/>
      <c r="B2169" s="148"/>
      <c r="C2169" s="148"/>
      <c r="D2169" s="148"/>
      <c r="E2169" s="141"/>
      <c r="F2169" s="141"/>
      <c r="G2169" s="141"/>
      <c r="H2169" s="141"/>
      <c r="I2169" s="141"/>
      <c r="J2169" s="141"/>
      <c r="K2169" s="141"/>
    </row>
    <row r="2170" spans="1:11" x14ac:dyDescent="0.25">
      <c r="A2170" s="148"/>
      <c r="B2170" s="148"/>
      <c r="C2170" s="148"/>
      <c r="D2170" s="148"/>
      <c r="E2170" s="141"/>
      <c r="F2170" s="141"/>
      <c r="G2170" s="141"/>
      <c r="H2170" s="141"/>
      <c r="I2170" s="141"/>
      <c r="J2170" s="141"/>
      <c r="K2170" s="141"/>
    </row>
    <row r="2171" spans="1:11" x14ac:dyDescent="0.25">
      <c r="A2171" s="148"/>
      <c r="B2171" s="148"/>
      <c r="C2171" s="148"/>
      <c r="D2171" s="148"/>
      <c r="E2171" s="141"/>
      <c r="F2171" s="141"/>
      <c r="G2171" s="141"/>
      <c r="H2171" s="141"/>
      <c r="I2171" s="141"/>
      <c r="J2171" s="141"/>
      <c r="K2171" s="141"/>
    </row>
    <row r="2172" spans="1:11" x14ac:dyDescent="0.25">
      <c r="A2172" s="148"/>
      <c r="B2172" s="148"/>
      <c r="C2172" s="148"/>
      <c r="D2172" s="148"/>
      <c r="E2172" s="141"/>
      <c r="F2172" s="141"/>
      <c r="G2172" s="141"/>
      <c r="H2172" s="141"/>
      <c r="I2172" s="141"/>
      <c r="J2172" s="141"/>
      <c r="K2172" s="141"/>
    </row>
    <row r="2173" spans="1:11" x14ac:dyDescent="0.25">
      <c r="A2173" s="148"/>
      <c r="B2173" s="148"/>
      <c r="C2173" s="148"/>
      <c r="D2173" s="148"/>
      <c r="E2173" s="141"/>
      <c r="F2173" s="141"/>
      <c r="G2173" s="141"/>
      <c r="H2173" s="141"/>
      <c r="I2173" s="141"/>
      <c r="J2173" s="141"/>
      <c r="K2173" s="141"/>
    </row>
    <row r="2174" spans="1:11" x14ac:dyDescent="0.25">
      <c r="A2174" s="148"/>
      <c r="B2174" s="148"/>
      <c r="C2174" s="148"/>
      <c r="D2174" s="148"/>
      <c r="E2174" s="141"/>
      <c r="F2174" s="141"/>
      <c r="G2174" s="141"/>
      <c r="H2174" s="141"/>
      <c r="I2174" s="141"/>
      <c r="J2174" s="141"/>
      <c r="K2174" s="141"/>
    </row>
    <row r="2175" spans="1:11" x14ac:dyDescent="0.25">
      <c r="A2175" s="148"/>
      <c r="B2175" s="148"/>
      <c r="C2175" s="148"/>
      <c r="D2175" s="148"/>
      <c r="E2175" s="141"/>
      <c r="F2175" s="141"/>
      <c r="G2175" s="141"/>
      <c r="H2175" s="141"/>
      <c r="I2175" s="141"/>
      <c r="J2175" s="141"/>
      <c r="K2175" s="141"/>
    </row>
    <row r="2176" spans="1:11" x14ac:dyDescent="0.25">
      <c r="A2176" s="148"/>
      <c r="B2176" s="148"/>
      <c r="C2176" s="148"/>
      <c r="D2176" s="148"/>
      <c r="E2176" s="141"/>
      <c r="F2176" s="141"/>
      <c r="G2176" s="141"/>
      <c r="H2176" s="141"/>
      <c r="I2176" s="141"/>
      <c r="J2176" s="141"/>
      <c r="K2176" s="141"/>
    </row>
    <row r="2177" spans="1:11" x14ac:dyDescent="0.25">
      <c r="A2177" s="148"/>
      <c r="B2177" s="148"/>
      <c r="C2177" s="148"/>
      <c r="D2177" s="148"/>
      <c r="E2177" s="141"/>
      <c r="F2177" s="141"/>
      <c r="G2177" s="141"/>
      <c r="H2177" s="141"/>
      <c r="I2177" s="141"/>
      <c r="J2177" s="141"/>
      <c r="K2177" s="141"/>
    </row>
    <row r="2178" spans="1:11" x14ac:dyDescent="0.25">
      <c r="A2178" s="148"/>
      <c r="B2178" s="148"/>
      <c r="C2178" s="148"/>
      <c r="D2178" s="148"/>
      <c r="E2178" s="141"/>
      <c r="F2178" s="141"/>
      <c r="G2178" s="141"/>
      <c r="H2178" s="141"/>
      <c r="I2178" s="141"/>
      <c r="J2178" s="141"/>
      <c r="K2178" s="141"/>
    </row>
    <row r="2179" spans="1:11" x14ac:dyDescent="0.25">
      <c r="A2179" s="148"/>
      <c r="B2179" s="148"/>
      <c r="C2179" s="148"/>
      <c r="D2179" s="148"/>
      <c r="E2179" s="141"/>
      <c r="F2179" s="141"/>
      <c r="G2179" s="141"/>
      <c r="H2179" s="141"/>
      <c r="I2179" s="141"/>
      <c r="J2179" s="141"/>
      <c r="K2179" s="141"/>
    </row>
    <row r="2180" spans="1:11" x14ac:dyDescent="0.25">
      <c r="A2180" s="148"/>
      <c r="B2180" s="148"/>
      <c r="C2180" s="148"/>
      <c r="D2180" s="148"/>
      <c r="E2180" s="141"/>
      <c r="F2180" s="141"/>
      <c r="G2180" s="141"/>
      <c r="H2180" s="141"/>
      <c r="I2180" s="141"/>
      <c r="J2180" s="141"/>
      <c r="K2180" s="141"/>
    </row>
    <row r="2181" spans="1:11" x14ac:dyDescent="0.25">
      <c r="A2181" s="148"/>
      <c r="B2181" s="148"/>
      <c r="C2181" s="148"/>
      <c r="D2181" s="148"/>
      <c r="E2181" s="141"/>
      <c r="F2181" s="141"/>
      <c r="G2181" s="141"/>
      <c r="H2181" s="141"/>
      <c r="I2181" s="141"/>
      <c r="J2181" s="141"/>
      <c r="K2181" s="141"/>
    </row>
    <row r="2182" spans="1:11" x14ac:dyDescent="0.25">
      <c r="A2182" s="148"/>
      <c r="B2182" s="148"/>
      <c r="C2182" s="148"/>
      <c r="D2182" s="148"/>
      <c r="E2182" s="141"/>
      <c r="F2182" s="141"/>
      <c r="G2182" s="141"/>
      <c r="H2182" s="141"/>
      <c r="I2182" s="141"/>
      <c r="J2182" s="141"/>
      <c r="K2182" s="141"/>
    </row>
    <row r="2183" spans="1:11" x14ac:dyDescent="0.25">
      <c r="A2183" s="148"/>
      <c r="B2183" s="148"/>
      <c r="C2183" s="148"/>
      <c r="D2183" s="148"/>
      <c r="E2183" s="141"/>
      <c r="F2183" s="141"/>
      <c r="G2183" s="141"/>
      <c r="H2183" s="141"/>
      <c r="I2183" s="141"/>
      <c r="J2183" s="141"/>
      <c r="K2183" s="141"/>
    </row>
    <row r="2184" spans="1:11" x14ac:dyDescent="0.25">
      <c r="A2184" s="148"/>
      <c r="B2184" s="148"/>
      <c r="C2184" s="148"/>
      <c r="D2184" s="148"/>
      <c r="E2184" s="141"/>
      <c r="F2184" s="141"/>
      <c r="G2184" s="141"/>
      <c r="H2184" s="141"/>
      <c r="I2184" s="141"/>
      <c r="J2184" s="141"/>
      <c r="K2184" s="141"/>
    </row>
    <row r="2185" spans="1:11" x14ac:dyDescent="0.25">
      <c r="A2185" s="148"/>
      <c r="B2185" s="148"/>
      <c r="C2185" s="148"/>
      <c r="D2185" s="148"/>
      <c r="E2185" s="141"/>
      <c r="F2185" s="141"/>
      <c r="G2185" s="141"/>
      <c r="H2185" s="141"/>
      <c r="I2185" s="141"/>
      <c r="J2185" s="141"/>
      <c r="K2185" s="141"/>
    </row>
    <row r="2186" spans="1:11" x14ac:dyDescent="0.25">
      <c r="A2186" s="148"/>
      <c r="B2186" s="148"/>
      <c r="C2186" s="148"/>
      <c r="D2186" s="148"/>
      <c r="E2186" s="141"/>
      <c r="F2186" s="141"/>
      <c r="G2186" s="141"/>
      <c r="H2186" s="141"/>
      <c r="I2186" s="141"/>
      <c r="J2186" s="141"/>
      <c r="K2186" s="141"/>
    </row>
    <row r="2187" spans="1:11" x14ac:dyDescent="0.25">
      <c r="A2187" s="148"/>
      <c r="B2187" s="148"/>
      <c r="C2187" s="148"/>
      <c r="D2187" s="148"/>
      <c r="E2187" s="141"/>
      <c r="F2187" s="141"/>
      <c r="G2187" s="141"/>
      <c r="H2187" s="141"/>
      <c r="I2187" s="141"/>
      <c r="J2187" s="141"/>
      <c r="K2187" s="141"/>
    </row>
    <row r="2188" spans="1:11" x14ac:dyDescent="0.25">
      <c r="A2188" s="148"/>
      <c r="B2188" s="148"/>
      <c r="C2188" s="148"/>
      <c r="D2188" s="148"/>
      <c r="E2188" s="141"/>
      <c r="F2188" s="141"/>
      <c r="G2188" s="141"/>
      <c r="H2188" s="141"/>
      <c r="I2188" s="141"/>
      <c r="J2188" s="141"/>
      <c r="K2188" s="141"/>
    </row>
    <row r="2189" spans="1:11" x14ac:dyDescent="0.25">
      <c r="A2189" s="148"/>
      <c r="B2189" s="148"/>
      <c r="C2189" s="148"/>
      <c r="D2189" s="148"/>
      <c r="E2189" s="141"/>
      <c r="F2189" s="141"/>
      <c r="G2189" s="141"/>
      <c r="H2189" s="141"/>
      <c r="I2189" s="141"/>
      <c r="J2189" s="141"/>
      <c r="K2189" s="141"/>
    </row>
    <row r="2190" spans="1:11" x14ac:dyDescent="0.25">
      <c r="A2190" s="148"/>
      <c r="B2190" s="148"/>
      <c r="C2190" s="148"/>
      <c r="D2190" s="148"/>
      <c r="E2190" s="141"/>
      <c r="F2190" s="141"/>
      <c r="G2190" s="141"/>
      <c r="H2190" s="141"/>
      <c r="I2190" s="141"/>
      <c r="J2190" s="141"/>
      <c r="K2190" s="141"/>
    </row>
    <row r="2191" spans="1:11" x14ac:dyDescent="0.25">
      <c r="A2191" s="148"/>
      <c r="B2191" s="148"/>
      <c r="C2191" s="148"/>
      <c r="D2191" s="148"/>
      <c r="E2191" s="141"/>
      <c r="F2191" s="141"/>
      <c r="G2191" s="141"/>
      <c r="H2191" s="141"/>
      <c r="I2191" s="141"/>
      <c r="J2191" s="141"/>
      <c r="K2191" s="141"/>
    </row>
    <row r="2192" spans="1:11" x14ac:dyDescent="0.25">
      <c r="A2192" s="148"/>
      <c r="B2192" s="148"/>
      <c r="C2192" s="148"/>
      <c r="D2192" s="148"/>
      <c r="E2192" s="141"/>
      <c r="F2192" s="141"/>
      <c r="G2192" s="141"/>
      <c r="H2192" s="141"/>
      <c r="I2192" s="141"/>
      <c r="J2192" s="141"/>
      <c r="K2192" s="141"/>
    </row>
    <row r="2193" spans="1:11" x14ac:dyDescent="0.25">
      <c r="A2193" s="148"/>
      <c r="B2193" s="148"/>
      <c r="C2193" s="148"/>
      <c r="D2193" s="148"/>
      <c r="E2193" s="141"/>
      <c r="F2193" s="141"/>
      <c r="G2193" s="141"/>
      <c r="H2193" s="141"/>
      <c r="I2193" s="141"/>
      <c r="J2193" s="141"/>
      <c r="K2193" s="141"/>
    </row>
    <row r="2194" spans="1:11" x14ac:dyDescent="0.25">
      <c r="A2194" s="148"/>
      <c r="B2194" s="148"/>
      <c r="C2194" s="148"/>
      <c r="D2194" s="148"/>
      <c r="E2194" s="141"/>
      <c r="F2194" s="141"/>
      <c r="G2194" s="141"/>
      <c r="H2194" s="141"/>
      <c r="I2194" s="141"/>
      <c r="J2194" s="141"/>
      <c r="K2194" s="141"/>
    </row>
    <row r="2195" spans="1:11" x14ac:dyDescent="0.25">
      <c r="A2195" s="148"/>
      <c r="B2195" s="148"/>
      <c r="C2195" s="148"/>
      <c r="D2195" s="148"/>
      <c r="E2195" s="141"/>
      <c r="F2195" s="141"/>
      <c r="G2195" s="141"/>
      <c r="H2195" s="141"/>
      <c r="I2195" s="141"/>
      <c r="J2195" s="141"/>
      <c r="K2195" s="141"/>
    </row>
    <row r="2196" spans="1:11" x14ac:dyDescent="0.25">
      <c r="A2196" s="148"/>
      <c r="B2196" s="148"/>
      <c r="C2196" s="148"/>
      <c r="D2196" s="148"/>
      <c r="E2196" s="141"/>
      <c r="F2196" s="141"/>
      <c r="G2196" s="141"/>
      <c r="H2196" s="141"/>
      <c r="I2196" s="141"/>
      <c r="J2196" s="141"/>
      <c r="K2196" s="141"/>
    </row>
    <row r="2197" spans="1:11" x14ac:dyDescent="0.25">
      <c r="A2197" s="148"/>
      <c r="B2197" s="148"/>
      <c r="C2197" s="148"/>
      <c r="D2197" s="148"/>
      <c r="E2197" s="141"/>
      <c r="F2197" s="141"/>
      <c r="G2197" s="141"/>
      <c r="H2197" s="141"/>
      <c r="I2197" s="141"/>
      <c r="J2197" s="141"/>
      <c r="K2197" s="141"/>
    </row>
    <row r="2198" spans="1:11" x14ac:dyDescent="0.25">
      <c r="A2198" s="148"/>
      <c r="B2198" s="148"/>
      <c r="C2198" s="148"/>
      <c r="D2198" s="148"/>
      <c r="E2198" s="141"/>
      <c r="F2198" s="141"/>
      <c r="G2198" s="141"/>
      <c r="H2198" s="141"/>
      <c r="I2198" s="141"/>
      <c r="J2198" s="141"/>
      <c r="K2198" s="141"/>
    </row>
    <row r="2199" spans="1:11" x14ac:dyDescent="0.25">
      <c r="A2199" s="148"/>
      <c r="B2199" s="148"/>
      <c r="C2199" s="148"/>
      <c r="D2199" s="148"/>
      <c r="E2199" s="141"/>
      <c r="F2199" s="141"/>
      <c r="G2199" s="141"/>
      <c r="H2199" s="141"/>
      <c r="I2199" s="141"/>
      <c r="J2199" s="141"/>
      <c r="K2199" s="141"/>
    </row>
    <row r="2200" spans="1:11" x14ac:dyDescent="0.25">
      <c r="A2200" s="148"/>
      <c r="B2200" s="148"/>
      <c r="C2200" s="148"/>
      <c r="D2200" s="148"/>
      <c r="E2200" s="141"/>
      <c r="F2200" s="141"/>
      <c r="G2200" s="141"/>
      <c r="H2200" s="141"/>
      <c r="I2200" s="141"/>
      <c r="J2200" s="141"/>
      <c r="K2200" s="141"/>
    </row>
    <row r="2201" spans="1:11" x14ac:dyDescent="0.25">
      <c r="A2201" s="148"/>
      <c r="B2201" s="148"/>
      <c r="C2201" s="148"/>
      <c r="D2201" s="148"/>
      <c r="E2201" s="141"/>
      <c r="F2201" s="141"/>
      <c r="G2201" s="141"/>
      <c r="H2201" s="141"/>
      <c r="I2201" s="141"/>
      <c r="J2201" s="141"/>
      <c r="K2201" s="141"/>
    </row>
    <row r="2202" spans="1:11" x14ac:dyDescent="0.25">
      <c r="A2202" s="148"/>
      <c r="B2202" s="148"/>
      <c r="C2202" s="148"/>
      <c r="D2202" s="148"/>
      <c r="E2202" s="141"/>
      <c r="F2202" s="141"/>
      <c r="G2202" s="141"/>
      <c r="H2202" s="141"/>
      <c r="I2202" s="141"/>
      <c r="J2202" s="141"/>
      <c r="K2202" s="141"/>
    </row>
    <row r="2203" spans="1:11" x14ac:dyDescent="0.25">
      <c r="A2203" s="148"/>
      <c r="B2203" s="148"/>
      <c r="C2203" s="148"/>
      <c r="D2203" s="148"/>
      <c r="E2203" s="141"/>
      <c r="F2203" s="141"/>
      <c r="G2203" s="141"/>
      <c r="H2203" s="141"/>
      <c r="I2203" s="141"/>
      <c r="J2203" s="141"/>
      <c r="K2203" s="141"/>
    </row>
    <row r="2204" spans="1:11" x14ac:dyDescent="0.25">
      <c r="A2204" s="148"/>
      <c r="B2204" s="148"/>
      <c r="C2204" s="148"/>
      <c r="D2204" s="148"/>
      <c r="E2204" s="141"/>
      <c r="F2204" s="141"/>
      <c r="G2204" s="141"/>
      <c r="H2204" s="141"/>
      <c r="I2204" s="141"/>
      <c r="J2204" s="141"/>
      <c r="K2204" s="141"/>
    </row>
    <row r="2205" spans="1:11" x14ac:dyDescent="0.25">
      <c r="A2205" s="148"/>
      <c r="B2205" s="148"/>
      <c r="C2205" s="148"/>
      <c r="D2205" s="148"/>
      <c r="E2205" s="141"/>
      <c r="F2205" s="141"/>
      <c r="G2205" s="141"/>
      <c r="H2205" s="141"/>
      <c r="I2205" s="141"/>
      <c r="J2205" s="141"/>
      <c r="K2205" s="141"/>
    </row>
    <row r="2206" spans="1:11" x14ac:dyDescent="0.25">
      <c r="A2206" s="148"/>
      <c r="B2206" s="148"/>
      <c r="C2206" s="148"/>
      <c r="D2206" s="148"/>
      <c r="E2206" s="141"/>
      <c r="F2206" s="141"/>
      <c r="G2206" s="141"/>
      <c r="H2206" s="141"/>
      <c r="I2206" s="141"/>
      <c r="J2206" s="141"/>
      <c r="K2206" s="141"/>
    </row>
    <row r="2207" spans="1:11" x14ac:dyDescent="0.25">
      <c r="A2207" s="148"/>
      <c r="B2207" s="148"/>
      <c r="C2207" s="148"/>
      <c r="D2207" s="148"/>
      <c r="E2207" s="141"/>
      <c r="F2207" s="141"/>
      <c r="G2207" s="141"/>
      <c r="H2207" s="141"/>
      <c r="I2207" s="141"/>
      <c r="J2207" s="141"/>
      <c r="K2207" s="141"/>
    </row>
    <row r="2208" spans="1:11" x14ac:dyDescent="0.25">
      <c r="A2208" s="148"/>
      <c r="B2208" s="148"/>
      <c r="C2208" s="148"/>
      <c r="D2208" s="148"/>
      <c r="E2208" s="141"/>
      <c r="F2208" s="141"/>
      <c r="G2208" s="141"/>
      <c r="H2208" s="141"/>
      <c r="I2208" s="141"/>
      <c r="J2208" s="141"/>
      <c r="K2208" s="141"/>
    </row>
    <row r="2209" spans="1:11" x14ac:dyDescent="0.25">
      <c r="A2209" s="148"/>
      <c r="B2209" s="148"/>
      <c r="C2209" s="148"/>
      <c r="D2209" s="148"/>
      <c r="E2209" s="141"/>
      <c r="F2209" s="141"/>
      <c r="G2209" s="141"/>
      <c r="H2209" s="141"/>
      <c r="I2209" s="141"/>
      <c r="J2209" s="141"/>
      <c r="K2209" s="141"/>
    </row>
    <row r="2210" spans="1:11" x14ac:dyDescent="0.25">
      <c r="A2210" s="148"/>
      <c r="B2210" s="148"/>
      <c r="C2210" s="148"/>
      <c r="D2210" s="148"/>
      <c r="E2210" s="141"/>
      <c r="F2210" s="141"/>
      <c r="G2210" s="141"/>
      <c r="H2210" s="141"/>
      <c r="I2210" s="141"/>
      <c r="J2210" s="141"/>
      <c r="K2210" s="141"/>
    </row>
    <row r="2211" spans="1:11" x14ac:dyDescent="0.25">
      <c r="A2211" s="148"/>
      <c r="B2211" s="148"/>
      <c r="C2211" s="148"/>
      <c r="D2211" s="148"/>
      <c r="E2211" s="141"/>
      <c r="F2211" s="141"/>
      <c r="G2211" s="141"/>
      <c r="H2211" s="141"/>
      <c r="I2211" s="141"/>
      <c r="J2211" s="141"/>
      <c r="K2211" s="141"/>
    </row>
    <row r="2212" spans="1:11" x14ac:dyDescent="0.25">
      <c r="A2212" s="148"/>
      <c r="B2212" s="148"/>
      <c r="C2212" s="148"/>
      <c r="D2212" s="148"/>
      <c r="E2212" s="141"/>
      <c r="F2212" s="141"/>
      <c r="G2212" s="141"/>
      <c r="H2212" s="141"/>
      <c r="I2212" s="141"/>
      <c r="J2212" s="141"/>
      <c r="K2212" s="141"/>
    </row>
    <row r="2213" spans="1:11" x14ac:dyDescent="0.25">
      <c r="A2213" s="148"/>
      <c r="B2213" s="148"/>
      <c r="C2213" s="148"/>
      <c r="D2213" s="148"/>
      <c r="E2213" s="141"/>
      <c r="F2213" s="141"/>
      <c r="G2213" s="141"/>
      <c r="H2213" s="141"/>
      <c r="I2213" s="141"/>
      <c r="J2213" s="141"/>
      <c r="K2213" s="141"/>
    </row>
    <row r="2214" spans="1:11" x14ac:dyDescent="0.25">
      <c r="A2214" s="148"/>
      <c r="B2214" s="148"/>
      <c r="C2214" s="148"/>
      <c r="D2214" s="148"/>
      <c r="E2214" s="141"/>
      <c r="F2214" s="141"/>
      <c r="G2214" s="141"/>
      <c r="H2214" s="141"/>
      <c r="I2214" s="141"/>
      <c r="J2214" s="141"/>
      <c r="K2214" s="141"/>
    </row>
    <row r="2215" spans="1:11" x14ac:dyDescent="0.25">
      <c r="A2215" s="148"/>
      <c r="B2215" s="148"/>
      <c r="C2215" s="148"/>
      <c r="D2215" s="148"/>
      <c r="E2215" s="141"/>
      <c r="F2215" s="141"/>
      <c r="G2215" s="141"/>
      <c r="H2215" s="141"/>
      <c r="I2215" s="141"/>
      <c r="J2215" s="141"/>
      <c r="K2215" s="141"/>
    </row>
    <row r="2216" spans="1:11" x14ac:dyDescent="0.25">
      <c r="A2216" s="148"/>
      <c r="B2216" s="148"/>
      <c r="C2216" s="148"/>
      <c r="D2216" s="148"/>
      <c r="E2216" s="141"/>
      <c r="F2216" s="141"/>
      <c r="G2216" s="141"/>
      <c r="H2216" s="141"/>
      <c r="I2216" s="141"/>
      <c r="J2216" s="141"/>
      <c r="K2216" s="141"/>
    </row>
    <row r="2217" spans="1:11" x14ac:dyDescent="0.25">
      <c r="A2217" s="148"/>
      <c r="B2217" s="148"/>
      <c r="C2217" s="148"/>
      <c r="D2217" s="148"/>
      <c r="E2217" s="141"/>
      <c r="F2217" s="141"/>
      <c r="G2217" s="141"/>
      <c r="H2217" s="141"/>
      <c r="I2217" s="141"/>
      <c r="J2217" s="141"/>
      <c r="K2217" s="141"/>
    </row>
    <row r="2218" spans="1:11" x14ac:dyDescent="0.25">
      <c r="A2218" s="148"/>
      <c r="B2218" s="148"/>
      <c r="C2218" s="148"/>
      <c r="D2218" s="148"/>
      <c r="E2218" s="141"/>
      <c r="F2218" s="141"/>
      <c r="G2218" s="141"/>
      <c r="H2218" s="141"/>
      <c r="I2218" s="141"/>
      <c r="J2218" s="141"/>
      <c r="K2218" s="141"/>
    </row>
    <row r="2219" spans="1:11" x14ac:dyDescent="0.25">
      <c r="A2219" s="148"/>
      <c r="B2219" s="148"/>
      <c r="C2219" s="148"/>
      <c r="D2219" s="148"/>
      <c r="E2219" s="141"/>
      <c r="F2219" s="141"/>
      <c r="G2219" s="141"/>
      <c r="H2219" s="141"/>
      <c r="I2219" s="141"/>
      <c r="J2219" s="141"/>
      <c r="K2219" s="141"/>
    </row>
    <row r="2220" spans="1:11" x14ac:dyDescent="0.25">
      <c r="A2220" s="148"/>
      <c r="B2220" s="148"/>
      <c r="C2220" s="148"/>
      <c r="D2220" s="148"/>
      <c r="E2220" s="141"/>
      <c r="F2220" s="141"/>
      <c r="G2220" s="141"/>
      <c r="H2220" s="141"/>
      <c r="I2220" s="141"/>
      <c r="J2220" s="141"/>
      <c r="K2220" s="141"/>
    </row>
    <row r="2221" spans="1:11" x14ac:dyDescent="0.25">
      <c r="A2221" s="148"/>
      <c r="B2221" s="148"/>
      <c r="C2221" s="148"/>
      <c r="D2221" s="148"/>
      <c r="E2221" s="141"/>
      <c r="F2221" s="141"/>
      <c r="G2221" s="141"/>
      <c r="H2221" s="141"/>
      <c r="I2221" s="141"/>
      <c r="J2221" s="141"/>
      <c r="K2221" s="141"/>
    </row>
    <row r="2222" spans="1:11" x14ac:dyDescent="0.25">
      <c r="A2222" s="148"/>
      <c r="B2222" s="148"/>
      <c r="C2222" s="148"/>
      <c r="D2222" s="148"/>
      <c r="E2222" s="141"/>
      <c r="F2222" s="141"/>
      <c r="G2222" s="141"/>
      <c r="H2222" s="141"/>
      <c r="I2222" s="141"/>
      <c r="J2222" s="141"/>
      <c r="K2222" s="141"/>
    </row>
    <row r="2223" spans="1:11" x14ac:dyDescent="0.25">
      <c r="A2223" s="148"/>
      <c r="B2223" s="148"/>
      <c r="C2223" s="148"/>
      <c r="D2223" s="148"/>
      <c r="E2223" s="141"/>
      <c r="F2223" s="141"/>
      <c r="G2223" s="141"/>
      <c r="H2223" s="141"/>
      <c r="I2223" s="141"/>
      <c r="J2223" s="141"/>
      <c r="K2223" s="141"/>
    </row>
    <row r="2224" spans="1:11" x14ac:dyDescent="0.25">
      <c r="A2224" s="148"/>
      <c r="B2224" s="148"/>
      <c r="C2224" s="148"/>
      <c r="D2224" s="148"/>
      <c r="E2224" s="141"/>
      <c r="F2224" s="141"/>
      <c r="G2224" s="141"/>
      <c r="H2224" s="141"/>
      <c r="I2224" s="141"/>
      <c r="J2224" s="141"/>
      <c r="K2224" s="141"/>
    </row>
    <row r="2225" spans="1:11" x14ac:dyDescent="0.25">
      <c r="A2225" s="148"/>
      <c r="B2225" s="148"/>
      <c r="C2225" s="148"/>
      <c r="D2225" s="148"/>
      <c r="E2225" s="141"/>
      <c r="F2225" s="141"/>
      <c r="G2225" s="141"/>
      <c r="H2225" s="141"/>
      <c r="I2225" s="141"/>
      <c r="J2225" s="141"/>
      <c r="K2225" s="141"/>
    </row>
    <row r="2226" spans="1:11" x14ac:dyDescent="0.25">
      <c r="A2226" s="148"/>
      <c r="B2226" s="148"/>
      <c r="C2226" s="148"/>
      <c r="D2226" s="148"/>
      <c r="E2226" s="141"/>
      <c r="F2226" s="141"/>
      <c r="G2226" s="141"/>
      <c r="H2226" s="141"/>
      <c r="I2226" s="141"/>
      <c r="J2226" s="141"/>
      <c r="K2226" s="141"/>
    </row>
    <row r="2227" spans="1:11" x14ac:dyDescent="0.25">
      <c r="A2227" s="148"/>
      <c r="B2227" s="148"/>
      <c r="C2227" s="148"/>
      <c r="D2227" s="148"/>
      <c r="E2227" s="141"/>
      <c r="F2227" s="141"/>
      <c r="G2227" s="141"/>
      <c r="H2227" s="141"/>
      <c r="I2227" s="141"/>
      <c r="J2227" s="141"/>
      <c r="K2227" s="141"/>
    </row>
    <row r="2228" spans="1:11" x14ac:dyDescent="0.25">
      <c r="A2228" s="148"/>
      <c r="B2228" s="148"/>
      <c r="C2228" s="148"/>
      <c r="D2228" s="148"/>
      <c r="E2228" s="141"/>
      <c r="F2228" s="141"/>
      <c r="G2228" s="141"/>
      <c r="H2228" s="141"/>
      <c r="I2228" s="141"/>
      <c r="J2228" s="141"/>
      <c r="K2228" s="141"/>
    </row>
    <row r="2229" spans="1:11" x14ac:dyDescent="0.25">
      <c r="A2229" s="148"/>
      <c r="B2229" s="148"/>
      <c r="C2229" s="148"/>
      <c r="D2229" s="148"/>
      <c r="E2229" s="141"/>
      <c r="F2229" s="141"/>
      <c r="G2229" s="141"/>
      <c r="H2229" s="141"/>
      <c r="I2229" s="141"/>
      <c r="J2229" s="141"/>
      <c r="K2229" s="141"/>
    </row>
    <row r="2230" spans="1:11" x14ac:dyDescent="0.25">
      <c r="A2230" s="148"/>
      <c r="B2230" s="148"/>
      <c r="C2230" s="148"/>
      <c r="D2230" s="148"/>
      <c r="E2230" s="141"/>
      <c r="F2230" s="141"/>
      <c r="G2230" s="141"/>
      <c r="H2230" s="141"/>
      <c r="I2230" s="141"/>
      <c r="J2230" s="141"/>
      <c r="K2230" s="141"/>
    </row>
    <row r="2231" spans="1:11" x14ac:dyDescent="0.25">
      <c r="A2231" s="148"/>
      <c r="B2231" s="148"/>
      <c r="C2231" s="148"/>
      <c r="D2231" s="148"/>
      <c r="E2231" s="141"/>
      <c r="F2231" s="141"/>
      <c r="G2231" s="141"/>
      <c r="H2231" s="141"/>
      <c r="I2231" s="141"/>
      <c r="J2231" s="141"/>
      <c r="K2231" s="141"/>
    </row>
    <row r="2232" spans="1:11" x14ac:dyDescent="0.25">
      <c r="A2232" s="148"/>
      <c r="B2232" s="148"/>
      <c r="C2232" s="148"/>
      <c r="D2232" s="148"/>
      <c r="E2232" s="141"/>
      <c r="F2232" s="141"/>
      <c r="G2232" s="141"/>
      <c r="H2232" s="141"/>
      <c r="I2232" s="141"/>
      <c r="J2232" s="141"/>
      <c r="K2232" s="141"/>
    </row>
    <row r="2233" spans="1:11" x14ac:dyDescent="0.25">
      <c r="A2233" s="148"/>
      <c r="B2233" s="148"/>
      <c r="C2233" s="148"/>
      <c r="D2233" s="148"/>
      <c r="E2233" s="141"/>
      <c r="F2233" s="141"/>
      <c r="G2233" s="141"/>
      <c r="H2233" s="141"/>
      <c r="I2233" s="141"/>
      <c r="J2233" s="141"/>
      <c r="K2233" s="141"/>
    </row>
    <row r="2234" spans="1:11" x14ac:dyDescent="0.25">
      <c r="A2234" s="148"/>
      <c r="B2234" s="148"/>
      <c r="C2234" s="148"/>
      <c r="D2234" s="148"/>
      <c r="E2234" s="141"/>
      <c r="F2234" s="141"/>
      <c r="G2234" s="141"/>
      <c r="H2234" s="141"/>
      <c r="I2234" s="141"/>
      <c r="J2234" s="141"/>
      <c r="K2234" s="141"/>
    </row>
    <row r="2235" spans="1:11" x14ac:dyDescent="0.25">
      <c r="A2235" s="148"/>
      <c r="B2235" s="148"/>
      <c r="C2235" s="148"/>
      <c r="D2235" s="148"/>
      <c r="E2235" s="141"/>
      <c r="F2235" s="141"/>
      <c r="G2235" s="141"/>
      <c r="H2235" s="141"/>
      <c r="I2235" s="141"/>
      <c r="J2235" s="141"/>
      <c r="K2235" s="141"/>
    </row>
    <row r="2236" spans="1:11" x14ac:dyDescent="0.25">
      <c r="A2236" s="148"/>
      <c r="B2236" s="148"/>
      <c r="C2236" s="148"/>
      <c r="D2236" s="148"/>
      <c r="E2236" s="141"/>
      <c r="F2236" s="141"/>
      <c r="G2236" s="141"/>
      <c r="H2236" s="141"/>
      <c r="I2236" s="141"/>
      <c r="J2236" s="141"/>
      <c r="K2236" s="141"/>
    </row>
    <row r="2237" spans="1:11" x14ac:dyDescent="0.25">
      <c r="A2237" s="148"/>
      <c r="B2237" s="148"/>
      <c r="C2237" s="148"/>
      <c r="D2237" s="148"/>
      <c r="E2237" s="141"/>
      <c r="F2237" s="141"/>
      <c r="G2237" s="141"/>
      <c r="H2237" s="141"/>
      <c r="I2237" s="141"/>
      <c r="J2237" s="141"/>
      <c r="K2237" s="141"/>
    </row>
    <row r="2238" spans="1:11" x14ac:dyDescent="0.25">
      <c r="A2238" s="148"/>
      <c r="B2238" s="148"/>
      <c r="C2238" s="148"/>
      <c r="D2238" s="148"/>
      <c r="E2238" s="141"/>
      <c r="F2238" s="141"/>
      <c r="G2238" s="141"/>
      <c r="H2238" s="141"/>
      <c r="I2238" s="141"/>
      <c r="J2238" s="141"/>
      <c r="K2238" s="141"/>
    </row>
    <row r="2239" spans="1:11" x14ac:dyDescent="0.25">
      <c r="A2239" s="148"/>
      <c r="B2239" s="148"/>
      <c r="C2239" s="148"/>
      <c r="D2239" s="148"/>
      <c r="E2239" s="141"/>
      <c r="F2239" s="141"/>
      <c r="G2239" s="141"/>
      <c r="H2239" s="141"/>
      <c r="I2239" s="141"/>
      <c r="J2239" s="141"/>
      <c r="K2239" s="141"/>
    </row>
    <row r="2240" spans="1:11" x14ac:dyDescent="0.25">
      <c r="A2240" s="148"/>
      <c r="B2240" s="148"/>
      <c r="C2240" s="148"/>
      <c r="D2240" s="148"/>
      <c r="E2240" s="141"/>
      <c r="F2240" s="141"/>
      <c r="G2240" s="141"/>
      <c r="H2240" s="141"/>
      <c r="I2240" s="141"/>
      <c r="J2240" s="141"/>
      <c r="K2240" s="141"/>
    </row>
    <row r="2241" spans="1:11" x14ac:dyDescent="0.25">
      <c r="A2241" s="148"/>
      <c r="B2241" s="148"/>
      <c r="C2241" s="148"/>
      <c r="D2241" s="148"/>
      <c r="E2241" s="141"/>
      <c r="F2241" s="141"/>
      <c r="G2241" s="141"/>
      <c r="H2241" s="141"/>
      <c r="I2241" s="141"/>
      <c r="J2241" s="141"/>
      <c r="K2241" s="141"/>
    </row>
    <row r="2242" spans="1:11" x14ac:dyDescent="0.25">
      <c r="A2242" s="148"/>
      <c r="B2242" s="148"/>
      <c r="C2242" s="148"/>
      <c r="D2242" s="148"/>
      <c r="E2242" s="141"/>
      <c r="F2242" s="141"/>
      <c r="G2242" s="141"/>
      <c r="H2242" s="141"/>
      <c r="I2242" s="141"/>
      <c r="J2242" s="141"/>
      <c r="K2242" s="141"/>
    </row>
    <row r="2243" spans="1:11" x14ac:dyDescent="0.25">
      <c r="A2243" s="148"/>
      <c r="B2243" s="148"/>
      <c r="C2243" s="148"/>
      <c r="D2243" s="148"/>
      <c r="E2243" s="141"/>
      <c r="F2243" s="141"/>
      <c r="G2243" s="141"/>
      <c r="H2243" s="141"/>
      <c r="I2243" s="141"/>
      <c r="J2243" s="141"/>
      <c r="K2243" s="141"/>
    </row>
    <row r="2244" spans="1:11" x14ac:dyDescent="0.25">
      <c r="A2244" s="148"/>
      <c r="B2244" s="148"/>
      <c r="C2244" s="148"/>
      <c r="D2244" s="148"/>
      <c r="E2244" s="141"/>
      <c r="F2244" s="141"/>
      <c r="G2244" s="141"/>
      <c r="H2244" s="141"/>
      <c r="I2244" s="141"/>
      <c r="J2244" s="141"/>
      <c r="K2244" s="141"/>
    </row>
    <row r="2245" spans="1:11" x14ac:dyDescent="0.25">
      <c r="A2245" s="148"/>
      <c r="B2245" s="148"/>
      <c r="C2245" s="148"/>
      <c r="D2245" s="148"/>
      <c r="E2245" s="141"/>
      <c r="F2245" s="141"/>
      <c r="G2245" s="141"/>
      <c r="H2245" s="141"/>
      <c r="I2245" s="141"/>
      <c r="J2245" s="141"/>
      <c r="K2245" s="141"/>
    </row>
    <row r="2246" spans="1:11" x14ac:dyDescent="0.25">
      <c r="A2246" s="148"/>
      <c r="B2246" s="148"/>
      <c r="C2246" s="148"/>
      <c r="D2246" s="148"/>
      <c r="E2246" s="141"/>
      <c r="F2246" s="141"/>
      <c r="G2246" s="141"/>
      <c r="H2246" s="141"/>
      <c r="I2246" s="141"/>
      <c r="J2246" s="141"/>
      <c r="K2246" s="141"/>
    </row>
    <row r="2247" spans="1:11" x14ac:dyDescent="0.25">
      <c r="A2247" s="148"/>
      <c r="B2247" s="148"/>
      <c r="C2247" s="148"/>
      <c r="D2247" s="148"/>
      <c r="E2247" s="141"/>
      <c r="F2247" s="141"/>
      <c r="G2247" s="141"/>
      <c r="H2247" s="141"/>
      <c r="I2247" s="141"/>
      <c r="J2247" s="141"/>
      <c r="K2247" s="141"/>
    </row>
    <row r="2248" spans="1:11" x14ac:dyDescent="0.25">
      <c r="A2248" s="148"/>
      <c r="B2248" s="148"/>
      <c r="C2248" s="148"/>
      <c r="D2248" s="148"/>
      <c r="E2248" s="141"/>
      <c r="F2248" s="141"/>
      <c r="G2248" s="141"/>
      <c r="H2248" s="141"/>
      <c r="I2248" s="141"/>
      <c r="J2248" s="141"/>
      <c r="K2248" s="141"/>
    </row>
    <row r="2249" spans="1:11" x14ac:dyDescent="0.25">
      <c r="A2249" s="148"/>
      <c r="B2249" s="148"/>
      <c r="C2249" s="148"/>
      <c r="D2249" s="148"/>
      <c r="E2249" s="141"/>
      <c r="F2249" s="141"/>
      <c r="G2249" s="141"/>
      <c r="H2249" s="141"/>
      <c r="I2249" s="141"/>
      <c r="J2249" s="141"/>
      <c r="K2249" s="141"/>
    </row>
    <row r="2250" spans="1:11" x14ac:dyDescent="0.25">
      <c r="A2250" s="148"/>
      <c r="B2250" s="148"/>
      <c r="C2250" s="148"/>
      <c r="D2250" s="148"/>
      <c r="E2250" s="141"/>
      <c r="F2250" s="141"/>
      <c r="G2250" s="141"/>
      <c r="H2250" s="141"/>
      <c r="I2250" s="141"/>
      <c r="J2250" s="141"/>
      <c r="K2250" s="141"/>
    </row>
    <row r="2251" spans="1:11" x14ac:dyDescent="0.25">
      <c r="A2251" s="148"/>
      <c r="B2251" s="148"/>
      <c r="C2251" s="148"/>
      <c r="D2251" s="148"/>
      <c r="E2251" s="141"/>
      <c r="F2251" s="141"/>
      <c r="G2251" s="141"/>
      <c r="H2251" s="141"/>
      <c r="I2251" s="141"/>
      <c r="J2251" s="141"/>
      <c r="K2251" s="141"/>
    </row>
    <row r="2252" spans="1:11" x14ac:dyDescent="0.25">
      <c r="A2252" s="148"/>
      <c r="B2252" s="148"/>
      <c r="C2252" s="148"/>
      <c r="D2252" s="148"/>
      <c r="E2252" s="141"/>
      <c r="F2252" s="141"/>
      <c r="G2252" s="141"/>
      <c r="H2252" s="141"/>
      <c r="I2252" s="141"/>
      <c r="J2252" s="141"/>
      <c r="K2252" s="141"/>
    </row>
    <row r="2253" spans="1:11" x14ac:dyDescent="0.25">
      <c r="A2253" s="148"/>
      <c r="B2253" s="148"/>
      <c r="C2253" s="148"/>
      <c r="D2253" s="148"/>
      <c r="E2253" s="141"/>
      <c r="F2253" s="141"/>
      <c r="G2253" s="141"/>
      <c r="H2253" s="141"/>
      <c r="I2253" s="141"/>
      <c r="J2253" s="141"/>
      <c r="K2253" s="141"/>
    </row>
    <row r="2254" spans="1:11" x14ac:dyDescent="0.25">
      <c r="A2254" s="148"/>
      <c r="B2254" s="148"/>
      <c r="C2254" s="148"/>
      <c r="D2254" s="148"/>
      <c r="E2254" s="141"/>
      <c r="F2254" s="141"/>
      <c r="G2254" s="141"/>
      <c r="H2254" s="141"/>
      <c r="I2254" s="141"/>
      <c r="J2254" s="141"/>
      <c r="K2254" s="141"/>
    </row>
    <row r="2255" spans="1:11" x14ac:dyDescent="0.25">
      <c r="A2255" s="148"/>
      <c r="B2255" s="148"/>
      <c r="C2255" s="148"/>
      <c r="D2255" s="148"/>
      <c r="E2255" s="141"/>
      <c r="F2255" s="141"/>
      <c r="G2255" s="141"/>
      <c r="H2255" s="141"/>
      <c r="I2255" s="141"/>
      <c r="J2255" s="141"/>
      <c r="K2255" s="141"/>
    </row>
    <row r="2256" spans="1:11" x14ac:dyDescent="0.25">
      <c r="A2256" s="148"/>
      <c r="B2256" s="148"/>
      <c r="C2256" s="148"/>
      <c r="D2256" s="148"/>
      <c r="E2256" s="141"/>
      <c r="F2256" s="141"/>
      <c r="G2256" s="141"/>
      <c r="H2256" s="141"/>
      <c r="I2256" s="141"/>
      <c r="J2256" s="141"/>
      <c r="K2256" s="141"/>
    </row>
    <row r="2257" spans="1:11" x14ac:dyDescent="0.25">
      <c r="A2257" s="148"/>
      <c r="B2257" s="148"/>
      <c r="C2257" s="148"/>
      <c r="D2257" s="148"/>
      <c r="E2257" s="141"/>
      <c r="F2257" s="141"/>
      <c r="G2257" s="141"/>
      <c r="H2257" s="141"/>
      <c r="I2257" s="141"/>
      <c r="J2257" s="141"/>
      <c r="K2257" s="141"/>
    </row>
    <row r="2258" spans="1:11" x14ac:dyDescent="0.25">
      <c r="A2258" s="148"/>
      <c r="B2258" s="148"/>
      <c r="C2258" s="148"/>
      <c r="D2258" s="148"/>
      <c r="E2258" s="141"/>
      <c r="F2258" s="141"/>
      <c r="G2258" s="141"/>
      <c r="H2258" s="141"/>
      <c r="I2258" s="141"/>
      <c r="J2258" s="141"/>
      <c r="K2258" s="141"/>
    </row>
    <row r="2259" spans="1:11" x14ac:dyDescent="0.25">
      <c r="A2259" s="148"/>
      <c r="B2259" s="148"/>
      <c r="C2259" s="148"/>
      <c r="D2259" s="148"/>
      <c r="E2259" s="141"/>
      <c r="F2259" s="141"/>
      <c r="G2259" s="141"/>
      <c r="H2259" s="141"/>
      <c r="I2259" s="141"/>
      <c r="J2259" s="141"/>
      <c r="K2259" s="141"/>
    </row>
    <row r="2260" spans="1:11" x14ac:dyDescent="0.25">
      <c r="A2260" s="148"/>
      <c r="B2260" s="148"/>
      <c r="C2260" s="148"/>
      <c r="D2260" s="148"/>
      <c r="E2260" s="141"/>
      <c r="F2260" s="141"/>
      <c r="G2260" s="141"/>
      <c r="H2260" s="141"/>
      <c r="I2260" s="141"/>
      <c r="J2260" s="141"/>
      <c r="K2260" s="141"/>
    </row>
    <row r="2261" spans="1:11" x14ac:dyDescent="0.25">
      <c r="A2261" s="148"/>
      <c r="B2261" s="148"/>
      <c r="C2261" s="148"/>
      <c r="D2261" s="148"/>
      <c r="E2261" s="141"/>
      <c r="F2261" s="141"/>
      <c r="G2261" s="141"/>
      <c r="H2261" s="141"/>
      <c r="I2261" s="141"/>
      <c r="J2261" s="141"/>
      <c r="K2261" s="141"/>
    </row>
    <row r="2262" spans="1:11" x14ac:dyDescent="0.25">
      <c r="A2262" s="148"/>
      <c r="B2262" s="148"/>
      <c r="C2262" s="148"/>
      <c r="D2262" s="148"/>
      <c r="E2262" s="141"/>
      <c r="F2262" s="141"/>
      <c r="G2262" s="141"/>
      <c r="H2262" s="141"/>
      <c r="I2262" s="141"/>
      <c r="J2262" s="141"/>
      <c r="K2262" s="141"/>
    </row>
    <row r="2263" spans="1:11" x14ac:dyDescent="0.25">
      <c r="A2263" s="148"/>
      <c r="B2263" s="148"/>
      <c r="C2263" s="148"/>
      <c r="D2263" s="148"/>
      <c r="E2263" s="141"/>
      <c r="F2263" s="141"/>
      <c r="G2263" s="141"/>
      <c r="H2263" s="141"/>
      <c r="I2263" s="141"/>
      <c r="J2263" s="141"/>
      <c r="K2263" s="141"/>
    </row>
    <row r="2264" spans="1:11" x14ac:dyDescent="0.25">
      <c r="A2264" s="148"/>
      <c r="B2264" s="148"/>
      <c r="C2264" s="148"/>
      <c r="D2264" s="148"/>
      <c r="E2264" s="141"/>
      <c r="F2264" s="141"/>
      <c r="G2264" s="141"/>
      <c r="H2264" s="141"/>
      <c r="I2264" s="141"/>
      <c r="J2264" s="141"/>
      <c r="K2264" s="141"/>
    </row>
    <row r="2265" spans="1:11" x14ac:dyDescent="0.25">
      <c r="A2265" s="148"/>
      <c r="B2265" s="148"/>
      <c r="C2265" s="148"/>
      <c r="D2265" s="148"/>
      <c r="E2265" s="141"/>
      <c r="F2265" s="141"/>
      <c r="G2265" s="141"/>
      <c r="H2265" s="141"/>
      <c r="I2265" s="141"/>
      <c r="J2265" s="141"/>
      <c r="K2265" s="141"/>
    </row>
    <row r="2266" spans="1:11" x14ac:dyDescent="0.25">
      <c r="A2266" s="148"/>
      <c r="B2266" s="148"/>
      <c r="C2266" s="148"/>
      <c r="D2266" s="148"/>
      <c r="E2266" s="141"/>
      <c r="F2266" s="141"/>
      <c r="G2266" s="141"/>
      <c r="H2266" s="141"/>
      <c r="I2266" s="141"/>
      <c r="J2266" s="141"/>
      <c r="K2266" s="141"/>
    </row>
    <row r="2267" spans="1:11" x14ac:dyDescent="0.25">
      <c r="A2267" s="148"/>
      <c r="B2267" s="148"/>
      <c r="C2267" s="148"/>
      <c r="D2267" s="148"/>
      <c r="E2267" s="141"/>
      <c r="F2267" s="141"/>
      <c r="G2267" s="141"/>
      <c r="H2267" s="141"/>
      <c r="I2267" s="141"/>
      <c r="J2267" s="141"/>
      <c r="K2267" s="141"/>
    </row>
    <row r="2268" spans="1:11" x14ac:dyDescent="0.25">
      <c r="A2268" s="148"/>
      <c r="B2268" s="148"/>
      <c r="C2268" s="148"/>
      <c r="D2268" s="148"/>
      <c r="E2268" s="141"/>
      <c r="F2268" s="141"/>
      <c r="G2268" s="141"/>
      <c r="H2268" s="141"/>
      <c r="I2268" s="141"/>
      <c r="J2268" s="141"/>
      <c r="K2268" s="141"/>
    </row>
    <row r="2269" spans="1:11" x14ac:dyDescent="0.25">
      <c r="A2269" s="148"/>
      <c r="B2269" s="148"/>
      <c r="C2269" s="148"/>
      <c r="D2269" s="148"/>
      <c r="E2269" s="141"/>
      <c r="F2269" s="141"/>
      <c r="G2269" s="141"/>
      <c r="H2269" s="141"/>
      <c r="I2269" s="141"/>
      <c r="J2269" s="141"/>
      <c r="K2269" s="141"/>
    </row>
    <row r="2270" spans="1:11" x14ac:dyDescent="0.25">
      <c r="A2270" s="148"/>
      <c r="B2270" s="148"/>
      <c r="C2270" s="148"/>
      <c r="D2270" s="148"/>
      <c r="E2270" s="141"/>
      <c r="F2270" s="141"/>
      <c r="G2270" s="141"/>
      <c r="H2270" s="141"/>
      <c r="I2270" s="141"/>
      <c r="J2270" s="141"/>
      <c r="K2270" s="141"/>
    </row>
    <row r="2271" spans="1:11" x14ac:dyDescent="0.25">
      <c r="A2271" s="148"/>
      <c r="B2271" s="148"/>
      <c r="C2271" s="148"/>
      <c r="D2271" s="148"/>
      <c r="E2271" s="141"/>
      <c r="F2271" s="141"/>
      <c r="G2271" s="141"/>
      <c r="H2271" s="141"/>
      <c r="I2271" s="141"/>
      <c r="J2271" s="141"/>
      <c r="K2271" s="141"/>
    </row>
    <row r="2272" spans="1:11" x14ac:dyDescent="0.25">
      <c r="A2272" s="148"/>
      <c r="B2272" s="148"/>
      <c r="C2272" s="148"/>
      <c r="D2272" s="148"/>
      <c r="E2272" s="141"/>
      <c r="F2272" s="141"/>
      <c r="G2272" s="141"/>
      <c r="H2272" s="141"/>
      <c r="I2272" s="141"/>
      <c r="J2272" s="141"/>
      <c r="K2272" s="141"/>
    </row>
    <row r="2273" spans="1:11" x14ac:dyDescent="0.25">
      <c r="A2273" s="148"/>
      <c r="B2273" s="148"/>
      <c r="C2273" s="148"/>
      <c r="D2273" s="148"/>
      <c r="E2273" s="141"/>
      <c r="F2273" s="141"/>
      <c r="G2273" s="141"/>
      <c r="H2273" s="141"/>
      <c r="I2273" s="141"/>
      <c r="J2273" s="141"/>
      <c r="K2273" s="141"/>
    </row>
    <row r="2274" spans="1:11" x14ac:dyDescent="0.25">
      <c r="A2274" s="148"/>
      <c r="B2274" s="148"/>
      <c r="C2274" s="148"/>
      <c r="D2274" s="148"/>
      <c r="E2274" s="141"/>
      <c r="F2274" s="141"/>
      <c r="G2274" s="141"/>
      <c r="H2274" s="141"/>
      <c r="I2274" s="141"/>
      <c r="J2274" s="141"/>
      <c r="K2274" s="141"/>
    </row>
    <row r="2275" spans="1:11" x14ac:dyDescent="0.25">
      <c r="A2275" s="148"/>
      <c r="B2275" s="148"/>
      <c r="C2275" s="148"/>
      <c r="D2275" s="148"/>
      <c r="E2275" s="141"/>
      <c r="F2275" s="141"/>
      <c r="G2275" s="141"/>
      <c r="H2275" s="141"/>
      <c r="I2275" s="141"/>
      <c r="J2275" s="141"/>
      <c r="K2275" s="141"/>
    </row>
    <row r="2276" spans="1:11" x14ac:dyDescent="0.25">
      <c r="A2276" s="148"/>
      <c r="B2276" s="148"/>
      <c r="C2276" s="148"/>
      <c r="D2276" s="148"/>
      <c r="E2276" s="141"/>
      <c r="F2276" s="141"/>
      <c r="G2276" s="141"/>
      <c r="H2276" s="141"/>
      <c r="I2276" s="141"/>
      <c r="J2276" s="141"/>
      <c r="K2276" s="141"/>
    </row>
    <row r="2277" spans="1:11" x14ac:dyDescent="0.25">
      <c r="A2277" s="148"/>
      <c r="B2277" s="148"/>
      <c r="C2277" s="148"/>
      <c r="D2277" s="148"/>
      <c r="E2277" s="141"/>
      <c r="F2277" s="141"/>
      <c r="G2277" s="141"/>
      <c r="H2277" s="141"/>
      <c r="I2277" s="141"/>
      <c r="J2277" s="141"/>
      <c r="K2277" s="141"/>
    </row>
    <row r="2278" spans="1:11" x14ac:dyDescent="0.25">
      <c r="A2278" s="148"/>
      <c r="B2278" s="148"/>
      <c r="C2278" s="148"/>
      <c r="D2278" s="148"/>
      <c r="E2278" s="141"/>
      <c r="F2278" s="141"/>
      <c r="G2278" s="141"/>
      <c r="H2278" s="141"/>
      <c r="I2278" s="141"/>
      <c r="J2278" s="141"/>
      <c r="K2278" s="141"/>
    </row>
    <row r="2279" spans="1:11" x14ac:dyDescent="0.25">
      <c r="A2279" s="148"/>
      <c r="B2279" s="148"/>
      <c r="C2279" s="148"/>
      <c r="D2279" s="148"/>
      <c r="E2279" s="141"/>
      <c r="F2279" s="141"/>
      <c r="G2279" s="141"/>
      <c r="H2279" s="141"/>
      <c r="I2279" s="141"/>
      <c r="J2279" s="141"/>
      <c r="K2279" s="141"/>
    </row>
    <row r="2280" spans="1:11" x14ac:dyDescent="0.25">
      <c r="A2280" s="148"/>
      <c r="B2280" s="148"/>
      <c r="C2280" s="148"/>
      <c r="D2280" s="148"/>
      <c r="E2280" s="141"/>
      <c r="F2280" s="141"/>
      <c r="G2280" s="141"/>
      <c r="H2280" s="141"/>
      <c r="I2280" s="141"/>
      <c r="J2280" s="141"/>
      <c r="K2280" s="141"/>
    </row>
    <row r="2281" spans="1:11" x14ac:dyDescent="0.25">
      <c r="A2281" s="148"/>
      <c r="B2281" s="148"/>
      <c r="C2281" s="148"/>
      <c r="D2281" s="148"/>
      <c r="E2281" s="141"/>
      <c r="F2281" s="141"/>
      <c r="G2281" s="141"/>
      <c r="H2281" s="141"/>
      <c r="I2281" s="141"/>
      <c r="J2281" s="141"/>
      <c r="K2281" s="141"/>
    </row>
    <row r="2282" spans="1:11" x14ac:dyDescent="0.25">
      <c r="A2282" s="148"/>
      <c r="B2282" s="148"/>
      <c r="C2282" s="148"/>
      <c r="D2282" s="148"/>
      <c r="E2282" s="141"/>
      <c r="F2282" s="141"/>
      <c r="G2282" s="141"/>
      <c r="H2282" s="141"/>
      <c r="I2282" s="141"/>
      <c r="J2282" s="141"/>
      <c r="K2282" s="141"/>
    </row>
    <row r="2283" spans="1:11" x14ac:dyDescent="0.25">
      <c r="A2283" s="148"/>
      <c r="B2283" s="148"/>
      <c r="C2283" s="148"/>
      <c r="D2283" s="148"/>
      <c r="E2283" s="141"/>
      <c r="F2283" s="141"/>
      <c r="G2283" s="141"/>
      <c r="H2283" s="141"/>
      <c r="I2283" s="141"/>
      <c r="J2283" s="141"/>
      <c r="K2283" s="141"/>
    </row>
    <row r="2284" spans="1:11" x14ac:dyDescent="0.25">
      <c r="A2284" s="148"/>
      <c r="B2284" s="148"/>
      <c r="C2284" s="148"/>
      <c r="D2284" s="148"/>
      <c r="E2284" s="141"/>
      <c r="F2284" s="141"/>
      <c r="G2284" s="141"/>
      <c r="H2284" s="141"/>
      <c r="I2284" s="141"/>
      <c r="J2284" s="141"/>
      <c r="K2284" s="141"/>
    </row>
    <row r="2285" spans="1:11" x14ac:dyDescent="0.25">
      <c r="A2285" s="148"/>
      <c r="B2285" s="148"/>
      <c r="C2285" s="148"/>
      <c r="D2285" s="148"/>
      <c r="E2285" s="141"/>
      <c r="F2285" s="141"/>
      <c r="G2285" s="141"/>
      <c r="H2285" s="141"/>
      <c r="I2285" s="141"/>
      <c r="J2285" s="141"/>
      <c r="K2285" s="141"/>
    </row>
    <row r="2286" spans="1:11" x14ac:dyDescent="0.25">
      <c r="A2286" s="148"/>
      <c r="B2286" s="148"/>
      <c r="C2286" s="148"/>
      <c r="D2286" s="148"/>
      <c r="E2286" s="141"/>
      <c r="F2286" s="141"/>
      <c r="G2286" s="141"/>
      <c r="H2286" s="141"/>
      <c r="I2286" s="141"/>
      <c r="J2286" s="141"/>
      <c r="K2286" s="141"/>
    </row>
    <row r="2287" spans="1:11" x14ac:dyDescent="0.25">
      <c r="A2287" s="148"/>
      <c r="B2287" s="148"/>
      <c r="C2287" s="148"/>
      <c r="D2287" s="148"/>
      <c r="E2287" s="141"/>
      <c r="F2287" s="141"/>
      <c r="G2287" s="141"/>
      <c r="H2287" s="141"/>
      <c r="I2287" s="141"/>
      <c r="J2287" s="141"/>
      <c r="K2287" s="141"/>
    </row>
    <row r="2288" spans="1:11" x14ac:dyDescent="0.25">
      <c r="A2288" s="148"/>
      <c r="B2288" s="148"/>
      <c r="C2288" s="148"/>
      <c r="D2288" s="148"/>
      <c r="E2288" s="141"/>
      <c r="F2288" s="141"/>
      <c r="G2288" s="141"/>
      <c r="H2288" s="141"/>
      <c r="I2288" s="141"/>
      <c r="J2288" s="141"/>
      <c r="K2288" s="141"/>
    </row>
    <row r="2289" spans="1:11" x14ac:dyDescent="0.25">
      <c r="A2289" s="148"/>
      <c r="B2289" s="148"/>
      <c r="C2289" s="148"/>
      <c r="D2289" s="148"/>
      <c r="E2289" s="141"/>
      <c r="F2289" s="141"/>
      <c r="G2289" s="141"/>
      <c r="H2289" s="141"/>
      <c r="I2289" s="141"/>
      <c r="J2289" s="141"/>
      <c r="K2289" s="141"/>
    </row>
    <row r="2290" spans="1:11" x14ac:dyDescent="0.25">
      <c r="A2290" s="148"/>
      <c r="B2290" s="148"/>
      <c r="C2290" s="148"/>
      <c r="D2290" s="148"/>
      <c r="E2290" s="141"/>
      <c r="F2290" s="141"/>
      <c r="G2290" s="141"/>
      <c r="H2290" s="141"/>
      <c r="I2290" s="141"/>
      <c r="J2290" s="141"/>
      <c r="K2290" s="141"/>
    </row>
    <row r="2291" spans="1:11" x14ac:dyDescent="0.25">
      <c r="A2291" s="148"/>
      <c r="B2291" s="148"/>
      <c r="C2291" s="148"/>
      <c r="D2291" s="148"/>
      <c r="E2291" s="141"/>
      <c r="F2291" s="141"/>
      <c r="G2291" s="141"/>
      <c r="H2291" s="141"/>
      <c r="I2291" s="141"/>
      <c r="J2291" s="141"/>
      <c r="K2291" s="141"/>
    </row>
    <row r="2292" spans="1:11" x14ac:dyDescent="0.25">
      <c r="A2292" s="148"/>
      <c r="B2292" s="148"/>
      <c r="C2292" s="148"/>
      <c r="D2292" s="148"/>
      <c r="E2292" s="141"/>
      <c r="F2292" s="141"/>
      <c r="G2292" s="141"/>
      <c r="H2292" s="141"/>
      <c r="I2292" s="141"/>
      <c r="J2292" s="141"/>
      <c r="K2292" s="141"/>
    </row>
    <row r="2293" spans="1:11" x14ac:dyDescent="0.25">
      <c r="A2293" s="148"/>
      <c r="B2293" s="148"/>
      <c r="C2293" s="148"/>
      <c r="D2293" s="148"/>
      <c r="E2293" s="141"/>
      <c r="F2293" s="141"/>
      <c r="G2293" s="141"/>
      <c r="H2293" s="141"/>
      <c r="I2293" s="141"/>
      <c r="J2293" s="141"/>
      <c r="K2293" s="141"/>
    </row>
    <row r="2294" spans="1:11" x14ac:dyDescent="0.25">
      <c r="A2294" s="148"/>
      <c r="B2294" s="148"/>
      <c r="C2294" s="148"/>
      <c r="D2294" s="148"/>
      <c r="E2294" s="141"/>
      <c r="F2294" s="141"/>
      <c r="G2294" s="141"/>
      <c r="H2294" s="141"/>
      <c r="I2294" s="141"/>
      <c r="J2294" s="141"/>
      <c r="K2294" s="141"/>
    </row>
    <row r="2295" spans="1:11" x14ac:dyDescent="0.25">
      <c r="A2295" s="148"/>
      <c r="B2295" s="148"/>
      <c r="C2295" s="148"/>
      <c r="D2295" s="148"/>
      <c r="E2295" s="141"/>
      <c r="F2295" s="141"/>
      <c r="G2295" s="141"/>
      <c r="H2295" s="141"/>
      <c r="I2295" s="141"/>
      <c r="J2295" s="141"/>
      <c r="K2295" s="141"/>
    </row>
    <row r="2296" spans="1:11" x14ac:dyDescent="0.25">
      <c r="A2296" s="148"/>
      <c r="B2296" s="148"/>
      <c r="C2296" s="148"/>
      <c r="D2296" s="148"/>
      <c r="E2296" s="141"/>
      <c r="F2296" s="141"/>
      <c r="G2296" s="141"/>
      <c r="H2296" s="141"/>
      <c r="I2296" s="141"/>
      <c r="J2296" s="141"/>
      <c r="K2296" s="141"/>
    </row>
    <row r="2297" spans="1:11" x14ac:dyDescent="0.25">
      <c r="A2297" s="148"/>
      <c r="B2297" s="148"/>
      <c r="C2297" s="148"/>
      <c r="D2297" s="148"/>
      <c r="E2297" s="141"/>
      <c r="F2297" s="141"/>
      <c r="G2297" s="141"/>
      <c r="H2297" s="141"/>
      <c r="I2297" s="141"/>
      <c r="J2297" s="141"/>
      <c r="K2297" s="141"/>
    </row>
    <row r="2298" spans="1:11" x14ac:dyDescent="0.25">
      <c r="A2298" s="148"/>
      <c r="B2298" s="148"/>
      <c r="C2298" s="148"/>
      <c r="D2298" s="148"/>
      <c r="E2298" s="141"/>
      <c r="F2298" s="141"/>
      <c r="G2298" s="141"/>
      <c r="H2298" s="141"/>
      <c r="I2298" s="141"/>
      <c r="J2298" s="141"/>
      <c r="K2298" s="141"/>
    </row>
    <row r="2299" spans="1:11" x14ac:dyDescent="0.25">
      <c r="A2299" s="148"/>
      <c r="B2299" s="148"/>
      <c r="C2299" s="148"/>
      <c r="D2299" s="148"/>
      <c r="E2299" s="141"/>
      <c r="F2299" s="141"/>
      <c r="G2299" s="141"/>
      <c r="H2299" s="141"/>
      <c r="I2299" s="141"/>
      <c r="J2299" s="141"/>
      <c r="K2299" s="141"/>
    </row>
    <row r="2300" spans="1:11" x14ac:dyDescent="0.25">
      <c r="A2300" s="148"/>
      <c r="B2300" s="148"/>
      <c r="C2300" s="148"/>
      <c r="D2300" s="148"/>
      <c r="E2300" s="141"/>
      <c r="F2300" s="141"/>
      <c r="G2300" s="141"/>
      <c r="H2300" s="141"/>
      <c r="I2300" s="141"/>
      <c r="J2300" s="141"/>
      <c r="K2300" s="141"/>
    </row>
    <row r="2301" spans="1:11" x14ac:dyDescent="0.25">
      <c r="A2301" s="148"/>
      <c r="B2301" s="148"/>
      <c r="C2301" s="148"/>
      <c r="D2301" s="148"/>
      <c r="E2301" s="141"/>
      <c r="F2301" s="141"/>
      <c r="G2301" s="141"/>
      <c r="H2301" s="141"/>
      <c r="I2301" s="141"/>
      <c r="J2301" s="141"/>
      <c r="K2301" s="141"/>
    </row>
    <row r="2302" spans="1:11" x14ac:dyDescent="0.25">
      <c r="A2302" s="148"/>
      <c r="B2302" s="148"/>
      <c r="C2302" s="148"/>
      <c r="D2302" s="148"/>
      <c r="E2302" s="141"/>
      <c r="F2302" s="141"/>
      <c r="G2302" s="141"/>
      <c r="H2302" s="141"/>
      <c r="I2302" s="141"/>
      <c r="J2302" s="141"/>
      <c r="K2302" s="141"/>
    </row>
    <row r="2303" spans="1:11" x14ac:dyDescent="0.25">
      <c r="A2303" s="148"/>
      <c r="B2303" s="148"/>
      <c r="C2303" s="148"/>
      <c r="D2303" s="148"/>
      <c r="E2303" s="141"/>
      <c r="F2303" s="141"/>
      <c r="G2303" s="141"/>
      <c r="H2303" s="141"/>
      <c r="I2303" s="141"/>
      <c r="J2303" s="141"/>
      <c r="K2303" s="141"/>
    </row>
    <row r="2304" spans="1:11" x14ac:dyDescent="0.25">
      <c r="A2304" s="148"/>
      <c r="B2304" s="148"/>
      <c r="C2304" s="148"/>
      <c r="D2304" s="148"/>
      <c r="E2304" s="141"/>
      <c r="F2304" s="141"/>
      <c r="G2304" s="141"/>
      <c r="H2304" s="141"/>
      <c r="I2304" s="141"/>
      <c r="J2304" s="141"/>
      <c r="K2304" s="141"/>
    </row>
    <row r="2305" spans="1:11" x14ac:dyDescent="0.25">
      <c r="A2305" s="148"/>
      <c r="B2305" s="148"/>
      <c r="C2305" s="148"/>
      <c r="D2305" s="148"/>
      <c r="E2305" s="141"/>
      <c r="F2305" s="141"/>
      <c r="G2305" s="141"/>
      <c r="H2305" s="141"/>
      <c r="I2305" s="141"/>
      <c r="J2305" s="141"/>
      <c r="K2305" s="141"/>
    </row>
    <row r="2306" spans="1:11" x14ac:dyDescent="0.25">
      <c r="A2306" s="148"/>
      <c r="B2306" s="148"/>
      <c r="C2306" s="148"/>
      <c r="D2306" s="148"/>
      <c r="E2306" s="141"/>
      <c r="F2306" s="141"/>
      <c r="G2306" s="141"/>
      <c r="H2306" s="141"/>
      <c r="I2306" s="141"/>
      <c r="J2306" s="141"/>
      <c r="K2306" s="141"/>
    </row>
    <row r="2307" spans="1:11" x14ac:dyDescent="0.25">
      <c r="A2307" s="148"/>
      <c r="B2307" s="148"/>
      <c r="C2307" s="148"/>
      <c r="D2307" s="148"/>
      <c r="E2307" s="141"/>
      <c r="F2307" s="141"/>
      <c r="G2307" s="141"/>
      <c r="H2307" s="141"/>
      <c r="I2307" s="141"/>
      <c r="J2307" s="141"/>
      <c r="K2307" s="141"/>
    </row>
    <row r="2308" spans="1:11" x14ac:dyDescent="0.25">
      <c r="A2308" s="148"/>
      <c r="B2308" s="148"/>
      <c r="C2308" s="148"/>
      <c r="D2308" s="148"/>
      <c r="E2308" s="141"/>
      <c r="F2308" s="141"/>
      <c r="G2308" s="141"/>
      <c r="H2308" s="141"/>
      <c r="I2308" s="141"/>
      <c r="J2308" s="141"/>
      <c r="K2308" s="141"/>
    </row>
    <row r="2309" spans="1:11" x14ac:dyDescent="0.25">
      <c r="A2309" s="148"/>
      <c r="B2309" s="148"/>
      <c r="C2309" s="148"/>
      <c r="D2309" s="148"/>
      <c r="E2309" s="141"/>
      <c r="F2309" s="141"/>
      <c r="G2309" s="141"/>
      <c r="H2309" s="141"/>
      <c r="I2309" s="141"/>
      <c r="J2309" s="141"/>
      <c r="K2309" s="141"/>
    </row>
    <row r="2310" spans="1:11" x14ac:dyDescent="0.25">
      <c r="A2310" s="148"/>
      <c r="B2310" s="148"/>
      <c r="C2310" s="148"/>
      <c r="D2310" s="148"/>
      <c r="E2310" s="141"/>
      <c r="F2310" s="141"/>
      <c r="G2310" s="141"/>
      <c r="H2310" s="141"/>
      <c r="I2310" s="141"/>
      <c r="J2310" s="141"/>
      <c r="K2310" s="141"/>
    </row>
    <row r="2311" spans="1:11" x14ac:dyDescent="0.25">
      <c r="A2311" s="148"/>
      <c r="B2311" s="148"/>
      <c r="C2311" s="148"/>
      <c r="D2311" s="148"/>
      <c r="E2311" s="141"/>
      <c r="F2311" s="141"/>
      <c r="G2311" s="141"/>
      <c r="H2311" s="141"/>
      <c r="I2311" s="141"/>
      <c r="J2311" s="141"/>
      <c r="K2311" s="141"/>
    </row>
    <row r="2312" spans="1:11" x14ac:dyDescent="0.25">
      <c r="A2312" s="148"/>
      <c r="B2312" s="148"/>
      <c r="C2312" s="148"/>
      <c r="D2312" s="148"/>
      <c r="E2312" s="141"/>
      <c r="F2312" s="141"/>
      <c r="G2312" s="141"/>
      <c r="H2312" s="141"/>
      <c r="I2312" s="141"/>
      <c r="J2312" s="141"/>
      <c r="K2312" s="141"/>
    </row>
    <row r="2313" spans="1:11" x14ac:dyDescent="0.25">
      <c r="A2313" s="148"/>
      <c r="B2313" s="148"/>
      <c r="C2313" s="148"/>
      <c r="D2313" s="148"/>
      <c r="E2313" s="141"/>
      <c r="F2313" s="141"/>
      <c r="G2313" s="141"/>
      <c r="H2313" s="141"/>
      <c r="I2313" s="141"/>
      <c r="J2313" s="141"/>
      <c r="K2313" s="141"/>
    </row>
    <row r="2314" spans="1:11" x14ac:dyDescent="0.25">
      <c r="A2314" s="148"/>
      <c r="B2314" s="148"/>
      <c r="C2314" s="148"/>
      <c r="D2314" s="148"/>
      <c r="E2314" s="141"/>
      <c r="F2314" s="141"/>
      <c r="G2314" s="141"/>
      <c r="H2314" s="141"/>
      <c r="I2314" s="141"/>
      <c r="J2314" s="141"/>
      <c r="K2314" s="141"/>
    </row>
    <row r="2315" spans="1:11" x14ac:dyDescent="0.25">
      <c r="A2315" s="148"/>
      <c r="B2315" s="148"/>
      <c r="C2315" s="148"/>
      <c r="D2315" s="148"/>
      <c r="E2315" s="141"/>
      <c r="F2315" s="141"/>
      <c r="G2315" s="141"/>
      <c r="H2315" s="141"/>
      <c r="I2315" s="141"/>
      <c r="J2315" s="141"/>
      <c r="K2315" s="141"/>
    </row>
    <row r="2316" spans="1:11" x14ac:dyDescent="0.25">
      <c r="A2316" s="148"/>
      <c r="B2316" s="148"/>
      <c r="C2316" s="148"/>
      <c r="D2316" s="148"/>
      <c r="E2316" s="141"/>
      <c r="F2316" s="141"/>
      <c r="G2316" s="141"/>
      <c r="H2316" s="141"/>
      <c r="I2316" s="141"/>
      <c r="J2316" s="141"/>
      <c r="K2316" s="141"/>
    </row>
    <row r="2317" spans="1:11" x14ac:dyDescent="0.25">
      <c r="A2317" s="148"/>
      <c r="B2317" s="148"/>
      <c r="C2317" s="148"/>
      <c r="D2317" s="148"/>
      <c r="E2317" s="141"/>
      <c r="F2317" s="141"/>
      <c r="G2317" s="141"/>
      <c r="H2317" s="141"/>
      <c r="I2317" s="141"/>
      <c r="J2317" s="141"/>
      <c r="K2317" s="141"/>
    </row>
    <row r="2318" spans="1:11" x14ac:dyDescent="0.25">
      <c r="A2318" s="148"/>
      <c r="B2318" s="148"/>
      <c r="C2318" s="148"/>
      <c r="D2318" s="148"/>
      <c r="E2318" s="141"/>
      <c r="F2318" s="141"/>
      <c r="G2318" s="141"/>
      <c r="H2318" s="141"/>
      <c r="I2318" s="141"/>
      <c r="J2318" s="141"/>
      <c r="K2318" s="141"/>
    </row>
    <row r="2319" spans="1:11" x14ac:dyDescent="0.25">
      <c r="A2319" s="148"/>
      <c r="B2319" s="148"/>
      <c r="C2319" s="148"/>
      <c r="D2319" s="148"/>
      <c r="E2319" s="141"/>
      <c r="F2319" s="141"/>
      <c r="G2319" s="141"/>
      <c r="H2319" s="141"/>
      <c r="I2319" s="141"/>
      <c r="J2319" s="141"/>
      <c r="K2319" s="141"/>
    </row>
    <row r="2320" spans="1:11" x14ac:dyDescent="0.25">
      <c r="A2320" s="148"/>
      <c r="B2320" s="148"/>
      <c r="C2320" s="148"/>
      <c r="D2320" s="148"/>
      <c r="E2320" s="141"/>
      <c r="F2320" s="141"/>
      <c r="G2320" s="141"/>
      <c r="H2320" s="141"/>
      <c r="I2320" s="141"/>
      <c r="J2320" s="141"/>
      <c r="K2320" s="141"/>
    </row>
    <row r="2321" spans="1:11" x14ac:dyDescent="0.25">
      <c r="A2321" s="148"/>
      <c r="B2321" s="148"/>
      <c r="C2321" s="148"/>
      <c r="D2321" s="148"/>
      <c r="E2321" s="141"/>
      <c r="F2321" s="141"/>
      <c r="G2321" s="141"/>
      <c r="H2321" s="141"/>
      <c r="I2321" s="141"/>
      <c r="J2321" s="141"/>
      <c r="K2321" s="141"/>
    </row>
    <row r="2322" spans="1:11" x14ac:dyDescent="0.25">
      <c r="A2322" s="148"/>
      <c r="B2322" s="148"/>
      <c r="C2322" s="148"/>
      <c r="D2322" s="148"/>
      <c r="E2322" s="141"/>
      <c r="F2322" s="141"/>
      <c r="G2322" s="141"/>
      <c r="H2322" s="141"/>
      <c r="I2322" s="141"/>
      <c r="J2322" s="141"/>
      <c r="K2322" s="141"/>
    </row>
    <row r="2323" spans="1:11" x14ac:dyDescent="0.25">
      <c r="A2323" s="148"/>
      <c r="B2323" s="148"/>
      <c r="C2323" s="148"/>
      <c r="D2323" s="148"/>
      <c r="E2323" s="141"/>
      <c r="F2323" s="141"/>
      <c r="G2323" s="141"/>
      <c r="H2323" s="141"/>
      <c r="I2323" s="141"/>
      <c r="J2323" s="141"/>
      <c r="K2323" s="141"/>
    </row>
    <row r="2324" spans="1:11" x14ac:dyDescent="0.25">
      <c r="A2324" s="148"/>
      <c r="B2324" s="148"/>
      <c r="C2324" s="148"/>
      <c r="D2324" s="148"/>
      <c r="E2324" s="141"/>
      <c r="F2324" s="141"/>
      <c r="G2324" s="141"/>
      <c r="H2324" s="141"/>
      <c r="I2324" s="141"/>
      <c r="J2324" s="141"/>
      <c r="K2324" s="141"/>
    </row>
    <row r="2325" spans="1:11" x14ac:dyDescent="0.25">
      <c r="A2325" s="148"/>
      <c r="B2325" s="148"/>
      <c r="C2325" s="148"/>
      <c r="D2325" s="148"/>
      <c r="E2325" s="141"/>
      <c r="F2325" s="141"/>
      <c r="G2325" s="141"/>
      <c r="H2325" s="141"/>
      <c r="I2325" s="141"/>
      <c r="J2325" s="141"/>
      <c r="K2325" s="141"/>
    </row>
    <row r="2326" spans="1:11" x14ac:dyDescent="0.25">
      <c r="A2326" s="148"/>
      <c r="B2326" s="148"/>
      <c r="C2326" s="148"/>
      <c r="D2326" s="148"/>
      <c r="E2326" s="141"/>
      <c r="F2326" s="141"/>
      <c r="G2326" s="141"/>
      <c r="H2326" s="141"/>
      <c r="I2326" s="141"/>
      <c r="J2326" s="141"/>
      <c r="K2326" s="141"/>
    </row>
    <row r="2327" spans="1:11" x14ac:dyDescent="0.25">
      <c r="A2327" s="148"/>
      <c r="B2327" s="148"/>
      <c r="C2327" s="148"/>
      <c r="D2327" s="148"/>
      <c r="E2327" s="141"/>
      <c r="F2327" s="141"/>
      <c r="G2327" s="141"/>
      <c r="H2327" s="141"/>
      <c r="I2327" s="141"/>
      <c r="J2327" s="141"/>
      <c r="K2327" s="141"/>
    </row>
    <row r="2328" spans="1:11" x14ac:dyDescent="0.25">
      <c r="A2328" s="148"/>
      <c r="B2328" s="148"/>
      <c r="C2328" s="148"/>
      <c r="D2328" s="148"/>
      <c r="E2328" s="141"/>
      <c r="F2328" s="141"/>
      <c r="G2328" s="141"/>
      <c r="H2328" s="141"/>
      <c r="I2328" s="141"/>
      <c r="J2328" s="141"/>
      <c r="K2328" s="141"/>
    </row>
    <row r="2329" spans="1:11" x14ac:dyDescent="0.25">
      <c r="A2329" s="148"/>
      <c r="B2329" s="148"/>
      <c r="C2329" s="148"/>
      <c r="D2329" s="148"/>
      <c r="E2329" s="141"/>
      <c r="F2329" s="141"/>
      <c r="G2329" s="141"/>
      <c r="H2329" s="141"/>
      <c r="I2329" s="141"/>
      <c r="J2329" s="141"/>
      <c r="K2329" s="141"/>
    </row>
    <row r="2330" spans="1:11" x14ac:dyDescent="0.25">
      <c r="A2330" s="148"/>
      <c r="B2330" s="148"/>
      <c r="C2330" s="148"/>
      <c r="D2330" s="148"/>
      <c r="E2330" s="141"/>
      <c r="F2330" s="141"/>
      <c r="G2330" s="141"/>
      <c r="H2330" s="141"/>
      <c r="I2330" s="141"/>
      <c r="J2330" s="141"/>
      <c r="K2330" s="141"/>
    </row>
    <row r="2331" spans="1:11" x14ac:dyDescent="0.25">
      <c r="A2331" s="148"/>
      <c r="B2331" s="148"/>
      <c r="C2331" s="148"/>
      <c r="D2331" s="148"/>
      <c r="E2331" s="141"/>
      <c r="F2331" s="141"/>
      <c r="G2331" s="141"/>
      <c r="H2331" s="141"/>
      <c r="I2331" s="141"/>
      <c r="J2331" s="141"/>
      <c r="K2331" s="141"/>
    </row>
    <row r="2332" spans="1:11" x14ac:dyDescent="0.25">
      <c r="A2332" s="148"/>
      <c r="B2332" s="148"/>
      <c r="C2332" s="148"/>
      <c r="D2332" s="148"/>
      <c r="E2332" s="141"/>
      <c r="F2332" s="141"/>
      <c r="G2332" s="141"/>
      <c r="H2332" s="141"/>
      <c r="I2332" s="141"/>
      <c r="J2332" s="141"/>
      <c r="K2332" s="141"/>
    </row>
    <row r="2333" spans="1:11" x14ac:dyDescent="0.25">
      <c r="A2333" s="148"/>
      <c r="B2333" s="148"/>
      <c r="C2333" s="148"/>
      <c r="D2333" s="148"/>
      <c r="E2333" s="141"/>
      <c r="F2333" s="141"/>
      <c r="G2333" s="141"/>
      <c r="H2333" s="141"/>
      <c r="I2333" s="141"/>
      <c r="J2333" s="141"/>
      <c r="K2333" s="141"/>
    </row>
    <row r="2334" spans="1:11" x14ac:dyDescent="0.25">
      <c r="A2334" s="148"/>
      <c r="B2334" s="148"/>
      <c r="C2334" s="148"/>
      <c r="D2334" s="148"/>
      <c r="E2334" s="141"/>
      <c r="F2334" s="141"/>
      <c r="G2334" s="141"/>
      <c r="H2334" s="141"/>
      <c r="I2334" s="141"/>
      <c r="J2334" s="141"/>
      <c r="K2334" s="141"/>
    </row>
    <row r="2335" spans="1:11" x14ac:dyDescent="0.25">
      <c r="A2335" s="148"/>
      <c r="B2335" s="148"/>
      <c r="C2335" s="148"/>
      <c r="D2335" s="148"/>
      <c r="E2335" s="141"/>
      <c r="F2335" s="141"/>
      <c r="G2335" s="141"/>
      <c r="H2335" s="141"/>
      <c r="I2335" s="141"/>
      <c r="J2335" s="141"/>
      <c r="K2335" s="141"/>
    </row>
    <row r="2336" spans="1:11" x14ac:dyDescent="0.25">
      <c r="A2336" s="148"/>
      <c r="B2336" s="148"/>
      <c r="C2336" s="148"/>
      <c r="D2336" s="148"/>
      <c r="E2336" s="141"/>
      <c r="F2336" s="141"/>
      <c r="G2336" s="141"/>
      <c r="H2336" s="141"/>
      <c r="I2336" s="141"/>
      <c r="J2336" s="141"/>
      <c r="K2336" s="141"/>
    </row>
    <row r="2337" spans="1:11" x14ac:dyDescent="0.25">
      <c r="A2337" s="148"/>
      <c r="B2337" s="148"/>
      <c r="C2337" s="148"/>
      <c r="D2337" s="148"/>
      <c r="E2337" s="141"/>
      <c r="F2337" s="141"/>
      <c r="G2337" s="141"/>
      <c r="H2337" s="141"/>
      <c r="I2337" s="141"/>
      <c r="J2337" s="141"/>
      <c r="K2337" s="141"/>
    </row>
    <row r="2338" spans="1:11" x14ac:dyDescent="0.25">
      <c r="A2338" s="148"/>
      <c r="B2338" s="148"/>
      <c r="C2338" s="148"/>
      <c r="D2338" s="148"/>
      <c r="E2338" s="141"/>
      <c r="F2338" s="141"/>
      <c r="G2338" s="141"/>
      <c r="H2338" s="141"/>
      <c r="I2338" s="141"/>
      <c r="J2338" s="141"/>
      <c r="K2338" s="141"/>
    </row>
    <row r="2339" spans="1:11" x14ac:dyDescent="0.25">
      <c r="A2339" s="148"/>
      <c r="B2339" s="148"/>
      <c r="C2339" s="148"/>
      <c r="D2339" s="148"/>
      <c r="E2339" s="141"/>
      <c r="F2339" s="141"/>
      <c r="G2339" s="141"/>
      <c r="H2339" s="141"/>
      <c r="I2339" s="141"/>
      <c r="J2339" s="141"/>
      <c r="K2339" s="141"/>
    </row>
    <row r="2340" spans="1:11" x14ac:dyDescent="0.25">
      <c r="A2340" s="148"/>
      <c r="B2340" s="148"/>
      <c r="C2340" s="148"/>
      <c r="D2340" s="148"/>
      <c r="E2340" s="141"/>
      <c r="F2340" s="141"/>
      <c r="G2340" s="141"/>
      <c r="H2340" s="141"/>
      <c r="I2340" s="141"/>
      <c r="J2340" s="141"/>
      <c r="K2340" s="141"/>
    </row>
    <row r="2341" spans="1:11" x14ac:dyDescent="0.25">
      <c r="A2341" s="148"/>
      <c r="B2341" s="148"/>
      <c r="C2341" s="148"/>
      <c r="D2341" s="148"/>
      <c r="E2341" s="141"/>
      <c r="F2341" s="141"/>
      <c r="G2341" s="141"/>
      <c r="H2341" s="141"/>
      <c r="I2341" s="141"/>
      <c r="J2341" s="141"/>
      <c r="K2341" s="141"/>
    </row>
    <row r="2342" spans="1:11" x14ac:dyDescent="0.25">
      <c r="A2342" s="148"/>
      <c r="B2342" s="148"/>
      <c r="C2342" s="148"/>
      <c r="D2342" s="148"/>
      <c r="E2342" s="141"/>
      <c r="F2342" s="141"/>
      <c r="G2342" s="141"/>
      <c r="H2342" s="141"/>
      <c r="I2342" s="141"/>
      <c r="J2342" s="141"/>
      <c r="K2342" s="141"/>
    </row>
    <row r="2343" spans="1:11" x14ac:dyDescent="0.25">
      <c r="A2343" s="148"/>
      <c r="B2343" s="148"/>
      <c r="C2343" s="148"/>
      <c r="D2343" s="148"/>
      <c r="E2343" s="141"/>
      <c r="F2343" s="141"/>
      <c r="G2343" s="141"/>
      <c r="H2343" s="141"/>
      <c r="I2343" s="141"/>
      <c r="J2343" s="141"/>
      <c r="K2343" s="141"/>
    </row>
    <row r="2344" spans="1:11" x14ac:dyDescent="0.25">
      <c r="A2344" s="148"/>
      <c r="B2344" s="148"/>
      <c r="C2344" s="148"/>
      <c r="D2344" s="148"/>
      <c r="E2344" s="141"/>
      <c r="F2344" s="141"/>
      <c r="G2344" s="141"/>
      <c r="H2344" s="141"/>
      <c r="I2344" s="141"/>
      <c r="J2344" s="141"/>
      <c r="K2344" s="141"/>
    </row>
    <row r="2345" spans="1:11" x14ac:dyDescent="0.25">
      <c r="A2345" s="148"/>
      <c r="B2345" s="148"/>
      <c r="C2345" s="148"/>
      <c r="D2345" s="148"/>
      <c r="E2345" s="141"/>
      <c r="F2345" s="141"/>
      <c r="G2345" s="141"/>
      <c r="H2345" s="141"/>
      <c r="I2345" s="141"/>
      <c r="J2345" s="141"/>
      <c r="K2345" s="141"/>
    </row>
    <row r="2346" spans="1:11" x14ac:dyDescent="0.25">
      <c r="A2346" s="148"/>
      <c r="B2346" s="148"/>
      <c r="C2346" s="148"/>
      <c r="D2346" s="148"/>
      <c r="E2346" s="141"/>
      <c r="F2346" s="141"/>
      <c r="G2346" s="141"/>
      <c r="H2346" s="141"/>
      <c r="I2346" s="141"/>
      <c r="J2346" s="141"/>
      <c r="K2346" s="141"/>
    </row>
    <row r="2347" spans="1:11" x14ac:dyDescent="0.25">
      <c r="A2347" s="148"/>
      <c r="B2347" s="148"/>
      <c r="C2347" s="148"/>
      <c r="D2347" s="148"/>
      <c r="E2347" s="141"/>
      <c r="F2347" s="141"/>
      <c r="G2347" s="141"/>
      <c r="H2347" s="141"/>
      <c r="I2347" s="141"/>
      <c r="J2347" s="141"/>
      <c r="K2347" s="141"/>
    </row>
    <row r="2348" spans="1:11" x14ac:dyDescent="0.25">
      <c r="A2348" s="148"/>
      <c r="B2348" s="148"/>
      <c r="C2348" s="148"/>
      <c r="D2348" s="148"/>
      <c r="E2348" s="141"/>
      <c r="F2348" s="141"/>
      <c r="G2348" s="141"/>
      <c r="H2348" s="141"/>
      <c r="I2348" s="141"/>
      <c r="J2348" s="141"/>
      <c r="K2348" s="141"/>
    </row>
    <row r="2349" spans="1:11" x14ac:dyDescent="0.25">
      <c r="A2349" s="148"/>
      <c r="B2349" s="148"/>
      <c r="C2349" s="148"/>
      <c r="D2349" s="148"/>
      <c r="E2349" s="141"/>
      <c r="F2349" s="141"/>
      <c r="G2349" s="141"/>
      <c r="H2349" s="141"/>
      <c r="I2349" s="141"/>
      <c r="J2349" s="141"/>
      <c r="K2349" s="141"/>
    </row>
    <row r="2350" spans="1:11" x14ac:dyDescent="0.25">
      <c r="A2350" s="148"/>
      <c r="B2350" s="148"/>
      <c r="C2350" s="148"/>
      <c r="D2350" s="148"/>
      <c r="E2350" s="141"/>
      <c r="F2350" s="141"/>
      <c r="G2350" s="141"/>
      <c r="H2350" s="141"/>
      <c r="I2350" s="141"/>
      <c r="J2350" s="141"/>
      <c r="K2350" s="141"/>
    </row>
    <row r="2351" spans="1:11" x14ac:dyDescent="0.25">
      <c r="A2351" s="148"/>
      <c r="B2351" s="148"/>
      <c r="C2351" s="148"/>
      <c r="D2351" s="148"/>
      <c r="E2351" s="141"/>
      <c r="F2351" s="141"/>
      <c r="G2351" s="141"/>
      <c r="H2351" s="141"/>
      <c r="I2351" s="141"/>
      <c r="J2351" s="141"/>
      <c r="K2351" s="141"/>
    </row>
    <row r="2352" spans="1:11" x14ac:dyDescent="0.25">
      <c r="A2352" s="148"/>
      <c r="B2352" s="148"/>
      <c r="C2352" s="148"/>
      <c r="D2352" s="148"/>
      <c r="E2352" s="141"/>
      <c r="F2352" s="141"/>
      <c r="G2352" s="141"/>
      <c r="H2352" s="141"/>
      <c r="I2352" s="141"/>
      <c r="J2352" s="141"/>
      <c r="K2352" s="141"/>
    </row>
    <row r="2353" spans="1:11" x14ac:dyDescent="0.25">
      <c r="A2353" s="148"/>
      <c r="B2353" s="148"/>
      <c r="C2353" s="148"/>
      <c r="D2353" s="148"/>
      <c r="E2353" s="141"/>
      <c r="F2353" s="141"/>
      <c r="G2353" s="141"/>
      <c r="H2353" s="141"/>
      <c r="I2353" s="141"/>
      <c r="J2353" s="141"/>
      <c r="K2353" s="141"/>
    </row>
    <row r="2354" spans="1:11" x14ac:dyDescent="0.25">
      <c r="A2354" s="148"/>
      <c r="B2354" s="148"/>
      <c r="C2354" s="148"/>
      <c r="D2354" s="148"/>
      <c r="E2354" s="141"/>
      <c r="F2354" s="141"/>
      <c r="G2354" s="141"/>
      <c r="H2354" s="141"/>
      <c r="I2354" s="141"/>
      <c r="J2354" s="141"/>
      <c r="K2354" s="141"/>
    </row>
    <row r="2355" spans="1:11" x14ac:dyDescent="0.25">
      <c r="A2355" s="148"/>
      <c r="B2355" s="148"/>
      <c r="C2355" s="148"/>
      <c r="D2355" s="148"/>
      <c r="E2355" s="141"/>
      <c r="F2355" s="141"/>
      <c r="G2355" s="141"/>
      <c r="H2355" s="141"/>
      <c r="I2355" s="141"/>
      <c r="J2355" s="141"/>
      <c r="K2355" s="141"/>
    </row>
    <row r="2356" spans="1:11" x14ac:dyDescent="0.25">
      <c r="A2356" s="148"/>
      <c r="B2356" s="148"/>
      <c r="C2356" s="148"/>
      <c r="D2356" s="148"/>
      <c r="E2356" s="141"/>
      <c r="F2356" s="141"/>
      <c r="G2356" s="141"/>
      <c r="H2356" s="141"/>
      <c r="I2356" s="141"/>
      <c r="J2356" s="141"/>
      <c r="K2356" s="141"/>
    </row>
    <row r="2357" spans="1:11" x14ac:dyDescent="0.25">
      <c r="A2357" s="148"/>
      <c r="B2357" s="148"/>
      <c r="C2357" s="148"/>
      <c r="D2357" s="148"/>
      <c r="E2357" s="141"/>
      <c r="F2357" s="141"/>
      <c r="G2357" s="141"/>
      <c r="H2357" s="141"/>
      <c r="I2357" s="141"/>
      <c r="J2357" s="141"/>
      <c r="K2357" s="141"/>
    </row>
    <row r="2358" spans="1:11" x14ac:dyDescent="0.25">
      <c r="A2358" s="148"/>
      <c r="B2358" s="148"/>
      <c r="C2358" s="148"/>
      <c r="D2358" s="148"/>
      <c r="E2358" s="141"/>
      <c r="F2358" s="141"/>
      <c r="G2358" s="141"/>
      <c r="H2358" s="141"/>
      <c r="I2358" s="141"/>
      <c r="J2358" s="141"/>
      <c r="K2358" s="141"/>
    </row>
    <row r="2359" spans="1:11" x14ac:dyDescent="0.25">
      <c r="A2359" s="148"/>
      <c r="B2359" s="148"/>
      <c r="C2359" s="148"/>
      <c r="D2359" s="148"/>
      <c r="E2359" s="141"/>
      <c r="F2359" s="141"/>
      <c r="G2359" s="141"/>
      <c r="H2359" s="141"/>
      <c r="I2359" s="141"/>
      <c r="J2359" s="141"/>
      <c r="K2359" s="141"/>
    </row>
    <row r="2360" spans="1:11" x14ac:dyDescent="0.25">
      <c r="A2360" s="148"/>
      <c r="B2360" s="148"/>
      <c r="C2360" s="148"/>
      <c r="D2360" s="148"/>
      <c r="E2360" s="141"/>
      <c r="F2360" s="141"/>
      <c r="G2360" s="141"/>
      <c r="H2360" s="141"/>
      <c r="I2360" s="141"/>
      <c r="J2360" s="141"/>
      <c r="K2360" s="141"/>
    </row>
    <row r="2361" spans="1:11" x14ac:dyDescent="0.25">
      <c r="A2361" s="148"/>
      <c r="B2361" s="148"/>
      <c r="C2361" s="148"/>
      <c r="D2361" s="148"/>
      <c r="E2361" s="141"/>
      <c r="F2361" s="141"/>
      <c r="G2361" s="141"/>
      <c r="H2361" s="141"/>
      <c r="I2361" s="141"/>
      <c r="J2361" s="141"/>
      <c r="K2361" s="141"/>
    </row>
    <row r="2362" spans="1:11" x14ac:dyDescent="0.25">
      <c r="A2362" s="148"/>
      <c r="B2362" s="148"/>
      <c r="C2362" s="148"/>
      <c r="D2362" s="148"/>
      <c r="E2362" s="141"/>
      <c r="F2362" s="141"/>
      <c r="G2362" s="141"/>
      <c r="H2362" s="141"/>
      <c r="I2362" s="141"/>
      <c r="J2362" s="141"/>
      <c r="K2362" s="141"/>
    </row>
    <row r="2363" spans="1:11" x14ac:dyDescent="0.25">
      <c r="A2363" s="148"/>
      <c r="B2363" s="148"/>
      <c r="C2363" s="148"/>
      <c r="D2363" s="148"/>
      <c r="E2363" s="141"/>
      <c r="F2363" s="141"/>
      <c r="G2363" s="141"/>
      <c r="H2363" s="141"/>
      <c r="I2363" s="141"/>
      <c r="J2363" s="141"/>
      <c r="K2363" s="141"/>
    </row>
    <row r="2364" spans="1:11" x14ac:dyDescent="0.25">
      <c r="A2364" s="148"/>
      <c r="B2364" s="148"/>
      <c r="C2364" s="148"/>
      <c r="D2364" s="148"/>
      <c r="E2364" s="141"/>
      <c r="F2364" s="141"/>
      <c r="G2364" s="141"/>
      <c r="H2364" s="141"/>
      <c r="I2364" s="141"/>
      <c r="J2364" s="141"/>
      <c r="K2364" s="141"/>
    </row>
    <row r="2365" spans="1:11" x14ac:dyDescent="0.25">
      <c r="A2365" s="148"/>
      <c r="B2365" s="148"/>
      <c r="C2365" s="148"/>
      <c r="D2365" s="148"/>
      <c r="E2365" s="141"/>
      <c r="F2365" s="141"/>
      <c r="G2365" s="141"/>
      <c r="H2365" s="141"/>
      <c r="I2365" s="141"/>
      <c r="J2365" s="141"/>
      <c r="K2365" s="141"/>
    </row>
    <row r="2366" spans="1:11" x14ac:dyDescent="0.25">
      <c r="A2366" s="148"/>
      <c r="B2366" s="148"/>
      <c r="C2366" s="148"/>
      <c r="D2366" s="148"/>
      <c r="E2366" s="141"/>
      <c r="F2366" s="141"/>
      <c r="G2366" s="141"/>
      <c r="H2366" s="141"/>
      <c r="I2366" s="141"/>
      <c r="J2366" s="141"/>
      <c r="K2366" s="141"/>
    </row>
    <row r="2367" spans="1:11" x14ac:dyDescent="0.25">
      <c r="A2367" s="148"/>
      <c r="B2367" s="148"/>
      <c r="C2367" s="148"/>
      <c r="D2367" s="148"/>
      <c r="E2367" s="141"/>
      <c r="F2367" s="141"/>
      <c r="G2367" s="141"/>
      <c r="H2367" s="141"/>
      <c r="I2367" s="141"/>
      <c r="J2367" s="141"/>
      <c r="K2367" s="141"/>
    </row>
    <row r="2368" spans="1:11" x14ac:dyDescent="0.25">
      <c r="A2368" s="148"/>
      <c r="B2368" s="148"/>
      <c r="C2368" s="148"/>
      <c r="D2368" s="148"/>
      <c r="E2368" s="141"/>
      <c r="F2368" s="141"/>
      <c r="G2368" s="141"/>
      <c r="H2368" s="141"/>
      <c r="I2368" s="141"/>
      <c r="J2368" s="141"/>
      <c r="K2368" s="141"/>
    </row>
    <row r="2369" spans="1:11" x14ac:dyDescent="0.25">
      <c r="A2369" s="148"/>
      <c r="B2369" s="148"/>
      <c r="C2369" s="148"/>
      <c r="D2369" s="148"/>
      <c r="E2369" s="141"/>
      <c r="F2369" s="141"/>
      <c r="G2369" s="141"/>
      <c r="H2369" s="141"/>
      <c r="I2369" s="141"/>
      <c r="J2369" s="141"/>
      <c r="K2369" s="141"/>
    </row>
    <row r="2370" spans="1:11" x14ac:dyDescent="0.25">
      <c r="A2370" s="148"/>
      <c r="B2370" s="148"/>
      <c r="C2370" s="148"/>
      <c r="D2370" s="148"/>
      <c r="E2370" s="141"/>
      <c r="F2370" s="141"/>
      <c r="G2370" s="141"/>
      <c r="H2370" s="141"/>
      <c r="I2370" s="141"/>
      <c r="J2370" s="141"/>
      <c r="K2370" s="141"/>
    </row>
    <row r="2371" spans="1:11" x14ac:dyDescent="0.25">
      <c r="A2371" s="148"/>
      <c r="B2371" s="148"/>
      <c r="C2371" s="148"/>
      <c r="D2371" s="148"/>
      <c r="E2371" s="141"/>
      <c r="F2371" s="141"/>
      <c r="G2371" s="141"/>
      <c r="H2371" s="141"/>
      <c r="I2371" s="141"/>
      <c r="J2371" s="141"/>
      <c r="K2371" s="141"/>
    </row>
    <row r="2372" spans="1:11" x14ac:dyDescent="0.25">
      <c r="A2372" s="148"/>
      <c r="B2372" s="148"/>
      <c r="C2372" s="148"/>
      <c r="D2372" s="148"/>
      <c r="E2372" s="141"/>
      <c r="F2372" s="141"/>
      <c r="G2372" s="141"/>
      <c r="H2372" s="141"/>
      <c r="I2372" s="141"/>
      <c r="J2372" s="141"/>
      <c r="K2372" s="141"/>
    </row>
    <row r="2373" spans="1:11" x14ac:dyDescent="0.25">
      <c r="A2373" s="148"/>
      <c r="B2373" s="148"/>
      <c r="C2373" s="148"/>
      <c r="D2373" s="148"/>
      <c r="E2373" s="141"/>
      <c r="F2373" s="141"/>
      <c r="G2373" s="141"/>
      <c r="H2373" s="141"/>
      <c r="I2373" s="141"/>
      <c r="J2373" s="141"/>
      <c r="K2373" s="141"/>
    </row>
    <row r="2374" spans="1:11" x14ac:dyDescent="0.25">
      <c r="A2374" s="148"/>
      <c r="B2374" s="148"/>
      <c r="C2374" s="148"/>
      <c r="D2374" s="148"/>
      <c r="E2374" s="141"/>
      <c r="F2374" s="141"/>
      <c r="G2374" s="141"/>
      <c r="H2374" s="141"/>
      <c r="I2374" s="141"/>
      <c r="J2374" s="141"/>
      <c r="K2374" s="141"/>
    </row>
    <row r="2375" spans="1:11" x14ac:dyDescent="0.25">
      <c r="A2375" s="148"/>
      <c r="B2375" s="148"/>
      <c r="C2375" s="148"/>
      <c r="D2375" s="148"/>
      <c r="E2375" s="141"/>
      <c r="F2375" s="141"/>
      <c r="G2375" s="141"/>
      <c r="H2375" s="141"/>
      <c r="I2375" s="141"/>
      <c r="J2375" s="141"/>
      <c r="K2375" s="141"/>
    </row>
    <row r="2376" spans="1:11" x14ac:dyDescent="0.25">
      <c r="A2376" s="148"/>
      <c r="B2376" s="148"/>
      <c r="C2376" s="148"/>
      <c r="D2376" s="148"/>
      <c r="E2376" s="141"/>
      <c r="F2376" s="141"/>
      <c r="G2376" s="141"/>
      <c r="H2376" s="141"/>
      <c r="I2376" s="141"/>
      <c r="J2376" s="141"/>
      <c r="K2376" s="141"/>
    </row>
    <row r="2377" spans="1:11" x14ac:dyDescent="0.25">
      <c r="A2377" s="148"/>
      <c r="B2377" s="148"/>
      <c r="C2377" s="148"/>
      <c r="D2377" s="148"/>
      <c r="E2377" s="141"/>
      <c r="F2377" s="141"/>
      <c r="G2377" s="141"/>
      <c r="H2377" s="141"/>
      <c r="I2377" s="141"/>
      <c r="J2377" s="141"/>
      <c r="K2377" s="141"/>
    </row>
    <row r="2378" spans="1:11" x14ac:dyDescent="0.25">
      <c r="A2378" s="148"/>
      <c r="B2378" s="148"/>
      <c r="C2378" s="148"/>
      <c r="D2378" s="148"/>
      <c r="E2378" s="141"/>
      <c r="F2378" s="141"/>
      <c r="G2378" s="141"/>
      <c r="H2378" s="141"/>
      <c r="I2378" s="141"/>
      <c r="J2378" s="141"/>
      <c r="K2378" s="141"/>
    </row>
    <row r="2379" spans="1:11" x14ac:dyDescent="0.25">
      <c r="A2379" s="148"/>
      <c r="B2379" s="148"/>
      <c r="C2379" s="148"/>
      <c r="D2379" s="148"/>
      <c r="E2379" s="141"/>
      <c r="F2379" s="141"/>
      <c r="G2379" s="141"/>
      <c r="H2379" s="141"/>
      <c r="I2379" s="141"/>
      <c r="J2379" s="141"/>
      <c r="K2379" s="141"/>
    </row>
    <row r="2380" spans="1:11" x14ac:dyDescent="0.25">
      <c r="A2380" s="148"/>
      <c r="B2380" s="148"/>
      <c r="C2380" s="148"/>
      <c r="D2380" s="148"/>
      <c r="E2380" s="141"/>
      <c r="F2380" s="141"/>
      <c r="G2380" s="141"/>
      <c r="H2380" s="141"/>
      <c r="I2380" s="141"/>
      <c r="J2380" s="141"/>
      <c r="K2380" s="141"/>
    </row>
    <row r="2381" spans="1:11" x14ac:dyDescent="0.25">
      <c r="A2381" s="148"/>
      <c r="B2381" s="148"/>
      <c r="C2381" s="148"/>
      <c r="D2381" s="148"/>
      <c r="E2381" s="141"/>
      <c r="F2381" s="141"/>
      <c r="G2381" s="141"/>
      <c r="H2381" s="141"/>
      <c r="I2381" s="141"/>
      <c r="J2381" s="141"/>
      <c r="K2381" s="141"/>
    </row>
    <row r="2382" spans="1:11" x14ac:dyDescent="0.25">
      <c r="A2382" s="148"/>
      <c r="B2382" s="148"/>
      <c r="C2382" s="148"/>
      <c r="D2382" s="148"/>
      <c r="E2382" s="141"/>
      <c r="F2382" s="141"/>
      <c r="G2382" s="141"/>
      <c r="H2382" s="141"/>
      <c r="I2382" s="141"/>
      <c r="J2382" s="141"/>
      <c r="K2382" s="141"/>
    </row>
    <row r="2383" spans="1:11" x14ac:dyDescent="0.25">
      <c r="A2383" s="148"/>
      <c r="B2383" s="148"/>
      <c r="C2383" s="148"/>
      <c r="D2383" s="148"/>
      <c r="E2383" s="141"/>
      <c r="F2383" s="141"/>
      <c r="G2383" s="141"/>
      <c r="H2383" s="141"/>
      <c r="I2383" s="141"/>
      <c r="J2383" s="141"/>
      <c r="K2383" s="141"/>
    </row>
    <row r="2384" spans="1:11" x14ac:dyDescent="0.25">
      <c r="A2384" s="148"/>
      <c r="B2384" s="148"/>
      <c r="C2384" s="148"/>
      <c r="D2384" s="148"/>
      <c r="E2384" s="141"/>
      <c r="F2384" s="141"/>
      <c r="G2384" s="141"/>
      <c r="H2384" s="141"/>
      <c r="I2384" s="141"/>
      <c r="J2384" s="141"/>
      <c r="K2384" s="141"/>
    </row>
    <row r="2385" spans="1:11" x14ac:dyDescent="0.25">
      <c r="A2385" s="148"/>
      <c r="B2385" s="148"/>
      <c r="C2385" s="148"/>
      <c r="D2385" s="148"/>
      <c r="E2385" s="141"/>
      <c r="F2385" s="141"/>
      <c r="G2385" s="141"/>
      <c r="H2385" s="141"/>
      <c r="I2385" s="141"/>
      <c r="J2385" s="141"/>
      <c r="K2385" s="141"/>
    </row>
    <row r="2386" spans="1:11" x14ac:dyDescent="0.25">
      <c r="A2386" s="148"/>
      <c r="B2386" s="148"/>
      <c r="C2386" s="148"/>
      <c r="D2386" s="148"/>
      <c r="E2386" s="141"/>
      <c r="F2386" s="141"/>
      <c r="G2386" s="141"/>
      <c r="H2386" s="141"/>
      <c r="I2386" s="141"/>
      <c r="J2386" s="141"/>
      <c r="K2386" s="141"/>
    </row>
    <row r="2387" spans="1:11" x14ac:dyDescent="0.25">
      <c r="A2387" s="148"/>
      <c r="B2387" s="148"/>
      <c r="C2387" s="148"/>
      <c r="D2387" s="148"/>
      <c r="E2387" s="141"/>
      <c r="F2387" s="141"/>
      <c r="G2387" s="141"/>
      <c r="H2387" s="141"/>
      <c r="I2387" s="141"/>
      <c r="J2387" s="141"/>
      <c r="K2387" s="141"/>
    </row>
    <row r="2388" spans="1:11" x14ac:dyDescent="0.25">
      <c r="A2388" s="148"/>
      <c r="B2388" s="148"/>
      <c r="C2388" s="148"/>
      <c r="D2388" s="148"/>
      <c r="E2388" s="141"/>
      <c r="F2388" s="141"/>
      <c r="G2388" s="141"/>
      <c r="H2388" s="141"/>
      <c r="I2388" s="141"/>
      <c r="J2388" s="141"/>
      <c r="K2388" s="141"/>
    </row>
    <row r="2389" spans="1:11" x14ac:dyDescent="0.25">
      <c r="A2389" s="148"/>
      <c r="B2389" s="148"/>
      <c r="C2389" s="148"/>
      <c r="D2389" s="148"/>
      <c r="E2389" s="141"/>
      <c r="F2389" s="141"/>
      <c r="G2389" s="141"/>
      <c r="H2389" s="141"/>
      <c r="I2389" s="141"/>
      <c r="J2389" s="141"/>
      <c r="K2389" s="141"/>
    </row>
    <row r="2390" spans="1:11" x14ac:dyDescent="0.25">
      <c r="A2390" s="148"/>
      <c r="B2390" s="148"/>
      <c r="C2390" s="148"/>
      <c r="D2390" s="148"/>
      <c r="E2390" s="141"/>
      <c r="F2390" s="141"/>
      <c r="G2390" s="141"/>
      <c r="H2390" s="141"/>
      <c r="I2390" s="141"/>
      <c r="J2390" s="141"/>
      <c r="K2390" s="141"/>
    </row>
    <row r="2391" spans="1:11" x14ac:dyDescent="0.25">
      <c r="A2391" s="148"/>
      <c r="B2391" s="148"/>
      <c r="C2391" s="148"/>
      <c r="D2391" s="148"/>
      <c r="E2391" s="141"/>
      <c r="F2391" s="141"/>
      <c r="G2391" s="141"/>
      <c r="H2391" s="141"/>
      <c r="I2391" s="141"/>
      <c r="J2391" s="141"/>
      <c r="K2391" s="141"/>
    </row>
    <row r="2392" spans="1:11" x14ac:dyDescent="0.25">
      <c r="A2392" s="148"/>
      <c r="B2392" s="148"/>
      <c r="C2392" s="148"/>
      <c r="D2392" s="148"/>
      <c r="E2392" s="141"/>
      <c r="F2392" s="141"/>
      <c r="G2392" s="141"/>
      <c r="H2392" s="141"/>
      <c r="I2392" s="141"/>
      <c r="J2392" s="141"/>
      <c r="K2392" s="141"/>
    </row>
    <row r="2393" spans="1:11" x14ac:dyDescent="0.25">
      <c r="A2393" s="148"/>
      <c r="B2393" s="148"/>
      <c r="C2393" s="148"/>
      <c r="D2393" s="148"/>
      <c r="E2393" s="141"/>
      <c r="F2393" s="141"/>
      <c r="G2393" s="141"/>
      <c r="H2393" s="141"/>
      <c r="I2393" s="141"/>
      <c r="J2393" s="141"/>
      <c r="K2393" s="141"/>
    </row>
    <row r="2394" spans="1:11" x14ac:dyDescent="0.25">
      <c r="A2394" s="148"/>
      <c r="B2394" s="148"/>
      <c r="C2394" s="148"/>
      <c r="D2394" s="148"/>
      <c r="E2394" s="141"/>
      <c r="F2394" s="141"/>
      <c r="G2394" s="141"/>
      <c r="H2394" s="141"/>
      <c r="I2394" s="141"/>
      <c r="J2394" s="141"/>
      <c r="K2394" s="141"/>
    </row>
    <row r="2395" spans="1:11" x14ac:dyDescent="0.25">
      <c r="A2395" s="148"/>
      <c r="B2395" s="148"/>
      <c r="C2395" s="148"/>
      <c r="D2395" s="148"/>
      <c r="E2395" s="141"/>
      <c r="F2395" s="141"/>
      <c r="G2395" s="141"/>
      <c r="H2395" s="141"/>
      <c r="I2395" s="141"/>
      <c r="J2395" s="141"/>
      <c r="K2395" s="141"/>
    </row>
    <row r="2396" spans="1:11" x14ac:dyDescent="0.25">
      <c r="A2396" s="148"/>
      <c r="B2396" s="148"/>
      <c r="C2396" s="148"/>
      <c r="D2396" s="148"/>
      <c r="E2396" s="141"/>
      <c r="F2396" s="141"/>
      <c r="G2396" s="141"/>
      <c r="H2396" s="141"/>
      <c r="I2396" s="141"/>
      <c r="J2396" s="141"/>
      <c r="K2396" s="141"/>
    </row>
    <row r="2397" spans="1:11" x14ac:dyDescent="0.25">
      <c r="A2397" s="148"/>
      <c r="B2397" s="148"/>
      <c r="C2397" s="148"/>
      <c r="D2397" s="148"/>
      <c r="E2397" s="141"/>
      <c r="F2397" s="141"/>
      <c r="G2397" s="141"/>
      <c r="H2397" s="141"/>
      <c r="I2397" s="141"/>
      <c r="J2397" s="141"/>
      <c r="K2397" s="141"/>
    </row>
    <row r="2398" spans="1:11" x14ac:dyDescent="0.25">
      <c r="A2398" s="148"/>
      <c r="B2398" s="148"/>
      <c r="C2398" s="148"/>
      <c r="D2398" s="148"/>
      <c r="E2398" s="141"/>
      <c r="F2398" s="141"/>
      <c r="G2398" s="141"/>
      <c r="H2398" s="141"/>
      <c r="I2398" s="141"/>
      <c r="J2398" s="141"/>
      <c r="K2398" s="141"/>
    </row>
    <row r="2399" spans="1:11" x14ac:dyDescent="0.25">
      <c r="A2399" s="148"/>
      <c r="B2399" s="148"/>
      <c r="C2399" s="148"/>
      <c r="D2399" s="148"/>
      <c r="E2399" s="141"/>
      <c r="F2399" s="141"/>
      <c r="G2399" s="141"/>
      <c r="H2399" s="141"/>
      <c r="I2399" s="141"/>
      <c r="J2399" s="141"/>
      <c r="K2399" s="141"/>
    </row>
    <row r="2400" spans="1:11" x14ac:dyDescent="0.25">
      <c r="A2400" s="148"/>
      <c r="B2400" s="148"/>
      <c r="C2400" s="148"/>
      <c r="D2400" s="148"/>
      <c r="E2400" s="141"/>
      <c r="F2400" s="141"/>
      <c r="G2400" s="141"/>
      <c r="H2400" s="141"/>
      <c r="I2400" s="141"/>
      <c r="J2400" s="141"/>
      <c r="K2400" s="141"/>
    </row>
    <row r="2401" spans="1:11" x14ac:dyDescent="0.25">
      <c r="A2401" s="148"/>
      <c r="B2401" s="148"/>
      <c r="C2401" s="148"/>
      <c r="D2401" s="148"/>
      <c r="E2401" s="141"/>
      <c r="F2401" s="141"/>
      <c r="G2401" s="141"/>
      <c r="H2401" s="141"/>
      <c r="I2401" s="141"/>
      <c r="J2401" s="141"/>
      <c r="K2401" s="141"/>
    </row>
    <row r="2402" spans="1:11" x14ac:dyDescent="0.25">
      <c r="A2402" s="148"/>
      <c r="B2402" s="148"/>
      <c r="C2402" s="148"/>
      <c r="D2402" s="148"/>
      <c r="E2402" s="141"/>
      <c r="F2402" s="141"/>
      <c r="G2402" s="141"/>
      <c r="H2402" s="141"/>
      <c r="I2402" s="141"/>
      <c r="J2402" s="141"/>
      <c r="K2402" s="141"/>
    </row>
    <row r="2403" spans="1:11" x14ac:dyDescent="0.25">
      <c r="A2403" s="148"/>
      <c r="B2403" s="148"/>
      <c r="C2403" s="148"/>
      <c r="D2403" s="148"/>
      <c r="E2403" s="141"/>
      <c r="F2403" s="141"/>
      <c r="G2403" s="141"/>
      <c r="H2403" s="141"/>
      <c r="I2403" s="141"/>
      <c r="J2403" s="141"/>
      <c r="K2403" s="141"/>
    </row>
    <row r="2404" spans="1:11" x14ac:dyDescent="0.25">
      <c r="A2404" s="148"/>
      <c r="B2404" s="148"/>
      <c r="C2404" s="148"/>
      <c r="D2404" s="148"/>
      <c r="E2404" s="141"/>
      <c r="F2404" s="141"/>
      <c r="G2404" s="141"/>
      <c r="H2404" s="141"/>
      <c r="I2404" s="141"/>
      <c r="J2404" s="141"/>
      <c r="K2404" s="141"/>
    </row>
    <row r="2405" spans="1:11" x14ac:dyDescent="0.25">
      <c r="A2405" s="148"/>
      <c r="B2405" s="148"/>
      <c r="C2405" s="148"/>
      <c r="D2405" s="148"/>
      <c r="E2405" s="141"/>
      <c r="F2405" s="141"/>
      <c r="G2405" s="141"/>
      <c r="H2405" s="141"/>
      <c r="I2405" s="141"/>
      <c r="J2405" s="141"/>
      <c r="K2405" s="141"/>
    </row>
    <row r="2406" spans="1:11" x14ac:dyDescent="0.25">
      <c r="A2406" s="148"/>
      <c r="B2406" s="148"/>
      <c r="C2406" s="148"/>
      <c r="D2406" s="148"/>
      <c r="E2406" s="141"/>
      <c r="F2406" s="141"/>
      <c r="G2406" s="141"/>
      <c r="H2406" s="141"/>
      <c r="I2406" s="141"/>
      <c r="J2406" s="141"/>
      <c r="K2406" s="141"/>
    </row>
    <row r="2407" spans="1:11" x14ac:dyDescent="0.25">
      <c r="A2407" s="148"/>
      <c r="B2407" s="148"/>
      <c r="C2407" s="148"/>
      <c r="D2407" s="148"/>
      <c r="E2407" s="141"/>
      <c r="F2407" s="141"/>
      <c r="G2407" s="141"/>
      <c r="H2407" s="141"/>
      <c r="I2407" s="141"/>
      <c r="J2407" s="141"/>
      <c r="K2407" s="141"/>
    </row>
    <row r="2408" spans="1:11" x14ac:dyDescent="0.25">
      <c r="A2408" s="148"/>
      <c r="B2408" s="148"/>
      <c r="C2408" s="148"/>
      <c r="D2408" s="148"/>
      <c r="E2408" s="141"/>
      <c r="F2408" s="141"/>
      <c r="G2408" s="141"/>
      <c r="H2408" s="141"/>
      <c r="I2408" s="141"/>
      <c r="J2408" s="141"/>
      <c r="K2408" s="141"/>
    </row>
    <row r="2409" spans="1:11" x14ac:dyDescent="0.25">
      <c r="A2409" s="148"/>
      <c r="B2409" s="148"/>
      <c r="C2409" s="148"/>
      <c r="D2409" s="148"/>
      <c r="E2409" s="141"/>
      <c r="F2409" s="141"/>
      <c r="G2409" s="141"/>
      <c r="H2409" s="141"/>
      <c r="I2409" s="141"/>
      <c r="J2409" s="141"/>
      <c r="K2409" s="141"/>
    </row>
    <row r="2410" spans="1:11" x14ac:dyDescent="0.25">
      <c r="A2410" s="148"/>
      <c r="B2410" s="148"/>
      <c r="C2410" s="148"/>
      <c r="D2410" s="148"/>
      <c r="E2410" s="141"/>
      <c r="F2410" s="141"/>
      <c r="G2410" s="141"/>
      <c r="H2410" s="141"/>
      <c r="I2410" s="141"/>
      <c r="J2410" s="141"/>
      <c r="K2410" s="141"/>
    </row>
    <row r="2411" spans="1:11" x14ac:dyDescent="0.25">
      <c r="A2411" s="148"/>
      <c r="B2411" s="148"/>
      <c r="C2411" s="148"/>
      <c r="D2411" s="148"/>
      <c r="E2411" s="141"/>
      <c r="F2411" s="141"/>
      <c r="G2411" s="141"/>
      <c r="H2411" s="141"/>
      <c r="I2411" s="141"/>
      <c r="J2411" s="141"/>
      <c r="K2411" s="141"/>
    </row>
    <row r="2412" spans="1:11" x14ac:dyDescent="0.25">
      <c r="A2412" s="148"/>
      <c r="B2412" s="148"/>
      <c r="C2412" s="148"/>
      <c r="D2412" s="148"/>
      <c r="E2412" s="141"/>
      <c r="F2412" s="141"/>
      <c r="G2412" s="141"/>
      <c r="H2412" s="141"/>
      <c r="I2412" s="141"/>
      <c r="J2412" s="141"/>
      <c r="K2412" s="141"/>
    </row>
    <row r="2413" spans="1:11" x14ac:dyDescent="0.25">
      <c r="A2413" s="148"/>
      <c r="B2413" s="148"/>
      <c r="C2413" s="148"/>
      <c r="D2413" s="148"/>
      <c r="E2413" s="141"/>
      <c r="F2413" s="141"/>
      <c r="G2413" s="141"/>
      <c r="H2413" s="141"/>
      <c r="I2413" s="141"/>
      <c r="J2413" s="141"/>
      <c r="K2413" s="141"/>
    </row>
    <row r="2414" spans="1:11" x14ac:dyDescent="0.25">
      <c r="A2414" s="148"/>
      <c r="B2414" s="148"/>
      <c r="C2414" s="148"/>
      <c r="D2414" s="148"/>
      <c r="E2414" s="141"/>
      <c r="F2414" s="141"/>
      <c r="G2414" s="141"/>
      <c r="H2414" s="141"/>
      <c r="I2414" s="141"/>
      <c r="J2414" s="141"/>
      <c r="K2414" s="141"/>
    </row>
    <row r="2415" spans="1:11" x14ac:dyDescent="0.25">
      <c r="A2415" s="148"/>
      <c r="B2415" s="148"/>
      <c r="C2415" s="148"/>
      <c r="D2415" s="148"/>
      <c r="E2415" s="141"/>
      <c r="F2415" s="141"/>
      <c r="G2415" s="141"/>
      <c r="H2415" s="141"/>
      <c r="I2415" s="141"/>
      <c r="J2415" s="141"/>
      <c r="K2415" s="141"/>
    </row>
    <row r="2416" spans="1:11" x14ac:dyDescent="0.25">
      <c r="A2416" s="148"/>
      <c r="B2416" s="148"/>
      <c r="C2416" s="148"/>
      <c r="D2416" s="148"/>
      <c r="E2416" s="141"/>
      <c r="F2416" s="141"/>
      <c r="G2416" s="141"/>
      <c r="H2416" s="141"/>
      <c r="I2416" s="141"/>
      <c r="J2416" s="141"/>
      <c r="K2416" s="141"/>
    </row>
    <row r="2417" spans="1:11" x14ac:dyDescent="0.25">
      <c r="A2417" s="148"/>
      <c r="B2417" s="148"/>
      <c r="C2417" s="148"/>
      <c r="D2417" s="148"/>
      <c r="E2417" s="141"/>
      <c r="F2417" s="141"/>
      <c r="G2417" s="141"/>
      <c r="H2417" s="141"/>
      <c r="I2417" s="141"/>
      <c r="J2417" s="141"/>
      <c r="K2417" s="141"/>
    </row>
    <row r="2418" spans="1:11" x14ac:dyDescent="0.25">
      <c r="A2418" s="148"/>
      <c r="B2418" s="148"/>
      <c r="C2418" s="148"/>
      <c r="D2418" s="148"/>
      <c r="E2418" s="141"/>
      <c r="F2418" s="141"/>
      <c r="G2418" s="141"/>
      <c r="H2418" s="141"/>
      <c r="I2418" s="141"/>
      <c r="J2418" s="141"/>
      <c r="K2418" s="141"/>
    </row>
    <row r="2419" spans="1:11" x14ac:dyDescent="0.25">
      <c r="A2419" s="148"/>
      <c r="B2419" s="148"/>
      <c r="C2419" s="148"/>
      <c r="D2419" s="148"/>
      <c r="E2419" s="141"/>
      <c r="F2419" s="141"/>
      <c r="G2419" s="141"/>
      <c r="H2419" s="141"/>
      <c r="I2419" s="141"/>
      <c r="J2419" s="141"/>
      <c r="K2419" s="141"/>
    </row>
    <row r="2420" spans="1:11" x14ac:dyDescent="0.25">
      <c r="A2420" s="148"/>
      <c r="B2420" s="148"/>
      <c r="C2420" s="148"/>
      <c r="D2420" s="148"/>
      <c r="E2420" s="141"/>
      <c r="F2420" s="141"/>
      <c r="G2420" s="141"/>
      <c r="H2420" s="141"/>
      <c r="I2420" s="141"/>
      <c r="J2420" s="141"/>
      <c r="K2420" s="141"/>
    </row>
    <row r="2421" spans="1:11" x14ac:dyDescent="0.25">
      <c r="A2421" s="148"/>
      <c r="B2421" s="148"/>
      <c r="C2421" s="148"/>
      <c r="D2421" s="148"/>
      <c r="E2421" s="141"/>
      <c r="F2421" s="141"/>
      <c r="G2421" s="141"/>
      <c r="H2421" s="141"/>
      <c r="I2421" s="141"/>
      <c r="J2421" s="141"/>
      <c r="K2421" s="141"/>
    </row>
    <row r="2422" spans="1:11" x14ac:dyDescent="0.25">
      <c r="A2422" s="148"/>
      <c r="B2422" s="148"/>
      <c r="C2422" s="148"/>
      <c r="D2422" s="148"/>
      <c r="E2422" s="141"/>
      <c r="F2422" s="141"/>
      <c r="G2422" s="141"/>
      <c r="H2422" s="141"/>
      <c r="I2422" s="141"/>
      <c r="J2422" s="141"/>
      <c r="K2422" s="141"/>
    </row>
    <row r="2423" spans="1:11" x14ac:dyDescent="0.25">
      <c r="A2423" s="148"/>
      <c r="B2423" s="148"/>
      <c r="C2423" s="148"/>
      <c r="D2423" s="148"/>
      <c r="E2423" s="141"/>
      <c r="F2423" s="141"/>
      <c r="G2423" s="141"/>
      <c r="H2423" s="141"/>
      <c r="I2423" s="141"/>
      <c r="J2423" s="141"/>
      <c r="K2423" s="141"/>
    </row>
    <row r="2424" spans="1:11" x14ac:dyDescent="0.25">
      <c r="A2424" s="148"/>
      <c r="B2424" s="148"/>
      <c r="C2424" s="148"/>
      <c r="D2424" s="148"/>
      <c r="E2424" s="141"/>
      <c r="F2424" s="141"/>
      <c r="G2424" s="141"/>
      <c r="H2424" s="141"/>
      <c r="I2424" s="141"/>
      <c r="J2424" s="141"/>
      <c r="K2424" s="141"/>
    </row>
    <row r="2425" spans="1:11" x14ac:dyDescent="0.25">
      <c r="A2425" s="148"/>
      <c r="B2425" s="148"/>
      <c r="C2425" s="148"/>
      <c r="D2425" s="148"/>
      <c r="E2425" s="141"/>
      <c r="F2425" s="141"/>
      <c r="G2425" s="141"/>
      <c r="H2425" s="141"/>
      <c r="I2425" s="141"/>
      <c r="J2425" s="141"/>
      <c r="K2425" s="141"/>
    </row>
    <row r="2426" spans="1:11" x14ac:dyDescent="0.25">
      <c r="A2426" s="148"/>
      <c r="B2426" s="148"/>
      <c r="C2426" s="148"/>
      <c r="D2426" s="148"/>
      <c r="E2426" s="141"/>
      <c r="F2426" s="141"/>
      <c r="G2426" s="141"/>
      <c r="H2426" s="141"/>
      <c r="I2426" s="141"/>
      <c r="J2426" s="141"/>
      <c r="K2426" s="141"/>
    </row>
    <row r="2427" spans="1:11" x14ac:dyDescent="0.25">
      <c r="A2427" s="148"/>
      <c r="B2427" s="148"/>
      <c r="C2427" s="148"/>
      <c r="D2427" s="148"/>
      <c r="E2427" s="141"/>
      <c r="F2427" s="141"/>
      <c r="G2427" s="141"/>
      <c r="H2427" s="141"/>
      <c r="I2427" s="141"/>
      <c r="J2427" s="141"/>
      <c r="K2427" s="141"/>
    </row>
    <row r="2428" spans="1:11" x14ac:dyDescent="0.25">
      <c r="A2428" s="148"/>
      <c r="B2428" s="148"/>
      <c r="C2428" s="148"/>
      <c r="D2428" s="148"/>
      <c r="E2428" s="141"/>
      <c r="F2428" s="141"/>
      <c r="G2428" s="141"/>
      <c r="H2428" s="141"/>
      <c r="I2428" s="141"/>
      <c r="J2428" s="141"/>
      <c r="K2428" s="141"/>
    </row>
    <row r="2429" spans="1:11" x14ac:dyDescent="0.25">
      <c r="A2429" s="148"/>
      <c r="B2429" s="148"/>
      <c r="C2429" s="148"/>
      <c r="D2429" s="148"/>
      <c r="E2429" s="141"/>
      <c r="F2429" s="141"/>
      <c r="G2429" s="141"/>
      <c r="H2429" s="141"/>
      <c r="I2429" s="141"/>
      <c r="J2429" s="141"/>
      <c r="K2429" s="141"/>
    </row>
    <row r="2430" spans="1:11" x14ac:dyDescent="0.25">
      <c r="A2430" s="148"/>
      <c r="B2430" s="148"/>
      <c r="C2430" s="148"/>
      <c r="D2430" s="148"/>
      <c r="E2430" s="141"/>
      <c r="F2430" s="141"/>
      <c r="G2430" s="141"/>
      <c r="H2430" s="141"/>
      <c r="I2430" s="141"/>
      <c r="J2430" s="141"/>
      <c r="K2430" s="141"/>
    </row>
    <row r="2431" spans="1:11" x14ac:dyDescent="0.25">
      <c r="A2431" s="148"/>
      <c r="B2431" s="148"/>
      <c r="C2431" s="148"/>
      <c r="D2431" s="148"/>
      <c r="E2431" s="141"/>
      <c r="F2431" s="141"/>
      <c r="G2431" s="141"/>
      <c r="H2431" s="141"/>
      <c r="I2431" s="141"/>
      <c r="J2431" s="141"/>
      <c r="K2431" s="141"/>
    </row>
    <row r="2432" spans="1:11" x14ac:dyDescent="0.25">
      <c r="A2432" s="148"/>
      <c r="B2432" s="148"/>
      <c r="C2432" s="148"/>
      <c r="D2432" s="148"/>
      <c r="E2432" s="141"/>
      <c r="F2432" s="141"/>
      <c r="G2432" s="141"/>
      <c r="H2432" s="141"/>
      <c r="I2432" s="141"/>
      <c r="J2432" s="141"/>
      <c r="K2432" s="141"/>
    </row>
    <row r="2433" spans="1:11" x14ac:dyDescent="0.25">
      <c r="A2433" s="148"/>
      <c r="B2433" s="148"/>
      <c r="C2433" s="148"/>
      <c r="D2433" s="148"/>
      <c r="E2433" s="141"/>
      <c r="F2433" s="141"/>
      <c r="G2433" s="141"/>
      <c r="H2433" s="141"/>
      <c r="I2433" s="141"/>
      <c r="J2433" s="141"/>
      <c r="K2433" s="141"/>
    </row>
    <row r="2434" spans="1:11" x14ac:dyDescent="0.25">
      <c r="A2434" s="148"/>
      <c r="B2434" s="148"/>
      <c r="C2434" s="148"/>
      <c r="D2434" s="148"/>
      <c r="E2434" s="141"/>
      <c r="F2434" s="141"/>
      <c r="G2434" s="141"/>
      <c r="H2434" s="141"/>
      <c r="I2434" s="141"/>
      <c r="J2434" s="141"/>
      <c r="K2434" s="141"/>
    </row>
    <row r="2435" spans="1:11" x14ac:dyDescent="0.25">
      <c r="A2435" s="148"/>
      <c r="B2435" s="148"/>
      <c r="C2435" s="148"/>
      <c r="D2435" s="148"/>
      <c r="E2435" s="141"/>
      <c r="F2435" s="141"/>
      <c r="G2435" s="141"/>
      <c r="H2435" s="141"/>
      <c r="I2435" s="141"/>
      <c r="J2435" s="141"/>
      <c r="K2435" s="141"/>
    </row>
    <row r="2436" spans="1:11" x14ac:dyDescent="0.25">
      <c r="A2436" s="148"/>
      <c r="B2436" s="148"/>
      <c r="C2436" s="148"/>
      <c r="D2436" s="148"/>
      <c r="E2436" s="141"/>
      <c r="F2436" s="141"/>
      <c r="G2436" s="141"/>
      <c r="H2436" s="141"/>
      <c r="I2436" s="141"/>
      <c r="J2436" s="141"/>
      <c r="K2436" s="141"/>
    </row>
    <row r="2437" spans="1:11" x14ac:dyDescent="0.25">
      <c r="A2437" s="148"/>
      <c r="B2437" s="148"/>
      <c r="C2437" s="148"/>
      <c r="D2437" s="148"/>
      <c r="E2437" s="141"/>
      <c r="F2437" s="141"/>
      <c r="G2437" s="141"/>
      <c r="H2437" s="141"/>
      <c r="I2437" s="141"/>
      <c r="J2437" s="141"/>
      <c r="K2437" s="141"/>
    </row>
    <row r="2438" spans="1:11" x14ac:dyDescent="0.25">
      <c r="A2438" s="148"/>
      <c r="B2438" s="148"/>
      <c r="C2438" s="148"/>
      <c r="D2438" s="148"/>
      <c r="E2438" s="141"/>
      <c r="F2438" s="141"/>
      <c r="G2438" s="141"/>
      <c r="H2438" s="141"/>
      <c r="I2438" s="141"/>
      <c r="J2438" s="141"/>
      <c r="K2438" s="141"/>
    </row>
    <row r="2439" spans="1:11" x14ac:dyDescent="0.25">
      <c r="A2439" s="148"/>
      <c r="B2439" s="148"/>
      <c r="C2439" s="148"/>
      <c r="D2439" s="148"/>
      <c r="E2439" s="141"/>
      <c r="F2439" s="141"/>
      <c r="G2439" s="141"/>
      <c r="H2439" s="141"/>
      <c r="I2439" s="141"/>
      <c r="J2439" s="141"/>
      <c r="K2439" s="141"/>
    </row>
    <row r="2440" spans="1:11" x14ac:dyDescent="0.25">
      <c r="A2440" s="148"/>
      <c r="B2440" s="148"/>
      <c r="C2440" s="148"/>
      <c r="D2440" s="148"/>
      <c r="E2440" s="141"/>
      <c r="F2440" s="141"/>
      <c r="G2440" s="141"/>
      <c r="H2440" s="141"/>
      <c r="I2440" s="141"/>
      <c r="J2440" s="141"/>
      <c r="K2440" s="141"/>
    </row>
    <row r="2441" spans="1:11" x14ac:dyDescent="0.25">
      <c r="A2441" s="148"/>
      <c r="B2441" s="148"/>
      <c r="C2441" s="148"/>
      <c r="D2441" s="148"/>
      <c r="E2441" s="141"/>
      <c r="F2441" s="141"/>
      <c r="G2441" s="141"/>
      <c r="H2441" s="141"/>
      <c r="I2441" s="141"/>
      <c r="J2441" s="141"/>
      <c r="K2441" s="141"/>
    </row>
    <row r="2442" spans="1:11" x14ac:dyDescent="0.25">
      <c r="A2442" s="148"/>
      <c r="B2442" s="148"/>
      <c r="C2442" s="148"/>
      <c r="D2442" s="148"/>
      <c r="E2442" s="141"/>
      <c r="F2442" s="141"/>
      <c r="G2442" s="141"/>
      <c r="H2442" s="141"/>
      <c r="I2442" s="141"/>
      <c r="J2442" s="141"/>
      <c r="K2442" s="141"/>
    </row>
    <row r="2443" spans="1:11" x14ac:dyDescent="0.25">
      <c r="A2443" s="148"/>
      <c r="B2443" s="148"/>
      <c r="C2443" s="148"/>
      <c r="D2443" s="148"/>
      <c r="E2443" s="141"/>
      <c r="F2443" s="141"/>
      <c r="G2443" s="141"/>
      <c r="H2443" s="141"/>
      <c r="I2443" s="141"/>
      <c r="J2443" s="141"/>
      <c r="K2443" s="141"/>
    </row>
    <row r="2444" spans="1:11" x14ac:dyDescent="0.25">
      <c r="A2444" s="148"/>
      <c r="B2444" s="148"/>
      <c r="C2444" s="148"/>
      <c r="D2444" s="148"/>
      <c r="E2444" s="141"/>
      <c r="F2444" s="141"/>
      <c r="G2444" s="141"/>
      <c r="H2444" s="141"/>
      <c r="I2444" s="141"/>
      <c r="J2444" s="141"/>
      <c r="K2444" s="141"/>
    </row>
    <row r="2445" spans="1:11" x14ac:dyDescent="0.25">
      <c r="A2445" s="148"/>
      <c r="B2445" s="148"/>
      <c r="C2445" s="148"/>
      <c r="D2445" s="148"/>
      <c r="E2445" s="141"/>
      <c r="F2445" s="141"/>
      <c r="G2445" s="141"/>
      <c r="H2445" s="141"/>
      <c r="I2445" s="141"/>
      <c r="J2445" s="141"/>
      <c r="K2445" s="141"/>
    </row>
    <row r="2446" spans="1:11" x14ac:dyDescent="0.25">
      <c r="A2446" s="148"/>
      <c r="B2446" s="148"/>
      <c r="C2446" s="148"/>
      <c r="D2446" s="148"/>
      <c r="E2446" s="141"/>
      <c r="F2446" s="141"/>
      <c r="G2446" s="141"/>
      <c r="H2446" s="141"/>
      <c r="I2446" s="141"/>
      <c r="J2446" s="141"/>
      <c r="K2446" s="141"/>
    </row>
    <row r="2447" spans="1:11" x14ac:dyDescent="0.25">
      <c r="A2447" s="148"/>
      <c r="B2447" s="148"/>
      <c r="C2447" s="148"/>
      <c r="D2447" s="148"/>
      <c r="E2447" s="141"/>
      <c r="F2447" s="141"/>
      <c r="G2447" s="141"/>
      <c r="H2447" s="141"/>
      <c r="I2447" s="141"/>
      <c r="J2447" s="141"/>
      <c r="K2447" s="141"/>
    </row>
    <row r="2448" spans="1:11" x14ac:dyDescent="0.25">
      <c r="A2448" s="148"/>
      <c r="B2448" s="148"/>
      <c r="C2448" s="148"/>
      <c r="D2448" s="148"/>
      <c r="E2448" s="141"/>
      <c r="F2448" s="141"/>
      <c r="G2448" s="141"/>
      <c r="H2448" s="141"/>
      <c r="I2448" s="141"/>
      <c r="J2448" s="141"/>
      <c r="K2448" s="141"/>
    </row>
    <row r="2449" spans="1:11" x14ac:dyDescent="0.25">
      <c r="A2449" s="148"/>
      <c r="B2449" s="148"/>
      <c r="C2449" s="148"/>
      <c r="D2449" s="148"/>
      <c r="E2449" s="141"/>
      <c r="F2449" s="141"/>
      <c r="G2449" s="141"/>
      <c r="H2449" s="141"/>
      <c r="I2449" s="141"/>
      <c r="J2449" s="141"/>
      <c r="K2449" s="141"/>
    </row>
    <row r="2450" spans="1:11" x14ac:dyDescent="0.25">
      <c r="A2450" s="148"/>
      <c r="B2450" s="148"/>
      <c r="C2450" s="148"/>
      <c r="D2450" s="148"/>
      <c r="E2450" s="141"/>
      <c r="F2450" s="141"/>
      <c r="G2450" s="141"/>
      <c r="H2450" s="141"/>
      <c r="I2450" s="141"/>
      <c r="J2450" s="141"/>
      <c r="K2450" s="141"/>
    </row>
    <row r="2451" spans="1:11" x14ac:dyDescent="0.25">
      <c r="A2451" s="148"/>
      <c r="B2451" s="148"/>
      <c r="C2451" s="148"/>
      <c r="D2451" s="148"/>
      <c r="E2451" s="141"/>
      <c r="F2451" s="141"/>
      <c r="G2451" s="141"/>
      <c r="H2451" s="141"/>
      <c r="I2451" s="141"/>
      <c r="J2451" s="141"/>
      <c r="K2451" s="141"/>
    </row>
    <row r="2452" spans="1:11" x14ac:dyDescent="0.25">
      <c r="A2452" s="148"/>
      <c r="B2452" s="148"/>
      <c r="C2452" s="148"/>
      <c r="D2452" s="148"/>
      <c r="E2452" s="141"/>
      <c r="F2452" s="141"/>
      <c r="G2452" s="141"/>
      <c r="H2452" s="141"/>
      <c r="I2452" s="141"/>
      <c r="J2452" s="141"/>
      <c r="K2452" s="141"/>
    </row>
    <row r="2453" spans="1:11" x14ac:dyDescent="0.25">
      <c r="A2453" s="148"/>
      <c r="B2453" s="148"/>
      <c r="C2453" s="148"/>
      <c r="D2453" s="148"/>
      <c r="E2453" s="141"/>
      <c r="F2453" s="141"/>
      <c r="G2453" s="141"/>
      <c r="H2453" s="141"/>
      <c r="I2453" s="141"/>
      <c r="J2453" s="141"/>
      <c r="K2453" s="141"/>
    </row>
    <row r="2454" spans="1:11" x14ac:dyDescent="0.25">
      <c r="A2454" s="148"/>
      <c r="B2454" s="148"/>
      <c r="C2454" s="148"/>
      <c r="D2454" s="148"/>
      <c r="E2454" s="141"/>
      <c r="F2454" s="141"/>
      <c r="G2454" s="141"/>
      <c r="H2454" s="141"/>
      <c r="I2454" s="141"/>
      <c r="J2454" s="141"/>
      <c r="K2454" s="141"/>
    </row>
    <row r="2455" spans="1:11" x14ac:dyDescent="0.25">
      <c r="A2455" s="148"/>
      <c r="B2455" s="148"/>
      <c r="C2455" s="148"/>
      <c r="D2455" s="148"/>
      <c r="E2455" s="141"/>
      <c r="F2455" s="141"/>
      <c r="G2455" s="141"/>
      <c r="H2455" s="141"/>
      <c r="I2455" s="141"/>
      <c r="J2455" s="141"/>
      <c r="K2455" s="141"/>
    </row>
    <row r="2456" spans="1:11" x14ac:dyDescent="0.25">
      <c r="A2456" s="148"/>
      <c r="B2456" s="148"/>
      <c r="C2456" s="148"/>
      <c r="D2456" s="148"/>
      <c r="E2456" s="141"/>
      <c r="F2456" s="141"/>
      <c r="G2456" s="141"/>
      <c r="H2456" s="141"/>
      <c r="I2456" s="141"/>
      <c r="J2456" s="141"/>
      <c r="K2456" s="141"/>
    </row>
    <row r="2457" spans="1:11" x14ac:dyDescent="0.25">
      <c r="A2457" s="148"/>
      <c r="B2457" s="148"/>
      <c r="C2457" s="148"/>
      <c r="D2457" s="148"/>
      <c r="E2457" s="141"/>
      <c r="F2457" s="141"/>
      <c r="G2457" s="141"/>
      <c r="H2457" s="141"/>
      <c r="I2457" s="141"/>
      <c r="J2457" s="141"/>
      <c r="K2457" s="141"/>
    </row>
    <row r="2458" spans="1:11" x14ac:dyDescent="0.25">
      <c r="A2458" s="148"/>
      <c r="B2458" s="148"/>
      <c r="C2458" s="148"/>
      <c r="D2458" s="148"/>
      <c r="E2458" s="141"/>
      <c r="F2458" s="141"/>
      <c r="G2458" s="141"/>
      <c r="H2458" s="141"/>
      <c r="I2458" s="141"/>
      <c r="J2458" s="141"/>
      <c r="K2458" s="141"/>
    </row>
    <row r="2459" spans="1:11" x14ac:dyDescent="0.25">
      <c r="A2459" s="148"/>
      <c r="B2459" s="148"/>
      <c r="C2459" s="148"/>
      <c r="D2459" s="148"/>
      <c r="E2459" s="141"/>
      <c r="F2459" s="141"/>
      <c r="G2459" s="141"/>
      <c r="H2459" s="141"/>
      <c r="I2459" s="141"/>
      <c r="J2459" s="141"/>
      <c r="K2459" s="141"/>
    </row>
    <row r="2460" spans="1:11" x14ac:dyDescent="0.25">
      <c r="A2460" s="148"/>
      <c r="B2460" s="148"/>
      <c r="C2460" s="148"/>
      <c r="D2460" s="148"/>
      <c r="E2460" s="141"/>
      <c r="F2460" s="141"/>
      <c r="G2460" s="141"/>
      <c r="H2460" s="141"/>
      <c r="I2460" s="141"/>
      <c r="J2460" s="141"/>
      <c r="K2460" s="141"/>
    </row>
    <row r="2461" spans="1:11" x14ac:dyDescent="0.25">
      <c r="A2461" s="148"/>
      <c r="B2461" s="148"/>
      <c r="C2461" s="148"/>
      <c r="D2461" s="148"/>
      <c r="E2461" s="141"/>
      <c r="F2461" s="141"/>
      <c r="G2461" s="141"/>
      <c r="H2461" s="141"/>
      <c r="I2461" s="141"/>
      <c r="J2461" s="141"/>
      <c r="K2461" s="141"/>
    </row>
    <row r="2462" spans="1:11" x14ac:dyDescent="0.25">
      <c r="A2462" s="148"/>
      <c r="B2462" s="148"/>
      <c r="C2462" s="148"/>
      <c r="D2462" s="148"/>
      <c r="E2462" s="141"/>
      <c r="F2462" s="141"/>
      <c r="G2462" s="141"/>
      <c r="H2462" s="141"/>
      <c r="I2462" s="141"/>
      <c r="J2462" s="141"/>
      <c r="K2462" s="141"/>
    </row>
    <row r="2463" spans="1:11" x14ac:dyDescent="0.25">
      <c r="A2463" s="148"/>
      <c r="B2463" s="148"/>
      <c r="C2463" s="148"/>
      <c r="D2463" s="148"/>
      <c r="E2463" s="141"/>
      <c r="F2463" s="141"/>
      <c r="G2463" s="141"/>
      <c r="H2463" s="141"/>
      <c r="I2463" s="141"/>
      <c r="J2463" s="141"/>
      <c r="K2463" s="141"/>
    </row>
    <row r="2464" spans="1:11" x14ac:dyDescent="0.25">
      <c r="A2464" s="148"/>
      <c r="B2464" s="148"/>
      <c r="C2464" s="148"/>
      <c r="D2464" s="148"/>
      <c r="E2464" s="141"/>
      <c r="F2464" s="141"/>
      <c r="G2464" s="141"/>
      <c r="H2464" s="141"/>
      <c r="I2464" s="141"/>
      <c r="J2464" s="141"/>
      <c r="K2464" s="141"/>
    </row>
    <row r="2465" spans="1:11" x14ac:dyDescent="0.25">
      <c r="A2465" s="148"/>
      <c r="B2465" s="148"/>
      <c r="C2465" s="148"/>
      <c r="D2465" s="148"/>
      <c r="E2465" s="141"/>
      <c r="F2465" s="141"/>
      <c r="G2465" s="141"/>
      <c r="H2465" s="141"/>
      <c r="I2465" s="141"/>
      <c r="J2465" s="141"/>
      <c r="K2465" s="141"/>
    </row>
    <row r="2466" spans="1:11" x14ac:dyDescent="0.25">
      <c r="A2466" s="148"/>
      <c r="B2466" s="148"/>
      <c r="C2466" s="148"/>
      <c r="D2466" s="148"/>
      <c r="E2466" s="141"/>
      <c r="F2466" s="141"/>
      <c r="G2466" s="141"/>
      <c r="H2466" s="141"/>
      <c r="I2466" s="141"/>
      <c r="J2466" s="141"/>
      <c r="K2466" s="141"/>
    </row>
    <row r="2467" spans="1:11" x14ac:dyDescent="0.25">
      <c r="A2467" s="148"/>
      <c r="B2467" s="148"/>
      <c r="C2467" s="148"/>
      <c r="D2467" s="148"/>
      <c r="E2467" s="141"/>
      <c r="F2467" s="141"/>
      <c r="G2467" s="141"/>
      <c r="H2467" s="141"/>
      <c r="I2467" s="141"/>
      <c r="J2467" s="141"/>
      <c r="K2467" s="141"/>
    </row>
    <row r="2468" spans="1:11" x14ac:dyDescent="0.25">
      <c r="A2468" s="148"/>
      <c r="B2468" s="148"/>
      <c r="C2468" s="148"/>
      <c r="D2468" s="148"/>
      <c r="E2468" s="141"/>
      <c r="F2468" s="141"/>
      <c r="G2468" s="141"/>
      <c r="H2468" s="141"/>
      <c r="I2468" s="141"/>
      <c r="J2468" s="141"/>
      <c r="K2468" s="141"/>
    </row>
    <row r="2469" spans="1:11" x14ac:dyDescent="0.25">
      <c r="A2469" s="148"/>
      <c r="B2469" s="148"/>
      <c r="C2469" s="148"/>
      <c r="D2469" s="148"/>
      <c r="E2469" s="141"/>
      <c r="F2469" s="141"/>
      <c r="G2469" s="141"/>
      <c r="H2469" s="141"/>
      <c r="I2469" s="141"/>
      <c r="J2469" s="141"/>
      <c r="K2469" s="141"/>
    </row>
    <row r="2470" spans="1:11" x14ac:dyDescent="0.25">
      <c r="A2470" s="148"/>
      <c r="B2470" s="148"/>
      <c r="C2470" s="148"/>
      <c r="D2470" s="148"/>
      <c r="E2470" s="141"/>
      <c r="F2470" s="141"/>
      <c r="G2470" s="141"/>
      <c r="H2470" s="141"/>
      <c r="I2470" s="141"/>
      <c r="J2470" s="141"/>
      <c r="K2470" s="141"/>
    </row>
    <row r="2471" spans="1:11" x14ac:dyDescent="0.25">
      <c r="A2471" s="148"/>
      <c r="B2471" s="148"/>
      <c r="C2471" s="148"/>
      <c r="D2471" s="148"/>
      <c r="E2471" s="141"/>
      <c r="F2471" s="141"/>
      <c r="G2471" s="141"/>
      <c r="H2471" s="141"/>
      <c r="I2471" s="141"/>
      <c r="J2471" s="141"/>
      <c r="K2471" s="141"/>
    </row>
    <row r="2472" spans="1:11" x14ac:dyDescent="0.25">
      <c r="A2472" s="148"/>
      <c r="B2472" s="148"/>
      <c r="C2472" s="148"/>
      <c r="D2472" s="148"/>
      <c r="E2472" s="141"/>
      <c r="F2472" s="141"/>
      <c r="G2472" s="141"/>
      <c r="H2472" s="141"/>
      <c r="I2472" s="141"/>
      <c r="J2472" s="141"/>
      <c r="K2472" s="141"/>
    </row>
    <row r="2473" spans="1:11" x14ac:dyDescent="0.25">
      <c r="A2473" s="148"/>
      <c r="B2473" s="148"/>
      <c r="C2473" s="148"/>
      <c r="D2473" s="148"/>
      <c r="E2473" s="141"/>
      <c r="F2473" s="141"/>
      <c r="G2473" s="141"/>
      <c r="H2473" s="141"/>
      <c r="I2473" s="141"/>
      <c r="J2473" s="141"/>
      <c r="K2473" s="141"/>
    </row>
    <row r="2474" spans="1:11" x14ac:dyDescent="0.25">
      <c r="A2474" s="148"/>
      <c r="B2474" s="148"/>
      <c r="C2474" s="148"/>
      <c r="D2474" s="148"/>
      <c r="E2474" s="141"/>
      <c r="F2474" s="141"/>
      <c r="G2474" s="141"/>
      <c r="H2474" s="141"/>
      <c r="I2474" s="141"/>
      <c r="J2474" s="141"/>
      <c r="K2474" s="141"/>
    </row>
    <row r="2475" spans="1:11" x14ac:dyDescent="0.25">
      <c r="A2475" s="148"/>
      <c r="B2475" s="148"/>
      <c r="C2475" s="148"/>
      <c r="D2475" s="148"/>
      <c r="E2475" s="141"/>
      <c r="F2475" s="141"/>
      <c r="G2475" s="141"/>
      <c r="H2475" s="141"/>
      <c r="I2475" s="141"/>
      <c r="J2475" s="141"/>
      <c r="K2475" s="141"/>
    </row>
    <row r="2476" spans="1:11" x14ac:dyDescent="0.25">
      <c r="A2476" s="148"/>
      <c r="B2476" s="148"/>
      <c r="C2476" s="148"/>
      <c r="D2476" s="148"/>
      <c r="E2476" s="141"/>
      <c r="F2476" s="141"/>
      <c r="G2476" s="141"/>
      <c r="H2476" s="141"/>
      <c r="I2476" s="141"/>
      <c r="J2476" s="141"/>
      <c r="K2476" s="141"/>
    </row>
    <row r="2477" spans="1:11" x14ac:dyDescent="0.25">
      <c r="A2477" s="148"/>
      <c r="B2477" s="148"/>
      <c r="C2477" s="148"/>
      <c r="D2477" s="148"/>
      <c r="E2477" s="141"/>
      <c r="F2477" s="141"/>
      <c r="G2477" s="141"/>
      <c r="H2477" s="141"/>
      <c r="I2477" s="141"/>
      <c r="J2477" s="141"/>
      <c r="K2477" s="141"/>
    </row>
    <row r="2478" spans="1:11" x14ac:dyDescent="0.25">
      <c r="A2478" s="148"/>
      <c r="B2478" s="148"/>
      <c r="C2478" s="148"/>
      <c r="D2478" s="148"/>
      <c r="E2478" s="141"/>
      <c r="F2478" s="141"/>
      <c r="G2478" s="141"/>
      <c r="H2478" s="141"/>
      <c r="I2478" s="141"/>
      <c r="J2478" s="141"/>
      <c r="K2478" s="141"/>
    </row>
    <row r="2479" spans="1:11" x14ac:dyDescent="0.25">
      <c r="A2479" s="148"/>
      <c r="B2479" s="148"/>
      <c r="C2479" s="148"/>
      <c r="D2479" s="148"/>
      <c r="E2479" s="141"/>
      <c r="F2479" s="141"/>
      <c r="G2479" s="141"/>
      <c r="H2479" s="141"/>
      <c r="I2479" s="141"/>
      <c r="J2479" s="141"/>
      <c r="K2479" s="141"/>
    </row>
    <row r="2480" spans="1:11" x14ac:dyDescent="0.25">
      <c r="A2480" s="148"/>
      <c r="B2480" s="148"/>
      <c r="C2480" s="148"/>
      <c r="D2480" s="148"/>
      <c r="E2480" s="141"/>
      <c r="F2480" s="141"/>
      <c r="G2480" s="141"/>
      <c r="H2480" s="141"/>
      <c r="I2480" s="141"/>
      <c r="J2480" s="141"/>
      <c r="K2480" s="141"/>
    </row>
    <row r="2481" spans="1:11" x14ac:dyDescent="0.25">
      <c r="A2481" s="148"/>
      <c r="B2481" s="148"/>
      <c r="C2481" s="148"/>
      <c r="D2481" s="148"/>
      <c r="E2481" s="141"/>
      <c r="F2481" s="141"/>
      <c r="G2481" s="141"/>
      <c r="H2481" s="141"/>
      <c r="I2481" s="141"/>
      <c r="J2481" s="141"/>
      <c r="K2481" s="141"/>
    </row>
    <row r="2482" spans="1:11" x14ac:dyDescent="0.25">
      <c r="A2482" s="148"/>
      <c r="B2482" s="148"/>
      <c r="C2482" s="148"/>
      <c r="D2482" s="148"/>
      <c r="E2482" s="141"/>
      <c r="F2482" s="141"/>
      <c r="G2482" s="141"/>
      <c r="H2482" s="141"/>
      <c r="I2482" s="141"/>
      <c r="J2482" s="141"/>
      <c r="K2482" s="141"/>
    </row>
    <row r="2483" spans="1:11" x14ac:dyDescent="0.25">
      <c r="A2483" s="148"/>
      <c r="B2483" s="148"/>
      <c r="C2483" s="148"/>
      <c r="D2483" s="148"/>
      <c r="E2483" s="141"/>
      <c r="F2483" s="141"/>
      <c r="G2483" s="141"/>
      <c r="H2483" s="141"/>
      <c r="I2483" s="141"/>
      <c r="J2483" s="141"/>
      <c r="K2483" s="141"/>
    </row>
    <row r="2484" spans="1:11" x14ac:dyDescent="0.25">
      <c r="A2484" s="148"/>
      <c r="B2484" s="148"/>
      <c r="C2484" s="148"/>
      <c r="D2484" s="148"/>
      <c r="E2484" s="141"/>
      <c r="F2484" s="141"/>
      <c r="G2484" s="141"/>
      <c r="H2484" s="141"/>
      <c r="I2484" s="141"/>
      <c r="J2484" s="141"/>
      <c r="K2484" s="141"/>
    </row>
    <row r="2485" spans="1:11" x14ac:dyDescent="0.25">
      <c r="A2485" s="148"/>
      <c r="B2485" s="148"/>
      <c r="C2485" s="148"/>
      <c r="D2485" s="148"/>
      <c r="E2485" s="141"/>
      <c r="F2485" s="141"/>
      <c r="G2485" s="141"/>
      <c r="H2485" s="141"/>
      <c r="I2485" s="141"/>
      <c r="J2485" s="141"/>
      <c r="K2485" s="141"/>
    </row>
    <row r="2486" spans="1:11" x14ac:dyDescent="0.25">
      <c r="A2486" s="148"/>
      <c r="B2486" s="148"/>
      <c r="C2486" s="148"/>
      <c r="D2486" s="148"/>
      <c r="E2486" s="141"/>
      <c r="F2486" s="141"/>
      <c r="G2486" s="141"/>
      <c r="H2486" s="141"/>
      <c r="I2486" s="141"/>
      <c r="J2486" s="141"/>
      <c r="K2486" s="141"/>
    </row>
    <row r="2487" spans="1:11" x14ac:dyDescent="0.25">
      <c r="A2487" s="148"/>
      <c r="B2487" s="148"/>
      <c r="C2487" s="148"/>
      <c r="D2487" s="148"/>
      <c r="E2487" s="141"/>
      <c r="F2487" s="141"/>
      <c r="G2487" s="141"/>
      <c r="H2487" s="141"/>
      <c r="I2487" s="141"/>
      <c r="J2487" s="141"/>
      <c r="K2487" s="141"/>
    </row>
    <row r="2488" spans="1:11" x14ac:dyDescent="0.25">
      <c r="A2488" s="148"/>
      <c r="B2488" s="148"/>
      <c r="C2488" s="148"/>
      <c r="D2488" s="148"/>
      <c r="E2488" s="141"/>
      <c r="F2488" s="141"/>
      <c r="G2488" s="141"/>
      <c r="H2488" s="141"/>
      <c r="I2488" s="141"/>
      <c r="J2488" s="141"/>
      <c r="K2488" s="141"/>
    </row>
    <row r="2489" spans="1:11" x14ac:dyDescent="0.25">
      <c r="A2489" s="148"/>
      <c r="B2489" s="148"/>
      <c r="C2489" s="148"/>
      <c r="D2489" s="148"/>
      <c r="E2489" s="141"/>
      <c r="F2489" s="141"/>
      <c r="G2489" s="141"/>
      <c r="H2489" s="141"/>
      <c r="I2489" s="141"/>
      <c r="J2489" s="141"/>
      <c r="K2489" s="141"/>
    </row>
    <row r="2490" spans="1:11" x14ac:dyDescent="0.25">
      <c r="A2490" s="148"/>
      <c r="B2490" s="148"/>
      <c r="C2490" s="148"/>
      <c r="D2490" s="148"/>
      <c r="E2490" s="141"/>
      <c r="F2490" s="141"/>
      <c r="G2490" s="141"/>
      <c r="H2490" s="141"/>
      <c r="I2490" s="141"/>
      <c r="J2490" s="141"/>
      <c r="K2490" s="141"/>
    </row>
    <row r="2491" spans="1:11" x14ac:dyDescent="0.25">
      <c r="A2491" s="148"/>
      <c r="B2491" s="148"/>
      <c r="C2491" s="148"/>
      <c r="D2491" s="148"/>
      <c r="E2491" s="141"/>
      <c r="F2491" s="141"/>
      <c r="G2491" s="141"/>
      <c r="H2491" s="141"/>
      <c r="I2491" s="141"/>
      <c r="J2491" s="141"/>
      <c r="K2491" s="141"/>
    </row>
    <row r="2492" spans="1:11" x14ac:dyDescent="0.25">
      <c r="A2492" s="148"/>
      <c r="B2492" s="148"/>
      <c r="C2492" s="148"/>
      <c r="D2492" s="148"/>
      <c r="E2492" s="141"/>
      <c r="F2492" s="141"/>
      <c r="G2492" s="141"/>
      <c r="H2492" s="141"/>
      <c r="I2492" s="141"/>
      <c r="J2492" s="141"/>
      <c r="K2492" s="141"/>
    </row>
    <row r="2493" spans="1:11" x14ac:dyDescent="0.25">
      <c r="A2493" s="148"/>
      <c r="B2493" s="148"/>
      <c r="C2493" s="148"/>
      <c r="D2493" s="148"/>
      <c r="E2493" s="141"/>
      <c r="F2493" s="141"/>
      <c r="G2493" s="141"/>
      <c r="H2493" s="141"/>
      <c r="I2493" s="141"/>
      <c r="J2493" s="141"/>
      <c r="K2493" s="141"/>
    </row>
    <row r="2494" spans="1:11" x14ac:dyDescent="0.25">
      <c r="A2494" s="148"/>
      <c r="B2494" s="148"/>
      <c r="C2494" s="148"/>
      <c r="D2494" s="148"/>
      <c r="E2494" s="141"/>
      <c r="F2494" s="141"/>
      <c r="G2494" s="141"/>
      <c r="H2494" s="141"/>
      <c r="I2494" s="141"/>
      <c r="J2494" s="141"/>
      <c r="K2494" s="141"/>
    </row>
    <row r="2495" spans="1:11" x14ac:dyDescent="0.25">
      <c r="A2495" s="148"/>
      <c r="B2495" s="148"/>
      <c r="C2495" s="148"/>
      <c r="D2495" s="148"/>
      <c r="E2495" s="141"/>
      <c r="F2495" s="141"/>
      <c r="G2495" s="141"/>
      <c r="H2495" s="141"/>
      <c r="I2495" s="141"/>
      <c r="J2495" s="141"/>
      <c r="K2495" s="141"/>
    </row>
    <row r="2496" spans="1:11" x14ac:dyDescent="0.25">
      <c r="A2496" s="148"/>
      <c r="B2496" s="148"/>
      <c r="C2496" s="148"/>
      <c r="D2496" s="148"/>
      <c r="E2496" s="141"/>
      <c r="F2496" s="141"/>
      <c r="G2496" s="141"/>
      <c r="H2496" s="141"/>
      <c r="I2496" s="141"/>
      <c r="J2496" s="141"/>
      <c r="K2496" s="141"/>
    </row>
    <row r="2497" spans="1:11" x14ac:dyDescent="0.25">
      <c r="A2497" s="148"/>
      <c r="B2497" s="148"/>
      <c r="C2497" s="148"/>
      <c r="D2497" s="148"/>
      <c r="E2497" s="141"/>
      <c r="F2497" s="141"/>
      <c r="G2497" s="141"/>
      <c r="H2497" s="141"/>
      <c r="I2497" s="141"/>
      <c r="J2497" s="141"/>
      <c r="K2497" s="141"/>
    </row>
    <row r="2498" spans="1:11" x14ac:dyDescent="0.25">
      <c r="A2498" s="148"/>
      <c r="B2498" s="148"/>
      <c r="C2498" s="148"/>
      <c r="D2498" s="148"/>
      <c r="E2498" s="141"/>
      <c r="F2498" s="141"/>
      <c r="G2498" s="141"/>
      <c r="H2498" s="141"/>
      <c r="I2498" s="141"/>
      <c r="J2498" s="141"/>
      <c r="K2498" s="141"/>
    </row>
    <row r="2499" spans="1:11" x14ac:dyDescent="0.25">
      <c r="A2499" s="148"/>
      <c r="B2499" s="148"/>
      <c r="C2499" s="148"/>
      <c r="D2499" s="148"/>
      <c r="E2499" s="141"/>
      <c r="F2499" s="141"/>
      <c r="G2499" s="141"/>
      <c r="H2499" s="141"/>
      <c r="I2499" s="141"/>
      <c r="J2499" s="141"/>
      <c r="K2499" s="141"/>
    </row>
    <row r="2500" spans="1:11" x14ac:dyDescent="0.25">
      <c r="A2500" s="148"/>
      <c r="B2500" s="148"/>
      <c r="C2500" s="148"/>
      <c r="D2500" s="148"/>
      <c r="E2500" s="141"/>
      <c r="F2500" s="141"/>
      <c r="G2500" s="141"/>
      <c r="H2500" s="141"/>
      <c r="I2500" s="141"/>
      <c r="J2500" s="141"/>
      <c r="K2500" s="141"/>
    </row>
    <row r="2501" spans="1:11" x14ac:dyDescent="0.25">
      <c r="A2501" s="148"/>
      <c r="B2501" s="148"/>
      <c r="C2501" s="148"/>
      <c r="D2501" s="148"/>
      <c r="E2501" s="141"/>
      <c r="F2501" s="141"/>
      <c r="G2501" s="141"/>
      <c r="H2501" s="141"/>
      <c r="I2501" s="141"/>
      <c r="J2501" s="141"/>
      <c r="K2501" s="141"/>
    </row>
    <row r="2502" spans="1:11" x14ac:dyDescent="0.25">
      <c r="A2502" s="148"/>
      <c r="B2502" s="148"/>
      <c r="C2502" s="148"/>
      <c r="D2502" s="148"/>
      <c r="E2502" s="141"/>
      <c r="F2502" s="141"/>
      <c r="G2502" s="141"/>
      <c r="H2502" s="141"/>
      <c r="I2502" s="141"/>
      <c r="J2502" s="141"/>
      <c r="K2502" s="141"/>
    </row>
    <row r="2503" spans="1:11" x14ac:dyDescent="0.25">
      <c r="A2503" s="148"/>
      <c r="B2503" s="148"/>
      <c r="C2503" s="148"/>
      <c r="D2503" s="148"/>
      <c r="E2503" s="141"/>
      <c r="F2503" s="141"/>
      <c r="G2503" s="141"/>
      <c r="H2503" s="141"/>
      <c r="I2503" s="141"/>
      <c r="J2503" s="141"/>
      <c r="K2503" s="141"/>
    </row>
    <row r="2504" spans="1:11" x14ac:dyDescent="0.25">
      <c r="A2504" s="148"/>
      <c r="B2504" s="148"/>
      <c r="C2504" s="148"/>
      <c r="D2504" s="148"/>
      <c r="E2504" s="141"/>
      <c r="F2504" s="141"/>
      <c r="G2504" s="141"/>
      <c r="H2504" s="141"/>
      <c r="I2504" s="141"/>
      <c r="J2504" s="141"/>
      <c r="K2504" s="141"/>
    </row>
    <row r="2505" spans="1:11" x14ac:dyDescent="0.25">
      <c r="A2505" s="148"/>
      <c r="B2505" s="148"/>
      <c r="C2505" s="148"/>
      <c r="D2505" s="148"/>
      <c r="E2505" s="141"/>
      <c r="F2505" s="141"/>
      <c r="G2505" s="141"/>
      <c r="H2505" s="141"/>
      <c r="I2505" s="141"/>
      <c r="J2505" s="141"/>
      <c r="K2505" s="141"/>
    </row>
    <row r="2506" spans="1:11" x14ac:dyDescent="0.25">
      <c r="A2506" s="148"/>
      <c r="B2506" s="148"/>
      <c r="C2506" s="148"/>
      <c r="D2506" s="148"/>
      <c r="E2506" s="141"/>
      <c r="F2506" s="141"/>
      <c r="G2506" s="141"/>
      <c r="H2506" s="141"/>
      <c r="I2506" s="141"/>
      <c r="J2506" s="141"/>
      <c r="K2506" s="141"/>
    </row>
    <row r="2507" spans="1:11" x14ac:dyDescent="0.25">
      <c r="A2507" s="148"/>
      <c r="B2507" s="148"/>
      <c r="C2507" s="148"/>
      <c r="D2507" s="148"/>
      <c r="E2507" s="141"/>
      <c r="F2507" s="141"/>
      <c r="G2507" s="141"/>
      <c r="H2507" s="141"/>
      <c r="I2507" s="141"/>
      <c r="J2507" s="141"/>
      <c r="K2507" s="141"/>
    </row>
    <row r="2508" spans="1:11" x14ac:dyDescent="0.25">
      <c r="A2508" s="148"/>
      <c r="B2508" s="148"/>
      <c r="C2508" s="148"/>
      <c r="D2508" s="148"/>
      <c r="E2508" s="141"/>
      <c r="F2508" s="141"/>
      <c r="G2508" s="141"/>
      <c r="H2508" s="141"/>
      <c r="I2508" s="141"/>
      <c r="J2508" s="141"/>
      <c r="K2508" s="141"/>
    </row>
    <row r="2509" spans="1:11" x14ac:dyDescent="0.25">
      <c r="A2509" s="148"/>
      <c r="B2509" s="148"/>
      <c r="C2509" s="148"/>
      <c r="D2509" s="148"/>
      <c r="E2509" s="141"/>
      <c r="F2509" s="141"/>
      <c r="G2509" s="141"/>
      <c r="H2509" s="141"/>
      <c r="I2509" s="141"/>
      <c r="J2509" s="141"/>
      <c r="K2509" s="141"/>
    </row>
    <row r="2510" spans="1:11" x14ac:dyDescent="0.25">
      <c r="A2510" s="148"/>
      <c r="B2510" s="148"/>
      <c r="C2510" s="148"/>
      <c r="D2510" s="148"/>
      <c r="E2510" s="141"/>
      <c r="F2510" s="141"/>
      <c r="G2510" s="141"/>
      <c r="H2510" s="141"/>
      <c r="I2510" s="141"/>
      <c r="J2510" s="141"/>
      <c r="K2510" s="141"/>
    </row>
    <row r="2511" spans="1:11" x14ac:dyDescent="0.25">
      <c r="A2511" s="148"/>
      <c r="B2511" s="148"/>
      <c r="C2511" s="148"/>
      <c r="D2511" s="148"/>
      <c r="E2511" s="141"/>
      <c r="F2511" s="141"/>
      <c r="G2511" s="141"/>
      <c r="H2511" s="141"/>
      <c r="I2511" s="141"/>
      <c r="J2511" s="141"/>
      <c r="K2511" s="141"/>
    </row>
    <row r="2512" spans="1:11" x14ac:dyDescent="0.25">
      <c r="A2512" s="148"/>
      <c r="B2512" s="148"/>
      <c r="C2512" s="148"/>
      <c r="D2512" s="148"/>
      <c r="E2512" s="141"/>
      <c r="F2512" s="141"/>
      <c r="G2512" s="141"/>
      <c r="H2512" s="141"/>
      <c r="I2512" s="141"/>
      <c r="J2512" s="141"/>
      <c r="K2512" s="141"/>
    </row>
    <row r="2513" spans="1:11" x14ac:dyDescent="0.25">
      <c r="A2513" s="148"/>
      <c r="B2513" s="148"/>
      <c r="C2513" s="148"/>
      <c r="D2513" s="148"/>
      <c r="E2513" s="141"/>
      <c r="F2513" s="141"/>
      <c r="G2513" s="141"/>
      <c r="H2513" s="141"/>
      <c r="I2513" s="141"/>
      <c r="J2513" s="141"/>
      <c r="K2513" s="141"/>
    </row>
    <row r="2514" spans="1:11" x14ac:dyDescent="0.25">
      <c r="A2514" s="148"/>
      <c r="B2514" s="148"/>
      <c r="C2514" s="148"/>
      <c r="D2514" s="148"/>
      <c r="E2514" s="141"/>
      <c r="F2514" s="141"/>
      <c r="G2514" s="141"/>
      <c r="H2514" s="141"/>
      <c r="I2514" s="141"/>
      <c r="J2514" s="141"/>
      <c r="K2514" s="141"/>
    </row>
    <row r="2515" spans="1:11" x14ac:dyDescent="0.25">
      <c r="A2515" s="148"/>
      <c r="B2515" s="148"/>
      <c r="C2515" s="148"/>
      <c r="D2515" s="148"/>
      <c r="E2515" s="141"/>
      <c r="F2515" s="141"/>
      <c r="G2515" s="141"/>
      <c r="H2515" s="141"/>
      <c r="I2515" s="141"/>
      <c r="J2515" s="141"/>
      <c r="K2515" s="141"/>
    </row>
    <row r="2516" spans="1:11" x14ac:dyDescent="0.25">
      <c r="A2516" s="148"/>
      <c r="B2516" s="148"/>
      <c r="C2516" s="148"/>
      <c r="D2516" s="148"/>
      <c r="E2516" s="141"/>
      <c r="F2516" s="141"/>
      <c r="G2516" s="141"/>
      <c r="H2516" s="141"/>
      <c r="I2516" s="141"/>
      <c r="J2516" s="141"/>
      <c r="K2516" s="141"/>
    </row>
    <row r="2517" spans="1:11" x14ac:dyDescent="0.25">
      <c r="A2517" s="148"/>
      <c r="B2517" s="148"/>
      <c r="C2517" s="148"/>
      <c r="D2517" s="148"/>
      <c r="E2517" s="141"/>
      <c r="F2517" s="141"/>
      <c r="G2517" s="141"/>
      <c r="H2517" s="141"/>
      <c r="I2517" s="141"/>
      <c r="J2517" s="141"/>
      <c r="K2517" s="141"/>
    </row>
    <row r="2518" spans="1:11" x14ac:dyDescent="0.25">
      <c r="A2518" s="148"/>
      <c r="B2518" s="148"/>
      <c r="C2518" s="148"/>
      <c r="D2518" s="148"/>
      <c r="E2518" s="141"/>
      <c r="F2518" s="141"/>
      <c r="G2518" s="141"/>
      <c r="H2518" s="141"/>
      <c r="I2518" s="141"/>
      <c r="J2518" s="141"/>
      <c r="K2518" s="141"/>
    </row>
    <row r="2519" spans="1:11" x14ac:dyDescent="0.25">
      <c r="A2519" s="148"/>
      <c r="B2519" s="148"/>
      <c r="C2519" s="148"/>
      <c r="D2519" s="148"/>
      <c r="E2519" s="141"/>
      <c r="F2519" s="141"/>
      <c r="G2519" s="141"/>
      <c r="H2519" s="141"/>
      <c r="I2519" s="141"/>
      <c r="J2519" s="141"/>
      <c r="K2519" s="141"/>
    </row>
    <row r="2520" spans="1:11" x14ac:dyDescent="0.25">
      <c r="A2520" s="148"/>
      <c r="B2520" s="148"/>
      <c r="C2520" s="148"/>
      <c r="D2520" s="148"/>
      <c r="E2520" s="141"/>
      <c r="F2520" s="141"/>
      <c r="G2520" s="141"/>
      <c r="H2520" s="141"/>
      <c r="I2520" s="141"/>
      <c r="J2520" s="141"/>
      <c r="K2520" s="141"/>
    </row>
    <row r="2521" spans="1:11" x14ac:dyDescent="0.25">
      <c r="A2521" s="148"/>
      <c r="B2521" s="148"/>
      <c r="C2521" s="148"/>
      <c r="D2521" s="148"/>
      <c r="E2521" s="141"/>
      <c r="F2521" s="141"/>
      <c r="G2521" s="141"/>
      <c r="H2521" s="141"/>
      <c r="I2521" s="141"/>
      <c r="J2521" s="141"/>
      <c r="K2521" s="141"/>
    </row>
    <row r="2522" spans="1:11" x14ac:dyDescent="0.25">
      <c r="A2522" s="148"/>
      <c r="B2522" s="148"/>
      <c r="C2522" s="148"/>
      <c r="D2522" s="148"/>
      <c r="E2522" s="141"/>
      <c r="F2522" s="141"/>
      <c r="G2522" s="141"/>
      <c r="H2522" s="141"/>
      <c r="I2522" s="141"/>
      <c r="J2522" s="141"/>
      <c r="K2522" s="141"/>
    </row>
    <row r="2523" spans="1:11" x14ac:dyDescent="0.25">
      <c r="A2523" s="148"/>
      <c r="B2523" s="148"/>
      <c r="C2523" s="148"/>
      <c r="D2523" s="148"/>
      <c r="E2523" s="141"/>
      <c r="F2523" s="141"/>
      <c r="G2523" s="141"/>
      <c r="H2523" s="141"/>
      <c r="I2523" s="141"/>
      <c r="J2523" s="141"/>
      <c r="K2523" s="141"/>
    </row>
    <row r="2524" spans="1:11" x14ac:dyDescent="0.25">
      <c r="A2524" s="148"/>
      <c r="B2524" s="148"/>
      <c r="C2524" s="148"/>
      <c r="D2524" s="148"/>
      <c r="E2524" s="141"/>
      <c r="F2524" s="141"/>
      <c r="G2524" s="141"/>
      <c r="H2524" s="141"/>
      <c r="I2524" s="141"/>
      <c r="J2524" s="141"/>
      <c r="K2524" s="141"/>
    </row>
    <row r="2525" spans="1:11" x14ac:dyDescent="0.25">
      <c r="A2525" s="148"/>
      <c r="B2525" s="148"/>
      <c r="C2525" s="148"/>
      <c r="D2525" s="148"/>
      <c r="E2525" s="141"/>
      <c r="F2525" s="141"/>
      <c r="G2525" s="141"/>
      <c r="H2525" s="141"/>
      <c r="I2525" s="141"/>
      <c r="J2525" s="141"/>
      <c r="K2525" s="141"/>
    </row>
    <row r="2526" spans="1:11" x14ac:dyDescent="0.25">
      <c r="A2526" s="148"/>
      <c r="B2526" s="148"/>
      <c r="C2526" s="148"/>
      <c r="D2526" s="148"/>
      <c r="E2526" s="141"/>
      <c r="F2526" s="141"/>
      <c r="G2526" s="141"/>
      <c r="H2526" s="141"/>
      <c r="I2526" s="141"/>
      <c r="J2526" s="141"/>
      <c r="K2526" s="141"/>
    </row>
    <row r="2527" spans="1:11" x14ac:dyDescent="0.25">
      <c r="A2527" s="148"/>
      <c r="B2527" s="148"/>
      <c r="C2527" s="148"/>
      <c r="D2527" s="148"/>
      <c r="E2527" s="141"/>
      <c r="F2527" s="141"/>
      <c r="G2527" s="141"/>
      <c r="H2527" s="141"/>
      <c r="I2527" s="141"/>
      <c r="J2527" s="141"/>
      <c r="K2527" s="141"/>
    </row>
    <row r="2528" spans="1:11" x14ac:dyDescent="0.25">
      <c r="A2528" s="148"/>
      <c r="B2528" s="148"/>
      <c r="C2528" s="148"/>
      <c r="D2528" s="148"/>
      <c r="E2528" s="141"/>
      <c r="F2528" s="141"/>
      <c r="G2528" s="141"/>
      <c r="H2528" s="141"/>
      <c r="I2528" s="141"/>
      <c r="J2528" s="141"/>
      <c r="K2528" s="141"/>
    </row>
    <row r="2529" spans="1:11" x14ac:dyDescent="0.25">
      <c r="A2529" s="148"/>
      <c r="B2529" s="148"/>
      <c r="C2529" s="148"/>
      <c r="D2529" s="148"/>
      <c r="E2529" s="141"/>
      <c r="F2529" s="141"/>
      <c r="G2529" s="141"/>
      <c r="H2529" s="141"/>
      <c r="I2529" s="141"/>
      <c r="J2529" s="141"/>
      <c r="K2529" s="141"/>
    </row>
    <row r="2530" spans="1:11" x14ac:dyDescent="0.25">
      <c r="A2530" s="148"/>
      <c r="B2530" s="148"/>
      <c r="C2530" s="148"/>
      <c r="D2530" s="148"/>
      <c r="E2530" s="141"/>
      <c r="F2530" s="141"/>
      <c r="G2530" s="141"/>
      <c r="H2530" s="141"/>
      <c r="I2530" s="141"/>
      <c r="J2530" s="141"/>
      <c r="K2530" s="141"/>
    </row>
    <row r="2531" spans="1:11" x14ac:dyDescent="0.25">
      <c r="A2531" s="148"/>
      <c r="B2531" s="148"/>
      <c r="C2531" s="148"/>
      <c r="D2531" s="148"/>
      <c r="E2531" s="141"/>
      <c r="F2531" s="141"/>
      <c r="G2531" s="141"/>
      <c r="H2531" s="141"/>
      <c r="I2531" s="141"/>
      <c r="J2531" s="141"/>
      <c r="K2531" s="141"/>
    </row>
    <row r="2532" spans="1:11" x14ac:dyDescent="0.25">
      <c r="A2532" s="148"/>
      <c r="B2532" s="148"/>
      <c r="C2532" s="148"/>
      <c r="D2532" s="148"/>
      <c r="E2532" s="141"/>
      <c r="F2532" s="141"/>
      <c r="G2532" s="141"/>
      <c r="H2532" s="141"/>
      <c r="I2532" s="141"/>
      <c r="J2532" s="141"/>
      <c r="K2532" s="141"/>
    </row>
    <row r="2533" spans="1:11" x14ac:dyDescent="0.25">
      <c r="A2533" s="148"/>
      <c r="B2533" s="148"/>
      <c r="C2533" s="148"/>
      <c r="D2533" s="148"/>
      <c r="E2533" s="141"/>
      <c r="F2533" s="141"/>
      <c r="G2533" s="141"/>
      <c r="H2533" s="141"/>
      <c r="I2533" s="141"/>
      <c r="J2533" s="141"/>
      <c r="K2533" s="141"/>
    </row>
    <row r="2534" spans="1:11" x14ac:dyDescent="0.25">
      <c r="A2534" s="148"/>
      <c r="B2534" s="148"/>
      <c r="C2534" s="148"/>
      <c r="D2534" s="148"/>
      <c r="E2534" s="141"/>
      <c r="F2534" s="141"/>
      <c r="G2534" s="141"/>
      <c r="H2534" s="141"/>
      <c r="I2534" s="141"/>
      <c r="J2534" s="141"/>
      <c r="K2534" s="141"/>
    </row>
    <row r="2535" spans="1:11" x14ac:dyDescent="0.25">
      <c r="A2535" s="148"/>
      <c r="B2535" s="148"/>
      <c r="C2535" s="148"/>
      <c r="D2535" s="148"/>
      <c r="E2535" s="141"/>
      <c r="F2535" s="141"/>
      <c r="G2535" s="141"/>
      <c r="H2535" s="141"/>
      <c r="I2535" s="141"/>
      <c r="J2535" s="141"/>
      <c r="K2535" s="141"/>
    </row>
    <row r="2536" spans="1:11" x14ac:dyDescent="0.25">
      <c r="A2536" s="148"/>
      <c r="B2536" s="148"/>
      <c r="C2536" s="148"/>
      <c r="D2536" s="148"/>
      <c r="E2536" s="141"/>
      <c r="F2536" s="141"/>
      <c r="G2536" s="141"/>
      <c r="H2536" s="141"/>
      <c r="I2536" s="141"/>
      <c r="J2536" s="141"/>
      <c r="K2536" s="141"/>
    </row>
    <row r="2537" spans="1:11" x14ac:dyDescent="0.25">
      <c r="A2537" s="148"/>
      <c r="B2537" s="148"/>
      <c r="C2537" s="148"/>
      <c r="D2537" s="148"/>
      <c r="E2537" s="141"/>
      <c r="F2537" s="141"/>
      <c r="G2537" s="141"/>
      <c r="H2537" s="141"/>
      <c r="I2537" s="141"/>
      <c r="J2537" s="141"/>
      <c r="K2537" s="141"/>
    </row>
    <row r="2538" spans="1:11" x14ac:dyDescent="0.25">
      <c r="A2538" s="148"/>
      <c r="B2538" s="148"/>
      <c r="C2538" s="148"/>
      <c r="D2538" s="148"/>
      <c r="E2538" s="141"/>
      <c r="F2538" s="141"/>
      <c r="G2538" s="141"/>
      <c r="H2538" s="141"/>
      <c r="I2538" s="141"/>
      <c r="J2538" s="141"/>
      <c r="K2538" s="141"/>
    </row>
    <row r="2539" spans="1:11" x14ac:dyDescent="0.25">
      <c r="A2539" s="148"/>
      <c r="B2539" s="148"/>
      <c r="C2539" s="148"/>
      <c r="D2539" s="148"/>
      <c r="E2539" s="141"/>
      <c r="F2539" s="141"/>
      <c r="G2539" s="141"/>
      <c r="H2539" s="141"/>
      <c r="I2539" s="141"/>
      <c r="J2539" s="141"/>
      <c r="K2539" s="141"/>
    </row>
    <row r="2540" spans="1:11" x14ac:dyDescent="0.25">
      <c r="A2540" s="148"/>
      <c r="B2540" s="148"/>
      <c r="C2540" s="148"/>
      <c r="D2540" s="148"/>
      <c r="E2540" s="141"/>
      <c r="F2540" s="141"/>
      <c r="G2540" s="141"/>
      <c r="H2540" s="141"/>
      <c r="I2540" s="141"/>
      <c r="J2540" s="141"/>
      <c r="K2540" s="141"/>
    </row>
    <row r="2541" spans="1:11" x14ac:dyDescent="0.25">
      <c r="A2541" s="148"/>
      <c r="B2541" s="148"/>
      <c r="C2541" s="148"/>
      <c r="D2541" s="148"/>
      <c r="E2541" s="141"/>
      <c r="F2541" s="141"/>
      <c r="G2541" s="141"/>
      <c r="H2541" s="141"/>
      <c r="I2541" s="141"/>
      <c r="J2541" s="141"/>
      <c r="K2541" s="141"/>
    </row>
    <row r="2542" spans="1:11" x14ac:dyDescent="0.25">
      <c r="A2542" s="148"/>
      <c r="B2542" s="148"/>
      <c r="C2542" s="148"/>
      <c r="D2542" s="148"/>
      <c r="E2542" s="141"/>
      <c r="F2542" s="141"/>
      <c r="G2542" s="141"/>
      <c r="H2542" s="141"/>
      <c r="I2542" s="141"/>
      <c r="J2542" s="141"/>
      <c r="K2542" s="141"/>
    </row>
    <row r="2543" spans="1:11" x14ac:dyDescent="0.25">
      <c r="A2543" s="148"/>
      <c r="B2543" s="148"/>
      <c r="C2543" s="148"/>
      <c r="D2543" s="148"/>
      <c r="E2543" s="141"/>
      <c r="F2543" s="141"/>
      <c r="G2543" s="141"/>
      <c r="H2543" s="141"/>
      <c r="I2543" s="141"/>
      <c r="J2543" s="141"/>
      <c r="K2543" s="141"/>
    </row>
    <row r="2544" spans="1:11" x14ac:dyDescent="0.25">
      <c r="A2544" s="148"/>
      <c r="B2544" s="148"/>
      <c r="C2544" s="148"/>
      <c r="D2544" s="148"/>
      <c r="E2544" s="141"/>
      <c r="F2544" s="141"/>
      <c r="G2544" s="141"/>
      <c r="H2544" s="141"/>
      <c r="I2544" s="141"/>
      <c r="J2544" s="141"/>
      <c r="K2544" s="141"/>
    </row>
    <row r="2545" spans="1:11" x14ac:dyDescent="0.25">
      <c r="A2545" s="148"/>
      <c r="B2545" s="148"/>
      <c r="C2545" s="148"/>
      <c r="D2545" s="148"/>
      <c r="E2545" s="141"/>
      <c r="F2545" s="141"/>
      <c r="G2545" s="141"/>
      <c r="H2545" s="141"/>
      <c r="I2545" s="141"/>
      <c r="J2545" s="141"/>
      <c r="K2545" s="141"/>
    </row>
    <row r="2546" spans="1:11" x14ac:dyDescent="0.25">
      <c r="A2546" s="148"/>
      <c r="B2546" s="148"/>
      <c r="C2546" s="148"/>
      <c r="D2546" s="148"/>
      <c r="E2546" s="141"/>
      <c r="F2546" s="141"/>
      <c r="G2546" s="141"/>
      <c r="H2546" s="141"/>
      <c r="I2546" s="141"/>
      <c r="J2546" s="141"/>
      <c r="K2546" s="141"/>
    </row>
    <row r="2547" spans="1:11" x14ac:dyDescent="0.25">
      <c r="A2547" s="148"/>
      <c r="B2547" s="148"/>
      <c r="C2547" s="148"/>
      <c r="D2547" s="148"/>
      <c r="E2547" s="141"/>
      <c r="F2547" s="141"/>
      <c r="G2547" s="141"/>
      <c r="H2547" s="141"/>
      <c r="I2547" s="141"/>
      <c r="J2547" s="141"/>
      <c r="K2547" s="141"/>
    </row>
    <row r="2548" spans="1:11" x14ac:dyDescent="0.25">
      <c r="A2548" s="148"/>
      <c r="B2548" s="148"/>
      <c r="C2548" s="148"/>
      <c r="D2548" s="148"/>
      <c r="E2548" s="141"/>
      <c r="F2548" s="141"/>
      <c r="G2548" s="141"/>
      <c r="H2548" s="141"/>
      <c r="I2548" s="141"/>
      <c r="J2548" s="141"/>
      <c r="K2548" s="141"/>
    </row>
    <row r="2549" spans="1:11" x14ac:dyDescent="0.25">
      <c r="A2549" s="148"/>
      <c r="B2549" s="148"/>
      <c r="C2549" s="148"/>
      <c r="D2549" s="148"/>
      <c r="E2549" s="141"/>
      <c r="F2549" s="141"/>
      <c r="G2549" s="141"/>
      <c r="H2549" s="141"/>
      <c r="I2549" s="141"/>
      <c r="J2549" s="141"/>
      <c r="K2549" s="141"/>
    </row>
    <row r="2550" spans="1:11" x14ac:dyDescent="0.25">
      <c r="A2550" s="148"/>
      <c r="B2550" s="148"/>
      <c r="C2550" s="148"/>
      <c r="D2550" s="148"/>
      <c r="E2550" s="141"/>
      <c r="F2550" s="141"/>
      <c r="G2550" s="141"/>
      <c r="H2550" s="141"/>
      <c r="I2550" s="141"/>
      <c r="J2550" s="141"/>
      <c r="K2550" s="141"/>
    </row>
    <row r="2551" spans="1:11" x14ac:dyDescent="0.25">
      <c r="A2551" s="148"/>
      <c r="B2551" s="148"/>
      <c r="C2551" s="148"/>
      <c r="D2551" s="148"/>
      <c r="E2551" s="141"/>
      <c r="F2551" s="141"/>
      <c r="G2551" s="141"/>
      <c r="H2551" s="141"/>
      <c r="I2551" s="141"/>
      <c r="J2551" s="141"/>
      <c r="K2551" s="141"/>
    </row>
    <row r="2552" spans="1:11" x14ac:dyDescent="0.25">
      <c r="A2552" s="148"/>
      <c r="B2552" s="148"/>
      <c r="C2552" s="148"/>
      <c r="D2552" s="148"/>
      <c r="E2552" s="141"/>
      <c r="F2552" s="141"/>
      <c r="G2552" s="141"/>
      <c r="H2552" s="141"/>
      <c r="I2552" s="141"/>
      <c r="J2552" s="141"/>
      <c r="K2552" s="141"/>
    </row>
    <row r="2553" spans="1:11" x14ac:dyDescent="0.25">
      <c r="A2553" s="148"/>
      <c r="B2553" s="148"/>
      <c r="C2553" s="148"/>
      <c r="D2553" s="148"/>
      <c r="E2553" s="141"/>
      <c r="F2553" s="141"/>
      <c r="G2553" s="141"/>
      <c r="H2553" s="141"/>
      <c r="I2553" s="141"/>
      <c r="J2553" s="141"/>
      <c r="K2553" s="141"/>
    </row>
    <row r="2554" spans="1:11" x14ac:dyDescent="0.25">
      <c r="A2554" s="148"/>
      <c r="B2554" s="148"/>
      <c r="C2554" s="148"/>
      <c r="D2554" s="148"/>
      <c r="E2554" s="141"/>
      <c r="F2554" s="141"/>
      <c r="G2554" s="141"/>
      <c r="H2554" s="141"/>
      <c r="I2554" s="141"/>
      <c r="J2554" s="141"/>
      <c r="K2554" s="141"/>
    </row>
    <row r="2555" spans="1:11" x14ac:dyDescent="0.25">
      <c r="A2555" s="148"/>
      <c r="B2555" s="148"/>
      <c r="C2555" s="148"/>
      <c r="D2555" s="148"/>
      <c r="E2555" s="141"/>
      <c r="F2555" s="141"/>
      <c r="G2555" s="141"/>
      <c r="H2555" s="141"/>
      <c r="I2555" s="141"/>
      <c r="J2555" s="141"/>
      <c r="K2555" s="141"/>
    </row>
    <row r="2556" spans="1:11" x14ac:dyDescent="0.25">
      <c r="A2556" s="148"/>
      <c r="B2556" s="148"/>
      <c r="C2556" s="148"/>
      <c r="D2556" s="148"/>
      <c r="E2556" s="141"/>
      <c r="F2556" s="141"/>
      <c r="G2556" s="141"/>
      <c r="H2556" s="141"/>
      <c r="I2556" s="141"/>
      <c r="J2556" s="141"/>
      <c r="K2556" s="141"/>
    </row>
    <row r="2557" spans="1:11" x14ac:dyDescent="0.25">
      <c r="A2557" s="148"/>
      <c r="B2557" s="148"/>
      <c r="C2557" s="148"/>
      <c r="D2557" s="148"/>
      <c r="E2557" s="141"/>
      <c r="F2557" s="141"/>
      <c r="G2557" s="141"/>
      <c r="H2557" s="141"/>
      <c r="I2557" s="141"/>
      <c r="J2557" s="141"/>
      <c r="K2557" s="141"/>
    </row>
    <row r="2558" spans="1:11" x14ac:dyDescent="0.25">
      <c r="A2558" s="148"/>
      <c r="B2558" s="148"/>
      <c r="C2558" s="148"/>
      <c r="D2558" s="148"/>
      <c r="E2558" s="141"/>
      <c r="F2558" s="141"/>
      <c r="G2558" s="141"/>
      <c r="H2558" s="141"/>
      <c r="I2558" s="141"/>
      <c r="J2558" s="141"/>
      <c r="K2558" s="141"/>
    </row>
    <row r="2559" spans="1:11" x14ac:dyDescent="0.25">
      <c r="A2559" s="148"/>
      <c r="B2559" s="148"/>
      <c r="C2559" s="148"/>
      <c r="D2559" s="148"/>
      <c r="E2559" s="141"/>
      <c r="F2559" s="141"/>
      <c r="G2559" s="141"/>
      <c r="H2559" s="141"/>
      <c r="I2559" s="141"/>
      <c r="J2559" s="141"/>
      <c r="K2559" s="141"/>
    </row>
    <row r="2560" spans="1:11" x14ac:dyDescent="0.25">
      <c r="A2560" s="148"/>
      <c r="B2560" s="148"/>
      <c r="C2560" s="148"/>
      <c r="D2560" s="148"/>
      <c r="E2560" s="141"/>
      <c r="F2560" s="141"/>
      <c r="G2560" s="141"/>
      <c r="H2560" s="141"/>
      <c r="I2560" s="141"/>
      <c r="J2560" s="141"/>
      <c r="K2560" s="141"/>
    </row>
    <row r="2561" spans="1:11" x14ac:dyDescent="0.25">
      <c r="A2561" s="148"/>
      <c r="B2561" s="148"/>
      <c r="C2561" s="148"/>
      <c r="D2561" s="148"/>
      <c r="E2561" s="141"/>
      <c r="F2561" s="141"/>
      <c r="G2561" s="141"/>
      <c r="H2561" s="141"/>
      <c r="I2561" s="141"/>
      <c r="J2561" s="141"/>
      <c r="K2561" s="141"/>
    </row>
    <row r="2562" spans="1:11" x14ac:dyDescent="0.25">
      <c r="A2562" s="148"/>
      <c r="B2562" s="148"/>
      <c r="C2562" s="148"/>
      <c r="D2562" s="148"/>
      <c r="E2562" s="141"/>
      <c r="F2562" s="141"/>
      <c r="G2562" s="141"/>
      <c r="H2562" s="141"/>
      <c r="I2562" s="141"/>
      <c r="J2562" s="141"/>
      <c r="K2562" s="141"/>
    </row>
    <row r="2563" spans="1:11" x14ac:dyDescent="0.25">
      <c r="A2563" s="148"/>
      <c r="B2563" s="148"/>
      <c r="C2563" s="148"/>
      <c r="D2563" s="148"/>
      <c r="E2563" s="141"/>
      <c r="F2563" s="141"/>
      <c r="G2563" s="141"/>
      <c r="H2563" s="141"/>
      <c r="I2563" s="141"/>
      <c r="J2563" s="141"/>
      <c r="K2563" s="141"/>
    </row>
    <row r="2564" spans="1:11" x14ac:dyDescent="0.25">
      <c r="A2564" s="148"/>
      <c r="B2564" s="148"/>
      <c r="C2564" s="148"/>
      <c r="D2564" s="148"/>
      <c r="E2564" s="141"/>
      <c r="F2564" s="141"/>
      <c r="G2564" s="141"/>
      <c r="H2564" s="141"/>
      <c r="I2564" s="141"/>
      <c r="J2564" s="141"/>
      <c r="K2564" s="141"/>
    </row>
    <row r="2565" spans="1:11" x14ac:dyDescent="0.25">
      <c r="A2565" s="148"/>
      <c r="B2565" s="148"/>
      <c r="C2565" s="148"/>
      <c r="D2565" s="148"/>
      <c r="E2565" s="141"/>
      <c r="F2565" s="141"/>
      <c r="G2565" s="141"/>
      <c r="H2565" s="141"/>
      <c r="I2565" s="141"/>
      <c r="J2565" s="141"/>
      <c r="K2565" s="141"/>
    </row>
    <row r="2566" spans="1:11" x14ac:dyDescent="0.25">
      <c r="A2566" s="148"/>
      <c r="B2566" s="148"/>
      <c r="C2566" s="148"/>
      <c r="D2566" s="148"/>
      <c r="E2566" s="141"/>
      <c r="F2566" s="141"/>
      <c r="G2566" s="141"/>
      <c r="H2566" s="141"/>
      <c r="I2566" s="141"/>
      <c r="J2566" s="141"/>
      <c r="K2566" s="141"/>
    </row>
    <row r="2567" spans="1:11" x14ac:dyDescent="0.25">
      <c r="A2567" s="148"/>
      <c r="B2567" s="148"/>
      <c r="C2567" s="148"/>
      <c r="D2567" s="148"/>
      <c r="E2567" s="141"/>
      <c r="F2567" s="141"/>
      <c r="G2567" s="141"/>
      <c r="H2567" s="141"/>
      <c r="I2567" s="141"/>
      <c r="J2567" s="141"/>
      <c r="K2567" s="141"/>
    </row>
    <row r="2568" spans="1:11" x14ac:dyDescent="0.25">
      <c r="A2568" s="148"/>
      <c r="B2568" s="148"/>
      <c r="C2568" s="148"/>
      <c r="D2568" s="148"/>
      <c r="E2568" s="141"/>
      <c r="F2568" s="141"/>
      <c r="G2568" s="141"/>
      <c r="H2568" s="141"/>
      <c r="I2568" s="141"/>
      <c r="J2568" s="141"/>
      <c r="K2568" s="141"/>
    </row>
    <row r="2569" spans="1:11" x14ac:dyDescent="0.25">
      <c r="A2569" s="148"/>
      <c r="B2569" s="148"/>
      <c r="C2569" s="148"/>
      <c r="D2569" s="148"/>
      <c r="E2569" s="141"/>
      <c r="F2569" s="141"/>
      <c r="G2569" s="141"/>
      <c r="H2569" s="141"/>
      <c r="I2569" s="141"/>
      <c r="J2569" s="141"/>
      <c r="K2569" s="141"/>
    </row>
    <row r="2570" spans="1:11" x14ac:dyDescent="0.25">
      <c r="A2570" s="148"/>
      <c r="B2570" s="148"/>
      <c r="C2570" s="148"/>
      <c r="D2570" s="148"/>
      <c r="E2570" s="141"/>
      <c r="F2570" s="141"/>
      <c r="G2570" s="141"/>
      <c r="H2570" s="141"/>
      <c r="I2570" s="141"/>
      <c r="J2570" s="141"/>
      <c r="K2570" s="141"/>
    </row>
    <row r="2571" spans="1:11" x14ac:dyDescent="0.25">
      <c r="A2571" s="148"/>
      <c r="B2571" s="148"/>
      <c r="C2571" s="148"/>
      <c r="D2571" s="148"/>
      <c r="E2571" s="141"/>
      <c r="F2571" s="141"/>
      <c r="G2571" s="141"/>
      <c r="H2571" s="141"/>
      <c r="I2571" s="141"/>
      <c r="J2571" s="141"/>
      <c r="K2571" s="141"/>
    </row>
    <row r="2572" spans="1:11" x14ac:dyDescent="0.25">
      <c r="A2572" s="148"/>
      <c r="B2572" s="148"/>
      <c r="C2572" s="148"/>
      <c r="D2572" s="148"/>
      <c r="E2572" s="141"/>
      <c r="F2572" s="141"/>
      <c r="G2572" s="141"/>
      <c r="H2572" s="141"/>
      <c r="I2572" s="141"/>
      <c r="J2572" s="141"/>
      <c r="K2572" s="141"/>
    </row>
    <row r="2573" spans="1:11" x14ac:dyDescent="0.25">
      <c r="A2573" s="148"/>
      <c r="B2573" s="148"/>
      <c r="C2573" s="148"/>
      <c r="D2573" s="148"/>
      <c r="E2573" s="141"/>
      <c r="F2573" s="141"/>
      <c r="G2573" s="141"/>
      <c r="H2573" s="141"/>
      <c r="I2573" s="141"/>
      <c r="J2573" s="141"/>
      <c r="K2573" s="141"/>
    </row>
    <row r="2574" spans="1:11" x14ac:dyDescent="0.25">
      <c r="A2574" s="148"/>
      <c r="B2574" s="148"/>
      <c r="C2574" s="148"/>
      <c r="D2574" s="148"/>
      <c r="E2574" s="141"/>
      <c r="F2574" s="141"/>
      <c r="G2574" s="141"/>
      <c r="H2574" s="141"/>
      <c r="I2574" s="141"/>
      <c r="J2574" s="141"/>
      <c r="K2574" s="141"/>
    </row>
    <row r="2575" spans="1:11" x14ac:dyDescent="0.25">
      <c r="A2575" s="148"/>
      <c r="B2575" s="148"/>
      <c r="C2575" s="148"/>
      <c r="D2575" s="148"/>
      <c r="E2575" s="141"/>
      <c r="F2575" s="141"/>
      <c r="G2575" s="141"/>
      <c r="H2575" s="141"/>
      <c r="I2575" s="141"/>
      <c r="J2575" s="141"/>
      <c r="K2575" s="141"/>
    </row>
    <row r="2576" spans="1:11" x14ac:dyDescent="0.25">
      <c r="A2576" s="148"/>
      <c r="B2576" s="148"/>
      <c r="C2576" s="148"/>
      <c r="D2576" s="148"/>
      <c r="E2576" s="141"/>
      <c r="F2576" s="141"/>
      <c r="G2576" s="141"/>
      <c r="H2576" s="141"/>
      <c r="I2576" s="141"/>
      <c r="J2576" s="141"/>
      <c r="K2576" s="141"/>
    </row>
    <row r="2577" spans="1:11" x14ac:dyDescent="0.25">
      <c r="A2577" s="148"/>
      <c r="B2577" s="148"/>
      <c r="C2577" s="148"/>
      <c r="D2577" s="148"/>
      <c r="E2577" s="141"/>
      <c r="F2577" s="141"/>
      <c r="G2577" s="141"/>
      <c r="H2577" s="141"/>
      <c r="I2577" s="141"/>
      <c r="J2577" s="141"/>
      <c r="K2577" s="141"/>
    </row>
    <row r="2578" spans="1:11" x14ac:dyDescent="0.25">
      <c r="A2578" s="148"/>
      <c r="B2578" s="148"/>
      <c r="C2578" s="148"/>
      <c r="D2578" s="148"/>
      <c r="E2578" s="141"/>
      <c r="F2578" s="141"/>
      <c r="G2578" s="141"/>
      <c r="H2578" s="141"/>
      <c r="I2578" s="141"/>
      <c r="J2578" s="141"/>
      <c r="K2578" s="141"/>
    </row>
    <row r="2579" spans="1:11" x14ac:dyDescent="0.25">
      <c r="A2579" s="148"/>
      <c r="B2579" s="148"/>
      <c r="C2579" s="148"/>
      <c r="D2579" s="148"/>
      <c r="E2579" s="141"/>
      <c r="F2579" s="141"/>
      <c r="G2579" s="141"/>
      <c r="H2579" s="141"/>
      <c r="I2579" s="141"/>
      <c r="J2579" s="141"/>
      <c r="K2579" s="141"/>
    </row>
    <row r="2580" spans="1:11" x14ac:dyDescent="0.25">
      <c r="A2580" s="148"/>
      <c r="B2580" s="148"/>
      <c r="C2580" s="148"/>
      <c r="D2580" s="148"/>
      <c r="E2580" s="141"/>
      <c r="F2580" s="141"/>
      <c r="G2580" s="141"/>
      <c r="H2580" s="141"/>
      <c r="I2580" s="141"/>
      <c r="J2580" s="141"/>
      <c r="K2580" s="141"/>
    </row>
    <row r="2581" spans="1:11" x14ac:dyDescent="0.25">
      <c r="A2581" s="148"/>
      <c r="B2581" s="148"/>
      <c r="C2581" s="148"/>
      <c r="D2581" s="148"/>
      <c r="E2581" s="141"/>
      <c r="F2581" s="141"/>
      <c r="G2581" s="141"/>
      <c r="H2581" s="141"/>
      <c r="I2581" s="141"/>
      <c r="J2581" s="141"/>
      <c r="K2581" s="141"/>
    </row>
    <row r="2582" spans="1:11" x14ac:dyDescent="0.25">
      <c r="A2582" s="148"/>
      <c r="B2582" s="148"/>
      <c r="C2582" s="148"/>
      <c r="D2582" s="148"/>
      <c r="E2582" s="141"/>
      <c r="F2582" s="141"/>
      <c r="G2582" s="141"/>
      <c r="H2582" s="141"/>
      <c r="I2582" s="141"/>
      <c r="J2582" s="141"/>
      <c r="K2582" s="141"/>
    </row>
    <row r="2583" spans="1:11" x14ac:dyDescent="0.25">
      <c r="A2583" s="148"/>
      <c r="B2583" s="148"/>
      <c r="C2583" s="148"/>
      <c r="D2583" s="148"/>
      <c r="E2583" s="141"/>
      <c r="F2583" s="141"/>
      <c r="G2583" s="141"/>
      <c r="H2583" s="141"/>
      <c r="I2583" s="141"/>
      <c r="J2583" s="141"/>
      <c r="K2583" s="141"/>
    </row>
    <row r="2584" spans="1:11" x14ac:dyDescent="0.25">
      <c r="A2584" s="148"/>
      <c r="B2584" s="148"/>
      <c r="C2584" s="148"/>
      <c r="D2584" s="148"/>
      <c r="E2584" s="141"/>
      <c r="F2584" s="141"/>
      <c r="G2584" s="141"/>
      <c r="H2584" s="141"/>
      <c r="I2584" s="141"/>
      <c r="J2584" s="141"/>
      <c r="K2584" s="141"/>
    </row>
    <row r="2585" spans="1:11" x14ac:dyDescent="0.25">
      <c r="A2585" s="148"/>
      <c r="B2585" s="148"/>
      <c r="C2585" s="148"/>
      <c r="D2585" s="148"/>
      <c r="E2585" s="141"/>
      <c r="F2585" s="141"/>
      <c r="G2585" s="141"/>
      <c r="H2585" s="141"/>
      <c r="I2585" s="141"/>
      <c r="J2585" s="141"/>
      <c r="K2585" s="141"/>
    </row>
    <row r="2586" spans="1:11" x14ac:dyDescent="0.25">
      <c r="A2586" s="148"/>
      <c r="B2586" s="148"/>
      <c r="C2586" s="148"/>
      <c r="D2586" s="148"/>
      <c r="E2586" s="141"/>
      <c r="F2586" s="141"/>
      <c r="G2586" s="141"/>
      <c r="H2586" s="141"/>
      <c r="I2586" s="141"/>
      <c r="J2586" s="141"/>
      <c r="K2586" s="141"/>
    </row>
    <row r="2587" spans="1:11" x14ac:dyDescent="0.25">
      <c r="A2587" s="148"/>
      <c r="B2587" s="148"/>
      <c r="C2587" s="148"/>
      <c r="D2587" s="148"/>
      <c r="E2587" s="141"/>
      <c r="F2587" s="141"/>
      <c r="G2587" s="141"/>
      <c r="H2587" s="141"/>
      <c r="I2587" s="141"/>
      <c r="J2587" s="141"/>
      <c r="K2587" s="141"/>
    </row>
    <row r="2588" spans="1:11" x14ac:dyDescent="0.25">
      <c r="A2588" s="148"/>
      <c r="B2588" s="148"/>
      <c r="C2588" s="148"/>
      <c r="D2588" s="148"/>
      <c r="E2588" s="141"/>
      <c r="F2588" s="141"/>
      <c r="G2588" s="141"/>
      <c r="H2588" s="141"/>
      <c r="I2588" s="141"/>
      <c r="J2588" s="141"/>
      <c r="K2588" s="141"/>
    </row>
    <row r="2589" spans="1:11" x14ac:dyDescent="0.25">
      <c r="A2589" s="148"/>
      <c r="B2589" s="148"/>
      <c r="C2589" s="148"/>
      <c r="D2589" s="148"/>
      <c r="E2589" s="141"/>
      <c r="F2589" s="141"/>
      <c r="G2589" s="141"/>
      <c r="H2589" s="141"/>
      <c r="I2589" s="141"/>
      <c r="J2589" s="141"/>
      <c r="K2589" s="141"/>
    </row>
    <row r="2590" spans="1:11" x14ac:dyDescent="0.25">
      <c r="A2590" s="148"/>
      <c r="B2590" s="148"/>
      <c r="C2590" s="148"/>
      <c r="D2590" s="148"/>
      <c r="E2590" s="141"/>
      <c r="F2590" s="141"/>
      <c r="G2590" s="141"/>
      <c r="H2590" s="141"/>
      <c r="I2590" s="141"/>
      <c r="J2590" s="141"/>
      <c r="K2590" s="141"/>
    </row>
    <row r="2591" spans="1:11" x14ac:dyDescent="0.25">
      <c r="A2591" s="148"/>
      <c r="B2591" s="148"/>
      <c r="C2591" s="148"/>
      <c r="D2591" s="148"/>
      <c r="E2591" s="141"/>
      <c r="F2591" s="141"/>
      <c r="G2591" s="141"/>
      <c r="H2591" s="141"/>
      <c r="I2591" s="141"/>
      <c r="J2591" s="141"/>
      <c r="K2591" s="141"/>
    </row>
    <row r="2592" spans="1:11" x14ac:dyDescent="0.25">
      <c r="A2592" s="148"/>
      <c r="B2592" s="148"/>
      <c r="C2592" s="148"/>
      <c r="D2592" s="148"/>
      <c r="E2592" s="141"/>
      <c r="F2592" s="141"/>
      <c r="G2592" s="141"/>
      <c r="H2592" s="141"/>
      <c r="I2592" s="141"/>
      <c r="J2592" s="141"/>
      <c r="K2592" s="141"/>
    </row>
    <row r="2593" spans="1:11" x14ac:dyDescent="0.25">
      <c r="A2593" s="148"/>
      <c r="B2593" s="148"/>
      <c r="C2593" s="148"/>
      <c r="D2593" s="148"/>
      <c r="E2593" s="141"/>
      <c r="F2593" s="141"/>
      <c r="G2593" s="141"/>
      <c r="H2593" s="141"/>
      <c r="I2593" s="141"/>
      <c r="J2593" s="141"/>
      <c r="K2593" s="141"/>
    </row>
    <row r="2594" spans="1:11" x14ac:dyDescent="0.25">
      <c r="A2594" s="148"/>
      <c r="B2594" s="148"/>
      <c r="C2594" s="148"/>
      <c r="D2594" s="148"/>
      <c r="E2594" s="141"/>
      <c r="F2594" s="141"/>
      <c r="G2594" s="141"/>
      <c r="H2594" s="141"/>
      <c r="I2594" s="141"/>
      <c r="J2594" s="141"/>
      <c r="K2594" s="141"/>
    </row>
    <row r="2595" spans="1:11" x14ac:dyDescent="0.25">
      <c r="A2595" s="148"/>
      <c r="B2595" s="148"/>
      <c r="C2595" s="148"/>
      <c r="D2595" s="148"/>
      <c r="E2595" s="141"/>
      <c r="F2595" s="141"/>
      <c r="G2595" s="141"/>
      <c r="H2595" s="141"/>
      <c r="I2595" s="141"/>
      <c r="J2595" s="141"/>
      <c r="K2595" s="141"/>
    </row>
    <row r="2596" spans="1:11" x14ac:dyDescent="0.25">
      <c r="A2596" s="148"/>
      <c r="B2596" s="148"/>
      <c r="C2596" s="148"/>
      <c r="D2596" s="148"/>
      <c r="E2596" s="141"/>
      <c r="F2596" s="141"/>
      <c r="G2596" s="141"/>
      <c r="H2596" s="141"/>
      <c r="I2596" s="141"/>
      <c r="J2596" s="141"/>
      <c r="K2596" s="141"/>
    </row>
    <row r="2597" spans="1:11" x14ac:dyDescent="0.25">
      <c r="A2597" s="148"/>
      <c r="B2597" s="148"/>
      <c r="C2597" s="148"/>
      <c r="D2597" s="148"/>
      <c r="E2597" s="141"/>
      <c r="F2597" s="141"/>
      <c r="G2597" s="141"/>
      <c r="H2597" s="141"/>
      <c r="I2597" s="141"/>
      <c r="J2597" s="141"/>
      <c r="K2597" s="141"/>
    </row>
    <row r="2598" spans="1:11" x14ac:dyDescent="0.25">
      <c r="A2598" s="148"/>
      <c r="B2598" s="148"/>
      <c r="C2598" s="148"/>
      <c r="D2598" s="148"/>
      <c r="E2598" s="141"/>
      <c r="F2598" s="141"/>
      <c r="G2598" s="141"/>
      <c r="H2598" s="141"/>
      <c r="I2598" s="141"/>
      <c r="J2598" s="141"/>
      <c r="K2598" s="141"/>
    </row>
    <row r="2599" spans="1:11" x14ac:dyDescent="0.25">
      <c r="A2599" s="148"/>
      <c r="B2599" s="148"/>
      <c r="C2599" s="148"/>
      <c r="D2599" s="148"/>
      <c r="E2599" s="141"/>
      <c r="F2599" s="141"/>
      <c r="G2599" s="141"/>
      <c r="H2599" s="141"/>
      <c r="I2599" s="141"/>
      <c r="J2599" s="141"/>
      <c r="K2599" s="141"/>
    </row>
    <row r="2600" spans="1:11" x14ac:dyDescent="0.25">
      <c r="A2600" s="148"/>
      <c r="B2600" s="148"/>
      <c r="C2600" s="148"/>
      <c r="D2600" s="148"/>
      <c r="E2600" s="141"/>
      <c r="F2600" s="141"/>
      <c r="G2600" s="141"/>
      <c r="H2600" s="141"/>
      <c r="I2600" s="141"/>
      <c r="J2600" s="141"/>
      <c r="K2600" s="141"/>
    </row>
    <row r="2601" spans="1:11" x14ac:dyDescent="0.25">
      <c r="A2601" s="148"/>
      <c r="B2601" s="148"/>
      <c r="C2601" s="148"/>
      <c r="D2601" s="148"/>
      <c r="E2601" s="141"/>
      <c r="F2601" s="141"/>
      <c r="G2601" s="141"/>
      <c r="H2601" s="141"/>
      <c r="I2601" s="141"/>
      <c r="J2601" s="141"/>
      <c r="K2601" s="141"/>
    </row>
    <row r="2602" spans="1:11" x14ac:dyDescent="0.25">
      <c r="A2602" s="148"/>
      <c r="B2602" s="148"/>
      <c r="C2602" s="148"/>
      <c r="D2602" s="148"/>
      <c r="E2602" s="141"/>
      <c r="F2602" s="141"/>
      <c r="G2602" s="141"/>
      <c r="H2602" s="141"/>
      <c r="I2602" s="141"/>
      <c r="J2602" s="141"/>
      <c r="K2602" s="141"/>
    </row>
    <row r="2603" spans="1:11" x14ac:dyDescent="0.25">
      <c r="A2603" s="148"/>
      <c r="B2603" s="148"/>
      <c r="C2603" s="148"/>
      <c r="D2603" s="148"/>
      <c r="E2603" s="141"/>
      <c r="F2603" s="141"/>
      <c r="G2603" s="141"/>
      <c r="H2603" s="141"/>
      <c r="I2603" s="141"/>
      <c r="J2603" s="141"/>
      <c r="K2603" s="141"/>
    </row>
    <row r="2604" spans="1:11" x14ac:dyDescent="0.25">
      <c r="A2604" s="148"/>
      <c r="B2604" s="148"/>
      <c r="C2604" s="148"/>
      <c r="D2604" s="148"/>
      <c r="E2604" s="141"/>
      <c r="F2604" s="141"/>
      <c r="G2604" s="141"/>
      <c r="H2604" s="141"/>
      <c r="I2604" s="141"/>
      <c r="J2604" s="141"/>
      <c r="K2604" s="141"/>
    </row>
    <row r="2605" spans="1:11" x14ac:dyDescent="0.25">
      <c r="A2605" s="148"/>
      <c r="B2605" s="148"/>
      <c r="C2605" s="148"/>
      <c r="D2605" s="148"/>
      <c r="E2605" s="141"/>
      <c r="F2605" s="141"/>
      <c r="G2605" s="141"/>
      <c r="H2605" s="141"/>
      <c r="I2605" s="141"/>
      <c r="J2605" s="141"/>
      <c r="K2605" s="141"/>
    </row>
    <row r="2606" spans="1:11" x14ac:dyDescent="0.25">
      <c r="A2606" s="148"/>
      <c r="B2606" s="148"/>
      <c r="C2606" s="148"/>
      <c r="D2606" s="148"/>
      <c r="E2606" s="141"/>
      <c r="F2606" s="141"/>
      <c r="G2606" s="141"/>
      <c r="H2606" s="141"/>
      <c r="I2606" s="141"/>
      <c r="J2606" s="141"/>
      <c r="K2606" s="141"/>
    </row>
    <row r="2607" spans="1:11" x14ac:dyDescent="0.25">
      <c r="A2607" s="148"/>
      <c r="B2607" s="148"/>
      <c r="C2607" s="148"/>
      <c r="D2607" s="148"/>
      <c r="E2607" s="141"/>
      <c r="F2607" s="141"/>
      <c r="G2607" s="141"/>
      <c r="H2607" s="141"/>
      <c r="I2607" s="141"/>
      <c r="J2607" s="141"/>
      <c r="K2607" s="141"/>
    </row>
    <row r="2608" spans="1:11" x14ac:dyDescent="0.25">
      <c r="A2608" s="148"/>
      <c r="B2608" s="148"/>
      <c r="C2608" s="148"/>
      <c r="D2608" s="148"/>
      <c r="E2608" s="141"/>
      <c r="F2608" s="141"/>
      <c r="G2608" s="141"/>
      <c r="H2608" s="141"/>
      <c r="I2608" s="141"/>
      <c r="J2608" s="141"/>
      <c r="K2608" s="141"/>
    </row>
    <row r="2609" spans="1:11" x14ac:dyDescent="0.25">
      <c r="A2609" s="148"/>
      <c r="B2609" s="148"/>
      <c r="C2609" s="148"/>
      <c r="D2609" s="148"/>
      <c r="E2609" s="141"/>
      <c r="F2609" s="141"/>
      <c r="G2609" s="141"/>
      <c r="H2609" s="141"/>
      <c r="I2609" s="141"/>
      <c r="J2609" s="141"/>
      <c r="K2609" s="141"/>
    </row>
    <row r="2610" spans="1:11" x14ac:dyDescent="0.25">
      <c r="A2610" s="148"/>
      <c r="B2610" s="148"/>
      <c r="C2610" s="148"/>
      <c r="D2610" s="148"/>
      <c r="E2610" s="141"/>
      <c r="F2610" s="141"/>
      <c r="G2610" s="141"/>
      <c r="H2610" s="141"/>
      <c r="I2610" s="141"/>
      <c r="J2610" s="141"/>
      <c r="K2610" s="141"/>
    </row>
    <row r="2611" spans="1:11" x14ac:dyDescent="0.25">
      <c r="A2611" s="148"/>
      <c r="B2611" s="148"/>
      <c r="C2611" s="148"/>
      <c r="D2611" s="148"/>
      <c r="E2611" s="141"/>
      <c r="F2611" s="141"/>
      <c r="G2611" s="141"/>
      <c r="H2611" s="141"/>
      <c r="I2611" s="141"/>
      <c r="J2611" s="141"/>
      <c r="K2611" s="141"/>
    </row>
    <row r="2612" spans="1:11" x14ac:dyDescent="0.25">
      <c r="A2612" s="148"/>
      <c r="B2612" s="148"/>
      <c r="C2612" s="148"/>
      <c r="D2612" s="148"/>
      <c r="E2612" s="141"/>
      <c r="F2612" s="141"/>
      <c r="G2612" s="141"/>
      <c r="H2612" s="141"/>
      <c r="I2612" s="141"/>
      <c r="J2612" s="141"/>
      <c r="K2612" s="141"/>
    </row>
    <row r="2613" spans="1:11" x14ac:dyDescent="0.25">
      <c r="A2613" s="148"/>
      <c r="B2613" s="148"/>
      <c r="C2613" s="148"/>
      <c r="D2613" s="148"/>
      <c r="E2613" s="141"/>
      <c r="F2613" s="141"/>
      <c r="G2613" s="141"/>
      <c r="H2613" s="141"/>
      <c r="I2613" s="141"/>
      <c r="J2613" s="141"/>
      <c r="K2613" s="141"/>
    </row>
    <row r="2614" spans="1:11" x14ac:dyDescent="0.25">
      <c r="A2614" s="148"/>
      <c r="B2614" s="148"/>
      <c r="C2614" s="148"/>
      <c r="D2614" s="148"/>
      <c r="E2614" s="141"/>
      <c r="F2614" s="141"/>
      <c r="G2614" s="141"/>
      <c r="H2614" s="141"/>
      <c r="I2614" s="141"/>
      <c r="J2614" s="141"/>
      <c r="K2614" s="141"/>
    </row>
    <row r="2615" spans="1:11" x14ac:dyDescent="0.25">
      <c r="A2615" s="148"/>
      <c r="B2615" s="148"/>
      <c r="C2615" s="148"/>
      <c r="D2615" s="148"/>
      <c r="E2615" s="141"/>
      <c r="F2615" s="141"/>
      <c r="G2615" s="141"/>
      <c r="H2615" s="141"/>
      <c r="I2615" s="141"/>
      <c r="J2615" s="141"/>
      <c r="K2615" s="141"/>
    </row>
    <row r="2616" spans="1:11" x14ac:dyDescent="0.25">
      <c r="A2616" s="148"/>
      <c r="B2616" s="148"/>
      <c r="C2616" s="148"/>
      <c r="D2616" s="148"/>
      <c r="E2616" s="141"/>
      <c r="F2616" s="141"/>
      <c r="G2616" s="141"/>
      <c r="H2616" s="141"/>
      <c r="I2616" s="141"/>
      <c r="J2616" s="141"/>
      <c r="K2616" s="141"/>
    </row>
    <row r="2617" spans="1:11" x14ac:dyDescent="0.25">
      <c r="A2617" s="148"/>
      <c r="B2617" s="148"/>
      <c r="C2617" s="148"/>
      <c r="D2617" s="148"/>
      <c r="E2617" s="141"/>
      <c r="F2617" s="141"/>
      <c r="G2617" s="141"/>
      <c r="H2617" s="141"/>
      <c r="I2617" s="141"/>
      <c r="J2617" s="141"/>
      <c r="K2617" s="141"/>
    </row>
    <row r="2618" spans="1:11" x14ac:dyDescent="0.25">
      <c r="A2618" s="148"/>
      <c r="B2618" s="148"/>
      <c r="C2618" s="148"/>
      <c r="D2618" s="148"/>
      <c r="E2618" s="141"/>
      <c r="F2618" s="141"/>
      <c r="G2618" s="141"/>
      <c r="H2618" s="141"/>
      <c r="I2618" s="141"/>
      <c r="J2618" s="141"/>
      <c r="K2618" s="141"/>
    </row>
    <row r="2619" spans="1:11" x14ac:dyDescent="0.25">
      <c r="A2619" s="148"/>
      <c r="B2619" s="148"/>
      <c r="C2619" s="148"/>
      <c r="D2619" s="148"/>
      <c r="E2619" s="141"/>
      <c r="F2619" s="141"/>
      <c r="G2619" s="141"/>
      <c r="H2619" s="141"/>
      <c r="I2619" s="141"/>
      <c r="J2619" s="141"/>
      <c r="K2619" s="141"/>
    </row>
    <row r="2620" spans="1:11" x14ac:dyDescent="0.25">
      <c r="A2620" s="148"/>
      <c r="B2620" s="148"/>
      <c r="C2620" s="148"/>
      <c r="D2620" s="148"/>
      <c r="E2620" s="141"/>
      <c r="F2620" s="141"/>
      <c r="G2620" s="141"/>
      <c r="H2620" s="141"/>
      <c r="I2620" s="141"/>
      <c r="J2620" s="141"/>
      <c r="K2620" s="141"/>
    </row>
    <row r="2621" spans="1:11" x14ac:dyDescent="0.25">
      <c r="A2621" s="148"/>
      <c r="B2621" s="148"/>
      <c r="C2621" s="148"/>
      <c r="D2621" s="148"/>
      <c r="E2621" s="141"/>
      <c r="F2621" s="141"/>
      <c r="G2621" s="141"/>
      <c r="H2621" s="141"/>
      <c r="I2621" s="141"/>
      <c r="J2621" s="141"/>
      <c r="K2621" s="141"/>
    </row>
    <row r="2622" spans="1:11" x14ac:dyDescent="0.25">
      <c r="A2622" s="148"/>
      <c r="B2622" s="148"/>
      <c r="C2622" s="148"/>
      <c r="D2622" s="148"/>
      <c r="E2622" s="141"/>
      <c r="F2622" s="141"/>
      <c r="G2622" s="141"/>
      <c r="H2622" s="141"/>
      <c r="I2622" s="141"/>
      <c r="J2622" s="141"/>
      <c r="K2622" s="141"/>
    </row>
    <row r="2623" spans="1:11" x14ac:dyDescent="0.25">
      <c r="A2623" s="148"/>
      <c r="B2623" s="148"/>
      <c r="C2623" s="148"/>
      <c r="D2623" s="148"/>
      <c r="E2623" s="141"/>
      <c r="F2623" s="141"/>
      <c r="G2623" s="141"/>
      <c r="H2623" s="141"/>
      <c r="I2623" s="141"/>
      <c r="J2623" s="141"/>
      <c r="K2623" s="141"/>
    </row>
    <row r="2624" spans="1:11" x14ac:dyDescent="0.25">
      <c r="A2624" s="148"/>
      <c r="B2624" s="148"/>
      <c r="C2624" s="148"/>
      <c r="D2624" s="148"/>
      <c r="E2624" s="141"/>
      <c r="F2624" s="141"/>
      <c r="G2624" s="141"/>
      <c r="H2624" s="141"/>
      <c r="I2624" s="141"/>
      <c r="J2624" s="141"/>
      <c r="K2624" s="141"/>
    </row>
    <row r="2625" spans="1:11" x14ac:dyDescent="0.25">
      <c r="A2625" s="148"/>
      <c r="B2625" s="148"/>
      <c r="C2625" s="148"/>
      <c r="D2625" s="148"/>
      <c r="E2625" s="141"/>
      <c r="F2625" s="141"/>
      <c r="G2625" s="141"/>
      <c r="H2625" s="141"/>
      <c r="I2625" s="141"/>
      <c r="J2625" s="141"/>
      <c r="K2625" s="141"/>
    </row>
    <row r="2626" spans="1:11" x14ac:dyDescent="0.25">
      <c r="A2626" s="148"/>
      <c r="B2626" s="148"/>
      <c r="C2626" s="148"/>
      <c r="D2626" s="148"/>
      <c r="E2626" s="141"/>
      <c r="F2626" s="141"/>
      <c r="G2626" s="141"/>
      <c r="H2626" s="141"/>
      <c r="I2626" s="141"/>
      <c r="J2626" s="141"/>
      <c r="K2626" s="141"/>
    </row>
    <row r="2627" spans="1:11" x14ac:dyDescent="0.25">
      <c r="A2627" s="148"/>
      <c r="B2627" s="148"/>
      <c r="C2627" s="148"/>
      <c r="D2627" s="148"/>
      <c r="E2627" s="141"/>
      <c r="F2627" s="141"/>
      <c r="G2627" s="141"/>
      <c r="H2627" s="141"/>
      <c r="I2627" s="141"/>
      <c r="J2627" s="141"/>
      <c r="K2627" s="141"/>
    </row>
    <row r="2628" spans="1:11" x14ac:dyDescent="0.25">
      <c r="A2628" s="148"/>
      <c r="B2628" s="148"/>
      <c r="C2628" s="148"/>
      <c r="D2628" s="148"/>
      <c r="E2628" s="141"/>
      <c r="F2628" s="141"/>
      <c r="G2628" s="141"/>
      <c r="H2628" s="141"/>
      <c r="I2628" s="141"/>
      <c r="J2628" s="141"/>
      <c r="K2628" s="141"/>
    </row>
    <row r="2629" spans="1:11" x14ac:dyDescent="0.25">
      <c r="A2629" s="148"/>
      <c r="B2629" s="148"/>
      <c r="C2629" s="148"/>
      <c r="D2629" s="148"/>
      <c r="E2629" s="141"/>
      <c r="F2629" s="141"/>
      <c r="G2629" s="141"/>
      <c r="H2629" s="141"/>
      <c r="I2629" s="141"/>
      <c r="J2629" s="141"/>
      <c r="K2629" s="141"/>
    </row>
    <row r="2630" spans="1:11" x14ac:dyDescent="0.25">
      <c r="A2630" s="148"/>
      <c r="B2630" s="148"/>
      <c r="C2630" s="148"/>
      <c r="D2630" s="148"/>
      <c r="E2630" s="141"/>
      <c r="F2630" s="141"/>
      <c r="G2630" s="141"/>
      <c r="H2630" s="141"/>
      <c r="I2630" s="141"/>
      <c r="J2630" s="141"/>
      <c r="K2630" s="141"/>
    </row>
    <row r="2631" spans="1:11" x14ac:dyDescent="0.25">
      <c r="A2631" s="148"/>
      <c r="B2631" s="148"/>
      <c r="C2631" s="148"/>
      <c r="D2631" s="148"/>
      <c r="E2631" s="141"/>
      <c r="F2631" s="141"/>
      <c r="G2631" s="141"/>
      <c r="H2631" s="141"/>
      <c r="I2631" s="141"/>
      <c r="J2631" s="141"/>
      <c r="K2631" s="141"/>
    </row>
    <row r="2632" spans="1:11" x14ac:dyDescent="0.25">
      <c r="A2632" s="148"/>
      <c r="B2632" s="148"/>
      <c r="C2632" s="148"/>
      <c r="D2632" s="148"/>
      <c r="E2632" s="141"/>
      <c r="F2632" s="141"/>
      <c r="G2632" s="141"/>
      <c r="H2632" s="141"/>
      <c r="I2632" s="141"/>
      <c r="J2632" s="141"/>
      <c r="K2632" s="141"/>
    </row>
    <row r="2633" spans="1:11" x14ac:dyDescent="0.25">
      <c r="A2633" s="148"/>
      <c r="B2633" s="148"/>
      <c r="C2633" s="148"/>
      <c r="D2633" s="148"/>
      <c r="E2633" s="141"/>
      <c r="F2633" s="141"/>
      <c r="G2633" s="141"/>
      <c r="H2633" s="141"/>
      <c r="I2633" s="141"/>
      <c r="J2633" s="141"/>
      <c r="K2633" s="141"/>
    </row>
    <row r="2634" spans="1:11" x14ac:dyDescent="0.25">
      <c r="A2634" s="148"/>
      <c r="B2634" s="148"/>
      <c r="C2634" s="148"/>
      <c r="D2634" s="148"/>
      <c r="E2634" s="141"/>
      <c r="F2634" s="141"/>
      <c r="G2634" s="141"/>
      <c r="H2634" s="141"/>
      <c r="I2634" s="141"/>
      <c r="J2634" s="141"/>
      <c r="K2634" s="141"/>
    </row>
    <row r="2635" spans="1:11" x14ac:dyDescent="0.25">
      <c r="A2635" s="148"/>
      <c r="B2635" s="148"/>
      <c r="C2635" s="148"/>
      <c r="D2635" s="148"/>
      <c r="E2635" s="141"/>
      <c r="F2635" s="141"/>
      <c r="G2635" s="141"/>
      <c r="H2635" s="141"/>
      <c r="I2635" s="141"/>
      <c r="J2635" s="141"/>
      <c r="K2635" s="141"/>
    </row>
    <row r="2636" spans="1:11" x14ac:dyDescent="0.25">
      <c r="A2636" s="148"/>
      <c r="B2636" s="148"/>
      <c r="C2636" s="148"/>
      <c r="D2636" s="148"/>
      <c r="E2636" s="141"/>
      <c r="F2636" s="141"/>
      <c r="G2636" s="141"/>
      <c r="H2636" s="141"/>
      <c r="I2636" s="141"/>
      <c r="J2636" s="141"/>
      <c r="K2636" s="141"/>
    </row>
    <row r="2637" spans="1:11" x14ac:dyDescent="0.25">
      <c r="A2637" s="148"/>
      <c r="B2637" s="148"/>
      <c r="C2637" s="148"/>
      <c r="D2637" s="148"/>
      <c r="E2637" s="141"/>
      <c r="F2637" s="141"/>
      <c r="G2637" s="141"/>
      <c r="H2637" s="141"/>
      <c r="I2637" s="141"/>
      <c r="J2637" s="141"/>
      <c r="K2637" s="141"/>
    </row>
    <row r="2638" spans="1:11" x14ac:dyDescent="0.25">
      <c r="A2638" s="148"/>
      <c r="B2638" s="148"/>
      <c r="C2638" s="148"/>
      <c r="D2638" s="148"/>
      <c r="E2638" s="141"/>
      <c r="F2638" s="141"/>
      <c r="G2638" s="141"/>
      <c r="H2638" s="141"/>
      <c r="I2638" s="141"/>
      <c r="J2638" s="141"/>
      <c r="K2638" s="141"/>
    </row>
    <row r="2639" spans="1:11" x14ac:dyDescent="0.25">
      <c r="A2639" s="148"/>
      <c r="B2639" s="148"/>
      <c r="C2639" s="148"/>
      <c r="D2639" s="148"/>
      <c r="E2639" s="141"/>
      <c r="F2639" s="141"/>
      <c r="G2639" s="141"/>
      <c r="H2639" s="141"/>
      <c r="I2639" s="141"/>
      <c r="J2639" s="141"/>
      <c r="K2639" s="141"/>
    </row>
    <row r="2640" spans="1:11" x14ac:dyDescent="0.25">
      <c r="A2640" s="148"/>
      <c r="B2640" s="148"/>
      <c r="C2640" s="148"/>
      <c r="D2640" s="148"/>
      <c r="E2640" s="141"/>
      <c r="F2640" s="141"/>
      <c r="G2640" s="141"/>
      <c r="H2640" s="141"/>
      <c r="I2640" s="141"/>
      <c r="J2640" s="141"/>
      <c r="K2640" s="141"/>
    </row>
    <row r="2641" spans="1:11" x14ac:dyDescent="0.25">
      <c r="A2641" s="148"/>
      <c r="B2641" s="148"/>
      <c r="C2641" s="148"/>
      <c r="D2641" s="148"/>
      <c r="E2641" s="141"/>
      <c r="F2641" s="141"/>
      <c r="G2641" s="141"/>
      <c r="H2641" s="141"/>
      <c r="I2641" s="141"/>
      <c r="J2641" s="141"/>
      <c r="K2641" s="141"/>
    </row>
    <row r="2642" spans="1:11" x14ac:dyDescent="0.25">
      <c r="A2642" s="148"/>
      <c r="B2642" s="148"/>
      <c r="C2642" s="148"/>
      <c r="D2642" s="148"/>
      <c r="E2642" s="141"/>
      <c r="F2642" s="141"/>
      <c r="G2642" s="141"/>
      <c r="H2642" s="141"/>
      <c r="I2642" s="141"/>
      <c r="J2642" s="141"/>
      <c r="K2642" s="141"/>
    </row>
    <row r="2643" spans="1:11" x14ac:dyDescent="0.25">
      <c r="A2643" s="148"/>
      <c r="B2643" s="148"/>
      <c r="C2643" s="148"/>
      <c r="D2643" s="148"/>
      <c r="E2643" s="141"/>
      <c r="F2643" s="141"/>
      <c r="G2643" s="141"/>
      <c r="H2643" s="141"/>
      <c r="I2643" s="141"/>
      <c r="J2643" s="141"/>
      <c r="K2643" s="141"/>
    </row>
    <row r="2644" spans="1:11" x14ac:dyDescent="0.25">
      <c r="A2644" s="148"/>
      <c r="B2644" s="148"/>
      <c r="C2644" s="148"/>
      <c r="D2644" s="148"/>
      <c r="E2644" s="141"/>
      <c r="F2644" s="141"/>
      <c r="G2644" s="141"/>
      <c r="H2644" s="141"/>
      <c r="I2644" s="141"/>
      <c r="J2644" s="141"/>
      <c r="K2644" s="141"/>
    </row>
    <row r="2645" spans="1:11" x14ac:dyDescent="0.25">
      <c r="A2645" s="148"/>
      <c r="B2645" s="148"/>
      <c r="C2645" s="148"/>
      <c r="D2645" s="148"/>
      <c r="E2645" s="141"/>
      <c r="F2645" s="141"/>
      <c r="G2645" s="141"/>
      <c r="H2645" s="141"/>
      <c r="I2645" s="141"/>
      <c r="J2645" s="141"/>
      <c r="K2645" s="141"/>
    </row>
    <row r="2646" spans="1:11" x14ac:dyDescent="0.25">
      <c r="A2646" s="148"/>
      <c r="B2646" s="148"/>
      <c r="C2646" s="148"/>
      <c r="D2646" s="148"/>
      <c r="E2646" s="141"/>
      <c r="F2646" s="141"/>
      <c r="G2646" s="141"/>
      <c r="H2646" s="141"/>
      <c r="I2646" s="141"/>
      <c r="J2646" s="141"/>
      <c r="K2646" s="141"/>
    </row>
    <row r="2647" spans="1:11" x14ac:dyDescent="0.25">
      <c r="A2647" s="148"/>
      <c r="B2647" s="148"/>
      <c r="C2647" s="148"/>
      <c r="D2647" s="148"/>
      <c r="E2647" s="141"/>
      <c r="F2647" s="141"/>
      <c r="G2647" s="141"/>
      <c r="H2647" s="141"/>
      <c r="I2647" s="141"/>
      <c r="J2647" s="141"/>
      <c r="K2647" s="141"/>
    </row>
    <row r="2648" spans="1:11" x14ac:dyDescent="0.25">
      <c r="A2648" s="148"/>
      <c r="B2648" s="148"/>
      <c r="C2648" s="148"/>
      <c r="D2648" s="148"/>
      <c r="E2648" s="141"/>
      <c r="F2648" s="141"/>
      <c r="G2648" s="141"/>
      <c r="H2648" s="141"/>
      <c r="I2648" s="141"/>
      <c r="J2648" s="141"/>
      <c r="K2648" s="141"/>
    </row>
    <row r="2649" spans="1:11" x14ac:dyDescent="0.25">
      <c r="A2649" s="148"/>
      <c r="B2649" s="148"/>
      <c r="C2649" s="148"/>
      <c r="D2649" s="148"/>
      <c r="E2649" s="141"/>
      <c r="F2649" s="141"/>
      <c r="G2649" s="141"/>
      <c r="H2649" s="141"/>
      <c r="I2649" s="141"/>
      <c r="J2649" s="141"/>
      <c r="K2649" s="141"/>
    </row>
    <row r="2650" spans="1:11" x14ac:dyDescent="0.25">
      <c r="A2650" s="148"/>
      <c r="B2650" s="148"/>
      <c r="C2650" s="148"/>
      <c r="D2650" s="148"/>
      <c r="E2650" s="141"/>
      <c r="F2650" s="141"/>
      <c r="G2650" s="141"/>
      <c r="H2650" s="141"/>
      <c r="I2650" s="141"/>
      <c r="J2650" s="141"/>
      <c r="K2650" s="141"/>
    </row>
    <row r="2651" spans="1:11" x14ac:dyDescent="0.25">
      <c r="A2651" s="148"/>
      <c r="B2651" s="148"/>
      <c r="C2651" s="148"/>
      <c r="D2651" s="148"/>
      <c r="E2651" s="141"/>
      <c r="F2651" s="141"/>
      <c r="G2651" s="141"/>
      <c r="H2651" s="141"/>
      <c r="I2651" s="141"/>
      <c r="J2651" s="141"/>
      <c r="K2651" s="141"/>
    </row>
    <row r="2652" spans="1:11" x14ac:dyDescent="0.25">
      <c r="A2652" s="148"/>
      <c r="B2652" s="148"/>
      <c r="C2652" s="148"/>
      <c r="D2652" s="148"/>
      <c r="E2652" s="141"/>
      <c r="F2652" s="141"/>
      <c r="G2652" s="141"/>
      <c r="H2652" s="141"/>
      <c r="I2652" s="141"/>
      <c r="J2652" s="141"/>
      <c r="K2652" s="141"/>
    </row>
    <row r="2653" spans="1:11" x14ac:dyDescent="0.25">
      <c r="A2653" s="148"/>
      <c r="B2653" s="148"/>
      <c r="C2653" s="148"/>
      <c r="D2653" s="148"/>
      <c r="E2653" s="141"/>
      <c r="F2653" s="141"/>
      <c r="G2653" s="141"/>
      <c r="H2653" s="141"/>
      <c r="I2653" s="141"/>
      <c r="J2653" s="141"/>
      <c r="K2653" s="141"/>
    </row>
    <row r="2654" spans="1:11" x14ac:dyDescent="0.25">
      <c r="A2654" s="148"/>
      <c r="B2654" s="148"/>
      <c r="C2654" s="148"/>
      <c r="D2654" s="148"/>
      <c r="E2654" s="141"/>
      <c r="F2654" s="141"/>
      <c r="G2654" s="141"/>
      <c r="H2654" s="141"/>
      <c r="I2654" s="141"/>
      <c r="J2654" s="141"/>
      <c r="K2654" s="141"/>
    </row>
    <row r="2655" spans="1:11" x14ac:dyDescent="0.25">
      <c r="A2655" s="148"/>
      <c r="B2655" s="148"/>
      <c r="C2655" s="148"/>
      <c r="D2655" s="148"/>
      <c r="E2655" s="141"/>
      <c r="F2655" s="141"/>
      <c r="G2655" s="141"/>
      <c r="H2655" s="141"/>
      <c r="I2655" s="141"/>
      <c r="J2655" s="141"/>
      <c r="K2655" s="141"/>
    </row>
    <row r="2656" spans="1:11" x14ac:dyDescent="0.25">
      <c r="A2656" s="148"/>
      <c r="B2656" s="148"/>
      <c r="C2656" s="148"/>
      <c r="D2656" s="148"/>
      <c r="E2656" s="141"/>
      <c r="F2656" s="141"/>
      <c r="G2656" s="141"/>
      <c r="H2656" s="141"/>
      <c r="I2656" s="141"/>
      <c r="J2656" s="141"/>
      <c r="K2656" s="141"/>
    </row>
    <row r="2657" spans="1:11" x14ac:dyDescent="0.25">
      <c r="A2657" s="148"/>
      <c r="B2657" s="148"/>
      <c r="C2657" s="148"/>
      <c r="D2657" s="148"/>
      <c r="E2657" s="141"/>
      <c r="F2657" s="141"/>
      <c r="G2657" s="141"/>
      <c r="H2657" s="141"/>
      <c r="I2657" s="141"/>
      <c r="J2657" s="141"/>
      <c r="K2657" s="141"/>
    </row>
    <row r="2658" spans="1:11" x14ac:dyDescent="0.25">
      <c r="A2658" s="148"/>
      <c r="B2658" s="148"/>
      <c r="C2658" s="148"/>
      <c r="D2658" s="148"/>
      <c r="E2658" s="141"/>
      <c r="F2658" s="141"/>
      <c r="G2658" s="141"/>
      <c r="H2658" s="141"/>
      <c r="I2658" s="141"/>
      <c r="J2658" s="141"/>
      <c r="K2658" s="141"/>
    </row>
    <row r="2659" spans="1:11" x14ac:dyDescent="0.25">
      <c r="A2659" s="148"/>
      <c r="B2659" s="148"/>
      <c r="C2659" s="148"/>
      <c r="D2659" s="148"/>
      <c r="E2659" s="141"/>
      <c r="F2659" s="141"/>
      <c r="G2659" s="141"/>
      <c r="H2659" s="141"/>
      <c r="I2659" s="141"/>
      <c r="J2659" s="141"/>
      <c r="K2659" s="141"/>
    </row>
    <row r="2660" spans="1:11" x14ac:dyDescent="0.25">
      <c r="A2660" s="148"/>
      <c r="B2660" s="148"/>
      <c r="C2660" s="148"/>
      <c r="D2660" s="148"/>
      <c r="E2660" s="141"/>
      <c r="F2660" s="141"/>
      <c r="G2660" s="141"/>
      <c r="H2660" s="141"/>
      <c r="I2660" s="141"/>
      <c r="J2660" s="141"/>
      <c r="K2660" s="141"/>
    </row>
    <row r="2661" spans="1:11" x14ac:dyDescent="0.25">
      <c r="A2661" s="148"/>
      <c r="B2661" s="148"/>
      <c r="C2661" s="148"/>
      <c r="D2661" s="148"/>
      <c r="E2661" s="141"/>
      <c r="F2661" s="141"/>
      <c r="G2661" s="141"/>
      <c r="H2661" s="141"/>
      <c r="I2661" s="141"/>
      <c r="J2661" s="141"/>
      <c r="K2661" s="141"/>
    </row>
    <row r="2662" spans="1:11" x14ac:dyDescent="0.25">
      <c r="A2662" s="148"/>
      <c r="B2662" s="148"/>
      <c r="C2662" s="148"/>
      <c r="D2662" s="148"/>
      <c r="E2662" s="141"/>
      <c r="F2662" s="141"/>
      <c r="G2662" s="141"/>
      <c r="H2662" s="141"/>
      <c r="I2662" s="141"/>
      <c r="J2662" s="141"/>
      <c r="K2662" s="141"/>
    </row>
    <row r="2663" spans="1:11" x14ac:dyDescent="0.25">
      <c r="A2663" s="148"/>
      <c r="B2663" s="148"/>
      <c r="C2663" s="148"/>
      <c r="D2663" s="148"/>
      <c r="E2663" s="141"/>
      <c r="F2663" s="141"/>
      <c r="G2663" s="141"/>
      <c r="H2663" s="141"/>
      <c r="I2663" s="141"/>
      <c r="J2663" s="141"/>
      <c r="K2663" s="141"/>
    </row>
    <row r="2664" spans="1:11" x14ac:dyDescent="0.25">
      <c r="A2664" s="148"/>
      <c r="B2664" s="148"/>
      <c r="C2664" s="148"/>
      <c r="D2664" s="148"/>
      <c r="E2664" s="141"/>
      <c r="F2664" s="141"/>
      <c r="G2664" s="141"/>
      <c r="H2664" s="141"/>
      <c r="I2664" s="141"/>
      <c r="J2664" s="141"/>
      <c r="K2664" s="141"/>
    </row>
    <row r="2665" spans="1:11" x14ac:dyDescent="0.25">
      <c r="A2665" s="148"/>
      <c r="B2665" s="148"/>
      <c r="C2665" s="148"/>
      <c r="D2665" s="148"/>
      <c r="E2665" s="141"/>
      <c r="F2665" s="141"/>
      <c r="G2665" s="141"/>
      <c r="H2665" s="141"/>
      <c r="I2665" s="141"/>
      <c r="J2665" s="141"/>
      <c r="K2665" s="141"/>
    </row>
    <row r="2666" spans="1:11" x14ac:dyDescent="0.25">
      <c r="A2666" s="148"/>
      <c r="B2666" s="148"/>
      <c r="C2666" s="148"/>
      <c r="D2666" s="148"/>
      <c r="E2666" s="141"/>
      <c r="F2666" s="141"/>
      <c r="G2666" s="141"/>
      <c r="H2666" s="141"/>
      <c r="I2666" s="141"/>
      <c r="J2666" s="141"/>
      <c r="K2666" s="141"/>
    </row>
    <row r="2667" spans="1:11" x14ac:dyDescent="0.25">
      <c r="A2667" s="148"/>
      <c r="B2667" s="148"/>
      <c r="C2667" s="148"/>
      <c r="D2667" s="148"/>
      <c r="E2667" s="141"/>
      <c r="F2667" s="141"/>
      <c r="G2667" s="141"/>
      <c r="H2667" s="141"/>
      <c r="I2667" s="141"/>
      <c r="J2667" s="141"/>
      <c r="K2667" s="141"/>
    </row>
    <row r="2668" spans="1:11" x14ac:dyDescent="0.25">
      <c r="A2668" s="148"/>
      <c r="B2668" s="148"/>
      <c r="C2668" s="148"/>
      <c r="D2668" s="148"/>
      <c r="E2668" s="141"/>
      <c r="F2668" s="141"/>
      <c r="G2668" s="141"/>
      <c r="H2668" s="141"/>
      <c r="I2668" s="141"/>
      <c r="J2668" s="141"/>
      <c r="K2668" s="141"/>
    </row>
    <row r="2669" spans="1:11" x14ac:dyDescent="0.25">
      <c r="A2669" s="148"/>
      <c r="B2669" s="148"/>
      <c r="C2669" s="148"/>
      <c r="D2669" s="148"/>
      <c r="E2669" s="141"/>
      <c r="F2669" s="141"/>
      <c r="G2669" s="141"/>
      <c r="H2669" s="141"/>
      <c r="I2669" s="141"/>
      <c r="J2669" s="141"/>
      <c r="K2669" s="141"/>
    </row>
    <row r="2670" spans="1:11" x14ac:dyDescent="0.25">
      <c r="A2670" s="148"/>
      <c r="B2670" s="148"/>
      <c r="C2670" s="148"/>
      <c r="D2670" s="148"/>
      <c r="E2670" s="141"/>
      <c r="F2670" s="141"/>
      <c r="G2670" s="141"/>
      <c r="H2670" s="141"/>
      <c r="I2670" s="141"/>
      <c r="J2670" s="141"/>
      <c r="K2670" s="141"/>
    </row>
    <row r="2671" spans="1:11" x14ac:dyDescent="0.25">
      <c r="A2671" s="148"/>
      <c r="B2671" s="148"/>
      <c r="C2671" s="148"/>
      <c r="D2671" s="148"/>
      <c r="E2671" s="141"/>
      <c r="F2671" s="141"/>
      <c r="G2671" s="141"/>
      <c r="H2671" s="141"/>
      <c r="I2671" s="141"/>
      <c r="J2671" s="141"/>
      <c r="K2671" s="141"/>
    </row>
    <row r="2672" spans="1:11" x14ac:dyDescent="0.25">
      <c r="A2672" s="148"/>
      <c r="B2672" s="148"/>
      <c r="C2672" s="148"/>
      <c r="D2672" s="148"/>
      <c r="E2672" s="141"/>
      <c r="F2672" s="141"/>
      <c r="G2672" s="141"/>
      <c r="H2672" s="141"/>
      <c r="I2672" s="141"/>
      <c r="J2672" s="141"/>
      <c r="K2672" s="141"/>
    </row>
    <row r="2673" spans="1:11" x14ac:dyDescent="0.25">
      <c r="A2673" s="148"/>
      <c r="B2673" s="148"/>
      <c r="C2673" s="148"/>
      <c r="D2673" s="148"/>
      <c r="E2673" s="141"/>
      <c r="F2673" s="141"/>
      <c r="G2673" s="141"/>
      <c r="H2673" s="141"/>
      <c r="I2673" s="141"/>
      <c r="J2673" s="141"/>
      <c r="K2673" s="141"/>
    </row>
    <row r="2674" spans="1:11" x14ac:dyDescent="0.25">
      <c r="A2674" s="148"/>
      <c r="B2674" s="148"/>
      <c r="C2674" s="148"/>
      <c r="D2674" s="148"/>
      <c r="E2674" s="141"/>
      <c r="F2674" s="141"/>
      <c r="G2674" s="141"/>
      <c r="H2674" s="141"/>
      <c r="I2674" s="141"/>
      <c r="J2674" s="141"/>
      <c r="K2674" s="141"/>
    </row>
    <row r="2675" spans="1:11" x14ac:dyDescent="0.25">
      <c r="A2675" s="148"/>
      <c r="B2675" s="148"/>
      <c r="C2675" s="148"/>
      <c r="D2675" s="148"/>
      <c r="E2675" s="141"/>
      <c r="F2675" s="141"/>
      <c r="G2675" s="141"/>
      <c r="H2675" s="141"/>
      <c r="I2675" s="141"/>
      <c r="J2675" s="141"/>
      <c r="K2675" s="141"/>
    </row>
    <row r="2676" spans="1:11" x14ac:dyDescent="0.25">
      <c r="A2676" s="148"/>
      <c r="B2676" s="148"/>
      <c r="C2676" s="148"/>
      <c r="D2676" s="148"/>
      <c r="E2676" s="141"/>
      <c r="F2676" s="141"/>
      <c r="G2676" s="141"/>
      <c r="H2676" s="141"/>
      <c r="I2676" s="141"/>
      <c r="J2676" s="141"/>
      <c r="K2676" s="141"/>
    </row>
    <row r="2677" spans="1:11" x14ac:dyDescent="0.25">
      <c r="A2677" s="148"/>
      <c r="B2677" s="148"/>
      <c r="C2677" s="148"/>
      <c r="D2677" s="148"/>
      <c r="E2677" s="141"/>
      <c r="F2677" s="141"/>
      <c r="G2677" s="141"/>
      <c r="H2677" s="141"/>
      <c r="I2677" s="141"/>
      <c r="J2677" s="141"/>
      <c r="K2677" s="141"/>
    </row>
    <row r="2678" spans="1:11" x14ac:dyDescent="0.25">
      <c r="A2678" s="148"/>
      <c r="B2678" s="148"/>
      <c r="C2678" s="148"/>
      <c r="D2678" s="148"/>
      <c r="E2678" s="141"/>
      <c r="F2678" s="141"/>
      <c r="G2678" s="141"/>
      <c r="H2678" s="141"/>
      <c r="I2678" s="141"/>
      <c r="J2678" s="141"/>
      <c r="K2678" s="141"/>
    </row>
    <row r="2679" spans="1:11" x14ac:dyDescent="0.25">
      <c r="A2679" s="148"/>
      <c r="B2679" s="148"/>
      <c r="C2679" s="148"/>
      <c r="D2679" s="148"/>
      <c r="E2679" s="141"/>
      <c r="F2679" s="141"/>
      <c r="G2679" s="141"/>
      <c r="H2679" s="141"/>
      <c r="I2679" s="141"/>
      <c r="J2679" s="141"/>
      <c r="K2679" s="141"/>
    </row>
    <row r="2680" spans="1:11" x14ac:dyDescent="0.25">
      <c r="A2680" s="148"/>
      <c r="B2680" s="148"/>
      <c r="C2680" s="148"/>
      <c r="D2680" s="148"/>
      <c r="E2680" s="141"/>
      <c r="F2680" s="141"/>
      <c r="G2680" s="141"/>
      <c r="H2680" s="141"/>
      <c r="I2680" s="141"/>
      <c r="J2680" s="141"/>
      <c r="K2680" s="141"/>
    </row>
    <row r="2681" spans="1:11" x14ac:dyDescent="0.25">
      <c r="A2681" s="148"/>
      <c r="B2681" s="148"/>
      <c r="C2681" s="148"/>
      <c r="D2681" s="148"/>
      <c r="E2681" s="141"/>
      <c r="F2681" s="141"/>
      <c r="G2681" s="141"/>
      <c r="H2681" s="141"/>
      <c r="I2681" s="141"/>
      <c r="J2681" s="141"/>
      <c r="K2681" s="141"/>
    </row>
    <row r="2682" spans="1:11" x14ac:dyDescent="0.25">
      <c r="A2682" s="148"/>
      <c r="B2682" s="148"/>
      <c r="C2682" s="148"/>
      <c r="D2682" s="148"/>
      <c r="E2682" s="141"/>
      <c r="F2682" s="141"/>
      <c r="G2682" s="141"/>
      <c r="H2682" s="141"/>
      <c r="I2682" s="141"/>
      <c r="J2682" s="141"/>
      <c r="K2682" s="141"/>
    </row>
    <row r="2683" spans="1:11" x14ac:dyDescent="0.25">
      <c r="A2683" s="148"/>
      <c r="B2683" s="148"/>
      <c r="C2683" s="148"/>
      <c r="D2683" s="148"/>
      <c r="E2683" s="141"/>
      <c r="F2683" s="141"/>
      <c r="G2683" s="141"/>
      <c r="H2683" s="141"/>
      <c r="I2683" s="141"/>
      <c r="J2683" s="141"/>
      <c r="K2683" s="141"/>
    </row>
    <row r="2684" spans="1:11" x14ac:dyDescent="0.25">
      <c r="A2684" s="148"/>
      <c r="B2684" s="148"/>
      <c r="C2684" s="148"/>
      <c r="D2684" s="148"/>
      <c r="E2684" s="141"/>
      <c r="F2684" s="141"/>
      <c r="G2684" s="141"/>
      <c r="H2684" s="141"/>
      <c r="I2684" s="141"/>
      <c r="J2684" s="141"/>
      <c r="K2684" s="141"/>
    </row>
    <row r="2685" spans="1:11" x14ac:dyDescent="0.25">
      <c r="A2685" s="148"/>
      <c r="B2685" s="148"/>
      <c r="C2685" s="148"/>
      <c r="D2685" s="148"/>
      <c r="E2685" s="141"/>
      <c r="F2685" s="141"/>
      <c r="G2685" s="141"/>
      <c r="H2685" s="141"/>
      <c r="I2685" s="141"/>
      <c r="J2685" s="141"/>
      <c r="K2685" s="141"/>
    </row>
    <row r="2686" spans="1:11" x14ac:dyDescent="0.25">
      <c r="A2686" s="148"/>
      <c r="B2686" s="148"/>
      <c r="C2686" s="148"/>
      <c r="D2686" s="148"/>
      <c r="E2686" s="141"/>
      <c r="F2686" s="141"/>
      <c r="G2686" s="141"/>
      <c r="H2686" s="141"/>
      <c r="I2686" s="141"/>
      <c r="J2686" s="141"/>
      <c r="K2686" s="141"/>
    </row>
    <row r="2687" spans="1:11" x14ac:dyDescent="0.25">
      <c r="A2687" s="148"/>
      <c r="B2687" s="148"/>
      <c r="C2687" s="148"/>
      <c r="D2687" s="148"/>
      <c r="E2687" s="141"/>
      <c r="F2687" s="141"/>
      <c r="G2687" s="141"/>
      <c r="H2687" s="141"/>
      <c r="I2687" s="141"/>
      <c r="J2687" s="141"/>
      <c r="K2687" s="141"/>
    </row>
    <row r="2688" spans="1:11" x14ac:dyDescent="0.25">
      <c r="A2688" s="148"/>
      <c r="B2688" s="148"/>
      <c r="C2688" s="148"/>
      <c r="D2688" s="148"/>
      <c r="E2688" s="141"/>
      <c r="F2688" s="141"/>
      <c r="G2688" s="141"/>
      <c r="H2688" s="141"/>
      <c r="I2688" s="141"/>
      <c r="J2688" s="141"/>
      <c r="K2688" s="141"/>
    </row>
    <row r="2689" spans="1:11" x14ac:dyDescent="0.25">
      <c r="A2689" s="148"/>
      <c r="B2689" s="148"/>
      <c r="C2689" s="148"/>
      <c r="D2689" s="148"/>
      <c r="E2689" s="141"/>
      <c r="F2689" s="141"/>
      <c r="G2689" s="141"/>
      <c r="H2689" s="141"/>
      <c r="I2689" s="141"/>
      <c r="J2689" s="141"/>
      <c r="K2689" s="141"/>
    </row>
    <row r="2690" spans="1:11" x14ac:dyDescent="0.25">
      <c r="A2690" s="148"/>
      <c r="B2690" s="148"/>
      <c r="C2690" s="148"/>
      <c r="D2690" s="148"/>
      <c r="E2690" s="141"/>
      <c r="F2690" s="141"/>
      <c r="G2690" s="141"/>
      <c r="H2690" s="141"/>
      <c r="I2690" s="141"/>
      <c r="J2690" s="141"/>
      <c r="K2690" s="141"/>
    </row>
    <row r="2691" spans="1:11" x14ac:dyDescent="0.25">
      <c r="A2691" s="148"/>
      <c r="B2691" s="148"/>
      <c r="C2691" s="148"/>
      <c r="D2691" s="148"/>
      <c r="E2691" s="141"/>
      <c r="F2691" s="141"/>
      <c r="G2691" s="141"/>
      <c r="H2691" s="141"/>
      <c r="I2691" s="141"/>
      <c r="J2691" s="141"/>
      <c r="K2691" s="141"/>
    </row>
    <row r="2692" spans="1:11" x14ac:dyDescent="0.25">
      <c r="A2692" s="148"/>
      <c r="B2692" s="148"/>
      <c r="C2692" s="148"/>
      <c r="D2692" s="148"/>
      <c r="E2692" s="141"/>
      <c r="F2692" s="141"/>
      <c r="G2692" s="141"/>
      <c r="H2692" s="141"/>
      <c r="I2692" s="141"/>
      <c r="J2692" s="141"/>
      <c r="K2692" s="141"/>
    </row>
    <row r="2693" spans="1:11" x14ac:dyDescent="0.25">
      <c r="A2693" s="148"/>
      <c r="B2693" s="148"/>
      <c r="C2693" s="148"/>
      <c r="D2693" s="148"/>
      <c r="E2693" s="141"/>
      <c r="F2693" s="141"/>
      <c r="G2693" s="141"/>
      <c r="H2693" s="141"/>
      <c r="I2693" s="141"/>
      <c r="J2693" s="141"/>
      <c r="K2693" s="141"/>
    </row>
    <row r="2694" spans="1:11" x14ac:dyDescent="0.25">
      <c r="A2694" s="148"/>
      <c r="B2694" s="148"/>
      <c r="C2694" s="148"/>
      <c r="D2694" s="148"/>
      <c r="E2694" s="141"/>
      <c r="F2694" s="141"/>
      <c r="G2694" s="141"/>
      <c r="H2694" s="141"/>
      <c r="I2694" s="141"/>
      <c r="J2694" s="141"/>
      <c r="K2694" s="141"/>
    </row>
    <row r="2695" spans="1:11" x14ac:dyDescent="0.25">
      <c r="A2695" s="148"/>
      <c r="B2695" s="148"/>
      <c r="C2695" s="148"/>
      <c r="D2695" s="148"/>
      <c r="E2695" s="141"/>
      <c r="F2695" s="141"/>
      <c r="G2695" s="141"/>
      <c r="H2695" s="141"/>
      <c r="I2695" s="141"/>
      <c r="J2695" s="141"/>
      <c r="K2695" s="141"/>
    </row>
    <row r="2696" spans="1:11" x14ac:dyDescent="0.25">
      <c r="A2696" s="148"/>
      <c r="B2696" s="148"/>
      <c r="C2696" s="148"/>
      <c r="D2696" s="148"/>
      <c r="E2696" s="141"/>
      <c r="F2696" s="141"/>
      <c r="G2696" s="141"/>
      <c r="H2696" s="141"/>
      <c r="I2696" s="141"/>
      <c r="J2696" s="141"/>
      <c r="K2696" s="141"/>
    </row>
    <row r="2697" spans="1:11" x14ac:dyDescent="0.25">
      <c r="A2697" s="148"/>
      <c r="B2697" s="148"/>
      <c r="C2697" s="148"/>
      <c r="D2697" s="148"/>
      <c r="E2697" s="141"/>
      <c r="F2697" s="141"/>
      <c r="G2697" s="141"/>
      <c r="H2697" s="141"/>
      <c r="I2697" s="141"/>
      <c r="J2697" s="141"/>
      <c r="K2697" s="141"/>
    </row>
    <row r="2698" spans="1:11" x14ac:dyDescent="0.25">
      <c r="A2698" s="148"/>
      <c r="B2698" s="148"/>
      <c r="C2698" s="148"/>
      <c r="D2698" s="148"/>
      <c r="E2698" s="141"/>
      <c r="F2698" s="141"/>
      <c r="G2698" s="141"/>
      <c r="H2698" s="141"/>
      <c r="I2698" s="141"/>
      <c r="J2698" s="141"/>
      <c r="K2698" s="141"/>
    </row>
    <row r="2699" spans="1:11" x14ac:dyDescent="0.25">
      <c r="A2699" s="148"/>
      <c r="B2699" s="148"/>
      <c r="C2699" s="148"/>
      <c r="D2699" s="148"/>
      <c r="E2699" s="141"/>
      <c r="F2699" s="141"/>
      <c r="G2699" s="141"/>
      <c r="H2699" s="141"/>
      <c r="I2699" s="141"/>
      <c r="J2699" s="141"/>
      <c r="K2699" s="141"/>
    </row>
    <row r="2700" spans="1:11" x14ac:dyDescent="0.25">
      <c r="A2700" s="148"/>
      <c r="B2700" s="148"/>
      <c r="C2700" s="148"/>
      <c r="D2700" s="148"/>
      <c r="E2700" s="141"/>
      <c r="F2700" s="141"/>
      <c r="G2700" s="141"/>
      <c r="H2700" s="141"/>
      <c r="I2700" s="141"/>
      <c r="J2700" s="141"/>
      <c r="K2700" s="141"/>
    </row>
    <row r="2701" spans="1:11" x14ac:dyDescent="0.25">
      <c r="A2701" s="148"/>
      <c r="B2701" s="148"/>
      <c r="C2701" s="148"/>
      <c r="D2701" s="148"/>
      <c r="E2701" s="141"/>
      <c r="F2701" s="141"/>
      <c r="G2701" s="141"/>
      <c r="H2701" s="141"/>
      <c r="I2701" s="141"/>
      <c r="J2701" s="141"/>
      <c r="K2701" s="141"/>
    </row>
    <row r="2702" spans="1:11" x14ac:dyDescent="0.25">
      <c r="A2702" s="148"/>
      <c r="B2702" s="148"/>
      <c r="C2702" s="148"/>
      <c r="D2702" s="148"/>
      <c r="E2702" s="141"/>
      <c r="F2702" s="141"/>
      <c r="G2702" s="141"/>
      <c r="H2702" s="141"/>
      <c r="I2702" s="141"/>
      <c r="J2702" s="141"/>
      <c r="K2702" s="141"/>
    </row>
    <row r="2703" spans="1:11" x14ac:dyDescent="0.25">
      <c r="A2703" s="148"/>
      <c r="B2703" s="148"/>
      <c r="C2703" s="148"/>
      <c r="D2703" s="148"/>
      <c r="E2703" s="141"/>
      <c r="F2703" s="141"/>
      <c r="G2703" s="141"/>
      <c r="H2703" s="141"/>
      <c r="I2703" s="141"/>
      <c r="J2703" s="141"/>
      <c r="K2703" s="141"/>
    </row>
    <row r="2704" spans="1:11" x14ac:dyDescent="0.25">
      <c r="A2704" s="148"/>
      <c r="B2704" s="148"/>
      <c r="C2704" s="148"/>
      <c r="D2704" s="148"/>
      <c r="E2704" s="141"/>
      <c r="F2704" s="141"/>
      <c r="G2704" s="141"/>
      <c r="H2704" s="141"/>
      <c r="I2704" s="141"/>
      <c r="J2704" s="141"/>
      <c r="K2704" s="141"/>
    </row>
    <row r="2705" spans="1:11" x14ac:dyDescent="0.25">
      <c r="A2705" s="148"/>
      <c r="B2705" s="148"/>
      <c r="C2705" s="148"/>
      <c r="D2705" s="148"/>
      <c r="E2705" s="141"/>
      <c r="F2705" s="141"/>
      <c r="G2705" s="141"/>
      <c r="H2705" s="141"/>
      <c r="I2705" s="141"/>
      <c r="J2705" s="141"/>
      <c r="K2705" s="141"/>
    </row>
    <row r="2706" spans="1:11" x14ac:dyDescent="0.25">
      <c r="A2706" s="148"/>
      <c r="B2706" s="148"/>
      <c r="C2706" s="148"/>
      <c r="D2706" s="148"/>
      <c r="E2706" s="141"/>
      <c r="F2706" s="141"/>
      <c r="G2706" s="141"/>
      <c r="H2706" s="141"/>
      <c r="I2706" s="141"/>
      <c r="J2706" s="141"/>
      <c r="K2706" s="141"/>
    </row>
    <row r="2707" spans="1:11" x14ac:dyDescent="0.25">
      <c r="A2707" s="148"/>
      <c r="B2707" s="148"/>
      <c r="C2707" s="148"/>
      <c r="D2707" s="148"/>
      <c r="E2707" s="141"/>
      <c r="F2707" s="141"/>
      <c r="G2707" s="141"/>
      <c r="H2707" s="141"/>
      <c r="I2707" s="141"/>
      <c r="J2707" s="141"/>
      <c r="K2707" s="141"/>
    </row>
    <row r="2708" spans="1:11" x14ac:dyDescent="0.25">
      <c r="A2708" s="148"/>
      <c r="B2708" s="148"/>
      <c r="C2708" s="148"/>
      <c r="D2708" s="148"/>
      <c r="E2708" s="141"/>
      <c r="F2708" s="141"/>
      <c r="G2708" s="141"/>
      <c r="H2708" s="141"/>
      <c r="I2708" s="141"/>
      <c r="J2708" s="141"/>
      <c r="K2708" s="141"/>
    </row>
    <row r="2709" spans="1:11" x14ac:dyDescent="0.25">
      <c r="A2709" s="148"/>
      <c r="B2709" s="148"/>
      <c r="C2709" s="148"/>
      <c r="D2709" s="148"/>
      <c r="E2709" s="141"/>
      <c r="F2709" s="141"/>
      <c r="G2709" s="141"/>
      <c r="H2709" s="141"/>
      <c r="I2709" s="141"/>
      <c r="J2709" s="141"/>
      <c r="K2709" s="141"/>
    </row>
    <row r="2710" spans="1:11" x14ac:dyDescent="0.25">
      <c r="A2710" s="148"/>
      <c r="B2710" s="148"/>
      <c r="C2710" s="148"/>
      <c r="D2710" s="148"/>
      <c r="E2710" s="141"/>
      <c r="F2710" s="141"/>
      <c r="G2710" s="141"/>
      <c r="H2710" s="141"/>
      <c r="I2710" s="141"/>
      <c r="J2710" s="141"/>
      <c r="K2710" s="141"/>
    </row>
    <row r="2711" spans="1:11" x14ac:dyDescent="0.25">
      <c r="A2711" s="148"/>
      <c r="B2711" s="148"/>
      <c r="C2711" s="148"/>
      <c r="D2711" s="148"/>
      <c r="E2711" s="141"/>
      <c r="F2711" s="141"/>
      <c r="G2711" s="141"/>
      <c r="H2711" s="141"/>
      <c r="I2711" s="141"/>
      <c r="J2711" s="141"/>
      <c r="K2711" s="141"/>
    </row>
    <row r="2712" spans="1:11" x14ac:dyDescent="0.25">
      <c r="A2712" s="148"/>
      <c r="B2712" s="148"/>
      <c r="C2712" s="148"/>
      <c r="D2712" s="148"/>
      <c r="E2712" s="141"/>
      <c r="F2712" s="141"/>
      <c r="G2712" s="141"/>
      <c r="H2712" s="141"/>
      <c r="I2712" s="141"/>
      <c r="J2712" s="141"/>
      <c r="K2712" s="141"/>
    </row>
    <row r="2713" spans="1:11" x14ac:dyDescent="0.25">
      <c r="A2713" s="148"/>
      <c r="B2713" s="148"/>
      <c r="C2713" s="148"/>
      <c r="D2713" s="148"/>
      <c r="E2713" s="141"/>
      <c r="F2713" s="141"/>
      <c r="G2713" s="141"/>
      <c r="H2713" s="141"/>
      <c r="I2713" s="141"/>
      <c r="J2713" s="141"/>
      <c r="K2713" s="141"/>
    </row>
    <row r="2714" spans="1:11" x14ac:dyDescent="0.25">
      <c r="A2714" s="148"/>
      <c r="B2714" s="148"/>
      <c r="C2714" s="148"/>
      <c r="D2714" s="148"/>
      <c r="E2714" s="141"/>
      <c r="F2714" s="141"/>
      <c r="G2714" s="141"/>
      <c r="H2714" s="141"/>
      <c r="I2714" s="141"/>
      <c r="J2714" s="141"/>
      <c r="K2714" s="141"/>
    </row>
    <row r="2715" spans="1:11" x14ac:dyDescent="0.25">
      <c r="A2715" s="148"/>
      <c r="B2715" s="148"/>
      <c r="C2715" s="148"/>
      <c r="D2715" s="148"/>
      <c r="E2715" s="141"/>
      <c r="F2715" s="141"/>
      <c r="G2715" s="141"/>
      <c r="H2715" s="141"/>
      <c r="I2715" s="141"/>
      <c r="J2715" s="141"/>
      <c r="K2715" s="141"/>
    </row>
    <row r="2716" spans="1:11" x14ac:dyDescent="0.25">
      <c r="A2716" s="148"/>
      <c r="B2716" s="148"/>
      <c r="C2716" s="148"/>
      <c r="D2716" s="148"/>
      <c r="E2716" s="141"/>
      <c r="F2716" s="141"/>
      <c r="G2716" s="141"/>
      <c r="H2716" s="141"/>
      <c r="I2716" s="141"/>
      <c r="J2716" s="141"/>
      <c r="K2716" s="141"/>
    </row>
    <row r="2717" spans="1:11" x14ac:dyDescent="0.25">
      <c r="A2717" s="148"/>
      <c r="B2717" s="148"/>
      <c r="C2717" s="148"/>
      <c r="D2717" s="148"/>
      <c r="E2717" s="141"/>
      <c r="F2717" s="141"/>
      <c r="G2717" s="141"/>
      <c r="H2717" s="141"/>
      <c r="I2717" s="141"/>
      <c r="J2717" s="141"/>
      <c r="K2717" s="141"/>
    </row>
    <row r="2718" spans="1:11" x14ac:dyDescent="0.25">
      <c r="A2718" s="148"/>
      <c r="B2718" s="148"/>
      <c r="C2718" s="148"/>
      <c r="D2718" s="148"/>
      <c r="E2718" s="141"/>
      <c r="F2718" s="141"/>
      <c r="G2718" s="141"/>
      <c r="H2718" s="141"/>
      <c r="I2718" s="141"/>
      <c r="J2718" s="141"/>
      <c r="K2718" s="141"/>
    </row>
    <row r="2719" spans="1:11" x14ac:dyDescent="0.25">
      <c r="A2719" s="148"/>
      <c r="B2719" s="148"/>
      <c r="C2719" s="148"/>
      <c r="D2719" s="148"/>
      <c r="E2719" s="141"/>
      <c r="F2719" s="141"/>
      <c r="G2719" s="141"/>
      <c r="H2719" s="141"/>
      <c r="I2719" s="141"/>
      <c r="J2719" s="141"/>
      <c r="K2719" s="141"/>
    </row>
    <row r="2720" spans="1:11" x14ac:dyDescent="0.25">
      <c r="A2720" s="148"/>
      <c r="B2720" s="148"/>
      <c r="C2720" s="148"/>
      <c r="D2720" s="148"/>
      <c r="E2720" s="141"/>
      <c r="F2720" s="141"/>
      <c r="G2720" s="141"/>
      <c r="H2720" s="141"/>
      <c r="I2720" s="141"/>
      <c r="J2720" s="141"/>
      <c r="K2720" s="141"/>
    </row>
    <row r="2721" spans="1:11" x14ac:dyDescent="0.25">
      <c r="A2721" s="148"/>
      <c r="B2721" s="148"/>
      <c r="C2721" s="148"/>
      <c r="D2721" s="148"/>
      <c r="E2721" s="141"/>
      <c r="F2721" s="141"/>
      <c r="G2721" s="141"/>
      <c r="H2721" s="141"/>
      <c r="I2721" s="141"/>
      <c r="J2721" s="141"/>
      <c r="K2721" s="141"/>
    </row>
    <row r="2722" spans="1:11" x14ac:dyDescent="0.25">
      <c r="A2722" s="148"/>
      <c r="B2722" s="148"/>
      <c r="C2722" s="148"/>
      <c r="D2722" s="148"/>
      <c r="E2722" s="141"/>
      <c r="F2722" s="141"/>
      <c r="G2722" s="141"/>
      <c r="H2722" s="141"/>
      <c r="I2722" s="141"/>
      <c r="J2722" s="141"/>
      <c r="K2722" s="141"/>
    </row>
    <row r="2723" spans="1:11" x14ac:dyDescent="0.25">
      <c r="A2723" s="148"/>
      <c r="B2723" s="148"/>
      <c r="C2723" s="148"/>
      <c r="D2723" s="148"/>
      <c r="E2723" s="141"/>
      <c r="F2723" s="141"/>
      <c r="G2723" s="141"/>
      <c r="H2723" s="141"/>
      <c r="I2723" s="141"/>
      <c r="J2723" s="141"/>
      <c r="K2723" s="141"/>
    </row>
    <row r="2724" spans="1:11" x14ac:dyDescent="0.25">
      <c r="A2724" s="148"/>
      <c r="B2724" s="148"/>
      <c r="C2724" s="148"/>
      <c r="D2724" s="148"/>
      <c r="E2724" s="141"/>
      <c r="F2724" s="141"/>
      <c r="G2724" s="141"/>
      <c r="H2724" s="141"/>
      <c r="I2724" s="141"/>
      <c r="J2724" s="141"/>
      <c r="K2724" s="141"/>
    </row>
    <row r="2725" spans="1:11" x14ac:dyDescent="0.25">
      <c r="A2725" s="148"/>
      <c r="B2725" s="148"/>
      <c r="C2725" s="148"/>
      <c r="D2725" s="148"/>
      <c r="E2725" s="141"/>
      <c r="F2725" s="141"/>
      <c r="G2725" s="141"/>
      <c r="H2725" s="141"/>
      <c r="I2725" s="141"/>
      <c r="J2725" s="141"/>
      <c r="K2725" s="141"/>
    </row>
    <row r="2726" spans="1:11" x14ac:dyDescent="0.25">
      <c r="A2726" s="148"/>
      <c r="B2726" s="148"/>
      <c r="C2726" s="148"/>
      <c r="D2726" s="148"/>
      <c r="E2726" s="141"/>
      <c r="F2726" s="141"/>
      <c r="G2726" s="141"/>
      <c r="H2726" s="141"/>
      <c r="I2726" s="141"/>
      <c r="J2726" s="141"/>
      <c r="K2726" s="141"/>
    </row>
    <row r="2727" spans="1:11" x14ac:dyDescent="0.25">
      <c r="A2727" s="148"/>
      <c r="B2727" s="148"/>
      <c r="C2727" s="148"/>
      <c r="D2727" s="148"/>
      <c r="E2727" s="141"/>
      <c r="F2727" s="141"/>
      <c r="G2727" s="141"/>
      <c r="H2727" s="141"/>
      <c r="I2727" s="141"/>
      <c r="J2727" s="141"/>
      <c r="K2727" s="141"/>
    </row>
    <row r="2728" spans="1:11" x14ac:dyDescent="0.25">
      <c r="A2728" s="148"/>
      <c r="B2728" s="148"/>
      <c r="C2728" s="148"/>
      <c r="D2728" s="148"/>
      <c r="E2728" s="141"/>
      <c r="F2728" s="141"/>
      <c r="G2728" s="141"/>
      <c r="H2728" s="141"/>
      <c r="I2728" s="141"/>
      <c r="J2728" s="141"/>
      <c r="K2728" s="141"/>
    </row>
    <row r="2729" spans="1:11" x14ac:dyDescent="0.25">
      <c r="A2729" s="148"/>
      <c r="B2729" s="148"/>
      <c r="C2729" s="148"/>
      <c r="D2729" s="148"/>
      <c r="E2729" s="141"/>
      <c r="F2729" s="141"/>
      <c r="G2729" s="141"/>
      <c r="H2729" s="141"/>
      <c r="I2729" s="141"/>
      <c r="J2729" s="141"/>
      <c r="K2729" s="141"/>
    </row>
    <row r="2730" spans="1:11" x14ac:dyDescent="0.25">
      <c r="A2730" s="148"/>
      <c r="B2730" s="148"/>
      <c r="C2730" s="148"/>
      <c r="D2730" s="148"/>
      <c r="E2730" s="141"/>
      <c r="F2730" s="141"/>
      <c r="G2730" s="141"/>
      <c r="H2730" s="141"/>
      <c r="I2730" s="141"/>
      <c r="J2730" s="141"/>
      <c r="K2730" s="141"/>
    </row>
    <row r="2731" spans="1:11" x14ac:dyDescent="0.25">
      <c r="A2731" s="148"/>
      <c r="B2731" s="148"/>
      <c r="C2731" s="148"/>
      <c r="D2731" s="148"/>
      <c r="E2731" s="141"/>
      <c r="F2731" s="141"/>
      <c r="G2731" s="141"/>
      <c r="H2731" s="141"/>
      <c r="I2731" s="141"/>
      <c r="J2731" s="141"/>
      <c r="K2731" s="141"/>
    </row>
    <row r="2732" spans="1:11" x14ac:dyDescent="0.25">
      <c r="A2732" s="148"/>
      <c r="B2732" s="148"/>
      <c r="C2732" s="148"/>
      <c r="D2732" s="148"/>
      <c r="E2732" s="141"/>
      <c r="F2732" s="141"/>
      <c r="G2732" s="141"/>
      <c r="H2732" s="141"/>
      <c r="I2732" s="141"/>
      <c r="J2732" s="141"/>
      <c r="K2732" s="141"/>
    </row>
    <row r="2733" spans="1:11" x14ac:dyDescent="0.25">
      <c r="A2733" s="148"/>
      <c r="B2733" s="148"/>
      <c r="C2733" s="148"/>
      <c r="D2733" s="148"/>
      <c r="E2733" s="141"/>
      <c r="F2733" s="141"/>
      <c r="G2733" s="141"/>
      <c r="H2733" s="141"/>
      <c r="I2733" s="141"/>
      <c r="J2733" s="141"/>
      <c r="K2733" s="141"/>
    </row>
    <row r="2734" spans="1:11" x14ac:dyDescent="0.25">
      <c r="A2734" s="148"/>
      <c r="B2734" s="148"/>
      <c r="C2734" s="148"/>
      <c r="D2734" s="148"/>
      <c r="E2734" s="141"/>
      <c r="F2734" s="141"/>
      <c r="G2734" s="141"/>
      <c r="H2734" s="141"/>
      <c r="I2734" s="141"/>
      <c r="J2734" s="141"/>
      <c r="K2734" s="141"/>
    </row>
    <row r="2735" spans="1:11" x14ac:dyDescent="0.25">
      <c r="A2735" s="148"/>
      <c r="B2735" s="148"/>
      <c r="C2735" s="148"/>
      <c r="D2735" s="148"/>
      <c r="E2735" s="141"/>
      <c r="F2735" s="141"/>
      <c r="G2735" s="141"/>
      <c r="H2735" s="141"/>
      <c r="I2735" s="141"/>
      <c r="J2735" s="141"/>
      <c r="K2735" s="141"/>
    </row>
    <row r="2736" spans="1:11" x14ac:dyDescent="0.25">
      <c r="A2736" s="148"/>
      <c r="B2736" s="148"/>
      <c r="C2736" s="148"/>
      <c r="D2736" s="148"/>
      <c r="E2736" s="141"/>
      <c r="F2736" s="141"/>
      <c r="G2736" s="141"/>
      <c r="H2736" s="141"/>
      <c r="I2736" s="141"/>
      <c r="J2736" s="141"/>
      <c r="K2736" s="141"/>
    </row>
    <row r="2737" spans="1:11" x14ac:dyDescent="0.25">
      <c r="A2737" s="148"/>
      <c r="B2737" s="148"/>
      <c r="C2737" s="148"/>
      <c r="D2737" s="148"/>
      <c r="E2737" s="141"/>
      <c r="F2737" s="141"/>
      <c r="G2737" s="141"/>
      <c r="H2737" s="141"/>
      <c r="I2737" s="141"/>
      <c r="J2737" s="141"/>
      <c r="K2737" s="141"/>
    </row>
    <row r="2738" spans="1:11" x14ac:dyDescent="0.25">
      <c r="A2738" s="148"/>
      <c r="B2738" s="148"/>
      <c r="C2738" s="148"/>
      <c r="D2738" s="148"/>
      <c r="E2738" s="141"/>
      <c r="F2738" s="141"/>
      <c r="G2738" s="141"/>
      <c r="H2738" s="141"/>
      <c r="I2738" s="141"/>
      <c r="J2738" s="141"/>
      <c r="K2738" s="141"/>
    </row>
    <row r="2739" spans="1:11" x14ac:dyDescent="0.25">
      <c r="A2739" s="148"/>
      <c r="B2739" s="148"/>
      <c r="C2739" s="148"/>
      <c r="D2739" s="148"/>
      <c r="E2739" s="141"/>
      <c r="F2739" s="141"/>
      <c r="G2739" s="141"/>
      <c r="H2739" s="141"/>
      <c r="I2739" s="141"/>
      <c r="J2739" s="141"/>
      <c r="K2739" s="141"/>
    </row>
    <row r="2740" spans="1:11" x14ac:dyDescent="0.25">
      <c r="A2740" s="148"/>
      <c r="B2740" s="148"/>
      <c r="C2740" s="148"/>
      <c r="D2740" s="148"/>
      <c r="E2740" s="141"/>
      <c r="F2740" s="141"/>
      <c r="G2740" s="141"/>
      <c r="H2740" s="141"/>
      <c r="I2740" s="141"/>
      <c r="J2740" s="141"/>
      <c r="K2740" s="141"/>
    </row>
    <row r="2741" spans="1:11" x14ac:dyDescent="0.25">
      <c r="A2741" s="148"/>
      <c r="B2741" s="148"/>
      <c r="C2741" s="148"/>
      <c r="D2741" s="148"/>
      <c r="E2741" s="141"/>
      <c r="F2741" s="141"/>
      <c r="G2741" s="141"/>
      <c r="H2741" s="141"/>
      <c r="I2741" s="141"/>
      <c r="J2741" s="141"/>
      <c r="K2741" s="141"/>
    </row>
    <row r="2742" spans="1:11" x14ac:dyDescent="0.25">
      <c r="A2742" s="148"/>
      <c r="B2742" s="148"/>
      <c r="C2742" s="148"/>
      <c r="D2742" s="148"/>
      <c r="E2742" s="141"/>
      <c r="F2742" s="141"/>
      <c r="G2742" s="141"/>
      <c r="H2742" s="141"/>
      <c r="I2742" s="141"/>
      <c r="J2742" s="141"/>
      <c r="K2742" s="141"/>
    </row>
    <row r="2743" spans="1:11" x14ac:dyDescent="0.25">
      <c r="A2743" s="148"/>
      <c r="B2743" s="148"/>
      <c r="C2743" s="148"/>
      <c r="D2743" s="148"/>
      <c r="E2743" s="141"/>
      <c r="F2743" s="141"/>
      <c r="G2743" s="141"/>
      <c r="H2743" s="141"/>
      <c r="I2743" s="141"/>
      <c r="J2743" s="141"/>
      <c r="K2743" s="141"/>
    </row>
    <row r="2744" spans="1:11" x14ac:dyDescent="0.25">
      <c r="A2744" s="148"/>
      <c r="B2744" s="148"/>
      <c r="C2744" s="148"/>
      <c r="D2744" s="148"/>
      <c r="E2744" s="141"/>
      <c r="F2744" s="141"/>
      <c r="G2744" s="141"/>
      <c r="H2744" s="141"/>
      <c r="I2744" s="141"/>
      <c r="J2744" s="141"/>
      <c r="K2744" s="141"/>
    </row>
    <row r="2745" spans="1:11" x14ac:dyDescent="0.25">
      <c r="A2745" s="148"/>
      <c r="B2745" s="148"/>
      <c r="C2745" s="148"/>
      <c r="D2745" s="148"/>
      <c r="E2745" s="141"/>
      <c r="F2745" s="141"/>
      <c r="G2745" s="141"/>
      <c r="H2745" s="141"/>
      <c r="I2745" s="141"/>
      <c r="J2745" s="141"/>
      <c r="K2745" s="141"/>
    </row>
    <row r="2746" spans="1:11" x14ac:dyDescent="0.25">
      <c r="A2746" s="148"/>
      <c r="B2746" s="148"/>
      <c r="C2746" s="148"/>
      <c r="D2746" s="148"/>
      <c r="E2746" s="141"/>
      <c r="F2746" s="141"/>
      <c r="G2746" s="141"/>
      <c r="H2746" s="141"/>
      <c r="I2746" s="141"/>
      <c r="J2746" s="141"/>
      <c r="K2746" s="141"/>
    </row>
    <row r="2747" spans="1:11" x14ac:dyDescent="0.25">
      <c r="A2747" s="148"/>
      <c r="B2747" s="148"/>
      <c r="C2747" s="148"/>
      <c r="D2747" s="148"/>
      <c r="E2747" s="141"/>
      <c r="F2747" s="141"/>
      <c r="G2747" s="141"/>
      <c r="H2747" s="141"/>
      <c r="I2747" s="141"/>
      <c r="J2747" s="141"/>
      <c r="K2747" s="141"/>
    </row>
    <row r="2748" spans="1:11" x14ac:dyDescent="0.25">
      <c r="A2748" s="148"/>
      <c r="B2748" s="148"/>
      <c r="C2748" s="148"/>
      <c r="D2748" s="148"/>
      <c r="E2748" s="141"/>
      <c r="F2748" s="141"/>
      <c r="G2748" s="141"/>
      <c r="H2748" s="141"/>
      <c r="I2748" s="141"/>
      <c r="J2748" s="141"/>
      <c r="K2748" s="141"/>
    </row>
    <row r="2749" spans="1:11" x14ac:dyDescent="0.25">
      <c r="A2749" s="148"/>
      <c r="B2749" s="148"/>
      <c r="C2749" s="148"/>
      <c r="D2749" s="148"/>
      <c r="E2749" s="141"/>
      <c r="F2749" s="141"/>
      <c r="G2749" s="141"/>
      <c r="H2749" s="141"/>
      <c r="I2749" s="141"/>
      <c r="J2749" s="141"/>
      <c r="K2749" s="141"/>
    </row>
    <row r="2750" spans="1:11" x14ac:dyDescent="0.25">
      <c r="A2750" s="148"/>
      <c r="B2750" s="148"/>
      <c r="C2750" s="148"/>
      <c r="D2750" s="148"/>
      <c r="E2750" s="141"/>
      <c r="F2750" s="141"/>
      <c r="G2750" s="141"/>
      <c r="H2750" s="141"/>
      <c r="I2750" s="141"/>
      <c r="J2750" s="141"/>
      <c r="K2750" s="141"/>
    </row>
    <row r="2751" spans="1:11" x14ac:dyDescent="0.25">
      <c r="A2751" s="148"/>
      <c r="B2751" s="148"/>
      <c r="C2751" s="148"/>
      <c r="D2751" s="148"/>
      <c r="E2751" s="141"/>
      <c r="F2751" s="141"/>
      <c r="G2751" s="141"/>
      <c r="H2751" s="141"/>
      <c r="I2751" s="141"/>
      <c r="J2751" s="141"/>
      <c r="K2751" s="141"/>
    </row>
    <row r="2752" spans="1:11" x14ac:dyDescent="0.25">
      <c r="A2752" s="148"/>
      <c r="B2752" s="148"/>
      <c r="C2752" s="148"/>
      <c r="D2752" s="148"/>
      <c r="E2752" s="141"/>
      <c r="F2752" s="141"/>
      <c r="G2752" s="141"/>
      <c r="H2752" s="141"/>
      <c r="I2752" s="141"/>
      <c r="J2752" s="141"/>
      <c r="K2752" s="141"/>
    </row>
    <row r="2753" spans="1:11" x14ac:dyDescent="0.25">
      <c r="A2753" s="148"/>
      <c r="B2753" s="148"/>
      <c r="C2753" s="148"/>
      <c r="D2753" s="148"/>
      <c r="E2753" s="141"/>
      <c r="F2753" s="141"/>
      <c r="G2753" s="141"/>
      <c r="H2753" s="141"/>
      <c r="I2753" s="141"/>
      <c r="J2753" s="141"/>
      <c r="K2753" s="141"/>
    </row>
    <row r="2754" spans="1:11" x14ac:dyDescent="0.25">
      <c r="A2754" s="148"/>
      <c r="B2754" s="148"/>
      <c r="C2754" s="148"/>
      <c r="D2754" s="148"/>
      <c r="E2754" s="141"/>
      <c r="F2754" s="141"/>
      <c r="G2754" s="141"/>
      <c r="H2754" s="141"/>
      <c r="I2754" s="141"/>
      <c r="J2754" s="141"/>
      <c r="K2754" s="141"/>
    </row>
    <row r="2755" spans="1:11" x14ac:dyDescent="0.25">
      <c r="A2755" s="148"/>
      <c r="B2755" s="148"/>
      <c r="C2755" s="148"/>
      <c r="D2755" s="148"/>
      <c r="E2755" s="141"/>
      <c r="F2755" s="141"/>
      <c r="G2755" s="141"/>
      <c r="H2755" s="141"/>
      <c r="I2755" s="141"/>
      <c r="J2755" s="141"/>
      <c r="K2755" s="141"/>
    </row>
    <row r="2756" spans="1:11" x14ac:dyDescent="0.25">
      <c r="A2756" s="148"/>
      <c r="B2756" s="148"/>
      <c r="C2756" s="148"/>
      <c r="D2756" s="148"/>
      <c r="E2756" s="141"/>
      <c r="F2756" s="141"/>
      <c r="G2756" s="141"/>
      <c r="H2756" s="141"/>
      <c r="I2756" s="141"/>
      <c r="J2756" s="141"/>
      <c r="K2756" s="141"/>
    </row>
    <row r="2757" spans="1:11" x14ac:dyDescent="0.25">
      <c r="A2757" s="148"/>
      <c r="B2757" s="148"/>
      <c r="C2757" s="148"/>
      <c r="D2757" s="148"/>
      <c r="E2757" s="141"/>
      <c r="F2757" s="141"/>
      <c r="G2757" s="141"/>
      <c r="H2757" s="141"/>
      <c r="I2757" s="141"/>
      <c r="J2757" s="141"/>
      <c r="K2757" s="141"/>
    </row>
    <row r="2758" spans="1:11" x14ac:dyDescent="0.25">
      <c r="A2758" s="148"/>
      <c r="B2758" s="148"/>
      <c r="C2758" s="148"/>
      <c r="D2758" s="148"/>
      <c r="E2758" s="141"/>
      <c r="F2758" s="141"/>
      <c r="G2758" s="141"/>
      <c r="H2758" s="141"/>
      <c r="I2758" s="141"/>
      <c r="J2758" s="141"/>
      <c r="K2758" s="141"/>
    </row>
    <row r="2759" spans="1:11" x14ac:dyDescent="0.25">
      <c r="A2759" s="148"/>
      <c r="B2759" s="148"/>
      <c r="C2759" s="148"/>
      <c r="D2759" s="148"/>
      <c r="E2759" s="141"/>
      <c r="F2759" s="141"/>
      <c r="G2759" s="141"/>
      <c r="H2759" s="141"/>
      <c r="I2759" s="141"/>
      <c r="J2759" s="141"/>
      <c r="K2759" s="141"/>
    </row>
    <row r="2760" spans="1:11" x14ac:dyDescent="0.25">
      <c r="A2760" s="148"/>
      <c r="B2760" s="148"/>
      <c r="C2760" s="148"/>
      <c r="D2760" s="148"/>
      <c r="E2760" s="141"/>
      <c r="F2760" s="141"/>
      <c r="G2760" s="141"/>
      <c r="H2760" s="141"/>
      <c r="I2760" s="141"/>
      <c r="J2760" s="141"/>
      <c r="K2760" s="141"/>
    </row>
    <row r="2761" spans="1:11" x14ac:dyDescent="0.25">
      <c r="A2761" s="148"/>
      <c r="B2761" s="148"/>
      <c r="C2761" s="148"/>
      <c r="D2761" s="148"/>
      <c r="E2761" s="141"/>
      <c r="F2761" s="141"/>
      <c r="G2761" s="141"/>
      <c r="H2761" s="141"/>
      <c r="I2761" s="141"/>
      <c r="J2761" s="141"/>
      <c r="K2761" s="141"/>
    </row>
    <row r="2762" spans="1:11" x14ac:dyDescent="0.25">
      <c r="A2762" s="148"/>
      <c r="B2762" s="148"/>
      <c r="C2762" s="148"/>
      <c r="D2762" s="148"/>
      <c r="E2762" s="141"/>
      <c r="F2762" s="141"/>
      <c r="G2762" s="141"/>
      <c r="H2762" s="141"/>
      <c r="I2762" s="141"/>
      <c r="J2762" s="141"/>
      <c r="K2762" s="141"/>
    </row>
    <row r="2763" spans="1:11" x14ac:dyDescent="0.25">
      <c r="A2763" s="148"/>
      <c r="B2763" s="148"/>
      <c r="C2763" s="148"/>
      <c r="D2763" s="148"/>
      <c r="E2763" s="141"/>
      <c r="F2763" s="141"/>
      <c r="G2763" s="141"/>
      <c r="H2763" s="141"/>
      <c r="I2763" s="141"/>
      <c r="J2763" s="141"/>
      <c r="K2763" s="141"/>
    </row>
    <row r="2764" spans="1:11" x14ac:dyDescent="0.25">
      <c r="A2764" s="148"/>
      <c r="B2764" s="148"/>
      <c r="C2764" s="148"/>
      <c r="D2764" s="148"/>
      <c r="E2764" s="141"/>
      <c r="F2764" s="141"/>
      <c r="G2764" s="141"/>
      <c r="H2764" s="141"/>
      <c r="I2764" s="141"/>
      <c r="J2764" s="141"/>
      <c r="K2764" s="141"/>
    </row>
    <row r="2765" spans="1:11" x14ac:dyDescent="0.25">
      <c r="A2765" s="148"/>
      <c r="B2765" s="148"/>
      <c r="C2765" s="148"/>
      <c r="D2765" s="148"/>
      <c r="E2765" s="141"/>
      <c r="F2765" s="141"/>
      <c r="G2765" s="141"/>
      <c r="H2765" s="141"/>
      <c r="I2765" s="141"/>
      <c r="J2765" s="141"/>
      <c r="K2765" s="141"/>
    </row>
    <row r="2766" spans="1:11" x14ac:dyDescent="0.25">
      <c r="A2766" s="148"/>
      <c r="B2766" s="148"/>
      <c r="C2766" s="148"/>
      <c r="D2766" s="148"/>
      <c r="E2766" s="141"/>
      <c r="F2766" s="141"/>
      <c r="G2766" s="141"/>
      <c r="H2766" s="141"/>
      <c r="I2766" s="141"/>
      <c r="J2766" s="141"/>
      <c r="K2766" s="141"/>
    </row>
    <row r="2767" spans="1:11" x14ac:dyDescent="0.25">
      <c r="A2767" s="148"/>
      <c r="B2767" s="148"/>
      <c r="C2767" s="148"/>
      <c r="D2767" s="148"/>
      <c r="E2767" s="141"/>
      <c r="F2767" s="141"/>
      <c r="G2767" s="141"/>
      <c r="H2767" s="141"/>
      <c r="I2767" s="141"/>
      <c r="J2767" s="141"/>
      <c r="K2767" s="141"/>
    </row>
    <row r="2768" spans="1:11" x14ac:dyDescent="0.25">
      <c r="A2768" s="148"/>
      <c r="B2768" s="148"/>
      <c r="C2768" s="148"/>
      <c r="D2768" s="148"/>
      <c r="E2768" s="141"/>
      <c r="F2768" s="141"/>
      <c r="G2768" s="141"/>
      <c r="H2768" s="141"/>
      <c r="I2768" s="141"/>
      <c r="J2768" s="141"/>
      <c r="K2768" s="141"/>
    </row>
    <row r="2769" spans="1:11" x14ac:dyDescent="0.25">
      <c r="A2769" s="148"/>
      <c r="B2769" s="148"/>
      <c r="C2769" s="148"/>
      <c r="D2769" s="148"/>
      <c r="E2769" s="141"/>
      <c r="F2769" s="141"/>
      <c r="G2769" s="141"/>
      <c r="H2769" s="141"/>
      <c r="I2769" s="141"/>
      <c r="J2769" s="141"/>
      <c r="K2769" s="141"/>
    </row>
    <row r="2770" spans="1:11" x14ac:dyDescent="0.25">
      <c r="A2770" s="148"/>
      <c r="B2770" s="148"/>
      <c r="C2770" s="148"/>
      <c r="D2770" s="148"/>
      <c r="E2770" s="141"/>
      <c r="F2770" s="141"/>
      <c r="G2770" s="141"/>
      <c r="H2770" s="141"/>
      <c r="I2770" s="141"/>
      <c r="J2770" s="141"/>
      <c r="K2770" s="141"/>
    </row>
    <row r="2771" spans="1:11" x14ac:dyDescent="0.25">
      <c r="A2771" s="148"/>
      <c r="B2771" s="148"/>
      <c r="C2771" s="148"/>
      <c r="D2771" s="148"/>
      <c r="E2771" s="141"/>
      <c r="F2771" s="141"/>
      <c r="G2771" s="141"/>
      <c r="H2771" s="141"/>
      <c r="I2771" s="141"/>
      <c r="J2771" s="141"/>
      <c r="K2771" s="141"/>
    </row>
    <row r="2772" spans="1:11" x14ac:dyDescent="0.25">
      <c r="A2772" s="148"/>
      <c r="B2772" s="148"/>
      <c r="C2772" s="148"/>
      <c r="D2772" s="148"/>
      <c r="E2772" s="141"/>
      <c r="F2772" s="141"/>
      <c r="G2772" s="141"/>
      <c r="H2772" s="141"/>
      <c r="I2772" s="141"/>
      <c r="J2772" s="141"/>
      <c r="K2772" s="141"/>
    </row>
    <row r="2773" spans="1:11" x14ac:dyDescent="0.25">
      <c r="A2773" s="148"/>
      <c r="B2773" s="148"/>
      <c r="C2773" s="148"/>
      <c r="D2773" s="148"/>
      <c r="E2773" s="141"/>
      <c r="F2773" s="141"/>
      <c r="G2773" s="141"/>
      <c r="H2773" s="141"/>
      <c r="I2773" s="141"/>
      <c r="J2773" s="141"/>
      <c r="K2773" s="141"/>
    </row>
    <row r="2774" spans="1:11" x14ac:dyDescent="0.25">
      <c r="A2774" s="148"/>
      <c r="B2774" s="148"/>
      <c r="C2774" s="148"/>
      <c r="D2774" s="148"/>
      <c r="E2774" s="141"/>
      <c r="F2774" s="141"/>
      <c r="G2774" s="141"/>
      <c r="H2774" s="141"/>
      <c r="I2774" s="141"/>
      <c r="J2774" s="141"/>
      <c r="K2774" s="141"/>
    </row>
    <row r="2775" spans="1:11" x14ac:dyDescent="0.25">
      <c r="A2775" s="148"/>
      <c r="B2775" s="148"/>
      <c r="C2775" s="148"/>
      <c r="D2775" s="148"/>
      <c r="E2775" s="141"/>
      <c r="F2775" s="141"/>
      <c r="G2775" s="141"/>
      <c r="H2775" s="141"/>
      <c r="I2775" s="141"/>
      <c r="J2775" s="141"/>
      <c r="K2775" s="141"/>
    </row>
    <row r="2776" spans="1:11" x14ac:dyDescent="0.25">
      <c r="A2776" s="148"/>
      <c r="B2776" s="148"/>
      <c r="C2776" s="148"/>
      <c r="D2776" s="148"/>
      <c r="E2776" s="141"/>
      <c r="F2776" s="141"/>
      <c r="G2776" s="141"/>
      <c r="H2776" s="141"/>
      <c r="I2776" s="141"/>
      <c r="J2776" s="141"/>
      <c r="K2776" s="141"/>
    </row>
    <row r="2777" spans="1:11" x14ac:dyDescent="0.25">
      <c r="A2777" s="148"/>
      <c r="B2777" s="148"/>
      <c r="C2777" s="148"/>
      <c r="D2777" s="148"/>
      <c r="E2777" s="141"/>
      <c r="F2777" s="141"/>
      <c r="G2777" s="141"/>
      <c r="H2777" s="141"/>
      <c r="I2777" s="141"/>
      <c r="J2777" s="141"/>
      <c r="K2777" s="141"/>
    </row>
    <row r="2778" spans="1:11" x14ac:dyDescent="0.25">
      <c r="A2778" s="148"/>
      <c r="B2778" s="148"/>
      <c r="C2778" s="148"/>
      <c r="D2778" s="148"/>
      <c r="E2778" s="141"/>
      <c r="F2778" s="141"/>
      <c r="G2778" s="141"/>
      <c r="H2778" s="141"/>
      <c r="I2778" s="141"/>
      <c r="J2778" s="141"/>
      <c r="K2778" s="141"/>
    </row>
    <row r="2779" spans="1:11" x14ac:dyDescent="0.25">
      <c r="A2779" s="148"/>
      <c r="B2779" s="148"/>
      <c r="C2779" s="148"/>
      <c r="D2779" s="148"/>
      <c r="E2779" s="141"/>
      <c r="F2779" s="141"/>
      <c r="G2779" s="141"/>
      <c r="H2779" s="141"/>
      <c r="I2779" s="141"/>
      <c r="J2779" s="141"/>
      <c r="K2779" s="141"/>
    </row>
    <row r="2780" spans="1:11" x14ac:dyDescent="0.25">
      <c r="A2780" s="148"/>
      <c r="B2780" s="148"/>
      <c r="C2780" s="148"/>
      <c r="D2780" s="148"/>
      <c r="E2780" s="141"/>
      <c r="F2780" s="141"/>
      <c r="G2780" s="141"/>
      <c r="H2780" s="141"/>
      <c r="I2780" s="141"/>
      <c r="J2780" s="141"/>
      <c r="K2780" s="141"/>
    </row>
    <row r="2781" spans="1:11" x14ac:dyDescent="0.25">
      <c r="A2781" s="148"/>
      <c r="B2781" s="148"/>
      <c r="C2781" s="148"/>
      <c r="D2781" s="148"/>
      <c r="E2781" s="141"/>
      <c r="F2781" s="141"/>
      <c r="G2781" s="141"/>
      <c r="H2781" s="141"/>
      <c r="I2781" s="141"/>
      <c r="J2781" s="141"/>
      <c r="K2781" s="141"/>
    </row>
    <row r="2782" spans="1:11" x14ac:dyDescent="0.25">
      <c r="A2782" s="148"/>
      <c r="B2782" s="148"/>
      <c r="C2782" s="148"/>
      <c r="D2782" s="148"/>
      <c r="E2782" s="141"/>
      <c r="F2782" s="141"/>
      <c r="G2782" s="141"/>
      <c r="H2782" s="141"/>
      <c r="I2782" s="141"/>
      <c r="J2782" s="141"/>
      <c r="K2782" s="141"/>
    </row>
    <row r="2783" spans="1:11" x14ac:dyDescent="0.25">
      <c r="A2783" s="148"/>
      <c r="B2783" s="148"/>
      <c r="C2783" s="148"/>
      <c r="D2783" s="148"/>
      <c r="E2783" s="141"/>
      <c r="F2783" s="141"/>
      <c r="G2783" s="141"/>
      <c r="H2783" s="141"/>
      <c r="I2783" s="141"/>
      <c r="J2783" s="141"/>
      <c r="K2783" s="141"/>
    </row>
    <row r="2784" spans="1:11" x14ac:dyDescent="0.25">
      <c r="A2784" s="148"/>
      <c r="B2784" s="148"/>
      <c r="C2784" s="148"/>
      <c r="D2784" s="148"/>
      <c r="E2784" s="141"/>
      <c r="F2784" s="141"/>
      <c r="G2784" s="141"/>
      <c r="H2784" s="141"/>
      <c r="I2784" s="141"/>
      <c r="J2784" s="141"/>
      <c r="K2784" s="141"/>
    </row>
    <row r="2785" spans="1:11" x14ac:dyDescent="0.25">
      <c r="A2785" s="148"/>
      <c r="B2785" s="148"/>
      <c r="C2785" s="148"/>
      <c r="D2785" s="148"/>
      <c r="E2785" s="141"/>
      <c r="F2785" s="141"/>
      <c r="G2785" s="141"/>
      <c r="H2785" s="141"/>
      <c r="I2785" s="141"/>
      <c r="J2785" s="141"/>
      <c r="K2785" s="141"/>
    </row>
    <row r="2786" spans="1:11" x14ac:dyDescent="0.25">
      <c r="A2786" s="148"/>
      <c r="B2786" s="148"/>
      <c r="C2786" s="148"/>
      <c r="D2786" s="148"/>
      <c r="E2786" s="141"/>
      <c r="F2786" s="141"/>
      <c r="G2786" s="141"/>
      <c r="H2786" s="141"/>
      <c r="I2786" s="141"/>
      <c r="J2786" s="141"/>
      <c r="K2786" s="141"/>
    </row>
    <row r="2787" spans="1:11" x14ac:dyDescent="0.25">
      <c r="A2787" s="148"/>
      <c r="B2787" s="148"/>
      <c r="C2787" s="148"/>
      <c r="D2787" s="148"/>
      <c r="E2787" s="141"/>
      <c r="F2787" s="141"/>
      <c r="G2787" s="141"/>
      <c r="H2787" s="141"/>
      <c r="I2787" s="141"/>
      <c r="J2787" s="141"/>
      <c r="K2787" s="141"/>
    </row>
    <row r="2788" spans="1:11" x14ac:dyDescent="0.25">
      <c r="A2788" s="148"/>
      <c r="B2788" s="148"/>
      <c r="C2788" s="148"/>
      <c r="D2788" s="148"/>
      <c r="E2788" s="141"/>
      <c r="F2788" s="141"/>
      <c r="G2788" s="141"/>
      <c r="H2788" s="141"/>
      <c r="I2788" s="141"/>
      <c r="J2788" s="141"/>
      <c r="K2788" s="141"/>
    </row>
    <row r="2789" spans="1:11" x14ac:dyDescent="0.25">
      <c r="A2789" s="148"/>
      <c r="B2789" s="148"/>
      <c r="C2789" s="148"/>
      <c r="D2789" s="148"/>
      <c r="E2789" s="141"/>
      <c r="F2789" s="141"/>
      <c r="G2789" s="141"/>
      <c r="H2789" s="141"/>
      <c r="I2789" s="141"/>
      <c r="J2789" s="141"/>
      <c r="K2789" s="141"/>
    </row>
    <row r="2790" spans="1:11" x14ac:dyDescent="0.25">
      <c r="A2790" s="148"/>
      <c r="B2790" s="148"/>
      <c r="C2790" s="148"/>
      <c r="D2790" s="148"/>
      <c r="E2790" s="141"/>
      <c r="F2790" s="141"/>
      <c r="G2790" s="141"/>
      <c r="H2790" s="141"/>
      <c r="I2790" s="141"/>
      <c r="J2790" s="141"/>
      <c r="K2790" s="141"/>
    </row>
    <row r="2791" spans="1:11" x14ac:dyDescent="0.25">
      <c r="A2791" s="148"/>
      <c r="B2791" s="148"/>
      <c r="C2791" s="148"/>
      <c r="D2791" s="148"/>
      <c r="E2791" s="141"/>
      <c r="F2791" s="141"/>
      <c r="G2791" s="141"/>
      <c r="H2791" s="141"/>
      <c r="I2791" s="141"/>
      <c r="J2791" s="141"/>
      <c r="K2791" s="141"/>
    </row>
    <row r="2792" spans="1:11" x14ac:dyDescent="0.25">
      <c r="A2792" s="148"/>
      <c r="B2792" s="148"/>
      <c r="C2792" s="148"/>
      <c r="D2792" s="148"/>
      <c r="E2792" s="141"/>
      <c r="F2792" s="141"/>
      <c r="G2792" s="141"/>
      <c r="H2792" s="141"/>
      <c r="I2792" s="141"/>
      <c r="J2792" s="141"/>
      <c r="K2792" s="141"/>
    </row>
    <row r="2793" spans="1:11" x14ac:dyDescent="0.25">
      <c r="A2793" s="148"/>
      <c r="B2793" s="148"/>
      <c r="C2793" s="148"/>
      <c r="D2793" s="148"/>
      <c r="E2793" s="141"/>
      <c r="F2793" s="141"/>
      <c r="G2793" s="141"/>
      <c r="H2793" s="141"/>
      <c r="I2793" s="141"/>
      <c r="J2793" s="141"/>
      <c r="K2793" s="141"/>
    </row>
    <row r="2794" spans="1:11" x14ac:dyDescent="0.25">
      <c r="A2794" s="148"/>
      <c r="B2794" s="148"/>
      <c r="C2794" s="148"/>
      <c r="D2794" s="148"/>
      <c r="E2794" s="141"/>
      <c r="F2794" s="141"/>
      <c r="G2794" s="141"/>
      <c r="H2794" s="141"/>
      <c r="I2794" s="141"/>
      <c r="J2794" s="141"/>
      <c r="K2794" s="141"/>
    </row>
    <row r="2795" spans="1:11" x14ac:dyDescent="0.25">
      <c r="A2795" s="148"/>
      <c r="B2795" s="148"/>
      <c r="C2795" s="148"/>
      <c r="D2795" s="148"/>
      <c r="E2795" s="141"/>
      <c r="F2795" s="141"/>
      <c r="G2795" s="141"/>
      <c r="H2795" s="141"/>
      <c r="I2795" s="141"/>
      <c r="J2795" s="141"/>
      <c r="K2795" s="141"/>
    </row>
    <row r="2796" spans="1:11" x14ac:dyDescent="0.25">
      <c r="A2796" s="148"/>
      <c r="B2796" s="148"/>
      <c r="C2796" s="148"/>
      <c r="D2796" s="148"/>
      <c r="E2796" s="141"/>
      <c r="F2796" s="141"/>
      <c r="G2796" s="141"/>
      <c r="H2796" s="141"/>
      <c r="I2796" s="141"/>
      <c r="J2796" s="141"/>
      <c r="K2796" s="141"/>
    </row>
    <row r="2797" spans="1:11" x14ac:dyDescent="0.25">
      <c r="A2797" s="148"/>
      <c r="B2797" s="148"/>
      <c r="C2797" s="148"/>
      <c r="D2797" s="148"/>
      <c r="E2797" s="141"/>
      <c r="F2797" s="141"/>
      <c r="G2797" s="141"/>
      <c r="H2797" s="141"/>
      <c r="I2797" s="141"/>
      <c r="J2797" s="141"/>
      <c r="K2797" s="141"/>
    </row>
    <row r="2798" spans="1:11" x14ac:dyDescent="0.25">
      <c r="A2798" s="148"/>
      <c r="B2798" s="148"/>
      <c r="C2798" s="148"/>
      <c r="D2798" s="148"/>
      <c r="E2798" s="141"/>
      <c r="F2798" s="141"/>
      <c r="G2798" s="141"/>
      <c r="H2798" s="141"/>
      <c r="I2798" s="141"/>
      <c r="J2798" s="141"/>
      <c r="K2798" s="141"/>
    </row>
    <row r="2799" spans="1:11" x14ac:dyDescent="0.25">
      <c r="A2799" s="148"/>
      <c r="B2799" s="148"/>
      <c r="C2799" s="148"/>
      <c r="D2799" s="148"/>
      <c r="E2799" s="141"/>
      <c r="F2799" s="141"/>
      <c r="G2799" s="141"/>
      <c r="H2799" s="141"/>
      <c r="I2799" s="141"/>
      <c r="J2799" s="141"/>
      <c r="K2799" s="141"/>
    </row>
    <row r="2800" spans="1:11" x14ac:dyDescent="0.25">
      <c r="A2800" s="148"/>
      <c r="B2800" s="148"/>
      <c r="C2800" s="148"/>
      <c r="D2800" s="148"/>
      <c r="E2800" s="141"/>
      <c r="F2800" s="141"/>
      <c r="G2800" s="141"/>
      <c r="H2800" s="141"/>
      <c r="I2800" s="141"/>
      <c r="J2800" s="141"/>
      <c r="K2800" s="141"/>
    </row>
    <row r="2801" spans="1:11" x14ac:dyDescent="0.25">
      <c r="A2801" s="148"/>
      <c r="B2801" s="148"/>
      <c r="C2801" s="148"/>
      <c r="D2801" s="148"/>
      <c r="E2801" s="141"/>
      <c r="F2801" s="141"/>
      <c r="G2801" s="141"/>
      <c r="H2801" s="141"/>
      <c r="I2801" s="141"/>
      <c r="J2801" s="141"/>
      <c r="K2801" s="141"/>
    </row>
    <row r="2802" spans="1:11" x14ac:dyDescent="0.25">
      <c r="A2802" s="148"/>
      <c r="B2802" s="148"/>
      <c r="C2802" s="148"/>
      <c r="D2802" s="148"/>
      <c r="E2802" s="141"/>
      <c r="F2802" s="141"/>
      <c r="G2802" s="141"/>
      <c r="H2802" s="141"/>
      <c r="I2802" s="141"/>
      <c r="J2802" s="141"/>
      <c r="K2802" s="141"/>
    </row>
    <row r="2803" spans="1:11" x14ac:dyDescent="0.25">
      <c r="A2803" s="148"/>
      <c r="B2803" s="148"/>
      <c r="C2803" s="148"/>
      <c r="D2803" s="148"/>
      <c r="E2803" s="141"/>
      <c r="F2803" s="141"/>
      <c r="G2803" s="141"/>
      <c r="H2803" s="141"/>
      <c r="I2803" s="141"/>
      <c r="J2803" s="141"/>
      <c r="K2803" s="141"/>
    </row>
    <row r="2804" spans="1:11" x14ac:dyDescent="0.25">
      <c r="A2804" s="148"/>
      <c r="B2804" s="148"/>
      <c r="C2804" s="148"/>
      <c r="D2804" s="148"/>
      <c r="E2804" s="141"/>
      <c r="F2804" s="141"/>
      <c r="G2804" s="141"/>
      <c r="H2804" s="141"/>
      <c r="I2804" s="141"/>
      <c r="J2804" s="141"/>
      <c r="K2804" s="141"/>
    </row>
    <row r="2805" spans="1:11" x14ac:dyDescent="0.25">
      <c r="A2805" s="148"/>
      <c r="B2805" s="148"/>
      <c r="C2805" s="148"/>
      <c r="D2805" s="148"/>
      <c r="E2805" s="141"/>
      <c r="F2805" s="141"/>
      <c r="G2805" s="141"/>
      <c r="H2805" s="141"/>
      <c r="I2805" s="141"/>
      <c r="J2805" s="141"/>
      <c r="K2805" s="141"/>
    </row>
    <row r="2806" spans="1:11" x14ac:dyDescent="0.25">
      <c r="A2806" s="148"/>
      <c r="B2806" s="148"/>
      <c r="C2806" s="148"/>
      <c r="D2806" s="148"/>
      <c r="E2806" s="141"/>
      <c r="F2806" s="141"/>
      <c r="G2806" s="141"/>
      <c r="H2806" s="141"/>
      <c r="I2806" s="141"/>
      <c r="J2806" s="141"/>
      <c r="K2806" s="141"/>
    </row>
    <row r="2807" spans="1:11" x14ac:dyDescent="0.25">
      <c r="A2807" s="148"/>
      <c r="B2807" s="148"/>
      <c r="C2807" s="148"/>
      <c r="D2807" s="148"/>
      <c r="E2807" s="141"/>
      <c r="F2807" s="141"/>
      <c r="G2807" s="141"/>
      <c r="H2807" s="141"/>
      <c r="I2807" s="141"/>
      <c r="J2807" s="141"/>
      <c r="K2807" s="141"/>
    </row>
    <row r="2808" spans="1:11" x14ac:dyDescent="0.25">
      <c r="A2808" s="148"/>
      <c r="B2808" s="148"/>
      <c r="C2808" s="148"/>
      <c r="D2808" s="148"/>
      <c r="E2808" s="141"/>
      <c r="F2808" s="141"/>
      <c r="G2808" s="141"/>
      <c r="H2808" s="141"/>
      <c r="I2808" s="141"/>
      <c r="J2808" s="141"/>
      <c r="K2808" s="141"/>
    </row>
    <row r="2809" spans="1:11" x14ac:dyDescent="0.25">
      <c r="A2809" s="148"/>
      <c r="B2809" s="148"/>
      <c r="C2809" s="148"/>
      <c r="D2809" s="148"/>
      <c r="E2809" s="141"/>
      <c r="F2809" s="141"/>
      <c r="G2809" s="141"/>
      <c r="H2809" s="141"/>
      <c r="I2809" s="141"/>
      <c r="J2809" s="141"/>
      <c r="K2809" s="141"/>
    </row>
    <row r="2810" spans="1:11" x14ac:dyDescent="0.25">
      <c r="A2810" s="148"/>
      <c r="B2810" s="148"/>
      <c r="C2810" s="148"/>
      <c r="D2810" s="148"/>
      <c r="E2810" s="141"/>
      <c r="F2810" s="141"/>
      <c r="G2810" s="141"/>
      <c r="H2810" s="141"/>
      <c r="I2810" s="141"/>
      <c r="J2810" s="141"/>
      <c r="K2810" s="141"/>
    </row>
    <row r="2811" spans="1:11" x14ac:dyDescent="0.25">
      <c r="A2811" s="148"/>
      <c r="B2811" s="148"/>
      <c r="C2811" s="148"/>
      <c r="D2811" s="148"/>
      <c r="E2811" s="141"/>
      <c r="F2811" s="141"/>
      <c r="G2811" s="141"/>
      <c r="H2811" s="141"/>
      <c r="I2811" s="141"/>
      <c r="J2811" s="141"/>
      <c r="K2811" s="141"/>
    </row>
    <row r="2812" spans="1:11" x14ac:dyDescent="0.25">
      <c r="A2812" s="148"/>
      <c r="B2812" s="148"/>
      <c r="C2812" s="148"/>
      <c r="D2812" s="148"/>
      <c r="E2812" s="141"/>
      <c r="F2812" s="141"/>
      <c r="G2812" s="141"/>
      <c r="H2812" s="141"/>
      <c r="I2812" s="141"/>
      <c r="J2812" s="141"/>
      <c r="K2812" s="141"/>
    </row>
    <row r="2813" spans="1:11" x14ac:dyDescent="0.25">
      <c r="A2813" s="148"/>
      <c r="B2813" s="148"/>
      <c r="C2813" s="148"/>
      <c r="D2813" s="148"/>
      <c r="E2813" s="141"/>
      <c r="F2813" s="141"/>
      <c r="G2813" s="141"/>
      <c r="H2813" s="141"/>
      <c r="I2813" s="141"/>
      <c r="J2813" s="141"/>
      <c r="K2813" s="141"/>
    </row>
    <row r="2814" spans="1:11" x14ac:dyDescent="0.25">
      <c r="A2814" s="148"/>
      <c r="B2814" s="148"/>
      <c r="C2814" s="148"/>
      <c r="D2814" s="148"/>
      <c r="E2814" s="141"/>
      <c r="F2814" s="141"/>
      <c r="G2814" s="141"/>
      <c r="H2814" s="141"/>
      <c r="I2814" s="141"/>
      <c r="J2814" s="141"/>
      <c r="K2814" s="141"/>
    </row>
    <row r="2815" spans="1:11" x14ac:dyDescent="0.25">
      <c r="A2815" s="148"/>
      <c r="B2815" s="148"/>
      <c r="C2815" s="148"/>
      <c r="D2815" s="148"/>
      <c r="E2815" s="141"/>
      <c r="F2815" s="141"/>
      <c r="G2815" s="141"/>
      <c r="H2815" s="141"/>
      <c r="I2815" s="141"/>
      <c r="J2815" s="141"/>
      <c r="K2815" s="141"/>
    </row>
    <row r="2816" spans="1:11" x14ac:dyDescent="0.25">
      <c r="A2816" s="148"/>
      <c r="B2816" s="148"/>
      <c r="C2816" s="148"/>
      <c r="D2816" s="148"/>
      <c r="E2816" s="141"/>
      <c r="F2816" s="141"/>
      <c r="G2816" s="141"/>
      <c r="H2816" s="141"/>
      <c r="I2816" s="141"/>
      <c r="J2816" s="141"/>
      <c r="K2816" s="141"/>
    </row>
    <row r="2817" spans="1:11" x14ac:dyDescent="0.25">
      <c r="A2817" s="148"/>
      <c r="B2817" s="148"/>
      <c r="C2817" s="148"/>
      <c r="D2817" s="148"/>
      <c r="E2817" s="141"/>
      <c r="F2817" s="141"/>
      <c r="G2817" s="141"/>
      <c r="H2817" s="141"/>
      <c r="I2817" s="141"/>
      <c r="J2817" s="141"/>
      <c r="K2817" s="141"/>
    </row>
    <row r="2818" spans="1:11" x14ac:dyDescent="0.25">
      <c r="A2818" s="148"/>
      <c r="B2818" s="148"/>
      <c r="C2818" s="148"/>
      <c r="D2818" s="148"/>
      <c r="E2818" s="141"/>
      <c r="F2818" s="141"/>
      <c r="G2818" s="141"/>
      <c r="H2818" s="141"/>
      <c r="I2818" s="141"/>
      <c r="J2818" s="141"/>
      <c r="K2818" s="141"/>
    </row>
    <row r="2819" spans="1:11" x14ac:dyDescent="0.25">
      <c r="A2819" s="148"/>
      <c r="B2819" s="148"/>
      <c r="C2819" s="148"/>
      <c r="D2819" s="148"/>
      <c r="E2819" s="141"/>
      <c r="F2819" s="141"/>
      <c r="G2819" s="141"/>
      <c r="H2819" s="141"/>
      <c r="I2819" s="141"/>
      <c r="J2819" s="141"/>
      <c r="K2819" s="141"/>
    </row>
    <row r="2820" spans="1:11" x14ac:dyDescent="0.25">
      <c r="A2820" s="148"/>
      <c r="B2820" s="148"/>
      <c r="C2820" s="148"/>
      <c r="D2820" s="148"/>
      <c r="E2820" s="141"/>
      <c r="F2820" s="141"/>
      <c r="G2820" s="141"/>
      <c r="H2820" s="141"/>
      <c r="I2820" s="141"/>
      <c r="J2820" s="141"/>
      <c r="K2820" s="141"/>
    </row>
    <row r="2821" spans="1:11" x14ac:dyDescent="0.25">
      <c r="A2821" s="148"/>
      <c r="B2821" s="148"/>
      <c r="C2821" s="148"/>
      <c r="D2821" s="148"/>
      <c r="E2821" s="141"/>
      <c r="F2821" s="141"/>
      <c r="G2821" s="141"/>
      <c r="H2821" s="141"/>
      <c r="I2821" s="141"/>
      <c r="J2821" s="141"/>
      <c r="K2821" s="141"/>
    </row>
    <row r="2822" spans="1:11" x14ac:dyDescent="0.25">
      <c r="A2822" s="148"/>
      <c r="B2822" s="148"/>
      <c r="C2822" s="148"/>
      <c r="D2822" s="148"/>
      <c r="E2822" s="141"/>
      <c r="F2822" s="141"/>
      <c r="G2822" s="141"/>
      <c r="H2822" s="141"/>
      <c r="I2822" s="141"/>
      <c r="J2822" s="141"/>
      <c r="K2822" s="141"/>
    </row>
    <row r="2823" spans="1:11" x14ac:dyDescent="0.25">
      <c r="A2823" s="148"/>
      <c r="B2823" s="148"/>
      <c r="C2823" s="148"/>
      <c r="D2823" s="148"/>
      <c r="E2823" s="141"/>
      <c r="F2823" s="141"/>
      <c r="G2823" s="141"/>
      <c r="H2823" s="141"/>
      <c r="I2823" s="141"/>
      <c r="J2823" s="141"/>
      <c r="K2823" s="141"/>
    </row>
    <row r="2824" spans="1:11" x14ac:dyDescent="0.25">
      <c r="A2824" s="148"/>
      <c r="B2824" s="148"/>
      <c r="C2824" s="148"/>
      <c r="D2824" s="148"/>
      <c r="E2824" s="141"/>
      <c r="F2824" s="141"/>
      <c r="G2824" s="141"/>
      <c r="H2824" s="141"/>
      <c r="I2824" s="141"/>
      <c r="J2824" s="141"/>
      <c r="K2824" s="141"/>
    </row>
    <row r="2825" spans="1:11" x14ac:dyDescent="0.25">
      <c r="A2825" s="148"/>
      <c r="B2825" s="148"/>
      <c r="C2825" s="148"/>
      <c r="D2825" s="148"/>
      <c r="E2825" s="141"/>
      <c r="F2825" s="141"/>
      <c r="G2825" s="141"/>
      <c r="H2825" s="141"/>
      <c r="I2825" s="141"/>
      <c r="J2825" s="141"/>
      <c r="K2825" s="141"/>
    </row>
    <row r="2826" spans="1:11" x14ac:dyDescent="0.25">
      <c r="A2826" s="148"/>
      <c r="B2826" s="148"/>
      <c r="C2826" s="148"/>
      <c r="D2826" s="148"/>
      <c r="E2826" s="141"/>
      <c r="F2826" s="141"/>
      <c r="G2826" s="141"/>
      <c r="H2826" s="141"/>
      <c r="I2826" s="141"/>
      <c r="J2826" s="141"/>
      <c r="K2826" s="141"/>
    </row>
    <row r="2827" spans="1:11" x14ac:dyDescent="0.25">
      <c r="A2827" s="148"/>
      <c r="B2827" s="148"/>
      <c r="C2827" s="148"/>
      <c r="D2827" s="148"/>
      <c r="E2827" s="141"/>
      <c r="F2827" s="141"/>
      <c r="G2827" s="141"/>
      <c r="H2827" s="141"/>
      <c r="I2827" s="141"/>
      <c r="J2827" s="141"/>
      <c r="K2827" s="141"/>
    </row>
    <row r="2828" spans="1:11" x14ac:dyDescent="0.25">
      <c r="A2828" s="148"/>
      <c r="B2828" s="148"/>
      <c r="C2828" s="148"/>
      <c r="D2828" s="148"/>
      <c r="E2828" s="141"/>
      <c r="F2828" s="141"/>
      <c r="G2828" s="141"/>
      <c r="H2828" s="141"/>
      <c r="I2828" s="141"/>
      <c r="J2828" s="141"/>
      <c r="K2828" s="141"/>
    </row>
    <row r="2829" spans="1:11" x14ac:dyDescent="0.25">
      <c r="A2829" s="148"/>
      <c r="B2829" s="148"/>
      <c r="C2829" s="148"/>
      <c r="D2829" s="148"/>
      <c r="E2829" s="141"/>
      <c r="F2829" s="141"/>
      <c r="G2829" s="141"/>
      <c r="H2829" s="141"/>
      <c r="I2829" s="141"/>
      <c r="J2829" s="141"/>
      <c r="K2829" s="141"/>
    </row>
    <row r="2830" spans="1:11" x14ac:dyDescent="0.25">
      <c r="A2830" s="148"/>
      <c r="B2830" s="148"/>
      <c r="C2830" s="148"/>
      <c r="D2830" s="148"/>
      <c r="E2830" s="141"/>
      <c r="F2830" s="141"/>
      <c r="G2830" s="141"/>
      <c r="H2830" s="141"/>
      <c r="I2830" s="141"/>
      <c r="J2830" s="141"/>
      <c r="K2830" s="141"/>
    </row>
    <row r="2831" spans="1:11" x14ac:dyDescent="0.25">
      <c r="A2831" s="148"/>
      <c r="B2831" s="148"/>
      <c r="C2831" s="148"/>
      <c r="D2831" s="148"/>
      <c r="E2831" s="141"/>
      <c r="F2831" s="141"/>
      <c r="G2831" s="141"/>
      <c r="H2831" s="141"/>
      <c r="I2831" s="141"/>
      <c r="J2831" s="141"/>
      <c r="K2831" s="141"/>
    </row>
    <row r="2832" spans="1:11" x14ac:dyDescent="0.25">
      <c r="A2832" s="148"/>
      <c r="B2832" s="148"/>
      <c r="C2832" s="148"/>
      <c r="D2832" s="148"/>
      <c r="E2832" s="141"/>
      <c r="F2832" s="141"/>
      <c r="G2832" s="141"/>
      <c r="H2832" s="141"/>
      <c r="I2832" s="141"/>
      <c r="J2832" s="141"/>
      <c r="K2832" s="141"/>
    </row>
    <row r="2833" spans="1:11" x14ac:dyDescent="0.25">
      <c r="A2833" s="148"/>
      <c r="B2833" s="148"/>
      <c r="C2833" s="148"/>
      <c r="D2833" s="148"/>
      <c r="E2833" s="141"/>
      <c r="F2833" s="141"/>
      <c r="G2833" s="141"/>
      <c r="H2833" s="141"/>
      <c r="I2833" s="141"/>
      <c r="J2833" s="141"/>
      <c r="K2833" s="141"/>
    </row>
    <row r="2834" spans="1:11" x14ac:dyDescent="0.25">
      <c r="A2834" s="148"/>
      <c r="B2834" s="148"/>
      <c r="C2834" s="148"/>
      <c r="D2834" s="148"/>
      <c r="E2834" s="141"/>
      <c r="F2834" s="141"/>
      <c r="G2834" s="141"/>
      <c r="H2834" s="141"/>
      <c r="I2834" s="141"/>
      <c r="J2834" s="141"/>
      <c r="K2834" s="141"/>
    </row>
    <row r="2835" spans="1:11" x14ac:dyDescent="0.25">
      <c r="A2835" s="148"/>
      <c r="B2835" s="148"/>
      <c r="C2835" s="148"/>
      <c r="D2835" s="148"/>
      <c r="E2835" s="141"/>
      <c r="F2835" s="141"/>
      <c r="G2835" s="141"/>
      <c r="H2835" s="141"/>
      <c r="I2835" s="141"/>
      <c r="J2835" s="141"/>
      <c r="K2835" s="141"/>
    </row>
    <row r="2836" spans="1:11" x14ac:dyDescent="0.25">
      <c r="A2836" s="148"/>
      <c r="B2836" s="148"/>
      <c r="C2836" s="148"/>
      <c r="D2836" s="148"/>
      <c r="E2836" s="141"/>
      <c r="F2836" s="141"/>
      <c r="G2836" s="141"/>
      <c r="H2836" s="141"/>
      <c r="I2836" s="141"/>
      <c r="J2836" s="141"/>
      <c r="K2836" s="141"/>
    </row>
    <row r="2837" spans="1:11" x14ac:dyDescent="0.25">
      <c r="A2837" s="148"/>
      <c r="B2837" s="148"/>
      <c r="C2837" s="148"/>
      <c r="D2837" s="148"/>
      <c r="E2837" s="141"/>
      <c r="F2837" s="141"/>
      <c r="G2837" s="141"/>
      <c r="H2837" s="141"/>
      <c r="I2837" s="141"/>
      <c r="J2837" s="141"/>
      <c r="K2837" s="141"/>
    </row>
    <row r="2838" spans="1:11" x14ac:dyDescent="0.25">
      <c r="A2838" s="148"/>
      <c r="B2838" s="148"/>
      <c r="C2838" s="148"/>
      <c r="D2838" s="148"/>
      <c r="E2838" s="141"/>
      <c r="F2838" s="141"/>
      <c r="G2838" s="141"/>
      <c r="H2838" s="141"/>
      <c r="I2838" s="141"/>
      <c r="J2838" s="141"/>
      <c r="K2838" s="141"/>
    </row>
    <row r="2839" spans="1:11" x14ac:dyDescent="0.25">
      <c r="A2839" s="148"/>
      <c r="B2839" s="148"/>
      <c r="C2839" s="148"/>
      <c r="D2839" s="148"/>
      <c r="E2839" s="141"/>
      <c r="F2839" s="141"/>
      <c r="G2839" s="141"/>
      <c r="H2839" s="141"/>
      <c r="I2839" s="141"/>
      <c r="J2839" s="141"/>
      <c r="K2839" s="141"/>
    </row>
    <row r="2840" spans="1:11" x14ac:dyDescent="0.25">
      <c r="A2840" s="148"/>
      <c r="B2840" s="148"/>
      <c r="C2840" s="148"/>
      <c r="D2840" s="148"/>
      <c r="E2840" s="141"/>
      <c r="F2840" s="141"/>
      <c r="G2840" s="141"/>
      <c r="H2840" s="141"/>
      <c r="I2840" s="141"/>
      <c r="J2840" s="141"/>
      <c r="K2840" s="141"/>
    </row>
    <row r="2841" spans="1:11" x14ac:dyDescent="0.25">
      <c r="A2841" s="148"/>
      <c r="B2841" s="148"/>
      <c r="C2841" s="148"/>
      <c r="D2841" s="148"/>
      <c r="E2841" s="141"/>
      <c r="F2841" s="141"/>
      <c r="G2841" s="141"/>
      <c r="H2841" s="141"/>
      <c r="I2841" s="141"/>
      <c r="J2841" s="141"/>
      <c r="K2841" s="141"/>
    </row>
    <row r="2842" spans="1:11" x14ac:dyDescent="0.25">
      <c r="A2842" s="148"/>
      <c r="B2842" s="148"/>
      <c r="C2842" s="148"/>
      <c r="D2842" s="148"/>
      <c r="E2842" s="141"/>
      <c r="F2842" s="141"/>
      <c r="G2842" s="141"/>
      <c r="H2842" s="141"/>
      <c r="I2842" s="141"/>
      <c r="J2842" s="141"/>
      <c r="K2842" s="141"/>
    </row>
    <row r="2843" spans="1:11" x14ac:dyDescent="0.25">
      <c r="A2843" s="148"/>
      <c r="B2843" s="148"/>
      <c r="C2843" s="148"/>
      <c r="D2843" s="148"/>
      <c r="E2843" s="141"/>
      <c r="F2843" s="141"/>
      <c r="G2843" s="141"/>
      <c r="H2843" s="141"/>
      <c r="I2843" s="141"/>
      <c r="J2843" s="141"/>
      <c r="K2843" s="141"/>
    </row>
    <row r="2844" spans="1:11" x14ac:dyDescent="0.25">
      <c r="A2844" s="148"/>
      <c r="B2844" s="148"/>
      <c r="C2844" s="148"/>
      <c r="D2844" s="148"/>
      <c r="E2844" s="141"/>
      <c r="F2844" s="141"/>
      <c r="G2844" s="141"/>
      <c r="H2844" s="141"/>
      <c r="I2844" s="141"/>
      <c r="J2844" s="141"/>
      <c r="K2844" s="141"/>
    </row>
    <row r="2845" spans="1:11" x14ac:dyDescent="0.25">
      <c r="A2845" s="148"/>
      <c r="B2845" s="148"/>
      <c r="C2845" s="148"/>
      <c r="D2845" s="148"/>
      <c r="E2845" s="141"/>
      <c r="F2845" s="141"/>
      <c r="G2845" s="141"/>
      <c r="H2845" s="141"/>
      <c r="I2845" s="141"/>
      <c r="J2845" s="141"/>
      <c r="K2845" s="141"/>
    </row>
    <row r="2846" spans="1:11" x14ac:dyDescent="0.25">
      <c r="A2846" s="148"/>
      <c r="B2846" s="148"/>
      <c r="C2846" s="148"/>
      <c r="D2846" s="148"/>
      <c r="E2846" s="141"/>
      <c r="F2846" s="141"/>
      <c r="G2846" s="141"/>
      <c r="H2846" s="141"/>
      <c r="I2846" s="141"/>
      <c r="J2846" s="141"/>
      <c r="K2846" s="141"/>
    </row>
    <row r="2847" spans="1:11" x14ac:dyDescent="0.25">
      <c r="A2847" s="148"/>
      <c r="B2847" s="148"/>
      <c r="C2847" s="148"/>
      <c r="D2847" s="148"/>
      <c r="E2847" s="141"/>
      <c r="F2847" s="141"/>
      <c r="G2847" s="141"/>
      <c r="H2847" s="141"/>
      <c r="I2847" s="141"/>
      <c r="J2847" s="141"/>
      <c r="K2847" s="141"/>
    </row>
    <row r="2848" spans="1:11" x14ac:dyDescent="0.25">
      <c r="A2848" s="148"/>
      <c r="B2848" s="148"/>
      <c r="C2848" s="148"/>
      <c r="D2848" s="148"/>
      <c r="E2848" s="141"/>
      <c r="F2848" s="141"/>
      <c r="G2848" s="141"/>
      <c r="H2848" s="141"/>
      <c r="I2848" s="141"/>
      <c r="J2848" s="141"/>
      <c r="K2848" s="141"/>
    </row>
    <row r="2849" spans="1:11" x14ac:dyDescent="0.25">
      <c r="A2849" s="148"/>
      <c r="B2849" s="148"/>
      <c r="C2849" s="148"/>
      <c r="D2849" s="148"/>
      <c r="E2849" s="141"/>
      <c r="F2849" s="141"/>
      <c r="G2849" s="141"/>
      <c r="H2849" s="141"/>
      <c r="I2849" s="141"/>
      <c r="J2849" s="141"/>
      <c r="K2849" s="141"/>
    </row>
    <row r="2850" spans="1:11" x14ac:dyDescent="0.25">
      <c r="A2850" s="148"/>
      <c r="B2850" s="148"/>
      <c r="C2850" s="148"/>
      <c r="D2850" s="148"/>
      <c r="E2850" s="141"/>
      <c r="F2850" s="141"/>
      <c r="G2850" s="141"/>
      <c r="H2850" s="141"/>
      <c r="I2850" s="141"/>
      <c r="J2850" s="141"/>
      <c r="K2850" s="141"/>
    </row>
    <row r="2851" spans="1:11" x14ac:dyDescent="0.25">
      <c r="A2851" s="148"/>
      <c r="B2851" s="148"/>
      <c r="C2851" s="148"/>
      <c r="D2851" s="148"/>
      <c r="E2851" s="141"/>
      <c r="F2851" s="141"/>
      <c r="G2851" s="141"/>
      <c r="H2851" s="141"/>
      <c r="I2851" s="141"/>
      <c r="J2851" s="141"/>
      <c r="K2851" s="141"/>
    </row>
    <row r="2852" spans="1:11" x14ac:dyDescent="0.25">
      <c r="A2852" s="148"/>
      <c r="B2852" s="148"/>
      <c r="C2852" s="148"/>
      <c r="D2852" s="148"/>
      <c r="E2852" s="141"/>
      <c r="F2852" s="141"/>
      <c r="G2852" s="141"/>
      <c r="H2852" s="141"/>
      <c r="I2852" s="141"/>
      <c r="J2852" s="141"/>
      <c r="K2852" s="141"/>
    </row>
    <row r="2853" spans="1:11" x14ac:dyDescent="0.25">
      <c r="A2853" s="148"/>
      <c r="B2853" s="148"/>
      <c r="C2853" s="148"/>
      <c r="D2853" s="148"/>
      <c r="E2853" s="141"/>
      <c r="F2853" s="141"/>
      <c r="G2853" s="141"/>
      <c r="H2853" s="141"/>
      <c r="I2853" s="141"/>
      <c r="J2853" s="141"/>
      <c r="K2853" s="141"/>
    </row>
    <row r="2854" spans="1:11" x14ac:dyDescent="0.25">
      <c r="A2854" s="148"/>
      <c r="B2854" s="148"/>
      <c r="C2854" s="148"/>
      <c r="D2854" s="148"/>
      <c r="E2854" s="141"/>
      <c r="F2854" s="141"/>
      <c r="G2854" s="141"/>
      <c r="H2854" s="141"/>
      <c r="I2854" s="141"/>
      <c r="J2854" s="141"/>
      <c r="K2854" s="141"/>
    </row>
    <row r="2855" spans="1:11" x14ac:dyDescent="0.25">
      <c r="A2855" s="148"/>
      <c r="B2855" s="148"/>
      <c r="C2855" s="148"/>
      <c r="D2855" s="148"/>
      <c r="E2855" s="141"/>
      <c r="F2855" s="141"/>
      <c r="G2855" s="141"/>
      <c r="H2855" s="141"/>
      <c r="I2855" s="141"/>
      <c r="J2855" s="141"/>
      <c r="K2855" s="141"/>
    </row>
    <row r="2856" spans="1:11" x14ac:dyDescent="0.25">
      <c r="A2856" s="148"/>
      <c r="B2856" s="148"/>
      <c r="C2856" s="148"/>
      <c r="D2856" s="148"/>
      <c r="E2856" s="141"/>
      <c r="F2856" s="141"/>
      <c r="G2856" s="141"/>
      <c r="H2856" s="141"/>
      <c r="I2856" s="141"/>
      <c r="J2856" s="141"/>
      <c r="K2856" s="141"/>
    </row>
    <row r="2857" spans="1:11" x14ac:dyDescent="0.25">
      <c r="A2857" s="148"/>
      <c r="B2857" s="148"/>
      <c r="C2857" s="148"/>
      <c r="D2857" s="148"/>
      <c r="E2857" s="141"/>
      <c r="F2857" s="141"/>
      <c r="G2857" s="141"/>
      <c r="H2857" s="141"/>
      <c r="I2857" s="141"/>
      <c r="J2857" s="141"/>
      <c r="K2857" s="141"/>
    </row>
    <row r="2858" spans="1:11" x14ac:dyDescent="0.25">
      <c r="A2858" s="148"/>
      <c r="B2858" s="148"/>
      <c r="C2858" s="148"/>
      <c r="D2858" s="148"/>
      <c r="E2858" s="141"/>
      <c r="F2858" s="141"/>
      <c r="G2858" s="141"/>
      <c r="H2858" s="141"/>
      <c r="I2858" s="141"/>
      <c r="J2858" s="141"/>
      <c r="K2858" s="141"/>
    </row>
    <row r="2859" spans="1:11" x14ac:dyDescent="0.25">
      <c r="A2859" s="148"/>
      <c r="B2859" s="148"/>
      <c r="C2859" s="148"/>
      <c r="D2859" s="148"/>
      <c r="E2859" s="141"/>
      <c r="F2859" s="141"/>
      <c r="G2859" s="141"/>
      <c r="H2859" s="141"/>
      <c r="I2859" s="141"/>
      <c r="J2859" s="141"/>
      <c r="K2859" s="141"/>
    </row>
    <row r="2860" spans="1:11" x14ac:dyDescent="0.25">
      <c r="A2860" s="148"/>
      <c r="B2860" s="148"/>
      <c r="C2860" s="148"/>
      <c r="D2860" s="148"/>
      <c r="E2860" s="141"/>
      <c r="F2860" s="141"/>
      <c r="G2860" s="141"/>
      <c r="H2860" s="141"/>
      <c r="I2860" s="141"/>
      <c r="J2860" s="141"/>
      <c r="K2860" s="141"/>
    </row>
    <row r="2861" spans="1:11" x14ac:dyDescent="0.25">
      <c r="A2861" s="148"/>
      <c r="B2861" s="148"/>
      <c r="C2861" s="148"/>
      <c r="D2861" s="148"/>
      <c r="E2861" s="141"/>
      <c r="F2861" s="141"/>
      <c r="G2861" s="141"/>
      <c r="H2861" s="141"/>
      <c r="I2861" s="141"/>
      <c r="J2861" s="141"/>
      <c r="K2861" s="141"/>
    </row>
    <row r="2862" spans="1:11" x14ac:dyDescent="0.25">
      <c r="A2862" s="148"/>
      <c r="B2862" s="148"/>
      <c r="C2862" s="148"/>
      <c r="D2862" s="148"/>
      <c r="E2862" s="141"/>
      <c r="F2862" s="141"/>
      <c r="G2862" s="141"/>
      <c r="H2862" s="141"/>
      <c r="I2862" s="141"/>
      <c r="J2862" s="141"/>
      <c r="K2862" s="141"/>
    </row>
    <row r="2863" spans="1:11" x14ac:dyDescent="0.25">
      <c r="A2863" s="148"/>
      <c r="B2863" s="148"/>
      <c r="C2863" s="148"/>
      <c r="D2863" s="148"/>
      <c r="E2863" s="141"/>
      <c r="F2863" s="141"/>
      <c r="G2863" s="141"/>
      <c r="H2863" s="141"/>
      <c r="I2863" s="141"/>
      <c r="J2863" s="141"/>
      <c r="K2863" s="141"/>
    </row>
    <row r="2864" spans="1:11" x14ac:dyDescent="0.25">
      <c r="A2864" s="148"/>
      <c r="B2864" s="148"/>
      <c r="C2864" s="148"/>
      <c r="D2864" s="148"/>
      <c r="E2864" s="141"/>
      <c r="F2864" s="141"/>
      <c r="G2864" s="141"/>
      <c r="H2864" s="141"/>
      <c r="I2864" s="141"/>
      <c r="J2864" s="141"/>
      <c r="K2864" s="141"/>
    </row>
    <row r="2865" spans="1:11" x14ac:dyDescent="0.25">
      <c r="A2865" s="148"/>
      <c r="B2865" s="148"/>
      <c r="C2865" s="148"/>
      <c r="D2865" s="148"/>
      <c r="E2865" s="141"/>
      <c r="F2865" s="141"/>
      <c r="G2865" s="141"/>
      <c r="H2865" s="141"/>
      <c r="I2865" s="141"/>
      <c r="J2865" s="141"/>
      <c r="K2865" s="141"/>
    </row>
    <row r="2866" spans="1:11" x14ac:dyDescent="0.25">
      <c r="A2866" s="148"/>
      <c r="B2866" s="148"/>
      <c r="C2866" s="148"/>
      <c r="D2866" s="148"/>
      <c r="E2866" s="141"/>
      <c r="F2866" s="141"/>
      <c r="G2866" s="141"/>
      <c r="H2866" s="141"/>
      <c r="I2866" s="141"/>
      <c r="J2866" s="141"/>
      <c r="K2866" s="141"/>
    </row>
    <row r="2867" spans="1:11" x14ac:dyDescent="0.25">
      <c r="A2867" s="148"/>
      <c r="B2867" s="148"/>
      <c r="C2867" s="148"/>
      <c r="D2867" s="148"/>
      <c r="E2867" s="141"/>
      <c r="F2867" s="141"/>
      <c r="G2867" s="141"/>
      <c r="H2867" s="141"/>
      <c r="I2867" s="141"/>
      <c r="J2867" s="141"/>
      <c r="K2867" s="141"/>
    </row>
    <row r="2868" spans="1:11" x14ac:dyDescent="0.25">
      <c r="A2868" s="148"/>
      <c r="B2868" s="148"/>
      <c r="C2868" s="148"/>
      <c r="D2868" s="148"/>
      <c r="E2868" s="141"/>
      <c r="F2868" s="141"/>
      <c r="G2868" s="141"/>
      <c r="H2868" s="141"/>
      <c r="I2868" s="141"/>
      <c r="J2868" s="141"/>
      <c r="K2868" s="141"/>
    </row>
    <row r="2869" spans="1:11" x14ac:dyDescent="0.25">
      <c r="A2869" s="148"/>
      <c r="B2869" s="148"/>
      <c r="C2869" s="148"/>
      <c r="D2869" s="148"/>
      <c r="E2869" s="141"/>
      <c r="F2869" s="141"/>
      <c r="G2869" s="141"/>
      <c r="H2869" s="141"/>
      <c r="I2869" s="141"/>
      <c r="J2869" s="141"/>
      <c r="K2869" s="141"/>
    </row>
    <row r="2870" spans="1:11" x14ac:dyDescent="0.25">
      <c r="A2870" s="148"/>
      <c r="B2870" s="148"/>
      <c r="C2870" s="148"/>
      <c r="D2870" s="148"/>
      <c r="E2870" s="141"/>
      <c r="F2870" s="141"/>
      <c r="G2870" s="141"/>
      <c r="H2870" s="141"/>
      <c r="I2870" s="141"/>
      <c r="J2870" s="141"/>
      <c r="K2870" s="141"/>
    </row>
    <row r="2871" spans="1:11" x14ac:dyDescent="0.25">
      <c r="A2871" s="148"/>
      <c r="B2871" s="148"/>
      <c r="C2871" s="148"/>
      <c r="D2871" s="148"/>
      <c r="E2871" s="141"/>
      <c r="F2871" s="141"/>
      <c r="G2871" s="141"/>
      <c r="H2871" s="141"/>
      <c r="I2871" s="141"/>
      <c r="J2871" s="141"/>
      <c r="K2871" s="141"/>
    </row>
    <row r="2872" spans="1:11" x14ac:dyDescent="0.25">
      <c r="A2872" s="148"/>
      <c r="B2872" s="148"/>
      <c r="C2872" s="148"/>
      <c r="D2872" s="148"/>
      <c r="E2872" s="141"/>
      <c r="F2872" s="141"/>
      <c r="G2872" s="141"/>
      <c r="H2872" s="141"/>
      <c r="I2872" s="141"/>
      <c r="J2872" s="141"/>
      <c r="K2872" s="141"/>
    </row>
    <row r="2873" spans="1:11" x14ac:dyDescent="0.25">
      <c r="A2873" s="148"/>
      <c r="B2873" s="148"/>
      <c r="C2873" s="148"/>
      <c r="D2873" s="148"/>
      <c r="E2873" s="141"/>
      <c r="F2873" s="141"/>
      <c r="G2873" s="141"/>
      <c r="H2873" s="141"/>
      <c r="I2873" s="141"/>
      <c r="J2873" s="141"/>
      <c r="K2873" s="141"/>
    </row>
    <row r="2874" spans="1:11" x14ac:dyDescent="0.25">
      <c r="A2874" s="148"/>
      <c r="B2874" s="148"/>
      <c r="C2874" s="148"/>
      <c r="D2874" s="148"/>
      <c r="E2874" s="141"/>
      <c r="F2874" s="141"/>
      <c r="G2874" s="141"/>
      <c r="H2874" s="141"/>
      <c r="I2874" s="141"/>
      <c r="J2874" s="141"/>
      <c r="K2874" s="141"/>
    </row>
    <row r="2875" spans="1:11" x14ac:dyDescent="0.25">
      <c r="A2875" s="148"/>
      <c r="B2875" s="148"/>
      <c r="C2875" s="148"/>
      <c r="D2875" s="148"/>
      <c r="E2875" s="141"/>
      <c r="F2875" s="141"/>
      <c r="G2875" s="141"/>
      <c r="H2875" s="141"/>
      <c r="I2875" s="141"/>
      <c r="J2875" s="141"/>
      <c r="K2875" s="141"/>
    </row>
    <row r="2876" spans="1:11" x14ac:dyDescent="0.25">
      <c r="A2876" s="148"/>
      <c r="B2876" s="148"/>
      <c r="C2876" s="148"/>
      <c r="D2876" s="148"/>
      <c r="E2876" s="141"/>
      <c r="F2876" s="141"/>
      <c r="G2876" s="141"/>
      <c r="H2876" s="141"/>
      <c r="I2876" s="141"/>
      <c r="J2876" s="141"/>
      <c r="K2876" s="141"/>
    </row>
    <row r="2877" spans="1:11" x14ac:dyDescent="0.25">
      <c r="A2877" s="148"/>
      <c r="B2877" s="148"/>
      <c r="C2877" s="148"/>
      <c r="D2877" s="148"/>
      <c r="E2877" s="141"/>
      <c r="F2877" s="141"/>
      <c r="G2877" s="141"/>
      <c r="H2877" s="141"/>
      <c r="I2877" s="141"/>
      <c r="J2877" s="141"/>
      <c r="K2877" s="141"/>
    </row>
    <row r="2878" spans="1:11" x14ac:dyDescent="0.25">
      <c r="A2878" s="148"/>
      <c r="B2878" s="148"/>
      <c r="C2878" s="148"/>
      <c r="D2878" s="148"/>
      <c r="E2878" s="141"/>
      <c r="F2878" s="141"/>
      <c r="G2878" s="141"/>
      <c r="H2878" s="141"/>
      <c r="I2878" s="141"/>
      <c r="J2878" s="141"/>
      <c r="K2878" s="141"/>
    </row>
    <row r="2879" spans="1:11" x14ac:dyDescent="0.25">
      <c r="A2879" s="148"/>
      <c r="B2879" s="148"/>
      <c r="C2879" s="148"/>
      <c r="D2879" s="148"/>
      <c r="E2879" s="141"/>
      <c r="F2879" s="141"/>
      <c r="G2879" s="141"/>
      <c r="H2879" s="141"/>
      <c r="I2879" s="141"/>
      <c r="J2879" s="141"/>
      <c r="K2879" s="141"/>
    </row>
    <row r="2880" spans="1:11" x14ac:dyDescent="0.25">
      <c r="A2880" s="148"/>
      <c r="B2880" s="148"/>
      <c r="C2880" s="148"/>
      <c r="D2880" s="148"/>
      <c r="E2880" s="141"/>
      <c r="F2880" s="141"/>
      <c r="G2880" s="141"/>
      <c r="H2880" s="141"/>
      <c r="I2880" s="141"/>
      <c r="J2880" s="141"/>
      <c r="K2880" s="141"/>
    </row>
    <row r="2881" spans="1:11" x14ac:dyDescent="0.25">
      <c r="A2881" s="148"/>
      <c r="B2881" s="148"/>
      <c r="C2881" s="148"/>
      <c r="D2881" s="148"/>
      <c r="E2881" s="141"/>
      <c r="F2881" s="141"/>
      <c r="G2881" s="141"/>
      <c r="H2881" s="141"/>
      <c r="I2881" s="141"/>
      <c r="J2881" s="141"/>
      <c r="K2881" s="141"/>
    </row>
    <row r="2882" spans="1:11" x14ac:dyDescent="0.25">
      <c r="A2882" s="148"/>
      <c r="B2882" s="148"/>
      <c r="C2882" s="148"/>
      <c r="D2882" s="148"/>
      <c r="E2882" s="141"/>
      <c r="F2882" s="141"/>
      <c r="G2882" s="141"/>
      <c r="H2882" s="141"/>
      <c r="I2882" s="141"/>
      <c r="J2882" s="141"/>
      <c r="K2882" s="141"/>
    </row>
    <row r="2883" spans="1:11" x14ac:dyDescent="0.25">
      <c r="A2883" s="148"/>
      <c r="B2883" s="148"/>
      <c r="C2883" s="148"/>
      <c r="D2883" s="148"/>
      <c r="E2883" s="141"/>
      <c r="F2883" s="141"/>
      <c r="G2883" s="141"/>
      <c r="H2883" s="141"/>
      <c r="I2883" s="141"/>
      <c r="J2883" s="141"/>
      <c r="K2883" s="141"/>
    </row>
    <row r="2884" spans="1:11" x14ac:dyDescent="0.25">
      <c r="A2884" s="148"/>
      <c r="B2884" s="148"/>
      <c r="C2884" s="148"/>
      <c r="D2884" s="148"/>
      <c r="E2884" s="141"/>
      <c r="F2884" s="141"/>
      <c r="G2884" s="141"/>
      <c r="H2884" s="141"/>
      <c r="I2884" s="141"/>
      <c r="J2884" s="141"/>
      <c r="K2884" s="141"/>
    </row>
    <row r="2885" spans="1:11" x14ac:dyDescent="0.25">
      <c r="A2885" s="148"/>
      <c r="B2885" s="148"/>
      <c r="C2885" s="148"/>
      <c r="D2885" s="148"/>
      <c r="E2885" s="141"/>
      <c r="F2885" s="141"/>
      <c r="G2885" s="141"/>
      <c r="H2885" s="141"/>
      <c r="I2885" s="141"/>
      <c r="J2885" s="141"/>
      <c r="K2885" s="141"/>
    </row>
    <row r="2886" spans="1:11" x14ac:dyDescent="0.25">
      <c r="A2886" s="148"/>
      <c r="B2886" s="148"/>
      <c r="C2886" s="148"/>
      <c r="D2886" s="148"/>
      <c r="E2886" s="141"/>
      <c r="F2886" s="141"/>
      <c r="G2886" s="141"/>
      <c r="H2886" s="141"/>
      <c r="I2886" s="141"/>
      <c r="J2886" s="141"/>
      <c r="K2886" s="141"/>
    </row>
    <row r="2887" spans="1:11" x14ac:dyDescent="0.25">
      <c r="A2887" s="148"/>
      <c r="B2887" s="148"/>
      <c r="C2887" s="148"/>
      <c r="D2887" s="148"/>
      <c r="E2887" s="141"/>
      <c r="F2887" s="141"/>
      <c r="G2887" s="141"/>
      <c r="H2887" s="141"/>
      <c r="I2887" s="141"/>
      <c r="J2887" s="141"/>
      <c r="K2887" s="141"/>
    </row>
    <row r="2888" spans="1:11" x14ac:dyDescent="0.25">
      <c r="A2888" s="148"/>
      <c r="B2888" s="148"/>
      <c r="C2888" s="148"/>
      <c r="D2888" s="148"/>
      <c r="E2888" s="141"/>
      <c r="F2888" s="141"/>
      <c r="G2888" s="141"/>
      <c r="H2888" s="141"/>
      <c r="I2888" s="141"/>
      <c r="J2888" s="141"/>
      <c r="K2888" s="141"/>
    </row>
    <row r="2889" spans="1:11" x14ac:dyDescent="0.25">
      <c r="A2889" s="148"/>
      <c r="B2889" s="148"/>
      <c r="C2889" s="148"/>
      <c r="D2889" s="148"/>
      <c r="E2889" s="141"/>
      <c r="F2889" s="141"/>
      <c r="G2889" s="141"/>
      <c r="H2889" s="141"/>
      <c r="I2889" s="141"/>
      <c r="J2889" s="141"/>
      <c r="K2889" s="141"/>
    </row>
    <row r="2890" spans="1:11" x14ac:dyDescent="0.25">
      <c r="A2890" s="148"/>
      <c r="B2890" s="148"/>
      <c r="C2890" s="148"/>
      <c r="D2890" s="148"/>
      <c r="E2890" s="141"/>
      <c r="F2890" s="141"/>
      <c r="G2890" s="141"/>
      <c r="H2890" s="141"/>
      <c r="I2890" s="141"/>
      <c r="J2890" s="141"/>
      <c r="K2890" s="141"/>
    </row>
    <row r="2891" spans="1:11" x14ac:dyDescent="0.25">
      <c r="A2891" s="148"/>
      <c r="B2891" s="148"/>
      <c r="C2891" s="148"/>
      <c r="D2891" s="148"/>
      <c r="E2891" s="141"/>
      <c r="F2891" s="141"/>
      <c r="G2891" s="141"/>
      <c r="H2891" s="141"/>
      <c r="I2891" s="141"/>
      <c r="J2891" s="141"/>
      <c r="K2891" s="141"/>
    </row>
    <row r="2892" spans="1:11" x14ac:dyDescent="0.25">
      <c r="A2892" s="148"/>
      <c r="B2892" s="148"/>
      <c r="C2892" s="148"/>
      <c r="D2892" s="148"/>
      <c r="E2892" s="141"/>
      <c r="F2892" s="141"/>
      <c r="G2892" s="141"/>
      <c r="H2892" s="141"/>
      <c r="I2892" s="141"/>
      <c r="J2892" s="141"/>
      <c r="K2892" s="141"/>
    </row>
    <row r="2893" spans="1:11" x14ac:dyDescent="0.25">
      <c r="A2893" s="148"/>
      <c r="B2893" s="148"/>
      <c r="C2893" s="148"/>
      <c r="D2893" s="148"/>
      <c r="E2893" s="141"/>
      <c r="F2893" s="141"/>
      <c r="G2893" s="141"/>
      <c r="H2893" s="141"/>
      <c r="I2893" s="141"/>
      <c r="J2893" s="141"/>
      <c r="K2893" s="141"/>
    </row>
    <row r="2894" spans="1:11" x14ac:dyDescent="0.25">
      <c r="A2894" s="148"/>
      <c r="B2894" s="148"/>
      <c r="C2894" s="148"/>
      <c r="D2894" s="148"/>
      <c r="E2894" s="141"/>
      <c r="F2894" s="141"/>
      <c r="G2894" s="141"/>
      <c r="H2894" s="141"/>
      <c r="I2894" s="141"/>
      <c r="J2894" s="141"/>
      <c r="K2894" s="141"/>
    </row>
    <row r="2895" spans="1:11" x14ac:dyDescent="0.25">
      <c r="A2895" s="148"/>
      <c r="B2895" s="148"/>
      <c r="C2895" s="148"/>
      <c r="D2895" s="148"/>
      <c r="E2895" s="141"/>
      <c r="F2895" s="141"/>
      <c r="G2895" s="141"/>
      <c r="H2895" s="141"/>
      <c r="I2895" s="141"/>
      <c r="J2895" s="141"/>
      <c r="K2895" s="141"/>
    </row>
    <row r="2896" spans="1:11" x14ac:dyDescent="0.25">
      <c r="A2896" s="148"/>
      <c r="B2896" s="148"/>
      <c r="C2896" s="148"/>
      <c r="D2896" s="148"/>
      <c r="E2896" s="141"/>
      <c r="F2896" s="141"/>
      <c r="G2896" s="141"/>
      <c r="H2896" s="141"/>
      <c r="I2896" s="141"/>
      <c r="J2896" s="141"/>
      <c r="K2896" s="141"/>
    </row>
    <row r="2897" spans="1:11" x14ac:dyDescent="0.25">
      <c r="A2897" s="148"/>
      <c r="B2897" s="148"/>
      <c r="C2897" s="148"/>
      <c r="D2897" s="148"/>
      <c r="E2897" s="141"/>
      <c r="F2897" s="141"/>
      <c r="G2897" s="141"/>
      <c r="H2897" s="141"/>
      <c r="I2897" s="141"/>
      <c r="J2897" s="141"/>
      <c r="K2897" s="141"/>
    </row>
    <row r="2898" spans="1:11" x14ac:dyDescent="0.25">
      <c r="A2898" s="148"/>
      <c r="B2898" s="148"/>
      <c r="C2898" s="148"/>
      <c r="D2898" s="148"/>
      <c r="E2898" s="141"/>
      <c r="F2898" s="141"/>
      <c r="G2898" s="141"/>
      <c r="H2898" s="141"/>
      <c r="I2898" s="141"/>
      <c r="J2898" s="141"/>
      <c r="K2898" s="141"/>
    </row>
    <row r="2899" spans="1:11" x14ac:dyDescent="0.25">
      <c r="A2899" s="148"/>
      <c r="B2899" s="148"/>
      <c r="C2899" s="148"/>
      <c r="D2899" s="148"/>
      <c r="E2899" s="141"/>
      <c r="F2899" s="141"/>
      <c r="G2899" s="141"/>
      <c r="H2899" s="141"/>
      <c r="I2899" s="141"/>
      <c r="J2899" s="141"/>
      <c r="K2899" s="141"/>
    </row>
    <row r="2900" spans="1:11" x14ac:dyDescent="0.25">
      <c r="A2900" s="148"/>
      <c r="B2900" s="148"/>
      <c r="C2900" s="148"/>
      <c r="D2900" s="148"/>
      <c r="E2900" s="141"/>
      <c r="F2900" s="141"/>
      <c r="G2900" s="141"/>
      <c r="H2900" s="141"/>
      <c r="I2900" s="141"/>
      <c r="J2900" s="141"/>
      <c r="K2900" s="141"/>
    </row>
    <row r="2901" spans="1:11" x14ac:dyDescent="0.25">
      <c r="A2901" s="148"/>
      <c r="B2901" s="148"/>
      <c r="C2901" s="148"/>
      <c r="D2901" s="148"/>
      <c r="E2901" s="141"/>
      <c r="F2901" s="141"/>
      <c r="G2901" s="141"/>
      <c r="H2901" s="141"/>
      <c r="I2901" s="141"/>
      <c r="J2901" s="141"/>
      <c r="K2901" s="141"/>
    </row>
    <row r="2902" spans="1:11" x14ac:dyDescent="0.25">
      <c r="A2902" s="148"/>
      <c r="B2902" s="148"/>
      <c r="C2902" s="148"/>
      <c r="D2902" s="148"/>
      <c r="E2902" s="141"/>
      <c r="F2902" s="141"/>
      <c r="G2902" s="141"/>
      <c r="H2902" s="141"/>
      <c r="I2902" s="141"/>
      <c r="J2902" s="141"/>
      <c r="K2902" s="141"/>
    </row>
    <row r="2903" spans="1:11" x14ac:dyDescent="0.25">
      <c r="A2903" s="148"/>
      <c r="B2903" s="148"/>
      <c r="C2903" s="148"/>
      <c r="D2903" s="148"/>
      <c r="E2903" s="141"/>
      <c r="F2903" s="141"/>
      <c r="G2903" s="141"/>
      <c r="H2903" s="141"/>
      <c r="I2903" s="141"/>
      <c r="J2903" s="141"/>
      <c r="K2903" s="141"/>
    </row>
    <row r="2904" spans="1:11" x14ac:dyDescent="0.25">
      <c r="A2904" s="148"/>
      <c r="B2904" s="148"/>
      <c r="C2904" s="148"/>
      <c r="D2904" s="148"/>
      <c r="E2904" s="141"/>
      <c r="F2904" s="141"/>
      <c r="G2904" s="141"/>
      <c r="H2904" s="141"/>
      <c r="I2904" s="141"/>
      <c r="J2904" s="141"/>
      <c r="K2904" s="141"/>
    </row>
    <row r="2905" spans="1:11" x14ac:dyDescent="0.25">
      <c r="A2905" s="148"/>
      <c r="B2905" s="148"/>
      <c r="C2905" s="148"/>
      <c r="D2905" s="148"/>
      <c r="E2905" s="141"/>
      <c r="F2905" s="141"/>
      <c r="G2905" s="141"/>
      <c r="H2905" s="141"/>
      <c r="I2905" s="141"/>
      <c r="J2905" s="141"/>
      <c r="K2905" s="141"/>
    </row>
    <row r="2906" spans="1:11" x14ac:dyDescent="0.25">
      <c r="A2906" s="148"/>
      <c r="B2906" s="148"/>
      <c r="C2906" s="148"/>
      <c r="D2906" s="148"/>
      <c r="E2906" s="141"/>
      <c r="F2906" s="141"/>
      <c r="G2906" s="141"/>
      <c r="H2906" s="141"/>
      <c r="I2906" s="141"/>
      <c r="J2906" s="141"/>
      <c r="K2906" s="141"/>
    </row>
    <row r="2907" spans="1:11" x14ac:dyDescent="0.25">
      <c r="A2907" s="148"/>
      <c r="B2907" s="148"/>
      <c r="C2907" s="148"/>
      <c r="D2907" s="148"/>
      <c r="E2907" s="141"/>
      <c r="F2907" s="141"/>
      <c r="G2907" s="141"/>
      <c r="H2907" s="141"/>
      <c r="I2907" s="141"/>
      <c r="J2907" s="141"/>
      <c r="K2907" s="141"/>
    </row>
    <row r="2908" spans="1:11" x14ac:dyDescent="0.25">
      <c r="A2908" s="148"/>
      <c r="B2908" s="148"/>
      <c r="C2908" s="148"/>
      <c r="D2908" s="148"/>
      <c r="E2908" s="141"/>
      <c r="F2908" s="141"/>
      <c r="G2908" s="141"/>
      <c r="H2908" s="141"/>
      <c r="I2908" s="141"/>
      <c r="J2908" s="141"/>
      <c r="K2908" s="141"/>
    </row>
    <row r="2909" spans="1:11" x14ac:dyDescent="0.25">
      <c r="A2909" s="148"/>
      <c r="B2909" s="148"/>
      <c r="C2909" s="148"/>
      <c r="D2909" s="148"/>
      <c r="E2909" s="141"/>
      <c r="F2909" s="141"/>
      <c r="G2909" s="141"/>
      <c r="H2909" s="141"/>
      <c r="I2909" s="141"/>
      <c r="J2909" s="141"/>
      <c r="K2909" s="141"/>
    </row>
    <row r="2910" spans="1:11" x14ac:dyDescent="0.25">
      <c r="A2910" s="148"/>
      <c r="B2910" s="148"/>
      <c r="C2910" s="148"/>
      <c r="D2910" s="148"/>
      <c r="E2910" s="141"/>
      <c r="F2910" s="141"/>
      <c r="G2910" s="141"/>
      <c r="H2910" s="141"/>
      <c r="I2910" s="141"/>
      <c r="J2910" s="141"/>
      <c r="K2910" s="141"/>
    </row>
    <row r="2911" spans="1:11" x14ac:dyDescent="0.25">
      <c r="A2911" s="148"/>
      <c r="B2911" s="148"/>
      <c r="C2911" s="148"/>
      <c r="D2911" s="148"/>
      <c r="E2911" s="141"/>
      <c r="F2911" s="141"/>
      <c r="G2911" s="141"/>
      <c r="H2911" s="141"/>
      <c r="I2911" s="141"/>
      <c r="J2911" s="141"/>
      <c r="K2911" s="141"/>
    </row>
    <row r="2912" spans="1:11" x14ac:dyDescent="0.25">
      <c r="A2912" s="148"/>
      <c r="B2912" s="148"/>
      <c r="C2912" s="148"/>
      <c r="D2912" s="148"/>
      <c r="E2912" s="141"/>
      <c r="F2912" s="141"/>
      <c r="G2912" s="141"/>
      <c r="H2912" s="141"/>
      <c r="I2912" s="141"/>
      <c r="J2912" s="141"/>
      <c r="K2912" s="141"/>
    </row>
    <row r="2913" spans="1:11" x14ac:dyDescent="0.25">
      <c r="A2913" s="148"/>
      <c r="B2913" s="148"/>
      <c r="C2913" s="148"/>
      <c r="D2913" s="148"/>
      <c r="E2913" s="141"/>
      <c r="F2913" s="141"/>
      <c r="G2913" s="141"/>
      <c r="H2913" s="141"/>
      <c r="I2913" s="141"/>
      <c r="J2913" s="141"/>
      <c r="K2913" s="141"/>
    </row>
    <row r="2914" spans="1:11" x14ac:dyDescent="0.25">
      <c r="A2914" s="148"/>
      <c r="B2914" s="148"/>
      <c r="C2914" s="148"/>
      <c r="D2914" s="148"/>
      <c r="E2914" s="141"/>
      <c r="F2914" s="141"/>
      <c r="G2914" s="141"/>
      <c r="H2914" s="141"/>
      <c r="I2914" s="141"/>
      <c r="J2914" s="141"/>
      <c r="K2914" s="141"/>
    </row>
    <row r="2915" spans="1:11" x14ac:dyDescent="0.25">
      <c r="A2915" s="148"/>
      <c r="B2915" s="148"/>
      <c r="C2915" s="148"/>
      <c r="D2915" s="148"/>
      <c r="E2915" s="141"/>
      <c r="F2915" s="141"/>
      <c r="G2915" s="141"/>
      <c r="H2915" s="141"/>
      <c r="I2915" s="141"/>
      <c r="J2915" s="141"/>
      <c r="K2915" s="141"/>
    </row>
    <row r="2916" spans="1:11" x14ac:dyDescent="0.25">
      <c r="A2916" s="148"/>
      <c r="B2916" s="148"/>
      <c r="C2916" s="148"/>
      <c r="D2916" s="148"/>
      <c r="E2916" s="141"/>
      <c r="F2916" s="141"/>
      <c r="G2916" s="141"/>
      <c r="H2916" s="141"/>
      <c r="I2916" s="141"/>
      <c r="J2916" s="141"/>
      <c r="K2916" s="141"/>
    </row>
    <row r="2917" spans="1:11" x14ac:dyDescent="0.25">
      <c r="A2917" s="148"/>
      <c r="B2917" s="148"/>
      <c r="C2917" s="148"/>
      <c r="D2917" s="148"/>
      <c r="E2917" s="141"/>
      <c r="F2917" s="141"/>
      <c r="G2917" s="141"/>
      <c r="H2917" s="141"/>
      <c r="I2917" s="141"/>
      <c r="J2917" s="141"/>
      <c r="K2917" s="141"/>
    </row>
    <row r="2918" spans="1:11" x14ac:dyDescent="0.25">
      <c r="A2918" s="148"/>
      <c r="B2918" s="148"/>
      <c r="C2918" s="148"/>
      <c r="D2918" s="148"/>
      <c r="E2918" s="141"/>
      <c r="F2918" s="141"/>
      <c r="G2918" s="141"/>
      <c r="H2918" s="141"/>
      <c r="I2918" s="141"/>
      <c r="J2918" s="141"/>
      <c r="K2918" s="141"/>
    </row>
    <row r="2919" spans="1:11" x14ac:dyDescent="0.25">
      <c r="A2919" s="148"/>
      <c r="B2919" s="148"/>
      <c r="C2919" s="148"/>
      <c r="D2919" s="148"/>
      <c r="E2919" s="141"/>
      <c r="F2919" s="141"/>
      <c r="G2919" s="141"/>
      <c r="H2919" s="141"/>
      <c r="I2919" s="141"/>
      <c r="J2919" s="141"/>
      <c r="K2919" s="141"/>
    </row>
    <row r="2920" spans="1:11" x14ac:dyDescent="0.25">
      <c r="A2920" s="148"/>
      <c r="B2920" s="148"/>
      <c r="C2920" s="148"/>
      <c r="D2920" s="148"/>
      <c r="E2920" s="141"/>
      <c r="F2920" s="141"/>
      <c r="G2920" s="141"/>
      <c r="H2920" s="141"/>
      <c r="I2920" s="141"/>
      <c r="J2920" s="141"/>
      <c r="K2920" s="141"/>
    </row>
    <row r="2921" spans="1:11" x14ac:dyDescent="0.25">
      <c r="A2921" s="148"/>
      <c r="B2921" s="148"/>
      <c r="C2921" s="148"/>
      <c r="D2921" s="148"/>
      <c r="E2921" s="141"/>
      <c r="F2921" s="141"/>
      <c r="G2921" s="141"/>
      <c r="H2921" s="141"/>
      <c r="I2921" s="141"/>
      <c r="J2921" s="141"/>
      <c r="K2921" s="141"/>
    </row>
    <row r="2922" spans="1:11" x14ac:dyDescent="0.25">
      <c r="A2922" s="148"/>
      <c r="B2922" s="148"/>
      <c r="C2922" s="148"/>
      <c r="D2922" s="148"/>
      <c r="E2922" s="141"/>
      <c r="F2922" s="141"/>
      <c r="G2922" s="141"/>
      <c r="H2922" s="141"/>
      <c r="I2922" s="141"/>
      <c r="J2922" s="141"/>
      <c r="K2922" s="141"/>
    </row>
    <row r="2923" spans="1:11" x14ac:dyDescent="0.25">
      <c r="A2923" s="148"/>
      <c r="B2923" s="148"/>
      <c r="C2923" s="148"/>
      <c r="D2923" s="148"/>
      <c r="E2923" s="141"/>
      <c r="F2923" s="141"/>
      <c r="G2923" s="141"/>
      <c r="H2923" s="141"/>
      <c r="I2923" s="141"/>
      <c r="J2923" s="141"/>
      <c r="K2923" s="141"/>
    </row>
    <row r="2924" spans="1:11" x14ac:dyDescent="0.25">
      <c r="A2924" s="148"/>
      <c r="B2924" s="148"/>
      <c r="C2924" s="148"/>
      <c r="D2924" s="148"/>
      <c r="E2924" s="141"/>
      <c r="F2924" s="141"/>
      <c r="G2924" s="141"/>
      <c r="H2924" s="141"/>
      <c r="I2924" s="141"/>
      <c r="J2924" s="141"/>
      <c r="K2924" s="141"/>
    </row>
    <row r="2925" spans="1:11" x14ac:dyDescent="0.25">
      <c r="A2925" s="148"/>
      <c r="B2925" s="148"/>
      <c r="C2925" s="148"/>
      <c r="D2925" s="148"/>
      <c r="E2925" s="141"/>
      <c r="F2925" s="141"/>
      <c r="G2925" s="141"/>
      <c r="H2925" s="141"/>
      <c r="I2925" s="141"/>
      <c r="J2925" s="141"/>
      <c r="K2925" s="141"/>
    </row>
    <row r="2926" spans="1:11" x14ac:dyDescent="0.25">
      <c r="A2926" s="148"/>
      <c r="B2926" s="148"/>
      <c r="C2926" s="148"/>
      <c r="D2926" s="148"/>
      <c r="E2926" s="141"/>
      <c r="F2926" s="141"/>
      <c r="G2926" s="141"/>
      <c r="H2926" s="141"/>
      <c r="I2926" s="141"/>
      <c r="J2926" s="141"/>
      <c r="K2926" s="141"/>
    </row>
    <row r="2927" spans="1:11" x14ac:dyDescent="0.25">
      <c r="A2927" s="148"/>
      <c r="B2927" s="148"/>
      <c r="C2927" s="148"/>
      <c r="D2927" s="148"/>
      <c r="E2927" s="141"/>
      <c r="F2927" s="141"/>
      <c r="G2927" s="141"/>
      <c r="H2927" s="141"/>
      <c r="I2927" s="141"/>
      <c r="J2927" s="141"/>
      <c r="K2927" s="141"/>
    </row>
    <row r="2928" spans="1:11" x14ac:dyDescent="0.25">
      <c r="A2928" s="148"/>
      <c r="B2928" s="148"/>
      <c r="C2928" s="148"/>
      <c r="D2928" s="148"/>
      <c r="E2928" s="141"/>
      <c r="F2928" s="141"/>
      <c r="G2928" s="141"/>
      <c r="H2928" s="141"/>
      <c r="I2928" s="141"/>
      <c r="J2928" s="141"/>
      <c r="K2928" s="141"/>
    </row>
    <row r="2929" spans="1:11" x14ac:dyDescent="0.25">
      <c r="A2929" s="148"/>
      <c r="B2929" s="148"/>
      <c r="C2929" s="148"/>
      <c r="D2929" s="148"/>
      <c r="E2929" s="141"/>
      <c r="F2929" s="141"/>
      <c r="G2929" s="141"/>
      <c r="H2929" s="141"/>
      <c r="I2929" s="141"/>
      <c r="J2929" s="141"/>
      <c r="K2929" s="141"/>
    </row>
    <row r="2930" spans="1:11" x14ac:dyDescent="0.25">
      <c r="A2930" s="148"/>
      <c r="B2930" s="148"/>
      <c r="C2930" s="148"/>
      <c r="D2930" s="148"/>
      <c r="E2930" s="141"/>
      <c r="F2930" s="141"/>
      <c r="G2930" s="141"/>
      <c r="H2930" s="141"/>
      <c r="I2930" s="141"/>
      <c r="J2930" s="141"/>
      <c r="K2930" s="141"/>
    </row>
    <row r="2931" spans="1:11" x14ac:dyDescent="0.25">
      <c r="A2931" s="148"/>
      <c r="B2931" s="148"/>
      <c r="C2931" s="148"/>
      <c r="D2931" s="148"/>
      <c r="E2931" s="141"/>
      <c r="F2931" s="141"/>
      <c r="G2931" s="141"/>
      <c r="H2931" s="141"/>
      <c r="I2931" s="141"/>
      <c r="J2931" s="141"/>
      <c r="K2931" s="141"/>
    </row>
    <row r="2932" spans="1:11" x14ac:dyDescent="0.25">
      <c r="A2932" s="148"/>
      <c r="B2932" s="148"/>
      <c r="C2932" s="148"/>
      <c r="D2932" s="148"/>
      <c r="E2932" s="141"/>
      <c r="F2932" s="141"/>
      <c r="G2932" s="141"/>
      <c r="H2932" s="141"/>
      <c r="I2932" s="141"/>
      <c r="J2932" s="141"/>
      <c r="K2932" s="141"/>
    </row>
    <row r="2933" spans="1:11" x14ac:dyDescent="0.25">
      <c r="A2933" s="148"/>
      <c r="B2933" s="148"/>
      <c r="C2933" s="148"/>
      <c r="D2933" s="148"/>
      <c r="E2933" s="141"/>
      <c r="F2933" s="141"/>
      <c r="G2933" s="141"/>
      <c r="H2933" s="141"/>
      <c r="I2933" s="141"/>
      <c r="J2933" s="141"/>
      <c r="K2933" s="141"/>
    </row>
    <row r="2934" spans="1:11" x14ac:dyDescent="0.25">
      <c r="A2934" s="148"/>
      <c r="B2934" s="148"/>
      <c r="C2934" s="148"/>
      <c r="D2934" s="148"/>
      <c r="E2934" s="141"/>
      <c r="F2934" s="141"/>
      <c r="G2934" s="141"/>
      <c r="H2934" s="141"/>
      <c r="I2934" s="141"/>
      <c r="J2934" s="141"/>
      <c r="K2934" s="141"/>
    </row>
    <row r="2935" spans="1:11" x14ac:dyDescent="0.25">
      <c r="A2935" s="148"/>
      <c r="B2935" s="148"/>
      <c r="C2935" s="148"/>
      <c r="D2935" s="148"/>
      <c r="E2935" s="141"/>
      <c r="F2935" s="141"/>
      <c r="G2935" s="141"/>
      <c r="H2935" s="141"/>
      <c r="I2935" s="141"/>
      <c r="J2935" s="141"/>
      <c r="K2935" s="141"/>
    </row>
    <row r="2936" spans="1:11" x14ac:dyDescent="0.25">
      <c r="A2936" s="148"/>
      <c r="B2936" s="148"/>
      <c r="C2936" s="148"/>
      <c r="D2936" s="148"/>
      <c r="E2936" s="141"/>
      <c r="F2936" s="141"/>
      <c r="G2936" s="141"/>
      <c r="H2936" s="141"/>
      <c r="I2936" s="141"/>
      <c r="J2936" s="141"/>
      <c r="K2936" s="141"/>
    </row>
    <row r="2937" spans="1:11" x14ac:dyDescent="0.25">
      <c r="A2937" s="148"/>
      <c r="B2937" s="148"/>
      <c r="C2937" s="148"/>
      <c r="D2937" s="148"/>
      <c r="E2937" s="141"/>
      <c r="F2937" s="141"/>
      <c r="G2937" s="141"/>
      <c r="H2937" s="141"/>
      <c r="I2937" s="141"/>
      <c r="J2937" s="141"/>
      <c r="K2937" s="141"/>
    </row>
    <row r="2938" spans="1:11" x14ac:dyDescent="0.25">
      <c r="A2938" s="148"/>
      <c r="B2938" s="148"/>
      <c r="C2938" s="148"/>
      <c r="D2938" s="148"/>
      <c r="E2938" s="141"/>
      <c r="F2938" s="141"/>
      <c r="G2938" s="141"/>
      <c r="H2938" s="141"/>
      <c r="I2938" s="141"/>
      <c r="J2938" s="141"/>
      <c r="K2938" s="141"/>
    </row>
    <row r="2939" spans="1:11" x14ac:dyDescent="0.25">
      <c r="A2939" s="148"/>
      <c r="B2939" s="148"/>
      <c r="C2939" s="148"/>
      <c r="D2939" s="148"/>
      <c r="E2939" s="141"/>
      <c r="F2939" s="141"/>
      <c r="G2939" s="141"/>
      <c r="H2939" s="141"/>
      <c r="I2939" s="141"/>
      <c r="J2939" s="141"/>
      <c r="K2939" s="141"/>
    </row>
    <row r="2940" spans="1:11" x14ac:dyDescent="0.25">
      <c r="A2940" s="148"/>
      <c r="B2940" s="148"/>
      <c r="C2940" s="148"/>
      <c r="D2940" s="148"/>
      <c r="E2940" s="141"/>
      <c r="F2940" s="141"/>
      <c r="G2940" s="141"/>
      <c r="H2940" s="141"/>
      <c r="I2940" s="141"/>
      <c r="J2940" s="141"/>
      <c r="K2940" s="141"/>
    </row>
    <row r="2941" spans="1:11" x14ac:dyDescent="0.25">
      <c r="A2941" s="148"/>
      <c r="B2941" s="148"/>
      <c r="C2941" s="148"/>
      <c r="D2941" s="148"/>
      <c r="E2941" s="141"/>
      <c r="F2941" s="141"/>
      <c r="G2941" s="141"/>
      <c r="H2941" s="141"/>
      <c r="I2941" s="141"/>
      <c r="J2941" s="141"/>
      <c r="K2941" s="141"/>
    </row>
    <row r="2942" spans="1:11" x14ac:dyDescent="0.25">
      <c r="A2942" s="148"/>
      <c r="B2942" s="148"/>
      <c r="C2942" s="148"/>
      <c r="D2942" s="148"/>
      <c r="E2942" s="141"/>
      <c r="F2942" s="141"/>
      <c r="G2942" s="141"/>
      <c r="H2942" s="141"/>
      <c r="I2942" s="141"/>
      <c r="J2942" s="141"/>
      <c r="K2942" s="141"/>
    </row>
    <row r="2943" spans="1:11" x14ac:dyDescent="0.25">
      <c r="A2943" s="148"/>
      <c r="B2943" s="148"/>
      <c r="C2943" s="148"/>
      <c r="D2943" s="148"/>
      <c r="E2943" s="141"/>
      <c r="F2943" s="141"/>
      <c r="G2943" s="141"/>
      <c r="H2943" s="141"/>
      <c r="I2943" s="141"/>
      <c r="J2943" s="141"/>
      <c r="K2943" s="141"/>
    </row>
    <row r="2944" spans="1:11" x14ac:dyDescent="0.25">
      <c r="A2944" s="148"/>
      <c r="B2944" s="148"/>
      <c r="C2944" s="148"/>
      <c r="D2944" s="148"/>
      <c r="E2944" s="141"/>
      <c r="F2944" s="141"/>
      <c r="G2944" s="141"/>
      <c r="H2944" s="141"/>
      <c r="I2944" s="141"/>
      <c r="J2944" s="141"/>
      <c r="K2944" s="141"/>
    </row>
    <row r="2945" spans="1:11" x14ac:dyDescent="0.25">
      <c r="A2945" s="148"/>
      <c r="B2945" s="148"/>
      <c r="C2945" s="148"/>
      <c r="D2945" s="148"/>
      <c r="E2945" s="141"/>
      <c r="F2945" s="141"/>
      <c r="G2945" s="141"/>
      <c r="H2945" s="141"/>
      <c r="I2945" s="141"/>
      <c r="J2945" s="141"/>
      <c r="K2945" s="141"/>
    </row>
    <row r="2946" spans="1:11" x14ac:dyDescent="0.25">
      <c r="A2946" s="148"/>
      <c r="B2946" s="148"/>
      <c r="C2946" s="148"/>
      <c r="D2946" s="148"/>
      <c r="E2946" s="141"/>
      <c r="F2946" s="141"/>
      <c r="G2946" s="141"/>
      <c r="H2946" s="141"/>
      <c r="I2946" s="141"/>
      <c r="J2946" s="141"/>
      <c r="K2946" s="141"/>
    </row>
    <row r="2947" spans="1:11" x14ac:dyDescent="0.25">
      <c r="A2947" s="148"/>
      <c r="B2947" s="148"/>
      <c r="C2947" s="148"/>
      <c r="D2947" s="148"/>
      <c r="E2947" s="141"/>
      <c r="F2947" s="141"/>
      <c r="G2947" s="141"/>
      <c r="H2947" s="141"/>
      <c r="I2947" s="141"/>
      <c r="J2947" s="141"/>
      <c r="K2947" s="141"/>
    </row>
    <row r="2948" spans="1:11" x14ac:dyDescent="0.25">
      <c r="A2948" s="148"/>
      <c r="B2948" s="148"/>
      <c r="C2948" s="148"/>
      <c r="D2948" s="148"/>
      <c r="E2948" s="141"/>
      <c r="F2948" s="141"/>
      <c r="G2948" s="141"/>
      <c r="H2948" s="141"/>
      <c r="I2948" s="141"/>
      <c r="J2948" s="141"/>
      <c r="K2948" s="141"/>
    </row>
    <row r="2949" spans="1:11" x14ac:dyDescent="0.25">
      <c r="A2949" s="148"/>
      <c r="B2949" s="148"/>
      <c r="C2949" s="148"/>
      <c r="D2949" s="148"/>
      <c r="E2949" s="141"/>
      <c r="F2949" s="141"/>
      <c r="G2949" s="141"/>
      <c r="H2949" s="141"/>
      <c r="I2949" s="141"/>
      <c r="J2949" s="141"/>
      <c r="K2949" s="141"/>
    </row>
    <row r="2950" spans="1:11" x14ac:dyDescent="0.25">
      <c r="A2950" s="148"/>
      <c r="B2950" s="148"/>
      <c r="C2950" s="148"/>
      <c r="D2950" s="148"/>
      <c r="E2950" s="141"/>
      <c r="F2950" s="141"/>
      <c r="G2950" s="141"/>
      <c r="H2950" s="141"/>
      <c r="I2950" s="141"/>
      <c r="J2950" s="141"/>
      <c r="K2950" s="141"/>
    </row>
    <row r="2951" spans="1:11" x14ac:dyDescent="0.25">
      <c r="A2951" s="148"/>
      <c r="B2951" s="148"/>
      <c r="C2951" s="148"/>
      <c r="D2951" s="148"/>
      <c r="E2951" s="141"/>
      <c r="F2951" s="141"/>
      <c r="G2951" s="141"/>
      <c r="H2951" s="141"/>
      <c r="I2951" s="141"/>
      <c r="J2951" s="141"/>
      <c r="K2951" s="141"/>
    </row>
    <row r="2952" spans="1:11" x14ac:dyDescent="0.25">
      <c r="A2952" s="148"/>
      <c r="B2952" s="148"/>
      <c r="C2952" s="148"/>
      <c r="D2952" s="148"/>
      <c r="E2952" s="141"/>
      <c r="F2952" s="141"/>
      <c r="G2952" s="141"/>
      <c r="H2952" s="141"/>
      <c r="I2952" s="141"/>
      <c r="J2952" s="141"/>
      <c r="K2952" s="141"/>
    </row>
    <row r="2953" spans="1:11" x14ac:dyDescent="0.25">
      <c r="A2953" s="148"/>
      <c r="B2953" s="148"/>
      <c r="C2953" s="148"/>
      <c r="D2953" s="148"/>
      <c r="E2953" s="141"/>
      <c r="F2953" s="141"/>
      <c r="G2953" s="141"/>
      <c r="H2953" s="141"/>
      <c r="I2953" s="141"/>
      <c r="J2953" s="141"/>
      <c r="K2953" s="141"/>
    </row>
    <row r="2954" spans="1:11" x14ac:dyDescent="0.25">
      <c r="A2954" s="148"/>
      <c r="B2954" s="148"/>
      <c r="C2954" s="148"/>
      <c r="D2954" s="148"/>
      <c r="E2954" s="141"/>
      <c r="F2954" s="141"/>
      <c r="G2954" s="141"/>
      <c r="H2954" s="141"/>
      <c r="I2954" s="141"/>
      <c r="J2954" s="141"/>
      <c r="K2954" s="141"/>
    </row>
    <row r="2955" spans="1:11" x14ac:dyDescent="0.25">
      <c r="A2955" s="148"/>
      <c r="B2955" s="148"/>
      <c r="C2955" s="148"/>
      <c r="D2955" s="148"/>
      <c r="E2955" s="141"/>
      <c r="F2955" s="141"/>
      <c r="G2955" s="141"/>
      <c r="H2955" s="141"/>
      <c r="I2955" s="141"/>
      <c r="J2955" s="141"/>
      <c r="K2955" s="141"/>
    </row>
    <row r="2956" spans="1:11" x14ac:dyDescent="0.25">
      <c r="A2956" s="148"/>
      <c r="B2956" s="148"/>
      <c r="C2956" s="148"/>
      <c r="D2956" s="148"/>
      <c r="E2956" s="141"/>
      <c r="F2956" s="141"/>
      <c r="G2956" s="141"/>
      <c r="H2956" s="141"/>
      <c r="I2956" s="141"/>
      <c r="J2956" s="141"/>
      <c r="K2956" s="141"/>
    </row>
    <row r="2957" spans="1:11" x14ac:dyDescent="0.25">
      <c r="A2957" s="148"/>
      <c r="B2957" s="148"/>
      <c r="C2957" s="148"/>
      <c r="D2957" s="148"/>
      <c r="E2957" s="141"/>
      <c r="F2957" s="141"/>
      <c r="G2957" s="141"/>
      <c r="H2957" s="141"/>
      <c r="I2957" s="141"/>
      <c r="J2957" s="141"/>
      <c r="K2957" s="141"/>
    </row>
    <row r="2958" spans="1:11" x14ac:dyDescent="0.25">
      <c r="A2958" s="148"/>
      <c r="B2958" s="148"/>
      <c r="C2958" s="148"/>
      <c r="D2958" s="148"/>
      <c r="E2958" s="141"/>
      <c r="F2958" s="141"/>
      <c r="G2958" s="141"/>
      <c r="H2958" s="141"/>
      <c r="I2958" s="141"/>
      <c r="J2958" s="141"/>
      <c r="K2958" s="141"/>
    </row>
    <row r="2959" spans="1:11" x14ac:dyDescent="0.25">
      <c r="A2959" s="148"/>
      <c r="B2959" s="148"/>
      <c r="C2959" s="148"/>
      <c r="D2959" s="148"/>
      <c r="E2959" s="141"/>
      <c r="F2959" s="141"/>
      <c r="G2959" s="141"/>
      <c r="H2959" s="141"/>
      <c r="I2959" s="141"/>
      <c r="J2959" s="141"/>
      <c r="K2959" s="141"/>
    </row>
    <row r="2960" spans="1:11" x14ac:dyDescent="0.25">
      <c r="A2960" s="148"/>
      <c r="B2960" s="148"/>
      <c r="C2960" s="148"/>
      <c r="D2960" s="148"/>
      <c r="E2960" s="141"/>
      <c r="F2960" s="141"/>
      <c r="G2960" s="141"/>
      <c r="H2960" s="141"/>
      <c r="I2960" s="141"/>
      <c r="J2960" s="141"/>
      <c r="K2960" s="141"/>
    </row>
    <row r="2961" spans="1:11" x14ac:dyDescent="0.25">
      <c r="A2961" s="148"/>
      <c r="B2961" s="148"/>
      <c r="C2961" s="148"/>
      <c r="D2961" s="148"/>
      <c r="E2961" s="141"/>
      <c r="F2961" s="141"/>
      <c r="G2961" s="141"/>
      <c r="H2961" s="141"/>
      <c r="I2961" s="141"/>
      <c r="J2961" s="141"/>
      <c r="K2961" s="141"/>
    </row>
    <row r="2962" spans="1:11" x14ac:dyDescent="0.25">
      <c r="A2962" s="148"/>
      <c r="B2962" s="148"/>
      <c r="C2962" s="148"/>
      <c r="D2962" s="148"/>
      <c r="E2962" s="141"/>
      <c r="F2962" s="141"/>
      <c r="G2962" s="141"/>
      <c r="H2962" s="141"/>
      <c r="I2962" s="141"/>
      <c r="J2962" s="141"/>
      <c r="K2962" s="141"/>
    </row>
    <row r="2963" spans="1:11" x14ac:dyDescent="0.25">
      <c r="A2963" s="148"/>
      <c r="B2963" s="148"/>
      <c r="C2963" s="148"/>
      <c r="D2963" s="148"/>
      <c r="E2963" s="141"/>
      <c r="F2963" s="141"/>
      <c r="G2963" s="141"/>
      <c r="H2963" s="141"/>
      <c r="I2963" s="141"/>
      <c r="J2963" s="141"/>
      <c r="K2963" s="141"/>
    </row>
    <row r="2964" spans="1:11" x14ac:dyDescent="0.25">
      <c r="A2964" s="148"/>
      <c r="B2964" s="148"/>
      <c r="C2964" s="148"/>
      <c r="D2964" s="148"/>
      <c r="E2964" s="141"/>
      <c r="F2964" s="141"/>
      <c r="G2964" s="141"/>
      <c r="H2964" s="141"/>
      <c r="I2964" s="141"/>
      <c r="J2964" s="141"/>
      <c r="K2964" s="141"/>
    </row>
    <row r="2965" spans="1:11" x14ac:dyDescent="0.25">
      <c r="A2965" s="148"/>
      <c r="B2965" s="148"/>
      <c r="C2965" s="148"/>
      <c r="D2965" s="148"/>
      <c r="E2965" s="141"/>
      <c r="F2965" s="141"/>
      <c r="G2965" s="141"/>
      <c r="H2965" s="141"/>
      <c r="I2965" s="141"/>
      <c r="J2965" s="141"/>
      <c r="K2965" s="141"/>
    </row>
    <row r="2966" spans="1:11" x14ac:dyDescent="0.25">
      <c r="A2966" s="148"/>
      <c r="B2966" s="148"/>
      <c r="C2966" s="148"/>
      <c r="D2966" s="148"/>
      <c r="E2966" s="141"/>
      <c r="F2966" s="141"/>
      <c r="G2966" s="141"/>
      <c r="H2966" s="141"/>
      <c r="I2966" s="141"/>
      <c r="J2966" s="141"/>
      <c r="K2966" s="141"/>
    </row>
    <row r="2967" spans="1:11" x14ac:dyDescent="0.25">
      <c r="A2967" s="148"/>
      <c r="B2967" s="148"/>
      <c r="C2967" s="148"/>
      <c r="D2967" s="148"/>
      <c r="E2967" s="141"/>
      <c r="F2967" s="141"/>
      <c r="G2967" s="141"/>
      <c r="H2967" s="141"/>
      <c r="I2967" s="141"/>
      <c r="J2967" s="141"/>
      <c r="K2967" s="141"/>
    </row>
    <row r="2968" spans="1:11" x14ac:dyDescent="0.25">
      <c r="A2968" s="148"/>
      <c r="B2968" s="148"/>
      <c r="C2968" s="148"/>
      <c r="D2968" s="148"/>
      <c r="E2968" s="141"/>
      <c r="F2968" s="141"/>
      <c r="G2968" s="141"/>
      <c r="H2968" s="141"/>
      <c r="I2968" s="141"/>
      <c r="J2968" s="141"/>
      <c r="K2968" s="141"/>
    </row>
    <row r="2969" spans="1:11" x14ac:dyDescent="0.25">
      <c r="A2969" s="148"/>
      <c r="B2969" s="148"/>
      <c r="C2969" s="148"/>
      <c r="D2969" s="148"/>
      <c r="E2969" s="141"/>
      <c r="F2969" s="141"/>
      <c r="G2969" s="141"/>
      <c r="H2969" s="141"/>
      <c r="I2969" s="141"/>
      <c r="J2969" s="141"/>
      <c r="K2969" s="141"/>
    </row>
    <row r="2970" spans="1:11" x14ac:dyDescent="0.25">
      <c r="A2970" s="148"/>
      <c r="B2970" s="148"/>
      <c r="C2970" s="148"/>
      <c r="D2970" s="148"/>
      <c r="E2970" s="141"/>
      <c r="F2970" s="141"/>
      <c r="G2970" s="141"/>
      <c r="H2970" s="141"/>
      <c r="I2970" s="141"/>
      <c r="J2970" s="141"/>
      <c r="K2970" s="141"/>
    </row>
    <row r="2971" spans="1:11" x14ac:dyDescent="0.25">
      <c r="A2971" s="148"/>
      <c r="B2971" s="148"/>
      <c r="C2971" s="148"/>
      <c r="D2971" s="148"/>
      <c r="E2971" s="141"/>
      <c r="F2971" s="141"/>
      <c r="G2971" s="141"/>
      <c r="H2971" s="141"/>
      <c r="I2971" s="141"/>
      <c r="J2971" s="141"/>
      <c r="K2971" s="141"/>
    </row>
    <row r="2972" spans="1:11" x14ac:dyDescent="0.25">
      <c r="A2972" s="148"/>
      <c r="B2972" s="148"/>
      <c r="C2972" s="148"/>
      <c r="D2972" s="148"/>
      <c r="E2972" s="141"/>
      <c r="F2972" s="141"/>
      <c r="G2972" s="141"/>
      <c r="H2972" s="141"/>
      <c r="I2972" s="141"/>
      <c r="J2972" s="141"/>
      <c r="K2972" s="141"/>
    </row>
    <row r="2973" spans="1:11" x14ac:dyDescent="0.25">
      <c r="A2973" s="148"/>
      <c r="B2973" s="148"/>
      <c r="C2973" s="148"/>
      <c r="D2973" s="148"/>
      <c r="E2973" s="141"/>
      <c r="F2973" s="141"/>
      <c r="G2973" s="141"/>
      <c r="H2973" s="141"/>
      <c r="I2973" s="141"/>
      <c r="J2973" s="141"/>
      <c r="K2973" s="141"/>
    </row>
    <row r="2974" spans="1:11" x14ac:dyDescent="0.25">
      <c r="A2974" s="148"/>
      <c r="B2974" s="148"/>
      <c r="C2974" s="148"/>
      <c r="D2974" s="148"/>
      <c r="E2974" s="141"/>
      <c r="F2974" s="141"/>
      <c r="G2974" s="141"/>
      <c r="H2974" s="141"/>
      <c r="I2974" s="141"/>
      <c r="J2974" s="141"/>
      <c r="K2974" s="141"/>
    </row>
    <row r="2975" spans="1:11" x14ac:dyDescent="0.25">
      <c r="A2975" s="148"/>
      <c r="B2975" s="148"/>
      <c r="C2975" s="148"/>
      <c r="D2975" s="148"/>
      <c r="E2975" s="141"/>
      <c r="F2975" s="141"/>
      <c r="G2975" s="141"/>
      <c r="H2975" s="141"/>
      <c r="I2975" s="141"/>
      <c r="J2975" s="141"/>
      <c r="K2975" s="141"/>
    </row>
    <row r="2976" spans="1:11" x14ac:dyDescent="0.25">
      <c r="A2976" s="148"/>
      <c r="B2976" s="148"/>
      <c r="C2976" s="148"/>
      <c r="D2976" s="148"/>
      <c r="E2976" s="141"/>
      <c r="F2976" s="141"/>
      <c r="G2976" s="141"/>
      <c r="H2976" s="141"/>
      <c r="I2976" s="141"/>
      <c r="J2976" s="141"/>
      <c r="K2976" s="141"/>
    </row>
    <row r="2977" spans="1:11" x14ac:dyDescent="0.25">
      <c r="A2977" s="148"/>
      <c r="B2977" s="148"/>
      <c r="C2977" s="148"/>
      <c r="D2977" s="148"/>
      <c r="E2977" s="141"/>
      <c r="F2977" s="141"/>
      <c r="G2977" s="141"/>
      <c r="H2977" s="141"/>
      <c r="I2977" s="141"/>
      <c r="J2977" s="141"/>
      <c r="K2977" s="141"/>
    </row>
    <row r="2978" spans="1:11" x14ac:dyDescent="0.25">
      <c r="A2978" s="148"/>
      <c r="B2978" s="148"/>
      <c r="C2978" s="148"/>
      <c r="D2978" s="148"/>
      <c r="E2978" s="141"/>
      <c r="F2978" s="141"/>
      <c r="G2978" s="141"/>
      <c r="H2978" s="141"/>
      <c r="I2978" s="141"/>
      <c r="J2978" s="141"/>
      <c r="K2978" s="141"/>
    </row>
    <row r="2979" spans="1:11" x14ac:dyDescent="0.25">
      <c r="A2979" s="148"/>
      <c r="B2979" s="148"/>
      <c r="C2979" s="148"/>
      <c r="D2979" s="148"/>
      <c r="E2979" s="141"/>
      <c r="F2979" s="141"/>
      <c r="G2979" s="141"/>
      <c r="H2979" s="141"/>
      <c r="I2979" s="141"/>
      <c r="J2979" s="141"/>
      <c r="K2979" s="141"/>
    </row>
    <row r="2980" spans="1:11" x14ac:dyDescent="0.25">
      <c r="A2980" s="148"/>
      <c r="B2980" s="148"/>
      <c r="C2980" s="148"/>
      <c r="D2980" s="148"/>
      <c r="E2980" s="141"/>
      <c r="F2980" s="141"/>
      <c r="G2980" s="141"/>
      <c r="H2980" s="141"/>
      <c r="I2980" s="141"/>
      <c r="J2980" s="141"/>
      <c r="K2980" s="141"/>
    </row>
    <row r="2981" spans="1:11" x14ac:dyDescent="0.25">
      <c r="A2981" s="148"/>
      <c r="B2981" s="148"/>
      <c r="C2981" s="148"/>
      <c r="D2981" s="148"/>
      <c r="E2981" s="141"/>
      <c r="F2981" s="141"/>
      <c r="G2981" s="141"/>
      <c r="H2981" s="141"/>
      <c r="I2981" s="141"/>
      <c r="J2981" s="141"/>
      <c r="K2981" s="141"/>
    </row>
    <row r="2982" spans="1:11" x14ac:dyDescent="0.25">
      <c r="A2982" s="148"/>
      <c r="B2982" s="148"/>
      <c r="C2982" s="148"/>
      <c r="D2982" s="148"/>
      <c r="E2982" s="141"/>
      <c r="F2982" s="141"/>
      <c r="G2982" s="141"/>
      <c r="H2982" s="141"/>
      <c r="I2982" s="141"/>
      <c r="J2982" s="141"/>
      <c r="K2982" s="141"/>
    </row>
    <row r="2983" spans="1:11" x14ac:dyDescent="0.25">
      <c r="A2983" s="148"/>
      <c r="B2983" s="148"/>
      <c r="C2983" s="148"/>
      <c r="D2983" s="148"/>
      <c r="E2983" s="141"/>
      <c r="F2983" s="141"/>
      <c r="G2983" s="141"/>
      <c r="H2983" s="141"/>
      <c r="I2983" s="141"/>
      <c r="J2983" s="141"/>
      <c r="K2983" s="141"/>
    </row>
    <row r="2984" spans="1:11" x14ac:dyDescent="0.25">
      <c r="A2984" s="148"/>
      <c r="B2984" s="148"/>
      <c r="C2984" s="148"/>
      <c r="D2984" s="148"/>
      <c r="E2984" s="141"/>
      <c r="F2984" s="141"/>
      <c r="G2984" s="141"/>
      <c r="H2984" s="141"/>
      <c r="I2984" s="141"/>
      <c r="J2984" s="141"/>
      <c r="K2984" s="141"/>
    </row>
    <row r="2985" spans="1:11" x14ac:dyDescent="0.25">
      <c r="A2985" s="148"/>
      <c r="B2985" s="148"/>
      <c r="C2985" s="148"/>
      <c r="D2985" s="148"/>
      <c r="E2985" s="141"/>
      <c r="F2985" s="141"/>
      <c r="G2985" s="141"/>
      <c r="H2985" s="141"/>
      <c r="I2985" s="141"/>
      <c r="J2985" s="141"/>
      <c r="K2985" s="141"/>
    </row>
    <row r="2986" spans="1:11" x14ac:dyDescent="0.25">
      <c r="A2986" s="148"/>
      <c r="B2986" s="148"/>
      <c r="C2986" s="148"/>
      <c r="D2986" s="148"/>
      <c r="E2986" s="141"/>
      <c r="F2986" s="141"/>
      <c r="G2986" s="141"/>
      <c r="H2986" s="141"/>
      <c r="I2986" s="141"/>
      <c r="J2986" s="141"/>
      <c r="K2986" s="141"/>
    </row>
    <row r="2987" spans="1:11" x14ac:dyDescent="0.25">
      <c r="A2987" s="148"/>
      <c r="B2987" s="148"/>
      <c r="C2987" s="148"/>
      <c r="D2987" s="148"/>
      <c r="E2987" s="141"/>
      <c r="F2987" s="141"/>
      <c r="G2987" s="141"/>
      <c r="H2987" s="141"/>
      <c r="I2987" s="141"/>
      <c r="J2987" s="141"/>
      <c r="K2987" s="141"/>
    </row>
    <row r="2988" spans="1:11" x14ac:dyDescent="0.25">
      <c r="A2988" s="148"/>
      <c r="B2988" s="148"/>
      <c r="C2988" s="148"/>
      <c r="D2988" s="148"/>
      <c r="E2988" s="141"/>
      <c r="F2988" s="141"/>
      <c r="G2988" s="141"/>
      <c r="H2988" s="141"/>
      <c r="I2988" s="141"/>
      <c r="J2988" s="141"/>
      <c r="K2988" s="141"/>
    </row>
    <row r="2989" spans="1:11" x14ac:dyDescent="0.25">
      <c r="A2989" s="148"/>
      <c r="B2989" s="148"/>
      <c r="C2989" s="148"/>
      <c r="D2989" s="148"/>
      <c r="E2989" s="141"/>
      <c r="F2989" s="141"/>
      <c r="G2989" s="141"/>
      <c r="H2989" s="141"/>
      <c r="I2989" s="141"/>
      <c r="J2989" s="141"/>
      <c r="K2989" s="141"/>
    </row>
    <row r="2990" spans="1:11" x14ac:dyDescent="0.25">
      <c r="A2990" s="148"/>
      <c r="B2990" s="148"/>
      <c r="C2990" s="148"/>
      <c r="D2990" s="148"/>
      <c r="E2990" s="141"/>
      <c r="F2990" s="141"/>
      <c r="G2990" s="141"/>
      <c r="H2990" s="141"/>
      <c r="I2990" s="141"/>
      <c r="J2990" s="141"/>
      <c r="K2990" s="141"/>
    </row>
    <row r="2991" spans="1:11" x14ac:dyDescent="0.25">
      <c r="A2991" s="148"/>
      <c r="B2991" s="148"/>
      <c r="C2991" s="148"/>
      <c r="D2991" s="148"/>
      <c r="E2991" s="141"/>
      <c r="F2991" s="141"/>
      <c r="G2991" s="141"/>
      <c r="H2991" s="141"/>
      <c r="I2991" s="141"/>
      <c r="J2991" s="141"/>
      <c r="K2991" s="141"/>
    </row>
    <row r="2992" spans="1:11" x14ac:dyDescent="0.25">
      <c r="A2992" s="148"/>
      <c r="B2992" s="148"/>
      <c r="C2992" s="148"/>
      <c r="D2992" s="148"/>
      <c r="E2992" s="141"/>
      <c r="F2992" s="141"/>
      <c r="G2992" s="141"/>
      <c r="H2992" s="141"/>
      <c r="I2992" s="141"/>
      <c r="J2992" s="141"/>
      <c r="K2992" s="141"/>
    </row>
    <row r="2993" spans="1:11" x14ac:dyDescent="0.25">
      <c r="A2993" s="148"/>
      <c r="B2993" s="148"/>
      <c r="C2993" s="148"/>
      <c r="D2993" s="148"/>
      <c r="E2993" s="141"/>
      <c r="F2993" s="141"/>
      <c r="G2993" s="141"/>
      <c r="H2993" s="141"/>
      <c r="I2993" s="141"/>
      <c r="J2993" s="141"/>
      <c r="K2993" s="141"/>
    </row>
    <row r="2994" spans="1:11" x14ac:dyDescent="0.25">
      <c r="A2994" s="148"/>
      <c r="B2994" s="148"/>
      <c r="C2994" s="148"/>
      <c r="D2994" s="148"/>
      <c r="E2994" s="141"/>
      <c r="F2994" s="141"/>
      <c r="G2994" s="141"/>
      <c r="H2994" s="141"/>
      <c r="I2994" s="141"/>
      <c r="J2994" s="141"/>
      <c r="K2994" s="141"/>
    </row>
    <row r="2995" spans="1:11" x14ac:dyDescent="0.25">
      <c r="A2995" s="148"/>
      <c r="B2995" s="148"/>
      <c r="C2995" s="148"/>
      <c r="D2995" s="148"/>
      <c r="E2995" s="141"/>
      <c r="F2995" s="141"/>
      <c r="G2995" s="141"/>
      <c r="H2995" s="141"/>
      <c r="I2995" s="141"/>
      <c r="J2995" s="141"/>
      <c r="K2995" s="141"/>
    </row>
    <row r="2996" spans="1:11" x14ac:dyDescent="0.25">
      <c r="A2996" s="148"/>
      <c r="B2996" s="148"/>
      <c r="C2996" s="148"/>
      <c r="D2996" s="148"/>
      <c r="E2996" s="141"/>
      <c r="F2996" s="141"/>
      <c r="G2996" s="141"/>
      <c r="H2996" s="141"/>
      <c r="I2996" s="141"/>
      <c r="J2996" s="141"/>
      <c r="K2996" s="141"/>
    </row>
    <row r="2997" spans="1:11" x14ac:dyDescent="0.25">
      <c r="A2997" s="148"/>
      <c r="B2997" s="148"/>
      <c r="C2997" s="148"/>
      <c r="D2997" s="148"/>
      <c r="E2997" s="141"/>
      <c r="F2997" s="141"/>
      <c r="G2997" s="141"/>
      <c r="H2997" s="141"/>
      <c r="I2997" s="141"/>
      <c r="J2997" s="141"/>
      <c r="K2997" s="141"/>
    </row>
    <row r="2998" spans="1:11" x14ac:dyDescent="0.25">
      <c r="A2998" s="148"/>
      <c r="B2998" s="148"/>
      <c r="C2998" s="148"/>
      <c r="D2998" s="148"/>
      <c r="E2998" s="141"/>
      <c r="F2998" s="141"/>
      <c r="G2998" s="141"/>
      <c r="H2998" s="141"/>
      <c r="I2998" s="141"/>
      <c r="J2998" s="141"/>
      <c r="K2998" s="141"/>
    </row>
    <row r="2999" spans="1:11" x14ac:dyDescent="0.25">
      <c r="A2999" s="148"/>
      <c r="B2999" s="148"/>
      <c r="C2999" s="148"/>
      <c r="D2999" s="148"/>
      <c r="E2999" s="141"/>
      <c r="F2999" s="141"/>
      <c r="G2999" s="141"/>
      <c r="H2999" s="141"/>
      <c r="I2999" s="141"/>
      <c r="J2999" s="141"/>
      <c r="K2999" s="141"/>
    </row>
    <row r="3000" spans="1:11" x14ac:dyDescent="0.25">
      <c r="A3000" s="148"/>
      <c r="B3000" s="148"/>
      <c r="C3000" s="148"/>
      <c r="D3000" s="148"/>
      <c r="E3000" s="141"/>
      <c r="F3000" s="141"/>
      <c r="G3000" s="141"/>
      <c r="H3000" s="141"/>
      <c r="I3000" s="141"/>
      <c r="J3000" s="141"/>
      <c r="K3000" s="141"/>
    </row>
    <row r="3001" spans="1:11" x14ac:dyDescent="0.25">
      <c r="A3001" s="148"/>
      <c r="B3001" s="148"/>
      <c r="C3001" s="148"/>
      <c r="D3001" s="148"/>
      <c r="E3001" s="141"/>
      <c r="F3001" s="141"/>
      <c r="G3001" s="141"/>
      <c r="H3001" s="141"/>
      <c r="I3001" s="141"/>
      <c r="J3001" s="141"/>
      <c r="K3001" s="141"/>
    </row>
    <row r="3002" spans="1:11" x14ac:dyDescent="0.25">
      <c r="A3002" s="148"/>
      <c r="B3002" s="148"/>
      <c r="C3002" s="148"/>
      <c r="D3002" s="148"/>
      <c r="E3002" s="141"/>
      <c r="F3002" s="141"/>
      <c r="G3002" s="141"/>
      <c r="H3002" s="141"/>
      <c r="I3002" s="141"/>
      <c r="J3002" s="141"/>
      <c r="K3002" s="141"/>
    </row>
    <row r="3003" spans="1:11" x14ac:dyDescent="0.25">
      <c r="A3003" s="148"/>
      <c r="B3003" s="148"/>
      <c r="C3003" s="148"/>
      <c r="D3003" s="148"/>
      <c r="E3003" s="141"/>
      <c r="F3003" s="141"/>
      <c r="G3003" s="141"/>
      <c r="H3003" s="141"/>
      <c r="I3003" s="141"/>
      <c r="J3003" s="141"/>
      <c r="K3003" s="141"/>
    </row>
    <row r="3004" spans="1:11" x14ac:dyDescent="0.25">
      <c r="A3004" s="148"/>
      <c r="B3004" s="148"/>
      <c r="C3004" s="148"/>
      <c r="D3004" s="148"/>
      <c r="E3004" s="141"/>
      <c r="F3004" s="141"/>
      <c r="G3004" s="141"/>
      <c r="H3004" s="141"/>
      <c r="I3004" s="141"/>
      <c r="J3004" s="141"/>
      <c r="K3004" s="141"/>
    </row>
    <row r="3005" spans="1:11" x14ac:dyDescent="0.25">
      <c r="A3005" s="148"/>
      <c r="B3005" s="148"/>
      <c r="C3005" s="148"/>
      <c r="D3005" s="148"/>
      <c r="E3005" s="141"/>
      <c r="F3005" s="141"/>
      <c r="G3005" s="141"/>
      <c r="H3005" s="141"/>
      <c r="I3005" s="141"/>
      <c r="J3005" s="141"/>
      <c r="K3005" s="141"/>
    </row>
    <row r="3006" spans="1:11" x14ac:dyDescent="0.25">
      <c r="A3006" s="148"/>
      <c r="B3006" s="148"/>
      <c r="C3006" s="148"/>
      <c r="D3006" s="148"/>
      <c r="E3006" s="141"/>
      <c r="F3006" s="141"/>
      <c r="G3006" s="141"/>
      <c r="H3006" s="141"/>
      <c r="I3006" s="141"/>
      <c r="J3006" s="141"/>
      <c r="K3006" s="141"/>
    </row>
    <row r="3007" spans="1:11" x14ac:dyDescent="0.25">
      <c r="A3007" s="148"/>
      <c r="B3007" s="148"/>
      <c r="C3007" s="148"/>
      <c r="D3007" s="148"/>
      <c r="E3007" s="141"/>
      <c r="F3007" s="141"/>
      <c r="G3007" s="141"/>
      <c r="H3007" s="141"/>
      <c r="I3007" s="141"/>
      <c r="J3007" s="141"/>
      <c r="K3007" s="141"/>
    </row>
    <row r="3008" spans="1:11" x14ac:dyDescent="0.25">
      <c r="A3008" s="148"/>
      <c r="B3008" s="148"/>
      <c r="C3008" s="148"/>
      <c r="D3008" s="148"/>
      <c r="E3008" s="141"/>
      <c r="F3008" s="141"/>
      <c r="G3008" s="141"/>
      <c r="H3008" s="141"/>
      <c r="I3008" s="141"/>
      <c r="J3008" s="141"/>
      <c r="K3008" s="141"/>
    </row>
    <row r="3009" spans="1:11" x14ac:dyDescent="0.25">
      <c r="A3009" s="148"/>
      <c r="B3009" s="148"/>
      <c r="C3009" s="148"/>
      <c r="D3009" s="148"/>
      <c r="E3009" s="141"/>
      <c r="F3009" s="141"/>
      <c r="G3009" s="141"/>
      <c r="H3009" s="141"/>
      <c r="I3009" s="141"/>
      <c r="J3009" s="141"/>
      <c r="K3009" s="141"/>
    </row>
    <row r="3010" spans="1:11" x14ac:dyDescent="0.25">
      <c r="A3010" s="148"/>
      <c r="B3010" s="148"/>
      <c r="C3010" s="148"/>
      <c r="D3010" s="148"/>
      <c r="E3010" s="141"/>
      <c r="F3010" s="141"/>
      <c r="G3010" s="141"/>
      <c r="H3010" s="141"/>
      <c r="I3010" s="141"/>
      <c r="J3010" s="141"/>
      <c r="K3010" s="141"/>
    </row>
    <row r="3011" spans="1:11" x14ac:dyDescent="0.25">
      <c r="A3011" s="148"/>
      <c r="B3011" s="148"/>
      <c r="C3011" s="148"/>
      <c r="D3011" s="148"/>
      <c r="E3011" s="141"/>
      <c r="F3011" s="141"/>
      <c r="G3011" s="141"/>
      <c r="H3011" s="141"/>
      <c r="I3011" s="141"/>
      <c r="J3011" s="141"/>
      <c r="K3011" s="141"/>
    </row>
    <row r="3012" spans="1:11" x14ac:dyDescent="0.25">
      <c r="A3012" s="148"/>
      <c r="B3012" s="148"/>
      <c r="C3012" s="148"/>
      <c r="D3012" s="148"/>
      <c r="E3012" s="141"/>
      <c r="F3012" s="141"/>
      <c r="G3012" s="141"/>
      <c r="H3012" s="141"/>
      <c r="I3012" s="141"/>
      <c r="J3012" s="141"/>
      <c r="K3012" s="141"/>
    </row>
    <row r="3013" spans="1:11" x14ac:dyDescent="0.25">
      <c r="A3013" s="148"/>
      <c r="B3013" s="148"/>
      <c r="C3013" s="148"/>
      <c r="D3013" s="148"/>
      <c r="E3013" s="141"/>
      <c r="F3013" s="141"/>
      <c r="G3013" s="141"/>
      <c r="H3013" s="141"/>
      <c r="I3013" s="141"/>
      <c r="J3013" s="141"/>
      <c r="K3013" s="141"/>
    </row>
    <row r="3014" spans="1:11" x14ac:dyDescent="0.25">
      <c r="A3014" s="148"/>
      <c r="B3014" s="148"/>
      <c r="C3014" s="148"/>
      <c r="D3014" s="148"/>
      <c r="E3014" s="141"/>
      <c r="F3014" s="141"/>
      <c r="G3014" s="141"/>
      <c r="H3014" s="141"/>
      <c r="I3014" s="141"/>
      <c r="J3014" s="141"/>
      <c r="K3014" s="141"/>
    </row>
    <row r="3015" spans="1:11" x14ac:dyDescent="0.25">
      <c r="A3015" s="148"/>
      <c r="B3015" s="148"/>
      <c r="C3015" s="148"/>
      <c r="D3015" s="148"/>
      <c r="E3015" s="141"/>
      <c r="F3015" s="141"/>
      <c r="G3015" s="141"/>
      <c r="H3015" s="141"/>
      <c r="I3015" s="141"/>
      <c r="J3015" s="141"/>
      <c r="K3015" s="141"/>
    </row>
    <row r="3016" spans="1:11" x14ac:dyDescent="0.25">
      <c r="A3016" s="148"/>
      <c r="B3016" s="148"/>
      <c r="C3016" s="148"/>
      <c r="D3016" s="148"/>
      <c r="E3016" s="141"/>
      <c r="F3016" s="141"/>
      <c r="G3016" s="141"/>
      <c r="H3016" s="141"/>
      <c r="I3016" s="141"/>
      <c r="J3016" s="141"/>
      <c r="K3016" s="141"/>
    </row>
    <row r="3017" spans="1:11" x14ac:dyDescent="0.25">
      <c r="A3017" s="148"/>
      <c r="B3017" s="148"/>
      <c r="C3017" s="148"/>
      <c r="D3017" s="148"/>
      <c r="E3017" s="141"/>
      <c r="F3017" s="141"/>
      <c r="G3017" s="141"/>
      <c r="H3017" s="141"/>
      <c r="I3017" s="141"/>
      <c r="J3017" s="141"/>
      <c r="K3017" s="141"/>
    </row>
    <row r="3018" spans="1:11" x14ac:dyDescent="0.25">
      <c r="A3018" s="148"/>
      <c r="B3018" s="148"/>
      <c r="C3018" s="148"/>
      <c r="D3018" s="148"/>
      <c r="E3018" s="141"/>
      <c r="F3018" s="141"/>
      <c r="G3018" s="141"/>
      <c r="H3018" s="141"/>
      <c r="I3018" s="141"/>
      <c r="J3018" s="141"/>
      <c r="K3018" s="141"/>
    </row>
    <row r="3019" spans="1:11" x14ac:dyDescent="0.25">
      <c r="A3019" s="148"/>
      <c r="B3019" s="148"/>
      <c r="C3019" s="148"/>
      <c r="D3019" s="148"/>
      <c r="E3019" s="141"/>
      <c r="F3019" s="141"/>
      <c r="G3019" s="141"/>
      <c r="H3019" s="141"/>
      <c r="I3019" s="141"/>
      <c r="J3019" s="141"/>
      <c r="K3019" s="141"/>
    </row>
    <row r="3020" spans="1:11" x14ac:dyDescent="0.25">
      <c r="A3020" s="148"/>
      <c r="B3020" s="148"/>
      <c r="C3020" s="148"/>
      <c r="D3020" s="148"/>
      <c r="E3020" s="141"/>
      <c r="F3020" s="141"/>
      <c r="G3020" s="141"/>
      <c r="H3020" s="141"/>
      <c r="I3020" s="141"/>
      <c r="J3020" s="141"/>
      <c r="K3020" s="141"/>
    </row>
    <row r="3021" spans="1:11" x14ac:dyDescent="0.25">
      <c r="A3021" s="148"/>
      <c r="B3021" s="148"/>
      <c r="C3021" s="148"/>
      <c r="D3021" s="148"/>
      <c r="E3021" s="141"/>
      <c r="F3021" s="141"/>
      <c r="G3021" s="141"/>
      <c r="H3021" s="141"/>
      <c r="I3021" s="141"/>
      <c r="J3021" s="141"/>
      <c r="K3021" s="141"/>
    </row>
    <row r="3022" spans="1:11" x14ac:dyDescent="0.25">
      <c r="A3022" s="148"/>
      <c r="B3022" s="148"/>
      <c r="C3022" s="148"/>
      <c r="D3022" s="148"/>
      <c r="E3022" s="141"/>
      <c r="F3022" s="141"/>
      <c r="G3022" s="141"/>
      <c r="H3022" s="141"/>
      <c r="I3022" s="141"/>
      <c r="J3022" s="141"/>
      <c r="K3022" s="141"/>
    </row>
    <row r="3023" spans="1:11" x14ac:dyDescent="0.25">
      <c r="A3023" s="148"/>
      <c r="B3023" s="148"/>
      <c r="C3023" s="148"/>
      <c r="D3023" s="148"/>
      <c r="E3023" s="141"/>
      <c r="F3023" s="141"/>
      <c r="G3023" s="141"/>
      <c r="H3023" s="141"/>
      <c r="I3023" s="141"/>
      <c r="J3023" s="141"/>
      <c r="K3023" s="141"/>
    </row>
    <row r="3024" spans="1:11" x14ac:dyDescent="0.25">
      <c r="A3024" s="148"/>
      <c r="B3024" s="148"/>
      <c r="C3024" s="148"/>
      <c r="D3024" s="148"/>
      <c r="E3024" s="141"/>
      <c r="F3024" s="141"/>
      <c r="G3024" s="141"/>
      <c r="H3024" s="141"/>
      <c r="I3024" s="141"/>
      <c r="J3024" s="141"/>
      <c r="K3024" s="141"/>
    </row>
    <row r="3025" spans="1:11" x14ac:dyDescent="0.25">
      <c r="A3025" s="148"/>
      <c r="B3025" s="148"/>
      <c r="C3025" s="148"/>
      <c r="D3025" s="148"/>
      <c r="E3025" s="141"/>
      <c r="F3025" s="141"/>
      <c r="G3025" s="141"/>
      <c r="H3025" s="141"/>
      <c r="I3025" s="141"/>
      <c r="J3025" s="141"/>
      <c r="K3025" s="141"/>
    </row>
    <row r="3026" spans="1:11" x14ac:dyDescent="0.25">
      <c r="A3026" s="148"/>
      <c r="B3026" s="148"/>
      <c r="C3026" s="148"/>
      <c r="D3026" s="148"/>
      <c r="E3026" s="141"/>
      <c r="F3026" s="141"/>
      <c r="G3026" s="141"/>
      <c r="H3026" s="141"/>
      <c r="I3026" s="141"/>
      <c r="J3026" s="141"/>
      <c r="K3026" s="141"/>
    </row>
    <row r="3027" spans="1:11" x14ac:dyDescent="0.25">
      <c r="A3027" s="148"/>
      <c r="B3027" s="148"/>
      <c r="C3027" s="148"/>
      <c r="D3027" s="148"/>
      <c r="E3027" s="141"/>
      <c r="F3027" s="141"/>
      <c r="G3027" s="141"/>
      <c r="H3027" s="141"/>
      <c r="I3027" s="141"/>
      <c r="J3027" s="141"/>
      <c r="K3027" s="141"/>
    </row>
    <row r="3028" spans="1:11" x14ac:dyDescent="0.25">
      <c r="A3028" s="148"/>
      <c r="B3028" s="148"/>
      <c r="C3028" s="148"/>
      <c r="D3028" s="148"/>
      <c r="E3028" s="141"/>
      <c r="F3028" s="141"/>
      <c r="G3028" s="141"/>
      <c r="H3028" s="141"/>
      <c r="I3028" s="141"/>
      <c r="J3028" s="141"/>
      <c r="K3028" s="141"/>
    </row>
    <row r="3029" spans="1:11" x14ac:dyDescent="0.25">
      <c r="A3029" s="148"/>
      <c r="B3029" s="148"/>
      <c r="C3029" s="148"/>
      <c r="D3029" s="148"/>
      <c r="E3029" s="141"/>
      <c r="F3029" s="141"/>
      <c r="G3029" s="141"/>
      <c r="H3029" s="141"/>
      <c r="I3029" s="141"/>
      <c r="J3029" s="141"/>
      <c r="K3029" s="141"/>
    </row>
    <row r="3030" spans="1:11" x14ac:dyDescent="0.25">
      <c r="A3030" s="148"/>
      <c r="B3030" s="148"/>
      <c r="C3030" s="148"/>
      <c r="D3030" s="148"/>
      <c r="E3030" s="141"/>
      <c r="F3030" s="141"/>
      <c r="G3030" s="141"/>
      <c r="H3030" s="141"/>
      <c r="I3030" s="141"/>
      <c r="J3030" s="141"/>
      <c r="K3030" s="141"/>
    </row>
    <row r="3031" spans="1:11" x14ac:dyDescent="0.25">
      <c r="A3031" s="148"/>
      <c r="B3031" s="148"/>
      <c r="C3031" s="148"/>
      <c r="D3031" s="148"/>
      <c r="E3031" s="141"/>
      <c r="F3031" s="141"/>
      <c r="G3031" s="141"/>
      <c r="H3031" s="141"/>
      <c r="I3031" s="141"/>
      <c r="J3031" s="141"/>
      <c r="K3031" s="141"/>
    </row>
    <row r="3032" spans="1:11" x14ac:dyDescent="0.25">
      <c r="A3032" s="148"/>
      <c r="B3032" s="148"/>
      <c r="C3032" s="148"/>
      <c r="D3032" s="148"/>
      <c r="E3032" s="141"/>
      <c r="F3032" s="141"/>
      <c r="G3032" s="141"/>
      <c r="H3032" s="141"/>
      <c r="I3032" s="141"/>
      <c r="J3032" s="141"/>
      <c r="K3032" s="141"/>
    </row>
    <row r="3033" spans="1:11" x14ac:dyDescent="0.25">
      <c r="A3033" s="148"/>
      <c r="B3033" s="148"/>
      <c r="C3033" s="148"/>
      <c r="D3033" s="148"/>
      <c r="E3033" s="141"/>
      <c r="F3033" s="141"/>
      <c r="G3033" s="141"/>
      <c r="H3033" s="141"/>
      <c r="I3033" s="141"/>
      <c r="J3033" s="141"/>
      <c r="K3033" s="141"/>
    </row>
    <row r="3034" spans="1:11" x14ac:dyDescent="0.25">
      <c r="A3034" s="148"/>
      <c r="B3034" s="148"/>
      <c r="C3034" s="148"/>
      <c r="D3034" s="148"/>
      <c r="E3034" s="141"/>
      <c r="F3034" s="141"/>
      <c r="G3034" s="141"/>
      <c r="H3034" s="141"/>
      <c r="I3034" s="141"/>
      <c r="J3034" s="141"/>
      <c r="K3034" s="141"/>
    </row>
    <row r="3035" spans="1:11" x14ac:dyDescent="0.25">
      <c r="A3035" s="148"/>
      <c r="B3035" s="148"/>
      <c r="C3035" s="148"/>
      <c r="D3035" s="148"/>
      <c r="E3035" s="141"/>
      <c r="F3035" s="141"/>
      <c r="G3035" s="141"/>
      <c r="H3035" s="141"/>
      <c r="I3035" s="141"/>
      <c r="J3035" s="141"/>
      <c r="K3035" s="141"/>
    </row>
    <row r="3036" spans="1:11" x14ac:dyDescent="0.25">
      <c r="A3036" s="148"/>
      <c r="B3036" s="148"/>
      <c r="C3036" s="148"/>
      <c r="D3036" s="148"/>
      <c r="E3036" s="141"/>
      <c r="F3036" s="141"/>
      <c r="G3036" s="141"/>
      <c r="H3036" s="141"/>
      <c r="I3036" s="141"/>
      <c r="J3036" s="141"/>
      <c r="K3036" s="141"/>
    </row>
    <row r="3037" spans="1:11" x14ac:dyDescent="0.25">
      <c r="A3037" s="148"/>
      <c r="B3037" s="148"/>
      <c r="C3037" s="148"/>
      <c r="D3037" s="148"/>
      <c r="E3037" s="141"/>
      <c r="F3037" s="141"/>
      <c r="G3037" s="141"/>
      <c r="H3037" s="141"/>
      <c r="I3037" s="141"/>
      <c r="J3037" s="141"/>
      <c r="K3037" s="141"/>
    </row>
    <row r="3038" spans="1:11" x14ac:dyDescent="0.25">
      <c r="A3038" s="148"/>
      <c r="B3038" s="148"/>
      <c r="C3038" s="148"/>
      <c r="D3038" s="148"/>
      <c r="E3038" s="141"/>
      <c r="F3038" s="141"/>
      <c r="G3038" s="141"/>
      <c r="H3038" s="141"/>
      <c r="I3038" s="141"/>
      <c r="J3038" s="141"/>
      <c r="K3038" s="141"/>
    </row>
    <row r="3039" spans="1:11" x14ac:dyDescent="0.25">
      <c r="A3039" s="148"/>
      <c r="B3039" s="148"/>
      <c r="C3039" s="148"/>
      <c r="D3039" s="148"/>
      <c r="E3039" s="141"/>
      <c r="F3039" s="141"/>
      <c r="G3039" s="141"/>
      <c r="H3039" s="141"/>
      <c r="I3039" s="141"/>
      <c r="J3039" s="141"/>
      <c r="K3039" s="141"/>
    </row>
    <row r="3040" spans="1:11" x14ac:dyDescent="0.25">
      <c r="A3040" s="148"/>
      <c r="B3040" s="148"/>
      <c r="C3040" s="148"/>
      <c r="D3040" s="148"/>
      <c r="E3040" s="141"/>
      <c r="F3040" s="141"/>
      <c r="G3040" s="141"/>
      <c r="H3040" s="141"/>
      <c r="I3040" s="141"/>
      <c r="J3040" s="141"/>
      <c r="K3040" s="141"/>
    </row>
    <row r="3041" spans="1:11" x14ac:dyDescent="0.25">
      <c r="A3041" s="148"/>
      <c r="B3041" s="148"/>
      <c r="C3041" s="148"/>
      <c r="D3041" s="148"/>
      <c r="E3041" s="141"/>
      <c r="F3041" s="141"/>
      <c r="G3041" s="141"/>
      <c r="H3041" s="141"/>
      <c r="I3041" s="141"/>
      <c r="J3041" s="141"/>
      <c r="K3041" s="141"/>
    </row>
    <row r="3042" spans="1:11" x14ac:dyDescent="0.25">
      <c r="A3042" s="148"/>
      <c r="B3042" s="148"/>
      <c r="C3042" s="148"/>
      <c r="D3042" s="148"/>
      <c r="E3042" s="141"/>
      <c r="F3042" s="141"/>
      <c r="G3042" s="141"/>
      <c r="H3042" s="141"/>
      <c r="I3042" s="141"/>
      <c r="J3042" s="141"/>
      <c r="K3042" s="141"/>
    </row>
    <row r="3043" spans="1:11" x14ac:dyDescent="0.25">
      <c r="A3043" s="148"/>
      <c r="B3043" s="148"/>
      <c r="C3043" s="148"/>
      <c r="D3043" s="148"/>
      <c r="E3043" s="141"/>
      <c r="F3043" s="141"/>
      <c r="G3043" s="141"/>
      <c r="H3043" s="141"/>
      <c r="I3043" s="141"/>
      <c r="J3043" s="141"/>
      <c r="K3043" s="141"/>
    </row>
    <row r="3044" spans="1:11" x14ac:dyDescent="0.25">
      <c r="A3044" s="148"/>
      <c r="B3044" s="148"/>
      <c r="C3044" s="148"/>
      <c r="D3044" s="148"/>
      <c r="E3044" s="141"/>
      <c r="F3044" s="141"/>
      <c r="G3044" s="141"/>
      <c r="H3044" s="141"/>
      <c r="I3044" s="141"/>
      <c r="J3044" s="141"/>
      <c r="K3044" s="141"/>
    </row>
    <row r="3045" spans="1:11" x14ac:dyDescent="0.25">
      <c r="A3045" s="148"/>
      <c r="B3045" s="148"/>
      <c r="C3045" s="148"/>
      <c r="D3045" s="148"/>
      <c r="E3045" s="141"/>
      <c r="F3045" s="141"/>
      <c r="G3045" s="141"/>
      <c r="H3045" s="141"/>
      <c r="I3045" s="141"/>
      <c r="J3045" s="141"/>
      <c r="K3045" s="141"/>
    </row>
    <row r="3046" spans="1:11" x14ac:dyDescent="0.25">
      <c r="A3046" s="148"/>
      <c r="B3046" s="148"/>
      <c r="C3046" s="148"/>
      <c r="D3046" s="148"/>
      <c r="E3046" s="141"/>
      <c r="F3046" s="141"/>
      <c r="G3046" s="141"/>
      <c r="H3046" s="141"/>
      <c r="I3046" s="141"/>
      <c r="J3046" s="141"/>
      <c r="K3046" s="141"/>
    </row>
    <row r="3047" spans="1:11" x14ac:dyDescent="0.25">
      <c r="A3047" s="148"/>
      <c r="B3047" s="148"/>
      <c r="C3047" s="148"/>
      <c r="D3047" s="148"/>
      <c r="E3047" s="141"/>
      <c r="F3047" s="141"/>
      <c r="G3047" s="141"/>
      <c r="H3047" s="141"/>
      <c r="I3047" s="141"/>
      <c r="J3047" s="141"/>
      <c r="K3047" s="141"/>
    </row>
    <row r="3048" spans="1:11" x14ac:dyDescent="0.25">
      <c r="A3048" s="148"/>
      <c r="B3048" s="148"/>
      <c r="C3048" s="148"/>
      <c r="D3048" s="148"/>
      <c r="E3048" s="141"/>
      <c r="F3048" s="141"/>
      <c r="G3048" s="141"/>
      <c r="H3048" s="141"/>
      <c r="I3048" s="141"/>
      <c r="J3048" s="141"/>
      <c r="K3048" s="141"/>
    </row>
    <row r="3049" spans="1:11" x14ac:dyDescent="0.25">
      <c r="A3049" s="148"/>
      <c r="B3049" s="148"/>
      <c r="C3049" s="148"/>
      <c r="D3049" s="148"/>
      <c r="E3049" s="141"/>
      <c r="F3049" s="141"/>
      <c r="G3049" s="141"/>
      <c r="H3049" s="141"/>
      <c r="I3049" s="141"/>
      <c r="J3049" s="141"/>
      <c r="K3049" s="141"/>
    </row>
    <row r="3050" spans="1:11" x14ac:dyDescent="0.25">
      <c r="A3050" s="148"/>
      <c r="B3050" s="148"/>
      <c r="C3050" s="148"/>
      <c r="D3050" s="148"/>
      <c r="E3050" s="141"/>
      <c r="F3050" s="141"/>
      <c r="G3050" s="141"/>
      <c r="H3050" s="141"/>
      <c r="I3050" s="141"/>
      <c r="J3050" s="141"/>
      <c r="K3050" s="141"/>
    </row>
    <row r="3051" spans="1:11" x14ac:dyDescent="0.25">
      <c r="A3051" s="148"/>
      <c r="B3051" s="148"/>
      <c r="C3051" s="148"/>
      <c r="D3051" s="148"/>
      <c r="E3051" s="141"/>
      <c r="F3051" s="141"/>
      <c r="G3051" s="141"/>
      <c r="H3051" s="141"/>
      <c r="I3051" s="141"/>
      <c r="J3051" s="141"/>
      <c r="K3051" s="141"/>
    </row>
    <row r="3052" spans="1:11" x14ac:dyDescent="0.25">
      <c r="A3052" s="148"/>
      <c r="B3052" s="148"/>
      <c r="C3052" s="148"/>
      <c r="D3052" s="148"/>
      <c r="E3052" s="141"/>
      <c r="F3052" s="141"/>
      <c r="G3052" s="141"/>
      <c r="H3052" s="141"/>
      <c r="I3052" s="141"/>
      <c r="J3052" s="141"/>
      <c r="K3052" s="141"/>
    </row>
    <row r="3053" spans="1:11" x14ac:dyDescent="0.25">
      <c r="A3053" s="148"/>
      <c r="B3053" s="148"/>
      <c r="C3053" s="148"/>
      <c r="D3053" s="148"/>
      <c r="E3053" s="141"/>
      <c r="F3053" s="141"/>
      <c r="G3053" s="141"/>
      <c r="H3053" s="141"/>
      <c r="I3053" s="141"/>
      <c r="J3053" s="141"/>
      <c r="K3053" s="141"/>
    </row>
    <row r="3054" spans="1:11" x14ac:dyDescent="0.25">
      <c r="A3054" s="148"/>
      <c r="B3054" s="148"/>
      <c r="C3054" s="148"/>
      <c r="D3054" s="148"/>
      <c r="E3054" s="141"/>
      <c r="F3054" s="141"/>
      <c r="G3054" s="141"/>
      <c r="H3054" s="141"/>
      <c r="I3054" s="141"/>
      <c r="J3054" s="141"/>
      <c r="K3054" s="141"/>
    </row>
    <row r="3055" spans="1:11" x14ac:dyDescent="0.25">
      <c r="A3055" s="148"/>
      <c r="B3055" s="148"/>
      <c r="C3055" s="148"/>
      <c r="D3055" s="148"/>
      <c r="E3055" s="141"/>
      <c r="F3055" s="141"/>
      <c r="G3055" s="141"/>
      <c r="H3055" s="141"/>
      <c r="I3055" s="141"/>
      <c r="J3055" s="141"/>
      <c r="K3055" s="141"/>
    </row>
    <row r="3056" spans="1:11" x14ac:dyDescent="0.25">
      <c r="A3056" s="148"/>
      <c r="B3056" s="148"/>
      <c r="C3056" s="148"/>
      <c r="D3056" s="148"/>
      <c r="E3056" s="141"/>
      <c r="F3056" s="141"/>
      <c r="G3056" s="141"/>
      <c r="H3056" s="141"/>
      <c r="I3056" s="141"/>
      <c r="J3056" s="141"/>
      <c r="K3056" s="141"/>
    </row>
    <row r="3057" spans="1:11" x14ac:dyDescent="0.25">
      <c r="A3057" s="148"/>
      <c r="B3057" s="148"/>
      <c r="C3057" s="148"/>
      <c r="D3057" s="148"/>
      <c r="E3057" s="141"/>
      <c r="F3057" s="141"/>
      <c r="G3057" s="141"/>
      <c r="H3057" s="141"/>
      <c r="I3057" s="141"/>
      <c r="J3057" s="141"/>
      <c r="K3057" s="141"/>
    </row>
    <row r="3058" spans="1:11" x14ac:dyDescent="0.25">
      <c r="A3058" s="148"/>
      <c r="B3058" s="148"/>
      <c r="C3058" s="148"/>
      <c r="D3058" s="148"/>
      <c r="E3058" s="141"/>
      <c r="F3058" s="141"/>
      <c r="G3058" s="141"/>
      <c r="H3058" s="141"/>
      <c r="I3058" s="141"/>
      <c r="J3058" s="141"/>
      <c r="K3058" s="141"/>
    </row>
    <row r="3059" spans="1:11" x14ac:dyDescent="0.25">
      <c r="A3059" s="148"/>
      <c r="B3059" s="148"/>
      <c r="C3059" s="148"/>
      <c r="D3059" s="148"/>
      <c r="E3059" s="141"/>
      <c r="F3059" s="141"/>
      <c r="G3059" s="141"/>
      <c r="H3059" s="141"/>
      <c r="I3059" s="141"/>
      <c r="J3059" s="141"/>
      <c r="K3059" s="141"/>
    </row>
    <row r="3060" spans="1:11" x14ac:dyDescent="0.25">
      <c r="A3060" s="148"/>
      <c r="B3060" s="148"/>
      <c r="C3060" s="148"/>
      <c r="D3060" s="148"/>
      <c r="E3060" s="141"/>
      <c r="F3060" s="141"/>
      <c r="G3060" s="141"/>
      <c r="H3060" s="141"/>
      <c r="I3060" s="141"/>
      <c r="J3060" s="141"/>
      <c r="K3060" s="141"/>
    </row>
    <row r="3061" spans="1:11" x14ac:dyDescent="0.25">
      <c r="A3061" s="148"/>
      <c r="B3061" s="148"/>
      <c r="C3061" s="148"/>
      <c r="D3061" s="148"/>
      <c r="E3061" s="141"/>
      <c r="F3061" s="141"/>
      <c r="G3061" s="141"/>
      <c r="H3061" s="141"/>
      <c r="I3061" s="141"/>
      <c r="J3061" s="141"/>
      <c r="K3061" s="141"/>
    </row>
    <row r="3062" spans="1:11" x14ac:dyDescent="0.25">
      <c r="A3062" s="148"/>
      <c r="B3062" s="148"/>
      <c r="C3062" s="148"/>
      <c r="D3062" s="148"/>
      <c r="E3062" s="141"/>
      <c r="F3062" s="141"/>
      <c r="G3062" s="141"/>
      <c r="H3062" s="141"/>
      <c r="I3062" s="141"/>
      <c r="J3062" s="141"/>
      <c r="K3062" s="141"/>
    </row>
    <row r="3063" spans="1:11" x14ac:dyDescent="0.25">
      <c r="A3063" s="148"/>
      <c r="B3063" s="148"/>
      <c r="C3063" s="148"/>
      <c r="D3063" s="148"/>
      <c r="E3063" s="141"/>
      <c r="F3063" s="141"/>
      <c r="G3063" s="141"/>
      <c r="H3063" s="141"/>
      <c r="I3063" s="141"/>
      <c r="J3063" s="141"/>
      <c r="K3063" s="141"/>
    </row>
    <row r="3064" spans="1:11" x14ac:dyDescent="0.25">
      <c r="A3064" s="148"/>
      <c r="B3064" s="148"/>
      <c r="C3064" s="148"/>
      <c r="D3064" s="148"/>
      <c r="E3064" s="141"/>
      <c r="F3064" s="141"/>
      <c r="G3064" s="141"/>
      <c r="H3064" s="141"/>
      <c r="I3064" s="141"/>
      <c r="J3064" s="141"/>
      <c r="K3064" s="141"/>
    </row>
    <row r="3065" spans="1:11" x14ac:dyDescent="0.25">
      <c r="A3065" s="148"/>
      <c r="B3065" s="148"/>
      <c r="C3065" s="148"/>
      <c r="D3065" s="148"/>
      <c r="E3065" s="141"/>
      <c r="F3065" s="141"/>
      <c r="G3065" s="141"/>
      <c r="H3065" s="141"/>
      <c r="I3065" s="141"/>
      <c r="J3065" s="141"/>
      <c r="K3065" s="141"/>
    </row>
    <row r="3066" spans="1:11" x14ac:dyDescent="0.25">
      <c r="A3066" s="148"/>
      <c r="B3066" s="148"/>
      <c r="C3066" s="148"/>
      <c r="D3066" s="148"/>
      <c r="E3066" s="141"/>
      <c r="F3066" s="141"/>
      <c r="G3066" s="141"/>
      <c r="H3066" s="141"/>
      <c r="I3066" s="141"/>
      <c r="J3066" s="141"/>
      <c r="K3066" s="141"/>
    </row>
    <row r="3067" spans="1:11" x14ac:dyDescent="0.25">
      <c r="A3067" s="148"/>
      <c r="B3067" s="148"/>
      <c r="C3067" s="148"/>
      <c r="D3067" s="148"/>
      <c r="E3067" s="141"/>
      <c r="F3067" s="141"/>
      <c r="G3067" s="141"/>
      <c r="H3067" s="141"/>
      <c r="I3067" s="141"/>
      <c r="J3067" s="141"/>
      <c r="K3067" s="141"/>
    </row>
    <row r="3068" spans="1:11" x14ac:dyDescent="0.25">
      <c r="A3068" s="148"/>
      <c r="B3068" s="148"/>
      <c r="C3068" s="148"/>
      <c r="D3068" s="148"/>
      <c r="E3068" s="141"/>
      <c r="F3068" s="141"/>
      <c r="G3068" s="141"/>
      <c r="H3068" s="141"/>
      <c r="I3068" s="141"/>
      <c r="J3068" s="141"/>
      <c r="K3068" s="141"/>
    </row>
    <row r="3069" spans="1:11" x14ac:dyDescent="0.25">
      <c r="A3069" s="148"/>
      <c r="B3069" s="148"/>
      <c r="C3069" s="148"/>
      <c r="D3069" s="148"/>
      <c r="E3069" s="141"/>
      <c r="F3069" s="141"/>
      <c r="G3069" s="141"/>
      <c r="H3069" s="141"/>
      <c r="I3069" s="141"/>
      <c r="J3069" s="141"/>
      <c r="K3069" s="141"/>
    </row>
    <row r="3070" spans="1:11" x14ac:dyDescent="0.25">
      <c r="A3070" s="148"/>
      <c r="B3070" s="148"/>
      <c r="C3070" s="148"/>
      <c r="D3070" s="148"/>
      <c r="E3070" s="141"/>
      <c r="F3070" s="141"/>
      <c r="G3070" s="141"/>
      <c r="H3070" s="141"/>
      <c r="I3070" s="141"/>
      <c r="J3070" s="141"/>
      <c r="K3070" s="141"/>
    </row>
    <row r="3071" spans="1:11" x14ac:dyDescent="0.25">
      <c r="A3071" s="148"/>
      <c r="B3071" s="148"/>
      <c r="C3071" s="148"/>
      <c r="D3071" s="148"/>
      <c r="E3071" s="141"/>
      <c r="F3071" s="141"/>
      <c r="G3071" s="141"/>
      <c r="H3071" s="141"/>
      <c r="I3071" s="141"/>
      <c r="J3071" s="141"/>
      <c r="K3071" s="141"/>
    </row>
    <row r="3072" spans="1:11" x14ac:dyDescent="0.25">
      <c r="A3072" s="148"/>
      <c r="B3072" s="148"/>
      <c r="C3072" s="148"/>
      <c r="D3072" s="148"/>
      <c r="E3072" s="141"/>
      <c r="F3072" s="141"/>
      <c r="G3072" s="141"/>
      <c r="H3072" s="141"/>
      <c r="I3072" s="141"/>
      <c r="J3072" s="141"/>
      <c r="K3072" s="141"/>
    </row>
    <row r="3073" spans="1:11" x14ac:dyDescent="0.25">
      <c r="A3073" s="148"/>
      <c r="B3073" s="148"/>
      <c r="C3073" s="148"/>
      <c r="D3073" s="148"/>
      <c r="E3073" s="141"/>
      <c r="F3073" s="141"/>
      <c r="G3073" s="141"/>
      <c r="H3073" s="141"/>
      <c r="I3073" s="141"/>
      <c r="J3073" s="141"/>
      <c r="K3073" s="141"/>
    </row>
    <row r="3074" spans="1:11" x14ac:dyDescent="0.25">
      <c r="A3074" s="148"/>
      <c r="B3074" s="148"/>
      <c r="C3074" s="148"/>
      <c r="D3074" s="148"/>
      <c r="E3074" s="141"/>
      <c r="F3074" s="141"/>
      <c r="G3074" s="141"/>
      <c r="H3074" s="141"/>
      <c r="I3074" s="141"/>
      <c r="J3074" s="141"/>
      <c r="K3074" s="141"/>
    </row>
    <row r="3075" spans="1:11" x14ac:dyDescent="0.25">
      <c r="A3075" s="148"/>
      <c r="B3075" s="148"/>
      <c r="C3075" s="148"/>
      <c r="D3075" s="148"/>
      <c r="E3075" s="141"/>
      <c r="F3075" s="141"/>
      <c r="G3075" s="141"/>
      <c r="H3075" s="141"/>
      <c r="I3075" s="141"/>
      <c r="J3075" s="141"/>
      <c r="K3075" s="141"/>
    </row>
    <row r="3076" spans="1:11" x14ac:dyDescent="0.25">
      <c r="A3076" s="148"/>
      <c r="B3076" s="148"/>
      <c r="C3076" s="148"/>
      <c r="D3076" s="148"/>
      <c r="E3076" s="141"/>
      <c r="F3076" s="141"/>
      <c r="G3076" s="141"/>
      <c r="H3076" s="141"/>
      <c r="I3076" s="141"/>
      <c r="J3076" s="141"/>
      <c r="K3076" s="141"/>
    </row>
    <row r="3077" spans="1:11" x14ac:dyDescent="0.25">
      <c r="A3077" s="148"/>
      <c r="B3077" s="148"/>
      <c r="C3077" s="148"/>
      <c r="D3077" s="148"/>
      <c r="E3077" s="141"/>
      <c r="F3077" s="141"/>
      <c r="G3077" s="141"/>
      <c r="H3077" s="141"/>
      <c r="I3077" s="141"/>
      <c r="J3077" s="141"/>
      <c r="K3077" s="141"/>
    </row>
    <row r="3078" spans="1:11" x14ac:dyDescent="0.25">
      <c r="A3078" s="148"/>
      <c r="B3078" s="148"/>
      <c r="C3078" s="148"/>
      <c r="D3078" s="148"/>
      <c r="E3078" s="141"/>
      <c r="F3078" s="141"/>
      <c r="G3078" s="141"/>
      <c r="H3078" s="141"/>
      <c r="I3078" s="141"/>
      <c r="J3078" s="141"/>
      <c r="K3078" s="141"/>
    </row>
    <row r="3079" spans="1:11" x14ac:dyDescent="0.25">
      <c r="A3079" s="148"/>
      <c r="B3079" s="148"/>
      <c r="C3079" s="148"/>
      <c r="D3079" s="148"/>
      <c r="E3079" s="141"/>
      <c r="F3079" s="141"/>
      <c r="G3079" s="141"/>
      <c r="H3079" s="141"/>
      <c r="I3079" s="141"/>
      <c r="J3079" s="141"/>
      <c r="K3079" s="141"/>
    </row>
    <row r="3080" spans="1:11" x14ac:dyDescent="0.25">
      <c r="A3080" s="148"/>
      <c r="B3080" s="148"/>
      <c r="C3080" s="148"/>
      <c r="D3080" s="148"/>
      <c r="E3080" s="141"/>
      <c r="F3080" s="141"/>
      <c r="G3080" s="141"/>
      <c r="H3080" s="141"/>
      <c r="I3080" s="141"/>
      <c r="J3080" s="141"/>
      <c r="K3080" s="141"/>
    </row>
    <row r="3081" spans="1:11" x14ac:dyDescent="0.25">
      <c r="A3081" s="148"/>
      <c r="B3081" s="148"/>
      <c r="C3081" s="148"/>
      <c r="D3081" s="148"/>
      <c r="E3081" s="141"/>
      <c r="F3081" s="141"/>
      <c r="G3081" s="141"/>
      <c r="H3081" s="141"/>
      <c r="I3081" s="141"/>
      <c r="J3081" s="141"/>
      <c r="K3081" s="141"/>
    </row>
    <row r="3082" spans="1:11" x14ac:dyDescent="0.25">
      <c r="A3082" s="148"/>
      <c r="B3082" s="148"/>
      <c r="C3082" s="148"/>
      <c r="D3082" s="148"/>
      <c r="E3082" s="141"/>
      <c r="F3082" s="141"/>
      <c r="G3082" s="141"/>
      <c r="H3082" s="141"/>
      <c r="I3082" s="141"/>
      <c r="J3082" s="141"/>
      <c r="K3082" s="141"/>
    </row>
    <row r="3083" spans="1:11" x14ac:dyDescent="0.25">
      <c r="A3083" s="148"/>
      <c r="B3083" s="148"/>
      <c r="C3083" s="148"/>
      <c r="D3083" s="148"/>
      <c r="E3083" s="141"/>
      <c r="F3083" s="141"/>
      <c r="G3083" s="141"/>
      <c r="H3083" s="141"/>
      <c r="I3083" s="141"/>
      <c r="J3083" s="141"/>
      <c r="K3083" s="141"/>
    </row>
    <row r="3084" spans="1:11" x14ac:dyDescent="0.25">
      <c r="A3084" s="148"/>
      <c r="B3084" s="148"/>
      <c r="C3084" s="148"/>
      <c r="D3084" s="148"/>
      <c r="E3084" s="141"/>
      <c r="F3084" s="141"/>
      <c r="G3084" s="141"/>
      <c r="H3084" s="141"/>
      <c r="I3084" s="141"/>
      <c r="J3084" s="141"/>
      <c r="K3084" s="141"/>
    </row>
    <row r="3085" spans="1:11" x14ac:dyDescent="0.25">
      <c r="A3085" s="148"/>
      <c r="B3085" s="148"/>
      <c r="C3085" s="148"/>
      <c r="D3085" s="148"/>
      <c r="E3085" s="141"/>
      <c r="F3085" s="141"/>
      <c r="G3085" s="141"/>
      <c r="H3085" s="141"/>
      <c r="I3085" s="141"/>
      <c r="J3085" s="141"/>
      <c r="K3085" s="141"/>
    </row>
    <row r="3086" spans="1:11" x14ac:dyDescent="0.25">
      <c r="A3086" s="148"/>
      <c r="B3086" s="148"/>
      <c r="C3086" s="148"/>
      <c r="D3086" s="148"/>
      <c r="E3086" s="141"/>
      <c r="F3086" s="141"/>
      <c r="G3086" s="141"/>
      <c r="H3086" s="141"/>
      <c r="I3086" s="141"/>
      <c r="J3086" s="141"/>
      <c r="K3086" s="141"/>
    </row>
    <row r="3087" spans="1:11" x14ac:dyDescent="0.25">
      <c r="A3087" s="148"/>
      <c r="B3087" s="148"/>
      <c r="C3087" s="148"/>
      <c r="D3087" s="148"/>
      <c r="E3087" s="141"/>
      <c r="F3087" s="141"/>
      <c r="G3087" s="141"/>
      <c r="H3087" s="141"/>
      <c r="I3087" s="141"/>
      <c r="J3087" s="141"/>
      <c r="K3087" s="141"/>
    </row>
    <row r="3088" spans="1:11" x14ac:dyDescent="0.25">
      <c r="A3088" s="148"/>
      <c r="B3088" s="148"/>
      <c r="C3088" s="148"/>
      <c r="D3088" s="148"/>
      <c r="E3088" s="141"/>
      <c r="F3088" s="141"/>
      <c r="G3088" s="141"/>
      <c r="H3088" s="141"/>
      <c r="I3088" s="141"/>
      <c r="J3088" s="141"/>
      <c r="K3088" s="141"/>
    </row>
    <row r="3089" spans="1:11" x14ac:dyDescent="0.25">
      <c r="A3089" s="148"/>
      <c r="B3089" s="148"/>
      <c r="C3089" s="148"/>
      <c r="D3089" s="148"/>
      <c r="E3089" s="141"/>
      <c r="F3089" s="141"/>
      <c r="G3089" s="141"/>
      <c r="H3089" s="141"/>
      <c r="I3089" s="141"/>
      <c r="J3089" s="141"/>
      <c r="K3089" s="141"/>
    </row>
    <row r="3090" spans="1:11" x14ac:dyDescent="0.25">
      <c r="A3090" s="148"/>
      <c r="B3090" s="148"/>
      <c r="C3090" s="148"/>
      <c r="D3090" s="148"/>
      <c r="E3090" s="141"/>
      <c r="F3090" s="141"/>
      <c r="G3090" s="141"/>
      <c r="H3090" s="141"/>
      <c r="I3090" s="141"/>
      <c r="J3090" s="141"/>
      <c r="K3090" s="141"/>
    </row>
    <row r="3091" spans="1:11" x14ac:dyDescent="0.25">
      <c r="A3091" s="148"/>
      <c r="B3091" s="148"/>
      <c r="C3091" s="148"/>
      <c r="D3091" s="148"/>
      <c r="E3091" s="141"/>
      <c r="F3091" s="141"/>
      <c r="G3091" s="141"/>
      <c r="H3091" s="141"/>
      <c r="I3091" s="141"/>
      <c r="J3091" s="141"/>
      <c r="K3091" s="141"/>
    </row>
    <row r="3092" spans="1:11" x14ac:dyDescent="0.25">
      <c r="A3092" s="148"/>
      <c r="B3092" s="148"/>
      <c r="C3092" s="148"/>
      <c r="D3092" s="148"/>
      <c r="E3092" s="141"/>
      <c r="F3092" s="141"/>
      <c r="G3092" s="141"/>
      <c r="H3092" s="141"/>
      <c r="I3092" s="141"/>
      <c r="J3092" s="141"/>
      <c r="K3092" s="141"/>
    </row>
    <row r="3093" spans="1:11" x14ac:dyDescent="0.25">
      <c r="A3093" s="148"/>
      <c r="B3093" s="148"/>
      <c r="C3093" s="148"/>
      <c r="D3093" s="148"/>
      <c r="E3093" s="141"/>
      <c r="F3093" s="141"/>
      <c r="G3093" s="141"/>
      <c r="H3093" s="141"/>
      <c r="I3093" s="141"/>
      <c r="J3093" s="141"/>
      <c r="K3093" s="141"/>
    </row>
    <row r="3094" spans="1:11" x14ac:dyDescent="0.25">
      <c r="A3094" s="148"/>
      <c r="B3094" s="148"/>
      <c r="C3094" s="148"/>
      <c r="D3094" s="148"/>
      <c r="E3094" s="141"/>
      <c r="F3094" s="141"/>
      <c r="G3094" s="141"/>
      <c r="H3094" s="141"/>
      <c r="I3094" s="141"/>
      <c r="J3094" s="141"/>
      <c r="K3094" s="141"/>
    </row>
    <row r="3095" spans="1:11" x14ac:dyDescent="0.25">
      <c r="A3095" s="148"/>
      <c r="B3095" s="148"/>
      <c r="C3095" s="148"/>
      <c r="D3095" s="148"/>
      <c r="E3095" s="141"/>
      <c r="F3095" s="141"/>
      <c r="G3095" s="141"/>
      <c r="H3095" s="141"/>
      <c r="I3095" s="141"/>
      <c r="J3095" s="141"/>
      <c r="K3095" s="141"/>
    </row>
    <row r="3096" spans="1:11" x14ac:dyDescent="0.25">
      <c r="A3096" s="148"/>
      <c r="B3096" s="148"/>
      <c r="C3096" s="148"/>
      <c r="D3096" s="148"/>
      <c r="E3096" s="141"/>
      <c r="F3096" s="141"/>
      <c r="G3096" s="141"/>
      <c r="H3096" s="141"/>
      <c r="I3096" s="141"/>
      <c r="J3096" s="141"/>
      <c r="K3096" s="141"/>
    </row>
    <row r="3097" spans="1:11" x14ac:dyDescent="0.25">
      <c r="A3097" s="148"/>
      <c r="B3097" s="148"/>
      <c r="C3097" s="148"/>
      <c r="D3097" s="148"/>
      <c r="E3097" s="141"/>
      <c r="F3097" s="141"/>
      <c r="G3097" s="141"/>
      <c r="H3097" s="141"/>
      <c r="I3097" s="141"/>
      <c r="J3097" s="141"/>
      <c r="K3097" s="141"/>
    </row>
    <row r="3098" spans="1:11" x14ac:dyDescent="0.25">
      <c r="A3098" s="148"/>
      <c r="B3098" s="148"/>
      <c r="C3098" s="148"/>
      <c r="D3098" s="148"/>
      <c r="E3098" s="141"/>
      <c r="F3098" s="141"/>
      <c r="G3098" s="141"/>
      <c r="H3098" s="141"/>
      <c r="I3098" s="141"/>
      <c r="J3098" s="141"/>
      <c r="K3098" s="141"/>
    </row>
    <row r="3099" spans="1:11" x14ac:dyDescent="0.25">
      <c r="A3099" s="148"/>
      <c r="B3099" s="148"/>
      <c r="C3099" s="148"/>
      <c r="D3099" s="148"/>
      <c r="E3099" s="141"/>
      <c r="F3099" s="141"/>
      <c r="G3099" s="141"/>
      <c r="H3099" s="141"/>
      <c r="I3099" s="141"/>
      <c r="J3099" s="141"/>
      <c r="K3099" s="141"/>
    </row>
    <row r="3100" spans="1:11" x14ac:dyDescent="0.25">
      <c r="A3100" s="148"/>
      <c r="B3100" s="148"/>
      <c r="C3100" s="148"/>
      <c r="D3100" s="148"/>
      <c r="E3100" s="141"/>
      <c r="F3100" s="141"/>
      <c r="G3100" s="141"/>
      <c r="H3100" s="141"/>
      <c r="I3100" s="141"/>
      <c r="J3100" s="141"/>
      <c r="K3100" s="141"/>
    </row>
    <row r="3101" spans="1:11" x14ac:dyDescent="0.25">
      <c r="A3101" s="148"/>
      <c r="B3101" s="148"/>
      <c r="C3101" s="148"/>
      <c r="D3101" s="148"/>
      <c r="E3101" s="141"/>
      <c r="F3101" s="141"/>
      <c r="G3101" s="141"/>
      <c r="H3101" s="141"/>
      <c r="I3101" s="141"/>
      <c r="J3101" s="141"/>
      <c r="K3101" s="141"/>
    </row>
    <row r="3102" spans="1:11" x14ac:dyDescent="0.25">
      <c r="A3102" s="148"/>
      <c r="B3102" s="148"/>
      <c r="C3102" s="148"/>
      <c r="D3102" s="148"/>
      <c r="E3102" s="141"/>
      <c r="F3102" s="141"/>
      <c r="G3102" s="141"/>
      <c r="H3102" s="141"/>
      <c r="I3102" s="141"/>
      <c r="J3102" s="141"/>
      <c r="K3102" s="141"/>
    </row>
    <row r="3103" spans="1:11" x14ac:dyDescent="0.25">
      <c r="A3103" s="148"/>
      <c r="B3103" s="148"/>
      <c r="C3103" s="148"/>
      <c r="D3103" s="148"/>
      <c r="E3103" s="141"/>
      <c r="F3103" s="141"/>
      <c r="G3103" s="141"/>
      <c r="H3103" s="141"/>
      <c r="I3103" s="141"/>
      <c r="J3103" s="141"/>
      <c r="K3103" s="141"/>
    </row>
    <row r="3104" spans="1:11" x14ac:dyDescent="0.25">
      <c r="A3104" s="148"/>
      <c r="B3104" s="148"/>
      <c r="C3104" s="148"/>
      <c r="D3104" s="148"/>
      <c r="E3104" s="141"/>
      <c r="F3104" s="141"/>
      <c r="G3104" s="141"/>
      <c r="H3104" s="141"/>
      <c r="I3104" s="141"/>
      <c r="J3104" s="141"/>
      <c r="K3104" s="141"/>
    </row>
    <row r="3105" spans="1:11" x14ac:dyDescent="0.25">
      <c r="A3105" s="148"/>
      <c r="B3105" s="148"/>
      <c r="C3105" s="148"/>
      <c r="D3105" s="148"/>
      <c r="E3105" s="141"/>
      <c r="F3105" s="141"/>
      <c r="G3105" s="141"/>
      <c r="H3105" s="141"/>
      <c r="I3105" s="141"/>
      <c r="J3105" s="141"/>
      <c r="K3105" s="141"/>
    </row>
    <row r="3106" spans="1:11" x14ac:dyDescent="0.25">
      <c r="A3106" s="148"/>
      <c r="B3106" s="148"/>
      <c r="C3106" s="148"/>
      <c r="D3106" s="148"/>
      <c r="E3106" s="141"/>
      <c r="F3106" s="141"/>
      <c r="G3106" s="141"/>
      <c r="H3106" s="141"/>
      <c r="I3106" s="141"/>
      <c r="J3106" s="141"/>
      <c r="K3106" s="141"/>
    </row>
    <row r="3107" spans="1:11" x14ac:dyDescent="0.25">
      <c r="A3107" s="148"/>
      <c r="B3107" s="148"/>
      <c r="C3107" s="148"/>
      <c r="D3107" s="148"/>
      <c r="E3107" s="141"/>
      <c r="F3107" s="141"/>
      <c r="G3107" s="141"/>
      <c r="H3107" s="141"/>
      <c r="I3107" s="141"/>
      <c r="J3107" s="141"/>
      <c r="K3107" s="141"/>
    </row>
    <row r="3108" spans="1:11" x14ac:dyDescent="0.25">
      <c r="A3108" s="148"/>
      <c r="B3108" s="148"/>
      <c r="C3108" s="148"/>
      <c r="D3108" s="148"/>
      <c r="E3108" s="141"/>
      <c r="F3108" s="141"/>
      <c r="G3108" s="141"/>
      <c r="H3108" s="141"/>
      <c r="I3108" s="141"/>
      <c r="J3108" s="141"/>
      <c r="K3108" s="141"/>
    </row>
    <row r="3109" spans="1:11" x14ac:dyDescent="0.25">
      <c r="A3109" s="148"/>
      <c r="B3109" s="148"/>
      <c r="C3109" s="148"/>
      <c r="D3109" s="148"/>
      <c r="E3109" s="141"/>
      <c r="F3109" s="141"/>
      <c r="G3109" s="141"/>
      <c r="H3109" s="141"/>
      <c r="I3109" s="141"/>
      <c r="J3109" s="141"/>
      <c r="K3109" s="141"/>
    </row>
    <row r="3110" spans="1:11" x14ac:dyDescent="0.25">
      <c r="A3110" s="148"/>
      <c r="B3110" s="148"/>
      <c r="C3110" s="148"/>
      <c r="D3110" s="148"/>
      <c r="E3110" s="141"/>
      <c r="F3110" s="141"/>
      <c r="G3110" s="141"/>
      <c r="H3110" s="141"/>
      <c r="I3110" s="141"/>
      <c r="J3110" s="141"/>
      <c r="K3110" s="141"/>
    </row>
    <row r="3111" spans="1:11" x14ac:dyDescent="0.25">
      <c r="A3111" s="148"/>
      <c r="B3111" s="148"/>
      <c r="C3111" s="148"/>
      <c r="D3111" s="148"/>
      <c r="E3111" s="141"/>
      <c r="F3111" s="141"/>
      <c r="G3111" s="141"/>
      <c r="H3111" s="141"/>
      <c r="I3111" s="141"/>
      <c r="J3111" s="141"/>
      <c r="K3111" s="141"/>
    </row>
    <row r="3112" spans="1:11" x14ac:dyDescent="0.25">
      <c r="A3112" s="148"/>
      <c r="B3112" s="148"/>
      <c r="C3112" s="148"/>
      <c r="D3112" s="148"/>
      <c r="E3112" s="141"/>
      <c r="F3112" s="141"/>
      <c r="G3112" s="141"/>
      <c r="H3112" s="141"/>
      <c r="I3112" s="141"/>
      <c r="J3112" s="141"/>
      <c r="K3112" s="141"/>
    </row>
    <row r="3113" spans="1:11" x14ac:dyDescent="0.25">
      <c r="A3113" s="148"/>
      <c r="B3113" s="148"/>
      <c r="C3113" s="148"/>
      <c r="D3113" s="148"/>
      <c r="E3113" s="141"/>
      <c r="F3113" s="141"/>
      <c r="G3113" s="141"/>
      <c r="H3113" s="141"/>
      <c r="I3113" s="141"/>
      <c r="J3113" s="141"/>
      <c r="K3113" s="141"/>
    </row>
    <row r="3114" spans="1:11" x14ac:dyDescent="0.25">
      <c r="A3114" s="148"/>
      <c r="B3114" s="148"/>
      <c r="C3114" s="148"/>
      <c r="D3114" s="148"/>
      <c r="E3114" s="141"/>
      <c r="F3114" s="141"/>
      <c r="G3114" s="141"/>
      <c r="H3114" s="141"/>
      <c r="I3114" s="141"/>
      <c r="J3114" s="141"/>
      <c r="K3114" s="141"/>
    </row>
    <row r="3115" spans="1:11" x14ac:dyDescent="0.25">
      <c r="A3115" s="148"/>
      <c r="B3115" s="148"/>
      <c r="C3115" s="148"/>
      <c r="D3115" s="148"/>
      <c r="E3115" s="141"/>
      <c r="F3115" s="141"/>
      <c r="G3115" s="141"/>
      <c r="H3115" s="141"/>
      <c r="I3115" s="141"/>
      <c r="J3115" s="141"/>
      <c r="K3115" s="141"/>
    </row>
    <row r="3116" spans="1:11" x14ac:dyDescent="0.25">
      <c r="A3116" s="148"/>
      <c r="B3116" s="148"/>
      <c r="C3116" s="148"/>
      <c r="D3116" s="148"/>
      <c r="E3116" s="141"/>
      <c r="F3116" s="141"/>
      <c r="G3116" s="141"/>
      <c r="H3116" s="141"/>
      <c r="I3116" s="141"/>
      <c r="J3116" s="141"/>
      <c r="K3116" s="141"/>
    </row>
    <row r="3117" spans="1:11" x14ac:dyDescent="0.25">
      <c r="A3117" s="148"/>
      <c r="B3117" s="148"/>
      <c r="C3117" s="148"/>
      <c r="D3117" s="148"/>
      <c r="E3117" s="141"/>
      <c r="F3117" s="141"/>
      <c r="G3117" s="141"/>
      <c r="H3117" s="141"/>
      <c r="I3117" s="141"/>
      <c r="J3117" s="141"/>
      <c r="K3117" s="141"/>
    </row>
    <row r="3118" spans="1:11" x14ac:dyDescent="0.25">
      <c r="A3118" s="148"/>
      <c r="B3118" s="148"/>
      <c r="C3118" s="148"/>
      <c r="D3118" s="148"/>
      <c r="E3118" s="141"/>
      <c r="F3118" s="141"/>
      <c r="G3118" s="141"/>
      <c r="H3118" s="141"/>
      <c r="I3118" s="141"/>
      <c r="J3118" s="141"/>
      <c r="K3118" s="141"/>
    </row>
    <row r="3119" spans="1:11" x14ac:dyDescent="0.25">
      <c r="A3119" s="148"/>
      <c r="B3119" s="148"/>
      <c r="C3119" s="148"/>
      <c r="D3119" s="148"/>
      <c r="E3119" s="141"/>
      <c r="F3119" s="141"/>
      <c r="G3119" s="141"/>
      <c r="H3119" s="141"/>
      <c r="I3119" s="141"/>
      <c r="J3119" s="141"/>
      <c r="K3119" s="141"/>
    </row>
    <row r="3120" spans="1:11" x14ac:dyDescent="0.25">
      <c r="A3120" s="148"/>
      <c r="B3120" s="148"/>
      <c r="C3120" s="148"/>
      <c r="D3120" s="148"/>
      <c r="E3120" s="141"/>
      <c r="F3120" s="141"/>
      <c r="G3120" s="141"/>
      <c r="H3120" s="141"/>
      <c r="I3120" s="141"/>
      <c r="J3120" s="141"/>
      <c r="K3120" s="141"/>
    </row>
    <row r="3121" spans="1:11" x14ac:dyDescent="0.25">
      <c r="A3121" s="148"/>
      <c r="B3121" s="148"/>
      <c r="C3121" s="148"/>
      <c r="D3121" s="148"/>
      <c r="E3121" s="141"/>
      <c r="F3121" s="141"/>
      <c r="G3121" s="141"/>
      <c r="H3121" s="141"/>
      <c r="I3121" s="141"/>
      <c r="J3121" s="141"/>
      <c r="K3121" s="141"/>
    </row>
    <row r="3122" spans="1:11" x14ac:dyDescent="0.25">
      <c r="A3122" s="148"/>
      <c r="B3122" s="148"/>
      <c r="C3122" s="148"/>
      <c r="D3122" s="148"/>
      <c r="E3122" s="141"/>
      <c r="F3122" s="141"/>
      <c r="G3122" s="141"/>
      <c r="H3122" s="141"/>
      <c r="I3122" s="141"/>
      <c r="J3122" s="141"/>
      <c r="K3122" s="141"/>
    </row>
    <row r="3123" spans="1:11" x14ac:dyDescent="0.25">
      <c r="A3123" s="148"/>
      <c r="B3123" s="148"/>
      <c r="C3123" s="148"/>
      <c r="D3123" s="148"/>
      <c r="E3123" s="141"/>
      <c r="F3123" s="141"/>
      <c r="G3123" s="141"/>
      <c r="H3123" s="141"/>
      <c r="I3123" s="141"/>
      <c r="J3123" s="141"/>
      <c r="K3123" s="141"/>
    </row>
    <row r="3124" spans="1:11" x14ac:dyDescent="0.25">
      <c r="A3124" s="148"/>
      <c r="B3124" s="148"/>
      <c r="C3124" s="148"/>
      <c r="D3124" s="148"/>
      <c r="E3124" s="141"/>
      <c r="F3124" s="141"/>
      <c r="G3124" s="141"/>
      <c r="H3124" s="141"/>
      <c r="I3124" s="141"/>
      <c r="J3124" s="141"/>
      <c r="K3124" s="141"/>
    </row>
    <row r="3125" spans="1:11" x14ac:dyDescent="0.25">
      <c r="A3125" s="148"/>
      <c r="B3125" s="148"/>
      <c r="C3125" s="148"/>
      <c r="D3125" s="148"/>
      <c r="E3125" s="141"/>
      <c r="F3125" s="141"/>
      <c r="G3125" s="141"/>
      <c r="H3125" s="141"/>
      <c r="I3125" s="141"/>
      <c r="J3125" s="141"/>
      <c r="K3125" s="141"/>
    </row>
    <row r="3126" spans="1:11" x14ac:dyDescent="0.25">
      <c r="A3126" s="148"/>
      <c r="B3126" s="148"/>
      <c r="C3126" s="148"/>
      <c r="D3126" s="148"/>
      <c r="E3126" s="141"/>
      <c r="F3126" s="141"/>
      <c r="G3126" s="141"/>
      <c r="H3126" s="141"/>
      <c r="I3126" s="141"/>
      <c r="J3126" s="141"/>
      <c r="K3126" s="141"/>
    </row>
    <row r="3127" spans="1:11" x14ac:dyDescent="0.25">
      <c r="A3127" s="148"/>
      <c r="B3127" s="148"/>
      <c r="C3127" s="148"/>
      <c r="D3127" s="148"/>
      <c r="E3127" s="141"/>
      <c r="F3127" s="141"/>
      <c r="G3127" s="141"/>
      <c r="H3127" s="141"/>
      <c r="I3127" s="141"/>
      <c r="J3127" s="141"/>
      <c r="K3127" s="141"/>
    </row>
    <row r="3128" spans="1:11" x14ac:dyDescent="0.25">
      <c r="A3128" s="148"/>
      <c r="B3128" s="148"/>
      <c r="C3128" s="148"/>
      <c r="D3128" s="148"/>
      <c r="E3128" s="141"/>
      <c r="F3128" s="141"/>
      <c r="G3128" s="141"/>
      <c r="H3128" s="141"/>
      <c r="I3128" s="141"/>
      <c r="J3128" s="141"/>
      <c r="K3128" s="141"/>
    </row>
    <row r="3129" spans="1:11" x14ac:dyDescent="0.25">
      <c r="A3129" s="148"/>
      <c r="B3129" s="148"/>
      <c r="C3129" s="148"/>
      <c r="D3129" s="148"/>
      <c r="E3129" s="141"/>
      <c r="F3129" s="141"/>
      <c r="G3129" s="141"/>
      <c r="H3129" s="141"/>
      <c r="I3129" s="141"/>
      <c r="J3129" s="141"/>
      <c r="K3129" s="141"/>
    </row>
    <row r="3130" spans="1:11" x14ac:dyDescent="0.25">
      <c r="A3130" s="148"/>
      <c r="B3130" s="148"/>
      <c r="C3130" s="148"/>
      <c r="D3130" s="148"/>
      <c r="E3130" s="141"/>
      <c r="F3130" s="141"/>
      <c r="G3130" s="141"/>
      <c r="H3130" s="141"/>
      <c r="I3130" s="141"/>
      <c r="J3130" s="141"/>
      <c r="K3130" s="141"/>
    </row>
    <row r="3131" spans="1:11" x14ac:dyDescent="0.25">
      <c r="A3131" s="148"/>
      <c r="B3131" s="148"/>
      <c r="C3131" s="148"/>
      <c r="D3131" s="148"/>
      <c r="E3131" s="141"/>
      <c r="F3131" s="141"/>
      <c r="G3131" s="141"/>
      <c r="H3131" s="141"/>
      <c r="I3131" s="141"/>
      <c r="J3131" s="141"/>
      <c r="K3131" s="141"/>
    </row>
    <row r="3132" spans="1:11" x14ac:dyDescent="0.25">
      <c r="A3132" s="148"/>
      <c r="B3132" s="148"/>
      <c r="C3132" s="148"/>
      <c r="D3132" s="148"/>
      <c r="E3132" s="141"/>
      <c r="F3132" s="141"/>
      <c r="G3132" s="141"/>
      <c r="H3132" s="141"/>
      <c r="I3132" s="141"/>
      <c r="J3132" s="141"/>
      <c r="K3132" s="141"/>
    </row>
    <row r="3133" spans="1:11" x14ac:dyDescent="0.25">
      <c r="A3133" s="148"/>
      <c r="B3133" s="148"/>
      <c r="C3133" s="148"/>
      <c r="D3133" s="148"/>
      <c r="E3133" s="141"/>
      <c r="F3133" s="141"/>
      <c r="G3133" s="141"/>
      <c r="H3133" s="141"/>
      <c r="I3133" s="141"/>
      <c r="J3133" s="141"/>
      <c r="K3133" s="141"/>
    </row>
    <row r="3134" spans="1:11" x14ac:dyDescent="0.25">
      <c r="A3134" s="148"/>
      <c r="B3134" s="148"/>
      <c r="C3134" s="148"/>
      <c r="D3134" s="148"/>
      <c r="E3134" s="141"/>
      <c r="F3134" s="141"/>
      <c r="G3134" s="141"/>
      <c r="H3134" s="141"/>
      <c r="I3134" s="141"/>
      <c r="J3134" s="141"/>
      <c r="K3134" s="141"/>
    </row>
    <row r="3135" spans="1:11" x14ac:dyDescent="0.25">
      <c r="A3135" s="148"/>
      <c r="B3135" s="148"/>
      <c r="C3135" s="148"/>
      <c r="D3135" s="148"/>
      <c r="E3135" s="141"/>
      <c r="F3135" s="141"/>
      <c r="G3135" s="141"/>
      <c r="H3135" s="141"/>
      <c r="I3135" s="141"/>
      <c r="J3135" s="141"/>
      <c r="K3135" s="141"/>
    </row>
    <row r="3136" spans="1:11" x14ac:dyDescent="0.25">
      <c r="A3136" s="148"/>
      <c r="B3136" s="148"/>
      <c r="C3136" s="148"/>
      <c r="D3136" s="148"/>
      <c r="E3136" s="141"/>
      <c r="F3136" s="141"/>
      <c r="G3136" s="141"/>
      <c r="H3136" s="141"/>
      <c r="I3136" s="141"/>
      <c r="J3136" s="141"/>
      <c r="K3136" s="141"/>
    </row>
    <row r="3137" spans="1:11" x14ac:dyDescent="0.25">
      <c r="A3137" s="148"/>
      <c r="B3137" s="148"/>
      <c r="C3137" s="148"/>
      <c r="D3137" s="148"/>
      <c r="E3137" s="141"/>
      <c r="F3137" s="141"/>
      <c r="G3137" s="141"/>
      <c r="H3137" s="141"/>
      <c r="I3137" s="141"/>
      <c r="J3137" s="141"/>
      <c r="K3137" s="141"/>
    </row>
    <row r="3138" spans="1:11" x14ac:dyDescent="0.25">
      <c r="A3138" s="148"/>
      <c r="B3138" s="148"/>
      <c r="C3138" s="148"/>
      <c r="D3138" s="148"/>
      <c r="E3138" s="141"/>
      <c r="F3138" s="141"/>
      <c r="G3138" s="141"/>
      <c r="H3138" s="141"/>
      <c r="I3138" s="141"/>
      <c r="J3138" s="141"/>
      <c r="K3138" s="141"/>
    </row>
    <row r="3139" spans="1:11" x14ac:dyDescent="0.25">
      <c r="A3139" s="148"/>
      <c r="B3139" s="148"/>
      <c r="C3139" s="148"/>
      <c r="D3139" s="148"/>
      <c r="E3139" s="141"/>
      <c r="F3139" s="141"/>
      <c r="G3139" s="141"/>
      <c r="H3139" s="141"/>
      <c r="I3139" s="141"/>
      <c r="J3139" s="141"/>
      <c r="K3139" s="141"/>
    </row>
    <row r="3140" spans="1:11" x14ac:dyDescent="0.25">
      <c r="A3140" s="148"/>
      <c r="B3140" s="148"/>
      <c r="C3140" s="148"/>
      <c r="D3140" s="148"/>
      <c r="E3140" s="141"/>
      <c r="F3140" s="141"/>
      <c r="G3140" s="141"/>
      <c r="H3140" s="141"/>
      <c r="I3140" s="141"/>
      <c r="J3140" s="141"/>
      <c r="K3140" s="141"/>
    </row>
    <row r="3141" spans="1:11" x14ac:dyDescent="0.25">
      <c r="A3141" s="148"/>
      <c r="B3141" s="148"/>
      <c r="C3141" s="148"/>
      <c r="D3141" s="148"/>
      <c r="E3141" s="141"/>
      <c r="F3141" s="141"/>
      <c r="G3141" s="141"/>
      <c r="H3141" s="141"/>
      <c r="I3141" s="141"/>
      <c r="J3141" s="141"/>
      <c r="K3141" s="141"/>
    </row>
    <row r="3142" spans="1:11" x14ac:dyDescent="0.25">
      <c r="A3142" s="148"/>
      <c r="B3142" s="148"/>
      <c r="C3142" s="148"/>
      <c r="D3142" s="148"/>
      <c r="E3142" s="141"/>
      <c r="F3142" s="141"/>
      <c r="G3142" s="141"/>
      <c r="H3142" s="141"/>
      <c r="I3142" s="141"/>
      <c r="J3142" s="141"/>
      <c r="K3142" s="141"/>
    </row>
    <row r="3143" spans="1:11" x14ac:dyDescent="0.25">
      <c r="A3143" s="148"/>
      <c r="B3143" s="148"/>
      <c r="C3143" s="148"/>
      <c r="D3143" s="148"/>
      <c r="E3143" s="141"/>
      <c r="F3143" s="141"/>
      <c r="G3143" s="141"/>
      <c r="H3143" s="141"/>
      <c r="I3143" s="141"/>
      <c r="J3143" s="141"/>
      <c r="K3143" s="141"/>
    </row>
    <row r="3144" spans="1:11" x14ac:dyDescent="0.25">
      <c r="A3144" s="148"/>
      <c r="B3144" s="148"/>
      <c r="C3144" s="148"/>
      <c r="D3144" s="148"/>
      <c r="E3144" s="141"/>
      <c r="F3144" s="141"/>
      <c r="G3144" s="141"/>
      <c r="H3144" s="141"/>
      <c r="I3144" s="141"/>
      <c r="J3144" s="141"/>
      <c r="K3144" s="141"/>
    </row>
    <row r="3145" spans="1:11" x14ac:dyDescent="0.25">
      <c r="A3145" s="148"/>
      <c r="B3145" s="148"/>
      <c r="C3145" s="148"/>
      <c r="D3145" s="148"/>
      <c r="E3145" s="141"/>
      <c r="F3145" s="141"/>
      <c r="G3145" s="141"/>
      <c r="H3145" s="141"/>
      <c r="I3145" s="141"/>
      <c r="J3145" s="141"/>
      <c r="K3145" s="141"/>
    </row>
    <row r="3146" spans="1:11" x14ac:dyDescent="0.25">
      <c r="A3146" s="148"/>
      <c r="B3146" s="148"/>
      <c r="C3146" s="148"/>
      <c r="D3146" s="148"/>
      <c r="E3146" s="141"/>
      <c r="F3146" s="141"/>
      <c r="G3146" s="141"/>
      <c r="H3146" s="141"/>
      <c r="I3146" s="141"/>
      <c r="J3146" s="141"/>
      <c r="K3146" s="141"/>
    </row>
    <row r="3147" spans="1:11" x14ac:dyDescent="0.25">
      <c r="A3147" s="148"/>
      <c r="B3147" s="148"/>
      <c r="C3147" s="148"/>
      <c r="D3147" s="148"/>
      <c r="E3147" s="141"/>
      <c r="F3147" s="141"/>
      <c r="G3147" s="141"/>
      <c r="H3147" s="141"/>
      <c r="I3147" s="141"/>
      <c r="J3147" s="141"/>
      <c r="K3147" s="141"/>
    </row>
    <row r="3148" spans="1:11" x14ac:dyDescent="0.25">
      <c r="A3148" s="148"/>
      <c r="B3148" s="148"/>
      <c r="C3148" s="148"/>
      <c r="D3148" s="148"/>
      <c r="E3148" s="141"/>
      <c r="F3148" s="141"/>
      <c r="G3148" s="141"/>
      <c r="H3148" s="141"/>
      <c r="I3148" s="141"/>
      <c r="J3148" s="141"/>
      <c r="K3148" s="141"/>
    </row>
    <row r="3149" spans="1:11" x14ac:dyDescent="0.25">
      <c r="A3149" s="148"/>
      <c r="B3149" s="148"/>
      <c r="C3149" s="148"/>
      <c r="D3149" s="148"/>
      <c r="E3149" s="141"/>
      <c r="F3149" s="141"/>
      <c r="G3149" s="141"/>
      <c r="H3149" s="141"/>
      <c r="I3149" s="141"/>
      <c r="J3149" s="141"/>
      <c r="K3149" s="141"/>
    </row>
    <row r="3150" spans="1:11" x14ac:dyDescent="0.25">
      <c r="A3150" s="148"/>
      <c r="B3150" s="148"/>
      <c r="C3150" s="148"/>
      <c r="D3150" s="148"/>
      <c r="E3150" s="141"/>
      <c r="F3150" s="141"/>
      <c r="G3150" s="141"/>
      <c r="H3150" s="141"/>
      <c r="I3150" s="141"/>
      <c r="J3150" s="141"/>
      <c r="K3150" s="141"/>
    </row>
    <row r="3151" spans="1:11" x14ac:dyDescent="0.25">
      <c r="A3151" s="148"/>
      <c r="B3151" s="148"/>
      <c r="C3151" s="148"/>
      <c r="D3151" s="148"/>
      <c r="E3151" s="141"/>
      <c r="F3151" s="141"/>
      <c r="G3151" s="141"/>
      <c r="H3151" s="141"/>
      <c r="I3151" s="141"/>
      <c r="J3151" s="141"/>
      <c r="K3151" s="141"/>
    </row>
    <row r="3152" spans="1:11" x14ac:dyDescent="0.25">
      <c r="A3152" s="148"/>
      <c r="B3152" s="148"/>
      <c r="C3152" s="148"/>
      <c r="D3152" s="148"/>
      <c r="E3152" s="141"/>
      <c r="F3152" s="141"/>
      <c r="G3152" s="141"/>
      <c r="H3152" s="141"/>
      <c r="I3152" s="141"/>
      <c r="J3152" s="141"/>
      <c r="K3152" s="141"/>
    </row>
    <row r="3153" spans="1:11" x14ac:dyDescent="0.25">
      <c r="A3153" s="148"/>
      <c r="B3153" s="148"/>
      <c r="C3153" s="148"/>
      <c r="D3153" s="148"/>
      <c r="E3153" s="141"/>
      <c r="F3153" s="141"/>
      <c r="G3153" s="141"/>
      <c r="H3153" s="141"/>
      <c r="I3153" s="141"/>
      <c r="J3153" s="141"/>
      <c r="K3153" s="141"/>
    </row>
    <row r="3154" spans="1:11" x14ac:dyDescent="0.25">
      <c r="A3154" s="148"/>
      <c r="B3154" s="148"/>
      <c r="C3154" s="148"/>
      <c r="D3154" s="148"/>
      <c r="E3154" s="141"/>
      <c r="F3154" s="141"/>
      <c r="G3154" s="141"/>
      <c r="H3154" s="141"/>
      <c r="I3154" s="141"/>
      <c r="J3154" s="141"/>
      <c r="K3154" s="141"/>
    </row>
    <row r="3155" spans="1:11" x14ac:dyDescent="0.25">
      <c r="A3155" s="148"/>
      <c r="B3155" s="148"/>
      <c r="C3155" s="148"/>
      <c r="D3155" s="148"/>
      <c r="E3155" s="141"/>
      <c r="F3155" s="141"/>
      <c r="G3155" s="141"/>
      <c r="H3155" s="141"/>
      <c r="I3155" s="141"/>
      <c r="J3155" s="141"/>
      <c r="K3155" s="141"/>
    </row>
    <row r="3156" spans="1:11" x14ac:dyDescent="0.25">
      <c r="A3156" s="148"/>
      <c r="B3156" s="148"/>
      <c r="C3156" s="148"/>
      <c r="D3156" s="148"/>
      <c r="E3156" s="141"/>
      <c r="F3156" s="141"/>
      <c r="G3156" s="141"/>
      <c r="H3156" s="141"/>
      <c r="I3156" s="141"/>
      <c r="J3156" s="141"/>
      <c r="K3156" s="141"/>
    </row>
    <row r="3157" spans="1:11" x14ac:dyDescent="0.25">
      <c r="A3157" s="148"/>
      <c r="B3157" s="148"/>
      <c r="C3157" s="148"/>
      <c r="D3157" s="148"/>
      <c r="E3157" s="141"/>
      <c r="F3157" s="141"/>
      <c r="G3157" s="141"/>
      <c r="H3157" s="141"/>
      <c r="I3157" s="141"/>
      <c r="J3157" s="141"/>
      <c r="K3157" s="141"/>
    </row>
    <row r="3158" spans="1:11" x14ac:dyDescent="0.25">
      <c r="A3158" s="148"/>
      <c r="B3158" s="148"/>
      <c r="C3158" s="148"/>
      <c r="D3158" s="148"/>
      <c r="E3158" s="141"/>
      <c r="F3158" s="141"/>
      <c r="G3158" s="141"/>
      <c r="H3158" s="141"/>
      <c r="I3158" s="141"/>
      <c r="J3158" s="141"/>
      <c r="K3158" s="141"/>
    </row>
    <row r="3159" spans="1:11" x14ac:dyDescent="0.25">
      <c r="A3159" s="148"/>
      <c r="B3159" s="148"/>
      <c r="C3159" s="148"/>
      <c r="D3159" s="148"/>
      <c r="E3159" s="141"/>
      <c r="F3159" s="141"/>
      <c r="G3159" s="141"/>
      <c r="H3159" s="141"/>
      <c r="I3159" s="141"/>
      <c r="J3159" s="141"/>
      <c r="K3159" s="141"/>
    </row>
    <row r="3160" spans="1:11" x14ac:dyDescent="0.25">
      <c r="A3160" s="148"/>
      <c r="B3160" s="148"/>
      <c r="C3160" s="148"/>
      <c r="D3160" s="148"/>
      <c r="E3160" s="141"/>
      <c r="F3160" s="141"/>
      <c r="G3160" s="141"/>
      <c r="H3160" s="141"/>
      <c r="I3160" s="141"/>
      <c r="J3160" s="141"/>
      <c r="K3160" s="141"/>
    </row>
    <row r="3161" spans="1:11" x14ac:dyDescent="0.25">
      <c r="A3161" s="148"/>
      <c r="B3161" s="148"/>
      <c r="C3161" s="148"/>
      <c r="D3161" s="148"/>
      <c r="E3161" s="141"/>
      <c r="F3161" s="141"/>
      <c r="G3161" s="141"/>
      <c r="H3161" s="141"/>
      <c r="I3161" s="141"/>
      <c r="J3161" s="141"/>
      <c r="K3161" s="141"/>
    </row>
    <row r="3162" spans="1:11" x14ac:dyDescent="0.25">
      <c r="A3162" s="148"/>
      <c r="B3162" s="148"/>
      <c r="C3162" s="148"/>
      <c r="D3162" s="148"/>
      <c r="E3162" s="141"/>
      <c r="F3162" s="141"/>
      <c r="G3162" s="141"/>
      <c r="H3162" s="141"/>
      <c r="I3162" s="141"/>
      <c r="J3162" s="141"/>
      <c r="K3162" s="141"/>
    </row>
    <row r="3163" spans="1:11" x14ac:dyDescent="0.25">
      <c r="A3163" s="148"/>
      <c r="B3163" s="148"/>
      <c r="C3163" s="148"/>
      <c r="D3163" s="148"/>
      <c r="E3163" s="141"/>
      <c r="F3163" s="141"/>
      <c r="G3163" s="141"/>
      <c r="H3163" s="141"/>
      <c r="I3163" s="141"/>
      <c r="J3163" s="141"/>
      <c r="K3163" s="141"/>
    </row>
    <row r="3164" spans="1:11" x14ac:dyDescent="0.25">
      <c r="A3164" s="148"/>
      <c r="B3164" s="148"/>
      <c r="C3164" s="148"/>
      <c r="D3164" s="148"/>
      <c r="E3164" s="141"/>
      <c r="F3164" s="141"/>
      <c r="G3164" s="141"/>
      <c r="H3164" s="141"/>
      <c r="I3164" s="141"/>
      <c r="J3164" s="141"/>
      <c r="K3164" s="141"/>
    </row>
    <row r="3165" spans="1:11" x14ac:dyDescent="0.25">
      <c r="A3165" s="148"/>
      <c r="B3165" s="148"/>
      <c r="C3165" s="148"/>
      <c r="D3165" s="148"/>
      <c r="E3165" s="141"/>
      <c r="F3165" s="141"/>
      <c r="G3165" s="141"/>
      <c r="H3165" s="141"/>
      <c r="I3165" s="141"/>
      <c r="J3165" s="141"/>
      <c r="K3165" s="141"/>
    </row>
    <row r="3166" spans="1:11" x14ac:dyDescent="0.25">
      <c r="A3166" s="148"/>
      <c r="B3166" s="148"/>
      <c r="C3166" s="148"/>
      <c r="D3166" s="148"/>
      <c r="E3166" s="141"/>
      <c r="F3166" s="141"/>
      <c r="G3166" s="141"/>
      <c r="H3166" s="141"/>
      <c r="I3166" s="141"/>
      <c r="J3166" s="141"/>
      <c r="K3166" s="141"/>
    </row>
    <row r="3167" spans="1:11" x14ac:dyDescent="0.25">
      <c r="A3167" s="148"/>
      <c r="B3167" s="148"/>
      <c r="C3167" s="148"/>
      <c r="D3167" s="148"/>
      <c r="E3167" s="141"/>
      <c r="F3167" s="141"/>
      <c r="G3167" s="141"/>
      <c r="H3167" s="141"/>
      <c r="I3167" s="141"/>
      <c r="J3167" s="141"/>
      <c r="K3167" s="141"/>
    </row>
    <row r="3168" spans="1:11" x14ac:dyDescent="0.25">
      <c r="A3168" s="148"/>
      <c r="B3168" s="148"/>
      <c r="C3168" s="148"/>
      <c r="D3168" s="148"/>
      <c r="E3168" s="141"/>
      <c r="F3168" s="141"/>
      <c r="G3168" s="141"/>
      <c r="H3168" s="141"/>
      <c r="I3168" s="141"/>
      <c r="J3168" s="141"/>
      <c r="K3168" s="141"/>
    </row>
    <row r="3169" spans="1:11" x14ac:dyDescent="0.25">
      <c r="A3169" s="148"/>
      <c r="B3169" s="148"/>
      <c r="C3169" s="148"/>
      <c r="D3169" s="148"/>
      <c r="E3169" s="141"/>
      <c r="F3169" s="141"/>
      <c r="G3169" s="141"/>
      <c r="H3169" s="141"/>
      <c r="I3169" s="141"/>
      <c r="J3169" s="141"/>
      <c r="K3169" s="141"/>
    </row>
    <row r="3170" spans="1:11" x14ac:dyDescent="0.25">
      <c r="A3170" s="148"/>
      <c r="B3170" s="148"/>
      <c r="C3170" s="148"/>
      <c r="D3170" s="148"/>
      <c r="E3170" s="141"/>
      <c r="F3170" s="141"/>
      <c r="G3170" s="141"/>
      <c r="H3170" s="141"/>
      <c r="I3170" s="141"/>
      <c r="J3170" s="141"/>
      <c r="K3170" s="141"/>
    </row>
    <row r="3171" spans="1:11" x14ac:dyDescent="0.25">
      <c r="A3171" s="148"/>
      <c r="B3171" s="148"/>
      <c r="C3171" s="148"/>
      <c r="D3171" s="148"/>
      <c r="E3171" s="141"/>
      <c r="F3171" s="141"/>
      <c r="G3171" s="141"/>
      <c r="H3171" s="141"/>
      <c r="I3171" s="141"/>
      <c r="J3171" s="141"/>
      <c r="K3171" s="141"/>
    </row>
    <row r="3172" spans="1:11" x14ac:dyDescent="0.25">
      <c r="A3172" s="148"/>
      <c r="B3172" s="148"/>
      <c r="C3172" s="148"/>
      <c r="D3172" s="148"/>
      <c r="E3172" s="141"/>
      <c r="F3172" s="141"/>
      <c r="G3172" s="141"/>
      <c r="H3172" s="141"/>
      <c r="I3172" s="141"/>
      <c r="J3172" s="141"/>
      <c r="K3172" s="141"/>
    </row>
    <row r="3173" spans="1:11" x14ac:dyDescent="0.25">
      <c r="A3173" s="148"/>
      <c r="B3173" s="148"/>
      <c r="C3173" s="148"/>
      <c r="D3173" s="148"/>
      <c r="E3173" s="141"/>
      <c r="F3173" s="141"/>
      <c r="G3173" s="141"/>
      <c r="H3173" s="141"/>
      <c r="I3173" s="141"/>
      <c r="J3173" s="141"/>
      <c r="K3173" s="141"/>
    </row>
    <row r="3174" spans="1:11" x14ac:dyDescent="0.25">
      <c r="A3174" s="148"/>
      <c r="B3174" s="148"/>
      <c r="C3174" s="148"/>
      <c r="D3174" s="148"/>
      <c r="E3174" s="141"/>
      <c r="F3174" s="141"/>
      <c r="G3174" s="141"/>
      <c r="H3174" s="141"/>
      <c r="I3174" s="141"/>
      <c r="J3174" s="141"/>
      <c r="K3174" s="141"/>
    </row>
    <row r="3175" spans="1:11" x14ac:dyDescent="0.25">
      <c r="A3175" s="148"/>
      <c r="B3175" s="148"/>
      <c r="C3175" s="148"/>
      <c r="D3175" s="148"/>
      <c r="E3175" s="141"/>
      <c r="F3175" s="141"/>
      <c r="G3175" s="141"/>
      <c r="H3175" s="141"/>
      <c r="I3175" s="141"/>
      <c r="J3175" s="141"/>
      <c r="K3175" s="141"/>
    </row>
    <row r="3176" spans="1:11" x14ac:dyDescent="0.25">
      <c r="A3176" s="148"/>
      <c r="B3176" s="148"/>
      <c r="C3176" s="148"/>
      <c r="D3176" s="148"/>
      <c r="E3176" s="141"/>
      <c r="F3176" s="141"/>
      <c r="G3176" s="141"/>
      <c r="H3176" s="141"/>
      <c r="I3176" s="141"/>
      <c r="J3176" s="141"/>
      <c r="K3176" s="141"/>
    </row>
    <row r="3177" spans="1:11" x14ac:dyDescent="0.25">
      <c r="A3177" s="148"/>
      <c r="B3177" s="148"/>
      <c r="C3177" s="148"/>
      <c r="D3177" s="148"/>
      <c r="E3177" s="141"/>
      <c r="F3177" s="141"/>
      <c r="G3177" s="141"/>
      <c r="H3177" s="141"/>
      <c r="I3177" s="141"/>
      <c r="J3177" s="141"/>
      <c r="K3177" s="141"/>
    </row>
    <row r="3178" spans="1:11" x14ac:dyDescent="0.25">
      <c r="A3178" s="148"/>
      <c r="B3178" s="148"/>
      <c r="C3178" s="148"/>
      <c r="D3178" s="148"/>
      <c r="E3178" s="141"/>
      <c r="F3178" s="141"/>
      <c r="G3178" s="141"/>
      <c r="H3178" s="141"/>
      <c r="I3178" s="141"/>
      <c r="J3178" s="141"/>
      <c r="K3178" s="141"/>
    </row>
    <row r="3179" spans="1:11" x14ac:dyDescent="0.25">
      <c r="A3179" s="148"/>
      <c r="B3179" s="148"/>
      <c r="C3179" s="148"/>
      <c r="D3179" s="148"/>
      <c r="E3179" s="141"/>
      <c r="F3179" s="141"/>
      <c r="G3179" s="141"/>
      <c r="H3179" s="141"/>
      <c r="I3179" s="141"/>
      <c r="J3179" s="141"/>
      <c r="K3179" s="141"/>
    </row>
    <row r="3180" spans="1:11" x14ac:dyDescent="0.25">
      <c r="A3180" s="148"/>
      <c r="B3180" s="148"/>
      <c r="C3180" s="148"/>
      <c r="D3180" s="148"/>
      <c r="E3180" s="141"/>
      <c r="F3180" s="141"/>
      <c r="G3180" s="141"/>
      <c r="H3180" s="141"/>
      <c r="I3180" s="141"/>
      <c r="J3180" s="141"/>
      <c r="K3180" s="141"/>
    </row>
    <row r="3181" spans="1:11" x14ac:dyDescent="0.25">
      <c r="A3181" s="148"/>
      <c r="B3181" s="148"/>
      <c r="C3181" s="148"/>
      <c r="D3181" s="148"/>
      <c r="E3181" s="141"/>
      <c r="F3181" s="141"/>
      <c r="G3181" s="141"/>
      <c r="H3181" s="141"/>
      <c r="I3181" s="141"/>
      <c r="J3181" s="141"/>
      <c r="K3181" s="141"/>
    </row>
    <row r="3182" spans="1:11" x14ac:dyDescent="0.25">
      <c r="A3182" s="148"/>
      <c r="B3182" s="148"/>
      <c r="C3182" s="148"/>
      <c r="D3182" s="148"/>
      <c r="E3182" s="141"/>
      <c r="F3182" s="141"/>
      <c r="G3182" s="141"/>
      <c r="H3182" s="141"/>
      <c r="I3182" s="141"/>
      <c r="J3182" s="141"/>
      <c r="K3182" s="141"/>
    </row>
    <row r="3183" spans="1:11" x14ac:dyDescent="0.25">
      <c r="A3183" s="148"/>
      <c r="B3183" s="148"/>
      <c r="C3183" s="148"/>
      <c r="D3183" s="148"/>
      <c r="E3183" s="141"/>
      <c r="F3183" s="141"/>
      <c r="G3183" s="141"/>
      <c r="H3183" s="141"/>
      <c r="I3183" s="141"/>
      <c r="J3183" s="141"/>
      <c r="K3183" s="141"/>
    </row>
    <row r="3184" spans="1:11" x14ac:dyDescent="0.25">
      <c r="A3184" s="148"/>
      <c r="B3184" s="148"/>
      <c r="C3184" s="148"/>
      <c r="D3184" s="148"/>
      <c r="E3184" s="141"/>
      <c r="F3184" s="141"/>
      <c r="G3184" s="141"/>
      <c r="H3184" s="141"/>
      <c r="I3184" s="141"/>
      <c r="J3184" s="141"/>
      <c r="K3184" s="141"/>
    </row>
    <row r="3185" spans="1:11" x14ac:dyDescent="0.25">
      <c r="A3185" s="148"/>
      <c r="B3185" s="148"/>
      <c r="C3185" s="148"/>
      <c r="D3185" s="148"/>
      <c r="E3185" s="141"/>
      <c r="F3185" s="141"/>
      <c r="G3185" s="141"/>
      <c r="H3185" s="141"/>
      <c r="I3185" s="141"/>
      <c r="J3185" s="141"/>
      <c r="K3185" s="141"/>
    </row>
    <row r="3186" spans="1:11" x14ac:dyDescent="0.25">
      <c r="A3186" s="148"/>
      <c r="B3186" s="148"/>
      <c r="C3186" s="148"/>
      <c r="D3186" s="148"/>
      <c r="E3186" s="141"/>
      <c r="F3186" s="141"/>
      <c r="G3186" s="141"/>
      <c r="H3186" s="141"/>
      <c r="I3186" s="141"/>
      <c r="J3186" s="141"/>
      <c r="K3186" s="141"/>
    </row>
    <row r="3187" spans="1:11" x14ac:dyDescent="0.25">
      <c r="A3187" s="148"/>
      <c r="B3187" s="148"/>
      <c r="C3187" s="148"/>
      <c r="D3187" s="148"/>
      <c r="E3187" s="141"/>
      <c r="F3187" s="141"/>
      <c r="G3187" s="141"/>
      <c r="H3187" s="141"/>
      <c r="I3187" s="141"/>
      <c r="J3187" s="141"/>
      <c r="K3187" s="141"/>
    </row>
    <row r="3188" spans="1:11" x14ac:dyDescent="0.25">
      <c r="A3188" s="148"/>
      <c r="B3188" s="148"/>
      <c r="C3188" s="148"/>
      <c r="D3188" s="148"/>
      <c r="E3188" s="141"/>
      <c r="F3188" s="141"/>
      <c r="G3188" s="141"/>
      <c r="H3188" s="141"/>
      <c r="I3188" s="141"/>
      <c r="J3188" s="141"/>
      <c r="K3188" s="141"/>
    </row>
    <row r="3189" spans="1:11" x14ac:dyDescent="0.25">
      <c r="A3189" s="148"/>
      <c r="B3189" s="148"/>
      <c r="C3189" s="148"/>
      <c r="D3189" s="148"/>
      <c r="E3189" s="141"/>
      <c r="F3189" s="141"/>
      <c r="G3189" s="141"/>
      <c r="H3189" s="141"/>
      <c r="I3189" s="141"/>
      <c r="J3189" s="141"/>
      <c r="K3189" s="141"/>
    </row>
    <row r="3190" spans="1:11" x14ac:dyDescent="0.25">
      <c r="A3190" s="148"/>
      <c r="B3190" s="148"/>
      <c r="C3190" s="148"/>
      <c r="D3190" s="148"/>
      <c r="E3190" s="141"/>
      <c r="F3190" s="141"/>
      <c r="G3190" s="141"/>
      <c r="H3190" s="141"/>
      <c r="I3190" s="141"/>
      <c r="J3190" s="141"/>
      <c r="K3190" s="141"/>
    </row>
    <row r="3191" spans="1:11" x14ac:dyDescent="0.25">
      <c r="A3191" s="148"/>
      <c r="B3191" s="148"/>
      <c r="C3191" s="148"/>
      <c r="D3191" s="148"/>
      <c r="E3191" s="141"/>
      <c r="F3191" s="141"/>
      <c r="G3191" s="141"/>
      <c r="H3191" s="141"/>
      <c r="I3191" s="141"/>
      <c r="J3191" s="141"/>
      <c r="K3191" s="141"/>
    </row>
    <row r="3192" spans="1:11" x14ac:dyDescent="0.25">
      <c r="A3192" s="148"/>
      <c r="B3192" s="148"/>
      <c r="C3192" s="148"/>
      <c r="D3192" s="148"/>
      <c r="E3192" s="141"/>
      <c r="F3192" s="141"/>
      <c r="G3192" s="141"/>
      <c r="H3192" s="141"/>
      <c r="I3192" s="141"/>
      <c r="J3192" s="141"/>
      <c r="K3192" s="141"/>
    </row>
    <row r="3193" spans="1:11" x14ac:dyDescent="0.25">
      <c r="A3193" s="148"/>
      <c r="B3193" s="148"/>
      <c r="C3193" s="148"/>
      <c r="D3193" s="148"/>
      <c r="E3193" s="141"/>
      <c r="F3193" s="141"/>
      <c r="G3193" s="141"/>
      <c r="H3193" s="141"/>
      <c r="I3193" s="141"/>
      <c r="J3193" s="141"/>
      <c r="K3193" s="141"/>
    </row>
    <row r="3194" spans="1:11" x14ac:dyDescent="0.25">
      <c r="A3194" s="148"/>
      <c r="B3194" s="148"/>
      <c r="C3194" s="148"/>
      <c r="D3194" s="148"/>
      <c r="E3194" s="141"/>
      <c r="F3194" s="141"/>
      <c r="G3194" s="141"/>
      <c r="H3194" s="141"/>
      <c r="I3194" s="141"/>
      <c r="J3194" s="141"/>
      <c r="K3194" s="141"/>
    </row>
    <row r="3195" spans="1:11" x14ac:dyDescent="0.25">
      <c r="A3195" s="148"/>
      <c r="B3195" s="148"/>
      <c r="C3195" s="148"/>
      <c r="D3195" s="148"/>
      <c r="E3195" s="141"/>
      <c r="F3195" s="141"/>
      <c r="G3195" s="141"/>
      <c r="H3195" s="141"/>
      <c r="I3195" s="141"/>
      <c r="J3195" s="141"/>
      <c r="K3195" s="141"/>
    </row>
    <row r="3196" spans="1:11" x14ac:dyDescent="0.25">
      <c r="A3196" s="148"/>
      <c r="B3196" s="148"/>
      <c r="C3196" s="148"/>
      <c r="D3196" s="148"/>
      <c r="E3196" s="141"/>
      <c r="F3196" s="141"/>
      <c r="G3196" s="141"/>
      <c r="H3196" s="141"/>
      <c r="I3196" s="141"/>
      <c r="J3196" s="141"/>
      <c r="K3196" s="141"/>
    </row>
    <row r="3197" spans="1:11" x14ac:dyDescent="0.25">
      <c r="A3197" s="148"/>
      <c r="B3197" s="148"/>
      <c r="C3197" s="148"/>
      <c r="D3197" s="148"/>
      <c r="E3197" s="141"/>
      <c r="F3197" s="141"/>
      <c r="G3197" s="141"/>
      <c r="H3197" s="141"/>
      <c r="I3197" s="141"/>
      <c r="J3197" s="141"/>
      <c r="K3197" s="141"/>
    </row>
    <row r="3198" spans="1:11" x14ac:dyDescent="0.25">
      <c r="A3198" s="148"/>
      <c r="B3198" s="148"/>
      <c r="C3198" s="148"/>
      <c r="D3198" s="148"/>
      <c r="E3198" s="141"/>
      <c r="F3198" s="141"/>
      <c r="G3198" s="141"/>
      <c r="H3198" s="141"/>
      <c r="I3198" s="141"/>
      <c r="J3198" s="141"/>
      <c r="K3198" s="141"/>
    </row>
    <row r="3199" spans="1:11" x14ac:dyDescent="0.25">
      <c r="A3199" s="148"/>
      <c r="B3199" s="148"/>
      <c r="C3199" s="148"/>
      <c r="D3199" s="148"/>
      <c r="E3199" s="141"/>
      <c r="F3199" s="141"/>
      <c r="G3199" s="141"/>
      <c r="H3199" s="141"/>
      <c r="I3199" s="141"/>
      <c r="J3199" s="141"/>
      <c r="K3199" s="141"/>
    </row>
    <row r="3200" spans="1:11" x14ac:dyDescent="0.25">
      <c r="A3200" s="148"/>
      <c r="B3200" s="148"/>
      <c r="C3200" s="148"/>
      <c r="D3200" s="148"/>
      <c r="E3200" s="141"/>
      <c r="F3200" s="141"/>
      <c r="G3200" s="141"/>
      <c r="H3200" s="141"/>
      <c r="I3200" s="141"/>
      <c r="J3200" s="141"/>
      <c r="K3200" s="141"/>
    </row>
    <row r="3201" spans="1:11" x14ac:dyDescent="0.25">
      <c r="A3201" s="148"/>
      <c r="B3201" s="148"/>
      <c r="C3201" s="148"/>
      <c r="D3201" s="148"/>
      <c r="E3201" s="141"/>
      <c r="F3201" s="141"/>
      <c r="G3201" s="141"/>
      <c r="H3201" s="141"/>
      <c r="I3201" s="141"/>
      <c r="J3201" s="141"/>
      <c r="K3201" s="141"/>
    </row>
    <row r="3202" spans="1:11" x14ac:dyDescent="0.25">
      <c r="A3202" s="148"/>
      <c r="B3202" s="148"/>
      <c r="C3202" s="148"/>
      <c r="D3202" s="148"/>
      <c r="E3202" s="141"/>
      <c r="F3202" s="141"/>
      <c r="G3202" s="141"/>
      <c r="H3202" s="141"/>
      <c r="I3202" s="141"/>
      <c r="J3202" s="141"/>
      <c r="K3202" s="141"/>
    </row>
    <row r="3203" spans="1:11" x14ac:dyDescent="0.25">
      <c r="A3203" s="148"/>
      <c r="B3203" s="148"/>
      <c r="C3203" s="148"/>
      <c r="D3203" s="148"/>
      <c r="E3203" s="141"/>
      <c r="F3203" s="141"/>
      <c r="G3203" s="141"/>
      <c r="H3203" s="141"/>
      <c r="I3203" s="141"/>
      <c r="J3203" s="141"/>
      <c r="K3203" s="141"/>
    </row>
    <row r="3204" spans="1:11" x14ac:dyDescent="0.25">
      <c r="A3204" s="148"/>
      <c r="B3204" s="148"/>
      <c r="C3204" s="148"/>
      <c r="D3204" s="148"/>
      <c r="E3204" s="141"/>
      <c r="F3204" s="141"/>
      <c r="G3204" s="141"/>
      <c r="H3204" s="141"/>
      <c r="I3204" s="141"/>
      <c r="J3204" s="141"/>
      <c r="K3204" s="141"/>
    </row>
    <row r="3205" spans="1:11" x14ac:dyDescent="0.25">
      <c r="A3205" s="148"/>
      <c r="B3205" s="148"/>
      <c r="C3205" s="148"/>
      <c r="D3205" s="148"/>
      <c r="E3205" s="141"/>
      <c r="F3205" s="141"/>
      <c r="G3205" s="141"/>
      <c r="H3205" s="141"/>
      <c r="I3205" s="141"/>
      <c r="J3205" s="141"/>
      <c r="K3205" s="141"/>
    </row>
    <row r="3206" spans="1:11" x14ac:dyDescent="0.25">
      <c r="A3206" s="148"/>
      <c r="B3206" s="148"/>
      <c r="C3206" s="148"/>
      <c r="D3206" s="148"/>
      <c r="E3206" s="141"/>
      <c r="F3206" s="141"/>
      <c r="G3206" s="141"/>
      <c r="H3206" s="141"/>
      <c r="I3206" s="141"/>
      <c r="J3206" s="141"/>
      <c r="K3206" s="141"/>
    </row>
    <row r="3207" spans="1:11" x14ac:dyDescent="0.25">
      <c r="A3207" s="148"/>
      <c r="B3207" s="148"/>
      <c r="C3207" s="148"/>
      <c r="D3207" s="148"/>
      <c r="E3207" s="141"/>
      <c r="F3207" s="141"/>
      <c r="G3207" s="141"/>
      <c r="H3207" s="141"/>
      <c r="I3207" s="141"/>
      <c r="J3207" s="141"/>
      <c r="K3207" s="141"/>
    </row>
    <row r="3208" spans="1:11" x14ac:dyDescent="0.25">
      <c r="A3208" s="148"/>
      <c r="B3208" s="148"/>
      <c r="C3208" s="148"/>
      <c r="D3208" s="148"/>
      <c r="E3208" s="141"/>
      <c r="F3208" s="141"/>
      <c r="G3208" s="141"/>
      <c r="H3208" s="141"/>
      <c r="I3208" s="141"/>
      <c r="J3208" s="141"/>
      <c r="K3208" s="141"/>
    </row>
    <row r="3209" spans="1:11" x14ac:dyDescent="0.25">
      <c r="A3209" s="148"/>
      <c r="B3209" s="148"/>
      <c r="C3209" s="148"/>
      <c r="D3209" s="148"/>
      <c r="E3209" s="141"/>
      <c r="F3209" s="141"/>
      <c r="G3209" s="141"/>
      <c r="H3209" s="141"/>
      <c r="I3209" s="141"/>
      <c r="J3209" s="141"/>
      <c r="K3209" s="141"/>
    </row>
    <row r="3210" spans="1:11" x14ac:dyDescent="0.25">
      <c r="A3210" s="148"/>
      <c r="B3210" s="148"/>
      <c r="C3210" s="148"/>
      <c r="D3210" s="148"/>
      <c r="E3210" s="141"/>
      <c r="F3210" s="141"/>
      <c r="G3210" s="141"/>
      <c r="H3210" s="141"/>
      <c r="I3210" s="141"/>
      <c r="J3210" s="141"/>
      <c r="K3210" s="141"/>
    </row>
    <row r="3211" spans="1:11" x14ac:dyDescent="0.25">
      <c r="A3211" s="148"/>
      <c r="B3211" s="148"/>
      <c r="C3211" s="148"/>
      <c r="D3211" s="148"/>
      <c r="E3211" s="141"/>
      <c r="F3211" s="141"/>
      <c r="G3211" s="141"/>
      <c r="H3211" s="141"/>
      <c r="I3211" s="141"/>
      <c r="J3211" s="141"/>
      <c r="K3211" s="141"/>
    </row>
    <row r="3212" spans="1:11" x14ac:dyDescent="0.25">
      <c r="A3212" s="148"/>
      <c r="B3212" s="148"/>
      <c r="C3212" s="148"/>
      <c r="D3212" s="148"/>
      <c r="E3212" s="141"/>
      <c r="F3212" s="141"/>
      <c r="G3212" s="141"/>
      <c r="H3212" s="141"/>
      <c r="I3212" s="141"/>
      <c r="J3212" s="141"/>
      <c r="K3212" s="141"/>
    </row>
    <row r="3213" spans="1:11" x14ac:dyDescent="0.25">
      <c r="A3213" s="148"/>
      <c r="B3213" s="148"/>
      <c r="C3213" s="148"/>
      <c r="D3213" s="148"/>
      <c r="E3213" s="141"/>
      <c r="F3213" s="141"/>
      <c r="G3213" s="141"/>
      <c r="H3213" s="141"/>
      <c r="I3213" s="141"/>
      <c r="J3213" s="141"/>
      <c r="K3213" s="141"/>
    </row>
    <row r="3214" spans="1:11" x14ac:dyDescent="0.25">
      <c r="A3214" s="148"/>
      <c r="B3214" s="148"/>
      <c r="C3214" s="148"/>
      <c r="D3214" s="148"/>
      <c r="E3214" s="141"/>
      <c r="F3214" s="141"/>
      <c r="G3214" s="141"/>
      <c r="H3214" s="141"/>
      <c r="I3214" s="141"/>
      <c r="J3214" s="141"/>
      <c r="K3214" s="141"/>
    </row>
    <row r="3215" spans="1:11" x14ac:dyDescent="0.25">
      <c r="A3215" s="148"/>
      <c r="B3215" s="148"/>
      <c r="C3215" s="148"/>
      <c r="D3215" s="148"/>
      <c r="E3215" s="141"/>
      <c r="F3215" s="141"/>
      <c r="G3215" s="141"/>
      <c r="H3215" s="141"/>
      <c r="I3215" s="141"/>
      <c r="J3215" s="141"/>
      <c r="K3215" s="141"/>
    </row>
    <row r="3216" spans="1:11" x14ac:dyDescent="0.25">
      <c r="A3216" s="148"/>
      <c r="B3216" s="148"/>
      <c r="C3216" s="148"/>
      <c r="D3216" s="148"/>
      <c r="E3216" s="141"/>
      <c r="F3216" s="141"/>
      <c r="G3216" s="141"/>
      <c r="H3216" s="141"/>
      <c r="I3216" s="141"/>
      <c r="J3216" s="141"/>
      <c r="K3216" s="141"/>
    </row>
    <row r="3217" spans="1:11" x14ac:dyDescent="0.25">
      <c r="A3217" s="148"/>
      <c r="B3217" s="148"/>
      <c r="C3217" s="148"/>
      <c r="D3217" s="148"/>
      <c r="E3217" s="141"/>
      <c r="F3217" s="141"/>
      <c r="G3217" s="141"/>
      <c r="H3217" s="141"/>
      <c r="I3217" s="141"/>
      <c r="J3217" s="141"/>
      <c r="K3217" s="141"/>
    </row>
    <row r="3218" spans="1:11" x14ac:dyDescent="0.25">
      <c r="A3218" s="148"/>
      <c r="B3218" s="148"/>
      <c r="C3218" s="148"/>
      <c r="D3218" s="148"/>
      <c r="E3218" s="141"/>
      <c r="F3218" s="141"/>
      <c r="G3218" s="141"/>
      <c r="H3218" s="141"/>
      <c r="I3218" s="141"/>
      <c r="J3218" s="141"/>
      <c r="K3218" s="141"/>
    </row>
    <row r="3219" spans="1:11" x14ac:dyDescent="0.25">
      <c r="A3219" s="148"/>
      <c r="B3219" s="148"/>
      <c r="C3219" s="148"/>
      <c r="D3219" s="148"/>
      <c r="E3219" s="141"/>
      <c r="F3219" s="141"/>
      <c r="G3219" s="141"/>
      <c r="H3219" s="141"/>
      <c r="I3219" s="141"/>
      <c r="J3219" s="141"/>
      <c r="K3219" s="141"/>
    </row>
    <row r="3220" spans="1:11" x14ac:dyDescent="0.25">
      <c r="A3220" s="148"/>
      <c r="B3220" s="148"/>
      <c r="C3220" s="148"/>
      <c r="D3220" s="148"/>
      <c r="E3220" s="141"/>
      <c r="F3220" s="141"/>
      <c r="G3220" s="141"/>
      <c r="H3220" s="141"/>
      <c r="I3220" s="141"/>
      <c r="J3220" s="141"/>
      <c r="K3220" s="141"/>
    </row>
    <row r="3221" spans="1:11" x14ac:dyDescent="0.25">
      <c r="A3221" s="148"/>
      <c r="B3221" s="148"/>
      <c r="C3221" s="148"/>
      <c r="D3221" s="148"/>
      <c r="E3221" s="141"/>
      <c r="F3221" s="141"/>
      <c r="G3221" s="141"/>
      <c r="H3221" s="141"/>
      <c r="I3221" s="141"/>
      <c r="J3221" s="141"/>
      <c r="K3221" s="141"/>
    </row>
    <row r="3222" spans="1:11" x14ac:dyDescent="0.25">
      <c r="A3222" s="148"/>
      <c r="B3222" s="148"/>
      <c r="C3222" s="148"/>
      <c r="D3222" s="148"/>
      <c r="E3222" s="141"/>
      <c r="F3222" s="141"/>
      <c r="G3222" s="141"/>
      <c r="H3222" s="141"/>
      <c r="I3222" s="141"/>
      <c r="J3222" s="141"/>
      <c r="K3222" s="141"/>
    </row>
    <row r="3223" spans="1:11" x14ac:dyDescent="0.25">
      <c r="A3223" s="148"/>
      <c r="B3223" s="148"/>
      <c r="C3223" s="148"/>
      <c r="D3223" s="148"/>
      <c r="E3223" s="141"/>
      <c r="F3223" s="141"/>
      <c r="G3223" s="141"/>
      <c r="H3223" s="141"/>
      <c r="I3223" s="141"/>
      <c r="J3223" s="141"/>
      <c r="K3223" s="141"/>
    </row>
    <row r="3224" spans="1:11" x14ac:dyDescent="0.25">
      <c r="A3224" s="148"/>
      <c r="B3224" s="148"/>
      <c r="C3224" s="148"/>
      <c r="D3224" s="148"/>
      <c r="E3224" s="141"/>
      <c r="F3224" s="141"/>
      <c r="G3224" s="141"/>
      <c r="H3224" s="141"/>
      <c r="I3224" s="141"/>
      <c r="J3224" s="141"/>
      <c r="K3224" s="141"/>
    </row>
    <row r="3225" spans="1:11" x14ac:dyDescent="0.25">
      <c r="A3225" s="148"/>
      <c r="B3225" s="148"/>
      <c r="C3225" s="148"/>
      <c r="D3225" s="148"/>
      <c r="E3225" s="141"/>
      <c r="F3225" s="141"/>
      <c r="G3225" s="141"/>
      <c r="H3225" s="141"/>
      <c r="I3225" s="141"/>
      <c r="J3225" s="141"/>
      <c r="K3225" s="141"/>
    </row>
    <row r="3226" spans="1:11" x14ac:dyDescent="0.25">
      <c r="A3226" s="148"/>
      <c r="B3226" s="148"/>
      <c r="C3226" s="148"/>
      <c r="D3226" s="148"/>
      <c r="E3226" s="141"/>
      <c r="F3226" s="141"/>
      <c r="G3226" s="141"/>
      <c r="H3226" s="141"/>
      <c r="I3226" s="141"/>
      <c r="J3226" s="141"/>
      <c r="K3226" s="141"/>
    </row>
    <row r="3227" spans="1:11" x14ac:dyDescent="0.25">
      <c r="A3227" s="148"/>
      <c r="B3227" s="148"/>
      <c r="C3227" s="148"/>
      <c r="D3227" s="148"/>
      <c r="E3227" s="141"/>
      <c r="F3227" s="141"/>
      <c r="G3227" s="141"/>
      <c r="H3227" s="141"/>
      <c r="I3227" s="141"/>
      <c r="J3227" s="141"/>
      <c r="K3227" s="141"/>
    </row>
    <row r="3228" spans="1:11" x14ac:dyDescent="0.25">
      <c r="A3228" s="148"/>
      <c r="B3228" s="148"/>
      <c r="C3228" s="148"/>
      <c r="D3228" s="148"/>
      <c r="E3228" s="141"/>
      <c r="F3228" s="141"/>
      <c r="G3228" s="141"/>
      <c r="H3228" s="141"/>
      <c r="I3228" s="141"/>
      <c r="J3228" s="141"/>
      <c r="K3228" s="141"/>
    </row>
    <row r="3229" spans="1:11" x14ac:dyDescent="0.25">
      <c r="A3229" s="148"/>
      <c r="B3229" s="148"/>
      <c r="C3229" s="148"/>
      <c r="D3229" s="148"/>
      <c r="E3229" s="141"/>
      <c r="F3229" s="141"/>
      <c r="G3229" s="141"/>
      <c r="H3229" s="141"/>
      <c r="I3229" s="141"/>
      <c r="J3229" s="141"/>
      <c r="K3229" s="141"/>
    </row>
    <row r="3230" spans="1:11" x14ac:dyDescent="0.25">
      <c r="A3230" s="148"/>
      <c r="B3230" s="148"/>
      <c r="C3230" s="148"/>
      <c r="D3230" s="148"/>
      <c r="E3230" s="141"/>
      <c r="F3230" s="141"/>
      <c r="G3230" s="141"/>
      <c r="H3230" s="141"/>
      <c r="I3230" s="141"/>
      <c r="J3230" s="141"/>
      <c r="K3230" s="141"/>
    </row>
    <row r="3231" spans="1:11" x14ac:dyDescent="0.25">
      <c r="A3231" s="148"/>
      <c r="B3231" s="148"/>
      <c r="C3231" s="148"/>
      <c r="D3231" s="148"/>
      <c r="E3231" s="141"/>
      <c r="F3231" s="141"/>
      <c r="G3231" s="141"/>
      <c r="H3231" s="141"/>
      <c r="I3231" s="141"/>
      <c r="J3231" s="141"/>
      <c r="K3231" s="141"/>
    </row>
    <row r="3232" spans="1:11" x14ac:dyDescent="0.25">
      <c r="A3232" s="148"/>
      <c r="B3232" s="148"/>
      <c r="C3232" s="148"/>
      <c r="D3232" s="148"/>
      <c r="E3232" s="141"/>
      <c r="F3232" s="141"/>
      <c r="G3232" s="141"/>
      <c r="H3232" s="141"/>
      <c r="I3232" s="141"/>
      <c r="J3232" s="141"/>
      <c r="K3232" s="141"/>
    </row>
    <row r="3233" spans="1:11" x14ac:dyDescent="0.25">
      <c r="A3233" s="148"/>
      <c r="B3233" s="148"/>
      <c r="C3233" s="148"/>
      <c r="D3233" s="148"/>
      <c r="E3233" s="141"/>
      <c r="F3233" s="141"/>
      <c r="G3233" s="141"/>
      <c r="H3233" s="141"/>
      <c r="I3233" s="141"/>
      <c r="J3233" s="141"/>
      <c r="K3233" s="141"/>
    </row>
    <row r="3234" spans="1:11" x14ac:dyDescent="0.25">
      <c r="A3234" s="148"/>
      <c r="B3234" s="148"/>
      <c r="C3234" s="148"/>
      <c r="D3234" s="148"/>
      <c r="E3234" s="141"/>
      <c r="F3234" s="141"/>
      <c r="G3234" s="141"/>
      <c r="H3234" s="141"/>
      <c r="I3234" s="141"/>
      <c r="J3234" s="141"/>
      <c r="K3234" s="141"/>
    </row>
    <row r="3235" spans="1:11" x14ac:dyDescent="0.25">
      <c r="A3235" s="148"/>
      <c r="B3235" s="148"/>
      <c r="C3235" s="148"/>
      <c r="D3235" s="148"/>
      <c r="E3235" s="141"/>
      <c r="F3235" s="141"/>
      <c r="G3235" s="141"/>
      <c r="H3235" s="141"/>
      <c r="I3235" s="141"/>
      <c r="J3235" s="141"/>
      <c r="K3235" s="141"/>
    </row>
    <row r="3236" spans="1:11" x14ac:dyDescent="0.25">
      <c r="A3236" s="148"/>
      <c r="B3236" s="148"/>
      <c r="C3236" s="148"/>
      <c r="D3236" s="148"/>
      <c r="E3236" s="141"/>
      <c r="F3236" s="141"/>
      <c r="G3236" s="141"/>
      <c r="H3236" s="141"/>
      <c r="I3236" s="141"/>
      <c r="J3236" s="141"/>
      <c r="K3236" s="141"/>
    </row>
    <row r="3237" spans="1:11" x14ac:dyDescent="0.25">
      <c r="A3237" s="148"/>
      <c r="B3237" s="148"/>
      <c r="C3237" s="148"/>
      <c r="D3237" s="148"/>
      <c r="E3237" s="141"/>
      <c r="F3237" s="141"/>
      <c r="G3237" s="141"/>
      <c r="H3237" s="141"/>
      <c r="I3237" s="141"/>
      <c r="J3237" s="141"/>
      <c r="K3237" s="141"/>
    </row>
    <row r="3238" spans="1:11" x14ac:dyDescent="0.25">
      <c r="A3238" s="148"/>
      <c r="B3238" s="148"/>
      <c r="C3238" s="148"/>
      <c r="D3238" s="148"/>
      <c r="E3238" s="141"/>
      <c r="F3238" s="141"/>
      <c r="G3238" s="141"/>
      <c r="H3238" s="141"/>
      <c r="I3238" s="141"/>
      <c r="J3238" s="141"/>
      <c r="K3238" s="141"/>
    </row>
    <row r="3239" spans="1:11" x14ac:dyDescent="0.25">
      <c r="A3239" s="148"/>
      <c r="B3239" s="148"/>
      <c r="C3239" s="148"/>
      <c r="D3239" s="148"/>
      <c r="E3239" s="141"/>
      <c r="F3239" s="141"/>
      <c r="G3239" s="141"/>
      <c r="H3239" s="141"/>
      <c r="I3239" s="141"/>
      <c r="J3239" s="141"/>
      <c r="K3239" s="141"/>
    </row>
    <row r="3240" spans="1:11" x14ac:dyDescent="0.25">
      <c r="A3240" s="148"/>
      <c r="B3240" s="148"/>
      <c r="C3240" s="148"/>
      <c r="D3240" s="148"/>
      <c r="E3240" s="141"/>
      <c r="F3240" s="141"/>
      <c r="G3240" s="141"/>
      <c r="H3240" s="141"/>
      <c r="I3240" s="141"/>
      <c r="J3240" s="141"/>
      <c r="K3240" s="141"/>
    </row>
    <row r="3241" spans="1:11" x14ac:dyDescent="0.25">
      <c r="A3241" s="148"/>
      <c r="B3241" s="148"/>
      <c r="C3241" s="148"/>
      <c r="D3241" s="148"/>
      <c r="E3241" s="141"/>
      <c r="F3241" s="141"/>
      <c r="G3241" s="141"/>
      <c r="H3241" s="141"/>
      <c r="I3241" s="141"/>
      <c r="J3241" s="141"/>
      <c r="K3241" s="141"/>
    </row>
    <row r="3242" spans="1:11" x14ac:dyDescent="0.25">
      <c r="A3242" s="148"/>
      <c r="B3242" s="148"/>
      <c r="C3242" s="148"/>
      <c r="D3242" s="148"/>
      <c r="E3242" s="141"/>
      <c r="F3242" s="141"/>
      <c r="G3242" s="141"/>
      <c r="H3242" s="141"/>
      <c r="I3242" s="141"/>
      <c r="J3242" s="141"/>
      <c r="K3242" s="141"/>
    </row>
    <row r="3243" spans="1:11" x14ac:dyDescent="0.25">
      <c r="A3243" s="148"/>
      <c r="B3243" s="148"/>
      <c r="C3243" s="148"/>
      <c r="D3243" s="148"/>
      <c r="E3243" s="141"/>
      <c r="F3243" s="141"/>
      <c r="G3243" s="141"/>
      <c r="H3243" s="141"/>
      <c r="I3243" s="141"/>
      <c r="J3243" s="141"/>
      <c r="K3243" s="141"/>
    </row>
    <row r="3244" spans="1:11" x14ac:dyDescent="0.25">
      <c r="A3244" s="148"/>
      <c r="B3244" s="148"/>
      <c r="C3244" s="148"/>
      <c r="D3244" s="148"/>
      <c r="E3244" s="141"/>
      <c r="F3244" s="141"/>
      <c r="G3244" s="141"/>
      <c r="H3244" s="141"/>
      <c r="I3244" s="141"/>
      <c r="J3244" s="141"/>
      <c r="K3244" s="141"/>
    </row>
    <row r="3245" spans="1:11" x14ac:dyDescent="0.25">
      <c r="A3245" s="148"/>
      <c r="B3245" s="148"/>
      <c r="C3245" s="148"/>
      <c r="D3245" s="148"/>
      <c r="E3245" s="141"/>
      <c r="F3245" s="141"/>
      <c r="G3245" s="141"/>
      <c r="H3245" s="141"/>
      <c r="I3245" s="141"/>
      <c r="J3245" s="141"/>
      <c r="K3245" s="141"/>
    </row>
    <row r="3246" spans="1:11" x14ac:dyDescent="0.25">
      <c r="A3246" s="148"/>
      <c r="B3246" s="148"/>
      <c r="C3246" s="148"/>
      <c r="D3246" s="148"/>
      <c r="E3246" s="141"/>
      <c r="F3246" s="141"/>
      <c r="G3246" s="141"/>
      <c r="H3246" s="141"/>
      <c r="I3246" s="141"/>
      <c r="J3246" s="141"/>
      <c r="K3246" s="141"/>
    </row>
    <row r="3247" spans="1:11" x14ac:dyDescent="0.25">
      <c r="A3247" s="148"/>
      <c r="B3247" s="148"/>
      <c r="C3247" s="148"/>
      <c r="D3247" s="148"/>
      <c r="E3247" s="141"/>
      <c r="F3247" s="141"/>
      <c r="G3247" s="141"/>
      <c r="H3247" s="141"/>
      <c r="I3247" s="141"/>
      <c r="J3247" s="141"/>
      <c r="K3247" s="141"/>
    </row>
    <row r="3248" spans="1:11" x14ac:dyDescent="0.25">
      <c r="A3248" s="148"/>
      <c r="B3248" s="148"/>
      <c r="C3248" s="148"/>
      <c r="D3248" s="148"/>
      <c r="E3248" s="141"/>
      <c r="F3248" s="141"/>
      <c r="G3248" s="141"/>
      <c r="H3248" s="141"/>
      <c r="I3248" s="141"/>
      <c r="J3248" s="141"/>
      <c r="K3248" s="141"/>
    </row>
    <row r="3249" spans="1:11" x14ac:dyDescent="0.25">
      <c r="A3249" s="148"/>
      <c r="B3249" s="148"/>
      <c r="C3249" s="148"/>
      <c r="D3249" s="148"/>
      <c r="E3249" s="141"/>
      <c r="F3249" s="141"/>
      <c r="G3249" s="141"/>
      <c r="H3249" s="141"/>
      <c r="I3249" s="141"/>
      <c r="J3249" s="141"/>
      <c r="K3249" s="141"/>
    </row>
    <row r="3250" spans="1:11" x14ac:dyDescent="0.25">
      <c r="A3250" s="148"/>
      <c r="B3250" s="148"/>
      <c r="C3250" s="148"/>
      <c r="D3250" s="148"/>
      <c r="E3250" s="141"/>
      <c r="F3250" s="141"/>
      <c r="G3250" s="141"/>
      <c r="H3250" s="141"/>
      <c r="I3250" s="141"/>
      <c r="J3250" s="141"/>
      <c r="K3250" s="141"/>
    </row>
    <row r="3251" spans="1:11" x14ac:dyDescent="0.25">
      <c r="A3251" s="148"/>
      <c r="B3251" s="148"/>
      <c r="C3251" s="148"/>
      <c r="D3251" s="148"/>
      <c r="E3251" s="141"/>
      <c r="F3251" s="141"/>
      <c r="G3251" s="141"/>
      <c r="H3251" s="141"/>
      <c r="I3251" s="141"/>
      <c r="J3251" s="141"/>
      <c r="K3251" s="141"/>
    </row>
    <row r="3252" spans="1:11" x14ac:dyDescent="0.25">
      <c r="A3252" s="148"/>
      <c r="B3252" s="148"/>
      <c r="C3252" s="148"/>
      <c r="D3252" s="148"/>
      <c r="E3252" s="141"/>
      <c r="F3252" s="141"/>
      <c r="G3252" s="141"/>
      <c r="H3252" s="141"/>
      <c r="I3252" s="141"/>
      <c r="J3252" s="141"/>
      <c r="K3252" s="141"/>
    </row>
    <row r="3253" spans="1:11" x14ac:dyDescent="0.25">
      <c r="A3253" s="148"/>
      <c r="B3253" s="148"/>
      <c r="C3253" s="148"/>
      <c r="D3253" s="148"/>
      <c r="E3253" s="141"/>
      <c r="F3253" s="141"/>
      <c r="G3253" s="141"/>
      <c r="H3253" s="141"/>
      <c r="I3253" s="141"/>
      <c r="J3253" s="141"/>
      <c r="K3253" s="141"/>
    </row>
    <row r="3254" spans="1:11" x14ac:dyDescent="0.25">
      <c r="A3254" s="148"/>
      <c r="B3254" s="148"/>
      <c r="C3254" s="148"/>
      <c r="D3254" s="148"/>
      <c r="E3254" s="141"/>
      <c r="F3254" s="141"/>
      <c r="G3254" s="141"/>
      <c r="H3254" s="141"/>
      <c r="I3254" s="141"/>
      <c r="J3254" s="141"/>
      <c r="K3254" s="141"/>
    </row>
    <row r="3255" spans="1:11" x14ac:dyDescent="0.25">
      <c r="A3255" s="148"/>
      <c r="B3255" s="148"/>
      <c r="C3255" s="148"/>
      <c r="D3255" s="148"/>
      <c r="E3255" s="141"/>
      <c r="F3255" s="141"/>
      <c r="G3255" s="141"/>
      <c r="H3255" s="141"/>
      <c r="I3255" s="141"/>
      <c r="J3255" s="141"/>
      <c r="K3255" s="141"/>
    </row>
    <row r="3256" spans="1:11" x14ac:dyDescent="0.25">
      <c r="A3256" s="148"/>
      <c r="B3256" s="148"/>
      <c r="C3256" s="148"/>
      <c r="D3256" s="148"/>
      <c r="E3256" s="141"/>
      <c r="F3256" s="141"/>
      <c r="G3256" s="141"/>
      <c r="H3256" s="141"/>
      <c r="I3256" s="141"/>
      <c r="J3256" s="141"/>
      <c r="K3256" s="141"/>
    </row>
    <row r="3257" spans="1:11" x14ac:dyDescent="0.25">
      <c r="A3257" s="148"/>
      <c r="B3257" s="148"/>
      <c r="C3257" s="148"/>
      <c r="D3257" s="148"/>
      <c r="E3257" s="141"/>
      <c r="F3257" s="141"/>
      <c r="G3257" s="141"/>
      <c r="H3257" s="141"/>
      <c r="I3257" s="141"/>
      <c r="J3257" s="141"/>
      <c r="K3257" s="141"/>
    </row>
    <row r="3258" spans="1:11" x14ac:dyDescent="0.25">
      <c r="A3258" s="148"/>
      <c r="B3258" s="148"/>
      <c r="C3258" s="148"/>
      <c r="D3258" s="148"/>
      <c r="E3258" s="141"/>
      <c r="F3258" s="141"/>
      <c r="G3258" s="141"/>
      <c r="H3258" s="141"/>
      <c r="I3258" s="141"/>
      <c r="J3258" s="141"/>
      <c r="K3258" s="141"/>
    </row>
    <row r="3259" spans="1:11" x14ac:dyDescent="0.25">
      <c r="A3259" s="148"/>
      <c r="B3259" s="148"/>
      <c r="C3259" s="148"/>
      <c r="D3259" s="148"/>
      <c r="E3259" s="141"/>
      <c r="F3259" s="141"/>
      <c r="G3259" s="141"/>
      <c r="H3259" s="141"/>
      <c r="I3259" s="141"/>
      <c r="J3259" s="141"/>
      <c r="K3259" s="141"/>
    </row>
    <row r="3260" spans="1:11" x14ac:dyDescent="0.25">
      <c r="A3260" s="148"/>
      <c r="B3260" s="148"/>
      <c r="C3260" s="148"/>
      <c r="D3260" s="148"/>
      <c r="E3260" s="141"/>
      <c r="F3260" s="141"/>
      <c r="G3260" s="141"/>
      <c r="H3260" s="141"/>
      <c r="I3260" s="141"/>
      <c r="J3260" s="141"/>
      <c r="K3260" s="141"/>
    </row>
    <row r="3261" spans="1:11" x14ac:dyDescent="0.25">
      <c r="A3261" s="148"/>
      <c r="B3261" s="148"/>
      <c r="C3261" s="148"/>
      <c r="D3261" s="148"/>
      <c r="E3261" s="141"/>
      <c r="F3261" s="141"/>
      <c r="G3261" s="141"/>
      <c r="H3261" s="141"/>
      <c r="I3261" s="141"/>
      <c r="J3261" s="141"/>
      <c r="K3261" s="141"/>
    </row>
    <row r="3262" spans="1:11" x14ac:dyDescent="0.25">
      <c r="A3262" s="148"/>
      <c r="B3262" s="148"/>
      <c r="C3262" s="148"/>
      <c r="D3262" s="148"/>
      <c r="E3262" s="141"/>
      <c r="F3262" s="141"/>
      <c r="G3262" s="141"/>
      <c r="H3262" s="141"/>
      <c r="I3262" s="141"/>
      <c r="J3262" s="141"/>
      <c r="K3262" s="141"/>
    </row>
    <row r="3263" spans="1:11" x14ac:dyDescent="0.25">
      <c r="A3263" s="148"/>
      <c r="B3263" s="148"/>
      <c r="C3263" s="148"/>
      <c r="D3263" s="148"/>
      <c r="E3263" s="141"/>
      <c r="F3263" s="141"/>
      <c r="G3263" s="141"/>
      <c r="H3263" s="141"/>
      <c r="I3263" s="141"/>
      <c r="J3263" s="141"/>
      <c r="K3263" s="141"/>
    </row>
    <row r="3264" spans="1:11" x14ac:dyDescent="0.25">
      <c r="A3264" s="148"/>
      <c r="B3264" s="148"/>
      <c r="C3264" s="148"/>
      <c r="D3264" s="148"/>
      <c r="E3264" s="141"/>
      <c r="F3264" s="141"/>
      <c r="G3264" s="141"/>
      <c r="H3264" s="141"/>
      <c r="I3264" s="141"/>
      <c r="J3264" s="141"/>
      <c r="K3264" s="141"/>
    </row>
    <row r="3265" spans="1:11" x14ac:dyDescent="0.25">
      <c r="A3265" s="148"/>
      <c r="B3265" s="148"/>
      <c r="C3265" s="148"/>
      <c r="D3265" s="148"/>
      <c r="E3265" s="141"/>
      <c r="F3265" s="141"/>
      <c r="G3265" s="141"/>
      <c r="H3265" s="141"/>
      <c r="I3265" s="141"/>
      <c r="J3265" s="141"/>
      <c r="K3265" s="141"/>
    </row>
    <row r="3266" spans="1:11" x14ac:dyDescent="0.25">
      <c r="A3266" s="148"/>
      <c r="B3266" s="148"/>
      <c r="C3266" s="148"/>
      <c r="D3266" s="148"/>
      <c r="E3266" s="141"/>
      <c r="F3266" s="141"/>
      <c r="G3266" s="141"/>
      <c r="H3266" s="141"/>
      <c r="I3266" s="141"/>
      <c r="J3266" s="141"/>
      <c r="K3266" s="141"/>
    </row>
    <row r="3267" spans="1:11" x14ac:dyDescent="0.25">
      <c r="A3267" s="148"/>
      <c r="B3267" s="148"/>
      <c r="C3267" s="148"/>
      <c r="D3267" s="148"/>
      <c r="E3267" s="141"/>
      <c r="F3267" s="141"/>
      <c r="G3267" s="141"/>
      <c r="H3267" s="141"/>
      <c r="I3267" s="141"/>
      <c r="J3267" s="141"/>
      <c r="K3267" s="141"/>
    </row>
    <row r="3268" spans="1:11" x14ac:dyDescent="0.25">
      <c r="A3268" s="148"/>
      <c r="B3268" s="148"/>
      <c r="C3268" s="148"/>
      <c r="D3268" s="148"/>
      <c r="E3268" s="141"/>
      <c r="F3268" s="141"/>
      <c r="G3268" s="141"/>
      <c r="H3268" s="141"/>
      <c r="I3268" s="141"/>
      <c r="J3268" s="141"/>
      <c r="K3268" s="141"/>
    </row>
    <row r="3269" spans="1:11" x14ac:dyDescent="0.25">
      <c r="A3269" s="148"/>
      <c r="B3269" s="148"/>
      <c r="C3269" s="148"/>
      <c r="D3269" s="148"/>
      <c r="E3269" s="141"/>
      <c r="F3269" s="141"/>
      <c r="G3269" s="141"/>
      <c r="H3269" s="141"/>
      <c r="I3269" s="141"/>
      <c r="J3269" s="141"/>
      <c r="K3269" s="141"/>
    </row>
    <row r="3270" spans="1:11" x14ac:dyDescent="0.25">
      <c r="A3270" s="148"/>
      <c r="B3270" s="148"/>
      <c r="C3270" s="148"/>
      <c r="D3270" s="148"/>
      <c r="E3270" s="141"/>
      <c r="F3270" s="141"/>
      <c r="G3270" s="141"/>
      <c r="H3270" s="141"/>
      <c r="I3270" s="141"/>
      <c r="J3270" s="141"/>
      <c r="K3270" s="141"/>
    </row>
    <row r="3271" spans="1:11" x14ac:dyDescent="0.25">
      <c r="A3271" s="148"/>
      <c r="B3271" s="148"/>
      <c r="C3271" s="148"/>
      <c r="D3271" s="148"/>
      <c r="E3271" s="141"/>
      <c r="F3271" s="141"/>
      <c r="G3271" s="141"/>
      <c r="H3271" s="141"/>
      <c r="I3271" s="141"/>
      <c r="J3271" s="141"/>
      <c r="K3271" s="141"/>
    </row>
    <row r="3272" spans="1:11" x14ac:dyDescent="0.25">
      <c r="A3272" s="148"/>
      <c r="B3272" s="148"/>
      <c r="C3272" s="148"/>
      <c r="D3272" s="148"/>
      <c r="E3272" s="141"/>
      <c r="F3272" s="141"/>
      <c r="G3272" s="141"/>
      <c r="H3272" s="141"/>
      <c r="I3272" s="141"/>
      <c r="J3272" s="141"/>
      <c r="K3272" s="141"/>
    </row>
    <row r="3273" spans="1:11" x14ac:dyDescent="0.25">
      <c r="A3273" s="148"/>
      <c r="B3273" s="148"/>
      <c r="C3273" s="148"/>
      <c r="D3273" s="148"/>
      <c r="E3273" s="141"/>
      <c r="F3273" s="141"/>
      <c r="G3273" s="141"/>
      <c r="H3273" s="141"/>
      <c r="I3273" s="141"/>
      <c r="J3273" s="141"/>
      <c r="K3273" s="141"/>
    </row>
    <row r="3274" spans="1:11" x14ac:dyDescent="0.25">
      <c r="A3274" s="148"/>
      <c r="B3274" s="148"/>
      <c r="C3274" s="148"/>
      <c r="D3274" s="148"/>
      <c r="E3274" s="141"/>
      <c r="F3274" s="141"/>
      <c r="G3274" s="141"/>
      <c r="H3274" s="141"/>
      <c r="I3274" s="141"/>
      <c r="J3274" s="141"/>
      <c r="K3274" s="141"/>
    </row>
    <row r="3275" spans="1:11" x14ac:dyDescent="0.25">
      <c r="A3275" s="148"/>
      <c r="B3275" s="148"/>
      <c r="C3275" s="148"/>
      <c r="D3275" s="148"/>
      <c r="E3275" s="141"/>
      <c r="F3275" s="141"/>
      <c r="G3275" s="141"/>
      <c r="H3275" s="141"/>
      <c r="I3275" s="141"/>
      <c r="J3275" s="141"/>
      <c r="K3275" s="141"/>
    </row>
    <row r="3276" spans="1:11" x14ac:dyDescent="0.25">
      <c r="A3276" s="148"/>
      <c r="B3276" s="148"/>
      <c r="C3276" s="148"/>
      <c r="D3276" s="148"/>
      <c r="E3276" s="141"/>
      <c r="F3276" s="141"/>
      <c r="G3276" s="141"/>
      <c r="H3276" s="141"/>
      <c r="I3276" s="141"/>
      <c r="J3276" s="141"/>
      <c r="K3276" s="141"/>
    </row>
    <row r="3277" spans="1:11" x14ac:dyDescent="0.25">
      <c r="A3277" s="148"/>
      <c r="B3277" s="148"/>
      <c r="C3277" s="148"/>
      <c r="D3277" s="148"/>
      <c r="E3277" s="141"/>
      <c r="F3277" s="141"/>
      <c r="G3277" s="141"/>
      <c r="H3277" s="141"/>
      <c r="I3277" s="141"/>
      <c r="J3277" s="141"/>
      <c r="K3277" s="141"/>
    </row>
    <row r="3278" spans="1:11" x14ac:dyDescent="0.25">
      <c r="A3278" s="148"/>
      <c r="B3278" s="148"/>
      <c r="C3278" s="148"/>
      <c r="D3278" s="148"/>
      <c r="E3278" s="141"/>
      <c r="F3278" s="141"/>
      <c r="G3278" s="141"/>
      <c r="H3278" s="141"/>
      <c r="I3278" s="141"/>
      <c r="J3278" s="141"/>
      <c r="K3278" s="141"/>
    </row>
    <row r="3279" spans="1:11" x14ac:dyDescent="0.25">
      <c r="A3279" s="148"/>
      <c r="B3279" s="148"/>
      <c r="C3279" s="148"/>
      <c r="D3279" s="148"/>
      <c r="E3279" s="141"/>
      <c r="F3279" s="141"/>
      <c r="G3279" s="141"/>
      <c r="H3279" s="141"/>
      <c r="I3279" s="141"/>
      <c r="J3279" s="141"/>
      <c r="K3279" s="141"/>
    </row>
    <row r="3280" spans="1:11" x14ac:dyDescent="0.25">
      <c r="A3280" s="148"/>
      <c r="B3280" s="148"/>
      <c r="C3280" s="148"/>
      <c r="D3280" s="148"/>
      <c r="E3280" s="141"/>
      <c r="F3280" s="141"/>
      <c r="G3280" s="141"/>
      <c r="H3280" s="141"/>
      <c r="I3280" s="141"/>
      <c r="J3280" s="141"/>
      <c r="K3280" s="141"/>
    </row>
    <row r="3281" spans="1:11" x14ac:dyDescent="0.25">
      <c r="A3281" s="148"/>
      <c r="B3281" s="148"/>
      <c r="C3281" s="148"/>
      <c r="D3281" s="148"/>
      <c r="E3281" s="141"/>
      <c r="F3281" s="141"/>
      <c r="G3281" s="141"/>
      <c r="H3281" s="141"/>
      <c r="I3281" s="141"/>
      <c r="J3281" s="141"/>
      <c r="K3281" s="141"/>
    </row>
    <row r="3282" spans="1:11" x14ac:dyDescent="0.25">
      <c r="A3282" s="148"/>
      <c r="B3282" s="148"/>
      <c r="C3282" s="148"/>
      <c r="D3282" s="148"/>
      <c r="E3282" s="141"/>
      <c r="F3282" s="141"/>
      <c r="G3282" s="141"/>
      <c r="H3282" s="141"/>
      <c r="I3282" s="141"/>
      <c r="J3282" s="141"/>
      <c r="K3282" s="141"/>
    </row>
    <row r="3283" spans="1:11" x14ac:dyDescent="0.25">
      <c r="A3283" s="148"/>
      <c r="B3283" s="148"/>
      <c r="C3283" s="148"/>
      <c r="D3283" s="148"/>
      <c r="E3283" s="141"/>
      <c r="F3283" s="141"/>
      <c r="G3283" s="141"/>
      <c r="H3283" s="141"/>
      <c r="I3283" s="141"/>
      <c r="J3283" s="141"/>
      <c r="K3283" s="141"/>
    </row>
    <row r="3284" spans="1:11" x14ac:dyDescent="0.25">
      <c r="A3284" s="148"/>
      <c r="B3284" s="148"/>
      <c r="C3284" s="148"/>
      <c r="D3284" s="148"/>
      <c r="E3284" s="141"/>
      <c r="F3284" s="141"/>
      <c r="G3284" s="141"/>
      <c r="H3284" s="141"/>
      <c r="I3284" s="141"/>
      <c r="J3284" s="141"/>
      <c r="K3284" s="141"/>
    </row>
    <row r="3285" spans="1:11" x14ac:dyDescent="0.25">
      <c r="A3285" s="148"/>
      <c r="B3285" s="148"/>
      <c r="C3285" s="148"/>
      <c r="D3285" s="148"/>
      <c r="E3285" s="141"/>
      <c r="F3285" s="141"/>
      <c r="G3285" s="141"/>
      <c r="H3285" s="141"/>
      <c r="I3285" s="141"/>
      <c r="J3285" s="141"/>
      <c r="K3285" s="141"/>
    </row>
    <row r="3286" spans="1:11" x14ac:dyDescent="0.25">
      <c r="A3286" s="148"/>
      <c r="B3286" s="148"/>
      <c r="C3286" s="148"/>
      <c r="D3286" s="148"/>
      <c r="E3286" s="141"/>
      <c r="F3286" s="141"/>
      <c r="G3286" s="141"/>
      <c r="H3286" s="141"/>
      <c r="I3286" s="141"/>
      <c r="J3286" s="141"/>
      <c r="K3286" s="141"/>
    </row>
    <row r="3287" spans="1:11" x14ac:dyDescent="0.25">
      <c r="A3287" s="148"/>
      <c r="B3287" s="148"/>
      <c r="C3287" s="148"/>
      <c r="D3287" s="148"/>
      <c r="E3287" s="141"/>
      <c r="F3287" s="141"/>
      <c r="G3287" s="141"/>
      <c r="H3287" s="141"/>
      <c r="I3287" s="141"/>
      <c r="J3287" s="141"/>
      <c r="K3287" s="141"/>
    </row>
    <row r="3288" spans="1:11" x14ac:dyDescent="0.25">
      <c r="A3288" s="148"/>
      <c r="B3288" s="148"/>
      <c r="C3288" s="148"/>
      <c r="D3288" s="148"/>
      <c r="E3288" s="141"/>
      <c r="F3288" s="141"/>
      <c r="G3288" s="141"/>
      <c r="H3288" s="141"/>
      <c r="I3288" s="141"/>
      <c r="J3288" s="141"/>
      <c r="K3288" s="141"/>
    </row>
    <row r="3289" spans="1:11" x14ac:dyDescent="0.25">
      <c r="A3289" s="148"/>
      <c r="B3289" s="148"/>
      <c r="C3289" s="148"/>
      <c r="D3289" s="148"/>
      <c r="E3289" s="141"/>
      <c r="F3289" s="141"/>
      <c r="G3289" s="141"/>
      <c r="H3289" s="141"/>
      <c r="I3289" s="141"/>
      <c r="J3289" s="141"/>
      <c r="K3289" s="141"/>
    </row>
    <row r="3290" spans="1:11" x14ac:dyDescent="0.25">
      <c r="A3290" s="148"/>
      <c r="B3290" s="148"/>
      <c r="C3290" s="148"/>
      <c r="D3290" s="148"/>
      <c r="E3290" s="141"/>
      <c r="F3290" s="141"/>
      <c r="G3290" s="141"/>
      <c r="H3290" s="141"/>
      <c r="I3290" s="141"/>
      <c r="J3290" s="141"/>
      <c r="K3290" s="141"/>
    </row>
    <row r="3291" spans="1:11" x14ac:dyDescent="0.25">
      <c r="A3291" s="148"/>
      <c r="B3291" s="148"/>
      <c r="C3291" s="148"/>
      <c r="D3291" s="148"/>
      <c r="E3291" s="141"/>
      <c r="F3291" s="141"/>
      <c r="G3291" s="141"/>
      <c r="H3291" s="141"/>
      <c r="I3291" s="141"/>
      <c r="J3291" s="141"/>
      <c r="K3291" s="141"/>
    </row>
    <row r="3292" spans="1:11" x14ac:dyDescent="0.25">
      <c r="A3292" s="148"/>
      <c r="B3292" s="148"/>
      <c r="C3292" s="148"/>
      <c r="D3292" s="148"/>
      <c r="E3292" s="141"/>
      <c r="F3292" s="141"/>
      <c r="G3292" s="141"/>
      <c r="H3292" s="141"/>
      <c r="I3292" s="141"/>
      <c r="J3292" s="141"/>
      <c r="K3292" s="141"/>
    </row>
    <row r="3293" spans="1:11" x14ac:dyDescent="0.25">
      <c r="A3293" s="148"/>
      <c r="B3293" s="148"/>
      <c r="C3293" s="148"/>
      <c r="D3293" s="148"/>
      <c r="E3293" s="141"/>
      <c r="F3293" s="141"/>
      <c r="G3293" s="141"/>
      <c r="H3293" s="141"/>
      <c r="I3293" s="141"/>
      <c r="J3293" s="141"/>
      <c r="K3293" s="141"/>
    </row>
    <row r="3294" spans="1:11" x14ac:dyDescent="0.25">
      <c r="A3294" s="148"/>
      <c r="B3294" s="148"/>
      <c r="C3294" s="148"/>
      <c r="D3294" s="148"/>
      <c r="E3294" s="141"/>
      <c r="F3294" s="141"/>
      <c r="G3294" s="141"/>
      <c r="H3294" s="141"/>
      <c r="I3294" s="141"/>
      <c r="J3294" s="141"/>
      <c r="K3294" s="141"/>
    </row>
    <row r="3295" spans="1:11" x14ac:dyDescent="0.25">
      <c r="A3295" s="148"/>
      <c r="B3295" s="148"/>
      <c r="C3295" s="148"/>
      <c r="D3295" s="148"/>
      <c r="E3295" s="141"/>
      <c r="F3295" s="141"/>
      <c r="G3295" s="141"/>
      <c r="H3295" s="141"/>
      <c r="I3295" s="141"/>
      <c r="J3295" s="141"/>
      <c r="K3295" s="141"/>
    </row>
    <row r="3296" spans="1:11" x14ac:dyDescent="0.25">
      <c r="A3296" s="148"/>
      <c r="B3296" s="148"/>
      <c r="C3296" s="148"/>
      <c r="D3296" s="148"/>
      <c r="E3296" s="141"/>
      <c r="F3296" s="141"/>
      <c r="G3296" s="141"/>
      <c r="H3296" s="141"/>
      <c r="I3296" s="141"/>
      <c r="J3296" s="141"/>
      <c r="K3296" s="141"/>
    </row>
    <row r="3297" spans="1:11" x14ac:dyDescent="0.25">
      <c r="A3297" s="148"/>
      <c r="B3297" s="148"/>
      <c r="C3297" s="148"/>
      <c r="D3297" s="148"/>
      <c r="E3297" s="141"/>
      <c r="F3297" s="141"/>
      <c r="G3297" s="141"/>
      <c r="H3297" s="141"/>
      <c r="I3297" s="141"/>
      <c r="J3297" s="141"/>
      <c r="K3297" s="141"/>
    </row>
    <row r="3298" spans="1:11" x14ac:dyDescent="0.25">
      <c r="A3298" s="148"/>
      <c r="B3298" s="148"/>
      <c r="C3298" s="148"/>
      <c r="D3298" s="148"/>
      <c r="E3298" s="141"/>
      <c r="F3298" s="141"/>
      <c r="G3298" s="141"/>
      <c r="H3298" s="141"/>
      <c r="I3298" s="141"/>
      <c r="J3298" s="141"/>
      <c r="K3298" s="141"/>
    </row>
    <row r="3299" spans="1:11" x14ac:dyDescent="0.25">
      <c r="A3299" s="148"/>
      <c r="B3299" s="148"/>
      <c r="C3299" s="148"/>
      <c r="D3299" s="148"/>
      <c r="E3299" s="141"/>
      <c r="F3299" s="141"/>
      <c r="G3299" s="141"/>
      <c r="H3299" s="141"/>
      <c r="I3299" s="141"/>
      <c r="J3299" s="141"/>
      <c r="K3299" s="141"/>
    </row>
    <row r="3300" spans="1:11" x14ac:dyDescent="0.25">
      <c r="A3300" s="148"/>
      <c r="B3300" s="148"/>
      <c r="C3300" s="148"/>
      <c r="D3300" s="148"/>
      <c r="E3300" s="141"/>
      <c r="F3300" s="141"/>
      <c r="G3300" s="141"/>
      <c r="H3300" s="141"/>
      <c r="I3300" s="141"/>
      <c r="J3300" s="141"/>
      <c r="K3300" s="141"/>
    </row>
    <row r="3301" spans="1:11" x14ac:dyDescent="0.25">
      <c r="A3301" s="148"/>
      <c r="B3301" s="148"/>
      <c r="C3301" s="148"/>
      <c r="D3301" s="148"/>
      <c r="E3301" s="141"/>
      <c r="F3301" s="141"/>
      <c r="G3301" s="141"/>
      <c r="H3301" s="141"/>
      <c r="I3301" s="141"/>
      <c r="J3301" s="141"/>
      <c r="K3301" s="141"/>
    </row>
    <row r="3302" spans="1:11" x14ac:dyDescent="0.25">
      <c r="A3302" s="148"/>
      <c r="B3302" s="148"/>
      <c r="C3302" s="148"/>
      <c r="D3302" s="148"/>
      <c r="E3302" s="141"/>
      <c r="F3302" s="141"/>
      <c r="G3302" s="141"/>
      <c r="H3302" s="141"/>
      <c r="I3302" s="141"/>
      <c r="J3302" s="141"/>
      <c r="K3302" s="141"/>
    </row>
    <row r="3303" spans="1:11" x14ac:dyDescent="0.25">
      <c r="A3303" s="148"/>
      <c r="B3303" s="148"/>
      <c r="C3303" s="148"/>
      <c r="D3303" s="148"/>
      <c r="E3303" s="141"/>
      <c r="F3303" s="141"/>
      <c r="G3303" s="141"/>
      <c r="H3303" s="141"/>
      <c r="I3303" s="141"/>
      <c r="J3303" s="141"/>
      <c r="K3303" s="141"/>
    </row>
    <row r="3304" spans="1:11" x14ac:dyDescent="0.25">
      <c r="A3304" s="148"/>
      <c r="B3304" s="148"/>
      <c r="C3304" s="148"/>
      <c r="D3304" s="148"/>
      <c r="E3304" s="141"/>
      <c r="F3304" s="141"/>
      <c r="G3304" s="141"/>
      <c r="H3304" s="141"/>
      <c r="I3304" s="141"/>
      <c r="J3304" s="141"/>
      <c r="K3304" s="141"/>
    </row>
    <row r="3305" spans="1:11" x14ac:dyDescent="0.25">
      <c r="A3305" s="148"/>
      <c r="B3305" s="148"/>
      <c r="C3305" s="148"/>
      <c r="D3305" s="148"/>
      <c r="E3305" s="141"/>
      <c r="F3305" s="141"/>
      <c r="G3305" s="141"/>
      <c r="H3305" s="141"/>
      <c r="I3305" s="141"/>
      <c r="J3305" s="141"/>
      <c r="K3305" s="141"/>
    </row>
    <row r="3306" spans="1:11" x14ac:dyDescent="0.25">
      <c r="A3306" s="148"/>
      <c r="B3306" s="148"/>
      <c r="C3306" s="148"/>
      <c r="D3306" s="148"/>
      <c r="E3306" s="141"/>
      <c r="F3306" s="141"/>
      <c r="G3306" s="141"/>
      <c r="H3306" s="141"/>
      <c r="I3306" s="141"/>
      <c r="J3306" s="141"/>
      <c r="K3306" s="141"/>
    </row>
    <row r="3307" spans="1:11" x14ac:dyDescent="0.25">
      <c r="A3307" s="148"/>
      <c r="B3307" s="148"/>
      <c r="C3307" s="148"/>
      <c r="D3307" s="148"/>
      <c r="E3307" s="141"/>
      <c r="F3307" s="141"/>
      <c r="G3307" s="141"/>
      <c r="H3307" s="141"/>
      <c r="I3307" s="141"/>
      <c r="J3307" s="141"/>
      <c r="K3307" s="141"/>
    </row>
    <row r="3308" spans="1:11" x14ac:dyDescent="0.25">
      <c r="A3308" s="148"/>
      <c r="B3308" s="148"/>
      <c r="C3308" s="148"/>
      <c r="D3308" s="148"/>
      <c r="E3308" s="141"/>
      <c r="F3308" s="141"/>
      <c r="G3308" s="141"/>
      <c r="H3308" s="141"/>
      <c r="I3308" s="141"/>
      <c r="J3308" s="141"/>
      <c r="K3308" s="141"/>
    </row>
    <row r="3309" spans="1:11" x14ac:dyDescent="0.25">
      <c r="A3309" s="148"/>
      <c r="B3309" s="148"/>
      <c r="C3309" s="148"/>
      <c r="D3309" s="148"/>
      <c r="E3309" s="141"/>
      <c r="F3309" s="141"/>
      <c r="G3309" s="141"/>
      <c r="H3309" s="141"/>
      <c r="I3309" s="141"/>
      <c r="J3309" s="141"/>
      <c r="K3309" s="141"/>
    </row>
    <row r="3310" spans="1:11" x14ac:dyDescent="0.25">
      <c r="A3310" s="148"/>
      <c r="B3310" s="148"/>
      <c r="C3310" s="148"/>
      <c r="D3310" s="148"/>
      <c r="E3310" s="141"/>
      <c r="F3310" s="141"/>
      <c r="G3310" s="141"/>
      <c r="H3310" s="141"/>
      <c r="I3310" s="141"/>
      <c r="J3310" s="141"/>
      <c r="K3310" s="141"/>
    </row>
    <row r="3311" spans="1:11" x14ac:dyDescent="0.25">
      <c r="A3311" s="148"/>
      <c r="B3311" s="148"/>
      <c r="C3311" s="148"/>
      <c r="D3311" s="148"/>
      <c r="E3311" s="141"/>
      <c r="F3311" s="141"/>
      <c r="G3311" s="141"/>
      <c r="H3311" s="141"/>
      <c r="I3311" s="141"/>
      <c r="J3311" s="141"/>
      <c r="K3311" s="141"/>
    </row>
    <row r="3312" spans="1:11" x14ac:dyDescent="0.25">
      <c r="A3312" s="148"/>
      <c r="B3312" s="148"/>
      <c r="C3312" s="148"/>
      <c r="D3312" s="148"/>
      <c r="E3312" s="141"/>
      <c r="F3312" s="141"/>
      <c r="G3312" s="141"/>
      <c r="H3312" s="141"/>
      <c r="I3312" s="141"/>
      <c r="J3312" s="141"/>
      <c r="K3312" s="141"/>
    </row>
    <row r="3313" spans="1:11" x14ac:dyDescent="0.25">
      <c r="A3313" s="148"/>
      <c r="B3313" s="148"/>
      <c r="C3313" s="148"/>
      <c r="D3313" s="148"/>
      <c r="E3313" s="141"/>
      <c r="F3313" s="141"/>
      <c r="G3313" s="141"/>
      <c r="H3313" s="141"/>
      <c r="I3313" s="141"/>
      <c r="J3313" s="141"/>
      <c r="K3313" s="141"/>
    </row>
    <row r="3314" spans="1:11" x14ac:dyDescent="0.25">
      <c r="A3314" s="148"/>
      <c r="B3314" s="148"/>
      <c r="C3314" s="148"/>
      <c r="D3314" s="148"/>
      <c r="E3314" s="141"/>
      <c r="F3314" s="141"/>
      <c r="G3314" s="141"/>
      <c r="H3314" s="141"/>
      <c r="I3314" s="141"/>
      <c r="J3314" s="141"/>
      <c r="K3314" s="141"/>
    </row>
    <row r="3315" spans="1:11" x14ac:dyDescent="0.25">
      <c r="A3315" s="148"/>
      <c r="B3315" s="148"/>
      <c r="C3315" s="148"/>
      <c r="D3315" s="148"/>
      <c r="E3315" s="141"/>
      <c r="F3315" s="141"/>
      <c r="G3315" s="141"/>
      <c r="H3315" s="141"/>
      <c r="I3315" s="141"/>
      <c r="J3315" s="141"/>
      <c r="K3315" s="141"/>
    </row>
    <row r="3316" spans="1:11" x14ac:dyDescent="0.25">
      <c r="A3316" s="148"/>
      <c r="B3316" s="148"/>
      <c r="C3316" s="148"/>
      <c r="D3316" s="148"/>
      <c r="E3316" s="141"/>
      <c r="F3316" s="141"/>
      <c r="G3316" s="141"/>
      <c r="H3316" s="141"/>
      <c r="I3316" s="141"/>
      <c r="J3316" s="141"/>
      <c r="K3316" s="141"/>
    </row>
    <row r="3317" spans="1:11" x14ac:dyDescent="0.25">
      <c r="A3317" s="148"/>
      <c r="B3317" s="148"/>
      <c r="C3317" s="148"/>
      <c r="D3317" s="148"/>
      <c r="E3317" s="141"/>
      <c r="F3317" s="141"/>
      <c r="G3317" s="141"/>
      <c r="H3317" s="141"/>
      <c r="I3317" s="141"/>
      <c r="J3317" s="141"/>
      <c r="K3317" s="141"/>
    </row>
    <row r="3318" spans="1:11" x14ac:dyDescent="0.25">
      <c r="A3318" s="148"/>
      <c r="B3318" s="148"/>
      <c r="C3318" s="148"/>
      <c r="D3318" s="148"/>
      <c r="E3318" s="141"/>
      <c r="F3318" s="141"/>
      <c r="G3318" s="141"/>
      <c r="H3318" s="141"/>
      <c r="I3318" s="141"/>
      <c r="J3318" s="141"/>
      <c r="K3318" s="141"/>
    </row>
    <row r="3319" spans="1:11" x14ac:dyDescent="0.25">
      <c r="A3319" s="148"/>
      <c r="B3319" s="148"/>
      <c r="C3319" s="148"/>
      <c r="D3319" s="148"/>
      <c r="E3319" s="141"/>
      <c r="F3319" s="141"/>
      <c r="G3319" s="141"/>
      <c r="H3319" s="141"/>
      <c r="I3319" s="141"/>
      <c r="J3319" s="141"/>
      <c r="K3319" s="141"/>
    </row>
    <row r="3320" spans="1:11" x14ac:dyDescent="0.25">
      <c r="A3320" s="148"/>
      <c r="B3320" s="148"/>
      <c r="C3320" s="148"/>
      <c r="D3320" s="148"/>
      <c r="E3320" s="141"/>
      <c r="F3320" s="141"/>
      <c r="G3320" s="141"/>
      <c r="H3320" s="141"/>
      <c r="I3320" s="141"/>
      <c r="J3320" s="141"/>
      <c r="K3320" s="141"/>
    </row>
    <row r="3321" spans="1:11" x14ac:dyDescent="0.25">
      <c r="A3321" s="148"/>
      <c r="B3321" s="148"/>
      <c r="C3321" s="148"/>
      <c r="D3321" s="148"/>
      <c r="E3321" s="141"/>
      <c r="F3321" s="141"/>
      <c r="G3321" s="141"/>
      <c r="H3321" s="141"/>
      <c r="I3321" s="141"/>
      <c r="J3321" s="141"/>
      <c r="K3321" s="141"/>
    </row>
    <row r="3322" spans="1:11" x14ac:dyDescent="0.25">
      <c r="A3322" s="148"/>
      <c r="B3322" s="148"/>
      <c r="C3322" s="148"/>
      <c r="D3322" s="148"/>
      <c r="E3322" s="141"/>
      <c r="F3322" s="141"/>
      <c r="G3322" s="141"/>
      <c r="H3322" s="141"/>
      <c r="I3322" s="141"/>
      <c r="J3322" s="141"/>
      <c r="K3322" s="141"/>
    </row>
    <row r="3323" spans="1:11" x14ac:dyDescent="0.25">
      <c r="A3323" s="148"/>
      <c r="B3323" s="148"/>
      <c r="C3323" s="148"/>
      <c r="D3323" s="148"/>
      <c r="E3323" s="141"/>
      <c r="F3323" s="141"/>
      <c r="G3323" s="141"/>
      <c r="H3323" s="141"/>
      <c r="I3323" s="141"/>
      <c r="J3323" s="141"/>
      <c r="K3323" s="141"/>
    </row>
    <row r="3324" spans="1:11" x14ac:dyDescent="0.25">
      <c r="A3324" s="148"/>
      <c r="B3324" s="148"/>
      <c r="C3324" s="148"/>
      <c r="D3324" s="148"/>
      <c r="E3324" s="141"/>
      <c r="F3324" s="141"/>
      <c r="G3324" s="141"/>
      <c r="H3324" s="141"/>
      <c r="I3324" s="141"/>
      <c r="J3324" s="141"/>
      <c r="K3324" s="141"/>
    </row>
    <row r="3325" spans="1:11" x14ac:dyDescent="0.25">
      <c r="A3325" s="148"/>
      <c r="B3325" s="148"/>
      <c r="C3325" s="148"/>
      <c r="D3325" s="148"/>
      <c r="E3325" s="141"/>
      <c r="F3325" s="141"/>
      <c r="G3325" s="141"/>
      <c r="H3325" s="141"/>
      <c r="I3325" s="141"/>
      <c r="J3325" s="141"/>
      <c r="K3325" s="141"/>
    </row>
    <row r="3326" spans="1:11" x14ac:dyDescent="0.25">
      <c r="A3326" s="148"/>
      <c r="B3326" s="148"/>
      <c r="C3326" s="148"/>
      <c r="D3326" s="148"/>
      <c r="E3326" s="141"/>
      <c r="F3326" s="141"/>
      <c r="G3326" s="141"/>
      <c r="H3326" s="141"/>
      <c r="I3326" s="141"/>
      <c r="J3326" s="141"/>
      <c r="K3326" s="141"/>
    </row>
    <row r="3327" spans="1:11" x14ac:dyDescent="0.25">
      <c r="A3327" s="148"/>
      <c r="B3327" s="148"/>
      <c r="C3327" s="148"/>
      <c r="D3327" s="148"/>
      <c r="E3327" s="141"/>
      <c r="F3327" s="141"/>
      <c r="G3327" s="141"/>
      <c r="H3327" s="141"/>
      <c r="I3327" s="141"/>
      <c r="J3327" s="141"/>
      <c r="K3327" s="141"/>
    </row>
    <row r="3328" spans="1:11" x14ac:dyDescent="0.25">
      <c r="A3328" s="148"/>
      <c r="B3328" s="148"/>
      <c r="C3328" s="148"/>
      <c r="D3328" s="148"/>
      <c r="E3328" s="141"/>
      <c r="F3328" s="141"/>
      <c r="G3328" s="141"/>
      <c r="H3328" s="141"/>
      <c r="I3328" s="141"/>
      <c r="J3328" s="141"/>
      <c r="K3328" s="141"/>
    </row>
    <row r="3329" spans="1:11" x14ac:dyDescent="0.25">
      <c r="A3329" s="148"/>
      <c r="B3329" s="148"/>
      <c r="C3329" s="148"/>
      <c r="D3329" s="148"/>
      <c r="E3329" s="141"/>
      <c r="F3329" s="141"/>
      <c r="G3329" s="141"/>
      <c r="H3329" s="141"/>
      <c r="I3329" s="141"/>
      <c r="J3329" s="141"/>
      <c r="K3329" s="141"/>
    </row>
    <row r="3330" spans="1:11" x14ac:dyDescent="0.25">
      <c r="A3330" s="148"/>
      <c r="B3330" s="148"/>
      <c r="C3330" s="148"/>
      <c r="D3330" s="148"/>
      <c r="E3330" s="141"/>
      <c r="F3330" s="141"/>
      <c r="G3330" s="141"/>
      <c r="H3330" s="141"/>
      <c r="I3330" s="141"/>
      <c r="J3330" s="141"/>
      <c r="K3330" s="141"/>
    </row>
    <row r="3331" spans="1:11" x14ac:dyDescent="0.25">
      <c r="A3331" s="148"/>
      <c r="B3331" s="148"/>
      <c r="C3331" s="148"/>
      <c r="D3331" s="148"/>
      <c r="E3331" s="141"/>
      <c r="F3331" s="141"/>
      <c r="G3331" s="141"/>
      <c r="H3331" s="141"/>
      <c r="I3331" s="141"/>
      <c r="J3331" s="141"/>
      <c r="K3331" s="141"/>
    </row>
    <row r="3332" spans="1:11" x14ac:dyDescent="0.25">
      <c r="A3332" s="148"/>
      <c r="B3332" s="148"/>
      <c r="C3332" s="148"/>
      <c r="D3332" s="148"/>
      <c r="E3332" s="141"/>
      <c r="F3332" s="141"/>
      <c r="G3332" s="141"/>
      <c r="H3332" s="141"/>
      <c r="I3332" s="141"/>
      <c r="J3332" s="141"/>
      <c r="K3332" s="141"/>
    </row>
    <row r="3333" spans="1:11" x14ac:dyDescent="0.25">
      <c r="A3333" s="148"/>
      <c r="B3333" s="148"/>
      <c r="C3333" s="148"/>
      <c r="D3333" s="148"/>
      <c r="E3333" s="141"/>
      <c r="F3333" s="141"/>
      <c r="G3333" s="141"/>
      <c r="H3333" s="141"/>
      <c r="I3333" s="141"/>
      <c r="J3333" s="141"/>
      <c r="K3333" s="141"/>
    </row>
    <row r="3334" spans="1:11" x14ac:dyDescent="0.25">
      <c r="A3334" s="148"/>
      <c r="B3334" s="148"/>
      <c r="C3334" s="148"/>
      <c r="D3334" s="148"/>
      <c r="E3334" s="141"/>
      <c r="F3334" s="141"/>
      <c r="G3334" s="141"/>
      <c r="H3334" s="141"/>
      <c r="I3334" s="141"/>
      <c r="J3334" s="141"/>
      <c r="K3334" s="141"/>
    </row>
    <row r="3335" spans="1:11" x14ac:dyDescent="0.25">
      <c r="A3335" s="148"/>
      <c r="B3335" s="148"/>
      <c r="C3335" s="148"/>
      <c r="D3335" s="148"/>
      <c r="E3335" s="141"/>
      <c r="F3335" s="141"/>
      <c r="G3335" s="141"/>
      <c r="H3335" s="141"/>
      <c r="I3335" s="141"/>
      <c r="J3335" s="141"/>
      <c r="K3335" s="141"/>
    </row>
    <row r="3336" spans="1:11" x14ac:dyDescent="0.25">
      <c r="A3336" s="148"/>
      <c r="B3336" s="148"/>
      <c r="C3336" s="148"/>
      <c r="D3336" s="148"/>
      <c r="E3336" s="141"/>
      <c r="F3336" s="141"/>
      <c r="G3336" s="141"/>
      <c r="H3336" s="141"/>
      <c r="I3336" s="141"/>
      <c r="J3336" s="141"/>
      <c r="K3336" s="141"/>
    </row>
    <row r="3337" spans="1:11" x14ac:dyDescent="0.25">
      <c r="A3337" s="148"/>
      <c r="B3337" s="148"/>
      <c r="C3337" s="148"/>
      <c r="D3337" s="148"/>
      <c r="E3337" s="141"/>
      <c r="F3337" s="141"/>
      <c r="G3337" s="141"/>
      <c r="H3337" s="141"/>
      <c r="I3337" s="141"/>
      <c r="J3337" s="141"/>
      <c r="K3337" s="141"/>
    </row>
    <row r="3338" spans="1:11" x14ac:dyDescent="0.25">
      <c r="A3338" s="148"/>
      <c r="B3338" s="148"/>
      <c r="C3338" s="148"/>
      <c r="D3338" s="148"/>
      <c r="E3338" s="141"/>
      <c r="F3338" s="141"/>
      <c r="G3338" s="141"/>
      <c r="H3338" s="141"/>
      <c r="I3338" s="141"/>
      <c r="J3338" s="141"/>
      <c r="K3338" s="141"/>
    </row>
    <row r="3339" spans="1:11" x14ac:dyDescent="0.25">
      <c r="A3339" s="148"/>
      <c r="B3339" s="148"/>
      <c r="C3339" s="148"/>
      <c r="D3339" s="148"/>
      <c r="E3339" s="141"/>
      <c r="F3339" s="141"/>
      <c r="G3339" s="141"/>
      <c r="H3339" s="141"/>
      <c r="I3339" s="141"/>
      <c r="J3339" s="141"/>
      <c r="K3339" s="141"/>
    </row>
    <row r="3340" spans="1:11" x14ac:dyDescent="0.25">
      <c r="A3340" s="148"/>
      <c r="B3340" s="148"/>
      <c r="C3340" s="148"/>
      <c r="D3340" s="148"/>
      <c r="E3340" s="141"/>
      <c r="F3340" s="141"/>
      <c r="G3340" s="141"/>
      <c r="H3340" s="141"/>
      <c r="I3340" s="141"/>
      <c r="J3340" s="141"/>
      <c r="K3340" s="141"/>
    </row>
    <row r="3341" spans="1:11" x14ac:dyDescent="0.25">
      <c r="A3341" s="148"/>
      <c r="B3341" s="148"/>
      <c r="C3341" s="148"/>
      <c r="D3341" s="148"/>
      <c r="E3341" s="141"/>
      <c r="F3341" s="141"/>
      <c r="G3341" s="141"/>
      <c r="H3341" s="141"/>
      <c r="I3341" s="141"/>
      <c r="J3341" s="141"/>
      <c r="K3341" s="141"/>
    </row>
    <row r="3342" spans="1:11" x14ac:dyDescent="0.25">
      <c r="A3342" s="148"/>
      <c r="B3342" s="148"/>
      <c r="C3342" s="148"/>
      <c r="D3342" s="148"/>
      <c r="E3342" s="141"/>
      <c r="F3342" s="141"/>
      <c r="G3342" s="141"/>
      <c r="H3342" s="141"/>
      <c r="I3342" s="141"/>
      <c r="J3342" s="141"/>
      <c r="K3342" s="141"/>
    </row>
    <row r="3343" spans="1:11" x14ac:dyDescent="0.25">
      <c r="A3343" s="148"/>
      <c r="B3343" s="148"/>
      <c r="C3343" s="148"/>
      <c r="D3343" s="148"/>
      <c r="E3343" s="141"/>
      <c r="F3343" s="141"/>
      <c r="G3343" s="141"/>
      <c r="H3343" s="141"/>
      <c r="I3343" s="141"/>
      <c r="J3343" s="141"/>
      <c r="K3343" s="141"/>
    </row>
    <row r="3344" spans="1:11" x14ac:dyDescent="0.25">
      <c r="A3344" s="148"/>
      <c r="B3344" s="148"/>
      <c r="C3344" s="148"/>
      <c r="D3344" s="148"/>
      <c r="E3344" s="141"/>
      <c r="F3344" s="141"/>
      <c r="G3344" s="141"/>
      <c r="H3344" s="141"/>
      <c r="I3344" s="141"/>
      <c r="J3344" s="141"/>
      <c r="K3344" s="141"/>
    </row>
    <row r="3345" spans="1:11" x14ac:dyDescent="0.25">
      <c r="A3345" s="148"/>
      <c r="B3345" s="148"/>
      <c r="C3345" s="148"/>
      <c r="D3345" s="148"/>
      <c r="E3345" s="141"/>
      <c r="F3345" s="141"/>
      <c r="G3345" s="141"/>
      <c r="H3345" s="141"/>
      <c r="I3345" s="141"/>
      <c r="J3345" s="141"/>
      <c r="K3345" s="141"/>
    </row>
    <row r="3346" spans="1:11" x14ac:dyDescent="0.25">
      <c r="A3346" s="148"/>
      <c r="B3346" s="148"/>
      <c r="C3346" s="148"/>
      <c r="D3346" s="148"/>
      <c r="E3346" s="141"/>
      <c r="F3346" s="141"/>
      <c r="G3346" s="141"/>
      <c r="H3346" s="141"/>
      <c r="I3346" s="141"/>
      <c r="J3346" s="141"/>
      <c r="K3346" s="141"/>
    </row>
    <row r="3347" spans="1:11" x14ac:dyDescent="0.25">
      <c r="A3347" s="148"/>
      <c r="B3347" s="148"/>
      <c r="C3347" s="148"/>
      <c r="D3347" s="148"/>
      <c r="E3347" s="141"/>
      <c r="F3347" s="141"/>
      <c r="G3347" s="141"/>
      <c r="H3347" s="141"/>
      <c r="I3347" s="141"/>
      <c r="J3347" s="141"/>
      <c r="K3347" s="141"/>
    </row>
    <row r="3348" spans="1:11" x14ac:dyDescent="0.25">
      <c r="A3348" s="148"/>
      <c r="B3348" s="148"/>
      <c r="C3348" s="148"/>
      <c r="D3348" s="148"/>
      <c r="E3348" s="141"/>
      <c r="F3348" s="141"/>
      <c r="G3348" s="141"/>
      <c r="H3348" s="141"/>
      <c r="I3348" s="141"/>
      <c r="J3348" s="141"/>
      <c r="K3348" s="141"/>
    </row>
    <row r="3349" spans="1:11" x14ac:dyDescent="0.25">
      <c r="A3349" s="148"/>
      <c r="B3349" s="148"/>
      <c r="C3349" s="148"/>
      <c r="D3349" s="148"/>
      <c r="E3349" s="141"/>
      <c r="F3349" s="141"/>
      <c r="G3349" s="141"/>
      <c r="H3349" s="141"/>
      <c r="I3349" s="141"/>
      <c r="J3349" s="141"/>
      <c r="K3349" s="141"/>
    </row>
    <row r="3350" spans="1:11" x14ac:dyDescent="0.25">
      <c r="A3350" s="148"/>
      <c r="B3350" s="148"/>
      <c r="C3350" s="148"/>
      <c r="D3350" s="148"/>
      <c r="E3350" s="141"/>
      <c r="F3350" s="141"/>
      <c r="G3350" s="141"/>
      <c r="H3350" s="141"/>
      <c r="I3350" s="141"/>
      <c r="J3350" s="141"/>
      <c r="K3350" s="141"/>
    </row>
    <row r="3351" spans="1:11" x14ac:dyDescent="0.25">
      <c r="A3351" s="148"/>
      <c r="B3351" s="148"/>
      <c r="C3351" s="148"/>
      <c r="D3351" s="148"/>
      <c r="E3351" s="141"/>
      <c r="F3351" s="141"/>
      <c r="G3351" s="141"/>
      <c r="H3351" s="141"/>
      <c r="I3351" s="141"/>
      <c r="J3351" s="141"/>
      <c r="K3351" s="141"/>
    </row>
    <row r="3352" spans="1:11" x14ac:dyDescent="0.25">
      <c r="A3352" s="148"/>
      <c r="B3352" s="148"/>
      <c r="C3352" s="148"/>
      <c r="D3352" s="148"/>
      <c r="E3352" s="141"/>
      <c r="F3352" s="141"/>
      <c r="G3352" s="141"/>
      <c r="H3352" s="141"/>
      <c r="I3352" s="141"/>
      <c r="J3352" s="141"/>
      <c r="K3352" s="141"/>
    </row>
    <row r="3353" spans="1:11" x14ac:dyDescent="0.25">
      <c r="A3353" s="148"/>
      <c r="B3353" s="148"/>
      <c r="C3353" s="148"/>
      <c r="D3353" s="148"/>
      <c r="E3353" s="141"/>
      <c r="F3353" s="141"/>
      <c r="G3353" s="141"/>
      <c r="H3353" s="141"/>
      <c r="I3353" s="141"/>
      <c r="J3353" s="141"/>
      <c r="K3353" s="141"/>
    </row>
    <row r="3354" spans="1:11" x14ac:dyDescent="0.25">
      <c r="A3354" s="148"/>
      <c r="B3354" s="148"/>
      <c r="C3354" s="148"/>
      <c r="D3354" s="148"/>
      <c r="E3354" s="141"/>
      <c r="F3354" s="141"/>
      <c r="G3354" s="141"/>
      <c r="H3354" s="141"/>
      <c r="I3354" s="141"/>
      <c r="J3354" s="141"/>
      <c r="K3354" s="141"/>
    </row>
    <row r="3355" spans="1:11" x14ac:dyDescent="0.25">
      <c r="A3355" s="148"/>
      <c r="B3355" s="148"/>
      <c r="C3355" s="148"/>
      <c r="D3355" s="148"/>
      <c r="E3355" s="141"/>
      <c r="F3355" s="141"/>
      <c r="G3355" s="141"/>
      <c r="H3355" s="141"/>
      <c r="I3355" s="141"/>
      <c r="J3355" s="141"/>
      <c r="K3355" s="141"/>
    </row>
    <row r="3356" spans="1:11" x14ac:dyDescent="0.25">
      <c r="A3356" s="148"/>
      <c r="B3356" s="148"/>
      <c r="C3356" s="148"/>
      <c r="D3356" s="148"/>
      <c r="E3356" s="141"/>
      <c r="F3356" s="141"/>
      <c r="G3356" s="141"/>
      <c r="H3356" s="141"/>
      <c r="I3356" s="141"/>
      <c r="J3356" s="141"/>
      <c r="K3356" s="141"/>
    </row>
    <row r="3357" spans="1:11" x14ac:dyDescent="0.25">
      <c r="A3357" s="148"/>
      <c r="B3357" s="148"/>
      <c r="C3357" s="148"/>
      <c r="D3357" s="148"/>
      <c r="E3357" s="141"/>
      <c r="F3357" s="141"/>
      <c r="G3357" s="141"/>
      <c r="H3357" s="141"/>
      <c r="I3357" s="141"/>
      <c r="J3357" s="141"/>
      <c r="K3357" s="141"/>
    </row>
    <row r="3358" spans="1:11" x14ac:dyDescent="0.25">
      <c r="A3358" s="148"/>
      <c r="B3358" s="148"/>
      <c r="C3358" s="148"/>
      <c r="D3358" s="148"/>
      <c r="E3358" s="141"/>
      <c r="F3358" s="141"/>
      <c r="G3358" s="141"/>
      <c r="H3358" s="141"/>
      <c r="I3358" s="141"/>
      <c r="J3358" s="141"/>
      <c r="K3358" s="141"/>
    </row>
    <row r="3359" spans="1:11" x14ac:dyDescent="0.25">
      <c r="A3359" s="148"/>
      <c r="B3359" s="148"/>
      <c r="C3359" s="148"/>
      <c r="D3359" s="148"/>
      <c r="E3359" s="141"/>
      <c r="F3359" s="141"/>
      <c r="G3359" s="141"/>
      <c r="H3359" s="141"/>
      <c r="I3359" s="141"/>
      <c r="J3359" s="141"/>
      <c r="K3359" s="141"/>
    </row>
    <row r="3360" spans="1:11" x14ac:dyDescent="0.25">
      <c r="A3360" s="148"/>
      <c r="B3360" s="148"/>
      <c r="C3360" s="148"/>
      <c r="D3360" s="148"/>
      <c r="E3360" s="141"/>
      <c r="F3360" s="141"/>
      <c r="G3360" s="141"/>
      <c r="H3360" s="141"/>
      <c r="I3360" s="141"/>
      <c r="J3360" s="141"/>
      <c r="K3360" s="141"/>
    </row>
    <row r="3361" spans="1:11" x14ac:dyDescent="0.25">
      <c r="A3361" s="148"/>
      <c r="B3361" s="148"/>
      <c r="C3361" s="148"/>
      <c r="D3361" s="148"/>
      <c r="E3361" s="141"/>
      <c r="F3361" s="141"/>
      <c r="G3361" s="141"/>
      <c r="H3361" s="141"/>
      <c r="I3361" s="141"/>
      <c r="J3361" s="141"/>
      <c r="K3361" s="141"/>
    </row>
    <row r="3362" spans="1:11" x14ac:dyDescent="0.25">
      <c r="A3362" s="148"/>
      <c r="B3362" s="148"/>
      <c r="C3362" s="148"/>
      <c r="D3362" s="148"/>
      <c r="E3362" s="141"/>
      <c r="F3362" s="141"/>
      <c r="G3362" s="141"/>
      <c r="H3362" s="141"/>
      <c r="I3362" s="141"/>
      <c r="J3362" s="141"/>
      <c r="K3362" s="141"/>
    </row>
    <row r="3363" spans="1:11" x14ac:dyDescent="0.25">
      <c r="A3363" s="148"/>
      <c r="B3363" s="148"/>
      <c r="C3363" s="148"/>
      <c r="D3363" s="148"/>
      <c r="E3363" s="141"/>
      <c r="F3363" s="141"/>
      <c r="G3363" s="141"/>
      <c r="H3363" s="141"/>
      <c r="I3363" s="141"/>
      <c r="J3363" s="141"/>
      <c r="K3363" s="141"/>
    </row>
    <row r="3364" spans="1:11" x14ac:dyDescent="0.25">
      <c r="A3364" s="148"/>
      <c r="B3364" s="148"/>
      <c r="C3364" s="148"/>
      <c r="D3364" s="148"/>
      <c r="E3364" s="141"/>
      <c r="F3364" s="141"/>
      <c r="G3364" s="141"/>
      <c r="H3364" s="141"/>
      <c r="I3364" s="141"/>
      <c r="J3364" s="141"/>
      <c r="K3364" s="141"/>
    </row>
    <row r="3365" spans="1:11" x14ac:dyDescent="0.25">
      <c r="A3365" s="148"/>
      <c r="B3365" s="148"/>
      <c r="C3365" s="148"/>
      <c r="D3365" s="148"/>
      <c r="E3365" s="141"/>
      <c r="F3365" s="141"/>
      <c r="G3365" s="141"/>
      <c r="H3365" s="141"/>
      <c r="I3365" s="141"/>
      <c r="J3365" s="141"/>
      <c r="K3365" s="141"/>
    </row>
    <row r="3366" spans="1:11" x14ac:dyDescent="0.25">
      <c r="A3366" s="148"/>
      <c r="B3366" s="148"/>
      <c r="C3366" s="148"/>
      <c r="D3366" s="148"/>
      <c r="E3366" s="141"/>
      <c r="F3366" s="141"/>
      <c r="G3366" s="141"/>
      <c r="H3366" s="141"/>
      <c r="I3366" s="141"/>
      <c r="J3366" s="141"/>
      <c r="K3366" s="141"/>
    </row>
    <row r="3367" spans="1:11" x14ac:dyDescent="0.25">
      <c r="A3367" s="148"/>
      <c r="B3367" s="148"/>
      <c r="C3367" s="148"/>
      <c r="D3367" s="148"/>
      <c r="E3367" s="141"/>
      <c r="F3367" s="141"/>
      <c r="G3367" s="141"/>
      <c r="H3367" s="141"/>
      <c r="I3367" s="141"/>
      <c r="J3367" s="141"/>
      <c r="K3367" s="141"/>
    </row>
    <row r="3368" spans="1:11" x14ac:dyDescent="0.25">
      <c r="A3368" s="148"/>
      <c r="B3368" s="148"/>
      <c r="C3368" s="148"/>
      <c r="D3368" s="148"/>
      <c r="E3368" s="141"/>
      <c r="F3368" s="141"/>
      <c r="G3368" s="141"/>
      <c r="H3368" s="141"/>
      <c r="I3368" s="141"/>
      <c r="J3368" s="141"/>
      <c r="K3368" s="141"/>
    </row>
    <row r="3369" spans="1:11" x14ac:dyDescent="0.25">
      <c r="A3369" s="148"/>
      <c r="B3369" s="148"/>
      <c r="C3369" s="148"/>
      <c r="D3369" s="148"/>
      <c r="E3369" s="141"/>
      <c r="F3369" s="141"/>
      <c r="G3369" s="141"/>
      <c r="H3369" s="141"/>
      <c r="I3369" s="141"/>
      <c r="J3369" s="141"/>
      <c r="K3369" s="141"/>
    </row>
    <row r="3370" spans="1:11" x14ac:dyDescent="0.25">
      <c r="A3370" s="148"/>
      <c r="B3370" s="148"/>
      <c r="C3370" s="148"/>
      <c r="D3370" s="148"/>
      <c r="E3370" s="141"/>
      <c r="F3370" s="141"/>
      <c r="G3370" s="141"/>
      <c r="H3370" s="141"/>
      <c r="I3370" s="141"/>
      <c r="J3370" s="141"/>
      <c r="K3370" s="141"/>
    </row>
    <row r="3371" spans="1:11" x14ac:dyDescent="0.25">
      <c r="A3371" s="148"/>
      <c r="B3371" s="148"/>
      <c r="C3371" s="148"/>
      <c r="D3371" s="148"/>
      <c r="E3371" s="141"/>
      <c r="F3371" s="141"/>
      <c r="G3371" s="141"/>
      <c r="H3371" s="141"/>
      <c r="I3371" s="141"/>
      <c r="J3371" s="141"/>
      <c r="K3371" s="141"/>
    </row>
    <row r="3372" spans="1:11" x14ac:dyDescent="0.25">
      <c r="A3372" s="148"/>
      <c r="B3372" s="148"/>
      <c r="C3372" s="148"/>
      <c r="D3372" s="148"/>
      <c r="E3372" s="141"/>
      <c r="F3372" s="141"/>
      <c r="G3372" s="141"/>
      <c r="H3372" s="141"/>
      <c r="I3372" s="141"/>
      <c r="J3372" s="141"/>
      <c r="K3372" s="141"/>
    </row>
    <row r="3373" spans="1:11" x14ac:dyDescent="0.25">
      <c r="A3373" s="148"/>
      <c r="B3373" s="148"/>
      <c r="C3373" s="148"/>
      <c r="D3373" s="148"/>
      <c r="E3373" s="141"/>
      <c r="F3373" s="141"/>
      <c r="G3373" s="141"/>
      <c r="H3373" s="141"/>
      <c r="I3373" s="141"/>
      <c r="J3373" s="141"/>
      <c r="K3373" s="141"/>
    </row>
    <row r="3374" spans="1:11" x14ac:dyDescent="0.25">
      <c r="A3374" s="148"/>
      <c r="B3374" s="148"/>
      <c r="C3374" s="148"/>
      <c r="D3374" s="148"/>
      <c r="E3374" s="141"/>
      <c r="F3374" s="141"/>
      <c r="G3374" s="141"/>
      <c r="H3374" s="141"/>
      <c r="I3374" s="141"/>
      <c r="J3374" s="141"/>
      <c r="K3374" s="141"/>
    </row>
    <row r="3375" spans="1:11" x14ac:dyDescent="0.25">
      <c r="A3375" s="148"/>
      <c r="B3375" s="148"/>
      <c r="C3375" s="148"/>
      <c r="D3375" s="148"/>
      <c r="E3375" s="141"/>
      <c r="F3375" s="141"/>
      <c r="G3375" s="141"/>
      <c r="H3375" s="141"/>
      <c r="I3375" s="141"/>
      <c r="J3375" s="141"/>
      <c r="K3375" s="141"/>
    </row>
    <row r="3376" spans="1:11" x14ac:dyDescent="0.25">
      <c r="A3376" s="148"/>
      <c r="B3376" s="148"/>
      <c r="C3376" s="148"/>
      <c r="D3376" s="148"/>
      <c r="E3376" s="141"/>
      <c r="F3376" s="141"/>
      <c r="G3376" s="141"/>
      <c r="H3376" s="141"/>
      <c r="I3376" s="141"/>
      <c r="J3376" s="141"/>
      <c r="K3376" s="141"/>
    </row>
    <row r="3377" spans="1:11" x14ac:dyDescent="0.25">
      <c r="A3377" s="148"/>
      <c r="B3377" s="148"/>
      <c r="C3377" s="148"/>
      <c r="D3377" s="148"/>
      <c r="E3377" s="141"/>
      <c r="F3377" s="141"/>
      <c r="G3377" s="141"/>
      <c r="H3377" s="141"/>
      <c r="I3377" s="141"/>
      <c r="J3377" s="141"/>
      <c r="K3377" s="141"/>
    </row>
    <row r="3378" spans="1:11" x14ac:dyDescent="0.25">
      <c r="A3378" s="148"/>
      <c r="B3378" s="148"/>
      <c r="C3378" s="148"/>
      <c r="D3378" s="148"/>
      <c r="E3378" s="141"/>
      <c r="F3378" s="141"/>
      <c r="G3378" s="141"/>
      <c r="H3378" s="141"/>
      <c r="I3378" s="141"/>
      <c r="J3378" s="141"/>
      <c r="K3378" s="141"/>
    </row>
    <row r="3379" spans="1:11" x14ac:dyDescent="0.25">
      <c r="A3379" s="148"/>
      <c r="B3379" s="148"/>
      <c r="C3379" s="148"/>
      <c r="D3379" s="148"/>
      <c r="E3379" s="141"/>
      <c r="F3379" s="141"/>
      <c r="G3379" s="141"/>
      <c r="H3379" s="141"/>
      <c r="I3379" s="141"/>
      <c r="J3379" s="141"/>
      <c r="K3379" s="141"/>
    </row>
    <row r="3380" spans="1:11" x14ac:dyDescent="0.25">
      <c r="A3380" s="148"/>
      <c r="B3380" s="148"/>
      <c r="C3380" s="148"/>
      <c r="D3380" s="148"/>
      <c r="E3380" s="141"/>
      <c r="F3380" s="141"/>
      <c r="G3380" s="141"/>
      <c r="H3380" s="141"/>
      <c r="I3380" s="141"/>
      <c r="J3380" s="141"/>
      <c r="K3380" s="141"/>
    </row>
    <row r="3381" spans="1:11" x14ac:dyDescent="0.25">
      <c r="A3381" s="148"/>
      <c r="B3381" s="148"/>
      <c r="C3381" s="148"/>
      <c r="D3381" s="148"/>
      <c r="E3381" s="141"/>
      <c r="F3381" s="141"/>
      <c r="G3381" s="141"/>
      <c r="H3381" s="141"/>
      <c r="I3381" s="141"/>
      <c r="J3381" s="141"/>
      <c r="K3381" s="141"/>
    </row>
    <row r="3382" spans="1:11" x14ac:dyDescent="0.25">
      <c r="A3382" s="148"/>
      <c r="B3382" s="148"/>
      <c r="C3382" s="148"/>
      <c r="D3382" s="148"/>
      <c r="E3382" s="141"/>
      <c r="F3382" s="141"/>
      <c r="G3382" s="141"/>
      <c r="H3382" s="141"/>
      <c r="I3382" s="141"/>
      <c r="J3382" s="141"/>
      <c r="K3382" s="141"/>
    </row>
    <row r="3383" spans="1:11" x14ac:dyDescent="0.25">
      <c r="A3383" s="148"/>
      <c r="B3383" s="148"/>
      <c r="C3383" s="148"/>
      <c r="D3383" s="148"/>
      <c r="E3383" s="141"/>
      <c r="F3383" s="141"/>
      <c r="G3383" s="141"/>
      <c r="H3383" s="141"/>
      <c r="I3383" s="141"/>
      <c r="J3383" s="141"/>
      <c r="K3383" s="141"/>
    </row>
    <row r="3384" spans="1:11" x14ac:dyDescent="0.25">
      <c r="A3384" s="148"/>
      <c r="B3384" s="148"/>
      <c r="C3384" s="148"/>
      <c r="D3384" s="148"/>
      <c r="E3384" s="141"/>
      <c r="F3384" s="141"/>
      <c r="G3384" s="141"/>
      <c r="H3384" s="141"/>
      <c r="I3384" s="141"/>
      <c r="J3384" s="141"/>
      <c r="K3384" s="141"/>
    </row>
    <row r="3385" spans="1:11" x14ac:dyDescent="0.25">
      <c r="A3385" s="148"/>
      <c r="B3385" s="148"/>
      <c r="C3385" s="148"/>
      <c r="D3385" s="148"/>
      <c r="E3385" s="141"/>
      <c r="F3385" s="141"/>
      <c r="G3385" s="141"/>
      <c r="H3385" s="141"/>
      <c r="I3385" s="141"/>
      <c r="J3385" s="141"/>
      <c r="K3385" s="141"/>
    </row>
    <row r="3386" spans="1:11" x14ac:dyDescent="0.25">
      <c r="A3386" s="148"/>
      <c r="B3386" s="148"/>
      <c r="C3386" s="148"/>
      <c r="D3386" s="148"/>
      <c r="E3386" s="141"/>
      <c r="F3386" s="141"/>
      <c r="G3386" s="141"/>
      <c r="H3386" s="141"/>
      <c r="I3386" s="141"/>
      <c r="J3386" s="141"/>
      <c r="K3386" s="141"/>
    </row>
    <row r="3387" spans="1:11" x14ac:dyDescent="0.25">
      <c r="A3387" s="148"/>
      <c r="B3387" s="148"/>
      <c r="C3387" s="148"/>
      <c r="D3387" s="148"/>
      <c r="E3387" s="141"/>
      <c r="F3387" s="141"/>
      <c r="G3387" s="141"/>
      <c r="H3387" s="141"/>
      <c r="I3387" s="141"/>
      <c r="J3387" s="141"/>
      <c r="K3387" s="141"/>
    </row>
    <row r="3388" spans="1:11" x14ac:dyDescent="0.25">
      <c r="A3388" s="148"/>
      <c r="B3388" s="148"/>
      <c r="C3388" s="148"/>
      <c r="D3388" s="148"/>
      <c r="E3388" s="141"/>
      <c r="F3388" s="141"/>
      <c r="G3388" s="141"/>
      <c r="H3388" s="141"/>
      <c r="I3388" s="141"/>
      <c r="J3388" s="141"/>
      <c r="K3388" s="141"/>
    </row>
    <row r="3389" spans="1:11" x14ac:dyDescent="0.25">
      <c r="A3389" s="148"/>
      <c r="B3389" s="148"/>
      <c r="C3389" s="148"/>
      <c r="D3389" s="148"/>
      <c r="E3389" s="141"/>
      <c r="F3389" s="141"/>
      <c r="G3389" s="141"/>
      <c r="H3389" s="141"/>
      <c r="I3389" s="141"/>
      <c r="J3389" s="141"/>
      <c r="K3389" s="141"/>
    </row>
    <row r="3390" spans="1:11" x14ac:dyDescent="0.25">
      <c r="A3390" s="148"/>
      <c r="B3390" s="148"/>
      <c r="C3390" s="148"/>
      <c r="D3390" s="148"/>
      <c r="E3390" s="141"/>
      <c r="F3390" s="141"/>
      <c r="G3390" s="141"/>
      <c r="H3390" s="141"/>
      <c r="I3390" s="141"/>
      <c r="J3390" s="141"/>
      <c r="K3390" s="141"/>
    </row>
    <row r="3391" spans="1:11" x14ac:dyDescent="0.25">
      <c r="A3391" s="148"/>
      <c r="B3391" s="148"/>
      <c r="C3391" s="148"/>
      <c r="D3391" s="148"/>
      <c r="E3391" s="141"/>
      <c r="F3391" s="141"/>
      <c r="G3391" s="141"/>
      <c r="H3391" s="141"/>
      <c r="I3391" s="141"/>
      <c r="J3391" s="141"/>
      <c r="K3391" s="141"/>
    </row>
    <row r="3392" spans="1:11" x14ac:dyDescent="0.25">
      <c r="A3392" s="148"/>
      <c r="B3392" s="148"/>
      <c r="C3392" s="148"/>
      <c r="D3392" s="148"/>
      <c r="E3392" s="141"/>
      <c r="F3392" s="141"/>
      <c r="G3392" s="141"/>
      <c r="H3392" s="141"/>
      <c r="I3392" s="141"/>
      <c r="J3392" s="141"/>
      <c r="K3392" s="141"/>
    </row>
    <row r="3393" spans="1:11" x14ac:dyDescent="0.25">
      <c r="A3393" s="148"/>
      <c r="B3393" s="148"/>
      <c r="C3393" s="148"/>
      <c r="D3393" s="148"/>
      <c r="E3393" s="141"/>
      <c r="F3393" s="141"/>
      <c r="G3393" s="141"/>
      <c r="H3393" s="141"/>
      <c r="I3393" s="141"/>
      <c r="J3393" s="141"/>
      <c r="K3393" s="141"/>
    </row>
    <row r="3394" spans="1:11" x14ac:dyDescent="0.25">
      <c r="A3394" s="148"/>
      <c r="B3394" s="148"/>
      <c r="C3394" s="148"/>
      <c r="D3394" s="148"/>
      <c r="E3394" s="141"/>
      <c r="F3394" s="141"/>
      <c r="G3394" s="141"/>
      <c r="H3394" s="141"/>
      <c r="I3394" s="141"/>
      <c r="J3394" s="141"/>
      <c r="K3394" s="141"/>
    </row>
    <row r="3395" spans="1:11" x14ac:dyDescent="0.25">
      <c r="A3395" s="148"/>
      <c r="B3395" s="148"/>
      <c r="C3395" s="148"/>
      <c r="D3395" s="148"/>
      <c r="E3395" s="141"/>
      <c r="F3395" s="141"/>
      <c r="G3395" s="141"/>
      <c r="H3395" s="141"/>
      <c r="I3395" s="141"/>
      <c r="J3395" s="141"/>
      <c r="K3395" s="141"/>
    </row>
    <row r="3396" spans="1:11" x14ac:dyDescent="0.25">
      <c r="A3396" s="148"/>
      <c r="B3396" s="148"/>
      <c r="C3396" s="148"/>
      <c r="D3396" s="148"/>
      <c r="E3396" s="141"/>
      <c r="F3396" s="141"/>
      <c r="G3396" s="141"/>
      <c r="H3396" s="141"/>
      <c r="I3396" s="141"/>
      <c r="J3396" s="141"/>
      <c r="K3396" s="141"/>
    </row>
    <row r="3397" spans="1:11" x14ac:dyDescent="0.25">
      <c r="A3397" s="148"/>
      <c r="B3397" s="148"/>
      <c r="C3397" s="148"/>
      <c r="D3397" s="148"/>
      <c r="E3397" s="141"/>
      <c r="F3397" s="141"/>
      <c r="G3397" s="141"/>
      <c r="H3397" s="141"/>
      <c r="I3397" s="141"/>
      <c r="J3397" s="141"/>
      <c r="K3397" s="141"/>
    </row>
    <row r="3398" spans="1:11" x14ac:dyDescent="0.25">
      <c r="A3398" s="148"/>
      <c r="B3398" s="148"/>
      <c r="C3398" s="148"/>
      <c r="D3398" s="148"/>
      <c r="E3398" s="141"/>
      <c r="F3398" s="141"/>
      <c r="G3398" s="141"/>
      <c r="H3398" s="141"/>
      <c r="I3398" s="141"/>
      <c r="J3398" s="141"/>
      <c r="K3398" s="141"/>
    </row>
    <row r="3399" spans="1:11" x14ac:dyDescent="0.25">
      <c r="A3399" s="148"/>
      <c r="B3399" s="148"/>
      <c r="C3399" s="148"/>
      <c r="D3399" s="148"/>
      <c r="E3399" s="141"/>
      <c r="F3399" s="141"/>
      <c r="G3399" s="141"/>
      <c r="H3399" s="141"/>
      <c r="I3399" s="141"/>
      <c r="J3399" s="141"/>
      <c r="K3399" s="141"/>
    </row>
    <row r="3400" spans="1:11" x14ac:dyDescent="0.25">
      <c r="A3400" s="148"/>
      <c r="B3400" s="148"/>
      <c r="C3400" s="148"/>
      <c r="D3400" s="148"/>
      <c r="E3400" s="141"/>
      <c r="F3400" s="141"/>
      <c r="G3400" s="141"/>
      <c r="H3400" s="141"/>
      <c r="I3400" s="141"/>
      <c r="J3400" s="141"/>
      <c r="K3400" s="141"/>
    </row>
    <row r="3401" spans="1:11" x14ac:dyDescent="0.25">
      <c r="A3401" s="148"/>
      <c r="B3401" s="148"/>
      <c r="C3401" s="148"/>
      <c r="D3401" s="148"/>
      <c r="E3401" s="141"/>
      <c r="F3401" s="141"/>
      <c r="G3401" s="141"/>
      <c r="H3401" s="141"/>
      <c r="I3401" s="141"/>
      <c r="J3401" s="141"/>
      <c r="K3401" s="141"/>
    </row>
    <row r="3402" spans="1:11" x14ac:dyDescent="0.25">
      <c r="A3402" s="148"/>
      <c r="B3402" s="148"/>
      <c r="C3402" s="148"/>
      <c r="D3402" s="148"/>
      <c r="E3402" s="141"/>
      <c r="F3402" s="141"/>
      <c r="G3402" s="141"/>
      <c r="H3402" s="141"/>
      <c r="I3402" s="141"/>
      <c r="J3402" s="141"/>
      <c r="K3402" s="141"/>
    </row>
    <row r="3403" spans="1:11" x14ac:dyDescent="0.25">
      <c r="A3403" s="148"/>
      <c r="B3403" s="148"/>
      <c r="C3403" s="148"/>
      <c r="D3403" s="148"/>
      <c r="E3403" s="141"/>
      <c r="F3403" s="141"/>
      <c r="G3403" s="141"/>
      <c r="H3403" s="141"/>
      <c r="I3403" s="141"/>
      <c r="J3403" s="141"/>
      <c r="K3403" s="141"/>
    </row>
    <row r="3404" spans="1:11" x14ac:dyDescent="0.25">
      <c r="A3404" s="148"/>
      <c r="B3404" s="148"/>
      <c r="C3404" s="148"/>
      <c r="D3404" s="148"/>
      <c r="E3404" s="141"/>
      <c r="F3404" s="141"/>
      <c r="G3404" s="141"/>
      <c r="H3404" s="141"/>
      <c r="I3404" s="141"/>
      <c r="J3404" s="141"/>
      <c r="K3404" s="141"/>
    </row>
    <row r="3405" spans="1:11" x14ac:dyDescent="0.25">
      <c r="A3405" s="148"/>
      <c r="B3405" s="148"/>
      <c r="C3405" s="148"/>
      <c r="D3405" s="148"/>
      <c r="E3405" s="141"/>
      <c r="F3405" s="141"/>
      <c r="G3405" s="141"/>
      <c r="H3405" s="141"/>
      <c r="I3405" s="141"/>
      <c r="J3405" s="141"/>
      <c r="K3405" s="141"/>
    </row>
    <row r="3406" spans="1:11" x14ac:dyDescent="0.25">
      <c r="A3406" s="148"/>
      <c r="B3406" s="148"/>
      <c r="C3406" s="148"/>
      <c r="D3406" s="148"/>
      <c r="E3406" s="141"/>
      <c r="F3406" s="141"/>
      <c r="G3406" s="141"/>
      <c r="H3406" s="141"/>
      <c r="I3406" s="141"/>
      <c r="J3406" s="141"/>
      <c r="K3406" s="141"/>
    </row>
    <row r="3407" spans="1:11" x14ac:dyDescent="0.25">
      <c r="A3407" s="148"/>
      <c r="B3407" s="148"/>
      <c r="C3407" s="148"/>
      <c r="D3407" s="148"/>
      <c r="E3407" s="141"/>
      <c r="F3407" s="141"/>
      <c r="G3407" s="141"/>
      <c r="H3407" s="141"/>
      <c r="I3407" s="141"/>
      <c r="J3407" s="141"/>
      <c r="K3407" s="141"/>
    </row>
    <row r="3408" spans="1:11" x14ac:dyDescent="0.25">
      <c r="A3408" s="148"/>
      <c r="B3408" s="148"/>
      <c r="C3408" s="148"/>
      <c r="D3408" s="148"/>
      <c r="E3408" s="141"/>
      <c r="F3408" s="141"/>
      <c r="G3408" s="141"/>
      <c r="H3408" s="141"/>
      <c r="I3408" s="141"/>
      <c r="J3408" s="141"/>
      <c r="K3408" s="141"/>
    </row>
    <row r="3409" spans="1:11" x14ac:dyDescent="0.25">
      <c r="A3409" s="148"/>
      <c r="B3409" s="148"/>
      <c r="C3409" s="148"/>
      <c r="D3409" s="148"/>
      <c r="E3409" s="141"/>
      <c r="F3409" s="141"/>
      <c r="G3409" s="141"/>
      <c r="H3409" s="141"/>
      <c r="I3409" s="141"/>
      <c r="J3409" s="141"/>
      <c r="K3409" s="141"/>
    </row>
    <row r="3410" spans="1:11" x14ac:dyDescent="0.25">
      <c r="A3410" s="148"/>
      <c r="B3410" s="148"/>
      <c r="C3410" s="148"/>
      <c r="D3410" s="148"/>
      <c r="E3410" s="141"/>
      <c r="F3410" s="141"/>
      <c r="G3410" s="141"/>
      <c r="H3410" s="141"/>
      <c r="I3410" s="141"/>
      <c r="J3410" s="141"/>
      <c r="K3410" s="141"/>
    </row>
    <row r="3411" spans="1:11" x14ac:dyDescent="0.25">
      <c r="A3411" s="148"/>
      <c r="B3411" s="148"/>
      <c r="C3411" s="148"/>
      <c r="D3411" s="148"/>
      <c r="E3411" s="141"/>
      <c r="F3411" s="141"/>
      <c r="G3411" s="141"/>
      <c r="H3411" s="141"/>
      <c r="I3411" s="141"/>
      <c r="J3411" s="141"/>
      <c r="K3411" s="141"/>
    </row>
    <row r="3412" spans="1:11" x14ac:dyDescent="0.25">
      <c r="A3412" s="148"/>
      <c r="B3412" s="148"/>
      <c r="C3412" s="148"/>
      <c r="D3412" s="148"/>
      <c r="E3412" s="141"/>
      <c r="F3412" s="141"/>
      <c r="G3412" s="141"/>
      <c r="H3412" s="141"/>
      <c r="I3412" s="141"/>
      <c r="J3412" s="141"/>
      <c r="K3412" s="141"/>
    </row>
    <row r="3413" spans="1:11" x14ac:dyDescent="0.25">
      <c r="A3413" s="148"/>
      <c r="B3413" s="148"/>
      <c r="C3413" s="148"/>
      <c r="D3413" s="148"/>
      <c r="E3413" s="141"/>
      <c r="F3413" s="141"/>
      <c r="G3413" s="141"/>
      <c r="H3413" s="141"/>
      <c r="I3413" s="141"/>
      <c r="J3413" s="141"/>
      <c r="K3413" s="141"/>
    </row>
    <row r="3414" spans="1:11" x14ac:dyDescent="0.25">
      <c r="A3414" s="148"/>
      <c r="B3414" s="148"/>
      <c r="C3414" s="148"/>
      <c r="D3414" s="148"/>
      <c r="E3414" s="141"/>
      <c r="F3414" s="141"/>
      <c r="G3414" s="141"/>
      <c r="H3414" s="141"/>
      <c r="I3414" s="141"/>
      <c r="J3414" s="141"/>
      <c r="K3414" s="141"/>
    </row>
    <row r="3415" spans="1:11" x14ac:dyDescent="0.25">
      <c r="A3415" s="148"/>
      <c r="B3415" s="148"/>
      <c r="C3415" s="148"/>
      <c r="D3415" s="148"/>
      <c r="E3415" s="141"/>
      <c r="F3415" s="141"/>
      <c r="G3415" s="141"/>
      <c r="H3415" s="141"/>
      <c r="I3415" s="141"/>
      <c r="J3415" s="141"/>
      <c r="K3415" s="141"/>
    </row>
    <row r="3416" spans="1:11" x14ac:dyDescent="0.25">
      <c r="A3416" s="148"/>
      <c r="B3416" s="148"/>
      <c r="C3416" s="148"/>
      <c r="D3416" s="148"/>
      <c r="E3416" s="141"/>
      <c r="F3416" s="141"/>
      <c r="G3416" s="141"/>
      <c r="H3416" s="141"/>
      <c r="I3416" s="141"/>
      <c r="J3416" s="141"/>
      <c r="K3416" s="141"/>
    </row>
    <row r="3417" spans="1:11" x14ac:dyDescent="0.25">
      <c r="A3417" s="148"/>
      <c r="B3417" s="148"/>
      <c r="C3417" s="148"/>
      <c r="D3417" s="148"/>
      <c r="E3417" s="141"/>
      <c r="F3417" s="141"/>
      <c r="G3417" s="141"/>
      <c r="H3417" s="141"/>
      <c r="I3417" s="141"/>
      <c r="J3417" s="141"/>
      <c r="K3417" s="141"/>
    </row>
    <row r="3418" spans="1:11" x14ac:dyDescent="0.25">
      <c r="A3418" s="148"/>
      <c r="B3418" s="148"/>
      <c r="C3418" s="148"/>
      <c r="D3418" s="148"/>
      <c r="E3418" s="141"/>
      <c r="F3418" s="141"/>
      <c r="G3418" s="141"/>
      <c r="H3418" s="141"/>
      <c r="I3418" s="141"/>
      <c r="J3418" s="141"/>
      <c r="K3418" s="141"/>
    </row>
    <row r="3419" spans="1:11" x14ac:dyDescent="0.25">
      <c r="A3419" s="148"/>
      <c r="B3419" s="148"/>
      <c r="C3419" s="148"/>
      <c r="D3419" s="148"/>
      <c r="E3419" s="141"/>
      <c r="F3419" s="141"/>
      <c r="G3419" s="141"/>
      <c r="H3419" s="141"/>
      <c r="I3419" s="141"/>
      <c r="J3419" s="141"/>
      <c r="K3419" s="141"/>
    </row>
    <row r="3420" spans="1:11" x14ac:dyDescent="0.25">
      <c r="A3420" s="148"/>
      <c r="B3420" s="148"/>
      <c r="C3420" s="148"/>
      <c r="D3420" s="148"/>
      <c r="E3420" s="141"/>
      <c r="F3420" s="141"/>
      <c r="G3420" s="141"/>
      <c r="H3420" s="141"/>
      <c r="I3420" s="141"/>
      <c r="J3420" s="141"/>
      <c r="K3420" s="141"/>
    </row>
    <row r="3421" spans="1:11" x14ac:dyDescent="0.25">
      <c r="A3421" s="148"/>
      <c r="B3421" s="148"/>
      <c r="C3421" s="148"/>
      <c r="D3421" s="148"/>
      <c r="E3421" s="141"/>
      <c r="F3421" s="141"/>
      <c r="G3421" s="141"/>
      <c r="H3421" s="141"/>
      <c r="I3421" s="141"/>
      <c r="J3421" s="141"/>
      <c r="K3421" s="141"/>
    </row>
    <row r="3422" spans="1:11" x14ac:dyDescent="0.25">
      <c r="A3422" s="148"/>
      <c r="B3422" s="148"/>
      <c r="C3422" s="148"/>
      <c r="D3422" s="148"/>
      <c r="E3422" s="141"/>
      <c r="F3422" s="141"/>
      <c r="G3422" s="141"/>
      <c r="H3422" s="141"/>
      <c r="I3422" s="141"/>
      <c r="J3422" s="141"/>
      <c r="K3422" s="141"/>
    </row>
    <row r="3423" spans="1:11" x14ac:dyDescent="0.25">
      <c r="A3423" s="148"/>
      <c r="B3423" s="148"/>
      <c r="C3423" s="148"/>
      <c r="D3423" s="148"/>
      <c r="E3423" s="141"/>
      <c r="F3423" s="141"/>
      <c r="G3423" s="141"/>
      <c r="H3423" s="141"/>
      <c r="I3423" s="141"/>
      <c r="J3423" s="141"/>
      <c r="K3423" s="141"/>
    </row>
    <row r="3424" spans="1:11" x14ac:dyDescent="0.25">
      <c r="A3424" s="148"/>
      <c r="B3424" s="148"/>
      <c r="C3424" s="148"/>
      <c r="D3424" s="148"/>
      <c r="E3424" s="141"/>
      <c r="F3424" s="141"/>
      <c r="G3424" s="141"/>
      <c r="H3424" s="141"/>
      <c r="I3424" s="141"/>
      <c r="J3424" s="141"/>
      <c r="K3424" s="141"/>
    </row>
    <row r="3425" spans="1:11" x14ac:dyDescent="0.25">
      <c r="A3425" s="148"/>
      <c r="B3425" s="148"/>
      <c r="C3425" s="148"/>
      <c r="D3425" s="148"/>
      <c r="E3425" s="141"/>
      <c r="F3425" s="141"/>
      <c r="G3425" s="141"/>
      <c r="H3425" s="141"/>
      <c r="I3425" s="141"/>
      <c r="J3425" s="141"/>
      <c r="K3425" s="141"/>
    </row>
    <row r="3426" spans="1:11" x14ac:dyDescent="0.25">
      <c r="A3426" s="148"/>
      <c r="B3426" s="148"/>
      <c r="C3426" s="148"/>
      <c r="D3426" s="148"/>
      <c r="E3426" s="141"/>
      <c r="F3426" s="141"/>
      <c r="G3426" s="141"/>
      <c r="H3426" s="141"/>
      <c r="I3426" s="141"/>
      <c r="J3426" s="141"/>
      <c r="K3426" s="141"/>
    </row>
    <row r="3427" spans="1:11" x14ac:dyDescent="0.25">
      <c r="A3427" s="148"/>
      <c r="B3427" s="148"/>
      <c r="C3427" s="148"/>
      <c r="D3427" s="148"/>
      <c r="E3427" s="141"/>
      <c r="F3427" s="141"/>
      <c r="G3427" s="141"/>
      <c r="H3427" s="141"/>
      <c r="I3427" s="141"/>
      <c r="J3427" s="141"/>
      <c r="K3427" s="141"/>
    </row>
    <row r="3428" spans="1:11" x14ac:dyDescent="0.25">
      <c r="A3428" s="148"/>
      <c r="B3428" s="148"/>
      <c r="C3428" s="148"/>
      <c r="D3428" s="148"/>
      <c r="E3428" s="141"/>
      <c r="F3428" s="141"/>
      <c r="G3428" s="141"/>
      <c r="H3428" s="141"/>
      <c r="I3428" s="141"/>
      <c r="J3428" s="141"/>
      <c r="K3428" s="141"/>
    </row>
    <row r="3429" spans="1:11" x14ac:dyDescent="0.25">
      <c r="A3429" s="148"/>
      <c r="B3429" s="148"/>
      <c r="C3429" s="148"/>
      <c r="D3429" s="148"/>
      <c r="E3429" s="141"/>
      <c r="F3429" s="141"/>
      <c r="G3429" s="141"/>
      <c r="H3429" s="141"/>
      <c r="I3429" s="141"/>
      <c r="J3429" s="141"/>
      <c r="K3429" s="141"/>
    </row>
    <row r="3430" spans="1:11" x14ac:dyDescent="0.25">
      <c r="A3430" s="148"/>
      <c r="B3430" s="148"/>
      <c r="C3430" s="148"/>
      <c r="D3430" s="148"/>
      <c r="E3430" s="141"/>
      <c r="F3430" s="141"/>
      <c r="G3430" s="141"/>
      <c r="H3430" s="141"/>
      <c r="I3430" s="141"/>
      <c r="J3430" s="141"/>
      <c r="K3430" s="141"/>
    </row>
    <row r="3431" spans="1:11" x14ac:dyDescent="0.25">
      <c r="A3431" s="148"/>
      <c r="B3431" s="148"/>
      <c r="C3431" s="148"/>
      <c r="D3431" s="148"/>
      <c r="E3431" s="141"/>
      <c r="F3431" s="141"/>
      <c r="G3431" s="141"/>
      <c r="H3431" s="141"/>
      <c r="I3431" s="141"/>
      <c r="J3431" s="141"/>
      <c r="K3431" s="141"/>
    </row>
    <row r="3432" spans="1:11" x14ac:dyDescent="0.25">
      <c r="A3432" s="148"/>
      <c r="B3432" s="148"/>
      <c r="C3432" s="148"/>
      <c r="D3432" s="148"/>
      <c r="E3432" s="141"/>
      <c r="F3432" s="141"/>
      <c r="G3432" s="141"/>
      <c r="H3432" s="141"/>
      <c r="I3432" s="141"/>
      <c r="J3432" s="141"/>
      <c r="K3432" s="141"/>
    </row>
    <row r="3433" spans="1:11" x14ac:dyDescent="0.25">
      <c r="A3433" s="148"/>
      <c r="B3433" s="148"/>
      <c r="C3433" s="148"/>
      <c r="D3433" s="148"/>
      <c r="E3433" s="141"/>
      <c r="F3433" s="141"/>
      <c r="G3433" s="141"/>
      <c r="H3433" s="141"/>
      <c r="I3433" s="141"/>
      <c r="J3433" s="141"/>
      <c r="K3433" s="141"/>
    </row>
    <row r="3434" spans="1:11" x14ac:dyDescent="0.25">
      <c r="A3434" s="148"/>
      <c r="B3434" s="148"/>
      <c r="C3434" s="148"/>
      <c r="D3434" s="148"/>
      <c r="E3434" s="141"/>
      <c r="F3434" s="141"/>
      <c r="G3434" s="141"/>
      <c r="H3434" s="141"/>
      <c r="I3434" s="141"/>
      <c r="J3434" s="141"/>
      <c r="K3434" s="141"/>
    </row>
    <row r="3435" spans="1:11" x14ac:dyDescent="0.25">
      <c r="A3435" s="148"/>
      <c r="B3435" s="148"/>
      <c r="C3435" s="148"/>
      <c r="D3435" s="148"/>
      <c r="E3435" s="141"/>
      <c r="F3435" s="141"/>
      <c r="G3435" s="141"/>
      <c r="H3435" s="141"/>
      <c r="I3435" s="141"/>
      <c r="J3435" s="141"/>
      <c r="K3435" s="141"/>
    </row>
    <row r="3436" spans="1:11" x14ac:dyDescent="0.25">
      <c r="A3436" s="148"/>
      <c r="B3436" s="148"/>
      <c r="C3436" s="148"/>
      <c r="D3436" s="148"/>
      <c r="E3436" s="141"/>
      <c r="F3436" s="141"/>
      <c r="G3436" s="141"/>
      <c r="H3436" s="141"/>
      <c r="I3436" s="141"/>
      <c r="J3436" s="141"/>
      <c r="K3436" s="141"/>
    </row>
    <row r="3437" spans="1:11" x14ac:dyDescent="0.25">
      <c r="A3437" s="148"/>
      <c r="B3437" s="148"/>
      <c r="C3437" s="148"/>
      <c r="D3437" s="148"/>
      <c r="E3437" s="141"/>
      <c r="F3437" s="141"/>
      <c r="G3437" s="141"/>
      <c r="H3437" s="141"/>
      <c r="I3437" s="141"/>
      <c r="J3437" s="141"/>
      <c r="K3437" s="141"/>
    </row>
    <row r="3438" spans="1:11" x14ac:dyDescent="0.25">
      <c r="A3438" s="148"/>
      <c r="B3438" s="148"/>
      <c r="C3438" s="148"/>
      <c r="D3438" s="148"/>
      <c r="E3438" s="141"/>
      <c r="F3438" s="141"/>
      <c r="G3438" s="141"/>
      <c r="H3438" s="141"/>
      <c r="I3438" s="141"/>
      <c r="J3438" s="141"/>
      <c r="K3438" s="141"/>
    </row>
    <row r="3439" spans="1:11" x14ac:dyDescent="0.25">
      <c r="A3439" s="148"/>
      <c r="B3439" s="148"/>
      <c r="C3439" s="148"/>
      <c r="D3439" s="148"/>
      <c r="E3439" s="141"/>
      <c r="F3439" s="141"/>
      <c r="G3439" s="141"/>
      <c r="H3439" s="141"/>
      <c r="I3439" s="141"/>
      <c r="J3439" s="141"/>
      <c r="K3439" s="141"/>
    </row>
    <row r="3440" spans="1:11" x14ac:dyDescent="0.25">
      <c r="A3440" s="148"/>
      <c r="B3440" s="148"/>
      <c r="C3440" s="148"/>
      <c r="D3440" s="148"/>
      <c r="E3440" s="141"/>
      <c r="F3440" s="141"/>
      <c r="G3440" s="141"/>
      <c r="H3440" s="141"/>
      <c r="I3440" s="141"/>
      <c r="J3440" s="141"/>
      <c r="K3440" s="141"/>
    </row>
    <row r="3441" spans="1:11" x14ac:dyDescent="0.25">
      <c r="A3441" s="148"/>
      <c r="B3441" s="148"/>
      <c r="C3441" s="148"/>
      <c r="D3441" s="148"/>
      <c r="E3441" s="141"/>
      <c r="F3441" s="141"/>
      <c r="G3441" s="141"/>
      <c r="H3441" s="141"/>
      <c r="I3441" s="141"/>
      <c r="J3441" s="141"/>
      <c r="K3441" s="141"/>
    </row>
    <row r="3442" spans="1:11" x14ac:dyDescent="0.25">
      <c r="A3442" s="148"/>
      <c r="B3442" s="148"/>
      <c r="C3442" s="148"/>
      <c r="D3442" s="148"/>
      <c r="E3442" s="141"/>
      <c r="F3442" s="141"/>
      <c r="G3442" s="141"/>
      <c r="H3442" s="141"/>
      <c r="I3442" s="141"/>
      <c r="J3442" s="141"/>
      <c r="K3442" s="141"/>
    </row>
    <row r="3443" spans="1:11" x14ac:dyDescent="0.25">
      <c r="A3443" s="148"/>
      <c r="B3443" s="148"/>
      <c r="C3443" s="148"/>
      <c r="D3443" s="148"/>
      <c r="E3443" s="141"/>
      <c r="F3443" s="141"/>
      <c r="G3443" s="141"/>
      <c r="H3443" s="141"/>
      <c r="I3443" s="141"/>
      <c r="J3443" s="141"/>
      <c r="K3443" s="141"/>
    </row>
    <row r="3444" spans="1:11" x14ac:dyDescent="0.25">
      <c r="A3444" s="148"/>
      <c r="B3444" s="148"/>
      <c r="C3444" s="148"/>
      <c r="D3444" s="148"/>
      <c r="E3444" s="141"/>
      <c r="F3444" s="141"/>
      <c r="G3444" s="141"/>
      <c r="H3444" s="141"/>
      <c r="I3444" s="141"/>
      <c r="J3444" s="141"/>
      <c r="K3444" s="141"/>
    </row>
    <row r="3445" spans="1:11" x14ac:dyDescent="0.25">
      <c r="A3445" s="148"/>
      <c r="B3445" s="148"/>
      <c r="C3445" s="148"/>
      <c r="D3445" s="148"/>
      <c r="E3445" s="141"/>
      <c r="F3445" s="141"/>
      <c r="G3445" s="141"/>
      <c r="H3445" s="141"/>
      <c r="I3445" s="141"/>
      <c r="J3445" s="141"/>
      <c r="K3445" s="141"/>
    </row>
    <row r="3446" spans="1:11" x14ac:dyDescent="0.25">
      <c r="A3446" s="148"/>
      <c r="B3446" s="148"/>
      <c r="C3446" s="148"/>
      <c r="D3446" s="148"/>
      <c r="E3446" s="141"/>
      <c r="F3446" s="141"/>
      <c r="G3446" s="141"/>
      <c r="H3446" s="141"/>
      <c r="I3446" s="141"/>
      <c r="J3446" s="141"/>
      <c r="K3446" s="141"/>
    </row>
    <row r="3447" spans="1:11" x14ac:dyDescent="0.25">
      <c r="A3447" s="148"/>
      <c r="B3447" s="148"/>
      <c r="C3447" s="148"/>
      <c r="D3447" s="148"/>
      <c r="E3447" s="141"/>
      <c r="F3447" s="141"/>
      <c r="G3447" s="141"/>
      <c r="H3447" s="141"/>
      <c r="I3447" s="141"/>
      <c r="J3447" s="141"/>
      <c r="K3447" s="141"/>
    </row>
    <row r="3448" spans="1:11" x14ac:dyDescent="0.25">
      <c r="A3448" s="148"/>
      <c r="B3448" s="148"/>
      <c r="C3448" s="148"/>
      <c r="D3448" s="148"/>
      <c r="E3448" s="141"/>
      <c r="F3448" s="141"/>
      <c r="G3448" s="141"/>
      <c r="H3448" s="141"/>
      <c r="I3448" s="141"/>
      <c r="J3448" s="141"/>
      <c r="K3448" s="141"/>
    </row>
    <row r="3449" spans="1:11" x14ac:dyDescent="0.25">
      <c r="A3449" s="148"/>
      <c r="B3449" s="148"/>
      <c r="C3449" s="148"/>
      <c r="D3449" s="148"/>
      <c r="E3449" s="141"/>
      <c r="F3449" s="141"/>
      <c r="G3449" s="141"/>
      <c r="H3449" s="141"/>
      <c r="I3449" s="141"/>
      <c r="J3449" s="141"/>
      <c r="K3449" s="141"/>
    </row>
    <row r="3450" spans="1:11" x14ac:dyDescent="0.25">
      <c r="A3450" s="148"/>
      <c r="B3450" s="148"/>
      <c r="C3450" s="148"/>
      <c r="D3450" s="148"/>
      <c r="E3450" s="141"/>
      <c r="F3450" s="141"/>
      <c r="G3450" s="141"/>
      <c r="H3450" s="141"/>
      <c r="I3450" s="141"/>
      <c r="J3450" s="141"/>
      <c r="K3450" s="141"/>
    </row>
    <row r="3451" spans="1:11" x14ac:dyDescent="0.25">
      <c r="A3451" s="148"/>
      <c r="B3451" s="148"/>
      <c r="C3451" s="148"/>
      <c r="D3451" s="148"/>
      <c r="E3451" s="141"/>
      <c r="F3451" s="141"/>
      <c r="G3451" s="141"/>
      <c r="H3451" s="141"/>
      <c r="I3451" s="141"/>
      <c r="J3451" s="141"/>
      <c r="K3451" s="141"/>
    </row>
    <row r="3452" spans="1:11" x14ac:dyDescent="0.25">
      <c r="A3452" s="148"/>
      <c r="B3452" s="148"/>
      <c r="C3452" s="148"/>
      <c r="D3452" s="148"/>
      <c r="E3452" s="141"/>
      <c r="F3452" s="141"/>
      <c r="G3452" s="141"/>
      <c r="H3452" s="141"/>
      <c r="I3452" s="141"/>
      <c r="J3452" s="141"/>
      <c r="K3452" s="141"/>
    </row>
    <row r="3453" spans="1:11" x14ac:dyDescent="0.25">
      <c r="A3453" s="148"/>
      <c r="B3453" s="148"/>
      <c r="C3453" s="148"/>
      <c r="D3453" s="148"/>
      <c r="E3453" s="141"/>
      <c r="F3453" s="141"/>
      <c r="G3453" s="141"/>
      <c r="H3453" s="141"/>
      <c r="I3453" s="141"/>
      <c r="J3453" s="141"/>
      <c r="K3453" s="141"/>
    </row>
    <row r="3454" spans="1:11" x14ac:dyDescent="0.25">
      <c r="A3454" s="148"/>
      <c r="B3454" s="148"/>
      <c r="C3454" s="148"/>
      <c r="D3454" s="148"/>
      <c r="E3454" s="141"/>
      <c r="F3454" s="141"/>
      <c r="G3454" s="141"/>
      <c r="H3454" s="141"/>
      <c r="I3454" s="141"/>
      <c r="J3454" s="141"/>
      <c r="K3454" s="141"/>
    </row>
    <row r="3455" spans="1:11" x14ac:dyDescent="0.25">
      <c r="A3455" s="148"/>
      <c r="B3455" s="148"/>
      <c r="C3455" s="148"/>
      <c r="D3455" s="148"/>
      <c r="E3455" s="141"/>
      <c r="F3455" s="141"/>
      <c r="G3455" s="141"/>
      <c r="H3455" s="141"/>
      <c r="I3455" s="141"/>
      <c r="J3455" s="141"/>
      <c r="K3455" s="141"/>
    </row>
    <row r="3456" spans="1:11" x14ac:dyDescent="0.25">
      <c r="A3456" s="148"/>
      <c r="B3456" s="148"/>
      <c r="C3456" s="148"/>
      <c r="D3456" s="148"/>
      <c r="E3456" s="141"/>
      <c r="F3456" s="141"/>
      <c r="G3456" s="141"/>
      <c r="H3456" s="141"/>
      <c r="I3456" s="141"/>
      <c r="J3456" s="141"/>
      <c r="K3456" s="141"/>
    </row>
    <row r="3457" spans="1:11" x14ac:dyDescent="0.25">
      <c r="A3457" s="148"/>
      <c r="B3457" s="148"/>
      <c r="C3457" s="148"/>
      <c r="D3457" s="148"/>
      <c r="E3457" s="141"/>
      <c r="F3457" s="141"/>
      <c r="G3457" s="141"/>
      <c r="H3457" s="141"/>
      <c r="I3457" s="141"/>
      <c r="J3457" s="141"/>
      <c r="K3457" s="141"/>
    </row>
    <row r="3458" spans="1:11" x14ac:dyDescent="0.25">
      <c r="A3458" s="148"/>
      <c r="B3458" s="148"/>
      <c r="C3458" s="148"/>
      <c r="D3458" s="148"/>
      <c r="E3458" s="141"/>
      <c r="F3458" s="141"/>
      <c r="G3458" s="141"/>
      <c r="H3458" s="141"/>
      <c r="I3458" s="141"/>
      <c r="J3458" s="141"/>
      <c r="K3458" s="141"/>
    </row>
    <row r="3459" spans="1:11" x14ac:dyDescent="0.25">
      <c r="A3459" s="148"/>
      <c r="B3459" s="148"/>
      <c r="C3459" s="148"/>
      <c r="D3459" s="148"/>
      <c r="E3459" s="141"/>
      <c r="F3459" s="141"/>
      <c r="G3459" s="141"/>
      <c r="H3459" s="141"/>
      <c r="I3459" s="141"/>
      <c r="J3459" s="141"/>
      <c r="K3459" s="141"/>
    </row>
    <row r="3460" spans="1:11" x14ac:dyDescent="0.25">
      <c r="A3460" s="148"/>
      <c r="B3460" s="148"/>
      <c r="C3460" s="148"/>
      <c r="D3460" s="148"/>
      <c r="E3460" s="141"/>
      <c r="F3460" s="141"/>
      <c r="G3460" s="141"/>
      <c r="H3460" s="141"/>
      <c r="I3460" s="141"/>
      <c r="J3460" s="141"/>
      <c r="K3460" s="141"/>
    </row>
    <row r="3461" spans="1:11" x14ac:dyDescent="0.25">
      <c r="A3461" s="148"/>
      <c r="B3461" s="148"/>
      <c r="C3461" s="148"/>
      <c r="D3461" s="148"/>
      <c r="E3461" s="141"/>
      <c r="F3461" s="141"/>
      <c r="G3461" s="141"/>
      <c r="H3461" s="141"/>
      <c r="I3461" s="141"/>
      <c r="J3461" s="141"/>
      <c r="K3461" s="141"/>
    </row>
    <row r="3462" spans="1:11" x14ac:dyDescent="0.25">
      <c r="A3462" s="148"/>
      <c r="B3462" s="148"/>
      <c r="C3462" s="148"/>
      <c r="D3462" s="148"/>
      <c r="E3462" s="141"/>
      <c r="F3462" s="141"/>
      <c r="G3462" s="141"/>
      <c r="H3462" s="141"/>
      <c r="I3462" s="141"/>
      <c r="J3462" s="141"/>
      <c r="K3462" s="141"/>
    </row>
    <row r="3463" spans="1:11" x14ac:dyDescent="0.25">
      <c r="A3463" s="148"/>
      <c r="B3463" s="148"/>
      <c r="C3463" s="148"/>
      <c r="D3463" s="148"/>
      <c r="E3463" s="141"/>
      <c r="F3463" s="141"/>
      <c r="G3463" s="141"/>
      <c r="H3463" s="141"/>
      <c r="I3463" s="141"/>
      <c r="J3463" s="141"/>
      <c r="K3463" s="141"/>
    </row>
    <row r="3464" spans="1:11" x14ac:dyDescent="0.25">
      <c r="A3464" s="148"/>
      <c r="B3464" s="148"/>
      <c r="C3464" s="148"/>
      <c r="D3464" s="148"/>
      <c r="E3464" s="141"/>
      <c r="F3464" s="141"/>
      <c r="G3464" s="141"/>
      <c r="H3464" s="141"/>
      <c r="I3464" s="141"/>
      <c r="J3464" s="141"/>
      <c r="K3464" s="141"/>
    </row>
    <row r="3465" spans="1:11" x14ac:dyDescent="0.25">
      <c r="A3465" s="148"/>
      <c r="B3465" s="148"/>
      <c r="C3465" s="148"/>
      <c r="D3465" s="148"/>
      <c r="E3465" s="141"/>
      <c r="F3465" s="141"/>
      <c r="G3465" s="141"/>
      <c r="H3465" s="141"/>
      <c r="I3465" s="141"/>
      <c r="J3465" s="141"/>
      <c r="K3465" s="141"/>
    </row>
    <row r="3466" spans="1:11" x14ac:dyDescent="0.25">
      <c r="A3466" s="148"/>
      <c r="B3466" s="148"/>
      <c r="C3466" s="148"/>
      <c r="D3466" s="148"/>
      <c r="E3466" s="141"/>
      <c r="F3466" s="141"/>
      <c r="G3466" s="141"/>
      <c r="H3466" s="141"/>
      <c r="I3466" s="141"/>
      <c r="J3466" s="141"/>
      <c r="K3466" s="141"/>
    </row>
    <row r="3467" spans="1:11" x14ac:dyDescent="0.25">
      <c r="A3467" s="148"/>
      <c r="B3467" s="148"/>
      <c r="C3467" s="148"/>
      <c r="D3467" s="148"/>
      <c r="E3467" s="141"/>
      <c r="F3467" s="141"/>
      <c r="G3467" s="141"/>
      <c r="H3467" s="141"/>
      <c r="I3467" s="141"/>
      <c r="J3467" s="141"/>
      <c r="K3467" s="141"/>
    </row>
    <row r="3468" spans="1:11" x14ac:dyDescent="0.25">
      <c r="A3468" s="148"/>
      <c r="B3468" s="148"/>
      <c r="C3468" s="148"/>
      <c r="D3468" s="148"/>
      <c r="E3468" s="141"/>
      <c r="F3468" s="141"/>
      <c r="G3468" s="141"/>
      <c r="H3468" s="141"/>
      <c r="I3468" s="141"/>
      <c r="J3468" s="141"/>
      <c r="K3468" s="141"/>
    </row>
    <row r="3469" spans="1:11" x14ac:dyDescent="0.25">
      <c r="A3469" s="148"/>
      <c r="B3469" s="148"/>
      <c r="C3469" s="148"/>
      <c r="D3469" s="148"/>
      <c r="E3469" s="141"/>
      <c r="F3469" s="141"/>
      <c r="G3469" s="141"/>
      <c r="H3469" s="141"/>
      <c r="I3469" s="141"/>
      <c r="J3469" s="141"/>
      <c r="K3469" s="141"/>
    </row>
    <row r="3470" spans="1:11" x14ac:dyDescent="0.25">
      <c r="A3470" s="148"/>
      <c r="B3470" s="148"/>
      <c r="C3470" s="148"/>
      <c r="D3470" s="148"/>
      <c r="E3470" s="141"/>
      <c r="F3470" s="141"/>
      <c r="G3470" s="141"/>
      <c r="H3470" s="141"/>
      <c r="I3470" s="141"/>
      <c r="J3470" s="141"/>
      <c r="K3470" s="141"/>
    </row>
    <row r="3471" spans="1:11" x14ac:dyDescent="0.25">
      <c r="A3471" s="148"/>
      <c r="B3471" s="148"/>
      <c r="C3471" s="148"/>
      <c r="D3471" s="148"/>
      <c r="E3471" s="141"/>
      <c r="F3471" s="141"/>
      <c r="G3471" s="141"/>
      <c r="H3471" s="141"/>
      <c r="I3471" s="141"/>
      <c r="J3471" s="141"/>
      <c r="K3471" s="141"/>
    </row>
    <row r="3472" spans="1:11" x14ac:dyDescent="0.25">
      <c r="A3472" s="148"/>
      <c r="B3472" s="148"/>
      <c r="C3472" s="148"/>
      <c r="D3472" s="148"/>
      <c r="E3472" s="141"/>
      <c r="F3472" s="141"/>
      <c r="G3472" s="141"/>
      <c r="H3472" s="141"/>
      <c r="I3472" s="141"/>
      <c r="J3472" s="141"/>
      <c r="K3472" s="141"/>
    </row>
    <row r="3473" spans="1:11" x14ac:dyDescent="0.25">
      <c r="A3473" s="148"/>
      <c r="B3473" s="148"/>
      <c r="C3473" s="148"/>
      <c r="D3473" s="148"/>
      <c r="E3473" s="141"/>
      <c r="F3473" s="141"/>
      <c r="G3473" s="141"/>
      <c r="H3473" s="141"/>
      <c r="I3473" s="141"/>
      <c r="J3473" s="141"/>
      <c r="K3473" s="141"/>
    </row>
    <row r="3474" spans="1:11" x14ac:dyDescent="0.25">
      <c r="A3474" s="148"/>
      <c r="B3474" s="148"/>
      <c r="C3474" s="148"/>
      <c r="D3474" s="148"/>
      <c r="E3474" s="141"/>
      <c r="F3474" s="141"/>
      <c r="G3474" s="141"/>
      <c r="H3474" s="141"/>
      <c r="I3474" s="141"/>
      <c r="J3474" s="141"/>
      <c r="K3474" s="141"/>
    </row>
    <row r="3475" spans="1:11" x14ac:dyDescent="0.25">
      <c r="A3475" s="148"/>
      <c r="B3475" s="148"/>
      <c r="C3475" s="148"/>
      <c r="D3475" s="148"/>
      <c r="E3475" s="141"/>
      <c r="F3475" s="141"/>
      <c r="G3475" s="141"/>
      <c r="H3475" s="141"/>
      <c r="I3475" s="141"/>
      <c r="J3475" s="141"/>
      <c r="K3475" s="141"/>
    </row>
    <row r="3476" spans="1:11" x14ac:dyDescent="0.25">
      <c r="A3476" s="148"/>
      <c r="B3476" s="148"/>
      <c r="C3476" s="148"/>
      <c r="D3476" s="148"/>
      <c r="E3476" s="141"/>
      <c r="F3476" s="141"/>
      <c r="G3476" s="141"/>
      <c r="H3476" s="141"/>
      <c r="I3476" s="141"/>
      <c r="J3476" s="141"/>
      <c r="K3476" s="141"/>
    </row>
    <row r="3477" spans="1:11" x14ac:dyDescent="0.25">
      <c r="A3477" s="148"/>
      <c r="B3477" s="148"/>
      <c r="C3477" s="148"/>
      <c r="D3477" s="148"/>
      <c r="E3477" s="141"/>
      <c r="F3477" s="141"/>
      <c r="G3477" s="141"/>
      <c r="H3477" s="141"/>
      <c r="I3477" s="141"/>
      <c r="J3477" s="141"/>
      <c r="K3477" s="141"/>
    </row>
    <row r="3478" spans="1:11" x14ac:dyDescent="0.25">
      <c r="A3478" s="148"/>
      <c r="B3478" s="148"/>
      <c r="C3478" s="148"/>
      <c r="D3478" s="148"/>
      <c r="E3478" s="141"/>
      <c r="F3478" s="141"/>
      <c r="G3478" s="141"/>
      <c r="H3478" s="141"/>
      <c r="I3478" s="141"/>
      <c r="J3478" s="141"/>
      <c r="K3478" s="141"/>
    </row>
    <row r="3479" spans="1:11" x14ac:dyDescent="0.25">
      <c r="A3479" s="148"/>
      <c r="B3479" s="148"/>
      <c r="C3479" s="148"/>
      <c r="D3479" s="148"/>
      <c r="E3479" s="141"/>
      <c r="F3479" s="141"/>
      <c r="G3479" s="141"/>
      <c r="H3479" s="141"/>
      <c r="I3479" s="141"/>
      <c r="J3479" s="141"/>
      <c r="K3479" s="141"/>
    </row>
    <row r="3480" spans="1:11" x14ac:dyDescent="0.25">
      <c r="A3480" s="148"/>
      <c r="B3480" s="148"/>
      <c r="C3480" s="148"/>
      <c r="D3480" s="148"/>
      <c r="E3480" s="141"/>
      <c r="F3480" s="141"/>
      <c r="G3480" s="141"/>
      <c r="H3480" s="141"/>
      <c r="I3480" s="141"/>
      <c r="J3480" s="141"/>
      <c r="K3480" s="141"/>
    </row>
    <row r="3481" spans="1:11" x14ac:dyDescent="0.25">
      <c r="A3481" s="148"/>
      <c r="B3481" s="148"/>
      <c r="C3481" s="148"/>
      <c r="D3481" s="148"/>
      <c r="E3481" s="141"/>
      <c r="F3481" s="141"/>
      <c r="G3481" s="141"/>
      <c r="H3481" s="141"/>
      <c r="I3481" s="141"/>
      <c r="J3481" s="141"/>
      <c r="K3481" s="141"/>
    </row>
    <row r="3482" spans="1:11" x14ac:dyDescent="0.25">
      <c r="A3482" s="148"/>
      <c r="B3482" s="148"/>
      <c r="C3482" s="148"/>
      <c r="D3482" s="148"/>
      <c r="E3482" s="141"/>
      <c r="F3482" s="141"/>
      <c r="G3482" s="141"/>
      <c r="H3482" s="141"/>
      <c r="I3482" s="141"/>
      <c r="J3482" s="141"/>
      <c r="K3482" s="141"/>
    </row>
    <row r="3483" spans="1:11" x14ac:dyDescent="0.25">
      <c r="A3483" s="148"/>
      <c r="B3483" s="148"/>
      <c r="C3483" s="148"/>
      <c r="D3483" s="148"/>
      <c r="E3483" s="141"/>
      <c r="F3483" s="141"/>
      <c r="G3483" s="141"/>
      <c r="H3483" s="141"/>
      <c r="I3483" s="141"/>
      <c r="J3483" s="141"/>
      <c r="K3483" s="141"/>
    </row>
    <row r="3484" spans="1:11" x14ac:dyDescent="0.25">
      <c r="A3484" s="148"/>
      <c r="B3484" s="148"/>
      <c r="C3484" s="148"/>
      <c r="D3484" s="148"/>
      <c r="E3484" s="141"/>
      <c r="F3484" s="141"/>
      <c r="G3484" s="141"/>
      <c r="H3484" s="141"/>
      <c r="I3484" s="141"/>
      <c r="J3484" s="141"/>
      <c r="K3484" s="141"/>
    </row>
    <row r="3485" spans="1:11" x14ac:dyDescent="0.25">
      <c r="A3485" s="148"/>
      <c r="B3485" s="148"/>
      <c r="C3485" s="148"/>
      <c r="D3485" s="148"/>
      <c r="E3485" s="141"/>
      <c r="F3485" s="141"/>
      <c r="G3485" s="141"/>
      <c r="H3485" s="141"/>
      <c r="I3485" s="141"/>
      <c r="J3485" s="141"/>
      <c r="K3485" s="141"/>
    </row>
    <row r="3486" spans="1:11" x14ac:dyDescent="0.25">
      <c r="A3486" s="148"/>
      <c r="B3486" s="148"/>
      <c r="C3486" s="148"/>
      <c r="D3486" s="148"/>
      <c r="E3486" s="141"/>
      <c r="F3486" s="141"/>
      <c r="G3486" s="141"/>
      <c r="H3486" s="141"/>
      <c r="I3486" s="141"/>
      <c r="J3486" s="141"/>
      <c r="K3486" s="141"/>
    </row>
    <row r="3487" spans="1:11" x14ac:dyDescent="0.25">
      <c r="A3487" s="148"/>
      <c r="B3487" s="148"/>
      <c r="C3487" s="148"/>
      <c r="D3487" s="148"/>
      <c r="E3487" s="141"/>
      <c r="F3487" s="141"/>
      <c r="G3487" s="141"/>
      <c r="H3487" s="141"/>
      <c r="I3487" s="141"/>
      <c r="J3487" s="141"/>
      <c r="K3487" s="141"/>
    </row>
    <row r="3488" spans="1:11" x14ac:dyDescent="0.25">
      <c r="A3488" s="148"/>
      <c r="B3488" s="148"/>
      <c r="C3488" s="148"/>
      <c r="D3488" s="148"/>
      <c r="E3488" s="141"/>
      <c r="F3488" s="141"/>
      <c r="G3488" s="141"/>
      <c r="H3488" s="141"/>
      <c r="I3488" s="141"/>
      <c r="J3488" s="141"/>
      <c r="K3488" s="141"/>
    </row>
    <row r="3489" spans="1:11" x14ac:dyDescent="0.25">
      <c r="A3489" s="148"/>
      <c r="B3489" s="148"/>
      <c r="C3489" s="148"/>
      <c r="D3489" s="148"/>
      <c r="E3489" s="141"/>
      <c r="F3489" s="141"/>
      <c r="G3489" s="141"/>
      <c r="H3489" s="141"/>
      <c r="I3489" s="141"/>
      <c r="J3489" s="141"/>
      <c r="K3489" s="141"/>
    </row>
    <row r="3490" spans="1:11" x14ac:dyDescent="0.25">
      <c r="A3490" s="148"/>
      <c r="B3490" s="148"/>
      <c r="C3490" s="148"/>
      <c r="D3490" s="148"/>
      <c r="E3490" s="141"/>
      <c r="F3490" s="141"/>
      <c r="G3490" s="141"/>
      <c r="H3490" s="141"/>
      <c r="I3490" s="141"/>
      <c r="J3490" s="141"/>
      <c r="K3490" s="141"/>
    </row>
    <row r="3491" spans="1:11" x14ac:dyDescent="0.25">
      <c r="A3491" s="148"/>
      <c r="B3491" s="148"/>
      <c r="C3491" s="148"/>
      <c r="D3491" s="148"/>
      <c r="E3491" s="141"/>
      <c r="F3491" s="141"/>
      <c r="G3491" s="141"/>
      <c r="H3491" s="141"/>
      <c r="I3491" s="141"/>
      <c r="J3491" s="141"/>
      <c r="K3491" s="141"/>
    </row>
    <row r="3492" spans="1:11" x14ac:dyDescent="0.25">
      <c r="A3492" s="148"/>
      <c r="B3492" s="148"/>
      <c r="C3492" s="148"/>
      <c r="D3492" s="148"/>
      <c r="E3492" s="141"/>
      <c r="F3492" s="141"/>
      <c r="G3492" s="141"/>
      <c r="H3492" s="141"/>
      <c r="I3492" s="141"/>
      <c r="J3492" s="141"/>
      <c r="K3492" s="141"/>
    </row>
    <row r="3493" spans="1:11" x14ac:dyDescent="0.25">
      <c r="A3493" s="148"/>
      <c r="B3493" s="148"/>
      <c r="C3493" s="148"/>
      <c r="D3493" s="148"/>
      <c r="E3493" s="141"/>
      <c r="F3493" s="141"/>
      <c r="G3493" s="141"/>
      <c r="H3493" s="141"/>
      <c r="I3493" s="141"/>
      <c r="J3493" s="141"/>
      <c r="K3493" s="141"/>
    </row>
    <row r="3494" spans="1:11" x14ac:dyDescent="0.25">
      <c r="A3494" s="148"/>
      <c r="B3494" s="148"/>
      <c r="C3494" s="148"/>
      <c r="D3494" s="148"/>
      <c r="E3494" s="141"/>
      <c r="F3494" s="141"/>
      <c r="G3494" s="141"/>
      <c r="H3494" s="141"/>
      <c r="I3494" s="141"/>
      <c r="J3494" s="141"/>
      <c r="K3494" s="141"/>
    </row>
    <row r="3495" spans="1:11" x14ac:dyDescent="0.25">
      <c r="A3495" s="148"/>
      <c r="B3495" s="148"/>
      <c r="C3495" s="148"/>
      <c r="D3495" s="148"/>
      <c r="E3495" s="141"/>
      <c r="F3495" s="141"/>
      <c r="G3495" s="141"/>
      <c r="H3495" s="141"/>
      <c r="I3495" s="141"/>
      <c r="J3495" s="141"/>
      <c r="K3495" s="141"/>
    </row>
    <row r="3496" spans="1:11" x14ac:dyDescent="0.25">
      <c r="A3496" s="148"/>
      <c r="B3496" s="148"/>
      <c r="C3496" s="148"/>
      <c r="D3496" s="148"/>
      <c r="E3496" s="141"/>
      <c r="F3496" s="141"/>
      <c r="G3496" s="141"/>
      <c r="H3496" s="141"/>
      <c r="I3496" s="141"/>
      <c r="J3496" s="141"/>
      <c r="K3496" s="141"/>
    </row>
    <row r="3497" spans="1:11" x14ac:dyDescent="0.25">
      <c r="A3497" s="148"/>
      <c r="B3497" s="148"/>
      <c r="C3497" s="148"/>
      <c r="D3497" s="148"/>
      <c r="E3497" s="141"/>
      <c r="F3497" s="141"/>
      <c r="G3497" s="141"/>
      <c r="H3497" s="141"/>
      <c r="I3497" s="141"/>
      <c r="J3497" s="141"/>
      <c r="K3497" s="141"/>
    </row>
    <row r="3498" spans="1:11" x14ac:dyDescent="0.25">
      <c r="A3498" s="148"/>
      <c r="B3498" s="148"/>
      <c r="C3498" s="148"/>
      <c r="D3498" s="148"/>
      <c r="E3498" s="141"/>
      <c r="F3498" s="141"/>
      <c r="G3498" s="141"/>
      <c r="H3498" s="141"/>
      <c r="I3498" s="141"/>
      <c r="J3498" s="141"/>
      <c r="K3498" s="141"/>
    </row>
    <row r="3499" spans="1:11" x14ac:dyDescent="0.25">
      <c r="A3499" s="148"/>
      <c r="B3499" s="148"/>
      <c r="C3499" s="148"/>
      <c r="D3499" s="148"/>
      <c r="E3499" s="141"/>
      <c r="F3499" s="141"/>
      <c r="G3499" s="141"/>
      <c r="H3499" s="141"/>
      <c r="I3499" s="141"/>
      <c r="J3499" s="141"/>
      <c r="K3499" s="141"/>
    </row>
    <row r="3500" spans="1:11" x14ac:dyDescent="0.25">
      <c r="A3500" s="148"/>
      <c r="B3500" s="148"/>
      <c r="C3500" s="148"/>
      <c r="D3500" s="148"/>
      <c r="E3500" s="141"/>
      <c r="F3500" s="141"/>
      <c r="G3500" s="141"/>
      <c r="H3500" s="141"/>
      <c r="I3500" s="141"/>
      <c r="J3500" s="141"/>
      <c r="K3500" s="141"/>
    </row>
    <row r="3501" spans="1:11" x14ac:dyDescent="0.25">
      <c r="A3501" s="148"/>
      <c r="B3501" s="148"/>
      <c r="C3501" s="148"/>
      <c r="D3501" s="148"/>
      <c r="E3501" s="141"/>
      <c r="F3501" s="141"/>
      <c r="G3501" s="141"/>
      <c r="H3501" s="141"/>
      <c r="I3501" s="141"/>
      <c r="J3501" s="141"/>
      <c r="K3501" s="141"/>
    </row>
    <row r="3502" spans="1:11" x14ac:dyDescent="0.25">
      <c r="A3502" s="148"/>
      <c r="B3502" s="148"/>
      <c r="C3502" s="148"/>
      <c r="D3502" s="148"/>
      <c r="E3502" s="141"/>
      <c r="F3502" s="141"/>
      <c r="G3502" s="141"/>
      <c r="H3502" s="141"/>
      <c r="I3502" s="141"/>
      <c r="J3502" s="141"/>
      <c r="K3502" s="141"/>
    </row>
    <row r="3503" spans="1:11" x14ac:dyDescent="0.25">
      <c r="A3503" s="148"/>
      <c r="B3503" s="148"/>
      <c r="C3503" s="148"/>
      <c r="D3503" s="148"/>
      <c r="E3503" s="141"/>
      <c r="F3503" s="141"/>
      <c r="G3503" s="141"/>
      <c r="H3503" s="141"/>
      <c r="I3503" s="141"/>
      <c r="J3503" s="141"/>
      <c r="K3503" s="141"/>
    </row>
    <row r="3504" spans="1:11" x14ac:dyDescent="0.25">
      <c r="A3504" s="148"/>
      <c r="B3504" s="148"/>
      <c r="C3504" s="148"/>
      <c r="D3504" s="148"/>
      <c r="E3504" s="141"/>
      <c r="F3504" s="141"/>
      <c r="G3504" s="141"/>
      <c r="H3504" s="141"/>
      <c r="I3504" s="141"/>
      <c r="J3504" s="141"/>
      <c r="K3504" s="141"/>
    </row>
    <row r="3505" spans="1:11" x14ac:dyDescent="0.25">
      <c r="A3505" s="148"/>
      <c r="B3505" s="148"/>
      <c r="C3505" s="148"/>
      <c r="D3505" s="148"/>
      <c r="E3505" s="141"/>
      <c r="F3505" s="141"/>
      <c r="G3505" s="141"/>
      <c r="H3505" s="141"/>
      <c r="I3505" s="141"/>
      <c r="J3505" s="141"/>
      <c r="K3505" s="141"/>
    </row>
    <row r="3506" spans="1:11" x14ac:dyDescent="0.25">
      <c r="A3506" s="148"/>
      <c r="B3506" s="148"/>
      <c r="C3506" s="148"/>
      <c r="D3506" s="148"/>
      <c r="E3506" s="141"/>
      <c r="F3506" s="141"/>
      <c r="G3506" s="141"/>
      <c r="H3506" s="141"/>
      <c r="I3506" s="141"/>
      <c r="J3506" s="141"/>
      <c r="K3506" s="141"/>
    </row>
    <row r="3507" spans="1:11" x14ac:dyDescent="0.25">
      <c r="A3507" s="148"/>
      <c r="B3507" s="148"/>
      <c r="C3507" s="148"/>
      <c r="D3507" s="148"/>
      <c r="E3507" s="141"/>
      <c r="F3507" s="141"/>
      <c r="G3507" s="141"/>
      <c r="H3507" s="141"/>
      <c r="I3507" s="141"/>
      <c r="J3507" s="141"/>
      <c r="K3507" s="141"/>
    </row>
    <row r="3508" spans="1:11" x14ac:dyDescent="0.25">
      <c r="A3508" s="148"/>
      <c r="B3508" s="148"/>
      <c r="C3508" s="148"/>
      <c r="D3508" s="148"/>
      <c r="E3508" s="141"/>
      <c r="F3508" s="141"/>
      <c r="G3508" s="141"/>
      <c r="H3508" s="141"/>
      <c r="I3508" s="141"/>
      <c r="J3508" s="141"/>
      <c r="K3508" s="141"/>
    </row>
    <row r="3509" spans="1:11" x14ac:dyDescent="0.25">
      <c r="A3509" s="148"/>
      <c r="B3509" s="148"/>
      <c r="C3509" s="148"/>
      <c r="D3509" s="148"/>
      <c r="E3509" s="141"/>
      <c r="F3509" s="141"/>
      <c r="G3509" s="141"/>
      <c r="H3509" s="141"/>
      <c r="I3509" s="141"/>
      <c r="J3509" s="141"/>
      <c r="K3509" s="141"/>
    </row>
    <row r="3510" spans="1:11" x14ac:dyDescent="0.25">
      <c r="A3510" s="148"/>
      <c r="B3510" s="148"/>
      <c r="C3510" s="148"/>
      <c r="D3510" s="148"/>
      <c r="E3510" s="141"/>
      <c r="F3510" s="141"/>
      <c r="G3510" s="141"/>
      <c r="H3510" s="141"/>
      <c r="I3510" s="141"/>
      <c r="J3510" s="141"/>
      <c r="K3510" s="141"/>
    </row>
    <row r="3511" spans="1:11" x14ac:dyDescent="0.25">
      <c r="A3511" s="148"/>
      <c r="B3511" s="148"/>
      <c r="C3511" s="148"/>
      <c r="D3511" s="148"/>
      <c r="E3511" s="141"/>
      <c r="F3511" s="141"/>
      <c r="G3511" s="141"/>
      <c r="H3511" s="141"/>
      <c r="I3511" s="141"/>
      <c r="J3511" s="141"/>
      <c r="K3511" s="141"/>
    </row>
    <row r="3512" spans="1:11" x14ac:dyDescent="0.25">
      <c r="A3512" s="148"/>
      <c r="B3512" s="148"/>
      <c r="C3512" s="148"/>
      <c r="D3512" s="148"/>
      <c r="E3512" s="141"/>
      <c r="F3512" s="141"/>
      <c r="G3512" s="141"/>
      <c r="H3512" s="141"/>
      <c r="I3512" s="141"/>
      <c r="J3512" s="141"/>
      <c r="K3512" s="141"/>
    </row>
    <row r="3513" spans="1:11" x14ac:dyDescent="0.25">
      <c r="A3513" s="148"/>
      <c r="B3513" s="148"/>
      <c r="C3513" s="148"/>
      <c r="D3513" s="148"/>
      <c r="E3513" s="141"/>
      <c r="F3513" s="141"/>
      <c r="G3513" s="141"/>
      <c r="H3513" s="141"/>
      <c r="I3513" s="141"/>
      <c r="J3513" s="141"/>
      <c r="K3513" s="141"/>
    </row>
    <row r="3514" spans="1:11" x14ac:dyDescent="0.25">
      <c r="A3514" s="148"/>
      <c r="B3514" s="148"/>
      <c r="C3514" s="148"/>
      <c r="D3514" s="148"/>
      <c r="E3514" s="141"/>
      <c r="F3514" s="141"/>
      <c r="G3514" s="141"/>
      <c r="H3514" s="141"/>
      <c r="I3514" s="141"/>
      <c r="J3514" s="141"/>
      <c r="K3514" s="141"/>
    </row>
    <row r="3515" spans="1:11" x14ac:dyDescent="0.25">
      <c r="A3515" s="148"/>
      <c r="B3515" s="148"/>
      <c r="C3515" s="148"/>
      <c r="D3515" s="148"/>
      <c r="E3515" s="141"/>
      <c r="F3515" s="141"/>
      <c r="G3515" s="141"/>
      <c r="H3515" s="141"/>
      <c r="I3515" s="141"/>
      <c r="J3515" s="141"/>
      <c r="K3515" s="141"/>
    </row>
    <row r="3516" spans="1:11" x14ac:dyDescent="0.25">
      <c r="A3516" s="148"/>
      <c r="B3516" s="148"/>
      <c r="C3516" s="148"/>
      <c r="D3516" s="148"/>
      <c r="E3516" s="141"/>
      <c r="F3516" s="141"/>
      <c r="G3516" s="141"/>
      <c r="H3516" s="141"/>
      <c r="I3516" s="141"/>
      <c r="J3516" s="141"/>
      <c r="K3516" s="141"/>
    </row>
    <row r="3517" spans="1:11" x14ac:dyDescent="0.25">
      <c r="A3517" s="148"/>
      <c r="B3517" s="148"/>
      <c r="C3517" s="148"/>
      <c r="D3517" s="148"/>
      <c r="E3517" s="141"/>
      <c r="F3517" s="141"/>
      <c r="G3517" s="141"/>
      <c r="H3517" s="141"/>
      <c r="I3517" s="141"/>
      <c r="J3517" s="141"/>
      <c r="K3517" s="141"/>
    </row>
    <row r="3518" spans="1:11" x14ac:dyDescent="0.25">
      <c r="A3518" s="148"/>
      <c r="B3518" s="148"/>
      <c r="C3518" s="148"/>
      <c r="D3518" s="148"/>
      <c r="E3518" s="141"/>
      <c r="F3518" s="141"/>
      <c r="G3518" s="141"/>
      <c r="H3518" s="141"/>
      <c r="I3518" s="141"/>
      <c r="J3518" s="141"/>
      <c r="K3518" s="141"/>
    </row>
    <row r="3519" spans="1:11" x14ac:dyDescent="0.25">
      <c r="A3519" s="148"/>
      <c r="B3519" s="148"/>
      <c r="C3519" s="148"/>
      <c r="D3519" s="148"/>
      <c r="E3519" s="141"/>
      <c r="F3519" s="141"/>
      <c r="G3519" s="141"/>
      <c r="H3519" s="141"/>
      <c r="I3519" s="141"/>
      <c r="J3519" s="141"/>
      <c r="K3519" s="141"/>
    </row>
    <row r="3520" spans="1:11" x14ac:dyDescent="0.25">
      <c r="A3520" s="148"/>
      <c r="B3520" s="148"/>
      <c r="C3520" s="148"/>
      <c r="D3520" s="148"/>
      <c r="E3520" s="141"/>
      <c r="F3520" s="141"/>
      <c r="G3520" s="141"/>
      <c r="H3520" s="141"/>
      <c r="I3520" s="141"/>
      <c r="J3520" s="141"/>
      <c r="K3520" s="141"/>
    </row>
    <row r="3521" spans="1:11" x14ac:dyDescent="0.25">
      <c r="A3521" s="148"/>
      <c r="B3521" s="148"/>
      <c r="C3521" s="148"/>
      <c r="D3521" s="148"/>
      <c r="E3521" s="141"/>
      <c r="F3521" s="141"/>
      <c r="G3521" s="141"/>
      <c r="H3521" s="141"/>
      <c r="I3521" s="141"/>
      <c r="J3521" s="141"/>
      <c r="K3521" s="141"/>
    </row>
    <row r="3522" spans="1:11" x14ac:dyDescent="0.25">
      <c r="A3522" s="148"/>
      <c r="B3522" s="148"/>
      <c r="C3522" s="148"/>
      <c r="D3522" s="148"/>
      <c r="E3522" s="141"/>
      <c r="F3522" s="141"/>
      <c r="G3522" s="141"/>
      <c r="H3522" s="141"/>
      <c r="I3522" s="141"/>
      <c r="J3522" s="141"/>
      <c r="K3522" s="141"/>
    </row>
    <row r="3523" spans="1:11" x14ac:dyDescent="0.25">
      <c r="A3523" s="148"/>
      <c r="B3523" s="148"/>
      <c r="C3523" s="148"/>
      <c r="D3523" s="148"/>
      <c r="E3523" s="141"/>
      <c r="F3523" s="141"/>
      <c r="G3523" s="141"/>
      <c r="H3523" s="141"/>
      <c r="I3523" s="141"/>
      <c r="J3523" s="141"/>
      <c r="K3523" s="141"/>
    </row>
    <row r="3524" spans="1:11" x14ac:dyDescent="0.25">
      <c r="A3524" s="148"/>
      <c r="B3524" s="148"/>
      <c r="C3524" s="148"/>
      <c r="D3524" s="148"/>
      <c r="E3524" s="141"/>
      <c r="F3524" s="141"/>
      <c r="G3524" s="141"/>
      <c r="H3524" s="141"/>
      <c r="I3524" s="141"/>
      <c r="J3524" s="141"/>
      <c r="K3524" s="141"/>
    </row>
    <row r="3525" spans="1:11" x14ac:dyDescent="0.25">
      <c r="A3525" s="148"/>
      <c r="B3525" s="148"/>
      <c r="C3525" s="148"/>
      <c r="D3525" s="148"/>
      <c r="E3525" s="141"/>
      <c r="F3525" s="141"/>
      <c r="G3525" s="141"/>
      <c r="H3525" s="141"/>
      <c r="I3525" s="141"/>
      <c r="J3525" s="141"/>
      <c r="K3525" s="141"/>
    </row>
    <row r="3526" spans="1:11" x14ac:dyDescent="0.25">
      <c r="A3526" s="148"/>
      <c r="B3526" s="148"/>
      <c r="C3526" s="148"/>
      <c r="D3526" s="148"/>
      <c r="E3526" s="141"/>
      <c r="F3526" s="141"/>
      <c r="G3526" s="141"/>
      <c r="H3526" s="141"/>
      <c r="I3526" s="141"/>
      <c r="J3526" s="141"/>
      <c r="K3526" s="141"/>
    </row>
    <row r="3527" spans="1:11" x14ac:dyDescent="0.25">
      <c r="A3527" s="148"/>
      <c r="B3527" s="148"/>
      <c r="C3527" s="148"/>
      <c r="D3527" s="148"/>
      <c r="E3527" s="141"/>
      <c r="F3527" s="141"/>
      <c r="G3527" s="141"/>
      <c r="H3527" s="141"/>
      <c r="I3527" s="141"/>
      <c r="J3527" s="141"/>
      <c r="K3527" s="141"/>
    </row>
    <row r="3528" spans="1:11" x14ac:dyDescent="0.25">
      <c r="A3528" s="148"/>
      <c r="B3528" s="148"/>
      <c r="C3528" s="148"/>
      <c r="D3528" s="148"/>
      <c r="E3528" s="141"/>
      <c r="F3528" s="141"/>
      <c r="G3528" s="141"/>
      <c r="H3528" s="141"/>
      <c r="I3528" s="141"/>
      <c r="J3528" s="141"/>
      <c r="K3528" s="141"/>
    </row>
    <row r="3529" spans="1:11" x14ac:dyDescent="0.25">
      <c r="A3529" s="148"/>
      <c r="B3529" s="148"/>
      <c r="C3529" s="148"/>
      <c r="D3529" s="148"/>
      <c r="E3529" s="141"/>
      <c r="F3529" s="141"/>
      <c r="G3529" s="141"/>
      <c r="H3529" s="141"/>
      <c r="I3529" s="141"/>
      <c r="J3529" s="141"/>
      <c r="K3529" s="141"/>
    </row>
    <row r="3530" spans="1:11" x14ac:dyDescent="0.25">
      <c r="A3530" s="148"/>
      <c r="B3530" s="148"/>
      <c r="C3530" s="148"/>
      <c r="D3530" s="148"/>
      <c r="E3530" s="141"/>
      <c r="F3530" s="141"/>
      <c r="G3530" s="141"/>
      <c r="H3530" s="141"/>
      <c r="I3530" s="141"/>
      <c r="J3530" s="141"/>
      <c r="K3530" s="141"/>
    </row>
    <row r="3531" spans="1:11" x14ac:dyDescent="0.25">
      <c r="A3531" s="148"/>
      <c r="B3531" s="148"/>
      <c r="C3531" s="148"/>
      <c r="D3531" s="148"/>
      <c r="E3531" s="141"/>
      <c r="F3531" s="141"/>
      <c r="G3531" s="141"/>
      <c r="H3531" s="141"/>
      <c r="I3531" s="141"/>
      <c r="J3531" s="141"/>
      <c r="K3531" s="141"/>
    </row>
    <row r="3532" spans="1:11" x14ac:dyDescent="0.25">
      <c r="A3532" s="148"/>
      <c r="B3532" s="148"/>
      <c r="C3532" s="148"/>
      <c r="D3532" s="148"/>
      <c r="E3532" s="141"/>
      <c r="F3532" s="141"/>
      <c r="G3532" s="141"/>
      <c r="H3532" s="141"/>
      <c r="I3532" s="141"/>
      <c r="J3532" s="141"/>
      <c r="K3532" s="141"/>
    </row>
    <row r="3533" spans="1:11" x14ac:dyDescent="0.25">
      <c r="A3533" s="148"/>
      <c r="B3533" s="148"/>
      <c r="C3533" s="148"/>
      <c r="D3533" s="148"/>
      <c r="E3533" s="141"/>
      <c r="F3533" s="141"/>
      <c r="G3533" s="141"/>
      <c r="H3533" s="141"/>
      <c r="I3533" s="141"/>
      <c r="J3533" s="141"/>
      <c r="K3533" s="141"/>
    </row>
    <row r="3534" spans="1:11" x14ac:dyDescent="0.25">
      <c r="A3534" s="148"/>
      <c r="B3534" s="148"/>
      <c r="C3534" s="148"/>
      <c r="D3534" s="148"/>
      <c r="E3534" s="141"/>
      <c r="F3534" s="141"/>
      <c r="G3534" s="141"/>
      <c r="H3534" s="141"/>
      <c r="I3534" s="141"/>
      <c r="J3534" s="141"/>
      <c r="K3534" s="141"/>
    </row>
    <row r="3535" spans="1:11" x14ac:dyDescent="0.25">
      <c r="A3535" s="148"/>
      <c r="B3535" s="148"/>
      <c r="C3535" s="148"/>
      <c r="D3535" s="148"/>
      <c r="E3535" s="141"/>
      <c r="F3535" s="141"/>
      <c r="G3535" s="141"/>
      <c r="H3535" s="141"/>
      <c r="I3535" s="141"/>
      <c r="J3535" s="141"/>
      <c r="K3535" s="141"/>
    </row>
    <row r="3536" spans="1:11" x14ac:dyDescent="0.25">
      <c r="A3536" s="148"/>
      <c r="B3536" s="148"/>
      <c r="C3536" s="148"/>
      <c r="D3536" s="148"/>
      <c r="E3536" s="141"/>
      <c r="F3536" s="141"/>
      <c r="G3536" s="141"/>
      <c r="H3536" s="141"/>
      <c r="I3536" s="141"/>
      <c r="J3536" s="141"/>
      <c r="K3536" s="141"/>
    </row>
    <row r="3537" spans="1:11" x14ac:dyDescent="0.25">
      <c r="A3537" s="148"/>
      <c r="B3537" s="148"/>
      <c r="C3537" s="148"/>
      <c r="D3537" s="148"/>
      <c r="E3537" s="141"/>
      <c r="F3537" s="141"/>
      <c r="G3537" s="141"/>
      <c r="H3537" s="141"/>
      <c r="I3537" s="141"/>
      <c r="J3537" s="141"/>
      <c r="K3537" s="141"/>
    </row>
    <row r="3538" spans="1:11" x14ac:dyDescent="0.25">
      <c r="A3538" s="148"/>
      <c r="B3538" s="148"/>
      <c r="C3538" s="148"/>
      <c r="D3538" s="148"/>
      <c r="E3538" s="141"/>
      <c r="F3538" s="141"/>
      <c r="G3538" s="141"/>
      <c r="H3538" s="141"/>
      <c r="I3538" s="141"/>
      <c r="J3538" s="141"/>
      <c r="K3538" s="141"/>
    </row>
    <row r="3539" spans="1:11" x14ac:dyDescent="0.25">
      <c r="A3539" s="148"/>
      <c r="B3539" s="148"/>
      <c r="C3539" s="148"/>
      <c r="D3539" s="148"/>
      <c r="E3539" s="141"/>
      <c r="F3539" s="141"/>
      <c r="G3539" s="141"/>
      <c r="H3539" s="141"/>
      <c r="I3539" s="141"/>
      <c r="J3539" s="141"/>
      <c r="K3539" s="141"/>
    </row>
    <row r="3540" spans="1:11" x14ac:dyDescent="0.25">
      <c r="A3540" s="148"/>
      <c r="B3540" s="148"/>
      <c r="C3540" s="148"/>
      <c r="D3540" s="148"/>
      <c r="E3540" s="141"/>
      <c r="F3540" s="141"/>
      <c r="G3540" s="141"/>
      <c r="H3540" s="141"/>
      <c r="I3540" s="141"/>
      <c r="J3540" s="141"/>
      <c r="K3540" s="141"/>
    </row>
    <row r="3541" spans="1:11" x14ac:dyDescent="0.25">
      <c r="A3541" s="148"/>
      <c r="B3541" s="148"/>
      <c r="C3541" s="148"/>
      <c r="D3541" s="148"/>
      <c r="E3541" s="141"/>
      <c r="F3541" s="141"/>
      <c r="G3541" s="141"/>
      <c r="H3541" s="141"/>
      <c r="I3541" s="141"/>
      <c r="J3541" s="141"/>
      <c r="K3541" s="141"/>
    </row>
    <row r="3542" spans="1:11" x14ac:dyDescent="0.25">
      <c r="A3542" s="148"/>
      <c r="B3542" s="148"/>
      <c r="C3542" s="148"/>
      <c r="D3542" s="148"/>
      <c r="E3542" s="141"/>
      <c r="F3542" s="141"/>
      <c r="G3542" s="141"/>
      <c r="H3542" s="141"/>
      <c r="I3542" s="141"/>
      <c r="J3542" s="141"/>
      <c r="K3542" s="141"/>
    </row>
    <row r="3543" spans="1:11" x14ac:dyDescent="0.25">
      <c r="A3543" s="148"/>
      <c r="B3543" s="148"/>
      <c r="C3543" s="148"/>
      <c r="D3543" s="148"/>
      <c r="E3543" s="141"/>
      <c r="F3543" s="141"/>
      <c r="G3543" s="141"/>
      <c r="H3543" s="141"/>
      <c r="I3543" s="141"/>
      <c r="J3543" s="141"/>
      <c r="K3543" s="141"/>
    </row>
    <row r="3544" spans="1:11" x14ac:dyDescent="0.25">
      <c r="A3544" s="148"/>
      <c r="B3544" s="148"/>
      <c r="C3544" s="148"/>
      <c r="D3544" s="148"/>
      <c r="E3544" s="141"/>
      <c r="F3544" s="141"/>
      <c r="G3544" s="141"/>
      <c r="H3544" s="141"/>
      <c r="I3544" s="141"/>
      <c r="J3544" s="141"/>
      <c r="K3544" s="141"/>
    </row>
    <row r="3545" spans="1:11" x14ac:dyDescent="0.25">
      <c r="A3545" s="148"/>
      <c r="B3545" s="148"/>
      <c r="C3545" s="148"/>
      <c r="D3545" s="148"/>
      <c r="E3545" s="141"/>
      <c r="F3545" s="141"/>
      <c r="G3545" s="141"/>
      <c r="H3545" s="141"/>
      <c r="I3545" s="141"/>
      <c r="J3545" s="141"/>
      <c r="K3545" s="141"/>
    </row>
    <row r="3546" spans="1:11" x14ac:dyDescent="0.25">
      <c r="A3546" s="148"/>
      <c r="B3546" s="148"/>
      <c r="C3546" s="148"/>
      <c r="D3546" s="148"/>
      <c r="E3546" s="141"/>
      <c r="F3546" s="141"/>
      <c r="G3546" s="141"/>
      <c r="H3546" s="141"/>
      <c r="I3546" s="141"/>
      <c r="J3546" s="141"/>
      <c r="K3546" s="141"/>
    </row>
    <row r="3547" spans="1:11" x14ac:dyDescent="0.25">
      <c r="A3547" s="148"/>
      <c r="B3547" s="148"/>
      <c r="C3547" s="148"/>
      <c r="D3547" s="148"/>
      <c r="E3547" s="141"/>
      <c r="F3547" s="141"/>
      <c r="G3547" s="141"/>
      <c r="H3547" s="141"/>
      <c r="I3547" s="141"/>
      <c r="J3547" s="141"/>
      <c r="K3547" s="141"/>
    </row>
    <row r="3548" spans="1:11" x14ac:dyDescent="0.25">
      <c r="A3548" s="148"/>
      <c r="B3548" s="148"/>
      <c r="C3548" s="148"/>
      <c r="D3548" s="148"/>
      <c r="E3548" s="141"/>
      <c r="F3548" s="141"/>
      <c r="G3548" s="141"/>
      <c r="H3548" s="141"/>
      <c r="I3548" s="141"/>
      <c r="J3548" s="141"/>
      <c r="K3548" s="141"/>
    </row>
    <row r="3549" spans="1:11" x14ac:dyDescent="0.25">
      <c r="A3549" s="148"/>
      <c r="B3549" s="148"/>
      <c r="C3549" s="148"/>
      <c r="D3549" s="148"/>
      <c r="E3549" s="141"/>
      <c r="F3549" s="141"/>
      <c r="G3549" s="141"/>
      <c r="H3549" s="141"/>
      <c r="I3549" s="141"/>
      <c r="J3549" s="141"/>
      <c r="K3549" s="141"/>
    </row>
    <row r="3550" spans="1:11" x14ac:dyDescent="0.25">
      <c r="A3550" s="148"/>
      <c r="B3550" s="148"/>
      <c r="C3550" s="148"/>
      <c r="D3550" s="148"/>
      <c r="E3550" s="141"/>
      <c r="F3550" s="141"/>
      <c r="G3550" s="141"/>
      <c r="H3550" s="141"/>
      <c r="I3550" s="141"/>
      <c r="J3550" s="141"/>
      <c r="K3550" s="141"/>
    </row>
    <row r="3551" spans="1:11" x14ac:dyDescent="0.25">
      <c r="A3551" s="148"/>
      <c r="B3551" s="148"/>
      <c r="C3551" s="148"/>
      <c r="D3551" s="148"/>
      <c r="E3551" s="141"/>
      <c r="F3551" s="141"/>
      <c r="G3551" s="141"/>
      <c r="H3551" s="141"/>
      <c r="I3551" s="141"/>
      <c r="J3551" s="141"/>
      <c r="K3551" s="141"/>
    </row>
    <row r="3552" spans="1:11" x14ac:dyDescent="0.25">
      <c r="A3552" s="148"/>
      <c r="B3552" s="148"/>
      <c r="C3552" s="148"/>
      <c r="D3552" s="148"/>
      <c r="E3552" s="141"/>
      <c r="F3552" s="141"/>
      <c r="G3552" s="141"/>
      <c r="H3552" s="141"/>
      <c r="I3552" s="141"/>
      <c r="J3552" s="141"/>
      <c r="K3552" s="141"/>
    </row>
    <row r="3553" spans="1:11" x14ac:dyDescent="0.25">
      <c r="A3553" s="148"/>
      <c r="B3553" s="148"/>
      <c r="C3553" s="148"/>
      <c r="D3553" s="148"/>
      <c r="E3553" s="141"/>
      <c r="F3553" s="141"/>
      <c r="G3553" s="141"/>
      <c r="H3553" s="141"/>
      <c r="I3553" s="141"/>
      <c r="J3553" s="141"/>
      <c r="K3553" s="141"/>
    </row>
    <row r="3554" spans="1:11" x14ac:dyDescent="0.25">
      <c r="A3554" s="148"/>
      <c r="B3554" s="148"/>
      <c r="C3554" s="148"/>
      <c r="D3554" s="148"/>
      <c r="E3554" s="141"/>
      <c r="F3554" s="141"/>
      <c r="G3554" s="141"/>
      <c r="H3554" s="141"/>
      <c r="I3554" s="141"/>
      <c r="J3554" s="141"/>
      <c r="K3554" s="141"/>
    </row>
    <row r="3555" spans="1:11" x14ac:dyDescent="0.25">
      <c r="A3555" s="148"/>
      <c r="B3555" s="148"/>
      <c r="C3555" s="148"/>
      <c r="D3555" s="148"/>
      <c r="E3555" s="141"/>
      <c r="F3555" s="141"/>
      <c r="G3555" s="141"/>
      <c r="H3555" s="141"/>
      <c r="I3555" s="141"/>
      <c r="J3555" s="141"/>
      <c r="K3555" s="141"/>
    </row>
    <row r="3556" spans="1:11" x14ac:dyDescent="0.25">
      <c r="A3556" s="148"/>
      <c r="B3556" s="148"/>
      <c r="C3556" s="148"/>
      <c r="D3556" s="148"/>
      <c r="E3556" s="141"/>
      <c r="F3556" s="141"/>
      <c r="G3556" s="141"/>
      <c r="H3556" s="141"/>
      <c r="I3556" s="141"/>
      <c r="J3556" s="141"/>
      <c r="K3556" s="141"/>
    </row>
    <row r="3557" spans="1:11" x14ac:dyDescent="0.25">
      <c r="A3557" s="148"/>
      <c r="B3557" s="148"/>
      <c r="C3557" s="148"/>
      <c r="D3557" s="148"/>
      <c r="E3557" s="141"/>
      <c r="F3557" s="141"/>
      <c r="G3557" s="141"/>
      <c r="H3557" s="141"/>
      <c r="I3557" s="141"/>
      <c r="J3557" s="141"/>
      <c r="K3557" s="141"/>
    </row>
    <row r="3558" spans="1:11" x14ac:dyDescent="0.25">
      <c r="A3558" s="148"/>
      <c r="B3558" s="148"/>
      <c r="C3558" s="148"/>
      <c r="D3558" s="148"/>
      <c r="E3558" s="141"/>
      <c r="F3558" s="141"/>
      <c r="G3558" s="141"/>
      <c r="H3558" s="141"/>
      <c r="I3558" s="141"/>
      <c r="J3558" s="141"/>
      <c r="K3558" s="141"/>
    </row>
    <row r="3559" spans="1:11" x14ac:dyDescent="0.25">
      <c r="A3559" s="148"/>
      <c r="B3559" s="148"/>
      <c r="C3559" s="148"/>
      <c r="D3559" s="148"/>
      <c r="E3559" s="141"/>
      <c r="F3559" s="141"/>
      <c r="G3559" s="141"/>
      <c r="H3559" s="141"/>
      <c r="I3559" s="141"/>
      <c r="J3559" s="141"/>
      <c r="K3559" s="141"/>
    </row>
    <row r="3560" spans="1:11" x14ac:dyDescent="0.25">
      <c r="A3560" s="148"/>
      <c r="B3560" s="148"/>
      <c r="C3560" s="148"/>
      <c r="D3560" s="148"/>
      <c r="E3560" s="141"/>
      <c r="F3560" s="141"/>
      <c r="G3560" s="141"/>
      <c r="H3560" s="141"/>
      <c r="I3560" s="141"/>
      <c r="J3560" s="141"/>
      <c r="K3560" s="141"/>
    </row>
    <row r="3561" spans="1:11" x14ac:dyDescent="0.25">
      <c r="A3561" s="148"/>
      <c r="B3561" s="148"/>
      <c r="C3561" s="148"/>
      <c r="D3561" s="148"/>
      <c r="E3561" s="141"/>
      <c r="F3561" s="141"/>
      <c r="G3561" s="141"/>
      <c r="H3561" s="141"/>
      <c r="I3561" s="141"/>
      <c r="J3561" s="141"/>
      <c r="K3561" s="141"/>
    </row>
    <row r="3562" spans="1:11" x14ac:dyDescent="0.25">
      <c r="A3562" s="148"/>
      <c r="B3562" s="148"/>
      <c r="C3562" s="148"/>
      <c r="D3562" s="148"/>
      <c r="E3562" s="141"/>
      <c r="F3562" s="141"/>
      <c r="G3562" s="141"/>
      <c r="H3562" s="141"/>
      <c r="I3562" s="141"/>
      <c r="J3562" s="141"/>
      <c r="K3562" s="141"/>
    </row>
    <row r="3563" spans="1:11" x14ac:dyDescent="0.25">
      <c r="A3563" s="148"/>
      <c r="B3563" s="148"/>
      <c r="C3563" s="148"/>
      <c r="D3563" s="148"/>
      <c r="E3563" s="141"/>
      <c r="F3563" s="141"/>
      <c r="G3563" s="141"/>
      <c r="H3563" s="141"/>
      <c r="I3563" s="141"/>
      <c r="J3563" s="141"/>
      <c r="K3563" s="141"/>
    </row>
    <row r="3564" spans="1:11" x14ac:dyDescent="0.25">
      <c r="A3564" s="148"/>
      <c r="B3564" s="148"/>
      <c r="C3564" s="148"/>
      <c r="D3564" s="148"/>
      <c r="E3564" s="141"/>
      <c r="F3564" s="141"/>
      <c r="G3564" s="141"/>
      <c r="H3564" s="141"/>
      <c r="I3564" s="141"/>
      <c r="J3564" s="141"/>
      <c r="K3564" s="141"/>
    </row>
    <row r="3565" spans="1:11" x14ac:dyDescent="0.25">
      <c r="A3565" s="148"/>
      <c r="B3565" s="148"/>
      <c r="C3565" s="148"/>
      <c r="D3565" s="148"/>
      <c r="E3565" s="141"/>
      <c r="F3565" s="141"/>
      <c r="G3565" s="141"/>
      <c r="H3565" s="141"/>
      <c r="I3565" s="141"/>
      <c r="J3565" s="141"/>
      <c r="K3565" s="141"/>
    </row>
    <row r="3566" spans="1:11" x14ac:dyDescent="0.25">
      <c r="A3566" s="148"/>
      <c r="B3566" s="148"/>
      <c r="C3566" s="148"/>
      <c r="D3566" s="148"/>
      <c r="E3566" s="141"/>
      <c r="F3566" s="141"/>
      <c r="G3566" s="141"/>
      <c r="H3566" s="141"/>
      <c r="I3566" s="141"/>
      <c r="J3566" s="141"/>
      <c r="K3566" s="141"/>
    </row>
    <row r="3567" spans="1:11" x14ac:dyDescent="0.25">
      <c r="A3567" s="148"/>
      <c r="B3567" s="148"/>
      <c r="C3567" s="148"/>
      <c r="D3567" s="148"/>
      <c r="E3567" s="141"/>
      <c r="F3567" s="141"/>
      <c r="G3567" s="141"/>
      <c r="H3567" s="141"/>
      <c r="I3567" s="141"/>
      <c r="J3567" s="141"/>
      <c r="K3567" s="141"/>
    </row>
    <row r="3568" spans="1:11" x14ac:dyDescent="0.25">
      <c r="A3568" s="148"/>
      <c r="B3568" s="148"/>
      <c r="C3568" s="148"/>
      <c r="D3568" s="148"/>
      <c r="E3568" s="141"/>
      <c r="F3568" s="141"/>
      <c r="G3568" s="141"/>
      <c r="H3568" s="141"/>
      <c r="I3568" s="141"/>
      <c r="J3568" s="141"/>
      <c r="K3568" s="141"/>
    </row>
    <row r="3569" spans="1:11" x14ac:dyDescent="0.25">
      <c r="A3569" s="148"/>
      <c r="B3569" s="148"/>
      <c r="C3569" s="148"/>
      <c r="D3569" s="148"/>
      <c r="E3569" s="141"/>
      <c r="F3569" s="141"/>
      <c r="G3569" s="141"/>
      <c r="H3569" s="141"/>
      <c r="I3569" s="141"/>
      <c r="J3569" s="141"/>
      <c r="K3569" s="141"/>
    </row>
    <row r="3570" spans="1:11" x14ac:dyDescent="0.25">
      <c r="A3570" s="148"/>
      <c r="B3570" s="148"/>
      <c r="C3570" s="148"/>
      <c r="D3570" s="148"/>
      <c r="E3570" s="141"/>
      <c r="F3570" s="141"/>
      <c r="G3570" s="141"/>
      <c r="H3570" s="141"/>
      <c r="I3570" s="141"/>
      <c r="J3570" s="141"/>
      <c r="K3570" s="141"/>
    </row>
    <row r="3571" spans="1:11" x14ac:dyDescent="0.25">
      <c r="A3571" s="148"/>
      <c r="B3571" s="148"/>
      <c r="C3571" s="148"/>
      <c r="D3571" s="148"/>
      <c r="E3571" s="141"/>
      <c r="F3571" s="141"/>
      <c r="G3571" s="141"/>
      <c r="H3571" s="141"/>
      <c r="I3571" s="141"/>
      <c r="J3571" s="141"/>
      <c r="K3571" s="141"/>
    </row>
    <row r="3572" spans="1:11" x14ac:dyDescent="0.25">
      <c r="A3572" s="148"/>
      <c r="B3572" s="148"/>
      <c r="C3572" s="148"/>
      <c r="D3572" s="148"/>
      <c r="E3572" s="141"/>
      <c r="F3572" s="141"/>
      <c r="G3572" s="141"/>
      <c r="H3572" s="141"/>
      <c r="I3572" s="141"/>
      <c r="J3572" s="141"/>
      <c r="K3572" s="141"/>
    </row>
    <row r="3573" spans="1:11" x14ac:dyDescent="0.25">
      <c r="A3573" s="148"/>
      <c r="B3573" s="148"/>
      <c r="C3573" s="148"/>
      <c r="D3573" s="148"/>
      <c r="E3573" s="141"/>
      <c r="F3573" s="141"/>
      <c r="G3573" s="141"/>
      <c r="H3573" s="141"/>
      <c r="I3573" s="141"/>
      <c r="J3573" s="141"/>
      <c r="K3573" s="141"/>
    </row>
    <row r="3574" spans="1:11" x14ac:dyDescent="0.25">
      <c r="A3574" s="148"/>
      <c r="B3574" s="148"/>
      <c r="C3574" s="148"/>
      <c r="D3574" s="148"/>
      <c r="E3574" s="141"/>
      <c r="F3574" s="141"/>
      <c r="G3574" s="141"/>
      <c r="H3574" s="141"/>
      <c r="I3574" s="141"/>
      <c r="J3574" s="141"/>
      <c r="K3574" s="141"/>
    </row>
    <row r="3575" spans="1:11" x14ac:dyDescent="0.25">
      <c r="A3575" s="148"/>
      <c r="B3575" s="148"/>
      <c r="C3575" s="148"/>
      <c r="D3575" s="148"/>
      <c r="E3575" s="141"/>
      <c r="F3575" s="141"/>
      <c r="G3575" s="141"/>
      <c r="H3575" s="141"/>
      <c r="I3575" s="141"/>
      <c r="J3575" s="141"/>
      <c r="K3575" s="141"/>
    </row>
    <row r="3576" spans="1:11" x14ac:dyDescent="0.25">
      <c r="A3576" s="148"/>
      <c r="B3576" s="148"/>
      <c r="C3576" s="148"/>
      <c r="D3576" s="148"/>
      <c r="E3576" s="141"/>
      <c r="F3576" s="141"/>
      <c r="G3576" s="141"/>
      <c r="H3576" s="141"/>
      <c r="I3576" s="141"/>
      <c r="J3576" s="141"/>
      <c r="K3576" s="141"/>
    </row>
    <row r="3577" spans="1:11" x14ac:dyDescent="0.25">
      <c r="A3577" s="148"/>
      <c r="B3577" s="148"/>
      <c r="C3577" s="148"/>
      <c r="D3577" s="148"/>
      <c r="E3577" s="141"/>
      <c r="F3577" s="141"/>
      <c r="G3577" s="141"/>
      <c r="H3577" s="141"/>
      <c r="I3577" s="141"/>
      <c r="J3577" s="141"/>
      <c r="K3577" s="141"/>
    </row>
    <row r="3578" spans="1:11" x14ac:dyDescent="0.25">
      <c r="A3578" s="148"/>
      <c r="B3578" s="148"/>
      <c r="C3578" s="148"/>
      <c r="D3578" s="148"/>
      <c r="E3578" s="141"/>
      <c r="F3578" s="141"/>
      <c r="G3578" s="141"/>
      <c r="H3578" s="141"/>
      <c r="I3578" s="141"/>
      <c r="J3578" s="141"/>
      <c r="K3578" s="141"/>
    </row>
    <row r="3579" spans="1:11" x14ac:dyDescent="0.25">
      <c r="A3579" s="148"/>
      <c r="B3579" s="148"/>
      <c r="C3579" s="148"/>
      <c r="D3579" s="148"/>
      <c r="E3579" s="141"/>
      <c r="F3579" s="141"/>
      <c r="G3579" s="141"/>
      <c r="H3579" s="141"/>
      <c r="I3579" s="141"/>
      <c r="J3579" s="141"/>
      <c r="K3579" s="141"/>
    </row>
    <row r="3580" spans="1:11" x14ac:dyDescent="0.25">
      <c r="A3580" s="148"/>
      <c r="B3580" s="148"/>
      <c r="C3580" s="148"/>
      <c r="D3580" s="148"/>
      <c r="E3580" s="141"/>
      <c r="F3580" s="141"/>
      <c r="G3580" s="141"/>
      <c r="H3580" s="141"/>
      <c r="I3580" s="141"/>
      <c r="J3580" s="141"/>
      <c r="K3580" s="141"/>
    </row>
    <row r="3581" spans="1:11" x14ac:dyDescent="0.25">
      <c r="A3581" s="148"/>
      <c r="B3581" s="148"/>
      <c r="C3581" s="148"/>
      <c r="D3581" s="148"/>
      <c r="E3581" s="141"/>
      <c r="F3581" s="141"/>
      <c r="G3581" s="141"/>
      <c r="H3581" s="141"/>
      <c r="I3581" s="141"/>
      <c r="J3581" s="141"/>
      <c r="K3581" s="141"/>
    </row>
    <row r="3582" spans="1:11" x14ac:dyDescent="0.25">
      <c r="A3582" s="148"/>
      <c r="B3582" s="148"/>
      <c r="C3582" s="148"/>
      <c r="D3582" s="148"/>
      <c r="E3582" s="141"/>
      <c r="F3582" s="141"/>
      <c r="G3582" s="141"/>
      <c r="H3582" s="141"/>
      <c r="I3582" s="141"/>
      <c r="J3582" s="141"/>
      <c r="K3582" s="141"/>
    </row>
    <row r="3583" spans="1:11" x14ac:dyDescent="0.25">
      <c r="A3583" s="148"/>
      <c r="B3583" s="148"/>
      <c r="C3583" s="148"/>
      <c r="D3583" s="148"/>
      <c r="E3583" s="141"/>
      <c r="F3583" s="141"/>
      <c r="G3583" s="141"/>
      <c r="H3583" s="141"/>
      <c r="I3583" s="141"/>
      <c r="J3583" s="141"/>
      <c r="K3583" s="141"/>
    </row>
    <row r="3584" spans="1:11" x14ac:dyDescent="0.25">
      <c r="A3584" s="148"/>
      <c r="B3584" s="148"/>
      <c r="C3584" s="148"/>
      <c r="D3584" s="148"/>
      <c r="E3584" s="141"/>
      <c r="F3584" s="141"/>
      <c r="G3584" s="141"/>
      <c r="H3584" s="141"/>
      <c r="I3584" s="141"/>
      <c r="J3584" s="141"/>
      <c r="K3584" s="141"/>
    </row>
    <row r="3585" spans="1:11" x14ac:dyDescent="0.25">
      <c r="A3585" s="148"/>
      <c r="B3585" s="148"/>
      <c r="C3585" s="148"/>
      <c r="D3585" s="148"/>
      <c r="E3585" s="141"/>
      <c r="F3585" s="141"/>
      <c r="G3585" s="141"/>
      <c r="H3585" s="141"/>
      <c r="I3585" s="141"/>
      <c r="J3585" s="141"/>
      <c r="K3585" s="141"/>
    </row>
    <row r="3586" spans="1:11" x14ac:dyDescent="0.25">
      <c r="A3586" s="148"/>
      <c r="B3586" s="148"/>
      <c r="C3586" s="148"/>
      <c r="D3586" s="148"/>
      <c r="E3586" s="141"/>
      <c r="F3586" s="141"/>
      <c r="G3586" s="141"/>
      <c r="H3586" s="141"/>
      <c r="I3586" s="141"/>
      <c r="J3586" s="141"/>
      <c r="K3586" s="141"/>
    </row>
    <row r="3587" spans="1:11" x14ac:dyDescent="0.25">
      <c r="A3587" s="148"/>
      <c r="B3587" s="148"/>
      <c r="C3587" s="148"/>
      <c r="D3587" s="148"/>
      <c r="E3587" s="141"/>
      <c r="F3587" s="141"/>
      <c r="G3587" s="141"/>
      <c r="H3587" s="141"/>
      <c r="I3587" s="141"/>
      <c r="J3587" s="141"/>
      <c r="K3587" s="141"/>
    </row>
    <row r="3588" spans="1:11" x14ac:dyDescent="0.25">
      <c r="A3588" s="148"/>
      <c r="B3588" s="148"/>
      <c r="C3588" s="148"/>
      <c r="D3588" s="148"/>
      <c r="E3588" s="141"/>
      <c r="F3588" s="141"/>
      <c r="G3588" s="141"/>
      <c r="H3588" s="141"/>
      <c r="I3588" s="141"/>
      <c r="J3588" s="141"/>
      <c r="K3588" s="141"/>
    </row>
    <row r="3589" spans="1:11" x14ac:dyDescent="0.25">
      <c r="A3589" s="148"/>
      <c r="B3589" s="148"/>
      <c r="C3589" s="148"/>
      <c r="D3589" s="148"/>
      <c r="E3589" s="141"/>
      <c r="F3589" s="141"/>
      <c r="G3589" s="141"/>
      <c r="H3589" s="141"/>
      <c r="I3589" s="141"/>
      <c r="J3589" s="141"/>
      <c r="K3589" s="141"/>
    </row>
    <row r="3590" spans="1:11" x14ac:dyDescent="0.25">
      <c r="A3590" s="148"/>
      <c r="B3590" s="148"/>
      <c r="C3590" s="148"/>
      <c r="D3590" s="148"/>
      <c r="E3590" s="141"/>
      <c r="F3590" s="141"/>
      <c r="G3590" s="141"/>
      <c r="H3590" s="141"/>
      <c r="I3590" s="141"/>
      <c r="J3590" s="141"/>
      <c r="K3590" s="141"/>
    </row>
    <row r="3591" spans="1:11" x14ac:dyDescent="0.25">
      <c r="A3591" s="148"/>
      <c r="B3591" s="148"/>
      <c r="C3591" s="148"/>
      <c r="D3591" s="148"/>
      <c r="E3591" s="141"/>
      <c r="F3591" s="141"/>
      <c r="G3591" s="141"/>
      <c r="H3591" s="141"/>
      <c r="I3591" s="141"/>
      <c r="J3591" s="141"/>
      <c r="K3591" s="141"/>
    </row>
    <row r="3592" spans="1:11" x14ac:dyDescent="0.25">
      <c r="A3592" s="148"/>
      <c r="B3592" s="148"/>
      <c r="C3592" s="148"/>
      <c r="D3592" s="148"/>
      <c r="E3592" s="141"/>
      <c r="F3592" s="141"/>
      <c r="G3592" s="141"/>
      <c r="H3592" s="141"/>
      <c r="I3592" s="141"/>
      <c r="J3592" s="141"/>
      <c r="K3592" s="141"/>
    </row>
    <row r="3593" spans="1:11" x14ac:dyDescent="0.25">
      <c r="A3593" s="148"/>
      <c r="B3593" s="148"/>
      <c r="C3593" s="148"/>
      <c r="D3593" s="148"/>
      <c r="E3593" s="141"/>
      <c r="F3593" s="141"/>
      <c r="G3593" s="141"/>
      <c r="H3593" s="141"/>
      <c r="I3593" s="141"/>
      <c r="J3593" s="141"/>
      <c r="K3593" s="141"/>
    </row>
    <row r="3594" spans="1:11" x14ac:dyDescent="0.25">
      <c r="A3594" s="148"/>
      <c r="B3594" s="148"/>
      <c r="C3594" s="148"/>
      <c r="D3594" s="148"/>
      <c r="E3594" s="141"/>
      <c r="F3594" s="141"/>
      <c r="G3594" s="141"/>
      <c r="H3594" s="141"/>
      <c r="I3594" s="141"/>
      <c r="J3594" s="141"/>
      <c r="K3594" s="141"/>
    </row>
    <row r="3595" spans="1:11" x14ac:dyDescent="0.25">
      <c r="A3595" s="148"/>
      <c r="B3595" s="148"/>
      <c r="C3595" s="148"/>
      <c r="D3595" s="148"/>
      <c r="E3595" s="141"/>
      <c r="F3595" s="141"/>
      <c r="G3595" s="141"/>
      <c r="H3595" s="141"/>
      <c r="I3595" s="141"/>
      <c r="J3595" s="141"/>
      <c r="K3595" s="141"/>
    </row>
    <row r="3596" spans="1:11" x14ac:dyDescent="0.25">
      <c r="A3596" s="148"/>
      <c r="B3596" s="148"/>
      <c r="C3596" s="148"/>
      <c r="D3596" s="148"/>
      <c r="E3596" s="141"/>
      <c r="F3596" s="141"/>
      <c r="G3596" s="141"/>
      <c r="H3596" s="141"/>
      <c r="I3596" s="141"/>
      <c r="J3596" s="141"/>
      <c r="K3596" s="141"/>
    </row>
    <row r="3597" spans="1:11" x14ac:dyDescent="0.25">
      <c r="A3597" s="148"/>
      <c r="B3597" s="148"/>
      <c r="C3597" s="148"/>
      <c r="D3597" s="148"/>
      <c r="E3597" s="141"/>
      <c r="F3597" s="141"/>
      <c r="G3597" s="141"/>
      <c r="H3597" s="141"/>
      <c r="I3597" s="141"/>
      <c r="J3597" s="141"/>
      <c r="K3597" s="141"/>
    </row>
    <row r="3598" spans="1:11" x14ac:dyDescent="0.25">
      <c r="A3598" s="148"/>
      <c r="B3598" s="148"/>
      <c r="C3598" s="148"/>
      <c r="D3598" s="148"/>
      <c r="E3598" s="141"/>
      <c r="F3598" s="141"/>
      <c r="G3598" s="141"/>
      <c r="H3598" s="141"/>
      <c r="I3598" s="141"/>
      <c r="J3598" s="141"/>
      <c r="K3598" s="141"/>
    </row>
    <row r="3599" spans="1:11" x14ac:dyDescent="0.25">
      <c r="A3599" s="148"/>
      <c r="B3599" s="148"/>
      <c r="C3599" s="148"/>
      <c r="D3599" s="148"/>
      <c r="E3599" s="141"/>
      <c r="F3599" s="141"/>
      <c r="G3599" s="141"/>
      <c r="H3599" s="141"/>
      <c r="I3599" s="141"/>
      <c r="J3599" s="141"/>
      <c r="K3599" s="141"/>
    </row>
    <row r="3600" spans="1:11" x14ac:dyDescent="0.25">
      <c r="A3600" s="148"/>
      <c r="B3600" s="148"/>
      <c r="C3600" s="148"/>
      <c r="D3600" s="148"/>
      <c r="E3600" s="141"/>
      <c r="F3600" s="141"/>
      <c r="G3600" s="141"/>
      <c r="H3600" s="141"/>
      <c r="I3600" s="141"/>
      <c r="J3600" s="141"/>
      <c r="K3600" s="141"/>
    </row>
    <row r="3601" spans="1:11" x14ac:dyDescent="0.25">
      <c r="A3601" s="148"/>
      <c r="B3601" s="148"/>
      <c r="C3601" s="148"/>
      <c r="D3601" s="148"/>
      <c r="E3601" s="141"/>
      <c r="F3601" s="141"/>
      <c r="G3601" s="141"/>
      <c r="H3601" s="141"/>
      <c r="I3601" s="141"/>
      <c r="J3601" s="141"/>
      <c r="K3601" s="141"/>
    </row>
    <row r="3602" spans="1:11" x14ac:dyDescent="0.25">
      <c r="A3602" s="148"/>
      <c r="B3602" s="148"/>
      <c r="C3602" s="148"/>
      <c r="D3602" s="148"/>
      <c r="E3602" s="141"/>
      <c r="F3602" s="141"/>
      <c r="G3602" s="141"/>
      <c r="H3602" s="141"/>
      <c r="I3602" s="141"/>
      <c r="J3602" s="141"/>
      <c r="K3602" s="141"/>
    </row>
    <row r="3603" spans="1:11" x14ac:dyDescent="0.25">
      <c r="A3603" s="148"/>
      <c r="B3603" s="148"/>
      <c r="C3603" s="148"/>
      <c r="D3603" s="148"/>
      <c r="E3603" s="141"/>
      <c r="F3603" s="141"/>
      <c r="G3603" s="141"/>
      <c r="H3603" s="141"/>
      <c r="I3603" s="141"/>
      <c r="J3603" s="141"/>
      <c r="K3603" s="141"/>
    </row>
    <row r="3604" spans="1:11" x14ac:dyDescent="0.25">
      <c r="A3604" s="148"/>
      <c r="B3604" s="148"/>
      <c r="C3604" s="148"/>
      <c r="D3604" s="148"/>
      <c r="E3604" s="141"/>
      <c r="F3604" s="141"/>
      <c r="G3604" s="141"/>
      <c r="H3604" s="141"/>
      <c r="I3604" s="141"/>
      <c r="J3604" s="141"/>
      <c r="K3604" s="141"/>
    </row>
    <row r="3605" spans="1:11" x14ac:dyDescent="0.25">
      <c r="A3605" s="148"/>
      <c r="B3605" s="148"/>
      <c r="C3605" s="148"/>
      <c r="D3605" s="148"/>
      <c r="E3605" s="141"/>
      <c r="F3605" s="141"/>
      <c r="G3605" s="141"/>
      <c r="H3605" s="141"/>
      <c r="I3605" s="141"/>
      <c r="J3605" s="141"/>
      <c r="K3605" s="141"/>
    </row>
    <row r="3606" spans="1:11" x14ac:dyDescent="0.25">
      <c r="A3606" s="148"/>
      <c r="B3606" s="148"/>
      <c r="C3606" s="148"/>
      <c r="D3606" s="148"/>
      <c r="E3606" s="141"/>
      <c r="F3606" s="141"/>
      <c r="G3606" s="141"/>
      <c r="H3606" s="141"/>
      <c r="I3606" s="141"/>
      <c r="J3606" s="141"/>
      <c r="K3606" s="141"/>
    </row>
    <row r="3607" spans="1:11" x14ac:dyDescent="0.25">
      <c r="A3607" s="148"/>
      <c r="B3607" s="148"/>
      <c r="C3607" s="148"/>
      <c r="D3607" s="148"/>
      <c r="E3607" s="141"/>
      <c r="F3607" s="141"/>
      <c r="G3607" s="141"/>
      <c r="H3607" s="141"/>
      <c r="I3607" s="141"/>
      <c r="J3607" s="141"/>
      <c r="K3607" s="141"/>
    </row>
    <row r="3608" spans="1:11" x14ac:dyDescent="0.25">
      <c r="A3608" s="148"/>
      <c r="B3608" s="148"/>
      <c r="C3608" s="148"/>
      <c r="D3608" s="148"/>
      <c r="E3608" s="141"/>
      <c r="F3608" s="141"/>
      <c r="G3608" s="141"/>
      <c r="H3608" s="141"/>
      <c r="I3608" s="141"/>
      <c r="J3608" s="141"/>
      <c r="K3608" s="141"/>
    </row>
    <row r="3609" spans="1:11" x14ac:dyDescent="0.25">
      <c r="A3609" s="148"/>
      <c r="B3609" s="148"/>
      <c r="C3609" s="148"/>
      <c r="D3609" s="148"/>
      <c r="E3609" s="141"/>
      <c r="F3609" s="141"/>
      <c r="G3609" s="141"/>
      <c r="H3609" s="141"/>
      <c r="I3609" s="141"/>
      <c r="J3609" s="141"/>
      <c r="K3609" s="141"/>
    </row>
    <row r="3610" spans="1:11" x14ac:dyDescent="0.25">
      <c r="A3610" s="148"/>
      <c r="B3610" s="148"/>
      <c r="C3610" s="148"/>
      <c r="D3610" s="148"/>
      <c r="E3610" s="141"/>
      <c r="F3610" s="141"/>
      <c r="G3610" s="141"/>
      <c r="H3610" s="141"/>
      <c r="I3610" s="141"/>
      <c r="J3610" s="141"/>
      <c r="K3610" s="141"/>
    </row>
    <row r="3611" spans="1:11" x14ac:dyDescent="0.25">
      <c r="A3611" s="148"/>
      <c r="B3611" s="148"/>
      <c r="C3611" s="148"/>
      <c r="D3611" s="148"/>
      <c r="E3611" s="141"/>
      <c r="F3611" s="141"/>
      <c r="G3611" s="141"/>
      <c r="H3611" s="141"/>
      <c r="I3611" s="141"/>
      <c r="J3611" s="141"/>
      <c r="K3611" s="141"/>
    </row>
    <row r="3612" spans="1:11" x14ac:dyDescent="0.25">
      <c r="A3612" s="148"/>
      <c r="B3612" s="148"/>
      <c r="C3612" s="148"/>
      <c r="D3612" s="148"/>
      <c r="E3612" s="141"/>
      <c r="F3612" s="141"/>
      <c r="G3612" s="141"/>
      <c r="H3612" s="141"/>
      <c r="I3612" s="141"/>
      <c r="J3612" s="141"/>
      <c r="K3612" s="141"/>
    </row>
    <row r="3613" spans="1:11" x14ac:dyDescent="0.25">
      <c r="A3613" s="148"/>
      <c r="B3613" s="148"/>
      <c r="C3613" s="148"/>
      <c r="D3613" s="148"/>
      <c r="E3613" s="141"/>
      <c r="F3613" s="141"/>
      <c r="G3613" s="141"/>
      <c r="H3613" s="141"/>
      <c r="I3613" s="141"/>
      <c r="J3613" s="141"/>
      <c r="K3613" s="141"/>
    </row>
    <row r="3614" spans="1:11" x14ac:dyDescent="0.25">
      <c r="A3614" s="148"/>
      <c r="B3614" s="148"/>
      <c r="C3614" s="148"/>
      <c r="D3614" s="148"/>
      <c r="E3614" s="141"/>
      <c r="F3614" s="141"/>
      <c r="G3614" s="141"/>
      <c r="H3614" s="141"/>
      <c r="I3614" s="141"/>
      <c r="J3614" s="141"/>
      <c r="K3614" s="141"/>
    </row>
    <row r="3615" spans="1:11" x14ac:dyDescent="0.25">
      <c r="A3615" s="148"/>
      <c r="B3615" s="148"/>
      <c r="C3615" s="148"/>
      <c r="D3615" s="148"/>
      <c r="E3615" s="141"/>
      <c r="F3615" s="141"/>
      <c r="G3615" s="141"/>
      <c r="H3615" s="141"/>
      <c r="I3615" s="141"/>
      <c r="J3615" s="141"/>
      <c r="K3615" s="141"/>
    </row>
    <row r="3616" spans="1:11" x14ac:dyDescent="0.25">
      <c r="A3616" s="148"/>
      <c r="B3616" s="148"/>
      <c r="C3616" s="148"/>
      <c r="D3616" s="148"/>
      <c r="E3616" s="141"/>
      <c r="F3616" s="141"/>
      <c r="G3616" s="141"/>
      <c r="H3616" s="141"/>
      <c r="I3616" s="141"/>
      <c r="J3616" s="141"/>
      <c r="K3616" s="141"/>
    </row>
    <row r="3617" spans="1:11" x14ac:dyDescent="0.25">
      <c r="A3617" s="148"/>
      <c r="B3617" s="148"/>
      <c r="C3617" s="148"/>
      <c r="D3617" s="148"/>
      <c r="E3617" s="141"/>
      <c r="F3617" s="141"/>
      <c r="G3617" s="141"/>
      <c r="H3617" s="141"/>
      <c r="I3617" s="141"/>
      <c r="J3617" s="141"/>
      <c r="K3617" s="141"/>
    </row>
    <row r="3618" spans="1:11" x14ac:dyDescent="0.25">
      <c r="A3618" s="148"/>
      <c r="B3618" s="148"/>
      <c r="C3618" s="148"/>
      <c r="D3618" s="148"/>
      <c r="E3618" s="141"/>
      <c r="F3618" s="141"/>
      <c r="G3618" s="141"/>
      <c r="H3618" s="141"/>
      <c r="I3618" s="141"/>
      <c r="J3618" s="141"/>
      <c r="K3618" s="141"/>
    </row>
    <row r="3619" spans="1:11" x14ac:dyDescent="0.25">
      <c r="A3619" s="148"/>
      <c r="B3619" s="148"/>
      <c r="C3619" s="148"/>
      <c r="D3619" s="148"/>
      <c r="E3619" s="141"/>
      <c r="F3619" s="141"/>
      <c r="G3619" s="141"/>
      <c r="H3619" s="141"/>
      <c r="I3619" s="141"/>
      <c r="J3619" s="141"/>
      <c r="K3619" s="141"/>
    </row>
    <row r="3620" spans="1:11" x14ac:dyDescent="0.25">
      <c r="A3620" s="148"/>
      <c r="B3620" s="148"/>
      <c r="C3620" s="148"/>
      <c r="D3620" s="148"/>
      <c r="E3620" s="141"/>
      <c r="F3620" s="141"/>
      <c r="G3620" s="141"/>
      <c r="H3620" s="141"/>
      <c r="I3620" s="141"/>
      <c r="J3620" s="141"/>
      <c r="K3620" s="141"/>
    </row>
    <row r="3621" spans="1:11" x14ac:dyDescent="0.25">
      <c r="A3621" s="148"/>
      <c r="B3621" s="148"/>
      <c r="C3621" s="148"/>
      <c r="D3621" s="148"/>
      <c r="E3621" s="141"/>
      <c r="F3621" s="141"/>
      <c r="G3621" s="141"/>
      <c r="H3621" s="141"/>
      <c r="I3621" s="141"/>
      <c r="J3621" s="141"/>
      <c r="K3621" s="141"/>
    </row>
    <row r="3622" spans="1:11" x14ac:dyDescent="0.25">
      <c r="A3622" s="148"/>
      <c r="B3622" s="148"/>
      <c r="C3622" s="148"/>
      <c r="D3622" s="148"/>
      <c r="E3622" s="141"/>
      <c r="F3622" s="141"/>
      <c r="G3622" s="141"/>
      <c r="H3622" s="141"/>
      <c r="I3622" s="141"/>
      <c r="J3622" s="141"/>
      <c r="K3622" s="141"/>
    </row>
    <row r="3623" spans="1:11" x14ac:dyDescent="0.25">
      <c r="A3623" s="148"/>
      <c r="B3623" s="148"/>
      <c r="C3623" s="148"/>
      <c r="D3623" s="148"/>
      <c r="E3623" s="141"/>
      <c r="F3623" s="141"/>
      <c r="G3623" s="141"/>
      <c r="H3623" s="141"/>
      <c r="I3623" s="141"/>
      <c r="J3623" s="141"/>
      <c r="K3623" s="141"/>
    </row>
    <row r="3624" spans="1:11" x14ac:dyDescent="0.25">
      <c r="A3624" s="148"/>
      <c r="B3624" s="148"/>
      <c r="C3624" s="148"/>
      <c r="D3624" s="148"/>
      <c r="E3624" s="141"/>
      <c r="F3624" s="141"/>
      <c r="G3624" s="141"/>
      <c r="H3624" s="141"/>
      <c r="I3624" s="141"/>
      <c r="J3624" s="141"/>
      <c r="K3624" s="141"/>
    </row>
    <row r="3625" spans="1:11" x14ac:dyDescent="0.25">
      <c r="A3625" s="148"/>
      <c r="B3625" s="148"/>
      <c r="C3625" s="148"/>
      <c r="D3625" s="148"/>
      <c r="E3625" s="141"/>
      <c r="F3625" s="141"/>
      <c r="G3625" s="141"/>
      <c r="H3625" s="141"/>
      <c r="I3625" s="141"/>
      <c r="J3625" s="141"/>
      <c r="K3625" s="141"/>
    </row>
    <row r="3626" spans="1:11" x14ac:dyDescent="0.25">
      <c r="A3626" s="148"/>
      <c r="B3626" s="148"/>
      <c r="C3626" s="148"/>
      <c r="D3626" s="148"/>
      <c r="E3626" s="141"/>
      <c r="F3626" s="141"/>
      <c r="G3626" s="141"/>
      <c r="H3626" s="141"/>
      <c r="I3626" s="141"/>
      <c r="J3626" s="141"/>
      <c r="K3626" s="141"/>
    </row>
    <row r="3627" spans="1:11" x14ac:dyDescent="0.25">
      <c r="A3627" s="148"/>
      <c r="B3627" s="148"/>
      <c r="C3627" s="148"/>
      <c r="D3627" s="148"/>
      <c r="E3627" s="141"/>
      <c r="F3627" s="141"/>
      <c r="G3627" s="141"/>
      <c r="H3627" s="141"/>
      <c r="I3627" s="141"/>
      <c r="J3627" s="141"/>
      <c r="K3627" s="141"/>
    </row>
    <row r="3628" spans="1:11" x14ac:dyDescent="0.25">
      <c r="A3628" s="148"/>
      <c r="B3628" s="148"/>
      <c r="C3628" s="148"/>
      <c r="D3628" s="148"/>
      <c r="E3628" s="141"/>
      <c r="F3628" s="141"/>
      <c r="G3628" s="141"/>
      <c r="H3628" s="141"/>
      <c r="I3628" s="141"/>
      <c r="J3628" s="141"/>
      <c r="K3628" s="141"/>
    </row>
    <row r="3629" spans="1:11" x14ac:dyDescent="0.25">
      <c r="A3629" s="148"/>
      <c r="B3629" s="148"/>
      <c r="C3629" s="148"/>
      <c r="D3629" s="148"/>
      <c r="E3629" s="141"/>
      <c r="F3629" s="141"/>
      <c r="G3629" s="141"/>
      <c r="H3629" s="141"/>
      <c r="I3629" s="141"/>
      <c r="J3629" s="141"/>
      <c r="K3629" s="141"/>
    </row>
    <row r="3630" spans="1:11" x14ac:dyDescent="0.25">
      <c r="A3630" s="148"/>
      <c r="B3630" s="148"/>
      <c r="C3630" s="148"/>
      <c r="D3630" s="148"/>
      <c r="E3630" s="141"/>
      <c r="F3630" s="141"/>
      <c r="G3630" s="141"/>
      <c r="H3630" s="141"/>
      <c r="I3630" s="141"/>
      <c r="J3630" s="141"/>
      <c r="K3630" s="141"/>
    </row>
    <row r="3631" spans="1:11" x14ac:dyDescent="0.25">
      <c r="A3631" s="148"/>
      <c r="B3631" s="148"/>
      <c r="C3631" s="148"/>
      <c r="D3631" s="148"/>
      <c r="E3631" s="141"/>
      <c r="F3631" s="141"/>
      <c r="G3631" s="141"/>
      <c r="H3631" s="141"/>
      <c r="I3631" s="141"/>
      <c r="J3631" s="141"/>
      <c r="K3631" s="141"/>
    </row>
    <row r="3632" spans="1:11" x14ac:dyDescent="0.25">
      <c r="A3632" s="148"/>
      <c r="B3632" s="148"/>
      <c r="C3632" s="148"/>
      <c r="D3632" s="148"/>
      <c r="E3632" s="141"/>
      <c r="F3632" s="141"/>
      <c r="G3632" s="141"/>
      <c r="H3632" s="141"/>
      <c r="I3632" s="141"/>
      <c r="J3632" s="141"/>
      <c r="K3632" s="141"/>
    </row>
    <row r="3633" spans="1:11" x14ac:dyDescent="0.25">
      <c r="A3633" s="148"/>
      <c r="B3633" s="148"/>
      <c r="C3633" s="148"/>
      <c r="D3633" s="148"/>
      <c r="E3633" s="141"/>
      <c r="F3633" s="141"/>
      <c r="G3633" s="141"/>
      <c r="H3633" s="141"/>
      <c r="I3633" s="141"/>
      <c r="J3633" s="141"/>
      <c r="K3633" s="141"/>
    </row>
    <row r="3634" spans="1:11" x14ac:dyDescent="0.25">
      <c r="A3634" s="148"/>
      <c r="B3634" s="148"/>
      <c r="C3634" s="148"/>
      <c r="D3634" s="148"/>
      <c r="E3634" s="141"/>
      <c r="F3634" s="141"/>
      <c r="G3634" s="141"/>
      <c r="H3634" s="141"/>
      <c r="I3634" s="141"/>
      <c r="J3634" s="141"/>
      <c r="K3634" s="141"/>
    </row>
    <row r="3635" spans="1:11" x14ac:dyDescent="0.25">
      <c r="A3635" s="148"/>
      <c r="B3635" s="148"/>
      <c r="C3635" s="148"/>
      <c r="D3635" s="148"/>
      <c r="E3635" s="141"/>
      <c r="F3635" s="141"/>
      <c r="G3635" s="141"/>
      <c r="H3635" s="141"/>
      <c r="I3635" s="141"/>
      <c r="J3635" s="141"/>
      <c r="K3635" s="141"/>
    </row>
    <row r="3636" spans="1:11" x14ac:dyDescent="0.25">
      <c r="A3636" s="148"/>
      <c r="B3636" s="148"/>
      <c r="C3636" s="148"/>
      <c r="D3636" s="148"/>
      <c r="E3636" s="141"/>
      <c r="F3636" s="141"/>
      <c r="G3636" s="141"/>
      <c r="H3636" s="141"/>
      <c r="I3636" s="141"/>
      <c r="J3636" s="141"/>
      <c r="K3636" s="141"/>
    </row>
    <row r="3637" spans="1:11" x14ac:dyDescent="0.25">
      <c r="A3637" s="148"/>
      <c r="B3637" s="148"/>
      <c r="C3637" s="148"/>
      <c r="D3637" s="148"/>
      <c r="E3637" s="141"/>
      <c r="F3637" s="141"/>
      <c r="G3637" s="141"/>
      <c r="H3637" s="141"/>
      <c r="I3637" s="141"/>
      <c r="J3637" s="141"/>
      <c r="K3637" s="141"/>
    </row>
    <row r="3638" spans="1:11" x14ac:dyDescent="0.25">
      <c r="A3638" s="148"/>
      <c r="B3638" s="148"/>
      <c r="C3638" s="148"/>
      <c r="D3638" s="148"/>
      <c r="E3638" s="141"/>
      <c r="F3638" s="141"/>
      <c r="G3638" s="141"/>
      <c r="H3638" s="141"/>
      <c r="I3638" s="141"/>
      <c r="J3638" s="141"/>
      <c r="K3638" s="141"/>
    </row>
    <row r="3639" spans="1:11" x14ac:dyDescent="0.25">
      <c r="A3639" s="148"/>
      <c r="B3639" s="148"/>
      <c r="C3639" s="148"/>
      <c r="D3639" s="148"/>
      <c r="E3639" s="141"/>
      <c r="F3639" s="141"/>
      <c r="G3639" s="141"/>
      <c r="H3639" s="141"/>
      <c r="I3639" s="141"/>
      <c r="J3639" s="141"/>
      <c r="K3639" s="141"/>
    </row>
    <row r="3640" spans="1:11" x14ac:dyDescent="0.25">
      <c r="A3640" s="148"/>
      <c r="B3640" s="148"/>
      <c r="C3640" s="148"/>
      <c r="D3640" s="148"/>
      <c r="E3640" s="141"/>
      <c r="F3640" s="141"/>
      <c r="G3640" s="141"/>
      <c r="H3640" s="141"/>
      <c r="I3640" s="141"/>
      <c r="J3640" s="141"/>
      <c r="K3640" s="141"/>
    </row>
    <row r="3641" spans="1:11" x14ac:dyDescent="0.25">
      <c r="A3641" s="148"/>
      <c r="B3641" s="148"/>
      <c r="C3641" s="148"/>
      <c r="D3641" s="148"/>
      <c r="E3641" s="141"/>
      <c r="F3641" s="141"/>
      <c r="G3641" s="141"/>
      <c r="H3641" s="141"/>
      <c r="I3641" s="141"/>
      <c r="J3641" s="141"/>
      <c r="K3641" s="141"/>
    </row>
    <row r="3642" spans="1:11" x14ac:dyDescent="0.25">
      <c r="A3642" s="148"/>
      <c r="B3642" s="148"/>
      <c r="C3642" s="148"/>
      <c r="D3642" s="148"/>
      <c r="E3642" s="141"/>
      <c r="F3642" s="141"/>
      <c r="G3642" s="141"/>
      <c r="H3642" s="141"/>
      <c r="I3642" s="141"/>
      <c r="J3642" s="141"/>
      <c r="K3642" s="141"/>
    </row>
    <row r="3643" spans="1:11" x14ac:dyDescent="0.25">
      <c r="A3643" s="148"/>
      <c r="B3643" s="148"/>
      <c r="C3643" s="148"/>
      <c r="D3643" s="148"/>
      <c r="E3643" s="141"/>
      <c r="F3643" s="141"/>
      <c r="G3643" s="141"/>
      <c r="H3643" s="141"/>
      <c r="I3643" s="141"/>
      <c r="J3643" s="141"/>
      <c r="K3643" s="141"/>
    </row>
    <row r="3644" spans="1:11" x14ac:dyDescent="0.25">
      <c r="A3644" s="148"/>
      <c r="B3644" s="148"/>
      <c r="C3644" s="148"/>
      <c r="D3644" s="148"/>
      <c r="E3644" s="141"/>
      <c r="F3644" s="141"/>
      <c r="G3644" s="141"/>
      <c r="H3644" s="141"/>
      <c r="I3644" s="141"/>
      <c r="J3644" s="141"/>
      <c r="K3644" s="141"/>
    </row>
    <row r="3645" spans="1:11" x14ac:dyDescent="0.25">
      <c r="A3645" s="148"/>
      <c r="B3645" s="148"/>
      <c r="C3645" s="148"/>
      <c r="D3645" s="148"/>
      <c r="E3645" s="141"/>
      <c r="F3645" s="141"/>
      <c r="G3645" s="141"/>
      <c r="H3645" s="141"/>
      <c r="I3645" s="141"/>
      <c r="J3645" s="141"/>
      <c r="K3645" s="141"/>
    </row>
    <row r="3646" spans="1:11" x14ac:dyDescent="0.25">
      <c r="A3646" s="148"/>
      <c r="B3646" s="148"/>
      <c r="C3646" s="148"/>
      <c r="D3646" s="148"/>
      <c r="E3646" s="141"/>
      <c r="F3646" s="141"/>
      <c r="G3646" s="141"/>
      <c r="H3646" s="141"/>
      <c r="I3646" s="141"/>
      <c r="J3646" s="141"/>
      <c r="K3646" s="141"/>
    </row>
    <row r="3647" spans="1:11" x14ac:dyDescent="0.25">
      <c r="A3647" s="148"/>
      <c r="B3647" s="148"/>
      <c r="C3647" s="148"/>
      <c r="D3647" s="148"/>
      <c r="E3647" s="141"/>
      <c r="F3647" s="141"/>
      <c r="G3647" s="141"/>
      <c r="H3647" s="141"/>
      <c r="I3647" s="141"/>
      <c r="J3647" s="141"/>
      <c r="K3647" s="141"/>
    </row>
    <row r="3648" spans="1:11" x14ac:dyDescent="0.25">
      <c r="A3648" s="148"/>
      <c r="B3648" s="148"/>
      <c r="C3648" s="148"/>
      <c r="D3648" s="148"/>
      <c r="E3648" s="141"/>
      <c r="F3648" s="141"/>
      <c r="G3648" s="141"/>
      <c r="H3648" s="141"/>
      <c r="I3648" s="141"/>
      <c r="J3648" s="141"/>
      <c r="K3648" s="141"/>
    </row>
    <row r="3649" spans="1:11" x14ac:dyDescent="0.25">
      <c r="A3649" s="148"/>
      <c r="B3649" s="148"/>
      <c r="C3649" s="148"/>
      <c r="D3649" s="148"/>
      <c r="E3649" s="141"/>
      <c r="F3649" s="141"/>
      <c r="G3649" s="141"/>
      <c r="H3649" s="141"/>
      <c r="I3649" s="141"/>
      <c r="J3649" s="141"/>
      <c r="K3649" s="141"/>
    </row>
    <row r="3650" spans="1:11" x14ac:dyDescent="0.25">
      <c r="A3650" s="148"/>
      <c r="B3650" s="148"/>
      <c r="C3650" s="148"/>
      <c r="D3650" s="148"/>
      <c r="E3650" s="141"/>
      <c r="F3650" s="141"/>
      <c r="G3650" s="141"/>
      <c r="H3650" s="141"/>
      <c r="I3650" s="141"/>
      <c r="J3650" s="141"/>
      <c r="K3650" s="141"/>
    </row>
    <row r="3651" spans="1:11" x14ac:dyDescent="0.25">
      <c r="A3651" s="148"/>
      <c r="B3651" s="148"/>
      <c r="C3651" s="148"/>
      <c r="D3651" s="148"/>
      <c r="E3651" s="141"/>
      <c r="F3651" s="141"/>
      <c r="G3651" s="141"/>
      <c r="H3651" s="141"/>
      <c r="I3651" s="141"/>
      <c r="J3651" s="141"/>
      <c r="K3651" s="141"/>
    </row>
    <row r="3652" spans="1:11" x14ac:dyDescent="0.25">
      <c r="A3652" s="148"/>
      <c r="B3652" s="148"/>
      <c r="C3652" s="148"/>
      <c r="D3652" s="148"/>
      <c r="E3652" s="141"/>
      <c r="F3652" s="141"/>
      <c r="G3652" s="141"/>
      <c r="H3652" s="141"/>
      <c r="I3652" s="141"/>
      <c r="J3652" s="141"/>
      <c r="K3652" s="141"/>
    </row>
    <row r="3653" spans="1:11" x14ac:dyDescent="0.25">
      <c r="A3653" s="148"/>
      <c r="B3653" s="148"/>
      <c r="C3653" s="148"/>
      <c r="D3653" s="148"/>
      <c r="E3653" s="141"/>
      <c r="F3653" s="141"/>
      <c r="G3653" s="141"/>
      <c r="H3653" s="141"/>
      <c r="I3653" s="141"/>
      <c r="J3653" s="141"/>
      <c r="K3653" s="141"/>
    </row>
    <row r="3654" spans="1:11" x14ac:dyDescent="0.25">
      <c r="A3654" s="148"/>
      <c r="B3654" s="148"/>
      <c r="C3654" s="148"/>
      <c r="D3654" s="148"/>
      <c r="E3654" s="141"/>
      <c r="F3654" s="141"/>
      <c r="G3654" s="141"/>
      <c r="H3654" s="141"/>
      <c r="I3654" s="141"/>
      <c r="J3654" s="141"/>
      <c r="K3654" s="141"/>
    </row>
    <row r="3655" spans="1:11" x14ac:dyDescent="0.25">
      <c r="A3655" s="148"/>
      <c r="B3655" s="148"/>
      <c r="C3655" s="148"/>
      <c r="D3655" s="148"/>
      <c r="E3655" s="141"/>
      <c r="F3655" s="141"/>
      <c r="G3655" s="141"/>
      <c r="H3655" s="141"/>
      <c r="I3655" s="141"/>
      <c r="J3655" s="141"/>
      <c r="K3655" s="141"/>
    </row>
    <row r="3656" spans="1:11" x14ac:dyDescent="0.25">
      <c r="A3656" s="148"/>
      <c r="B3656" s="148"/>
      <c r="C3656" s="148"/>
      <c r="D3656" s="148"/>
      <c r="E3656" s="141"/>
      <c r="F3656" s="141"/>
      <c r="G3656" s="141"/>
      <c r="H3656" s="141"/>
      <c r="I3656" s="141"/>
      <c r="J3656" s="141"/>
      <c r="K3656" s="141"/>
    </row>
    <row r="3657" spans="1:11" x14ac:dyDescent="0.25">
      <c r="A3657" s="148"/>
      <c r="B3657" s="148"/>
      <c r="C3657" s="148"/>
      <c r="D3657" s="148"/>
      <c r="E3657" s="141"/>
      <c r="F3657" s="141"/>
      <c r="G3657" s="141"/>
      <c r="H3657" s="141"/>
      <c r="I3657" s="141"/>
      <c r="J3657" s="141"/>
      <c r="K3657" s="141"/>
    </row>
    <row r="3658" spans="1:11" x14ac:dyDescent="0.25">
      <c r="A3658" s="148"/>
      <c r="B3658" s="148"/>
      <c r="C3658" s="148"/>
      <c r="D3658" s="148"/>
      <c r="E3658" s="141"/>
      <c r="F3658" s="141"/>
      <c r="G3658" s="141"/>
      <c r="H3658" s="141"/>
      <c r="I3658" s="141"/>
      <c r="J3658" s="141"/>
      <c r="K3658" s="141"/>
    </row>
    <row r="3659" spans="1:11" x14ac:dyDescent="0.25">
      <c r="A3659" s="148"/>
      <c r="B3659" s="148"/>
      <c r="C3659" s="148"/>
      <c r="D3659" s="148"/>
      <c r="E3659" s="141"/>
      <c r="F3659" s="141"/>
      <c r="G3659" s="141"/>
      <c r="H3659" s="141"/>
      <c r="I3659" s="141"/>
      <c r="J3659" s="141"/>
      <c r="K3659" s="141"/>
    </row>
    <row r="3660" spans="1:11" x14ac:dyDescent="0.25">
      <c r="A3660" s="148"/>
      <c r="B3660" s="148"/>
      <c r="C3660" s="148"/>
      <c r="D3660" s="148"/>
      <c r="E3660" s="141"/>
      <c r="F3660" s="141"/>
      <c r="G3660" s="141"/>
      <c r="H3660" s="141"/>
      <c r="I3660" s="141"/>
      <c r="J3660" s="141"/>
      <c r="K3660" s="141"/>
    </row>
    <row r="3661" spans="1:11" x14ac:dyDescent="0.25">
      <c r="A3661" s="148"/>
      <c r="B3661" s="148"/>
      <c r="C3661" s="148"/>
      <c r="D3661" s="148"/>
      <c r="E3661" s="141"/>
      <c r="F3661" s="141"/>
      <c r="G3661" s="141"/>
      <c r="H3661" s="141"/>
      <c r="I3661" s="141"/>
      <c r="J3661" s="141"/>
      <c r="K3661" s="141"/>
    </row>
    <row r="3662" spans="1:11" x14ac:dyDescent="0.25">
      <c r="A3662" s="148"/>
      <c r="B3662" s="148"/>
      <c r="C3662" s="148"/>
      <c r="D3662" s="148"/>
      <c r="E3662" s="141"/>
      <c r="F3662" s="141"/>
      <c r="G3662" s="141"/>
      <c r="H3662" s="141"/>
      <c r="I3662" s="141"/>
      <c r="J3662" s="141"/>
      <c r="K3662" s="141"/>
    </row>
    <row r="3663" spans="1:11" x14ac:dyDescent="0.25">
      <c r="A3663" s="148"/>
      <c r="B3663" s="148"/>
      <c r="C3663" s="148"/>
      <c r="D3663" s="148"/>
      <c r="E3663" s="141"/>
      <c r="F3663" s="141"/>
      <c r="G3663" s="141"/>
      <c r="H3663" s="141"/>
      <c r="I3663" s="141"/>
      <c r="J3663" s="141"/>
      <c r="K3663" s="141"/>
    </row>
    <row r="3664" spans="1:11" x14ac:dyDescent="0.25">
      <c r="A3664" s="148"/>
      <c r="B3664" s="148"/>
      <c r="C3664" s="148"/>
      <c r="D3664" s="148"/>
      <c r="E3664" s="141"/>
      <c r="F3664" s="141"/>
      <c r="G3664" s="141"/>
      <c r="H3664" s="141"/>
      <c r="I3664" s="141"/>
      <c r="J3664" s="141"/>
      <c r="K3664" s="141"/>
    </row>
    <row r="3665" spans="1:11" x14ac:dyDescent="0.25">
      <c r="A3665" s="148"/>
      <c r="B3665" s="148"/>
      <c r="C3665" s="148"/>
      <c r="D3665" s="148"/>
      <c r="E3665" s="141"/>
      <c r="F3665" s="141"/>
      <c r="G3665" s="141"/>
      <c r="H3665" s="141"/>
      <c r="I3665" s="141"/>
      <c r="J3665" s="141"/>
      <c r="K3665" s="141"/>
    </row>
    <row r="3666" spans="1:11" x14ac:dyDescent="0.25">
      <c r="A3666" s="148"/>
      <c r="B3666" s="148"/>
      <c r="C3666" s="148"/>
      <c r="D3666" s="148"/>
      <c r="E3666" s="141"/>
      <c r="F3666" s="141"/>
      <c r="G3666" s="141"/>
      <c r="H3666" s="141"/>
      <c r="I3666" s="141"/>
      <c r="J3666" s="141"/>
      <c r="K3666" s="141"/>
    </row>
    <row r="3667" spans="1:11" x14ac:dyDescent="0.25">
      <c r="A3667" s="148"/>
      <c r="B3667" s="148"/>
      <c r="C3667" s="148"/>
      <c r="D3667" s="148"/>
      <c r="E3667" s="141"/>
      <c r="F3667" s="141"/>
      <c r="G3667" s="141"/>
      <c r="H3667" s="141"/>
      <c r="I3667" s="141"/>
      <c r="J3667" s="141"/>
      <c r="K3667" s="141"/>
    </row>
    <row r="3668" spans="1:11" x14ac:dyDescent="0.25">
      <c r="A3668" s="148"/>
      <c r="B3668" s="148"/>
      <c r="C3668" s="148"/>
      <c r="D3668" s="148"/>
      <c r="E3668" s="141"/>
      <c r="F3668" s="141"/>
      <c r="G3668" s="141"/>
      <c r="H3668" s="141"/>
      <c r="I3668" s="141"/>
      <c r="J3668" s="141"/>
      <c r="K3668" s="141"/>
    </row>
    <row r="3669" spans="1:11" x14ac:dyDescent="0.25">
      <c r="A3669" s="148"/>
      <c r="B3669" s="148"/>
      <c r="C3669" s="148"/>
      <c r="D3669" s="148"/>
      <c r="E3669" s="141"/>
      <c r="F3669" s="141"/>
      <c r="G3669" s="141"/>
      <c r="H3669" s="141"/>
      <c r="I3669" s="141"/>
      <c r="J3669" s="141"/>
      <c r="K3669" s="141"/>
    </row>
    <row r="3670" spans="1:11" x14ac:dyDescent="0.25">
      <c r="A3670" s="148"/>
      <c r="B3670" s="148"/>
      <c r="C3670" s="148"/>
      <c r="D3670" s="148"/>
      <c r="E3670" s="141"/>
      <c r="F3670" s="141"/>
      <c r="G3670" s="141"/>
      <c r="H3670" s="141"/>
      <c r="I3670" s="141"/>
      <c r="J3670" s="141"/>
      <c r="K3670" s="141"/>
    </row>
    <row r="3671" spans="1:11" x14ac:dyDescent="0.25">
      <c r="A3671" s="148"/>
      <c r="B3671" s="148"/>
      <c r="C3671" s="148"/>
      <c r="D3671" s="148"/>
      <c r="E3671" s="141"/>
      <c r="F3671" s="141"/>
      <c r="G3671" s="141"/>
      <c r="H3671" s="141"/>
      <c r="I3671" s="141"/>
      <c r="J3671" s="141"/>
      <c r="K3671" s="141"/>
    </row>
    <row r="3672" spans="1:11" x14ac:dyDescent="0.25">
      <c r="A3672" s="148"/>
      <c r="B3672" s="148"/>
      <c r="C3672" s="148"/>
      <c r="D3672" s="148"/>
      <c r="E3672" s="141"/>
      <c r="F3672" s="141"/>
      <c r="G3672" s="141"/>
      <c r="H3672" s="141"/>
      <c r="I3672" s="141"/>
      <c r="J3672" s="141"/>
      <c r="K3672" s="141"/>
    </row>
    <row r="3673" spans="1:11" x14ac:dyDescent="0.25">
      <c r="A3673" s="148"/>
      <c r="B3673" s="148"/>
      <c r="C3673" s="148"/>
      <c r="D3673" s="148"/>
      <c r="E3673" s="141"/>
      <c r="F3673" s="141"/>
      <c r="G3673" s="141"/>
      <c r="H3673" s="141"/>
      <c r="I3673" s="141"/>
      <c r="J3673" s="141"/>
      <c r="K3673" s="141"/>
    </row>
    <row r="3674" spans="1:11" x14ac:dyDescent="0.25">
      <c r="A3674" s="148"/>
      <c r="B3674" s="148"/>
      <c r="C3674" s="148"/>
      <c r="D3674" s="148"/>
      <c r="E3674" s="141"/>
      <c r="F3674" s="141"/>
      <c r="G3674" s="141"/>
      <c r="H3674" s="141"/>
      <c r="I3674" s="141"/>
      <c r="J3674" s="141"/>
      <c r="K3674" s="141"/>
    </row>
    <row r="3675" spans="1:11" x14ac:dyDescent="0.25">
      <c r="A3675" s="148"/>
      <c r="B3675" s="148"/>
      <c r="C3675" s="148"/>
      <c r="D3675" s="148"/>
      <c r="E3675" s="141"/>
      <c r="F3675" s="141"/>
      <c r="G3675" s="141"/>
      <c r="H3675" s="141"/>
      <c r="I3675" s="141"/>
      <c r="J3675" s="141"/>
      <c r="K3675" s="141"/>
    </row>
    <row r="3676" spans="1:11" x14ac:dyDescent="0.25">
      <c r="A3676" s="148"/>
      <c r="B3676" s="148"/>
      <c r="C3676" s="148"/>
      <c r="D3676" s="148"/>
      <c r="E3676" s="141"/>
      <c r="F3676" s="141"/>
      <c r="G3676" s="141"/>
      <c r="H3676" s="141"/>
      <c r="I3676" s="141"/>
      <c r="J3676" s="141"/>
      <c r="K3676" s="141"/>
    </row>
    <row r="3677" spans="1:11" x14ac:dyDescent="0.25">
      <c r="A3677" s="148"/>
      <c r="B3677" s="148"/>
      <c r="C3677" s="148"/>
      <c r="D3677" s="148"/>
      <c r="E3677" s="141"/>
      <c r="F3677" s="141"/>
      <c r="G3677" s="141"/>
      <c r="H3677" s="141"/>
      <c r="I3677" s="141"/>
      <c r="J3677" s="141"/>
      <c r="K3677" s="141"/>
    </row>
    <row r="3678" spans="1:11" x14ac:dyDescent="0.25">
      <c r="A3678" s="148"/>
      <c r="B3678" s="148"/>
      <c r="C3678" s="148"/>
      <c r="D3678" s="148"/>
      <c r="E3678" s="141"/>
      <c r="F3678" s="141"/>
      <c r="G3678" s="141"/>
      <c r="H3678" s="141"/>
      <c r="I3678" s="141"/>
      <c r="J3678" s="141"/>
      <c r="K3678" s="141"/>
    </row>
    <row r="3679" spans="1:11" x14ac:dyDescent="0.25">
      <c r="A3679" s="148"/>
      <c r="B3679" s="148"/>
      <c r="C3679" s="148"/>
      <c r="D3679" s="148"/>
      <c r="E3679" s="141"/>
      <c r="F3679" s="141"/>
      <c r="G3679" s="141"/>
      <c r="H3679" s="141"/>
      <c r="I3679" s="141"/>
      <c r="J3679" s="141"/>
      <c r="K3679" s="141"/>
    </row>
    <row r="3680" spans="1:11" x14ac:dyDescent="0.25">
      <c r="A3680" s="148"/>
      <c r="B3680" s="148"/>
      <c r="C3680" s="148"/>
      <c r="D3680" s="148"/>
      <c r="E3680" s="141"/>
      <c r="F3680" s="141"/>
      <c r="G3680" s="141"/>
      <c r="H3680" s="141"/>
      <c r="I3680" s="141"/>
      <c r="J3680" s="141"/>
      <c r="K3680" s="141"/>
    </row>
    <row r="3681" spans="1:11" x14ac:dyDescent="0.25">
      <c r="A3681" s="148"/>
      <c r="B3681" s="148"/>
      <c r="C3681" s="148"/>
      <c r="D3681" s="148"/>
      <c r="E3681" s="141"/>
      <c r="F3681" s="141"/>
      <c r="G3681" s="141"/>
      <c r="H3681" s="141"/>
      <c r="I3681" s="141"/>
      <c r="J3681" s="141"/>
      <c r="K3681" s="141"/>
    </row>
    <row r="3682" spans="1:11" x14ac:dyDescent="0.25">
      <c r="A3682" s="148"/>
      <c r="B3682" s="148"/>
      <c r="C3682" s="148"/>
      <c r="D3682" s="148"/>
      <c r="E3682" s="141"/>
      <c r="F3682" s="141"/>
      <c r="G3682" s="141"/>
      <c r="H3682" s="141"/>
      <c r="I3682" s="141"/>
      <c r="J3682" s="141"/>
      <c r="K3682" s="141"/>
    </row>
    <row r="3683" spans="1:11" x14ac:dyDescent="0.25">
      <c r="A3683" s="148"/>
      <c r="B3683" s="148"/>
      <c r="C3683" s="148"/>
      <c r="D3683" s="148"/>
      <c r="E3683" s="141"/>
      <c r="F3683" s="141"/>
      <c r="G3683" s="141"/>
      <c r="H3683" s="141"/>
      <c r="I3683" s="141"/>
      <c r="J3683" s="141"/>
      <c r="K3683" s="141"/>
    </row>
    <row r="3684" spans="1:11" x14ac:dyDescent="0.25">
      <c r="A3684" s="148"/>
      <c r="B3684" s="148"/>
      <c r="C3684" s="148"/>
      <c r="D3684" s="148"/>
      <c r="E3684" s="141"/>
      <c r="F3684" s="141"/>
      <c r="G3684" s="141"/>
      <c r="H3684" s="141"/>
      <c r="I3684" s="141"/>
      <c r="J3684" s="141"/>
      <c r="K3684" s="141"/>
    </row>
    <row r="3685" spans="1:11" x14ac:dyDescent="0.25">
      <c r="A3685" s="148"/>
      <c r="B3685" s="148"/>
      <c r="C3685" s="148"/>
      <c r="D3685" s="148"/>
      <c r="E3685" s="141"/>
      <c r="F3685" s="141"/>
      <c r="G3685" s="141"/>
      <c r="H3685" s="141"/>
      <c r="I3685" s="141"/>
      <c r="J3685" s="141"/>
      <c r="K3685" s="141"/>
    </row>
    <row r="3686" spans="1:11" x14ac:dyDescent="0.25">
      <c r="A3686" s="148"/>
      <c r="B3686" s="148"/>
      <c r="C3686" s="148"/>
      <c r="D3686" s="148"/>
      <c r="E3686" s="141"/>
      <c r="F3686" s="141"/>
      <c r="G3686" s="141"/>
      <c r="H3686" s="141"/>
      <c r="I3686" s="141"/>
      <c r="J3686" s="141"/>
      <c r="K3686" s="141"/>
    </row>
    <row r="3687" spans="1:11" x14ac:dyDescent="0.25">
      <c r="A3687" s="148"/>
      <c r="B3687" s="148"/>
      <c r="C3687" s="148"/>
      <c r="D3687" s="148"/>
      <c r="E3687" s="141"/>
      <c r="F3687" s="141"/>
      <c r="G3687" s="141"/>
      <c r="H3687" s="141"/>
      <c r="I3687" s="141"/>
      <c r="J3687" s="141"/>
      <c r="K3687" s="141"/>
    </row>
    <row r="3688" spans="1:11" x14ac:dyDescent="0.25">
      <c r="A3688" s="148"/>
      <c r="B3688" s="148"/>
      <c r="C3688" s="148"/>
      <c r="D3688" s="148"/>
      <c r="E3688" s="141"/>
      <c r="F3688" s="141"/>
      <c r="G3688" s="141"/>
      <c r="H3688" s="141"/>
      <c r="I3688" s="141"/>
      <c r="J3688" s="141"/>
      <c r="K3688" s="141"/>
    </row>
    <row r="3689" spans="1:11" x14ac:dyDescent="0.25">
      <c r="A3689" s="148"/>
      <c r="B3689" s="148"/>
      <c r="C3689" s="148"/>
      <c r="D3689" s="148"/>
      <c r="E3689" s="141"/>
      <c r="F3689" s="141"/>
      <c r="G3689" s="141"/>
      <c r="H3689" s="141"/>
      <c r="I3689" s="141"/>
      <c r="J3689" s="141"/>
      <c r="K3689" s="141"/>
    </row>
    <row r="3690" spans="1:11" x14ac:dyDescent="0.25">
      <c r="A3690" s="148"/>
      <c r="B3690" s="148"/>
      <c r="C3690" s="148"/>
      <c r="D3690" s="148"/>
      <c r="E3690" s="141"/>
      <c r="F3690" s="141"/>
      <c r="G3690" s="141"/>
      <c r="H3690" s="141"/>
      <c r="I3690" s="141"/>
      <c r="J3690" s="141"/>
      <c r="K3690" s="141"/>
    </row>
    <row r="3691" spans="1:11" x14ac:dyDescent="0.25">
      <c r="A3691" s="148"/>
      <c r="B3691" s="148"/>
      <c r="C3691" s="148"/>
      <c r="D3691" s="148"/>
      <c r="E3691" s="141"/>
      <c r="F3691" s="141"/>
      <c r="G3691" s="141"/>
      <c r="H3691" s="141"/>
      <c r="I3691" s="141"/>
      <c r="J3691" s="141"/>
      <c r="K3691" s="141"/>
    </row>
    <row r="3692" spans="1:11" x14ac:dyDescent="0.25">
      <c r="A3692" s="148"/>
      <c r="B3692" s="148"/>
      <c r="C3692" s="148"/>
      <c r="D3692" s="148"/>
      <c r="E3692" s="141"/>
      <c r="F3692" s="141"/>
      <c r="G3692" s="141"/>
      <c r="H3692" s="141"/>
      <c r="I3692" s="141"/>
      <c r="J3692" s="141"/>
      <c r="K3692" s="141"/>
    </row>
    <row r="3693" spans="1:11" x14ac:dyDescent="0.25">
      <c r="A3693" s="148"/>
      <c r="B3693" s="148"/>
      <c r="C3693" s="148"/>
      <c r="D3693" s="148"/>
      <c r="E3693" s="141"/>
      <c r="F3693" s="141"/>
      <c r="G3693" s="141"/>
      <c r="H3693" s="141"/>
      <c r="I3693" s="141"/>
      <c r="J3693" s="141"/>
      <c r="K3693" s="141"/>
    </row>
    <row r="3694" spans="1:11" x14ac:dyDescent="0.25">
      <c r="A3694" s="148"/>
      <c r="B3694" s="148"/>
      <c r="C3694" s="148"/>
      <c r="D3694" s="148"/>
      <c r="E3694" s="141"/>
      <c r="F3694" s="141"/>
      <c r="G3694" s="141"/>
      <c r="H3694" s="141"/>
      <c r="I3694" s="141"/>
      <c r="J3694" s="141"/>
      <c r="K3694" s="141"/>
    </row>
    <row r="3695" spans="1:11" x14ac:dyDescent="0.25">
      <c r="A3695" s="148"/>
      <c r="B3695" s="148"/>
      <c r="C3695" s="148"/>
      <c r="D3695" s="148"/>
      <c r="E3695" s="141"/>
      <c r="F3695" s="141"/>
      <c r="G3695" s="141"/>
      <c r="H3695" s="141"/>
      <c r="I3695" s="141"/>
      <c r="J3695" s="141"/>
      <c r="K3695" s="141"/>
    </row>
    <row r="3696" spans="1:11" x14ac:dyDescent="0.25">
      <c r="A3696" s="148"/>
      <c r="B3696" s="148"/>
      <c r="C3696" s="148"/>
      <c r="D3696" s="148"/>
      <c r="E3696" s="141"/>
      <c r="F3696" s="141"/>
      <c r="G3696" s="141"/>
      <c r="H3696" s="141"/>
      <c r="I3696" s="141"/>
      <c r="J3696" s="141"/>
      <c r="K3696" s="141"/>
    </row>
    <row r="3697" spans="1:11" x14ac:dyDescent="0.25">
      <c r="A3697" s="148"/>
      <c r="B3697" s="148"/>
      <c r="C3697" s="148"/>
      <c r="D3697" s="148"/>
      <c r="E3697" s="141"/>
      <c r="F3697" s="141"/>
      <c r="G3697" s="141"/>
      <c r="H3697" s="141"/>
      <c r="I3697" s="141"/>
      <c r="J3697" s="141"/>
      <c r="K3697" s="141"/>
    </row>
    <row r="3698" spans="1:11" x14ac:dyDescent="0.25">
      <c r="A3698" s="148"/>
      <c r="B3698" s="148"/>
      <c r="C3698" s="148"/>
      <c r="D3698" s="148"/>
      <c r="E3698" s="141"/>
      <c r="F3698" s="141"/>
      <c r="G3698" s="141"/>
      <c r="H3698" s="141"/>
      <c r="I3698" s="141"/>
      <c r="J3698" s="141"/>
      <c r="K3698" s="141"/>
    </row>
    <row r="3699" spans="1:11" x14ac:dyDescent="0.25">
      <c r="A3699" s="148"/>
      <c r="B3699" s="148"/>
      <c r="C3699" s="148"/>
      <c r="D3699" s="148"/>
      <c r="E3699" s="141"/>
      <c r="F3699" s="141"/>
      <c r="G3699" s="141"/>
      <c r="H3699" s="141"/>
      <c r="I3699" s="141"/>
      <c r="J3699" s="141"/>
      <c r="K3699" s="141"/>
    </row>
    <row r="3700" spans="1:11" x14ac:dyDescent="0.25">
      <c r="A3700" s="148"/>
      <c r="B3700" s="148"/>
      <c r="C3700" s="148"/>
      <c r="D3700" s="148"/>
      <c r="E3700" s="141"/>
      <c r="F3700" s="141"/>
      <c r="G3700" s="141"/>
      <c r="H3700" s="141"/>
      <c r="I3700" s="141"/>
      <c r="J3700" s="141"/>
      <c r="K3700" s="141"/>
    </row>
    <row r="3701" spans="1:11" x14ac:dyDescent="0.25">
      <c r="A3701" s="148"/>
      <c r="B3701" s="148"/>
      <c r="C3701" s="148"/>
      <c r="D3701" s="148"/>
      <c r="E3701" s="141"/>
      <c r="F3701" s="141"/>
      <c r="G3701" s="141"/>
      <c r="H3701" s="141"/>
      <c r="I3701" s="141"/>
      <c r="J3701" s="141"/>
      <c r="K3701" s="141"/>
    </row>
    <row r="3702" spans="1:11" x14ac:dyDescent="0.25">
      <c r="A3702" s="148"/>
      <c r="B3702" s="148"/>
      <c r="C3702" s="148"/>
      <c r="D3702" s="148"/>
      <c r="E3702" s="141"/>
      <c r="F3702" s="141"/>
      <c r="G3702" s="141"/>
      <c r="H3702" s="141"/>
      <c r="I3702" s="141"/>
      <c r="J3702" s="141"/>
      <c r="K3702" s="141"/>
    </row>
    <row r="3703" spans="1:11" x14ac:dyDescent="0.25">
      <c r="A3703" s="148"/>
      <c r="B3703" s="148"/>
      <c r="C3703" s="148"/>
      <c r="D3703" s="148"/>
      <c r="E3703" s="141"/>
      <c r="F3703" s="141"/>
      <c r="G3703" s="141"/>
      <c r="H3703" s="141"/>
      <c r="I3703" s="141"/>
      <c r="J3703" s="141"/>
      <c r="K3703" s="141"/>
    </row>
    <row r="3704" spans="1:11" x14ac:dyDescent="0.25">
      <c r="A3704" s="148"/>
      <c r="B3704" s="148"/>
      <c r="C3704" s="148"/>
      <c r="D3704" s="148"/>
      <c r="E3704" s="141"/>
      <c r="F3704" s="141"/>
      <c r="G3704" s="141"/>
      <c r="H3704" s="141"/>
      <c r="I3704" s="141"/>
      <c r="J3704" s="141"/>
      <c r="K3704" s="141"/>
    </row>
    <row r="3705" spans="1:11" x14ac:dyDescent="0.25">
      <c r="A3705" s="148"/>
      <c r="B3705" s="148"/>
      <c r="C3705" s="148"/>
      <c r="D3705" s="148"/>
      <c r="E3705" s="141"/>
      <c r="F3705" s="141"/>
      <c r="G3705" s="141"/>
      <c r="H3705" s="141"/>
      <c r="I3705" s="141"/>
      <c r="J3705" s="141"/>
      <c r="K3705" s="141"/>
    </row>
    <row r="3706" spans="1:11" x14ac:dyDescent="0.25">
      <c r="A3706" s="148"/>
      <c r="B3706" s="148"/>
      <c r="C3706" s="148"/>
      <c r="D3706" s="148"/>
      <c r="E3706" s="141"/>
      <c r="F3706" s="141"/>
      <c r="G3706" s="141"/>
      <c r="H3706" s="141"/>
      <c r="I3706" s="141"/>
      <c r="J3706" s="141"/>
      <c r="K3706" s="141"/>
    </row>
    <row r="3707" spans="1:11" x14ac:dyDescent="0.25">
      <c r="A3707" s="148"/>
      <c r="B3707" s="148"/>
      <c r="C3707" s="148"/>
      <c r="D3707" s="148"/>
      <c r="E3707" s="141"/>
      <c r="F3707" s="141"/>
      <c r="G3707" s="141"/>
      <c r="H3707" s="141"/>
      <c r="I3707" s="141"/>
      <c r="J3707" s="141"/>
      <c r="K3707" s="141"/>
    </row>
    <row r="3708" spans="1:11" x14ac:dyDescent="0.25">
      <c r="A3708" s="148"/>
      <c r="B3708" s="148"/>
      <c r="C3708" s="148"/>
      <c r="D3708" s="148"/>
      <c r="E3708" s="141"/>
      <c r="F3708" s="141"/>
      <c r="G3708" s="141"/>
      <c r="H3708" s="141"/>
      <c r="I3708" s="141"/>
      <c r="J3708" s="141"/>
      <c r="K3708" s="141"/>
    </row>
    <row r="3709" spans="1:11" x14ac:dyDescent="0.25">
      <c r="A3709" s="148"/>
      <c r="B3709" s="148"/>
      <c r="C3709" s="148"/>
      <c r="D3709" s="148"/>
      <c r="E3709" s="141"/>
      <c r="F3709" s="141"/>
      <c r="G3709" s="141"/>
      <c r="H3709" s="141"/>
      <c r="I3709" s="141"/>
      <c r="J3709" s="141"/>
      <c r="K3709" s="141"/>
    </row>
    <row r="3710" spans="1:11" x14ac:dyDescent="0.25">
      <c r="A3710" s="148"/>
      <c r="B3710" s="148"/>
      <c r="C3710" s="148"/>
      <c r="D3710" s="148"/>
      <c r="E3710" s="141"/>
      <c r="F3710" s="141"/>
      <c r="G3710" s="141"/>
      <c r="H3710" s="141"/>
      <c r="I3710" s="141"/>
      <c r="J3710" s="141"/>
      <c r="K3710" s="141"/>
    </row>
    <row r="3711" spans="1:11" x14ac:dyDescent="0.25">
      <c r="A3711" s="148"/>
      <c r="B3711" s="148"/>
      <c r="C3711" s="148"/>
      <c r="D3711" s="148"/>
      <c r="E3711" s="141"/>
      <c r="F3711" s="141"/>
      <c r="G3711" s="141"/>
      <c r="H3711" s="141"/>
      <c r="I3711" s="141"/>
      <c r="J3711" s="141"/>
      <c r="K3711" s="141"/>
    </row>
    <row r="3712" spans="1:11" x14ac:dyDescent="0.25">
      <c r="A3712" s="148"/>
      <c r="B3712" s="148"/>
      <c r="C3712" s="148"/>
      <c r="D3712" s="148"/>
      <c r="E3712" s="141"/>
      <c r="F3712" s="141"/>
      <c r="G3712" s="141"/>
      <c r="H3712" s="141"/>
      <c r="I3712" s="141"/>
      <c r="J3712" s="141"/>
      <c r="K3712" s="141"/>
    </row>
    <row r="3713" spans="1:11" x14ac:dyDescent="0.25">
      <c r="A3713" s="148"/>
      <c r="B3713" s="148"/>
      <c r="C3713" s="148"/>
      <c r="D3713" s="148"/>
      <c r="E3713" s="141"/>
      <c r="F3713" s="141"/>
      <c r="G3713" s="141"/>
      <c r="H3713" s="141"/>
      <c r="I3713" s="141"/>
      <c r="J3713" s="141"/>
      <c r="K3713" s="141"/>
    </row>
    <row r="3714" spans="1:11" x14ac:dyDescent="0.25">
      <c r="A3714" s="148"/>
      <c r="B3714" s="148"/>
      <c r="C3714" s="148"/>
      <c r="D3714" s="148"/>
      <c r="E3714" s="141"/>
      <c r="F3714" s="141"/>
      <c r="G3714" s="141"/>
      <c r="H3714" s="141"/>
      <c r="I3714" s="141"/>
      <c r="J3714" s="141"/>
      <c r="K3714" s="141"/>
    </row>
    <row r="3715" spans="1:11" x14ac:dyDescent="0.25">
      <c r="A3715" s="148"/>
      <c r="B3715" s="148"/>
      <c r="C3715" s="148"/>
      <c r="D3715" s="148"/>
      <c r="E3715" s="141"/>
      <c r="F3715" s="141"/>
      <c r="G3715" s="141"/>
      <c r="H3715" s="141"/>
      <c r="I3715" s="141"/>
      <c r="J3715" s="141"/>
      <c r="K3715" s="141"/>
    </row>
    <row r="3716" spans="1:11" x14ac:dyDescent="0.25">
      <c r="A3716" s="148"/>
      <c r="B3716" s="148"/>
      <c r="C3716" s="148"/>
      <c r="D3716" s="148"/>
      <c r="E3716" s="141"/>
      <c r="F3716" s="141"/>
      <c r="G3716" s="141"/>
      <c r="H3716" s="141"/>
      <c r="I3716" s="141"/>
      <c r="J3716" s="141"/>
      <c r="K3716" s="141"/>
    </row>
    <row r="3717" spans="1:11" x14ac:dyDescent="0.25">
      <c r="A3717" s="148"/>
      <c r="B3717" s="148"/>
      <c r="C3717" s="148"/>
      <c r="D3717" s="148"/>
      <c r="E3717" s="141"/>
      <c r="F3717" s="141"/>
      <c r="G3717" s="141"/>
      <c r="H3717" s="141"/>
      <c r="I3717" s="141"/>
      <c r="J3717" s="141"/>
      <c r="K3717" s="141"/>
    </row>
    <row r="3718" spans="1:11" x14ac:dyDescent="0.25">
      <c r="A3718" s="148"/>
      <c r="B3718" s="148"/>
      <c r="C3718" s="148"/>
      <c r="D3718" s="148"/>
      <c r="E3718" s="141"/>
      <c r="F3718" s="141"/>
      <c r="G3718" s="141"/>
      <c r="H3718" s="141"/>
      <c r="I3718" s="141"/>
      <c r="J3718" s="141"/>
      <c r="K3718" s="141"/>
    </row>
    <row r="3719" spans="1:11" x14ac:dyDescent="0.25">
      <c r="A3719" s="148"/>
      <c r="B3719" s="148"/>
      <c r="C3719" s="148"/>
      <c r="D3719" s="148"/>
      <c r="E3719" s="141"/>
      <c r="F3719" s="141"/>
      <c r="G3719" s="141"/>
      <c r="H3719" s="141"/>
      <c r="I3719" s="141"/>
      <c r="J3719" s="141"/>
      <c r="K3719" s="141"/>
    </row>
    <row r="3720" spans="1:11" x14ac:dyDescent="0.25">
      <c r="A3720" s="148"/>
      <c r="B3720" s="148"/>
      <c r="C3720" s="148"/>
      <c r="D3720" s="148"/>
      <c r="E3720" s="141"/>
      <c r="F3720" s="141"/>
      <c r="G3720" s="141"/>
      <c r="H3720" s="141"/>
      <c r="I3720" s="141"/>
      <c r="J3720" s="141"/>
      <c r="K3720" s="141"/>
    </row>
    <row r="3721" spans="1:11" x14ac:dyDescent="0.25">
      <c r="A3721" s="148"/>
      <c r="B3721" s="148"/>
      <c r="C3721" s="148"/>
      <c r="D3721" s="148"/>
      <c r="E3721" s="141"/>
      <c r="F3721" s="141"/>
      <c r="G3721" s="141"/>
      <c r="H3721" s="141"/>
      <c r="I3721" s="141"/>
      <c r="J3721" s="141"/>
      <c r="K3721" s="141"/>
    </row>
    <row r="3722" spans="1:11" x14ac:dyDescent="0.25">
      <c r="A3722" s="148"/>
      <c r="B3722" s="148"/>
      <c r="C3722" s="148"/>
      <c r="D3722" s="148"/>
      <c r="E3722" s="141"/>
      <c r="F3722" s="141"/>
      <c r="G3722" s="141"/>
      <c r="H3722" s="141"/>
      <c r="I3722" s="141"/>
      <c r="J3722" s="141"/>
      <c r="K3722" s="141"/>
    </row>
    <row r="3723" spans="1:11" x14ac:dyDescent="0.25">
      <c r="A3723" s="148"/>
      <c r="B3723" s="148"/>
      <c r="C3723" s="148"/>
      <c r="D3723" s="148"/>
      <c r="E3723" s="141"/>
      <c r="F3723" s="141"/>
      <c r="G3723" s="141"/>
      <c r="H3723" s="141"/>
      <c r="I3723" s="141"/>
      <c r="J3723" s="141"/>
      <c r="K3723" s="141"/>
    </row>
    <row r="3724" spans="1:11" x14ac:dyDescent="0.25">
      <c r="A3724" s="148"/>
      <c r="B3724" s="148"/>
      <c r="C3724" s="148"/>
      <c r="D3724" s="148"/>
      <c r="E3724" s="141"/>
      <c r="F3724" s="141"/>
      <c r="G3724" s="141"/>
      <c r="H3724" s="141"/>
      <c r="I3724" s="141"/>
      <c r="J3724" s="141"/>
      <c r="K3724" s="141"/>
    </row>
    <row r="3725" spans="1:11" x14ac:dyDescent="0.25">
      <c r="A3725" s="148"/>
      <c r="B3725" s="148"/>
      <c r="C3725" s="148"/>
      <c r="D3725" s="148"/>
      <c r="E3725" s="141"/>
      <c r="F3725" s="141"/>
      <c r="G3725" s="141"/>
      <c r="H3725" s="141"/>
      <c r="I3725" s="141"/>
      <c r="J3725" s="141"/>
      <c r="K3725" s="141"/>
    </row>
    <row r="3726" spans="1:11" x14ac:dyDescent="0.25">
      <c r="A3726" s="148"/>
      <c r="B3726" s="148"/>
      <c r="C3726" s="148"/>
      <c r="D3726" s="148"/>
      <c r="E3726" s="141"/>
      <c r="F3726" s="141"/>
      <c r="G3726" s="141"/>
      <c r="H3726" s="141"/>
      <c r="I3726" s="141"/>
      <c r="J3726" s="141"/>
      <c r="K3726" s="141"/>
    </row>
    <row r="3727" spans="1:11" x14ac:dyDescent="0.25">
      <c r="A3727" s="148"/>
      <c r="B3727" s="148"/>
      <c r="C3727" s="148"/>
      <c r="D3727" s="148"/>
      <c r="E3727" s="141"/>
      <c r="F3727" s="141"/>
      <c r="G3727" s="141"/>
      <c r="H3727" s="141"/>
      <c r="I3727" s="141"/>
      <c r="J3727" s="141"/>
      <c r="K3727" s="141"/>
    </row>
    <row r="3728" spans="1:11" x14ac:dyDescent="0.25">
      <c r="A3728" s="148"/>
      <c r="B3728" s="148"/>
      <c r="C3728" s="148"/>
      <c r="D3728" s="148"/>
      <c r="E3728" s="141"/>
      <c r="F3728" s="141"/>
      <c r="G3728" s="141"/>
      <c r="H3728" s="141"/>
      <c r="I3728" s="141"/>
      <c r="J3728" s="141"/>
      <c r="K3728" s="141"/>
    </row>
    <row r="3729" spans="1:11" x14ac:dyDescent="0.25">
      <c r="A3729" s="148"/>
      <c r="B3729" s="148"/>
      <c r="C3729" s="148"/>
      <c r="D3729" s="148"/>
      <c r="E3729" s="141"/>
      <c r="F3729" s="141"/>
      <c r="G3729" s="141"/>
      <c r="H3729" s="141"/>
      <c r="I3729" s="141"/>
      <c r="J3729" s="141"/>
      <c r="K3729" s="141"/>
    </row>
    <row r="3730" spans="1:11" x14ac:dyDescent="0.25">
      <c r="A3730" s="148"/>
      <c r="B3730" s="148"/>
      <c r="C3730" s="148"/>
      <c r="D3730" s="148"/>
      <c r="E3730" s="141"/>
      <c r="F3730" s="141"/>
      <c r="G3730" s="141"/>
      <c r="H3730" s="141"/>
      <c r="I3730" s="141"/>
      <c r="J3730" s="141"/>
      <c r="K3730" s="141"/>
    </row>
    <row r="3731" spans="1:11" x14ac:dyDescent="0.25">
      <c r="A3731" s="148"/>
      <c r="B3731" s="148"/>
      <c r="C3731" s="148"/>
      <c r="D3731" s="148"/>
      <c r="E3731" s="141"/>
      <c r="F3731" s="141"/>
      <c r="G3731" s="141"/>
      <c r="H3731" s="141"/>
      <c r="I3731" s="141"/>
      <c r="J3731" s="141"/>
      <c r="K3731" s="141"/>
    </row>
    <row r="3732" spans="1:11" x14ac:dyDescent="0.25">
      <c r="A3732" s="148"/>
      <c r="B3732" s="148"/>
      <c r="C3732" s="148"/>
      <c r="D3732" s="148"/>
      <c r="E3732" s="141"/>
      <c r="F3732" s="141"/>
      <c r="G3732" s="141"/>
      <c r="H3732" s="141"/>
      <c r="I3732" s="141"/>
      <c r="J3732" s="141"/>
      <c r="K3732" s="141"/>
    </row>
    <row r="3733" spans="1:11" x14ac:dyDescent="0.25">
      <c r="A3733" s="148"/>
      <c r="B3733" s="148"/>
      <c r="C3733" s="148"/>
      <c r="D3733" s="148"/>
      <c r="E3733" s="141"/>
      <c r="F3733" s="141"/>
      <c r="G3733" s="141"/>
      <c r="H3733" s="141"/>
      <c r="I3733" s="141"/>
      <c r="J3733" s="141"/>
      <c r="K3733" s="141"/>
    </row>
    <row r="3734" spans="1:11" x14ac:dyDescent="0.25">
      <c r="A3734" s="148"/>
      <c r="B3734" s="148"/>
      <c r="C3734" s="148"/>
      <c r="D3734" s="148"/>
      <c r="E3734" s="141"/>
      <c r="F3734" s="141"/>
      <c r="G3734" s="141"/>
      <c r="H3734" s="141"/>
      <c r="I3734" s="141"/>
      <c r="J3734" s="141"/>
      <c r="K3734" s="141"/>
    </row>
    <row r="3735" spans="1:11" x14ac:dyDescent="0.25">
      <c r="A3735" s="148"/>
      <c r="B3735" s="148"/>
      <c r="C3735" s="148"/>
      <c r="D3735" s="148"/>
      <c r="E3735" s="141"/>
      <c r="F3735" s="141"/>
      <c r="G3735" s="141"/>
      <c r="H3735" s="141"/>
      <c r="I3735" s="141"/>
      <c r="J3735" s="141"/>
      <c r="K3735" s="141"/>
    </row>
    <row r="3736" spans="1:11" x14ac:dyDescent="0.25">
      <c r="A3736" s="148"/>
      <c r="B3736" s="148"/>
      <c r="C3736" s="148"/>
      <c r="D3736" s="148"/>
      <c r="E3736" s="141"/>
      <c r="F3736" s="141"/>
      <c r="G3736" s="141"/>
      <c r="H3736" s="141"/>
      <c r="I3736" s="141"/>
      <c r="J3736" s="141"/>
      <c r="K3736" s="141"/>
    </row>
    <row r="3737" spans="1:11" x14ac:dyDescent="0.25">
      <c r="A3737" s="148"/>
      <c r="B3737" s="148"/>
      <c r="C3737" s="148"/>
      <c r="D3737" s="148"/>
      <c r="E3737" s="141"/>
      <c r="F3737" s="141"/>
      <c r="G3737" s="141"/>
      <c r="H3737" s="141"/>
      <c r="I3737" s="141"/>
      <c r="J3737" s="141"/>
      <c r="K3737" s="141"/>
    </row>
    <row r="3738" spans="1:11" x14ac:dyDescent="0.25">
      <c r="A3738" s="148"/>
      <c r="B3738" s="148"/>
      <c r="C3738" s="148"/>
      <c r="D3738" s="148"/>
      <c r="E3738" s="141"/>
      <c r="F3738" s="141"/>
      <c r="G3738" s="141"/>
      <c r="H3738" s="141"/>
      <c r="I3738" s="141"/>
      <c r="J3738" s="141"/>
      <c r="K3738" s="141"/>
    </row>
    <row r="3739" spans="1:11" x14ac:dyDescent="0.25">
      <c r="A3739" s="148"/>
      <c r="B3739" s="148"/>
      <c r="C3739" s="148"/>
      <c r="D3739" s="148"/>
      <c r="E3739" s="141"/>
      <c r="F3739" s="141"/>
      <c r="G3739" s="141"/>
      <c r="H3739" s="141"/>
      <c r="I3739" s="141"/>
      <c r="J3739" s="141"/>
      <c r="K3739" s="141"/>
    </row>
    <row r="3740" spans="1:11" x14ac:dyDescent="0.25">
      <c r="A3740" s="148"/>
      <c r="B3740" s="148"/>
      <c r="C3740" s="148"/>
      <c r="D3740" s="148"/>
      <c r="E3740" s="141"/>
      <c r="F3740" s="141"/>
      <c r="G3740" s="141"/>
      <c r="H3740" s="141"/>
      <c r="I3740" s="141"/>
      <c r="J3740" s="141"/>
      <c r="K3740" s="141"/>
    </row>
    <row r="3741" spans="1:11" x14ac:dyDescent="0.25">
      <c r="A3741" s="148"/>
      <c r="B3741" s="148"/>
      <c r="C3741" s="148"/>
      <c r="D3741" s="148"/>
      <c r="E3741" s="141"/>
      <c r="F3741" s="141"/>
      <c r="G3741" s="141"/>
      <c r="H3741" s="141"/>
      <c r="I3741" s="141"/>
      <c r="J3741" s="141"/>
      <c r="K3741" s="141"/>
    </row>
    <row r="3742" spans="1:11" x14ac:dyDescent="0.25">
      <c r="A3742" s="148"/>
      <c r="B3742" s="148"/>
      <c r="C3742" s="148"/>
      <c r="D3742" s="148"/>
      <c r="E3742" s="141"/>
      <c r="F3742" s="141"/>
      <c r="G3742" s="141"/>
      <c r="H3742" s="141"/>
      <c r="I3742" s="141"/>
      <c r="J3742" s="141"/>
      <c r="K3742" s="141"/>
    </row>
    <row r="3743" spans="1:11" x14ac:dyDescent="0.25">
      <c r="A3743" s="148"/>
      <c r="B3743" s="148"/>
      <c r="C3743" s="148"/>
      <c r="D3743" s="148"/>
      <c r="E3743" s="141"/>
      <c r="F3743" s="141"/>
      <c r="G3743" s="141"/>
      <c r="H3743" s="141"/>
      <c r="I3743" s="141"/>
      <c r="J3743" s="141"/>
      <c r="K3743" s="141"/>
    </row>
    <row r="3744" spans="1:11" x14ac:dyDescent="0.25">
      <c r="A3744" s="148"/>
      <c r="B3744" s="148"/>
      <c r="C3744" s="148"/>
      <c r="D3744" s="148"/>
      <c r="E3744" s="141"/>
      <c r="F3744" s="141"/>
      <c r="G3744" s="141"/>
      <c r="H3744" s="141"/>
      <c r="I3744" s="141"/>
      <c r="J3744" s="141"/>
      <c r="K3744" s="141"/>
    </row>
    <row r="3745" spans="1:11" x14ac:dyDescent="0.25">
      <c r="A3745" s="148"/>
      <c r="B3745" s="148"/>
      <c r="C3745" s="148"/>
      <c r="D3745" s="148"/>
      <c r="E3745" s="141"/>
      <c r="F3745" s="141"/>
      <c r="G3745" s="141"/>
      <c r="H3745" s="141"/>
      <c r="I3745" s="141"/>
      <c r="J3745" s="141"/>
      <c r="K3745" s="141"/>
    </row>
    <row r="3746" spans="1:11" x14ac:dyDescent="0.25">
      <c r="A3746" s="148"/>
      <c r="B3746" s="148"/>
      <c r="C3746" s="148"/>
      <c r="D3746" s="148"/>
      <c r="E3746" s="141"/>
      <c r="F3746" s="141"/>
      <c r="G3746" s="141"/>
      <c r="H3746" s="141"/>
      <c r="I3746" s="141"/>
      <c r="J3746" s="141"/>
      <c r="K3746" s="141"/>
    </row>
    <row r="3747" spans="1:11" x14ac:dyDescent="0.25">
      <c r="A3747" s="148"/>
      <c r="B3747" s="148"/>
      <c r="C3747" s="148"/>
      <c r="D3747" s="148"/>
      <c r="E3747" s="141"/>
      <c r="F3747" s="141"/>
      <c r="G3747" s="141"/>
      <c r="H3747" s="141"/>
      <c r="I3747" s="141"/>
      <c r="J3747" s="141"/>
      <c r="K3747" s="141"/>
    </row>
    <row r="3748" spans="1:11" x14ac:dyDescent="0.25">
      <c r="A3748" s="148"/>
      <c r="B3748" s="148"/>
      <c r="C3748" s="148"/>
      <c r="D3748" s="148"/>
      <c r="E3748" s="141"/>
      <c r="F3748" s="141"/>
      <c r="G3748" s="141"/>
      <c r="H3748" s="141"/>
      <c r="I3748" s="141"/>
      <c r="J3748" s="141"/>
      <c r="K3748" s="141"/>
    </row>
    <row r="3749" spans="1:11" x14ac:dyDescent="0.25">
      <c r="A3749" s="148"/>
      <c r="B3749" s="148"/>
      <c r="C3749" s="148"/>
      <c r="D3749" s="148"/>
      <c r="E3749" s="141"/>
      <c r="F3749" s="141"/>
      <c r="G3749" s="141"/>
      <c r="H3749" s="141"/>
      <c r="I3749" s="141"/>
      <c r="J3749" s="141"/>
      <c r="K3749" s="141"/>
    </row>
    <row r="3750" spans="1:11" x14ac:dyDescent="0.25">
      <c r="A3750" s="148"/>
      <c r="B3750" s="148"/>
      <c r="C3750" s="148"/>
      <c r="D3750" s="148"/>
      <c r="E3750" s="141"/>
      <c r="F3750" s="141"/>
      <c r="G3750" s="141"/>
      <c r="H3750" s="141"/>
      <c r="I3750" s="141"/>
      <c r="J3750" s="141"/>
      <c r="K3750" s="141"/>
    </row>
    <row r="3751" spans="1:11" x14ac:dyDescent="0.25">
      <c r="A3751" s="148"/>
      <c r="B3751" s="148"/>
      <c r="C3751" s="148"/>
      <c r="D3751" s="148"/>
      <c r="E3751" s="141"/>
      <c r="F3751" s="141"/>
      <c r="G3751" s="141"/>
      <c r="H3751" s="141"/>
      <c r="I3751" s="141"/>
      <c r="J3751" s="141"/>
      <c r="K3751" s="141"/>
    </row>
    <row r="3752" spans="1:11" x14ac:dyDescent="0.25">
      <c r="A3752" s="148"/>
      <c r="B3752" s="148"/>
      <c r="C3752" s="148"/>
      <c r="D3752" s="148"/>
      <c r="E3752" s="141"/>
      <c r="F3752" s="141"/>
      <c r="G3752" s="141"/>
      <c r="H3752" s="141"/>
      <c r="I3752" s="141"/>
      <c r="J3752" s="141"/>
      <c r="K3752" s="141"/>
    </row>
    <row r="3753" spans="1:11" x14ac:dyDescent="0.25">
      <c r="A3753" s="148"/>
      <c r="B3753" s="148"/>
      <c r="C3753" s="148"/>
      <c r="D3753" s="148"/>
      <c r="E3753" s="141"/>
      <c r="F3753" s="141"/>
      <c r="G3753" s="141"/>
      <c r="H3753" s="141"/>
      <c r="I3753" s="141"/>
      <c r="J3753" s="141"/>
      <c r="K3753" s="141"/>
    </row>
    <row r="3754" spans="1:11" x14ac:dyDescent="0.25">
      <c r="A3754" s="148"/>
      <c r="B3754" s="148"/>
      <c r="C3754" s="148"/>
      <c r="D3754" s="148"/>
      <c r="E3754" s="141"/>
      <c r="F3754" s="141"/>
      <c r="G3754" s="141"/>
      <c r="H3754" s="141"/>
      <c r="I3754" s="141"/>
      <c r="J3754" s="141"/>
      <c r="K3754" s="141"/>
    </row>
    <row r="3755" spans="1:11" x14ac:dyDescent="0.25">
      <c r="A3755" s="148"/>
      <c r="B3755" s="148"/>
      <c r="C3755" s="148"/>
      <c r="D3755" s="148"/>
      <c r="E3755" s="141"/>
      <c r="F3755" s="141"/>
      <c r="G3755" s="141"/>
      <c r="H3755" s="141"/>
      <c r="I3755" s="141"/>
      <c r="J3755" s="141"/>
      <c r="K3755" s="141"/>
    </row>
    <row r="3756" spans="1:11" x14ac:dyDescent="0.25">
      <c r="A3756" s="148"/>
      <c r="B3756" s="148"/>
      <c r="C3756" s="148"/>
      <c r="D3756" s="148"/>
      <c r="E3756" s="141"/>
      <c r="F3756" s="141"/>
      <c r="G3756" s="141"/>
      <c r="H3756" s="141"/>
      <c r="I3756" s="141"/>
      <c r="J3756" s="141"/>
      <c r="K3756" s="141"/>
    </row>
    <row r="3757" spans="1:11" x14ac:dyDescent="0.25">
      <c r="A3757" s="148"/>
      <c r="B3757" s="148"/>
      <c r="C3757" s="148"/>
      <c r="D3757" s="148"/>
      <c r="E3757" s="141"/>
      <c r="F3757" s="141"/>
      <c r="G3757" s="141"/>
      <c r="H3757" s="141"/>
      <c r="I3757" s="141"/>
      <c r="J3757" s="141"/>
      <c r="K3757" s="141"/>
    </row>
    <row r="3758" spans="1:11" x14ac:dyDescent="0.25">
      <c r="A3758" s="148"/>
      <c r="B3758" s="148"/>
      <c r="C3758" s="148"/>
      <c r="D3758" s="148"/>
      <c r="E3758" s="141"/>
      <c r="F3758" s="141"/>
      <c r="G3758" s="141"/>
      <c r="H3758" s="141"/>
      <c r="I3758" s="141"/>
      <c r="J3758" s="141"/>
      <c r="K3758" s="141"/>
    </row>
    <row r="3759" spans="1:11" x14ac:dyDescent="0.25">
      <c r="A3759" s="148"/>
      <c r="B3759" s="148"/>
      <c r="C3759" s="148"/>
      <c r="D3759" s="148"/>
      <c r="E3759" s="141"/>
      <c r="F3759" s="141"/>
      <c r="G3759" s="141"/>
      <c r="H3759" s="141"/>
      <c r="I3759" s="141"/>
      <c r="J3759" s="141"/>
      <c r="K3759" s="141"/>
    </row>
    <row r="3760" spans="1:11" x14ac:dyDescent="0.25">
      <c r="A3760" s="148"/>
      <c r="B3760" s="148"/>
      <c r="C3760" s="148"/>
      <c r="D3760" s="148"/>
      <c r="E3760" s="141"/>
      <c r="F3760" s="141"/>
      <c r="G3760" s="141"/>
      <c r="H3760" s="141"/>
      <c r="I3760" s="141"/>
      <c r="J3760" s="141"/>
      <c r="K3760" s="141"/>
    </row>
    <row r="3761" spans="1:11" x14ac:dyDescent="0.25">
      <c r="A3761" s="148"/>
      <c r="B3761" s="148"/>
      <c r="C3761" s="148"/>
      <c r="D3761" s="148"/>
      <c r="E3761" s="141"/>
      <c r="F3761" s="141"/>
      <c r="G3761" s="141"/>
      <c r="H3761" s="141"/>
      <c r="I3761" s="141"/>
      <c r="J3761" s="141"/>
      <c r="K3761" s="141"/>
    </row>
    <row r="3762" spans="1:11" x14ac:dyDescent="0.25">
      <c r="A3762" s="148"/>
      <c r="B3762" s="148"/>
      <c r="C3762" s="148"/>
      <c r="D3762" s="148"/>
      <c r="E3762" s="141"/>
      <c r="F3762" s="141"/>
      <c r="G3762" s="141"/>
      <c r="H3762" s="141"/>
      <c r="I3762" s="141"/>
      <c r="J3762" s="141"/>
      <c r="K3762" s="141"/>
    </row>
    <row r="3763" spans="1:11" x14ac:dyDescent="0.25">
      <c r="A3763" s="148"/>
      <c r="B3763" s="148"/>
      <c r="C3763" s="148"/>
      <c r="D3763" s="148"/>
      <c r="E3763" s="141"/>
      <c r="F3763" s="141"/>
      <c r="G3763" s="141"/>
      <c r="H3763" s="141"/>
      <c r="I3763" s="141"/>
      <c r="J3763" s="141"/>
      <c r="K3763" s="141"/>
    </row>
    <row r="3764" spans="1:11" x14ac:dyDescent="0.25">
      <c r="A3764" s="148"/>
      <c r="B3764" s="148"/>
      <c r="C3764" s="148"/>
      <c r="D3764" s="148"/>
      <c r="E3764" s="141"/>
      <c r="F3764" s="141"/>
      <c r="G3764" s="141"/>
      <c r="H3764" s="141"/>
      <c r="I3764" s="141"/>
      <c r="J3764" s="141"/>
      <c r="K3764" s="141"/>
    </row>
    <row r="3765" spans="1:11" x14ac:dyDescent="0.25">
      <c r="A3765" s="148"/>
      <c r="B3765" s="148"/>
      <c r="C3765" s="148"/>
      <c r="D3765" s="148"/>
      <c r="E3765" s="141"/>
      <c r="F3765" s="141"/>
      <c r="G3765" s="141"/>
      <c r="H3765" s="141"/>
      <c r="I3765" s="141"/>
      <c r="J3765" s="141"/>
      <c r="K3765" s="141"/>
    </row>
    <row r="3766" spans="1:11" x14ac:dyDescent="0.25">
      <c r="A3766" s="148"/>
      <c r="B3766" s="148"/>
      <c r="C3766" s="148"/>
      <c r="D3766" s="148"/>
      <c r="E3766" s="141"/>
      <c r="F3766" s="141"/>
      <c r="G3766" s="141"/>
      <c r="H3766" s="141"/>
      <c r="I3766" s="141"/>
      <c r="J3766" s="141"/>
      <c r="K3766" s="141"/>
    </row>
    <row r="3767" spans="1:11" x14ac:dyDescent="0.25">
      <c r="A3767" s="148"/>
      <c r="B3767" s="148"/>
      <c r="C3767" s="148"/>
      <c r="D3767" s="148"/>
      <c r="E3767" s="141"/>
      <c r="F3767" s="141"/>
      <c r="G3767" s="141"/>
      <c r="H3767" s="141"/>
      <c r="I3767" s="141"/>
      <c r="J3767" s="141"/>
      <c r="K3767" s="141"/>
    </row>
    <row r="3768" spans="1:11" x14ac:dyDescent="0.25">
      <c r="A3768" s="148"/>
      <c r="B3768" s="148"/>
      <c r="C3768" s="148"/>
      <c r="D3768" s="148"/>
      <c r="E3768" s="141"/>
      <c r="F3768" s="141"/>
      <c r="G3768" s="141"/>
      <c r="H3768" s="141"/>
      <c r="I3768" s="141"/>
      <c r="J3768" s="141"/>
      <c r="K3768" s="141"/>
    </row>
    <row r="3769" spans="1:11" x14ac:dyDescent="0.25">
      <c r="A3769" s="148"/>
      <c r="B3769" s="148"/>
      <c r="C3769" s="148"/>
      <c r="D3769" s="148"/>
      <c r="E3769" s="141"/>
      <c r="F3769" s="141"/>
      <c r="G3769" s="141"/>
      <c r="H3769" s="141"/>
      <c r="I3769" s="141"/>
      <c r="J3769" s="141"/>
      <c r="K3769" s="141"/>
    </row>
    <row r="3770" spans="1:11" x14ac:dyDescent="0.25">
      <c r="A3770" s="148"/>
      <c r="B3770" s="148"/>
      <c r="C3770" s="148"/>
      <c r="D3770" s="148"/>
      <c r="E3770" s="141"/>
      <c r="F3770" s="141"/>
      <c r="G3770" s="141"/>
      <c r="H3770" s="141"/>
      <c r="I3770" s="141"/>
      <c r="J3770" s="141"/>
      <c r="K3770" s="141"/>
    </row>
    <row r="3771" spans="1:11" x14ac:dyDescent="0.25">
      <c r="A3771" s="148"/>
      <c r="B3771" s="148"/>
      <c r="C3771" s="148"/>
      <c r="D3771" s="148"/>
      <c r="E3771" s="141"/>
      <c r="F3771" s="141"/>
      <c r="G3771" s="141"/>
      <c r="H3771" s="141"/>
      <c r="I3771" s="141"/>
      <c r="J3771" s="141"/>
      <c r="K3771" s="141"/>
    </row>
    <row r="3772" spans="1:11" x14ac:dyDescent="0.25">
      <c r="A3772" s="148"/>
      <c r="B3772" s="148"/>
      <c r="C3772" s="148"/>
      <c r="D3772" s="148"/>
      <c r="E3772" s="141"/>
      <c r="F3772" s="141"/>
      <c r="G3772" s="141"/>
      <c r="H3772" s="141"/>
      <c r="I3772" s="141"/>
      <c r="J3772" s="141"/>
      <c r="K3772" s="141"/>
    </row>
    <row r="3773" spans="1:11" x14ac:dyDescent="0.25">
      <c r="A3773" s="148"/>
      <c r="B3773" s="148"/>
      <c r="C3773" s="148"/>
      <c r="D3773" s="148"/>
      <c r="E3773" s="141"/>
      <c r="F3773" s="141"/>
      <c r="G3773" s="141"/>
      <c r="H3773" s="141"/>
      <c r="I3773" s="141"/>
      <c r="J3773" s="141"/>
      <c r="K3773" s="141"/>
    </row>
    <row r="3774" spans="1:11" x14ac:dyDescent="0.25">
      <c r="A3774" s="148"/>
      <c r="B3774" s="148"/>
      <c r="C3774" s="148"/>
      <c r="D3774" s="148"/>
      <c r="E3774" s="141"/>
      <c r="F3774" s="141"/>
      <c r="G3774" s="141"/>
      <c r="H3774" s="141"/>
      <c r="I3774" s="141"/>
      <c r="J3774" s="141"/>
      <c r="K3774" s="141"/>
    </row>
    <row r="3775" spans="1:11" x14ac:dyDescent="0.25">
      <c r="A3775" s="148"/>
      <c r="B3775" s="148"/>
      <c r="C3775" s="148"/>
      <c r="D3775" s="148"/>
      <c r="E3775" s="141"/>
      <c r="F3775" s="141"/>
      <c r="G3775" s="141"/>
      <c r="H3775" s="141"/>
      <c r="I3775" s="141"/>
      <c r="J3775" s="141"/>
      <c r="K3775" s="141"/>
    </row>
    <row r="3776" spans="1:11" x14ac:dyDescent="0.25">
      <c r="A3776" s="148"/>
      <c r="B3776" s="148"/>
      <c r="C3776" s="148"/>
      <c r="D3776" s="148"/>
      <c r="E3776" s="141"/>
      <c r="F3776" s="141"/>
      <c r="G3776" s="141"/>
      <c r="H3776" s="141"/>
      <c r="I3776" s="141"/>
      <c r="J3776" s="141"/>
      <c r="K3776" s="141"/>
    </row>
    <row r="3777" spans="1:11" x14ac:dyDescent="0.25">
      <c r="A3777" s="148"/>
      <c r="B3777" s="148"/>
      <c r="C3777" s="148"/>
      <c r="D3777" s="148"/>
      <c r="E3777" s="141"/>
      <c r="F3777" s="141"/>
      <c r="G3777" s="141"/>
      <c r="H3777" s="141"/>
      <c r="I3777" s="141"/>
      <c r="J3777" s="141"/>
      <c r="K3777" s="141"/>
    </row>
    <row r="3778" spans="1:11" x14ac:dyDescent="0.25">
      <c r="A3778" s="148"/>
      <c r="B3778" s="148"/>
      <c r="C3778" s="148"/>
      <c r="D3778" s="148"/>
      <c r="E3778" s="141"/>
      <c r="F3778" s="141"/>
      <c r="G3778" s="141"/>
      <c r="H3778" s="141"/>
      <c r="I3778" s="141"/>
      <c r="J3778" s="141"/>
      <c r="K3778" s="141"/>
    </row>
    <row r="3779" spans="1:11" x14ac:dyDescent="0.25">
      <c r="A3779" s="148"/>
      <c r="B3779" s="148"/>
      <c r="C3779" s="148"/>
      <c r="D3779" s="148"/>
      <c r="E3779" s="141"/>
      <c r="F3779" s="141"/>
      <c r="G3779" s="141"/>
      <c r="H3779" s="141"/>
      <c r="I3779" s="141"/>
      <c r="J3779" s="141"/>
      <c r="K3779" s="141"/>
    </row>
    <row r="3780" spans="1:11" x14ac:dyDescent="0.25">
      <c r="A3780" s="148"/>
      <c r="B3780" s="148"/>
      <c r="C3780" s="148"/>
      <c r="D3780" s="148"/>
      <c r="E3780" s="141"/>
      <c r="F3780" s="141"/>
      <c r="G3780" s="141"/>
      <c r="H3780" s="141"/>
      <c r="I3780" s="141"/>
      <c r="J3780" s="141"/>
      <c r="K3780" s="141"/>
    </row>
    <row r="3781" spans="1:11" x14ac:dyDescent="0.25">
      <c r="A3781" s="148"/>
      <c r="B3781" s="148"/>
      <c r="C3781" s="148"/>
      <c r="D3781" s="148"/>
      <c r="E3781" s="141"/>
      <c r="F3781" s="141"/>
      <c r="G3781" s="141"/>
      <c r="H3781" s="141"/>
      <c r="I3781" s="141"/>
      <c r="J3781" s="141"/>
      <c r="K3781" s="141"/>
    </row>
    <row r="3782" spans="1:11" x14ac:dyDescent="0.25">
      <c r="A3782" s="148"/>
      <c r="B3782" s="148"/>
      <c r="C3782" s="148"/>
      <c r="D3782" s="148"/>
      <c r="E3782" s="141"/>
      <c r="F3782" s="141"/>
      <c r="G3782" s="141"/>
      <c r="H3782" s="141"/>
      <c r="I3782" s="141"/>
      <c r="J3782" s="141"/>
      <c r="K3782" s="141"/>
    </row>
    <row r="3783" spans="1:11" x14ac:dyDescent="0.25">
      <c r="A3783" s="148"/>
      <c r="B3783" s="148"/>
      <c r="C3783" s="148"/>
      <c r="D3783" s="148"/>
      <c r="E3783" s="141"/>
      <c r="F3783" s="141"/>
      <c r="G3783" s="141"/>
      <c r="H3783" s="141"/>
      <c r="I3783" s="141"/>
      <c r="J3783" s="141"/>
      <c r="K3783" s="141"/>
    </row>
    <row r="3784" spans="1:11" x14ac:dyDescent="0.25">
      <c r="A3784" s="148"/>
      <c r="B3784" s="148"/>
      <c r="C3784" s="148"/>
      <c r="D3784" s="148"/>
      <c r="E3784" s="141"/>
      <c r="F3784" s="141"/>
      <c r="G3784" s="141"/>
      <c r="H3784" s="141"/>
      <c r="I3784" s="141"/>
      <c r="J3784" s="141"/>
      <c r="K3784" s="141"/>
    </row>
    <row r="3785" spans="1:11" x14ac:dyDescent="0.25">
      <c r="A3785" s="148"/>
      <c r="B3785" s="148"/>
      <c r="C3785" s="148"/>
      <c r="D3785" s="148"/>
      <c r="E3785" s="141"/>
      <c r="F3785" s="141"/>
      <c r="G3785" s="141"/>
      <c r="H3785" s="141"/>
      <c r="I3785" s="141"/>
      <c r="J3785" s="141"/>
      <c r="K3785" s="141"/>
    </row>
    <row r="3786" spans="1:11" x14ac:dyDescent="0.25">
      <c r="A3786" s="148"/>
      <c r="B3786" s="148"/>
      <c r="C3786" s="148"/>
      <c r="D3786" s="148"/>
      <c r="E3786" s="141"/>
      <c r="F3786" s="141"/>
      <c r="G3786" s="141"/>
      <c r="H3786" s="141"/>
      <c r="I3786" s="141"/>
      <c r="J3786" s="141"/>
      <c r="K3786" s="141"/>
    </row>
    <row r="3787" spans="1:11" x14ac:dyDescent="0.25">
      <c r="A3787" s="148"/>
      <c r="B3787" s="148"/>
      <c r="C3787" s="148"/>
      <c r="D3787" s="148"/>
      <c r="E3787" s="141"/>
      <c r="F3787" s="141"/>
      <c r="G3787" s="141"/>
      <c r="H3787" s="141"/>
      <c r="I3787" s="141"/>
      <c r="J3787" s="141"/>
      <c r="K3787" s="141"/>
    </row>
    <row r="3788" spans="1:11" x14ac:dyDescent="0.25">
      <c r="A3788" s="148"/>
      <c r="B3788" s="148"/>
      <c r="C3788" s="148"/>
      <c r="D3788" s="148"/>
      <c r="E3788" s="141"/>
      <c r="F3788" s="141"/>
      <c r="G3788" s="141"/>
      <c r="H3788" s="141"/>
      <c r="I3788" s="141"/>
      <c r="J3788" s="141"/>
      <c r="K3788" s="141"/>
    </row>
    <row r="3789" spans="1:11" x14ac:dyDescent="0.25">
      <c r="A3789" s="148"/>
      <c r="B3789" s="148"/>
      <c r="C3789" s="148"/>
      <c r="D3789" s="148"/>
      <c r="E3789" s="141"/>
      <c r="F3789" s="141"/>
      <c r="G3789" s="141"/>
      <c r="H3789" s="141"/>
      <c r="I3789" s="141"/>
      <c r="J3789" s="141"/>
      <c r="K3789" s="141"/>
    </row>
    <row r="3790" spans="1:11" x14ac:dyDescent="0.25">
      <c r="A3790" s="148"/>
      <c r="B3790" s="148"/>
      <c r="C3790" s="148"/>
      <c r="D3790" s="148"/>
      <c r="E3790" s="141"/>
      <c r="F3790" s="141"/>
      <c r="G3790" s="141"/>
      <c r="H3790" s="141"/>
      <c r="I3790" s="141"/>
      <c r="J3790" s="141"/>
      <c r="K3790" s="141"/>
    </row>
    <row r="3791" spans="1:11" x14ac:dyDescent="0.25">
      <c r="A3791" s="148"/>
      <c r="B3791" s="148"/>
      <c r="C3791" s="148"/>
      <c r="D3791" s="148"/>
      <c r="E3791" s="141"/>
      <c r="F3791" s="141"/>
      <c r="G3791" s="141"/>
      <c r="H3791" s="141"/>
      <c r="I3791" s="141"/>
      <c r="J3791" s="141"/>
      <c r="K3791" s="141"/>
    </row>
    <row r="3792" spans="1:11" x14ac:dyDescent="0.25">
      <c r="A3792" s="148"/>
      <c r="B3792" s="148"/>
      <c r="C3792" s="148"/>
      <c r="D3792" s="148"/>
      <c r="E3792" s="141"/>
      <c r="F3792" s="141"/>
      <c r="G3792" s="141"/>
      <c r="H3792" s="141"/>
      <c r="I3792" s="141"/>
      <c r="J3792" s="141"/>
      <c r="K3792" s="141"/>
    </row>
    <row r="3793" spans="1:11" x14ac:dyDescent="0.25">
      <c r="A3793" s="148"/>
      <c r="B3793" s="148"/>
      <c r="C3793" s="148"/>
      <c r="D3793" s="148"/>
      <c r="E3793" s="141"/>
      <c r="F3793" s="141"/>
      <c r="G3793" s="141"/>
      <c r="H3793" s="141"/>
      <c r="I3793" s="141"/>
      <c r="J3793" s="141"/>
      <c r="K3793" s="141"/>
    </row>
    <row r="3794" spans="1:11" x14ac:dyDescent="0.25">
      <c r="A3794" s="148"/>
      <c r="B3794" s="148"/>
      <c r="C3794" s="148"/>
      <c r="D3794" s="148"/>
      <c r="E3794" s="141"/>
      <c r="F3794" s="141"/>
      <c r="G3794" s="141"/>
      <c r="H3794" s="141"/>
      <c r="I3794" s="141"/>
      <c r="J3794" s="141"/>
      <c r="K3794" s="141"/>
    </row>
    <row r="3795" spans="1:11" x14ac:dyDescent="0.25">
      <c r="A3795" s="148"/>
      <c r="B3795" s="148"/>
      <c r="C3795" s="148"/>
      <c r="D3795" s="148"/>
      <c r="E3795" s="141"/>
      <c r="F3795" s="141"/>
      <c r="G3795" s="141"/>
      <c r="H3795" s="141"/>
      <c r="I3795" s="141"/>
      <c r="J3795" s="141"/>
      <c r="K3795" s="141"/>
    </row>
    <row r="3796" spans="1:11" x14ac:dyDescent="0.25">
      <c r="A3796" s="148"/>
      <c r="B3796" s="148"/>
      <c r="C3796" s="148"/>
      <c r="D3796" s="148"/>
      <c r="E3796" s="141"/>
      <c r="F3796" s="141"/>
      <c r="G3796" s="141"/>
      <c r="H3796" s="141"/>
      <c r="I3796" s="141"/>
      <c r="J3796" s="141"/>
      <c r="K3796" s="141"/>
    </row>
    <row r="3797" spans="1:11" x14ac:dyDescent="0.25">
      <c r="A3797" s="148"/>
      <c r="B3797" s="148"/>
      <c r="C3797" s="148"/>
      <c r="D3797" s="148"/>
      <c r="E3797" s="141"/>
      <c r="F3797" s="141"/>
      <c r="G3797" s="141"/>
      <c r="H3797" s="141"/>
      <c r="I3797" s="141"/>
      <c r="J3797" s="141"/>
      <c r="K3797" s="141"/>
    </row>
    <row r="3798" spans="1:11" x14ac:dyDescent="0.25">
      <c r="A3798" s="148"/>
      <c r="B3798" s="148"/>
      <c r="C3798" s="148"/>
      <c r="D3798" s="148"/>
      <c r="E3798" s="141"/>
      <c r="F3798" s="141"/>
      <c r="G3798" s="141"/>
      <c r="H3798" s="141"/>
      <c r="I3798" s="141"/>
      <c r="J3798" s="141"/>
      <c r="K3798" s="141"/>
    </row>
    <row r="3799" spans="1:11" x14ac:dyDescent="0.25">
      <c r="A3799" s="148"/>
      <c r="B3799" s="148"/>
      <c r="C3799" s="148"/>
      <c r="D3799" s="148"/>
      <c r="E3799" s="141"/>
      <c r="F3799" s="141"/>
      <c r="G3799" s="141"/>
      <c r="H3799" s="141"/>
      <c r="I3799" s="141"/>
      <c r="J3799" s="141"/>
      <c r="K3799" s="141"/>
    </row>
    <row r="3800" spans="1:11" x14ac:dyDescent="0.25">
      <c r="A3800" s="148"/>
      <c r="B3800" s="148"/>
      <c r="C3800" s="148"/>
      <c r="D3800" s="148"/>
      <c r="E3800" s="141"/>
      <c r="F3800" s="141"/>
      <c r="G3800" s="141"/>
      <c r="H3800" s="141"/>
      <c r="I3800" s="141"/>
      <c r="J3800" s="141"/>
      <c r="K3800" s="141"/>
    </row>
    <row r="3801" spans="1:11" x14ac:dyDescent="0.25">
      <c r="A3801" s="148"/>
      <c r="B3801" s="148"/>
      <c r="C3801" s="148"/>
      <c r="D3801" s="148"/>
      <c r="E3801" s="141"/>
      <c r="F3801" s="141"/>
      <c r="G3801" s="141"/>
      <c r="H3801" s="141"/>
      <c r="I3801" s="141"/>
      <c r="J3801" s="141"/>
      <c r="K3801" s="141"/>
    </row>
    <row r="3802" spans="1:11" x14ac:dyDescent="0.25">
      <c r="A3802" s="148"/>
      <c r="B3802" s="148"/>
      <c r="C3802" s="148"/>
      <c r="D3802" s="148"/>
      <c r="E3802" s="141"/>
      <c r="F3802" s="141"/>
      <c r="G3802" s="141"/>
      <c r="H3802" s="141"/>
      <c r="I3802" s="141"/>
      <c r="J3802" s="141"/>
      <c r="K3802" s="141"/>
    </row>
    <row r="3803" spans="1:11" x14ac:dyDescent="0.25">
      <c r="A3803" s="148"/>
      <c r="B3803" s="148"/>
      <c r="C3803" s="148"/>
      <c r="D3803" s="148"/>
      <c r="E3803" s="141"/>
      <c r="F3803" s="141"/>
      <c r="G3803" s="141"/>
      <c r="H3803" s="141"/>
      <c r="I3803" s="141"/>
      <c r="J3803" s="141"/>
      <c r="K3803" s="141"/>
    </row>
    <row r="3804" spans="1:11" x14ac:dyDescent="0.25">
      <c r="A3804" s="148"/>
      <c r="B3804" s="148"/>
      <c r="C3804" s="148"/>
      <c r="D3804" s="148"/>
      <c r="E3804" s="141"/>
      <c r="F3804" s="141"/>
      <c r="G3804" s="141"/>
      <c r="H3804" s="141"/>
      <c r="I3804" s="141"/>
      <c r="J3804" s="141"/>
      <c r="K3804" s="141"/>
    </row>
    <row r="3805" spans="1:11" x14ac:dyDescent="0.25">
      <c r="A3805" s="148"/>
      <c r="B3805" s="148"/>
      <c r="C3805" s="148"/>
      <c r="D3805" s="148"/>
      <c r="E3805" s="141"/>
      <c r="F3805" s="141"/>
      <c r="G3805" s="141"/>
      <c r="H3805" s="141"/>
      <c r="I3805" s="141"/>
      <c r="J3805" s="141"/>
      <c r="K3805" s="141"/>
    </row>
    <row r="3806" spans="1:11" x14ac:dyDescent="0.25">
      <c r="A3806" s="148"/>
      <c r="B3806" s="148"/>
      <c r="C3806" s="148"/>
      <c r="D3806" s="148"/>
      <c r="E3806" s="141"/>
      <c r="F3806" s="141"/>
      <c r="G3806" s="141"/>
      <c r="H3806" s="141"/>
      <c r="I3806" s="141"/>
      <c r="J3806" s="141"/>
      <c r="K3806" s="141"/>
    </row>
    <row r="3807" spans="1:11" x14ac:dyDescent="0.25">
      <c r="A3807" s="148"/>
      <c r="B3807" s="148"/>
      <c r="C3807" s="148"/>
      <c r="D3807" s="148"/>
      <c r="E3807" s="141"/>
      <c r="F3807" s="141"/>
      <c r="G3807" s="141"/>
      <c r="H3807" s="141"/>
      <c r="I3807" s="141"/>
      <c r="J3807" s="141"/>
      <c r="K3807" s="141"/>
    </row>
    <row r="3808" spans="1:11" x14ac:dyDescent="0.25">
      <c r="A3808" s="148"/>
      <c r="B3808" s="148"/>
      <c r="C3808" s="148"/>
      <c r="D3808" s="148"/>
      <c r="E3808" s="141"/>
      <c r="F3808" s="141"/>
      <c r="G3808" s="141"/>
      <c r="H3808" s="141"/>
      <c r="I3808" s="141"/>
      <c r="J3808" s="141"/>
      <c r="K3808" s="141"/>
    </row>
    <row r="3809" spans="1:11" x14ac:dyDescent="0.25">
      <c r="A3809" s="148"/>
      <c r="B3809" s="148"/>
      <c r="C3809" s="148"/>
      <c r="D3809" s="148"/>
      <c r="E3809" s="141"/>
      <c r="F3809" s="141"/>
      <c r="G3809" s="141"/>
      <c r="H3809" s="141"/>
      <c r="I3809" s="141"/>
      <c r="J3809" s="141"/>
      <c r="K3809" s="141"/>
    </row>
    <row r="3810" spans="1:11" x14ac:dyDescent="0.25">
      <c r="A3810" s="148"/>
      <c r="B3810" s="148"/>
      <c r="C3810" s="148"/>
      <c r="D3810" s="148"/>
      <c r="E3810" s="141"/>
      <c r="F3810" s="141"/>
      <c r="G3810" s="141"/>
      <c r="H3810" s="141"/>
      <c r="I3810" s="141"/>
      <c r="J3810" s="141"/>
      <c r="K3810" s="141"/>
    </row>
    <row r="3811" spans="1:11" x14ac:dyDescent="0.25">
      <c r="A3811" s="148"/>
      <c r="B3811" s="148"/>
      <c r="C3811" s="148"/>
      <c r="D3811" s="148"/>
      <c r="E3811" s="141"/>
      <c r="F3811" s="141"/>
      <c r="G3811" s="141"/>
      <c r="H3811" s="141"/>
      <c r="I3811" s="141"/>
      <c r="J3811" s="141"/>
      <c r="K3811" s="141"/>
    </row>
    <row r="3812" spans="1:11" x14ac:dyDescent="0.25">
      <c r="A3812" s="148"/>
      <c r="B3812" s="148"/>
      <c r="C3812" s="148"/>
      <c r="D3812" s="148"/>
      <c r="E3812" s="141"/>
      <c r="F3812" s="141"/>
      <c r="G3812" s="141"/>
      <c r="H3812" s="141"/>
      <c r="I3812" s="141"/>
      <c r="J3812" s="141"/>
      <c r="K3812" s="141"/>
    </row>
    <row r="3813" spans="1:11" x14ac:dyDescent="0.25">
      <c r="A3813" s="148"/>
      <c r="B3813" s="148"/>
      <c r="C3813" s="148"/>
      <c r="D3813" s="148"/>
      <c r="E3813" s="141"/>
      <c r="F3813" s="141"/>
      <c r="G3813" s="141"/>
      <c r="H3813" s="141"/>
      <c r="I3813" s="141"/>
      <c r="J3813" s="141"/>
      <c r="K3813" s="141"/>
    </row>
    <row r="3814" spans="1:11" x14ac:dyDescent="0.25">
      <c r="A3814" s="148"/>
      <c r="B3814" s="148"/>
      <c r="C3814" s="148"/>
      <c r="D3814" s="148"/>
      <c r="E3814" s="141"/>
      <c r="F3814" s="141"/>
      <c r="G3814" s="141"/>
      <c r="H3814" s="141"/>
      <c r="I3814" s="141"/>
      <c r="J3814" s="141"/>
      <c r="K3814" s="141"/>
    </row>
    <row r="3815" spans="1:11" x14ac:dyDescent="0.25">
      <c r="A3815" s="148"/>
      <c r="B3815" s="148"/>
      <c r="C3815" s="148"/>
      <c r="D3815" s="148"/>
      <c r="E3815" s="141"/>
      <c r="F3815" s="141"/>
      <c r="G3815" s="141"/>
      <c r="H3815" s="141"/>
      <c r="I3815" s="141"/>
      <c r="J3815" s="141"/>
      <c r="K3815" s="141"/>
    </row>
    <row r="3816" spans="1:11" x14ac:dyDescent="0.25">
      <c r="A3816" s="148"/>
      <c r="B3816" s="148"/>
      <c r="C3816" s="148"/>
      <c r="D3816" s="148"/>
      <c r="E3816" s="141"/>
      <c r="F3816" s="141"/>
      <c r="G3816" s="141"/>
      <c r="H3816" s="141"/>
      <c r="I3816" s="141"/>
      <c r="J3816" s="141"/>
      <c r="K3816" s="141"/>
    </row>
    <row r="3817" spans="1:11" x14ac:dyDescent="0.25">
      <c r="A3817" s="148"/>
      <c r="B3817" s="148"/>
      <c r="C3817" s="148"/>
      <c r="D3817" s="148"/>
      <c r="E3817" s="141"/>
      <c r="F3817" s="141"/>
      <c r="G3817" s="141"/>
      <c r="H3817" s="141"/>
      <c r="I3817" s="141"/>
      <c r="J3817" s="141"/>
      <c r="K3817" s="141"/>
    </row>
    <row r="3818" spans="1:11" x14ac:dyDescent="0.25">
      <c r="A3818" s="148"/>
      <c r="B3818" s="148"/>
      <c r="C3818" s="148"/>
      <c r="D3818" s="148"/>
      <c r="E3818" s="141"/>
      <c r="F3818" s="141"/>
      <c r="G3818" s="141"/>
      <c r="H3818" s="141"/>
      <c r="I3818" s="141"/>
      <c r="J3818" s="141"/>
      <c r="K3818" s="141"/>
    </row>
    <row r="3819" spans="1:11" x14ac:dyDescent="0.25">
      <c r="A3819" s="148"/>
      <c r="B3819" s="148"/>
      <c r="C3819" s="148"/>
      <c r="D3819" s="148"/>
      <c r="E3819" s="141"/>
      <c r="F3819" s="141"/>
      <c r="G3819" s="141"/>
      <c r="H3819" s="141"/>
      <c r="I3819" s="141"/>
      <c r="J3819" s="141"/>
      <c r="K3819" s="141"/>
    </row>
    <row r="3820" spans="1:11" x14ac:dyDescent="0.25">
      <c r="A3820" s="148"/>
      <c r="B3820" s="148"/>
      <c r="C3820" s="148"/>
      <c r="D3820" s="148"/>
      <c r="E3820" s="141"/>
      <c r="F3820" s="141"/>
      <c r="G3820" s="141"/>
      <c r="H3820" s="141"/>
      <c r="I3820" s="141"/>
      <c r="J3820" s="141"/>
      <c r="K3820" s="141"/>
    </row>
    <row r="3821" spans="1:11" x14ac:dyDescent="0.25">
      <c r="A3821" s="148"/>
      <c r="B3821" s="148"/>
      <c r="C3821" s="148"/>
      <c r="D3821" s="148"/>
      <c r="E3821" s="141"/>
      <c r="F3821" s="141"/>
      <c r="G3821" s="141"/>
      <c r="H3821" s="141"/>
      <c r="I3821" s="141"/>
      <c r="J3821" s="141"/>
      <c r="K3821" s="141"/>
    </row>
    <row r="3822" spans="1:11" x14ac:dyDescent="0.25">
      <c r="A3822" s="148"/>
      <c r="B3822" s="148"/>
      <c r="C3822" s="148"/>
      <c r="D3822" s="148"/>
      <c r="E3822" s="141"/>
      <c r="F3822" s="141"/>
      <c r="G3822" s="141"/>
      <c r="H3822" s="141"/>
      <c r="I3822" s="141"/>
      <c r="J3822" s="141"/>
      <c r="K3822" s="141"/>
    </row>
    <row r="3823" spans="1:11" x14ac:dyDescent="0.25">
      <c r="A3823" s="148"/>
      <c r="B3823" s="148"/>
      <c r="C3823" s="148"/>
      <c r="D3823" s="148"/>
      <c r="E3823" s="141"/>
      <c r="F3823" s="141"/>
      <c r="G3823" s="141"/>
      <c r="H3823" s="141"/>
      <c r="I3823" s="141"/>
      <c r="J3823" s="141"/>
      <c r="K3823" s="141"/>
    </row>
    <row r="3824" spans="1:11" x14ac:dyDescent="0.25">
      <c r="A3824" s="148"/>
      <c r="B3824" s="148"/>
      <c r="C3824" s="148"/>
      <c r="D3824" s="148"/>
      <c r="E3824" s="141"/>
      <c r="F3824" s="141"/>
      <c r="G3824" s="141"/>
      <c r="H3824" s="141"/>
      <c r="I3824" s="141"/>
      <c r="J3824" s="141"/>
      <c r="K3824" s="141"/>
    </row>
    <row r="3825" spans="1:11" x14ac:dyDescent="0.25">
      <c r="A3825" s="148"/>
      <c r="B3825" s="148"/>
      <c r="C3825" s="148"/>
      <c r="D3825" s="148"/>
      <c r="E3825" s="141"/>
      <c r="F3825" s="141"/>
      <c r="G3825" s="141"/>
      <c r="H3825" s="141"/>
      <c r="I3825" s="141"/>
      <c r="J3825" s="141"/>
      <c r="K3825" s="141"/>
    </row>
    <row r="3826" spans="1:11" x14ac:dyDescent="0.25">
      <c r="A3826" s="148"/>
      <c r="B3826" s="148"/>
      <c r="C3826" s="148"/>
      <c r="D3826" s="148"/>
      <c r="E3826" s="141"/>
      <c r="F3826" s="141"/>
      <c r="G3826" s="141"/>
      <c r="H3826" s="141"/>
      <c r="I3826" s="141"/>
      <c r="J3826" s="141"/>
      <c r="K3826" s="141"/>
    </row>
    <row r="3827" spans="1:11" x14ac:dyDescent="0.25">
      <c r="A3827" s="148"/>
      <c r="B3827" s="148"/>
      <c r="C3827" s="148"/>
      <c r="D3827" s="148"/>
      <c r="E3827" s="141"/>
      <c r="F3827" s="141"/>
      <c r="G3827" s="141"/>
      <c r="H3827" s="141"/>
      <c r="I3827" s="141"/>
      <c r="J3827" s="141"/>
      <c r="K3827" s="141"/>
    </row>
    <row r="3828" spans="1:11" x14ac:dyDescent="0.25">
      <c r="A3828" s="148"/>
      <c r="B3828" s="148"/>
      <c r="C3828" s="148"/>
      <c r="D3828" s="148"/>
      <c r="E3828" s="141"/>
      <c r="F3828" s="141"/>
      <c r="G3828" s="141"/>
      <c r="H3828" s="141"/>
      <c r="I3828" s="141"/>
      <c r="J3828" s="141"/>
      <c r="K3828" s="141"/>
    </row>
    <row r="3829" spans="1:11" x14ac:dyDescent="0.25">
      <c r="A3829" s="148"/>
      <c r="B3829" s="148"/>
      <c r="C3829" s="148"/>
      <c r="D3829" s="148"/>
      <c r="E3829" s="141"/>
      <c r="F3829" s="141"/>
      <c r="G3829" s="141"/>
      <c r="H3829" s="141"/>
      <c r="I3829" s="141"/>
      <c r="J3829" s="141"/>
      <c r="K3829" s="141"/>
    </row>
    <row r="3830" spans="1:11" x14ac:dyDescent="0.25">
      <c r="A3830" s="148"/>
      <c r="B3830" s="148"/>
      <c r="C3830" s="148"/>
      <c r="D3830" s="148"/>
      <c r="E3830" s="141"/>
      <c r="F3830" s="141"/>
      <c r="G3830" s="141"/>
      <c r="H3830" s="141"/>
      <c r="I3830" s="141"/>
      <c r="J3830" s="141"/>
      <c r="K3830" s="141"/>
    </row>
    <row r="3831" spans="1:11" x14ac:dyDescent="0.25">
      <c r="A3831" s="148"/>
      <c r="B3831" s="148"/>
      <c r="C3831" s="148"/>
      <c r="D3831" s="148"/>
      <c r="E3831" s="141"/>
      <c r="F3831" s="141"/>
      <c r="G3831" s="141"/>
      <c r="H3831" s="141"/>
      <c r="I3831" s="141"/>
      <c r="J3831" s="141"/>
      <c r="K3831" s="141"/>
    </row>
    <row r="3832" spans="1:11" x14ac:dyDescent="0.25">
      <c r="A3832" s="148"/>
      <c r="B3832" s="148"/>
      <c r="C3832" s="148"/>
      <c r="D3832" s="148"/>
      <c r="E3832" s="141"/>
      <c r="F3832" s="141"/>
      <c r="G3832" s="141"/>
      <c r="H3832" s="141"/>
      <c r="I3832" s="141"/>
      <c r="J3832" s="141"/>
      <c r="K3832" s="141"/>
    </row>
    <row r="3833" spans="1:11" x14ac:dyDescent="0.25">
      <c r="A3833" s="148"/>
      <c r="B3833" s="148"/>
      <c r="C3833" s="148"/>
      <c r="D3833" s="148"/>
      <c r="E3833" s="141"/>
      <c r="F3833" s="141"/>
      <c r="G3833" s="141"/>
      <c r="H3833" s="141"/>
      <c r="I3833" s="141"/>
      <c r="J3833" s="141"/>
      <c r="K3833" s="141"/>
    </row>
    <row r="3834" spans="1:11" x14ac:dyDescent="0.25">
      <c r="A3834" s="148"/>
      <c r="B3834" s="148"/>
      <c r="C3834" s="148"/>
      <c r="D3834" s="148"/>
      <c r="E3834" s="141"/>
      <c r="F3834" s="141"/>
      <c r="G3834" s="141"/>
      <c r="H3834" s="141"/>
      <c r="I3834" s="141"/>
      <c r="J3834" s="141"/>
      <c r="K3834" s="141"/>
    </row>
    <row r="3835" spans="1:11" x14ac:dyDescent="0.25">
      <c r="A3835" s="148"/>
      <c r="B3835" s="148"/>
      <c r="C3835" s="148"/>
      <c r="D3835" s="148"/>
      <c r="E3835" s="141"/>
      <c r="F3835" s="141"/>
      <c r="G3835" s="141"/>
      <c r="H3835" s="141"/>
      <c r="I3835" s="141"/>
      <c r="J3835" s="141"/>
      <c r="K3835" s="141"/>
    </row>
    <row r="3836" spans="1:11" x14ac:dyDescent="0.25">
      <c r="A3836" s="148"/>
      <c r="B3836" s="148"/>
      <c r="C3836" s="148"/>
      <c r="D3836" s="148"/>
      <c r="E3836" s="141"/>
      <c r="F3836" s="141"/>
      <c r="G3836" s="141"/>
      <c r="H3836" s="141"/>
      <c r="I3836" s="141"/>
      <c r="J3836" s="141"/>
      <c r="K3836" s="141"/>
    </row>
    <row r="3837" spans="1:11" x14ac:dyDescent="0.25">
      <c r="A3837" s="148"/>
      <c r="B3837" s="148"/>
      <c r="C3837" s="148"/>
      <c r="D3837" s="148"/>
      <c r="E3837" s="141"/>
      <c r="F3837" s="141"/>
      <c r="G3837" s="141"/>
      <c r="H3837" s="141"/>
      <c r="I3837" s="141"/>
      <c r="J3837" s="141"/>
      <c r="K3837" s="141"/>
    </row>
    <row r="3838" spans="1:11" x14ac:dyDescent="0.25">
      <c r="A3838" s="148"/>
      <c r="B3838" s="148"/>
      <c r="C3838" s="148"/>
      <c r="D3838" s="148"/>
      <c r="E3838" s="141"/>
      <c r="F3838" s="141"/>
      <c r="G3838" s="141"/>
      <c r="H3838" s="141"/>
      <c r="I3838" s="141"/>
      <c r="J3838" s="141"/>
      <c r="K3838" s="141"/>
    </row>
    <row r="3839" spans="1:11" x14ac:dyDescent="0.25">
      <c r="A3839" s="148"/>
      <c r="B3839" s="148"/>
      <c r="C3839" s="148"/>
      <c r="D3839" s="148"/>
      <c r="E3839" s="141"/>
      <c r="F3839" s="141"/>
      <c r="G3839" s="141"/>
      <c r="H3839" s="141"/>
      <c r="I3839" s="141"/>
      <c r="J3839" s="141"/>
      <c r="K3839" s="141"/>
    </row>
    <row r="3840" spans="1:11" x14ac:dyDescent="0.25">
      <c r="A3840" s="148"/>
      <c r="B3840" s="148"/>
      <c r="C3840" s="148"/>
      <c r="D3840" s="148"/>
      <c r="E3840" s="141"/>
      <c r="F3840" s="141"/>
      <c r="G3840" s="141"/>
      <c r="H3840" s="141"/>
      <c r="I3840" s="141"/>
      <c r="J3840" s="141"/>
      <c r="K3840" s="141"/>
    </row>
    <row r="3841" spans="1:11" x14ac:dyDescent="0.25">
      <c r="A3841" s="148"/>
      <c r="B3841" s="148"/>
      <c r="C3841" s="148"/>
      <c r="D3841" s="148"/>
      <c r="E3841" s="141"/>
      <c r="F3841" s="141"/>
      <c r="G3841" s="141"/>
      <c r="H3841" s="141"/>
      <c r="I3841" s="141"/>
      <c r="J3841" s="141"/>
      <c r="K3841" s="141"/>
    </row>
    <row r="3842" spans="1:11" x14ac:dyDescent="0.25">
      <c r="A3842" s="148"/>
      <c r="B3842" s="148"/>
      <c r="C3842" s="148"/>
      <c r="D3842" s="148"/>
      <c r="E3842" s="141"/>
      <c r="F3842" s="141"/>
      <c r="G3842" s="141"/>
      <c r="H3842" s="141"/>
      <c r="I3842" s="141"/>
      <c r="J3842" s="141"/>
      <c r="K3842" s="141"/>
    </row>
    <row r="3843" spans="1:11" x14ac:dyDescent="0.25">
      <c r="A3843" s="148"/>
      <c r="B3843" s="148"/>
      <c r="C3843" s="148"/>
      <c r="D3843" s="148"/>
      <c r="E3843" s="141"/>
      <c r="F3843" s="141"/>
      <c r="G3843" s="141"/>
      <c r="H3843" s="141"/>
      <c r="I3843" s="141"/>
      <c r="J3843" s="141"/>
      <c r="K3843" s="141"/>
    </row>
    <row r="3844" spans="1:11" x14ac:dyDescent="0.25">
      <c r="A3844" s="148"/>
      <c r="B3844" s="148"/>
      <c r="C3844" s="148"/>
      <c r="D3844" s="148"/>
      <c r="E3844" s="141"/>
      <c r="F3844" s="141"/>
      <c r="G3844" s="141"/>
      <c r="H3844" s="141"/>
      <c r="I3844" s="141"/>
      <c r="J3844" s="141"/>
      <c r="K3844" s="141"/>
    </row>
    <row r="3845" spans="1:11" x14ac:dyDescent="0.25">
      <c r="A3845" s="148"/>
      <c r="B3845" s="148"/>
      <c r="C3845" s="148"/>
      <c r="D3845" s="148"/>
      <c r="E3845" s="141"/>
      <c r="F3845" s="141"/>
      <c r="G3845" s="141"/>
      <c r="H3845" s="141"/>
      <c r="I3845" s="141"/>
      <c r="J3845" s="141"/>
      <c r="K3845" s="141"/>
    </row>
    <row r="3846" spans="1:11" x14ac:dyDescent="0.25">
      <c r="A3846" s="148"/>
      <c r="B3846" s="148"/>
      <c r="C3846" s="148"/>
      <c r="D3846" s="148"/>
      <c r="E3846" s="141"/>
      <c r="F3846" s="141"/>
      <c r="G3846" s="141"/>
      <c r="H3846" s="141"/>
      <c r="I3846" s="141"/>
      <c r="J3846" s="141"/>
      <c r="K3846" s="141"/>
    </row>
    <row r="3847" spans="1:11" x14ac:dyDescent="0.25">
      <c r="A3847" s="148"/>
      <c r="B3847" s="148"/>
      <c r="C3847" s="148"/>
      <c r="D3847" s="148"/>
      <c r="E3847" s="141"/>
      <c r="F3847" s="141"/>
      <c r="G3847" s="141"/>
      <c r="H3847" s="141"/>
      <c r="I3847" s="141"/>
      <c r="J3847" s="141"/>
      <c r="K3847" s="141"/>
    </row>
    <row r="3848" spans="1:11" x14ac:dyDescent="0.25">
      <c r="A3848" s="148"/>
      <c r="B3848" s="148"/>
      <c r="C3848" s="148"/>
      <c r="D3848" s="148"/>
      <c r="E3848" s="141"/>
      <c r="F3848" s="141"/>
      <c r="G3848" s="141"/>
      <c r="H3848" s="141"/>
      <c r="I3848" s="141"/>
      <c r="J3848" s="141"/>
      <c r="K3848" s="141"/>
    </row>
    <row r="3849" spans="1:11" x14ac:dyDescent="0.25">
      <c r="A3849" s="148"/>
      <c r="B3849" s="148"/>
      <c r="C3849" s="148"/>
      <c r="D3849" s="148"/>
      <c r="E3849" s="141"/>
      <c r="F3849" s="141"/>
      <c r="G3849" s="141"/>
      <c r="H3849" s="141"/>
      <c r="I3849" s="141"/>
      <c r="J3849" s="141"/>
      <c r="K3849" s="141"/>
    </row>
    <row r="3850" spans="1:11" x14ac:dyDescent="0.25">
      <c r="A3850" s="148"/>
      <c r="B3850" s="148"/>
      <c r="C3850" s="148"/>
      <c r="D3850" s="148"/>
      <c r="E3850" s="141"/>
      <c r="F3850" s="141"/>
      <c r="G3850" s="141"/>
      <c r="H3850" s="141"/>
      <c r="I3850" s="141"/>
      <c r="J3850" s="141"/>
      <c r="K3850" s="141"/>
    </row>
    <row r="3851" spans="1:11" x14ac:dyDescent="0.25">
      <c r="A3851" s="148"/>
      <c r="B3851" s="148"/>
      <c r="C3851" s="148"/>
      <c r="D3851" s="148"/>
      <c r="E3851" s="141"/>
      <c r="F3851" s="141"/>
      <c r="G3851" s="141"/>
      <c r="H3851" s="141"/>
      <c r="I3851" s="141"/>
      <c r="J3851" s="141"/>
      <c r="K3851" s="141"/>
    </row>
    <row r="3852" spans="1:11" x14ac:dyDescent="0.25">
      <c r="A3852" s="148"/>
      <c r="B3852" s="148"/>
      <c r="C3852" s="148"/>
      <c r="D3852" s="148"/>
      <c r="E3852" s="141"/>
      <c r="F3852" s="141"/>
      <c r="G3852" s="141"/>
      <c r="H3852" s="141"/>
      <c r="I3852" s="141"/>
      <c r="J3852" s="141"/>
      <c r="K3852" s="141"/>
    </row>
    <row r="3853" spans="1:11" x14ac:dyDescent="0.25">
      <c r="A3853" s="148"/>
      <c r="B3853" s="148"/>
      <c r="C3853" s="148"/>
      <c r="D3853" s="148"/>
      <c r="E3853" s="141"/>
      <c r="F3853" s="141"/>
      <c r="G3853" s="141"/>
      <c r="H3853" s="141"/>
      <c r="I3853" s="141"/>
      <c r="J3853" s="141"/>
      <c r="K3853" s="141"/>
    </row>
    <row r="3854" spans="1:11" x14ac:dyDescent="0.25">
      <c r="A3854" s="148"/>
      <c r="B3854" s="148"/>
      <c r="C3854" s="148"/>
      <c r="D3854" s="148"/>
      <c r="E3854" s="141"/>
      <c r="F3854" s="141"/>
      <c r="G3854" s="141"/>
      <c r="H3854" s="141"/>
      <c r="I3854" s="141"/>
      <c r="J3854" s="141"/>
      <c r="K3854" s="141"/>
    </row>
    <row r="3855" spans="1:11" x14ac:dyDescent="0.25">
      <c r="A3855" s="148"/>
      <c r="B3855" s="148"/>
      <c r="C3855" s="148"/>
      <c r="D3855" s="148"/>
      <c r="E3855" s="141"/>
      <c r="F3855" s="141"/>
      <c r="G3855" s="141"/>
      <c r="H3855" s="141"/>
      <c r="I3855" s="141"/>
      <c r="J3855" s="141"/>
      <c r="K3855" s="141"/>
    </row>
    <row r="3856" spans="1:11" x14ac:dyDescent="0.25">
      <c r="A3856" s="148"/>
      <c r="B3856" s="148"/>
      <c r="C3856" s="148"/>
      <c r="D3856" s="148"/>
      <c r="E3856" s="141"/>
      <c r="F3856" s="141"/>
      <c r="G3856" s="141"/>
      <c r="H3856" s="141"/>
      <c r="I3856" s="141"/>
      <c r="J3856" s="141"/>
      <c r="K3856" s="141"/>
    </row>
    <row r="3857" spans="1:11" x14ac:dyDescent="0.25">
      <c r="A3857" s="148"/>
      <c r="B3857" s="148"/>
      <c r="C3857" s="148"/>
      <c r="D3857" s="148"/>
      <c r="E3857" s="141"/>
      <c r="F3857" s="141"/>
      <c r="G3857" s="141"/>
      <c r="H3857" s="141"/>
      <c r="I3857" s="141"/>
      <c r="J3857" s="141"/>
      <c r="K3857" s="141"/>
    </row>
    <row r="3858" spans="1:11" x14ac:dyDescent="0.25">
      <c r="A3858" s="148"/>
      <c r="B3858" s="148"/>
      <c r="C3858" s="148"/>
      <c r="D3858" s="148"/>
      <c r="E3858" s="141"/>
      <c r="F3858" s="141"/>
      <c r="G3858" s="141"/>
      <c r="H3858" s="141"/>
      <c r="I3858" s="141"/>
      <c r="J3858" s="141"/>
      <c r="K3858" s="141"/>
    </row>
    <row r="3859" spans="1:11" x14ac:dyDescent="0.25">
      <c r="A3859" s="148"/>
      <c r="B3859" s="148"/>
      <c r="C3859" s="148"/>
      <c r="D3859" s="148"/>
      <c r="E3859" s="141"/>
      <c r="F3859" s="141"/>
      <c r="G3859" s="141"/>
      <c r="H3859" s="141"/>
      <c r="I3859" s="141"/>
      <c r="J3859" s="141"/>
      <c r="K3859" s="141"/>
    </row>
    <row r="3860" spans="1:11" x14ac:dyDescent="0.25">
      <c r="A3860" s="148"/>
      <c r="B3860" s="148"/>
      <c r="C3860" s="148"/>
      <c r="D3860" s="148"/>
      <c r="E3860" s="141"/>
      <c r="F3860" s="141"/>
      <c r="G3860" s="141"/>
      <c r="H3860" s="141"/>
      <c r="I3860" s="141"/>
      <c r="J3860" s="141"/>
      <c r="K3860" s="141"/>
    </row>
    <row r="3861" spans="1:11" x14ac:dyDescent="0.25">
      <c r="A3861" s="148"/>
      <c r="B3861" s="148"/>
      <c r="C3861" s="148"/>
      <c r="D3861" s="148"/>
      <c r="E3861" s="141"/>
      <c r="F3861" s="141"/>
      <c r="G3861" s="141"/>
      <c r="H3861" s="141"/>
      <c r="I3861" s="141"/>
      <c r="J3861" s="141"/>
      <c r="K3861" s="141"/>
    </row>
    <row r="3862" spans="1:11" x14ac:dyDescent="0.25">
      <c r="A3862" s="148"/>
      <c r="B3862" s="148"/>
      <c r="C3862" s="148"/>
      <c r="D3862" s="148"/>
      <c r="E3862" s="141"/>
      <c r="F3862" s="141"/>
      <c r="G3862" s="141"/>
      <c r="H3862" s="141"/>
      <c r="I3862" s="141"/>
      <c r="J3862" s="141"/>
      <c r="K3862" s="141"/>
    </row>
    <row r="3863" spans="1:11" x14ac:dyDescent="0.25">
      <c r="A3863" s="148"/>
      <c r="B3863" s="148"/>
      <c r="C3863" s="148"/>
      <c r="D3863" s="148"/>
      <c r="E3863" s="141"/>
      <c r="F3863" s="141"/>
      <c r="G3863" s="141"/>
      <c r="H3863" s="141"/>
      <c r="I3863" s="141"/>
      <c r="J3863" s="141"/>
      <c r="K3863" s="141"/>
    </row>
    <row r="3864" spans="1:11" x14ac:dyDescent="0.25">
      <c r="A3864" s="148"/>
      <c r="B3864" s="148"/>
      <c r="C3864" s="148"/>
      <c r="D3864" s="148"/>
      <c r="E3864" s="141"/>
      <c r="F3864" s="141"/>
      <c r="G3864" s="141"/>
      <c r="H3864" s="141"/>
      <c r="I3864" s="141"/>
      <c r="J3864" s="141"/>
      <c r="K3864" s="141"/>
    </row>
    <row r="3865" spans="1:11" x14ac:dyDescent="0.25">
      <c r="A3865" s="148"/>
      <c r="B3865" s="148"/>
      <c r="C3865" s="148"/>
      <c r="D3865" s="148"/>
      <c r="E3865" s="141"/>
      <c r="F3865" s="141"/>
      <c r="G3865" s="141"/>
      <c r="H3865" s="141"/>
      <c r="I3865" s="141"/>
      <c r="J3865" s="141"/>
      <c r="K3865" s="141"/>
    </row>
    <row r="3866" spans="1:11" x14ac:dyDescent="0.25">
      <c r="A3866" s="148"/>
      <c r="B3866" s="148"/>
      <c r="C3866" s="148"/>
      <c r="D3866" s="148"/>
      <c r="E3866" s="141"/>
      <c r="F3866" s="141"/>
      <c r="G3866" s="141"/>
      <c r="H3866" s="141"/>
      <c r="I3866" s="141"/>
      <c r="J3866" s="141"/>
      <c r="K3866" s="141"/>
    </row>
    <row r="3867" spans="1:11" x14ac:dyDescent="0.25">
      <c r="A3867" s="148"/>
      <c r="B3867" s="148"/>
      <c r="C3867" s="148"/>
      <c r="D3867" s="148"/>
      <c r="E3867" s="141"/>
      <c r="F3867" s="141"/>
      <c r="G3867" s="141"/>
      <c r="H3867" s="141"/>
      <c r="I3867" s="141"/>
      <c r="J3867" s="141"/>
      <c r="K3867" s="141"/>
    </row>
    <row r="3868" spans="1:11" x14ac:dyDescent="0.25">
      <c r="A3868" s="148"/>
      <c r="B3868" s="148"/>
      <c r="C3868" s="148"/>
      <c r="D3868" s="148"/>
      <c r="E3868" s="141"/>
      <c r="F3868" s="141"/>
      <c r="G3868" s="141"/>
      <c r="H3868" s="141"/>
      <c r="I3868" s="141"/>
      <c r="J3868" s="141"/>
      <c r="K3868" s="141"/>
    </row>
    <row r="3869" spans="1:11" x14ac:dyDescent="0.25">
      <c r="A3869" s="148"/>
      <c r="B3869" s="148"/>
      <c r="C3869" s="148"/>
      <c r="D3869" s="148"/>
      <c r="E3869" s="141"/>
      <c r="F3869" s="141"/>
      <c r="G3869" s="141"/>
      <c r="H3869" s="141"/>
      <c r="I3869" s="141"/>
      <c r="J3869" s="141"/>
      <c r="K3869" s="141"/>
    </row>
    <row r="3870" spans="1:11" x14ac:dyDescent="0.25">
      <c r="A3870" s="148"/>
      <c r="B3870" s="148"/>
      <c r="C3870" s="148"/>
      <c r="D3870" s="148"/>
      <c r="E3870" s="141"/>
      <c r="F3870" s="141"/>
      <c r="G3870" s="141"/>
      <c r="H3870" s="141"/>
      <c r="I3870" s="141"/>
      <c r="J3870" s="141"/>
      <c r="K3870" s="141"/>
    </row>
    <row r="3871" spans="1:11" x14ac:dyDescent="0.25">
      <c r="A3871" s="148"/>
      <c r="B3871" s="148"/>
      <c r="C3871" s="148"/>
      <c r="D3871" s="148"/>
      <c r="E3871" s="141"/>
      <c r="F3871" s="141"/>
      <c r="G3871" s="141"/>
      <c r="H3871" s="141"/>
      <c r="I3871" s="141"/>
      <c r="J3871" s="141"/>
      <c r="K3871" s="141"/>
    </row>
    <row r="3872" spans="1:11" x14ac:dyDescent="0.25">
      <c r="A3872" s="148"/>
      <c r="B3872" s="148"/>
      <c r="C3872" s="148"/>
      <c r="D3872" s="148"/>
      <c r="E3872" s="141"/>
      <c r="F3872" s="141"/>
      <c r="G3872" s="141"/>
      <c r="H3872" s="141"/>
      <c r="I3872" s="141"/>
      <c r="J3872" s="141"/>
      <c r="K3872" s="141"/>
    </row>
    <row r="3873" spans="1:11" x14ac:dyDescent="0.25">
      <c r="A3873" s="148"/>
      <c r="B3873" s="148"/>
      <c r="C3873" s="148"/>
      <c r="D3873" s="148"/>
      <c r="E3873" s="141"/>
      <c r="F3873" s="141"/>
      <c r="G3873" s="141"/>
      <c r="H3873" s="141"/>
      <c r="I3873" s="141"/>
      <c r="J3873" s="141"/>
      <c r="K3873" s="141"/>
    </row>
    <row r="3874" spans="1:11" x14ac:dyDescent="0.25">
      <c r="A3874" s="148"/>
      <c r="B3874" s="148"/>
      <c r="C3874" s="148"/>
      <c r="D3874" s="148"/>
      <c r="E3874" s="141"/>
      <c r="F3874" s="141"/>
      <c r="G3874" s="141"/>
      <c r="H3874" s="141"/>
      <c r="I3874" s="141"/>
      <c r="J3874" s="141"/>
      <c r="K3874" s="141"/>
    </row>
    <row r="3875" spans="1:11" x14ac:dyDescent="0.25">
      <c r="A3875" s="148"/>
      <c r="B3875" s="148"/>
      <c r="C3875" s="148"/>
      <c r="D3875" s="148"/>
      <c r="E3875" s="141"/>
      <c r="F3875" s="141"/>
      <c r="G3875" s="141"/>
      <c r="H3875" s="141"/>
      <c r="I3875" s="141"/>
      <c r="J3875" s="141"/>
      <c r="K3875" s="141"/>
    </row>
    <row r="3876" spans="1:11" x14ac:dyDescent="0.25">
      <c r="A3876" s="148"/>
      <c r="B3876" s="148"/>
      <c r="C3876" s="148"/>
      <c r="D3876" s="148"/>
      <c r="E3876" s="141"/>
      <c r="F3876" s="141"/>
      <c r="G3876" s="141"/>
      <c r="H3876" s="141"/>
      <c r="I3876" s="141"/>
      <c r="J3876" s="141"/>
      <c r="K3876" s="141"/>
    </row>
    <row r="3877" spans="1:11" x14ac:dyDescent="0.25">
      <c r="A3877" s="148"/>
      <c r="B3877" s="148"/>
      <c r="C3877" s="148"/>
      <c r="D3877" s="148"/>
      <c r="E3877" s="141"/>
      <c r="F3877" s="141"/>
      <c r="G3877" s="141"/>
      <c r="H3877" s="141"/>
      <c r="I3877" s="141"/>
      <c r="J3877" s="141"/>
      <c r="K3877" s="141"/>
    </row>
    <row r="3878" spans="1:11" x14ac:dyDescent="0.25">
      <c r="A3878" s="148"/>
      <c r="B3878" s="148"/>
      <c r="C3878" s="148"/>
      <c r="D3878" s="148"/>
      <c r="E3878" s="141"/>
      <c r="F3878" s="141"/>
      <c r="G3878" s="141"/>
      <c r="H3878" s="141"/>
      <c r="I3878" s="141"/>
      <c r="J3878" s="141"/>
      <c r="K3878" s="141"/>
    </row>
    <row r="3879" spans="1:11" x14ac:dyDescent="0.25">
      <c r="A3879" s="148"/>
      <c r="B3879" s="148"/>
      <c r="C3879" s="148"/>
      <c r="D3879" s="148"/>
      <c r="E3879" s="141"/>
      <c r="F3879" s="141"/>
      <c r="G3879" s="141"/>
      <c r="H3879" s="141"/>
      <c r="I3879" s="141"/>
      <c r="J3879" s="141"/>
      <c r="K3879" s="141"/>
    </row>
    <row r="3880" spans="1:11" x14ac:dyDescent="0.25">
      <c r="A3880" s="148"/>
      <c r="B3880" s="148"/>
      <c r="C3880" s="148"/>
      <c r="D3880" s="148"/>
      <c r="E3880" s="141"/>
      <c r="F3880" s="141"/>
      <c r="G3880" s="141"/>
      <c r="H3880" s="141"/>
      <c r="I3880" s="141"/>
      <c r="J3880" s="141"/>
      <c r="K3880" s="141"/>
    </row>
    <row r="3881" spans="1:11" x14ac:dyDescent="0.25">
      <c r="A3881" s="148"/>
      <c r="B3881" s="148"/>
      <c r="C3881" s="148"/>
      <c r="D3881" s="148"/>
      <c r="E3881" s="141"/>
      <c r="F3881" s="141"/>
      <c r="G3881" s="141"/>
      <c r="H3881" s="141"/>
      <c r="I3881" s="141"/>
      <c r="J3881" s="141"/>
      <c r="K3881" s="141"/>
    </row>
    <row r="3882" spans="1:11" x14ac:dyDescent="0.25">
      <c r="A3882" s="148"/>
      <c r="B3882" s="148"/>
      <c r="C3882" s="148"/>
      <c r="D3882" s="148"/>
      <c r="E3882" s="141"/>
      <c r="F3882" s="141"/>
      <c r="G3882" s="141"/>
      <c r="H3882" s="141"/>
      <c r="I3882" s="141"/>
      <c r="J3882" s="141"/>
      <c r="K3882" s="141"/>
    </row>
    <row r="3883" spans="1:11" x14ac:dyDescent="0.25">
      <c r="A3883" s="148"/>
      <c r="B3883" s="148"/>
      <c r="C3883" s="148"/>
      <c r="D3883" s="148"/>
      <c r="E3883" s="141"/>
      <c r="F3883" s="141"/>
      <c r="G3883" s="141"/>
      <c r="H3883" s="141"/>
      <c r="I3883" s="141"/>
      <c r="J3883" s="141"/>
      <c r="K3883" s="141"/>
    </row>
    <row r="3884" spans="1:11" x14ac:dyDescent="0.25">
      <c r="A3884" s="148"/>
      <c r="B3884" s="148"/>
      <c r="C3884" s="148"/>
      <c r="D3884" s="148"/>
      <c r="E3884" s="141"/>
      <c r="F3884" s="141"/>
      <c r="G3884" s="141"/>
      <c r="H3884" s="141"/>
      <c r="I3884" s="141"/>
      <c r="J3884" s="141"/>
      <c r="K3884" s="141"/>
    </row>
    <row r="3885" spans="1:11" x14ac:dyDescent="0.25">
      <c r="A3885" s="148"/>
      <c r="B3885" s="148"/>
      <c r="C3885" s="148"/>
      <c r="D3885" s="148"/>
      <c r="E3885" s="141"/>
      <c r="F3885" s="141"/>
      <c r="G3885" s="141"/>
      <c r="H3885" s="141"/>
      <c r="I3885" s="141"/>
      <c r="J3885" s="141"/>
      <c r="K3885" s="141"/>
    </row>
    <row r="3886" spans="1:11" x14ac:dyDescent="0.25">
      <c r="A3886" s="148"/>
      <c r="B3886" s="148"/>
      <c r="C3886" s="148"/>
      <c r="D3886" s="148"/>
      <c r="E3886" s="141"/>
      <c r="F3886" s="141"/>
      <c r="G3886" s="141"/>
      <c r="H3886" s="141"/>
      <c r="I3886" s="141"/>
      <c r="J3886" s="141"/>
      <c r="K3886" s="141"/>
    </row>
    <row r="3887" spans="1:11" x14ac:dyDescent="0.25">
      <c r="A3887" s="148"/>
      <c r="B3887" s="148"/>
      <c r="C3887" s="148"/>
      <c r="D3887" s="148"/>
      <c r="E3887" s="141"/>
      <c r="F3887" s="141"/>
      <c r="G3887" s="141"/>
      <c r="H3887" s="141"/>
      <c r="I3887" s="141"/>
      <c r="J3887" s="141"/>
      <c r="K3887" s="141"/>
    </row>
    <row r="3888" spans="1:11" x14ac:dyDescent="0.25">
      <c r="A3888" s="148"/>
      <c r="B3888" s="148"/>
      <c r="C3888" s="148"/>
      <c r="D3888" s="148"/>
      <c r="E3888" s="141"/>
      <c r="F3888" s="141"/>
      <c r="G3888" s="141"/>
      <c r="H3888" s="141"/>
      <c r="I3888" s="141"/>
      <c r="J3888" s="141"/>
      <c r="K3888" s="141"/>
    </row>
    <row r="3889" spans="1:11" x14ac:dyDescent="0.25">
      <c r="A3889" s="148"/>
      <c r="B3889" s="148"/>
      <c r="C3889" s="148"/>
      <c r="D3889" s="148"/>
      <c r="E3889" s="141"/>
      <c r="F3889" s="141"/>
      <c r="G3889" s="141"/>
      <c r="H3889" s="141"/>
      <c r="I3889" s="141"/>
      <c r="J3889" s="141"/>
      <c r="K3889" s="141"/>
    </row>
    <row r="3890" spans="1:11" x14ac:dyDescent="0.25">
      <c r="A3890" s="148"/>
      <c r="B3890" s="148"/>
      <c r="C3890" s="148"/>
      <c r="D3890" s="148"/>
      <c r="E3890" s="141"/>
      <c r="F3890" s="141"/>
      <c r="G3890" s="141"/>
      <c r="H3890" s="141"/>
      <c r="I3890" s="141"/>
      <c r="J3890" s="141"/>
      <c r="K3890" s="141"/>
    </row>
    <row r="3891" spans="1:11" x14ac:dyDescent="0.25">
      <c r="A3891" s="148"/>
      <c r="B3891" s="148"/>
      <c r="C3891" s="148"/>
      <c r="D3891" s="148"/>
      <c r="E3891" s="141"/>
      <c r="F3891" s="141"/>
      <c r="G3891" s="141"/>
      <c r="H3891" s="141"/>
      <c r="I3891" s="141"/>
      <c r="J3891" s="141"/>
      <c r="K3891" s="141"/>
    </row>
    <row r="3892" spans="1:11" x14ac:dyDescent="0.25">
      <c r="A3892" s="148"/>
      <c r="B3892" s="148"/>
      <c r="C3892" s="148"/>
      <c r="D3892" s="148"/>
      <c r="E3892" s="141"/>
      <c r="F3892" s="141"/>
      <c r="G3892" s="141"/>
      <c r="H3892" s="141"/>
      <c r="I3892" s="141"/>
      <c r="J3892" s="141"/>
      <c r="K3892" s="141"/>
    </row>
    <row r="3893" spans="1:11" x14ac:dyDescent="0.25">
      <c r="A3893" s="148"/>
      <c r="B3893" s="148"/>
      <c r="C3893" s="148"/>
      <c r="D3893" s="148"/>
      <c r="E3893" s="141"/>
      <c r="F3893" s="141"/>
      <c r="G3893" s="141"/>
      <c r="H3893" s="141"/>
      <c r="I3893" s="141"/>
      <c r="J3893" s="141"/>
      <c r="K3893" s="141"/>
    </row>
    <row r="3894" spans="1:11" x14ac:dyDescent="0.25">
      <c r="A3894" s="148"/>
      <c r="B3894" s="148"/>
      <c r="C3894" s="148"/>
      <c r="D3894" s="148"/>
      <c r="E3894" s="141"/>
      <c r="F3894" s="141"/>
      <c r="G3894" s="141"/>
      <c r="H3894" s="141"/>
      <c r="I3894" s="141"/>
      <c r="J3894" s="141"/>
      <c r="K3894" s="141"/>
    </row>
    <row r="3895" spans="1:11" x14ac:dyDescent="0.25">
      <c r="A3895" s="148"/>
      <c r="B3895" s="148"/>
      <c r="C3895" s="148"/>
      <c r="D3895" s="148"/>
      <c r="E3895" s="141"/>
      <c r="F3895" s="141"/>
      <c r="G3895" s="141"/>
      <c r="H3895" s="141"/>
      <c r="I3895" s="141"/>
      <c r="J3895" s="141"/>
      <c r="K3895" s="141"/>
    </row>
    <row r="3896" spans="1:11" x14ac:dyDescent="0.25">
      <c r="A3896" s="148"/>
      <c r="B3896" s="148"/>
      <c r="C3896" s="148"/>
      <c r="D3896" s="148"/>
      <c r="E3896" s="141"/>
      <c r="F3896" s="141"/>
      <c r="G3896" s="141"/>
      <c r="H3896" s="141"/>
      <c r="I3896" s="141"/>
      <c r="J3896" s="141"/>
      <c r="K3896" s="141"/>
    </row>
    <row r="3897" spans="1:11" x14ac:dyDescent="0.25">
      <c r="A3897" s="148"/>
      <c r="B3897" s="148"/>
      <c r="C3897" s="148"/>
      <c r="D3897" s="148"/>
      <c r="E3897" s="141"/>
      <c r="F3897" s="141"/>
      <c r="G3897" s="141"/>
      <c r="H3897" s="141"/>
      <c r="I3897" s="141"/>
      <c r="J3897" s="141"/>
      <c r="K3897" s="141"/>
    </row>
    <row r="3898" spans="1:11" x14ac:dyDescent="0.25">
      <c r="A3898" s="148"/>
      <c r="B3898" s="148"/>
      <c r="C3898" s="148"/>
      <c r="D3898" s="148"/>
      <c r="E3898" s="141"/>
      <c r="F3898" s="141"/>
      <c r="G3898" s="141"/>
      <c r="H3898" s="141"/>
      <c r="I3898" s="141"/>
      <c r="J3898" s="141"/>
      <c r="K3898" s="141"/>
    </row>
    <row r="3899" spans="1:11" x14ac:dyDescent="0.25">
      <c r="A3899" s="148"/>
      <c r="B3899" s="148"/>
      <c r="C3899" s="148"/>
      <c r="D3899" s="148"/>
      <c r="E3899" s="141"/>
      <c r="F3899" s="141"/>
      <c r="G3899" s="141"/>
      <c r="H3899" s="141"/>
      <c r="I3899" s="141"/>
      <c r="J3899" s="141"/>
      <c r="K3899" s="141"/>
    </row>
    <row r="3900" spans="1:11" x14ac:dyDescent="0.25">
      <c r="A3900" s="148"/>
      <c r="B3900" s="148"/>
      <c r="C3900" s="148"/>
      <c r="D3900" s="148"/>
      <c r="E3900" s="141"/>
      <c r="F3900" s="141"/>
      <c r="G3900" s="141"/>
      <c r="H3900" s="141"/>
      <c r="I3900" s="141"/>
      <c r="J3900" s="141"/>
      <c r="K3900" s="141"/>
    </row>
    <row r="3901" spans="1:11" x14ac:dyDescent="0.25">
      <c r="A3901" s="148"/>
      <c r="B3901" s="148"/>
      <c r="C3901" s="148"/>
      <c r="D3901" s="148"/>
      <c r="E3901" s="141"/>
      <c r="F3901" s="141"/>
      <c r="G3901" s="141"/>
      <c r="H3901" s="141"/>
      <c r="I3901" s="141"/>
      <c r="J3901" s="141"/>
      <c r="K3901" s="141"/>
    </row>
    <row r="3902" spans="1:11" x14ac:dyDescent="0.25">
      <c r="A3902" s="148"/>
      <c r="B3902" s="148"/>
      <c r="C3902" s="148"/>
      <c r="D3902" s="148"/>
      <c r="E3902" s="141"/>
      <c r="F3902" s="141"/>
      <c r="G3902" s="141"/>
      <c r="H3902" s="141"/>
      <c r="I3902" s="141"/>
      <c r="J3902" s="141"/>
      <c r="K3902" s="141"/>
    </row>
    <row r="3903" spans="1:11" x14ac:dyDescent="0.25">
      <c r="A3903" s="148"/>
      <c r="B3903" s="148"/>
      <c r="C3903" s="148"/>
      <c r="D3903" s="148"/>
      <c r="E3903" s="141"/>
      <c r="F3903" s="141"/>
      <c r="G3903" s="141"/>
      <c r="H3903" s="141"/>
      <c r="I3903" s="141"/>
      <c r="J3903" s="141"/>
      <c r="K3903" s="141"/>
    </row>
    <row r="3904" spans="1:11" x14ac:dyDescent="0.25">
      <c r="A3904" s="148"/>
      <c r="B3904" s="148"/>
      <c r="C3904" s="148"/>
      <c r="D3904" s="148"/>
      <c r="E3904" s="141"/>
      <c r="F3904" s="141"/>
      <c r="G3904" s="141"/>
      <c r="H3904" s="141"/>
      <c r="I3904" s="141"/>
      <c r="J3904" s="141"/>
      <c r="K3904" s="141"/>
    </row>
    <row r="3905" spans="1:11" x14ac:dyDescent="0.25">
      <c r="A3905" s="148"/>
      <c r="B3905" s="148"/>
      <c r="C3905" s="148"/>
      <c r="D3905" s="148"/>
      <c r="E3905" s="141"/>
      <c r="F3905" s="141"/>
      <c r="G3905" s="141"/>
      <c r="H3905" s="141"/>
      <c r="I3905" s="141"/>
      <c r="J3905" s="141"/>
      <c r="K3905" s="141"/>
    </row>
    <row r="3906" spans="1:11" x14ac:dyDescent="0.25">
      <c r="A3906" s="148"/>
      <c r="B3906" s="148"/>
      <c r="C3906" s="148"/>
      <c r="D3906" s="148"/>
      <c r="E3906" s="141"/>
      <c r="F3906" s="141"/>
      <c r="G3906" s="141"/>
      <c r="H3906" s="141"/>
      <c r="I3906" s="141"/>
      <c r="J3906" s="141"/>
      <c r="K3906" s="141"/>
    </row>
    <row r="3907" spans="1:11" x14ac:dyDescent="0.25">
      <c r="A3907" s="148"/>
      <c r="B3907" s="148"/>
      <c r="C3907" s="148"/>
      <c r="D3907" s="148"/>
      <c r="E3907" s="141"/>
      <c r="F3907" s="141"/>
      <c r="G3907" s="141"/>
      <c r="H3907" s="141"/>
      <c r="I3907" s="141"/>
      <c r="J3907" s="141"/>
      <c r="K3907" s="141"/>
    </row>
    <row r="3908" spans="1:11" x14ac:dyDescent="0.25">
      <c r="A3908" s="148"/>
      <c r="B3908" s="148"/>
      <c r="C3908" s="148"/>
      <c r="D3908" s="148"/>
      <c r="E3908" s="141"/>
      <c r="F3908" s="141"/>
      <c r="G3908" s="141"/>
      <c r="H3908" s="141"/>
      <c r="I3908" s="141"/>
      <c r="J3908" s="141"/>
      <c r="K3908" s="141"/>
    </row>
    <row r="3909" spans="1:11" x14ac:dyDescent="0.25">
      <c r="A3909" s="148"/>
      <c r="B3909" s="148"/>
      <c r="C3909" s="148"/>
      <c r="D3909" s="148"/>
      <c r="E3909" s="141"/>
      <c r="F3909" s="141"/>
      <c r="G3909" s="141"/>
      <c r="H3909" s="141"/>
      <c r="I3909" s="141"/>
      <c r="J3909" s="141"/>
      <c r="K3909" s="141"/>
    </row>
    <row r="3910" spans="1:11" x14ac:dyDescent="0.25">
      <c r="A3910" s="148"/>
      <c r="B3910" s="148"/>
      <c r="C3910" s="148"/>
      <c r="D3910" s="148"/>
      <c r="E3910" s="141"/>
      <c r="F3910" s="141"/>
      <c r="G3910" s="141"/>
      <c r="H3910" s="141"/>
      <c r="I3910" s="141"/>
      <c r="J3910" s="141"/>
      <c r="K3910" s="141"/>
    </row>
    <row r="3911" spans="1:11" x14ac:dyDescent="0.25">
      <c r="A3911" s="148"/>
      <c r="B3911" s="148"/>
      <c r="C3911" s="148"/>
      <c r="D3911" s="148"/>
      <c r="E3911" s="141"/>
      <c r="F3911" s="141"/>
      <c r="G3911" s="141"/>
      <c r="H3911" s="141"/>
      <c r="I3911" s="141"/>
      <c r="J3911" s="141"/>
      <c r="K3911" s="141"/>
    </row>
    <row r="3912" spans="1:11" x14ac:dyDescent="0.25">
      <c r="A3912" s="148"/>
      <c r="B3912" s="148"/>
      <c r="C3912" s="148"/>
      <c r="D3912" s="148"/>
      <c r="E3912" s="141"/>
      <c r="F3912" s="141"/>
      <c r="G3912" s="141"/>
      <c r="H3912" s="141"/>
      <c r="I3912" s="141"/>
      <c r="J3912" s="141"/>
      <c r="K3912" s="141"/>
    </row>
    <row r="3913" spans="1:11" x14ac:dyDescent="0.25">
      <c r="A3913" s="148"/>
      <c r="B3913" s="148"/>
      <c r="C3913" s="148"/>
      <c r="D3913" s="148"/>
      <c r="E3913" s="141"/>
      <c r="F3913" s="141"/>
      <c r="G3913" s="141"/>
      <c r="H3913" s="141"/>
      <c r="I3913" s="141"/>
      <c r="J3913" s="141"/>
      <c r="K3913" s="141"/>
    </row>
    <row r="3914" spans="1:11" x14ac:dyDescent="0.25">
      <c r="A3914" s="148"/>
      <c r="B3914" s="148"/>
      <c r="C3914" s="148"/>
      <c r="D3914" s="148"/>
      <c r="E3914" s="141"/>
      <c r="F3914" s="141"/>
      <c r="G3914" s="141"/>
      <c r="H3914" s="141"/>
      <c r="I3914" s="141"/>
      <c r="J3914" s="141"/>
      <c r="K3914" s="141"/>
    </row>
    <row r="3915" spans="1:11" x14ac:dyDescent="0.25">
      <c r="A3915" s="148"/>
      <c r="B3915" s="148"/>
      <c r="C3915" s="148"/>
      <c r="D3915" s="148"/>
      <c r="E3915" s="141"/>
      <c r="F3915" s="141"/>
      <c r="G3915" s="141"/>
      <c r="H3915" s="141"/>
      <c r="I3915" s="141"/>
      <c r="J3915" s="141"/>
      <c r="K3915" s="141"/>
    </row>
    <row r="3916" spans="1:11" x14ac:dyDescent="0.25">
      <c r="A3916" s="148"/>
      <c r="B3916" s="148"/>
      <c r="C3916" s="148"/>
      <c r="D3916" s="148"/>
      <c r="E3916" s="141"/>
      <c r="F3916" s="141"/>
      <c r="G3916" s="141"/>
      <c r="H3916" s="141"/>
      <c r="I3916" s="141"/>
      <c r="J3916" s="141"/>
      <c r="K3916" s="141"/>
    </row>
    <row r="3917" spans="1:11" x14ac:dyDescent="0.25">
      <c r="A3917" s="148"/>
      <c r="B3917" s="148"/>
      <c r="C3917" s="148"/>
      <c r="D3917" s="148"/>
      <c r="E3917" s="141"/>
      <c r="F3917" s="141"/>
      <c r="G3917" s="141"/>
      <c r="H3917" s="141"/>
      <c r="I3917" s="141"/>
      <c r="J3917" s="141"/>
      <c r="K3917" s="141"/>
    </row>
    <row r="3918" spans="1:11" x14ac:dyDescent="0.25">
      <c r="A3918" s="148"/>
      <c r="B3918" s="148"/>
      <c r="C3918" s="148"/>
      <c r="D3918" s="148"/>
      <c r="E3918" s="141"/>
      <c r="F3918" s="141"/>
      <c r="G3918" s="141"/>
      <c r="H3918" s="141"/>
      <c r="I3918" s="141"/>
      <c r="J3918" s="141"/>
      <c r="K3918" s="141"/>
    </row>
    <row r="3919" spans="1:11" x14ac:dyDescent="0.25">
      <c r="A3919" s="148"/>
      <c r="B3919" s="148"/>
      <c r="C3919" s="148"/>
      <c r="D3919" s="148"/>
      <c r="E3919" s="141"/>
      <c r="F3919" s="141"/>
      <c r="G3919" s="141"/>
      <c r="H3919" s="141"/>
      <c r="I3919" s="141"/>
      <c r="J3919" s="141"/>
      <c r="K3919" s="141"/>
    </row>
    <row r="3920" spans="1:11" x14ac:dyDescent="0.25">
      <c r="A3920" s="148"/>
      <c r="B3920" s="148"/>
      <c r="C3920" s="148"/>
      <c r="D3920" s="148"/>
      <c r="E3920" s="141"/>
      <c r="F3920" s="141"/>
      <c r="G3920" s="141"/>
      <c r="H3920" s="141"/>
      <c r="I3920" s="141"/>
      <c r="J3920" s="141"/>
      <c r="K3920" s="141"/>
    </row>
    <row r="3921" spans="1:11" x14ac:dyDescent="0.25">
      <c r="A3921" s="148"/>
      <c r="B3921" s="148"/>
      <c r="C3921" s="148"/>
      <c r="D3921" s="148"/>
      <c r="E3921" s="141"/>
      <c r="F3921" s="141"/>
      <c r="G3921" s="141"/>
      <c r="H3921" s="141"/>
      <c r="I3921" s="141"/>
      <c r="J3921" s="141"/>
      <c r="K3921" s="141"/>
    </row>
    <row r="3922" spans="1:11" x14ac:dyDescent="0.25">
      <c r="A3922" s="148"/>
      <c r="B3922" s="148"/>
      <c r="C3922" s="148"/>
      <c r="D3922" s="148"/>
      <c r="E3922" s="141"/>
      <c r="F3922" s="141"/>
      <c r="G3922" s="141"/>
      <c r="H3922" s="141"/>
      <c r="I3922" s="141"/>
      <c r="J3922" s="141"/>
      <c r="K3922" s="141"/>
    </row>
    <row r="3923" spans="1:11" x14ac:dyDescent="0.25">
      <c r="A3923" s="148"/>
      <c r="B3923" s="148"/>
      <c r="C3923" s="148"/>
      <c r="D3923" s="148"/>
      <c r="E3923" s="141"/>
      <c r="F3923" s="141"/>
      <c r="G3923" s="141"/>
      <c r="H3923" s="141"/>
      <c r="I3923" s="141"/>
      <c r="J3923" s="141"/>
      <c r="K3923" s="141"/>
    </row>
    <row r="3924" spans="1:11" x14ac:dyDescent="0.25">
      <c r="A3924" s="148"/>
      <c r="B3924" s="148"/>
      <c r="C3924" s="148"/>
      <c r="D3924" s="148"/>
      <c r="E3924" s="141"/>
      <c r="F3924" s="141"/>
      <c r="G3924" s="141"/>
      <c r="H3924" s="141"/>
      <c r="I3924" s="141"/>
      <c r="J3924" s="141"/>
      <c r="K3924" s="141"/>
    </row>
    <row r="3925" spans="1:11" x14ac:dyDescent="0.25">
      <c r="A3925" s="148"/>
      <c r="B3925" s="148"/>
      <c r="C3925" s="148"/>
      <c r="D3925" s="148"/>
      <c r="E3925" s="141"/>
      <c r="F3925" s="141"/>
      <c r="G3925" s="141"/>
      <c r="H3925" s="141"/>
      <c r="I3925" s="141"/>
      <c r="J3925" s="141"/>
      <c r="K3925" s="141"/>
    </row>
    <row r="3926" spans="1:11" x14ac:dyDescent="0.25">
      <c r="A3926" s="148"/>
      <c r="B3926" s="148"/>
      <c r="C3926" s="148"/>
      <c r="D3926" s="148"/>
      <c r="E3926" s="141"/>
      <c r="F3926" s="141"/>
      <c r="G3926" s="141"/>
      <c r="H3926" s="141"/>
      <c r="I3926" s="141"/>
      <c r="J3926" s="141"/>
      <c r="K3926" s="141"/>
    </row>
    <row r="3927" spans="1:11" x14ac:dyDescent="0.25">
      <c r="A3927" s="148"/>
      <c r="B3927" s="148"/>
      <c r="C3927" s="148"/>
      <c r="D3927" s="148"/>
      <c r="E3927" s="141"/>
      <c r="F3927" s="141"/>
      <c r="G3927" s="141"/>
      <c r="H3927" s="141"/>
      <c r="I3927" s="141"/>
      <c r="J3927" s="141"/>
      <c r="K3927" s="141"/>
    </row>
    <row r="3928" spans="1:11" x14ac:dyDescent="0.25">
      <c r="A3928" s="148"/>
      <c r="B3928" s="148"/>
      <c r="C3928" s="148"/>
      <c r="D3928" s="148"/>
      <c r="E3928" s="141"/>
      <c r="F3928" s="141"/>
      <c r="G3928" s="141"/>
      <c r="H3928" s="141"/>
      <c r="I3928" s="141"/>
      <c r="J3928" s="141"/>
      <c r="K3928" s="141"/>
    </row>
    <row r="3929" spans="1:11" x14ac:dyDescent="0.25">
      <c r="A3929" s="148"/>
      <c r="B3929" s="148"/>
      <c r="C3929" s="148"/>
      <c r="D3929" s="148"/>
      <c r="E3929" s="141"/>
      <c r="F3929" s="141"/>
      <c r="G3929" s="141"/>
      <c r="H3929" s="141"/>
      <c r="I3929" s="141"/>
      <c r="J3929" s="141"/>
      <c r="K3929" s="141"/>
    </row>
    <row r="3930" spans="1:11" x14ac:dyDescent="0.25">
      <c r="A3930" s="148"/>
      <c r="B3930" s="148"/>
      <c r="C3930" s="148"/>
      <c r="D3930" s="148"/>
      <c r="E3930" s="141"/>
      <c r="F3930" s="141"/>
      <c r="G3930" s="141"/>
      <c r="H3930" s="141"/>
      <c r="I3930" s="141"/>
      <c r="J3930" s="141"/>
      <c r="K3930" s="141"/>
    </row>
    <row r="3931" spans="1:11" x14ac:dyDescent="0.25">
      <c r="A3931" s="148"/>
      <c r="B3931" s="148"/>
      <c r="C3931" s="148"/>
      <c r="D3931" s="148"/>
      <c r="E3931" s="141"/>
      <c r="F3931" s="141"/>
      <c r="G3931" s="141"/>
      <c r="H3931" s="141"/>
      <c r="I3931" s="141"/>
      <c r="J3931" s="141"/>
      <c r="K3931" s="141"/>
    </row>
    <row r="3932" spans="1:11" x14ac:dyDescent="0.25">
      <c r="A3932" s="148"/>
      <c r="B3932" s="148"/>
      <c r="C3932" s="148"/>
      <c r="D3932" s="148"/>
      <c r="E3932" s="141"/>
      <c r="F3932" s="141"/>
      <c r="G3932" s="141"/>
      <c r="H3932" s="141"/>
      <c r="I3932" s="141"/>
      <c r="J3932" s="141"/>
      <c r="K3932" s="141"/>
    </row>
    <row r="3933" spans="1:11" x14ac:dyDescent="0.25">
      <c r="A3933" s="148"/>
      <c r="B3933" s="148"/>
      <c r="C3933" s="148"/>
      <c r="D3933" s="148"/>
      <c r="E3933" s="141"/>
      <c r="F3933" s="141"/>
      <c r="G3933" s="141"/>
      <c r="H3933" s="141"/>
      <c r="I3933" s="141"/>
      <c r="J3933" s="141"/>
      <c r="K3933" s="141"/>
    </row>
    <row r="3934" spans="1:11" x14ac:dyDescent="0.25">
      <c r="A3934" s="148"/>
      <c r="B3934" s="148"/>
      <c r="C3934" s="148"/>
      <c r="D3934" s="148"/>
      <c r="E3934" s="141"/>
      <c r="F3934" s="141"/>
      <c r="G3934" s="141"/>
      <c r="H3934" s="141"/>
      <c r="I3934" s="141"/>
      <c r="J3934" s="141"/>
      <c r="K3934" s="141"/>
    </row>
    <row r="3935" spans="1:11" x14ac:dyDescent="0.25">
      <c r="A3935" s="148"/>
      <c r="B3935" s="148"/>
      <c r="C3935" s="148"/>
      <c r="D3935" s="148"/>
      <c r="E3935" s="141"/>
      <c r="F3935" s="141"/>
      <c r="G3935" s="141"/>
      <c r="H3935" s="141"/>
      <c r="I3935" s="141"/>
      <c r="J3935" s="141"/>
      <c r="K3935" s="141"/>
    </row>
    <row r="3936" spans="1:11" x14ac:dyDescent="0.25">
      <c r="A3936" s="148"/>
      <c r="B3936" s="148"/>
      <c r="C3936" s="148"/>
      <c r="D3936" s="148"/>
      <c r="E3936" s="141"/>
      <c r="F3936" s="141"/>
      <c r="G3936" s="141"/>
      <c r="H3936" s="141"/>
      <c r="I3936" s="141"/>
      <c r="J3936" s="141"/>
      <c r="K3936" s="141"/>
    </row>
    <row r="3937" spans="1:11" x14ac:dyDescent="0.25">
      <c r="A3937" s="148"/>
      <c r="B3937" s="148"/>
      <c r="C3937" s="148"/>
      <c r="D3937" s="148"/>
      <c r="E3937" s="141"/>
      <c r="F3937" s="141"/>
      <c r="G3937" s="141"/>
      <c r="H3937" s="141"/>
      <c r="I3937" s="141"/>
      <c r="J3937" s="141"/>
      <c r="K3937" s="141"/>
    </row>
    <row r="3938" spans="1:11" x14ac:dyDescent="0.25">
      <c r="A3938" s="148"/>
      <c r="B3938" s="148"/>
      <c r="C3938" s="148"/>
      <c r="D3938" s="148"/>
      <c r="E3938" s="141"/>
      <c r="F3938" s="141"/>
      <c r="G3938" s="141"/>
      <c r="H3938" s="141"/>
      <c r="I3938" s="141"/>
      <c r="J3938" s="141"/>
      <c r="K3938" s="141"/>
    </row>
    <row r="3939" spans="1:11" x14ac:dyDescent="0.25">
      <c r="A3939" s="148"/>
      <c r="B3939" s="148"/>
      <c r="C3939" s="148"/>
      <c r="D3939" s="148"/>
      <c r="E3939" s="141"/>
      <c r="F3939" s="141"/>
      <c r="G3939" s="141"/>
      <c r="H3939" s="141"/>
      <c r="I3939" s="141"/>
      <c r="J3939" s="141"/>
      <c r="K3939" s="141"/>
    </row>
    <row r="3940" spans="1:11" x14ac:dyDescent="0.25">
      <c r="A3940" s="148"/>
      <c r="B3940" s="148"/>
      <c r="C3940" s="148"/>
      <c r="D3940" s="148"/>
      <c r="E3940" s="141"/>
      <c r="F3940" s="141"/>
      <c r="G3940" s="141"/>
      <c r="H3940" s="141"/>
      <c r="I3940" s="141"/>
      <c r="J3940" s="141"/>
      <c r="K3940" s="141"/>
    </row>
    <row r="3941" spans="1:11" x14ac:dyDescent="0.25">
      <c r="A3941" s="148"/>
      <c r="B3941" s="148"/>
      <c r="C3941" s="148"/>
      <c r="D3941" s="148"/>
      <c r="E3941" s="141"/>
      <c r="F3941" s="141"/>
      <c r="G3941" s="141"/>
      <c r="H3941" s="141"/>
      <c r="I3941" s="141"/>
      <c r="J3941" s="141"/>
      <c r="K3941" s="141"/>
    </row>
    <row r="3942" spans="1:11" x14ac:dyDescent="0.25">
      <c r="A3942" s="148"/>
      <c r="B3942" s="148"/>
      <c r="C3942" s="148"/>
      <c r="D3942" s="148"/>
      <c r="E3942" s="141"/>
      <c r="F3942" s="141"/>
      <c r="G3942" s="141"/>
      <c r="H3942" s="141"/>
      <c r="I3942" s="141"/>
      <c r="J3942" s="141"/>
      <c r="K3942" s="141"/>
    </row>
    <row r="3943" spans="1:11" x14ac:dyDescent="0.25">
      <c r="A3943" s="148"/>
      <c r="B3943" s="148"/>
      <c r="C3943" s="148"/>
      <c r="D3943" s="148"/>
      <c r="E3943" s="141"/>
      <c r="F3943" s="141"/>
      <c r="G3943" s="141"/>
      <c r="H3943" s="141"/>
      <c r="I3943" s="141"/>
      <c r="J3943" s="141"/>
      <c r="K3943" s="141"/>
    </row>
    <row r="3944" spans="1:11" x14ac:dyDescent="0.25">
      <c r="A3944" s="148"/>
      <c r="B3944" s="148"/>
      <c r="C3944" s="148"/>
      <c r="D3944" s="148"/>
      <c r="E3944" s="141"/>
      <c r="F3944" s="141"/>
      <c r="G3944" s="141"/>
      <c r="H3944" s="141"/>
      <c r="I3944" s="141"/>
      <c r="J3944" s="141"/>
      <c r="K3944" s="141"/>
    </row>
    <row r="3945" spans="1:11" x14ac:dyDescent="0.25">
      <c r="A3945" s="148"/>
      <c r="B3945" s="148"/>
      <c r="C3945" s="148"/>
      <c r="D3945" s="148"/>
      <c r="E3945" s="141"/>
      <c r="F3945" s="141"/>
      <c r="G3945" s="141"/>
      <c r="H3945" s="141"/>
      <c r="I3945" s="141"/>
      <c r="J3945" s="141"/>
      <c r="K3945" s="141"/>
    </row>
    <row r="3946" spans="1:11" x14ac:dyDescent="0.25">
      <c r="A3946" s="148"/>
      <c r="B3946" s="148"/>
      <c r="C3946" s="148"/>
      <c r="D3946" s="148"/>
      <c r="E3946" s="141"/>
      <c r="F3946" s="141"/>
      <c r="G3946" s="141"/>
      <c r="H3946" s="141"/>
      <c r="I3946" s="141"/>
      <c r="J3946" s="141"/>
      <c r="K3946" s="141"/>
    </row>
    <row r="3947" spans="1:11" x14ac:dyDescent="0.25">
      <c r="A3947" s="148"/>
      <c r="B3947" s="148"/>
      <c r="C3947" s="148"/>
      <c r="D3947" s="148"/>
      <c r="E3947" s="141"/>
      <c r="F3947" s="141"/>
      <c r="G3947" s="141"/>
      <c r="H3947" s="141"/>
      <c r="I3947" s="141"/>
      <c r="J3947" s="141"/>
      <c r="K3947" s="141"/>
    </row>
    <row r="3948" spans="1:11" x14ac:dyDescent="0.25">
      <c r="A3948" s="148"/>
      <c r="B3948" s="148"/>
      <c r="C3948" s="148"/>
      <c r="D3948" s="148"/>
      <c r="E3948" s="141"/>
      <c r="F3948" s="141"/>
      <c r="G3948" s="141"/>
      <c r="H3948" s="141"/>
      <c r="I3948" s="141"/>
      <c r="J3948" s="141"/>
      <c r="K3948" s="141"/>
    </row>
    <row r="3949" spans="1:11" x14ac:dyDescent="0.25">
      <c r="A3949" s="148"/>
      <c r="B3949" s="148"/>
      <c r="C3949" s="148"/>
      <c r="D3949" s="148"/>
      <c r="E3949" s="141"/>
      <c r="F3949" s="141"/>
      <c r="G3949" s="141"/>
      <c r="H3949" s="141"/>
      <c r="I3949" s="141"/>
      <c r="J3949" s="141"/>
      <c r="K3949" s="141"/>
    </row>
    <row r="3950" spans="1:11" x14ac:dyDescent="0.25">
      <c r="A3950" s="148"/>
      <c r="B3950" s="148"/>
      <c r="C3950" s="148"/>
      <c r="D3950" s="148"/>
      <c r="E3950" s="141"/>
      <c r="F3950" s="141"/>
      <c r="G3950" s="141"/>
      <c r="H3950" s="141"/>
      <c r="I3950" s="141"/>
      <c r="J3950" s="141"/>
      <c r="K3950" s="141"/>
    </row>
    <row r="3951" spans="1:11" x14ac:dyDescent="0.25">
      <c r="A3951" s="148"/>
      <c r="B3951" s="148"/>
      <c r="C3951" s="148"/>
      <c r="D3951" s="148"/>
      <c r="E3951" s="141"/>
      <c r="F3951" s="141"/>
      <c r="G3951" s="141"/>
      <c r="H3951" s="141"/>
      <c r="I3951" s="141"/>
      <c r="J3951" s="141"/>
      <c r="K3951" s="141"/>
    </row>
    <row r="3952" spans="1:11" x14ac:dyDescent="0.25">
      <c r="A3952" s="148"/>
      <c r="B3952" s="148"/>
      <c r="C3952" s="148"/>
      <c r="D3952" s="148"/>
      <c r="E3952" s="141"/>
      <c r="F3952" s="141"/>
      <c r="G3952" s="141"/>
      <c r="H3952" s="141"/>
      <c r="I3952" s="141"/>
      <c r="J3952" s="141"/>
      <c r="K3952" s="141"/>
    </row>
    <row r="3953" spans="1:11" x14ac:dyDescent="0.25">
      <c r="A3953" s="148"/>
      <c r="B3953" s="148"/>
      <c r="C3953" s="148"/>
      <c r="D3953" s="148"/>
      <c r="E3953" s="141"/>
      <c r="F3953" s="141"/>
      <c r="G3953" s="141"/>
      <c r="H3953" s="141"/>
      <c r="I3953" s="141"/>
      <c r="J3953" s="141"/>
      <c r="K3953" s="141"/>
    </row>
    <row r="3954" spans="1:11" x14ac:dyDescent="0.25">
      <c r="A3954" s="148"/>
      <c r="B3954" s="148"/>
      <c r="C3954" s="148"/>
      <c r="D3954" s="148"/>
      <c r="E3954" s="141"/>
      <c r="F3954" s="141"/>
      <c r="G3954" s="141"/>
      <c r="H3954" s="141"/>
      <c r="I3954" s="141"/>
      <c r="J3954" s="141"/>
      <c r="K3954" s="141"/>
    </row>
    <row r="3955" spans="1:11" x14ac:dyDescent="0.25">
      <c r="A3955" s="148"/>
      <c r="B3955" s="148"/>
      <c r="C3955" s="148"/>
      <c r="D3955" s="148"/>
      <c r="E3955" s="141"/>
      <c r="F3955" s="141"/>
      <c r="G3955" s="141"/>
      <c r="H3955" s="141"/>
      <c r="I3955" s="141"/>
      <c r="J3955" s="141"/>
      <c r="K3955" s="141"/>
    </row>
    <row r="3956" spans="1:11" x14ac:dyDescent="0.25">
      <c r="A3956" s="148"/>
      <c r="B3956" s="148"/>
      <c r="C3956" s="148"/>
      <c r="D3956" s="148"/>
      <c r="E3956" s="141"/>
      <c r="F3956" s="141"/>
      <c r="G3956" s="141"/>
      <c r="H3956" s="141"/>
      <c r="I3956" s="141"/>
      <c r="J3956" s="141"/>
      <c r="K3956" s="141"/>
    </row>
    <row r="3957" spans="1:11" x14ac:dyDescent="0.25">
      <c r="A3957" s="148"/>
      <c r="B3957" s="148"/>
      <c r="C3957" s="148"/>
      <c r="D3957" s="148"/>
      <c r="E3957" s="141"/>
      <c r="F3957" s="141"/>
      <c r="G3957" s="141"/>
      <c r="H3957" s="141"/>
      <c r="I3957" s="141"/>
      <c r="J3957" s="141"/>
      <c r="K3957" s="141"/>
    </row>
    <row r="3958" spans="1:11" x14ac:dyDescent="0.25">
      <c r="A3958" s="148"/>
      <c r="B3958" s="148"/>
      <c r="C3958" s="148"/>
      <c r="D3958" s="148"/>
      <c r="E3958" s="141"/>
      <c r="F3958" s="141"/>
      <c r="G3958" s="141"/>
      <c r="H3958" s="141"/>
      <c r="I3958" s="141"/>
      <c r="J3958" s="141"/>
      <c r="K3958" s="141"/>
    </row>
    <row r="3959" spans="1:11" x14ac:dyDescent="0.25">
      <c r="A3959" s="148"/>
      <c r="B3959" s="148"/>
      <c r="C3959" s="148"/>
      <c r="D3959" s="148"/>
      <c r="E3959" s="141"/>
      <c r="F3959" s="141"/>
      <c r="G3959" s="141"/>
      <c r="H3959" s="141"/>
      <c r="I3959" s="141"/>
      <c r="J3959" s="141"/>
      <c r="K3959" s="141"/>
    </row>
    <row r="3960" spans="1:11" x14ac:dyDescent="0.25">
      <c r="A3960" s="148"/>
      <c r="B3960" s="148"/>
      <c r="C3960" s="148"/>
      <c r="D3960" s="148"/>
      <c r="E3960" s="141"/>
      <c r="F3960" s="141"/>
      <c r="G3960" s="141"/>
      <c r="H3960" s="141"/>
      <c r="I3960" s="141"/>
      <c r="J3960" s="141"/>
      <c r="K3960" s="141"/>
    </row>
    <row r="3961" spans="1:11" x14ac:dyDescent="0.25">
      <c r="A3961" s="148"/>
      <c r="B3961" s="148"/>
      <c r="C3961" s="148"/>
      <c r="D3961" s="148"/>
      <c r="E3961" s="141"/>
      <c r="F3961" s="141"/>
      <c r="G3961" s="141"/>
      <c r="H3961" s="141"/>
      <c r="I3961" s="141"/>
      <c r="J3961" s="141"/>
      <c r="K3961" s="141"/>
    </row>
    <row r="3962" spans="1:11" x14ac:dyDescent="0.25">
      <c r="A3962" s="148"/>
      <c r="B3962" s="148"/>
      <c r="C3962" s="148"/>
      <c r="D3962" s="148"/>
      <c r="E3962" s="141"/>
      <c r="F3962" s="141"/>
      <c r="G3962" s="141"/>
      <c r="H3962" s="141"/>
      <c r="I3962" s="141"/>
      <c r="J3962" s="141"/>
      <c r="K3962" s="141"/>
    </row>
    <row r="3963" spans="1:11" x14ac:dyDescent="0.25">
      <c r="A3963" s="148"/>
      <c r="B3963" s="148"/>
      <c r="C3963" s="148"/>
      <c r="D3963" s="148"/>
      <c r="E3963" s="141"/>
      <c r="F3963" s="141"/>
      <c r="G3963" s="141"/>
      <c r="H3963" s="141"/>
      <c r="I3963" s="141"/>
      <c r="J3963" s="141"/>
      <c r="K3963" s="141"/>
    </row>
    <row r="3964" spans="1:11" x14ac:dyDescent="0.25">
      <c r="A3964" s="148"/>
      <c r="B3964" s="148"/>
      <c r="C3964" s="148"/>
      <c r="D3964" s="148"/>
      <c r="E3964" s="141"/>
      <c r="F3964" s="141"/>
      <c r="G3964" s="141"/>
      <c r="H3964" s="141"/>
      <c r="I3964" s="141"/>
      <c r="J3964" s="141"/>
      <c r="K3964" s="141"/>
    </row>
    <row r="3965" spans="1:11" x14ac:dyDescent="0.25">
      <c r="A3965" s="148"/>
      <c r="B3965" s="148"/>
      <c r="C3965" s="148"/>
      <c r="D3965" s="148"/>
      <c r="E3965" s="141"/>
      <c r="F3965" s="141"/>
      <c r="G3965" s="141"/>
      <c r="H3965" s="141"/>
      <c r="I3965" s="141"/>
      <c r="J3965" s="141"/>
      <c r="K3965" s="141"/>
    </row>
    <row r="3966" spans="1:11" x14ac:dyDescent="0.25">
      <c r="A3966" s="148"/>
      <c r="B3966" s="148"/>
      <c r="C3966" s="148"/>
      <c r="D3966" s="148"/>
      <c r="E3966" s="141"/>
      <c r="F3966" s="141"/>
      <c r="G3966" s="141"/>
      <c r="H3966" s="141"/>
      <c r="I3966" s="141"/>
      <c r="J3966" s="141"/>
      <c r="K3966" s="141"/>
    </row>
    <row r="3967" spans="1:11" x14ac:dyDescent="0.25">
      <c r="A3967" s="148"/>
      <c r="B3967" s="148"/>
      <c r="C3967" s="148"/>
      <c r="D3967" s="148"/>
      <c r="E3967" s="141"/>
      <c r="F3967" s="141"/>
      <c r="G3967" s="141"/>
      <c r="H3967" s="141"/>
      <c r="I3967" s="141"/>
      <c r="J3967" s="141"/>
      <c r="K3967" s="141"/>
    </row>
    <row r="3968" spans="1:11" x14ac:dyDescent="0.25">
      <c r="A3968" s="148"/>
      <c r="B3968" s="148"/>
      <c r="C3968" s="148"/>
      <c r="D3968" s="148"/>
      <c r="E3968" s="141"/>
      <c r="F3968" s="141"/>
      <c r="G3968" s="141"/>
      <c r="H3968" s="141"/>
      <c r="I3968" s="141"/>
      <c r="J3968" s="141"/>
      <c r="K3968" s="141"/>
    </row>
    <row r="3969" spans="1:11" x14ac:dyDescent="0.25">
      <c r="A3969" s="148"/>
      <c r="B3969" s="148"/>
      <c r="C3969" s="148"/>
      <c r="D3969" s="148"/>
      <c r="E3969" s="141"/>
      <c r="F3969" s="141"/>
      <c r="G3969" s="141"/>
      <c r="H3969" s="141"/>
      <c r="I3969" s="141"/>
      <c r="J3969" s="141"/>
      <c r="K3969" s="141"/>
    </row>
    <row r="3970" spans="1:11" x14ac:dyDescent="0.25">
      <c r="A3970" s="148"/>
      <c r="B3970" s="148"/>
      <c r="C3970" s="148"/>
      <c r="D3970" s="148"/>
      <c r="E3970" s="141"/>
      <c r="F3970" s="141"/>
      <c r="G3970" s="141"/>
      <c r="H3970" s="141"/>
      <c r="I3970" s="141"/>
      <c r="J3970" s="141"/>
      <c r="K3970" s="141"/>
    </row>
    <row r="3971" spans="1:11" x14ac:dyDescent="0.25">
      <c r="A3971" s="148"/>
      <c r="B3971" s="148"/>
      <c r="C3971" s="148"/>
      <c r="D3971" s="148"/>
      <c r="E3971" s="141"/>
      <c r="F3971" s="141"/>
      <c r="G3971" s="141"/>
      <c r="H3971" s="141"/>
      <c r="I3971" s="141"/>
      <c r="J3971" s="141"/>
      <c r="K3971" s="141"/>
    </row>
    <row r="3972" spans="1:11" x14ac:dyDescent="0.25">
      <c r="A3972" s="148"/>
      <c r="B3972" s="148"/>
      <c r="C3972" s="148"/>
      <c r="D3972" s="148"/>
      <c r="E3972" s="141"/>
      <c r="F3972" s="141"/>
      <c r="G3972" s="141"/>
      <c r="H3972" s="141"/>
      <c r="I3972" s="141"/>
      <c r="J3972" s="141"/>
      <c r="K3972" s="141"/>
    </row>
    <row r="3973" spans="1:11" x14ac:dyDescent="0.25">
      <c r="A3973" s="148"/>
      <c r="B3973" s="148"/>
      <c r="C3973" s="148"/>
      <c r="D3973" s="148"/>
      <c r="E3973" s="141"/>
      <c r="F3973" s="141"/>
      <c r="G3973" s="141"/>
      <c r="H3973" s="141"/>
      <c r="I3973" s="141"/>
      <c r="J3973" s="141"/>
      <c r="K3973" s="141"/>
    </row>
    <row r="3974" spans="1:11" x14ac:dyDescent="0.25">
      <c r="A3974" s="148"/>
      <c r="B3974" s="148"/>
      <c r="C3974" s="148"/>
      <c r="D3974" s="148"/>
      <c r="E3974" s="141"/>
      <c r="F3974" s="141"/>
      <c r="G3974" s="141"/>
      <c r="H3974" s="141"/>
      <c r="I3974" s="141"/>
      <c r="J3974" s="141"/>
      <c r="K3974" s="141"/>
    </row>
    <row r="3975" spans="1:11" x14ac:dyDescent="0.25">
      <c r="A3975" s="148"/>
      <c r="B3975" s="148"/>
      <c r="C3975" s="148"/>
      <c r="D3975" s="148"/>
      <c r="E3975" s="141"/>
      <c r="F3975" s="141"/>
      <c r="G3975" s="141"/>
      <c r="H3975" s="141"/>
      <c r="I3975" s="141"/>
      <c r="J3975" s="141"/>
      <c r="K3975" s="141"/>
    </row>
    <row r="3976" spans="1:11" x14ac:dyDescent="0.25">
      <c r="A3976" s="148"/>
      <c r="B3976" s="148"/>
      <c r="C3976" s="148"/>
      <c r="D3976" s="148"/>
      <c r="E3976" s="141"/>
      <c r="F3976" s="141"/>
      <c r="G3976" s="141"/>
      <c r="H3976" s="141"/>
      <c r="I3976" s="141"/>
      <c r="J3976" s="141"/>
      <c r="K3976" s="141"/>
    </row>
    <row r="3977" spans="1:11" x14ac:dyDescent="0.25">
      <c r="A3977" s="148"/>
      <c r="B3977" s="148"/>
      <c r="C3977" s="148"/>
      <c r="D3977" s="148"/>
      <c r="E3977" s="141"/>
      <c r="F3977" s="141"/>
      <c r="G3977" s="141"/>
      <c r="H3977" s="141"/>
      <c r="I3977" s="141"/>
      <c r="J3977" s="141"/>
      <c r="K3977" s="141"/>
    </row>
    <row r="3978" spans="1:11" x14ac:dyDescent="0.25">
      <c r="A3978" s="148"/>
      <c r="B3978" s="148"/>
      <c r="C3978" s="148"/>
      <c r="D3978" s="148"/>
      <c r="E3978" s="141"/>
      <c r="F3978" s="141"/>
      <c r="G3978" s="141"/>
      <c r="H3978" s="141"/>
      <c r="I3978" s="141"/>
      <c r="J3978" s="141"/>
      <c r="K3978" s="141"/>
    </row>
    <row r="3979" spans="1:11" x14ac:dyDescent="0.25">
      <c r="A3979" s="148"/>
      <c r="B3979" s="148"/>
      <c r="C3979" s="148"/>
      <c r="D3979" s="148"/>
      <c r="E3979" s="141"/>
      <c r="F3979" s="141"/>
      <c r="G3979" s="141"/>
      <c r="H3979" s="141"/>
      <c r="I3979" s="141"/>
      <c r="J3979" s="141"/>
      <c r="K3979" s="141"/>
    </row>
    <row r="3980" spans="1:11" x14ac:dyDescent="0.25">
      <c r="A3980" s="148"/>
      <c r="B3980" s="148"/>
      <c r="C3980" s="148"/>
      <c r="D3980" s="148"/>
      <c r="E3980" s="141"/>
      <c r="F3980" s="141"/>
      <c r="G3980" s="141"/>
      <c r="H3980" s="141"/>
      <c r="I3980" s="141"/>
      <c r="J3980" s="141"/>
      <c r="K3980" s="141"/>
    </row>
    <row r="3981" spans="1:11" x14ac:dyDescent="0.25">
      <c r="A3981" s="148"/>
      <c r="B3981" s="148"/>
      <c r="C3981" s="148"/>
      <c r="D3981" s="148"/>
      <c r="E3981" s="141"/>
      <c r="F3981" s="141"/>
      <c r="G3981" s="141"/>
      <c r="H3981" s="141"/>
      <c r="I3981" s="141"/>
      <c r="J3981" s="141"/>
      <c r="K3981" s="141"/>
    </row>
    <row r="3982" spans="1:11" x14ac:dyDescent="0.25">
      <c r="A3982" s="148"/>
      <c r="B3982" s="148"/>
      <c r="C3982" s="148"/>
      <c r="D3982" s="148"/>
      <c r="E3982" s="141"/>
      <c r="F3982" s="141"/>
      <c r="G3982" s="141"/>
      <c r="H3982" s="141"/>
      <c r="I3982" s="141"/>
      <c r="J3982" s="141"/>
      <c r="K3982" s="141"/>
    </row>
    <row r="3983" spans="1:11" x14ac:dyDescent="0.25">
      <c r="A3983" s="148"/>
      <c r="B3983" s="148"/>
      <c r="C3983" s="148"/>
      <c r="D3983" s="148"/>
      <c r="E3983" s="141"/>
      <c r="F3983" s="141"/>
      <c r="G3983" s="141"/>
      <c r="H3983" s="141"/>
      <c r="I3983" s="141"/>
      <c r="J3983" s="141"/>
      <c r="K3983" s="141"/>
    </row>
    <row r="3984" spans="1:11" x14ac:dyDescent="0.25">
      <c r="A3984" s="148"/>
      <c r="B3984" s="148"/>
      <c r="C3984" s="148"/>
      <c r="D3984" s="148"/>
      <c r="E3984" s="141"/>
      <c r="F3984" s="141"/>
      <c r="G3984" s="141"/>
      <c r="H3984" s="141"/>
      <c r="I3984" s="141"/>
      <c r="J3984" s="141"/>
      <c r="K3984" s="141"/>
    </row>
    <row r="3985" spans="1:11" x14ac:dyDescent="0.25">
      <c r="A3985" s="148"/>
      <c r="B3985" s="148"/>
      <c r="C3985" s="148"/>
      <c r="D3985" s="148"/>
      <c r="E3985" s="141"/>
      <c r="F3985" s="141"/>
      <c r="G3985" s="141"/>
      <c r="H3985" s="141"/>
      <c r="I3985" s="141"/>
      <c r="J3985" s="141"/>
      <c r="K3985" s="141"/>
    </row>
    <row r="3986" spans="1:11" x14ac:dyDescent="0.25">
      <c r="A3986" s="148"/>
      <c r="B3986" s="148"/>
      <c r="C3986" s="148"/>
      <c r="D3986" s="148"/>
      <c r="E3986" s="141"/>
      <c r="F3986" s="141"/>
      <c r="G3986" s="141"/>
      <c r="H3986" s="141"/>
      <c r="I3986" s="141"/>
      <c r="J3986" s="141"/>
      <c r="K3986" s="141"/>
    </row>
    <row r="3987" spans="1:11" x14ac:dyDescent="0.25">
      <c r="A3987" s="148"/>
      <c r="B3987" s="148"/>
      <c r="C3987" s="148"/>
      <c r="D3987" s="148"/>
      <c r="E3987" s="141"/>
      <c r="F3987" s="141"/>
      <c r="G3987" s="141"/>
      <c r="H3987" s="141"/>
      <c r="I3987" s="141"/>
      <c r="J3987" s="141"/>
      <c r="K3987" s="141"/>
    </row>
    <row r="3988" spans="1:11" x14ac:dyDescent="0.25">
      <c r="A3988" s="148"/>
      <c r="B3988" s="148"/>
      <c r="C3988" s="148"/>
      <c r="D3988" s="148"/>
      <c r="E3988" s="141"/>
      <c r="F3988" s="141"/>
      <c r="G3988" s="141"/>
      <c r="H3988" s="141"/>
      <c r="I3988" s="141"/>
      <c r="J3988" s="141"/>
      <c r="K3988" s="141"/>
    </row>
    <row r="3989" spans="1:11" x14ac:dyDescent="0.25">
      <c r="A3989" s="148"/>
      <c r="B3989" s="148"/>
      <c r="C3989" s="148"/>
      <c r="D3989" s="148"/>
      <c r="E3989" s="141"/>
      <c r="F3989" s="141"/>
      <c r="G3989" s="141"/>
      <c r="H3989" s="141"/>
      <c r="I3989" s="141"/>
      <c r="J3989" s="141"/>
      <c r="K3989" s="141"/>
    </row>
    <row r="3990" spans="1:11" x14ac:dyDescent="0.25">
      <c r="A3990" s="148"/>
      <c r="B3990" s="148"/>
      <c r="C3990" s="148"/>
      <c r="D3990" s="148"/>
      <c r="E3990" s="141"/>
      <c r="F3990" s="141"/>
      <c r="G3990" s="141"/>
      <c r="H3990" s="141"/>
      <c r="I3990" s="141"/>
      <c r="J3990" s="141"/>
      <c r="K3990" s="141"/>
    </row>
    <row r="3991" spans="1:11" x14ac:dyDescent="0.25">
      <c r="A3991" s="148"/>
      <c r="B3991" s="148"/>
      <c r="C3991" s="148"/>
      <c r="D3991" s="148"/>
      <c r="E3991" s="141"/>
      <c r="F3991" s="141"/>
      <c r="G3991" s="141"/>
      <c r="H3991" s="141"/>
      <c r="I3991" s="141"/>
      <c r="J3991" s="141"/>
      <c r="K3991" s="141"/>
    </row>
    <row r="3992" spans="1:11" x14ac:dyDescent="0.25">
      <c r="A3992" s="148"/>
      <c r="B3992" s="148"/>
      <c r="C3992" s="148"/>
      <c r="D3992" s="148"/>
      <c r="E3992" s="141"/>
      <c r="F3992" s="141"/>
      <c r="G3992" s="141"/>
      <c r="H3992" s="141"/>
      <c r="I3992" s="141"/>
      <c r="J3992" s="141"/>
      <c r="K3992" s="141"/>
    </row>
    <row r="3993" spans="1:11" x14ac:dyDescent="0.25">
      <c r="A3993" s="148"/>
      <c r="B3993" s="148"/>
      <c r="C3993" s="148"/>
      <c r="D3993" s="148"/>
      <c r="E3993" s="141"/>
      <c r="F3993" s="141"/>
      <c r="G3993" s="141"/>
      <c r="H3993" s="141"/>
      <c r="I3993" s="141"/>
      <c r="J3993" s="141"/>
      <c r="K3993" s="141"/>
    </row>
    <row r="3994" spans="1:11" x14ac:dyDescent="0.25">
      <c r="A3994" s="148"/>
      <c r="B3994" s="148"/>
      <c r="C3994" s="148"/>
      <c r="D3994" s="148"/>
      <c r="E3994" s="141"/>
      <c r="F3994" s="141"/>
      <c r="G3994" s="141"/>
      <c r="H3994" s="141"/>
      <c r="I3994" s="141"/>
      <c r="J3994" s="141"/>
      <c r="K3994" s="141"/>
    </row>
    <row r="3995" spans="1:11" x14ac:dyDescent="0.25">
      <c r="A3995" s="148"/>
      <c r="B3995" s="148"/>
      <c r="C3995" s="148"/>
      <c r="D3995" s="148"/>
      <c r="E3995" s="141"/>
      <c r="F3995" s="141"/>
      <c r="G3995" s="141"/>
      <c r="H3995" s="141"/>
      <c r="I3995" s="141"/>
      <c r="J3995" s="141"/>
      <c r="K3995" s="141"/>
    </row>
    <row r="3996" spans="1:11" x14ac:dyDescent="0.25">
      <c r="A3996" s="148"/>
      <c r="B3996" s="148"/>
      <c r="C3996" s="148"/>
      <c r="D3996" s="148"/>
      <c r="E3996" s="141"/>
      <c r="F3996" s="141"/>
      <c r="G3996" s="141"/>
      <c r="H3996" s="141"/>
      <c r="I3996" s="141"/>
      <c r="J3996" s="141"/>
      <c r="K3996" s="141"/>
    </row>
    <row r="3997" spans="1:11" x14ac:dyDescent="0.25">
      <c r="A3997" s="148"/>
      <c r="B3997" s="148"/>
      <c r="C3997" s="148"/>
      <c r="D3997" s="148"/>
      <c r="E3997" s="141"/>
      <c r="F3997" s="141"/>
      <c r="G3997" s="141"/>
      <c r="H3997" s="141"/>
      <c r="I3997" s="141"/>
      <c r="J3997" s="141"/>
      <c r="K3997" s="141"/>
    </row>
    <row r="3998" spans="1:11" x14ac:dyDescent="0.25">
      <c r="A3998" s="148"/>
      <c r="B3998" s="148"/>
      <c r="C3998" s="148"/>
      <c r="D3998" s="148"/>
      <c r="E3998" s="141"/>
      <c r="F3998" s="141"/>
      <c r="G3998" s="141"/>
      <c r="H3998" s="141"/>
      <c r="I3998" s="141"/>
      <c r="J3998" s="141"/>
      <c r="K3998" s="141"/>
    </row>
    <row r="3999" spans="1:11" x14ac:dyDescent="0.25">
      <c r="A3999" s="148"/>
      <c r="B3999" s="148"/>
      <c r="C3999" s="148"/>
      <c r="D3999" s="148"/>
      <c r="E3999" s="141"/>
      <c r="F3999" s="141"/>
      <c r="G3999" s="141"/>
      <c r="H3999" s="141"/>
      <c r="I3999" s="141"/>
      <c r="J3999" s="141"/>
      <c r="K3999" s="141"/>
    </row>
    <row r="4000" spans="1:11" x14ac:dyDescent="0.25">
      <c r="A4000" s="148"/>
      <c r="B4000" s="148"/>
      <c r="C4000" s="148"/>
      <c r="D4000" s="148"/>
      <c r="E4000" s="141"/>
      <c r="F4000" s="141"/>
      <c r="G4000" s="141"/>
      <c r="H4000" s="141"/>
      <c r="I4000" s="141"/>
      <c r="J4000" s="141"/>
      <c r="K4000" s="141"/>
    </row>
    <row r="4001" spans="1:11" x14ac:dyDescent="0.25">
      <c r="A4001" s="148"/>
      <c r="B4001" s="148"/>
      <c r="C4001" s="148"/>
      <c r="D4001" s="148"/>
      <c r="E4001" s="141"/>
      <c r="F4001" s="141"/>
      <c r="G4001" s="141"/>
      <c r="H4001" s="141"/>
      <c r="I4001" s="141"/>
      <c r="J4001" s="141"/>
      <c r="K4001" s="141"/>
    </row>
    <row r="4002" spans="1:11" x14ac:dyDescent="0.25">
      <c r="A4002" s="148"/>
      <c r="B4002" s="148"/>
      <c r="C4002" s="148"/>
      <c r="D4002" s="148"/>
      <c r="E4002" s="141"/>
      <c r="F4002" s="141"/>
      <c r="G4002" s="141"/>
      <c r="H4002" s="141"/>
      <c r="I4002" s="141"/>
      <c r="J4002" s="141"/>
      <c r="K4002" s="141"/>
    </row>
    <row r="4003" spans="1:11" x14ac:dyDescent="0.25">
      <c r="A4003" s="148"/>
      <c r="B4003" s="148"/>
      <c r="C4003" s="148"/>
      <c r="D4003" s="148"/>
      <c r="E4003" s="141"/>
      <c r="F4003" s="141"/>
      <c r="G4003" s="141"/>
      <c r="H4003" s="141"/>
      <c r="I4003" s="141"/>
      <c r="J4003" s="141"/>
      <c r="K4003" s="141"/>
    </row>
    <row r="4004" spans="1:11" x14ac:dyDescent="0.25">
      <c r="A4004" s="148"/>
      <c r="B4004" s="148"/>
      <c r="C4004" s="148"/>
      <c r="D4004" s="148"/>
      <c r="E4004" s="141"/>
      <c r="F4004" s="141"/>
      <c r="G4004" s="141"/>
      <c r="H4004" s="141"/>
      <c r="I4004" s="141"/>
      <c r="J4004" s="141"/>
      <c r="K4004" s="141"/>
    </row>
    <row r="4005" spans="1:11" x14ac:dyDescent="0.25">
      <c r="A4005" s="148"/>
      <c r="B4005" s="148"/>
      <c r="C4005" s="148"/>
      <c r="D4005" s="148"/>
      <c r="E4005" s="141"/>
      <c r="F4005" s="141"/>
      <c r="G4005" s="141"/>
      <c r="H4005" s="141"/>
      <c r="I4005" s="141"/>
      <c r="J4005" s="141"/>
      <c r="K4005" s="141"/>
    </row>
    <row r="4006" spans="1:11" x14ac:dyDescent="0.25">
      <c r="A4006" s="148"/>
      <c r="B4006" s="148"/>
      <c r="C4006" s="148"/>
      <c r="D4006" s="148"/>
      <c r="E4006" s="141"/>
      <c r="F4006" s="141"/>
      <c r="G4006" s="141"/>
      <c r="H4006" s="141"/>
      <c r="I4006" s="141"/>
      <c r="J4006" s="141"/>
      <c r="K4006" s="141"/>
    </row>
    <row r="4007" spans="1:11" x14ac:dyDescent="0.25">
      <c r="A4007" s="148"/>
      <c r="B4007" s="148"/>
      <c r="C4007" s="148"/>
      <c r="D4007" s="148"/>
      <c r="E4007" s="141"/>
      <c r="F4007" s="141"/>
      <c r="G4007" s="141"/>
      <c r="H4007" s="141"/>
      <c r="I4007" s="141"/>
      <c r="J4007" s="141"/>
      <c r="K4007" s="141"/>
    </row>
    <row r="4008" spans="1:11" x14ac:dyDescent="0.25">
      <c r="A4008" s="148"/>
      <c r="B4008" s="148"/>
      <c r="C4008" s="148"/>
      <c r="D4008" s="148"/>
      <c r="E4008" s="141"/>
      <c r="F4008" s="141"/>
      <c r="G4008" s="141"/>
      <c r="H4008" s="141"/>
      <c r="I4008" s="141"/>
      <c r="J4008" s="141"/>
      <c r="K4008" s="141"/>
    </row>
    <row r="4009" spans="1:11" x14ac:dyDescent="0.25">
      <c r="A4009" s="148"/>
      <c r="B4009" s="148"/>
      <c r="C4009" s="148"/>
      <c r="D4009" s="148"/>
      <c r="E4009" s="141"/>
      <c r="F4009" s="141"/>
      <c r="G4009" s="141"/>
      <c r="H4009" s="141"/>
      <c r="I4009" s="141"/>
      <c r="J4009" s="141"/>
      <c r="K4009" s="141"/>
    </row>
    <row r="4010" spans="1:11" x14ac:dyDescent="0.25">
      <c r="A4010" s="148"/>
      <c r="B4010" s="148"/>
      <c r="C4010" s="148"/>
      <c r="D4010" s="148"/>
      <c r="E4010" s="141"/>
      <c r="F4010" s="141"/>
      <c r="G4010" s="141"/>
      <c r="H4010" s="141"/>
      <c r="I4010" s="141"/>
      <c r="J4010" s="141"/>
      <c r="K4010" s="141"/>
    </row>
    <row r="4011" spans="1:11" x14ac:dyDescent="0.25">
      <c r="A4011" s="148"/>
      <c r="B4011" s="148"/>
      <c r="C4011" s="148"/>
      <c r="D4011" s="148"/>
      <c r="E4011" s="141"/>
      <c r="F4011" s="141"/>
      <c r="G4011" s="141"/>
      <c r="H4011" s="141"/>
      <c r="I4011" s="141"/>
      <c r="J4011" s="141"/>
      <c r="K4011" s="141"/>
    </row>
    <row r="4012" spans="1:11" x14ac:dyDescent="0.25">
      <c r="A4012" s="148"/>
      <c r="B4012" s="148"/>
      <c r="C4012" s="148"/>
      <c r="D4012" s="148"/>
      <c r="E4012" s="141"/>
      <c r="F4012" s="141"/>
      <c r="G4012" s="141"/>
      <c r="H4012" s="141"/>
      <c r="I4012" s="141"/>
      <c r="J4012" s="141"/>
      <c r="K4012" s="141"/>
    </row>
    <row r="4013" spans="1:11" x14ac:dyDescent="0.25">
      <c r="A4013" s="148"/>
      <c r="B4013" s="148"/>
      <c r="C4013" s="148"/>
      <c r="D4013" s="148"/>
      <c r="E4013" s="141"/>
      <c r="F4013" s="141"/>
      <c r="G4013" s="141"/>
      <c r="H4013" s="141"/>
      <c r="I4013" s="141"/>
      <c r="J4013" s="141"/>
      <c r="K4013" s="141"/>
    </row>
    <row r="4014" spans="1:11" x14ac:dyDescent="0.25">
      <c r="A4014" s="148"/>
      <c r="B4014" s="148"/>
      <c r="C4014" s="148"/>
      <c r="D4014" s="148"/>
      <c r="E4014" s="141"/>
      <c r="F4014" s="141"/>
      <c r="G4014" s="141"/>
      <c r="H4014" s="141"/>
      <c r="I4014" s="141"/>
      <c r="J4014" s="141"/>
      <c r="K4014" s="141"/>
    </row>
    <row r="4015" spans="1:11" x14ac:dyDescent="0.25">
      <c r="A4015" s="148"/>
      <c r="B4015" s="148"/>
      <c r="C4015" s="148"/>
      <c r="D4015" s="148"/>
      <c r="E4015" s="141"/>
      <c r="F4015" s="141"/>
      <c r="G4015" s="141"/>
      <c r="H4015" s="141"/>
      <c r="I4015" s="141"/>
      <c r="J4015" s="141"/>
      <c r="K4015" s="141"/>
    </row>
    <row r="4016" spans="1:11" x14ac:dyDescent="0.25">
      <c r="A4016" s="148"/>
      <c r="B4016" s="148"/>
      <c r="C4016" s="148"/>
      <c r="D4016" s="148"/>
      <c r="E4016" s="141"/>
      <c r="F4016" s="141"/>
      <c r="G4016" s="141"/>
      <c r="H4016" s="141"/>
      <c r="I4016" s="141"/>
      <c r="J4016" s="141"/>
      <c r="K4016" s="141"/>
    </row>
    <row r="4017" spans="1:11" x14ac:dyDescent="0.25">
      <c r="A4017" s="148"/>
      <c r="B4017" s="148"/>
      <c r="C4017" s="148"/>
      <c r="D4017" s="148"/>
      <c r="E4017" s="141"/>
      <c r="F4017" s="141"/>
      <c r="G4017" s="141"/>
      <c r="H4017" s="141"/>
      <c r="I4017" s="141"/>
      <c r="J4017" s="141"/>
      <c r="K4017" s="141"/>
    </row>
    <row r="4018" spans="1:11" x14ac:dyDescent="0.25">
      <c r="A4018" s="148"/>
      <c r="B4018" s="148"/>
      <c r="C4018" s="148"/>
      <c r="D4018" s="148"/>
      <c r="E4018" s="141"/>
      <c r="F4018" s="141"/>
      <c r="G4018" s="141"/>
      <c r="H4018" s="141"/>
      <c r="I4018" s="141"/>
      <c r="J4018" s="141"/>
      <c r="K4018" s="141"/>
    </row>
    <row r="4019" spans="1:11" x14ac:dyDescent="0.25">
      <c r="A4019" s="148"/>
      <c r="B4019" s="148"/>
      <c r="C4019" s="148"/>
      <c r="D4019" s="148"/>
      <c r="E4019" s="141"/>
      <c r="F4019" s="141"/>
      <c r="G4019" s="141"/>
      <c r="H4019" s="141"/>
      <c r="I4019" s="141"/>
      <c r="J4019" s="141"/>
      <c r="K4019" s="141"/>
    </row>
    <row r="4020" spans="1:11" x14ac:dyDescent="0.25">
      <c r="A4020" s="148"/>
      <c r="B4020" s="148"/>
      <c r="C4020" s="148"/>
      <c r="D4020" s="148"/>
      <c r="E4020" s="141"/>
      <c r="F4020" s="141"/>
      <c r="G4020" s="141"/>
      <c r="H4020" s="141"/>
      <c r="I4020" s="141"/>
      <c r="J4020" s="141"/>
      <c r="K4020" s="141"/>
    </row>
    <row r="4021" spans="1:11" x14ac:dyDescent="0.25">
      <c r="A4021" s="148"/>
      <c r="B4021" s="148"/>
      <c r="C4021" s="148"/>
      <c r="D4021" s="148"/>
      <c r="E4021" s="141"/>
      <c r="F4021" s="141"/>
      <c r="G4021" s="141"/>
      <c r="H4021" s="141"/>
      <c r="I4021" s="141"/>
      <c r="J4021" s="141"/>
      <c r="K4021" s="141"/>
    </row>
    <row r="4022" spans="1:11" x14ac:dyDescent="0.25">
      <c r="A4022" s="148"/>
      <c r="B4022" s="148"/>
      <c r="C4022" s="148"/>
      <c r="D4022" s="148"/>
      <c r="E4022" s="141"/>
      <c r="F4022" s="141"/>
      <c r="G4022" s="141"/>
      <c r="H4022" s="141"/>
      <c r="I4022" s="141"/>
      <c r="J4022" s="141"/>
      <c r="K4022" s="141"/>
    </row>
    <row r="4023" spans="1:11" x14ac:dyDescent="0.25">
      <c r="A4023" s="148"/>
      <c r="B4023" s="148"/>
      <c r="C4023" s="148"/>
      <c r="D4023" s="148"/>
      <c r="E4023" s="141"/>
      <c r="F4023" s="141"/>
      <c r="G4023" s="141"/>
      <c r="H4023" s="141"/>
      <c r="I4023" s="141"/>
      <c r="J4023" s="141"/>
      <c r="K4023" s="141"/>
    </row>
    <row r="4024" spans="1:11" x14ac:dyDescent="0.25">
      <c r="A4024" s="148"/>
      <c r="B4024" s="148"/>
      <c r="C4024" s="148"/>
      <c r="D4024" s="148"/>
      <c r="E4024" s="141"/>
      <c r="F4024" s="141"/>
      <c r="G4024" s="141"/>
      <c r="H4024" s="141"/>
      <c r="I4024" s="141"/>
      <c r="J4024" s="141"/>
      <c r="K4024" s="141"/>
    </row>
    <row r="4025" spans="1:11" x14ac:dyDescent="0.25">
      <c r="A4025" s="148"/>
      <c r="B4025" s="148"/>
      <c r="C4025" s="148"/>
      <c r="D4025" s="148"/>
      <c r="E4025" s="141"/>
      <c r="F4025" s="141"/>
      <c r="G4025" s="141"/>
      <c r="H4025" s="141"/>
      <c r="I4025" s="141"/>
      <c r="J4025" s="141"/>
      <c r="K4025" s="141"/>
    </row>
    <row r="4026" spans="1:11" x14ac:dyDescent="0.25">
      <c r="A4026" s="148"/>
      <c r="B4026" s="148"/>
      <c r="C4026" s="148"/>
      <c r="D4026" s="148"/>
      <c r="E4026" s="141"/>
      <c r="F4026" s="141"/>
      <c r="G4026" s="141"/>
      <c r="H4026" s="141"/>
      <c r="I4026" s="141"/>
      <c r="J4026" s="141"/>
      <c r="K4026" s="141"/>
    </row>
    <row r="4027" spans="1:11" x14ac:dyDescent="0.25">
      <c r="A4027" s="148"/>
      <c r="B4027" s="148"/>
      <c r="C4027" s="148"/>
      <c r="D4027" s="148"/>
      <c r="E4027" s="141"/>
      <c r="F4027" s="141"/>
      <c r="G4027" s="141"/>
      <c r="H4027" s="141"/>
      <c r="I4027" s="141"/>
      <c r="J4027" s="141"/>
      <c r="K4027" s="141"/>
    </row>
    <row r="4028" spans="1:11" x14ac:dyDescent="0.25">
      <c r="A4028" s="148"/>
      <c r="B4028" s="148"/>
      <c r="C4028" s="148"/>
      <c r="D4028" s="148"/>
      <c r="E4028" s="141"/>
      <c r="F4028" s="141"/>
      <c r="G4028" s="141"/>
      <c r="H4028" s="141"/>
      <c r="I4028" s="141"/>
      <c r="J4028" s="141"/>
      <c r="K4028" s="141"/>
    </row>
    <row r="4029" spans="1:11" x14ac:dyDescent="0.25">
      <c r="A4029" s="148"/>
      <c r="B4029" s="148"/>
      <c r="C4029" s="148"/>
      <c r="D4029" s="148"/>
      <c r="E4029" s="141"/>
      <c r="F4029" s="141"/>
      <c r="G4029" s="141"/>
      <c r="H4029" s="141"/>
      <c r="I4029" s="141"/>
      <c r="J4029" s="141"/>
      <c r="K4029" s="141"/>
    </row>
    <row r="4030" spans="1:11" x14ac:dyDescent="0.25">
      <c r="A4030" s="148"/>
      <c r="B4030" s="148"/>
      <c r="C4030" s="148"/>
      <c r="D4030" s="148"/>
      <c r="E4030" s="141"/>
      <c r="F4030" s="141"/>
      <c r="G4030" s="141"/>
      <c r="H4030" s="141"/>
      <c r="I4030" s="141"/>
      <c r="J4030" s="141"/>
      <c r="K4030" s="141"/>
    </row>
    <row r="4031" spans="1:11" x14ac:dyDescent="0.25">
      <c r="A4031" s="148"/>
      <c r="B4031" s="148"/>
      <c r="C4031" s="148"/>
      <c r="D4031" s="148"/>
      <c r="E4031" s="141"/>
      <c r="F4031" s="141"/>
      <c r="G4031" s="141"/>
      <c r="H4031" s="141"/>
      <c r="I4031" s="141"/>
      <c r="J4031" s="141"/>
      <c r="K4031" s="141"/>
    </row>
    <row r="4032" spans="1:11" x14ac:dyDescent="0.25">
      <c r="A4032" s="148"/>
      <c r="B4032" s="148"/>
      <c r="C4032" s="148"/>
      <c r="D4032" s="148"/>
      <c r="E4032" s="141"/>
      <c r="F4032" s="141"/>
      <c r="G4032" s="141"/>
      <c r="H4032" s="141"/>
      <c r="I4032" s="141"/>
      <c r="J4032" s="141"/>
      <c r="K4032" s="141"/>
    </row>
    <row r="4033" spans="1:11" x14ac:dyDescent="0.25">
      <c r="A4033" s="148"/>
      <c r="B4033" s="148"/>
      <c r="C4033" s="148"/>
      <c r="D4033" s="148"/>
      <c r="E4033" s="141"/>
      <c r="F4033" s="141"/>
      <c r="G4033" s="141"/>
      <c r="H4033" s="141"/>
      <c r="I4033" s="141"/>
      <c r="J4033" s="141"/>
      <c r="K4033" s="141"/>
    </row>
    <row r="4034" spans="1:11" x14ac:dyDescent="0.25">
      <c r="A4034" s="148"/>
      <c r="B4034" s="148"/>
      <c r="C4034" s="148"/>
      <c r="D4034" s="148"/>
      <c r="E4034" s="141"/>
      <c r="F4034" s="141"/>
      <c r="G4034" s="141"/>
      <c r="H4034" s="141"/>
      <c r="I4034" s="141"/>
      <c r="J4034" s="141"/>
      <c r="K4034" s="141"/>
    </row>
    <row r="4035" spans="1:11" x14ac:dyDescent="0.25">
      <c r="A4035" s="148"/>
      <c r="B4035" s="148"/>
      <c r="C4035" s="148"/>
      <c r="D4035" s="148"/>
      <c r="E4035" s="141"/>
      <c r="F4035" s="141"/>
      <c r="G4035" s="141"/>
      <c r="H4035" s="141"/>
      <c r="I4035" s="141"/>
      <c r="J4035" s="141"/>
      <c r="K4035" s="141"/>
    </row>
    <row r="4036" spans="1:11" x14ac:dyDescent="0.25">
      <c r="A4036" s="148"/>
      <c r="B4036" s="148"/>
      <c r="C4036" s="148"/>
      <c r="D4036" s="148"/>
      <c r="E4036" s="141"/>
      <c r="F4036" s="141"/>
      <c r="G4036" s="141"/>
      <c r="H4036" s="141"/>
      <c r="I4036" s="141"/>
      <c r="J4036" s="141"/>
      <c r="K4036" s="141"/>
    </row>
    <row r="4037" spans="1:11" x14ac:dyDescent="0.25">
      <c r="A4037" s="148"/>
      <c r="B4037" s="148"/>
      <c r="C4037" s="148"/>
      <c r="D4037" s="148"/>
      <c r="E4037" s="141"/>
      <c r="F4037" s="141"/>
      <c r="G4037" s="141"/>
      <c r="H4037" s="141"/>
      <c r="I4037" s="141"/>
      <c r="J4037" s="141"/>
      <c r="K4037" s="141"/>
    </row>
    <row r="4038" spans="1:11" x14ac:dyDescent="0.25">
      <c r="A4038" s="148"/>
      <c r="B4038" s="148"/>
      <c r="C4038" s="148"/>
      <c r="D4038" s="148"/>
      <c r="E4038" s="141"/>
      <c r="F4038" s="141"/>
      <c r="G4038" s="141"/>
      <c r="H4038" s="141"/>
      <c r="I4038" s="141"/>
      <c r="J4038" s="141"/>
      <c r="K4038" s="141"/>
    </row>
    <row r="4039" spans="1:11" x14ac:dyDescent="0.25">
      <c r="A4039" s="148"/>
      <c r="B4039" s="148"/>
      <c r="C4039" s="148"/>
      <c r="D4039" s="148"/>
      <c r="E4039" s="141"/>
      <c r="F4039" s="141"/>
      <c r="G4039" s="141"/>
      <c r="H4039" s="141"/>
      <c r="I4039" s="141"/>
      <c r="J4039" s="141"/>
      <c r="K4039" s="141"/>
    </row>
    <row r="4040" spans="1:11" x14ac:dyDescent="0.25">
      <c r="A4040" s="148"/>
      <c r="B4040" s="148"/>
      <c r="C4040" s="148"/>
      <c r="D4040" s="148"/>
      <c r="E4040" s="141"/>
      <c r="F4040" s="141"/>
      <c r="G4040" s="141"/>
      <c r="H4040" s="141"/>
      <c r="I4040" s="141"/>
      <c r="J4040" s="141"/>
      <c r="K4040" s="141"/>
    </row>
    <row r="4041" spans="1:11" x14ac:dyDescent="0.25">
      <c r="A4041" s="148"/>
      <c r="B4041" s="148"/>
      <c r="C4041" s="148"/>
      <c r="D4041" s="148"/>
      <c r="E4041" s="141"/>
      <c r="F4041" s="141"/>
      <c r="G4041" s="141"/>
      <c r="H4041" s="141"/>
      <c r="I4041" s="141"/>
      <c r="J4041" s="141"/>
      <c r="K4041" s="141"/>
    </row>
    <row r="4042" spans="1:11" x14ac:dyDescent="0.25">
      <c r="A4042" s="148"/>
      <c r="B4042" s="148"/>
      <c r="C4042" s="148"/>
      <c r="D4042" s="148"/>
      <c r="E4042" s="141"/>
      <c r="F4042" s="141"/>
      <c r="G4042" s="141"/>
      <c r="H4042" s="141"/>
      <c r="I4042" s="141"/>
      <c r="J4042" s="141"/>
      <c r="K4042" s="141"/>
    </row>
    <row r="4043" spans="1:11" x14ac:dyDescent="0.25">
      <c r="A4043" s="148"/>
      <c r="B4043" s="148"/>
      <c r="C4043" s="148"/>
      <c r="D4043" s="148"/>
      <c r="E4043" s="141"/>
      <c r="F4043" s="141"/>
      <c r="G4043" s="141"/>
      <c r="H4043" s="141"/>
      <c r="I4043" s="141"/>
      <c r="J4043" s="141"/>
      <c r="K4043" s="141"/>
    </row>
    <row r="4044" spans="1:11" x14ac:dyDescent="0.25">
      <c r="A4044" s="148"/>
      <c r="B4044" s="148"/>
      <c r="C4044" s="148"/>
      <c r="D4044" s="148"/>
      <c r="E4044" s="141"/>
      <c r="F4044" s="141"/>
      <c r="G4044" s="141"/>
      <c r="H4044" s="141"/>
      <c r="I4044" s="141"/>
      <c r="J4044" s="141"/>
      <c r="K4044" s="141"/>
    </row>
    <row r="4045" spans="1:11" x14ac:dyDescent="0.25">
      <c r="A4045" s="148"/>
      <c r="B4045" s="148"/>
      <c r="C4045" s="148"/>
      <c r="D4045" s="148"/>
      <c r="E4045" s="141"/>
      <c r="F4045" s="141"/>
      <c r="G4045" s="141"/>
      <c r="H4045" s="141"/>
      <c r="I4045" s="141"/>
      <c r="J4045" s="141"/>
      <c r="K4045" s="141"/>
    </row>
    <row r="4046" spans="1:11" x14ac:dyDescent="0.25">
      <c r="A4046" s="148"/>
      <c r="B4046" s="148"/>
      <c r="C4046" s="148"/>
      <c r="D4046" s="148"/>
      <c r="E4046" s="141"/>
      <c r="F4046" s="141"/>
      <c r="G4046" s="141"/>
      <c r="H4046" s="141"/>
      <c r="I4046" s="141"/>
      <c r="J4046" s="141"/>
      <c r="K4046" s="141"/>
    </row>
    <row r="4047" spans="1:11" x14ac:dyDescent="0.25">
      <c r="A4047" s="148"/>
      <c r="B4047" s="148"/>
      <c r="C4047" s="148"/>
      <c r="D4047" s="148"/>
      <c r="E4047" s="141"/>
      <c r="F4047" s="141"/>
      <c r="G4047" s="141"/>
      <c r="H4047" s="141"/>
      <c r="I4047" s="141"/>
      <c r="J4047" s="141"/>
      <c r="K4047" s="141"/>
    </row>
    <row r="4048" spans="1:11" x14ac:dyDescent="0.25">
      <c r="A4048" s="148"/>
      <c r="B4048" s="148"/>
      <c r="C4048" s="148"/>
      <c r="D4048" s="148"/>
      <c r="E4048" s="141"/>
      <c r="F4048" s="141"/>
      <c r="G4048" s="141"/>
      <c r="H4048" s="141"/>
      <c r="I4048" s="141"/>
      <c r="J4048" s="141"/>
      <c r="K4048" s="141"/>
    </row>
    <row r="4049" spans="1:11" x14ac:dyDescent="0.25">
      <c r="A4049" s="148"/>
      <c r="B4049" s="148"/>
      <c r="C4049" s="148"/>
      <c r="D4049" s="148"/>
      <c r="E4049" s="141"/>
      <c r="F4049" s="141"/>
      <c r="G4049" s="141"/>
      <c r="H4049" s="141"/>
      <c r="I4049" s="141"/>
      <c r="J4049" s="141"/>
      <c r="K4049" s="141"/>
    </row>
    <row r="4050" spans="1:11" x14ac:dyDescent="0.25">
      <c r="A4050" s="148"/>
      <c r="B4050" s="148"/>
      <c r="C4050" s="148"/>
      <c r="D4050" s="148"/>
      <c r="E4050" s="141"/>
      <c r="F4050" s="141"/>
      <c r="G4050" s="141"/>
      <c r="H4050" s="141"/>
      <c r="I4050" s="141"/>
      <c r="J4050" s="141"/>
      <c r="K4050" s="141"/>
    </row>
    <row r="4051" spans="1:11" x14ac:dyDescent="0.25">
      <c r="A4051" s="148"/>
      <c r="B4051" s="148"/>
      <c r="C4051" s="148"/>
      <c r="D4051" s="148"/>
      <c r="E4051" s="141"/>
      <c r="F4051" s="141"/>
      <c r="G4051" s="141"/>
      <c r="H4051" s="141"/>
      <c r="I4051" s="141"/>
      <c r="J4051" s="141"/>
      <c r="K4051" s="141"/>
    </row>
    <row r="4052" spans="1:11" x14ac:dyDescent="0.25">
      <c r="A4052" s="148"/>
      <c r="B4052" s="148"/>
      <c r="C4052" s="148"/>
      <c r="D4052" s="148"/>
      <c r="E4052" s="141"/>
      <c r="F4052" s="141"/>
      <c r="G4052" s="141"/>
      <c r="H4052" s="141"/>
      <c r="I4052" s="141"/>
      <c r="J4052" s="141"/>
      <c r="K4052" s="141"/>
    </row>
    <row r="4053" spans="1:11" x14ac:dyDescent="0.25">
      <c r="A4053" s="148"/>
      <c r="B4053" s="148"/>
      <c r="C4053" s="148"/>
      <c r="D4053" s="148"/>
      <c r="E4053" s="141"/>
      <c r="F4053" s="141"/>
      <c r="G4053" s="141"/>
      <c r="H4053" s="141"/>
      <c r="I4053" s="141"/>
      <c r="J4053" s="141"/>
      <c r="K4053" s="141"/>
    </row>
    <row r="4054" spans="1:11" x14ac:dyDescent="0.25">
      <c r="A4054" s="148"/>
      <c r="B4054" s="148"/>
      <c r="C4054" s="148"/>
      <c r="D4054" s="148"/>
      <c r="E4054" s="141"/>
      <c r="F4054" s="141"/>
      <c r="G4054" s="141"/>
      <c r="H4054" s="141"/>
      <c r="I4054" s="141"/>
      <c r="J4054" s="141"/>
      <c r="K4054" s="141"/>
    </row>
    <row r="4055" spans="1:11" x14ac:dyDescent="0.25">
      <c r="A4055" s="148"/>
      <c r="B4055" s="148"/>
      <c r="C4055" s="148"/>
      <c r="D4055" s="148"/>
      <c r="E4055" s="141"/>
      <c r="F4055" s="141"/>
      <c r="G4055" s="141"/>
      <c r="H4055" s="141"/>
      <c r="I4055" s="141"/>
      <c r="J4055" s="141"/>
      <c r="K4055" s="141"/>
    </row>
    <row r="4056" spans="1:11" x14ac:dyDescent="0.25">
      <c r="A4056" s="148"/>
      <c r="B4056" s="148"/>
      <c r="C4056" s="148"/>
      <c r="D4056" s="148"/>
      <c r="E4056" s="141"/>
      <c r="F4056" s="141"/>
      <c r="G4056" s="141"/>
      <c r="H4056" s="141"/>
      <c r="I4056" s="141"/>
      <c r="J4056" s="141"/>
      <c r="K4056" s="141"/>
    </row>
    <row r="4057" spans="1:11" x14ac:dyDescent="0.25">
      <c r="A4057" s="148"/>
      <c r="B4057" s="148"/>
      <c r="C4057" s="148"/>
      <c r="D4057" s="148"/>
      <c r="E4057" s="141"/>
      <c r="F4057" s="141"/>
      <c r="G4057" s="141"/>
      <c r="H4057" s="141"/>
      <c r="I4057" s="141"/>
      <c r="J4057" s="141"/>
      <c r="K4057" s="141"/>
    </row>
    <row r="4058" spans="1:11" x14ac:dyDescent="0.25">
      <c r="A4058" s="148"/>
      <c r="B4058" s="148"/>
      <c r="C4058" s="148"/>
      <c r="D4058" s="148"/>
      <c r="E4058" s="141"/>
      <c r="F4058" s="141"/>
      <c r="G4058" s="141"/>
      <c r="H4058" s="141"/>
      <c r="I4058" s="141"/>
      <c r="J4058" s="141"/>
      <c r="K4058" s="141"/>
    </row>
    <row r="4059" spans="1:11" x14ac:dyDescent="0.25">
      <c r="A4059" s="148"/>
      <c r="B4059" s="148"/>
      <c r="C4059" s="148"/>
      <c r="D4059" s="148"/>
      <c r="E4059" s="141"/>
      <c r="F4059" s="141"/>
      <c r="G4059" s="141"/>
      <c r="H4059" s="141"/>
      <c r="I4059" s="141"/>
      <c r="J4059" s="141"/>
      <c r="K4059" s="141"/>
    </row>
    <row r="4060" spans="1:11" x14ac:dyDescent="0.25">
      <c r="A4060" s="148"/>
      <c r="B4060" s="148"/>
      <c r="C4060" s="148"/>
      <c r="D4060" s="148"/>
      <c r="E4060" s="141"/>
      <c r="F4060" s="141"/>
      <c r="G4060" s="141"/>
      <c r="H4060" s="141"/>
      <c r="I4060" s="141"/>
      <c r="J4060" s="141"/>
      <c r="K4060" s="141"/>
    </row>
    <row r="4061" spans="1:11" x14ac:dyDescent="0.25">
      <c r="A4061" s="148"/>
      <c r="B4061" s="148"/>
      <c r="C4061" s="148"/>
      <c r="D4061" s="148"/>
      <c r="E4061" s="141"/>
      <c r="F4061" s="141"/>
      <c r="G4061" s="141"/>
      <c r="H4061" s="141"/>
      <c r="I4061" s="141"/>
      <c r="J4061" s="141"/>
      <c r="K4061" s="141"/>
    </row>
    <row r="4062" spans="1:11" x14ac:dyDescent="0.25">
      <c r="A4062" s="148"/>
      <c r="B4062" s="148"/>
      <c r="C4062" s="148"/>
      <c r="D4062" s="148"/>
      <c r="E4062" s="141"/>
      <c r="F4062" s="141"/>
      <c r="G4062" s="141"/>
      <c r="H4062" s="141"/>
      <c r="I4062" s="141"/>
      <c r="J4062" s="141"/>
      <c r="K4062" s="141"/>
    </row>
    <row r="4063" spans="1:11" x14ac:dyDescent="0.25">
      <c r="A4063" s="148"/>
      <c r="B4063" s="148"/>
      <c r="C4063" s="148"/>
      <c r="D4063" s="148"/>
      <c r="E4063" s="141"/>
      <c r="F4063" s="141"/>
      <c r="G4063" s="141"/>
      <c r="H4063" s="141"/>
      <c r="I4063" s="141"/>
      <c r="J4063" s="141"/>
      <c r="K4063" s="141"/>
    </row>
    <row r="4064" spans="1:11" x14ac:dyDescent="0.25">
      <c r="A4064" s="148"/>
      <c r="B4064" s="148"/>
      <c r="C4064" s="148"/>
      <c r="D4064" s="148"/>
      <c r="E4064" s="141"/>
      <c r="F4064" s="141"/>
      <c r="G4064" s="141"/>
      <c r="H4064" s="141"/>
      <c r="I4064" s="141"/>
      <c r="J4064" s="141"/>
      <c r="K4064" s="141"/>
    </row>
    <row r="4065" spans="1:11" x14ac:dyDescent="0.25">
      <c r="A4065" s="148"/>
      <c r="B4065" s="148"/>
      <c r="C4065" s="148"/>
      <c r="D4065" s="148"/>
      <c r="E4065" s="141"/>
      <c r="F4065" s="141"/>
      <c r="G4065" s="141"/>
      <c r="H4065" s="141"/>
      <c r="I4065" s="141"/>
      <c r="J4065" s="141"/>
      <c r="K4065" s="141"/>
    </row>
    <row r="4066" spans="1:11" x14ac:dyDescent="0.25">
      <c r="A4066" s="148"/>
      <c r="B4066" s="148"/>
      <c r="C4066" s="148"/>
      <c r="D4066" s="148"/>
      <c r="E4066" s="141"/>
      <c r="F4066" s="141"/>
      <c r="G4066" s="141"/>
      <c r="H4066" s="141"/>
      <c r="I4066" s="141"/>
      <c r="J4066" s="141"/>
      <c r="K4066" s="141"/>
    </row>
    <row r="4067" spans="1:11" x14ac:dyDescent="0.25">
      <c r="A4067" s="148"/>
      <c r="B4067" s="148"/>
      <c r="C4067" s="148"/>
      <c r="D4067" s="148"/>
      <c r="E4067" s="141"/>
      <c r="F4067" s="141"/>
      <c r="G4067" s="141"/>
      <c r="H4067" s="141"/>
      <c r="I4067" s="141"/>
      <c r="J4067" s="141"/>
      <c r="K4067" s="141"/>
    </row>
    <row r="4068" spans="1:11" x14ac:dyDescent="0.25">
      <c r="A4068" s="148"/>
      <c r="B4068" s="148"/>
      <c r="C4068" s="148"/>
      <c r="D4068" s="148"/>
      <c r="E4068" s="141"/>
      <c r="F4068" s="141"/>
      <c r="G4068" s="141"/>
      <c r="H4068" s="141"/>
      <c r="I4068" s="141"/>
      <c r="J4068" s="141"/>
      <c r="K4068" s="141"/>
    </row>
    <row r="4069" spans="1:11" x14ac:dyDescent="0.25">
      <c r="A4069" s="148"/>
      <c r="B4069" s="148"/>
      <c r="C4069" s="148"/>
      <c r="D4069" s="148"/>
      <c r="E4069" s="141"/>
      <c r="F4069" s="141"/>
      <c r="G4069" s="141"/>
      <c r="H4069" s="141"/>
      <c r="I4069" s="141"/>
      <c r="J4069" s="141"/>
      <c r="K4069" s="141"/>
    </row>
    <row r="4070" spans="1:11" x14ac:dyDescent="0.25">
      <c r="A4070" s="148"/>
      <c r="B4070" s="148"/>
      <c r="C4070" s="148"/>
      <c r="D4070" s="148"/>
      <c r="E4070" s="141"/>
      <c r="F4070" s="141"/>
      <c r="G4070" s="141"/>
      <c r="H4070" s="141"/>
      <c r="I4070" s="141"/>
      <c r="J4070" s="141"/>
      <c r="K4070" s="141"/>
    </row>
    <row r="4071" spans="1:11" x14ac:dyDescent="0.25">
      <c r="A4071" s="148"/>
      <c r="B4071" s="148"/>
      <c r="C4071" s="148"/>
      <c r="D4071" s="148"/>
      <c r="E4071" s="141"/>
      <c r="F4071" s="141"/>
      <c r="G4071" s="141"/>
      <c r="H4071" s="141"/>
      <c r="I4071" s="141"/>
      <c r="J4071" s="141"/>
      <c r="K4071" s="141"/>
    </row>
    <row r="4072" spans="1:11" x14ac:dyDescent="0.25">
      <c r="A4072" s="148"/>
      <c r="B4072" s="148"/>
      <c r="C4072" s="148"/>
      <c r="D4072" s="148"/>
      <c r="E4072" s="141"/>
      <c r="F4072" s="141"/>
      <c r="G4072" s="141"/>
      <c r="H4072" s="141"/>
      <c r="I4072" s="141"/>
      <c r="J4072" s="141"/>
      <c r="K4072" s="141"/>
    </row>
    <row r="4073" spans="1:11" x14ac:dyDescent="0.25">
      <c r="A4073" s="148"/>
      <c r="B4073" s="148"/>
      <c r="C4073" s="148"/>
      <c r="D4073" s="148"/>
      <c r="E4073" s="141"/>
      <c r="F4073" s="141"/>
      <c r="G4073" s="141"/>
      <c r="H4073" s="141"/>
      <c r="I4073" s="141"/>
      <c r="J4073" s="141"/>
      <c r="K4073" s="141"/>
    </row>
    <row r="4074" spans="1:11" x14ac:dyDescent="0.25">
      <c r="A4074" s="148"/>
      <c r="B4074" s="148"/>
      <c r="C4074" s="148"/>
      <c r="D4074" s="148"/>
      <c r="E4074" s="141"/>
      <c r="F4074" s="141"/>
      <c r="G4074" s="141"/>
      <c r="H4074" s="141"/>
      <c r="I4074" s="141"/>
      <c r="J4074" s="141"/>
      <c r="K4074" s="141"/>
    </row>
    <row r="4075" spans="1:11" x14ac:dyDescent="0.25">
      <c r="A4075" s="148"/>
      <c r="B4075" s="148"/>
      <c r="C4075" s="148"/>
      <c r="D4075" s="148"/>
      <c r="E4075" s="141"/>
      <c r="F4075" s="141"/>
      <c r="G4075" s="141"/>
      <c r="H4075" s="141"/>
      <c r="I4075" s="141"/>
      <c r="J4075" s="141"/>
      <c r="K4075" s="141"/>
    </row>
    <row r="4076" spans="1:11" x14ac:dyDescent="0.25">
      <c r="A4076" s="148"/>
      <c r="B4076" s="148"/>
      <c r="C4076" s="148"/>
      <c r="D4076" s="148"/>
      <c r="E4076" s="141"/>
      <c r="F4076" s="141"/>
      <c r="G4076" s="141"/>
      <c r="H4076" s="141"/>
      <c r="I4076" s="141"/>
      <c r="J4076" s="141"/>
      <c r="K4076" s="141"/>
    </row>
    <row r="4077" spans="1:11" x14ac:dyDescent="0.25">
      <c r="A4077" s="148"/>
      <c r="B4077" s="148"/>
      <c r="C4077" s="148"/>
      <c r="D4077" s="148"/>
      <c r="E4077" s="141"/>
      <c r="F4077" s="141"/>
      <c r="G4077" s="141"/>
      <c r="H4077" s="141"/>
      <c r="I4077" s="141"/>
      <c r="J4077" s="141"/>
      <c r="K4077" s="141"/>
    </row>
    <row r="4078" spans="1:11" x14ac:dyDescent="0.25">
      <c r="A4078" s="148"/>
      <c r="B4078" s="148"/>
      <c r="C4078" s="148"/>
      <c r="D4078" s="148"/>
      <c r="E4078" s="141"/>
      <c r="F4078" s="141"/>
      <c r="G4078" s="141"/>
      <c r="H4078" s="141"/>
      <c r="I4078" s="141"/>
      <c r="J4078" s="141"/>
      <c r="K4078" s="141"/>
    </row>
    <row r="4079" spans="1:11" x14ac:dyDescent="0.25">
      <c r="A4079" s="148"/>
      <c r="B4079" s="148"/>
      <c r="C4079" s="148"/>
      <c r="D4079" s="148"/>
      <c r="E4079" s="141"/>
      <c r="F4079" s="141"/>
      <c r="G4079" s="141"/>
      <c r="H4079" s="141"/>
      <c r="I4079" s="141"/>
      <c r="J4079" s="141"/>
      <c r="K4079" s="141"/>
    </row>
    <row r="4080" spans="1:11" x14ac:dyDescent="0.25">
      <c r="A4080" s="148"/>
      <c r="B4080" s="148"/>
      <c r="C4080" s="148"/>
      <c r="D4080" s="148"/>
      <c r="E4080" s="141"/>
      <c r="F4080" s="141"/>
      <c r="G4080" s="141"/>
      <c r="H4080" s="141"/>
      <c r="I4080" s="141"/>
      <c r="J4080" s="141"/>
      <c r="K4080" s="141"/>
    </row>
    <row r="4081" spans="1:11" x14ac:dyDescent="0.25">
      <c r="A4081" s="148"/>
      <c r="B4081" s="148"/>
      <c r="C4081" s="148"/>
      <c r="D4081" s="148"/>
      <c r="E4081" s="141"/>
      <c r="F4081" s="141"/>
      <c r="G4081" s="141"/>
      <c r="H4081" s="141"/>
      <c r="I4081" s="141"/>
      <c r="J4081" s="141"/>
      <c r="K4081" s="141"/>
    </row>
    <row r="4082" spans="1:11" x14ac:dyDescent="0.25">
      <c r="A4082" s="148"/>
      <c r="B4082" s="148"/>
      <c r="C4082" s="148"/>
      <c r="D4082" s="148"/>
      <c r="E4082" s="141"/>
      <c r="F4082" s="141"/>
      <c r="G4082" s="141"/>
      <c r="H4082" s="141"/>
      <c r="I4082" s="141"/>
      <c r="J4082" s="141"/>
      <c r="K4082" s="141"/>
    </row>
    <row r="4083" spans="1:11" x14ac:dyDescent="0.25">
      <c r="A4083" s="148"/>
      <c r="B4083" s="148"/>
      <c r="C4083" s="148"/>
      <c r="D4083" s="148"/>
      <c r="E4083" s="141"/>
      <c r="F4083" s="141"/>
      <c r="G4083" s="141"/>
      <c r="H4083" s="141"/>
      <c r="I4083" s="141"/>
      <c r="J4083" s="141"/>
      <c r="K4083" s="141"/>
    </row>
    <row r="4084" spans="1:11" x14ac:dyDescent="0.25">
      <c r="A4084" s="148"/>
      <c r="B4084" s="148"/>
      <c r="C4084" s="148"/>
      <c r="D4084" s="148"/>
      <c r="E4084" s="141"/>
      <c r="F4084" s="141"/>
      <c r="G4084" s="141"/>
      <c r="H4084" s="141"/>
      <c r="I4084" s="141"/>
      <c r="J4084" s="141"/>
      <c r="K4084" s="141"/>
    </row>
    <row r="4085" spans="1:11" x14ac:dyDescent="0.25">
      <c r="A4085" s="148"/>
      <c r="B4085" s="148"/>
      <c r="C4085" s="148"/>
      <c r="D4085" s="148"/>
      <c r="E4085" s="141"/>
      <c r="F4085" s="141"/>
      <c r="G4085" s="141"/>
      <c r="H4085" s="141"/>
      <c r="I4085" s="141"/>
      <c r="J4085" s="141"/>
      <c r="K4085" s="141"/>
    </row>
    <row r="4086" spans="1:11" x14ac:dyDescent="0.25">
      <c r="A4086" s="148"/>
      <c r="B4086" s="148"/>
      <c r="C4086" s="148"/>
      <c r="D4086" s="148"/>
      <c r="E4086" s="141"/>
      <c r="F4086" s="141"/>
      <c r="G4086" s="141"/>
      <c r="H4086" s="141"/>
      <c r="I4086" s="141"/>
      <c r="J4086" s="141"/>
      <c r="K4086" s="141"/>
    </row>
    <row r="4087" spans="1:11" x14ac:dyDescent="0.25">
      <c r="A4087" s="148"/>
      <c r="B4087" s="148"/>
      <c r="C4087" s="148"/>
      <c r="D4087" s="148"/>
      <c r="E4087" s="141"/>
      <c r="F4087" s="141"/>
      <c r="G4087" s="141"/>
      <c r="H4087" s="141"/>
      <c r="I4087" s="141"/>
      <c r="J4087" s="141"/>
      <c r="K4087" s="141"/>
    </row>
    <row r="4088" spans="1:11" x14ac:dyDescent="0.25">
      <c r="A4088" s="148"/>
      <c r="B4088" s="148"/>
      <c r="C4088" s="148"/>
      <c r="D4088" s="148"/>
      <c r="E4088" s="141"/>
      <c r="F4088" s="141"/>
      <c r="G4088" s="141"/>
      <c r="H4088" s="141"/>
      <c r="I4088" s="141"/>
      <c r="J4088" s="141"/>
      <c r="K4088" s="141"/>
    </row>
    <row r="4089" spans="1:11" x14ac:dyDescent="0.25">
      <c r="A4089" s="148"/>
      <c r="B4089" s="148"/>
      <c r="C4089" s="148"/>
      <c r="D4089" s="148"/>
      <c r="E4089" s="141"/>
      <c r="F4089" s="141"/>
      <c r="G4089" s="141"/>
      <c r="H4089" s="141"/>
      <c r="I4089" s="141"/>
      <c r="J4089" s="141"/>
      <c r="K4089" s="141"/>
    </row>
    <row r="4090" spans="1:11" x14ac:dyDescent="0.25">
      <c r="A4090" s="148"/>
      <c r="B4090" s="148"/>
      <c r="C4090" s="148"/>
      <c r="D4090" s="148"/>
      <c r="E4090" s="141"/>
      <c r="F4090" s="141"/>
      <c r="G4090" s="141"/>
      <c r="H4090" s="141"/>
      <c r="I4090" s="141"/>
      <c r="J4090" s="141"/>
      <c r="K4090" s="141"/>
    </row>
    <row r="4091" spans="1:11" x14ac:dyDescent="0.25">
      <c r="A4091" s="148"/>
      <c r="B4091" s="148"/>
      <c r="C4091" s="148"/>
      <c r="D4091" s="148"/>
      <c r="E4091" s="141"/>
      <c r="F4091" s="141"/>
      <c r="G4091" s="141"/>
      <c r="H4091" s="141"/>
      <c r="I4091" s="141"/>
      <c r="J4091" s="141"/>
      <c r="K4091" s="141"/>
    </row>
    <row r="4092" spans="1:11" x14ac:dyDescent="0.25">
      <c r="A4092" s="148"/>
      <c r="B4092" s="148"/>
      <c r="C4092" s="148"/>
      <c r="D4092" s="148"/>
      <c r="E4092" s="141"/>
      <c r="F4092" s="141"/>
      <c r="G4092" s="141"/>
      <c r="H4092" s="141"/>
      <c r="I4092" s="141"/>
      <c r="J4092" s="141"/>
      <c r="K4092" s="141"/>
    </row>
    <row r="4093" spans="1:11" x14ac:dyDescent="0.25">
      <c r="A4093" s="148"/>
      <c r="B4093" s="148"/>
      <c r="C4093" s="148"/>
      <c r="D4093" s="148"/>
      <c r="E4093" s="141"/>
      <c r="F4093" s="141"/>
      <c r="G4093" s="141"/>
      <c r="H4093" s="141"/>
      <c r="I4093" s="141"/>
      <c r="J4093" s="141"/>
      <c r="K4093" s="141"/>
    </row>
    <row r="4094" spans="1:11" x14ac:dyDescent="0.25">
      <c r="A4094" s="148"/>
      <c r="B4094" s="148"/>
      <c r="C4094" s="148"/>
      <c r="D4094" s="148"/>
      <c r="E4094" s="141"/>
      <c r="F4094" s="141"/>
      <c r="G4094" s="141"/>
      <c r="H4094" s="141"/>
      <c r="I4094" s="141"/>
      <c r="J4094" s="141"/>
      <c r="K4094" s="141"/>
    </row>
    <row r="4095" spans="1:11" x14ac:dyDescent="0.25">
      <c r="A4095" s="148"/>
      <c r="B4095" s="148"/>
      <c r="C4095" s="148"/>
      <c r="D4095" s="148"/>
      <c r="E4095" s="141"/>
      <c r="F4095" s="141"/>
      <c r="G4095" s="141"/>
      <c r="H4095" s="141"/>
      <c r="I4095" s="141"/>
      <c r="J4095" s="141"/>
      <c r="K4095" s="141"/>
    </row>
    <row r="4096" spans="1:11" x14ac:dyDescent="0.25">
      <c r="A4096" s="148"/>
      <c r="B4096" s="148"/>
      <c r="C4096" s="148"/>
      <c r="D4096" s="148"/>
      <c r="E4096" s="141"/>
      <c r="F4096" s="141"/>
      <c r="G4096" s="141"/>
      <c r="H4096" s="141"/>
      <c r="I4096" s="141"/>
      <c r="J4096" s="141"/>
      <c r="K4096" s="141"/>
    </row>
    <row r="4097" spans="1:11" x14ac:dyDescent="0.25">
      <c r="A4097" s="148"/>
      <c r="B4097" s="148"/>
      <c r="C4097" s="148"/>
      <c r="D4097" s="148"/>
      <c r="E4097" s="141"/>
      <c r="F4097" s="141"/>
      <c r="G4097" s="141"/>
      <c r="H4097" s="141"/>
      <c r="I4097" s="141"/>
      <c r="J4097" s="141"/>
      <c r="K4097" s="141"/>
    </row>
    <row r="4098" spans="1:11" x14ac:dyDescent="0.25">
      <c r="A4098" s="148"/>
      <c r="B4098" s="148"/>
      <c r="C4098" s="148"/>
      <c r="D4098" s="148"/>
      <c r="E4098" s="141"/>
      <c r="F4098" s="141"/>
      <c r="G4098" s="141"/>
      <c r="H4098" s="141"/>
      <c r="I4098" s="141"/>
      <c r="J4098" s="141"/>
      <c r="K4098" s="141"/>
    </row>
    <row r="4099" spans="1:11" x14ac:dyDescent="0.25">
      <c r="A4099" s="148"/>
      <c r="B4099" s="148"/>
      <c r="C4099" s="148"/>
      <c r="D4099" s="148"/>
      <c r="E4099" s="141"/>
      <c r="F4099" s="141"/>
      <c r="G4099" s="141"/>
      <c r="H4099" s="141"/>
      <c r="I4099" s="141"/>
      <c r="J4099" s="141"/>
      <c r="K4099" s="141"/>
    </row>
    <row r="4100" spans="1:11" x14ac:dyDescent="0.25">
      <c r="A4100" s="148"/>
      <c r="B4100" s="148"/>
      <c r="C4100" s="148"/>
      <c r="D4100" s="148"/>
      <c r="E4100" s="141"/>
      <c r="F4100" s="141"/>
      <c r="G4100" s="141"/>
      <c r="H4100" s="141"/>
      <c r="I4100" s="141"/>
      <c r="J4100" s="141"/>
      <c r="K4100" s="141"/>
    </row>
    <row r="4101" spans="1:11" x14ac:dyDescent="0.25">
      <c r="A4101" s="148"/>
      <c r="B4101" s="148"/>
      <c r="C4101" s="148"/>
      <c r="D4101" s="148"/>
      <c r="E4101" s="141"/>
      <c r="F4101" s="141"/>
      <c r="G4101" s="141"/>
      <c r="H4101" s="141"/>
      <c r="I4101" s="141"/>
      <c r="J4101" s="141"/>
      <c r="K4101" s="141"/>
    </row>
    <row r="4102" spans="1:11" x14ac:dyDescent="0.25">
      <c r="A4102" s="148"/>
      <c r="B4102" s="148"/>
      <c r="C4102" s="148"/>
      <c r="D4102" s="148"/>
      <c r="E4102" s="141"/>
      <c r="F4102" s="141"/>
      <c r="G4102" s="141"/>
      <c r="H4102" s="141"/>
      <c r="I4102" s="141"/>
      <c r="J4102" s="141"/>
      <c r="K4102" s="141"/>
    </row>
    <row r="4103" spans="1:11" x14ac:dyDescent="0.25">
      <c r="A4103" s="148"/>
      <c r="B4103" s="148"/>
      <c r="C4103" s="148"/>
      <c r="D4103" s="148"/>
      <c r="E4103" s="141"/>
      <c r="F4103" s="141"/>
      <c r="G4103" s="141"/>
      <c r="H4103" s="141"/>
      <c r="I4103" s="141"/>
      <c r="J4103" s="141"/>
      <c r="K4103" s="141"/>
    </row>
    <row r="4104" spans="1:11" x14ac:dyDescent="0.25">
      <c r="A4104" s="148"/>
      <c r="B4104" s="148"/>
      <c r="C4104" s="148"/>
      <c r="D4104" s="148"/>
      <c r="E4104" s="141"/>
      <c r="F4104" s="141"/>
      <c r="G4104" s="141"/>
      <c r="H4104" s="141"/>
      <c r="I4104" s="141"/>
      <c r="J4104" s="141"/>
      <c r="K4104" s="141"/>
    </row>
    <row r="4105" spans="1:11" x14ac:dyDescent="0.25">
      <c r="A4105" s="148"/>
      <c r="B4105" s="148"/>
      <c r="C4105" s="148"/>
      <c r="D4105" s="148"/>
      <c r="E4105" s="141"/>
      <c r="F4105" s="141"/>
      <c r="G4105" s="141"/>
      <c r="H4105" s="141"/>
      <c r="I4105" s="141"/>
      <c r="J4105" s="141"/>
      <c r="K4105" s="141"/>
    </row>
    <row r="4106" spans="1:11" x14ac:dyDescent="0.25">
      <c r="A4106" s="148"/>
      <c r="B4106" s="148"/>
      <c r="C4106" s="148"/>
      <c r="D4106" s="148"/>
      <c r="E4106" s="141"/>
      <c r="F4106" s="141"/>
      <c r="G4106" s="141"/>
      <c r="H4106" s="141"/>
      <c r="I4106" s="141"/>
      <c r="J4106" s="141"/>
      <c r="K4106" s="141"/>
    </row>
    <row r="4107" spans="1:11" x14ac:dyDescent="0.25">
      <c r="A4107" s="148"/>
      <c r="B4107" s="148"/>
      <c r="C4107" s="148"/>
      <c r="D4107" s="148"/>
      <c r="E4107" s="141"/>
      <c r="F4107" s="141"/>
      <c r="G4107" s="141"/>
      <c r="H4107" s="141"/>
      <c r="I4107" s="141"/>
      <c r="J4107" s="141"/>
      <c r="K4107" s="141"/>
    </row>
    <row r="4108" spans="1:11" x14ac:dyDescent="0.25">
      <c r="A4108" s="148"/>
      <c r="B4108" s="148"/>
      <c r="C4108" s="148"/>
      <c r="D4108" s="148"/>
      <c r="E4108" s="141"/>
      <c r="F4108" s="141"/>
      <c r="G4108" s="141"/>
      <c r="H4108" s="141"/>
      <c r="I4108" s="141"/>
      <c r="J4108" s="141"/>
      <c r="K4108" s="141"/>
    </row>
    <row r="4109" spans="1:11" x14ac:dyDescent="0.25">
      <c r="A4109" s="148"/>
      <c r="B4109" s="148"/>
      <c r="C4109" s="148"/>
      <c r="D4109" s="148"/>
      <c r="E4109" s="141"/>
      <c r="F4109" s="141"/>
      <c r="G4109" s="141"/>
      <c r="H4109" s="141"/>
      <c r="I4109" s="141"/>
      <c r="J4109" s="141"/>
      <c r="K4109" s="141"/>
    </row>
    <row r="4110" spans="1:11" x14ac:dyDescent="0.25">
      <c r="A4110" s="148"/>
      <c r="B4110" s="148"/>
      <c r="C4110" s="148"/>
      <c r="D4110" s="148"/>
      <c r="E4110" s="141"/>
      <c r="F4110" s="141"/>
      <c r="G4110" s="141"/>
      <c r="H4110" s="141"/>
      <c r="I4110" s="141"/>
      <c r="J4110" s="141"/>
      <c r="K4110" s="141"/>
    </row>
    <row r="4111" spans="1:11" x14ac:dyDescent="0.25">
      <c r="A4111" s="148"/>
      <c r="B4111" s="148"/>
      <c r="C4111" s="148"/>
      <c r="D4111" s="148"/>
      <c r="E4111" s="141"/>
      <c r="F4111" s="141"/>
      <c r="G4111" s="141"/>
      <c r="H4111" s="141"/>
      <c r="I4111" s="141"/>
      <c r="J4111" s="141"/>
      <c r="K4111" s="141"/>
    </row>
    <row r="4112" spans="1:11" x14ac:dyDescent="0.25">
      <c r="A4112" s="148"/>
      <c r="B4112" s="148"/>
      <c r="C4112" s="148"/>
      <c r="D4112" s="148"/>
      <c r="E4112" s="141"/>
      <c r="F4112" s="141"/>
      <c r="G4112" s="141"/>
      <c r="H4112" s="141"/>
      <c r="I4112" s="141"/>
      <c r="J4112" s="141"/>
      <c r="K4112" s="141"/>
    </row>
    <row r="4113" spans="1:11" x14ac:dyDescent="0.25">
      <c r="A4113" s="148"/>
      <c r="B4113" s="148"/>
      <c r="C4113" s="148"/>
      <c r="D4113" s="148"/>
      <c r="E4113" s="141"/>
      <c r="F4113" s="141"/>
      <c r="G4113" s="141"/>
      <c r="H4113" s="141"/>
      <c r="I4113" s="141"/>
      <c r="J4113" s="141"/>
      <c r="K4113" s="141"/>
    </row>
    <row r="4114" spans="1:11" x14ac:dyDescent="0.25">
      <c r="A4114" s="148"/>
      <c r="B4114" s="148"/>
      <c r="C4114" s="148"/>
      <c r="D4114" s="148"/>
      <c r="E4114" s="141"/>
      <c r="F4114" s="141"/>
      <c r="G4114" s="141"/>
      <c r="H4114" s="141"/>
      <c r="I4114" s="141"/>
      <c r="J4114" s="141"/>
      <c r="K4114" s="141"/>
    </row>
    <row r="4115" spans="1:11" x14ac:dyDescent="0.25">
      <c r="A4115" s="148"/>
      <c r="B4115" s="148"/>
      <c r="C4115" s="148"/>
      <c r="D4115" s="148"/>
      <c r="E4115" s="141"/>
      <c r="F4115" s="141"/>
      <c r="G4115" s="141"/>
      <c r="H4115" s="141"/>
      <c r="I4115" s="141"/>
      <c r="J4115" s="141"/>
      <c r="K4115" s="141"/>
    </row>
    <row r="4116" spans="1:11" x14ac:dyDescent="0.25">
      <c r="A4116" s="148"/>
      <c r="B4116" s="148"/>
      <c r="C4116" s="148"/>
      <c r="D4116" s="148"/>
      <c r="E4116" s="141"/>
      <c r="F4116" s="141"/>
      <c r="G4116" s="141"/>
      <c r="H4116" s="141"/>
      <c r="I4116" s="141"/>
      <c r="J4116" s="141"/>
      <c r="K4116" s="141"/>
    </row>
    <row r="4117" spans="1:11" x14ac:dyDescent="0.25">
      <c r="A4117" s="148"/>
      <c r="B4117" s="148"/>
      <c r="C4117" s="148"/>
      <c r="D4117" s="148"/>
      <c r="E4117" s="141"/>
      <c r="F4117" s="141"/>
      <c r="G4117" s="141"/>
      <c r="H4117" s="141"/>
      <c r="I4117" s="141"/>
      <c r="J4117" s="141"/>
      <c r="K4117" s="141"/>
    </row>
    <row r="4118" spans="1:11" x14ac:dyDescent="0.25">
      <c r="A4118" s="148"/>
      <c r="B4118" s="148"/>
      <c r="C4118" s="148"/>
      <c r="D4118" s="148"/>
      <c r="E4118" s="141"/>
      <c r="F4118" s="141"/>
      <c r="G4118" s="141"/>
      <c r="H4118" s="141"/>
      <c r="I4118" s="141"/>
      <c r="J4118" s="141"/>
      <c r="K4118" s="141"/>
    </row>
    <row r="4119" spans="1:11" x14ac:dyDescent="0.25">
      <c r="A4119" s="148"/>
      <c r="B4119" s="148"/>
      <c r="C4119" s="148"/>
      <c r="D4119" s="148"/>
      <c r="E4119" s="141"/>
      <c r="F4119" s="141"/>
      <c r="G4119" s="141"/>
      <c r="H4119" s="141"/>
      <c r="I4119" s="141"/>
      <c r="J4119" s="141"/>
      <c r="K4119" s="141"/>
    </row>
    <row r="4120" spans="1:11" x14ac:dyDescent="0.25">
      <c r="A4120" s="148"/>
      <c r="B4120" s="148"/>
      <c r="C4120" s="148"/>
      <c r="D4120" s="148"/>
      <c r="E4120" s="141"/>
      <c r="F4120" s="141"/>
      <c r="G4120" s="141"/>
      <c r="H4120" s="141"/>
      <c r="I4120" s="141"/>
      <c r="J4120" s="141"/>
      <c r="K4120" s="141"/>
    </row>
    <row r="4121" spans="1:11" x14ac:dyDescent="0.25">
      <c r="A4121" s="148"/>
      <c r="B4121" s="148"/>
      <c r="C4121" s="148"/>
      <c r="D4121" s="148"/>
      <c r="E4121" s="141"/>
      <c r="F4121" s="141"/>
      <c r="G4121" s="141"/>
      <c r="H4121" s="141"/>
      <c r="I4121" s="141"/>
      <c r="J4121" s="141"/>
      <c r="K4121" s="141"/>
    </row>
    <row r="4122" spans="1:11" x14ac:dyDescent="0.25">
      <c r="A4122" s="148"/>
      <c r="B4122" s="148"/>
      <c r="C4122" s="148"/>
      <c r="D4122" s="148"/>
      <c r="E4122" s="141"/>
      <c r="F4122" s="141"/>
      <c r="G4122" s="141"/>
      <c r="H4122" s="141"/>
      <c r="I4122" s="141"/>
      <c r="J4122" s="141"/>
      <c r="K4122" s="141"/>
    </row>
    <row r="4123" spans="1:11" x14ac:dyDescent="0.25">
      <c r="A4123" s="148"/>
      <c r="B4123" s="148"/>
      <c r="C4123" s="148"/>
      <c r="D4123" s="148"/>
      <c r="E4123" s="141"/>
      <c r="F4123" s="141"/>
      <c r="G4123" s="141"/>
      <c r="H4123" s="141"/>
      <c r="I4123" s="141"/>
      <c r="J4123" s="141"/>
      <c r="K4123" s="141"/>
    </row>
    <row r="4124" spans="1:11" x14ac:dyDescent="0.25">
      <c r="A4124" s="148"/>
      <c r="B4124" s="148"/>
      <c r="C4124" s="148"/>
      <c r="D4124" s="148"/>
      <c r="E4124" s="141"/>
      <c r="F4124" s="141"/>
      <c r="G4124" s="141"/>
      <c r="H4124" s="141"/>
      <c r="I4124" s="141"/>
      <c r="J4124" s="141"/>
      <c r="K4124" s="141"/>
    </row>
    <row r="4125" spans="1:11" x14ac:dyDescent="0.25">
      <c r="A4125" s="148"/>
      <c r="B4125" s="148"/>
      <c r="C4125" s="148"/>
      <c r="D4125" s="148"/>
      <c r="E4125" s="141"/>
      <c r="F4125" s="141"/>
      <c r="G4125" s="141"/>
      <c r="H4125" s="141"/>
      <c r="I4125" s="141"/>
      <c r="J4125" s="141"/>
      <c r="K4125" s="141"/>
    </row>
    <row r="4126" spans="1:11" x14ac:dyDescent="0.25">
      <c r="A4126" s="148"/>
      <c r="B4126" s="148"/>
      <c r="C4126" s="148"/>
      <c r="D4126" s="148"/>
      <c r="E4126" s="141"/>
      <c r="F4126" s="141"/>
      <c r="G4126" s="141"/>
      <c r="H4126" s="141"/>
      <c r="I4126" s="141"/>
      <c r="J4126" s="141"/>
      <c r="K4126" s="141"/>
    </row>
    <row r="4127" spans="1:11" x14ac:dyDescent="0.25">
      <c r="A4127" s="148"/>
      <c r="B4127" s="148"/>
      <c r="C4127" s="148"/>
      <c r="D4127" s="148"/>
      <c r="E4127" s="141"/>
      <c r="F4127" s="141"/>
      <c r="G4127" s="141"/>
      <c r="H4127" s="141"/>
      <c r="I4127" s="141"/>
      <c r="J4127" s="141"/>
      <c r="K4127" s="141"/>
    </row>
    <row r="4128" spans="1:11" x14ac:dyDescent="0.25">
      <c r="A4128" s="148"/>
      <c r="B4128" s="148"/>
      <c r="C4128" s="148"/>
      <c r="D4128" s="148"/>
      <c r="E4128" s="141"/>
      <c r="F4128" s="141"/>
      <c r="G4128" s="141"/>
      <c r="H4128" s="141"/>
      <c r="I4128" s="141"/>
      <c r="J4128" s="141"/>
      <c r="K4128" s="141"/>
    </row>
    <row r="4129" spans="1:11" x14ac:dyDescent="0.25">
      <c r="A4129" s="148"/>
      <c r="B4129" s="148"/>
      <c r="C4129" s="148"/>
      <c r="D4129" s="148"/>
      <c r="E4129" s="141"/>
      <c r="F4129" s="141"/>
      <c r="G4129" s="141"/>
      <c r="H4129" s="141"/>
      <c r="I4129" s="141"/>
      <c r="J4129" s="141"/>
      <c r="K4129" s="141"/>
    </row>
    <row r="4130" spans="1:11" x14ac:dyDescent="0.25">
      <c r="A4130" s="148"/>
      <c r="B4130" s="148"/>
      <c r="C4130" s="148"/>
      <c r="D4130" s="148"/>
      <c r="E4130" s="141"/>
      <c r="F4130" s="141"/>
      <c r="G4130" s="141"/>
      <c r="H4130" s="141"/>
      <c r="I4130" s="141"/>
      <c r="J4130" s="141"/>
      <c r="K4130" s="141"/>
    </row>
    <row r="4131" spans="1:11" x14ac:dyDescent="0.25">
      <c r="A4131" s="148"/>
      <c r="B4131" s="148"/>
      <c r="C4131" s="148"/>
      <c r="D4131" s="148"/>
      <c r="E4131" s="141"/>
      <c r="F4131" s="141"/>
      <c r="G4131" s="141"/>
      <c r="H4131" s="141"/>
      <c r="I4131" s="141"/>
      <c r="J4131" s="141"/>
      <c r="K4131" s="141"/>
    </row>
    <row r="4132" spans="1:11" x14ac:dyDescent="0.25">
      <c r="A4132" s="148"/>
      <c r="B4132" s="148"/>
      <c r="C4132" s="148"/>
      <c r="D4132" s="148"/>
      <c r="E4132" s="141"/>
      <c r="F4132" s="141"/>
      <c r="G4132" s="141"/>
      <c r="H4132" s="141"/>
      <c r="I4132" s="141"/>
      <c r="J4132" s="141"/>
      <c r="K4132" s="141"/>
    </row>
    <row r="4133" spans="1:11" x14ac:dyDescent="0.25">
      <c r="A4133" s="148"/>
      <c r="B4133" s="148"/>
      <c r="C4133" s="148"/>
      <c r="D4133" s="148"/>
      <c r="E4133" s="141"/>
      <c r="F4133" s="141"/>
      <c r="G4133" s="141"/>
      <c r="H4133" s="141"/>
      <c r="I4133" s="141"/>
      <c r="J4133" s="141"/>
      <c r="K4133" s="141"/>
    </row>
    <row r="4134" spans="1:11" x14ac:dyDescent="0.25">
      <c r="A4134" s="148"/>
      <c r="B4134" s="148"/>
      <c r="C4134" s="148"/>
      <c r="D4134" s="148"/>
      <c r="E4134" s="141"/>
      <c r="F4134" s="141"/>
      <c r="G4134" s="141"/>
      <c r="H4134" s="141"/>
      <c r="I4134" s="141"/>
      <c r="J4134" s="141"/>
      <c r="K4134" s="141"/>
    </row>
    <row r="4135" spans="1:11" x14ac:dyDescent="0.25">
      <c r="A4135" s="148"/>
      <c r="B4135" s="148"/>
      <c r="C4135" s="148"/>
      <c r="D4135" s="148"/>
      <c r="E4135" s="141"/>
      <c r="F4135" s="141"/>
      <c r="G4135" s="141"/>
      <c r="H4135" s="141"/>
      <c r="I4135" s="141"/>
      <c r="J4135" s="141"/>
      <c r="K4135" s="141"/>
    </row>
    <row r="4136" spans="1:11" x14ac:dyDescent="0.25">
      <c r="A4136" s="148"/>
      <c r="B4136" s="148"/>
      <c r="C4136" s="148"/>
      <c r="D4136" s="148"/>
      <c r="E4136" s="141"/>
      <c r="F4136" s="141"/>
      <c r="G4136" s="141"/>
      <c r="H4136" s="141"/>
      <c r="I4136" s="141"/>
      <c r="J4136" s="141"/>
      <c r="K4136" s="141"/>
    </row>
    <row r="4137" spans="1:11" x14ac:dyDescent="0.25">
      <c r="A4137" s="148"/>
      <c r="B4137" s="148"/>
      <c r="C4137" s="148"/>
      <c r="D4137" s="148"/>
      <c r="E4137" s="141"/>
      <c r="F4137" s="141"/>
      <c r="G4137" s="141"/>
      <c r="H4137" s="141"/>
      <c r="I4137" s="141"/>
      <c r="J4137" s="141"/>
      <c r="K4137" s="141"/>
    </row>
    <row r="4138" spans="1:11" x14ac:dyDescent="0.25">
      <c r="A4138" s="148"/>
      <c r="B4138" s="148"/>
      <c r="C4138" s="148"/>
      <c r="D4138" s="148"/>
      <c r="E4138" s="141"/>
      <c r="F4138" s="141"/>
      <c r="G4138" s="141"/>
      <c r="H4138" s="141"/>
      <c r="I4138" s="141"/>
      <c r="J4138" s="141"/>
      <c r="K4138" s="141"/>
    </row>
    <row r="4139" spans="1:11" x14ac:dyDescent="0.25">
      <c r="A4139" s="148"/>
      <c r="B4139" s="148"/>
      <c r="C4139" s="148"/>
      <c r="D4139" s="148"/>
      <c r="E4139" s="141"/>
      <c r="F4139" s="141"/>
      <c r="G4139" s="141"/>
      <c r="H4139" s="141"/>
      <c r="I4139" s="141"/>
      <c r="J4139" s="141"/>
      <c r="K4139" s="141"/>
    </row>
    <row r="4140" spans="1:11" x14ac:dyDescent="0.25">
      <c r="A4140" s="148"/>
      <c r="B4140" s="148"/>
      <c r="C4140" s="148"/>
      <c r="D4140" s="148"/>
      <c r="E4140" s="141"/>
      <c r="F4140" s="141"/>
      <c r="G4140" s="141"/>
      <c r="H4140" s="141"/>
      <c r="I4140" s="141"/>
      <c r="J4140" s="141"/>
      <c r="K4140" s="141"/>
    </row>
    <row r="4141" spans="1:11" x14ac:dyDescent="0.25">
      <c r="A4141" s="148"/>
      <c r="B4141" s="148"/>
      <c r="C4141" s="148"/>
      <c r="D4141" s="148"/>
      <c r="E4141" s="141"/>
      <c r="F4141" s="141"/>
      <c r="G4141" s="141"/>
      <c r="H4141" s="141"/>
      <c r="I4141" s="141"/>
      <c r="J4141" s="141"/>
      <c r="K4141" s="141"/>
    </row>
    <row r="4142" spans="1:11" x14ac:dyDescent="0.25">
      <c r="A4142" s="148"/>
      <c r="B4142" s="148"/>
      <c r="C4142" s="148"/>
      <c r="D4142" s="148"/>
      <c r="E4142" s="141"/>
      <c r="F4142" s="141"/>
      <c r="G4142" s="141"/>
      <c r="H4142" s="141"/>
      <c r="I4142" s="141"/>
      <c r="J4142" s="141"/>
      <c r="K4142" s="141"/>
    </row>
    <row r="4143" spans="1:11" x14ac:dyDescent="0.25">
      <c r="A4143" s="148"/>
      <c r="B4143" s="148"/>
      <c r="C4143" s="148"/>
      <c r="D4143" s="148"/>
      <c r="E4143" s="141"/>
      <c r="F4143" s="141"/>
      <c r="G4143" s="141"/>
      <c r="H4143" s="141"/>
      <c r="I4143" s="141"/>
      <c r="J4143" s="141"/>
      <c r="K4143" s="141"/>
    </row>
    <row r="4144" spans="1:11" x14ac:dyDescent="0.25">
      <c r="A4144" s="148"/>
      <c r="B4144" s="148"/>
      <c r="C4144" s="148"/>
      <c r="D4144" s="148"/>
      <c r="E4144" s="141"/>
      <c r="F4144" s="141"/>
      <c r="G4144" s="141"/>
      <c r="H4144" s="141"/>
      <c r="I4144" s="141"/>
      <c r="J4144" s="141"/>
      <c r="K4144" s="141"/>
    </row>
    <row r="4145" spans="1:11" x14ac:dyDescent="0.25">
      <c r="A4145" s="148"/>
      <c r="B4145" s="148"/>
      <c r="C4145" s="148"/>
      <c r="D4145" s="148"/>
      <c r="E4145" s="141"/>
      <c r="F4145" s="141"/>
      <c r="G4145" s="141"/>
      <c r="H4145" s="141"/>
      <c r="I4145" s="141"/>
      <c r="J4145" s="141"/>
      <c r="K4145" s="141"/>
    </row>
    <row r="4146" spans="1:11" x14ac:dyDescent="0.25">
      <c r="A4146" s="148"/>
      <c r="B4146" s="148"/>
      <c r="C4146" s="148"/>
      <c r="D4146" s="148"/>
      <c r="E4146" s="141"/>
      <c r="F4146" s="141"/>
      <c r="G4146" s="141"/>
      <c r="H4146" s="141"/>
      <c r="I4146" s="141"/>
      <c r="J4146" s="141"/>
      <c r="K4146" s="141"/>
    </row>
    <row r="4147" spans="1:11" x14ac:dyDescent="0.25">
      <c r="A4147" s="148"/>
      <c r="B4147" s="148"/>
      <c r="C4147" s="148"/>
      <c r="D4147" s="148"/>
      <c r="E4147" s="141"/>
      <c r="F4147" s="141"/>
      <c r="G4147" s="141"/>
      <c r="H4147" s="141"/>
      <c r="I4147" s="141"/>
      <c r="J4147" s="141"/>
      <c r="K4147" s="141"/>
    </row>
    <row r="4148" spans="1:11" x14ac:dyDescent="0.25">
      <c r="A4148" s="148"/>
      <c r="B4148" s="148"/>
      <c r="C4148" s="148"/>
      <c r="D4148" s="148"/>
      <c r="E4148" s="141"/>
      <c r="F4148" s="141"/>
      <c r="G4148" s="141"/>
      <c r="H4148" s="141"/>
      <c r="I4148" s="141"/>
      <c r="J4148" s="141"/>
      <c r="K4148" s="141"/>
    </row>
    <row r="4149" spans="1:11" x14ac:dyDescent="0.25">
      <c r="A4149" s="148"/>
      <c r="B4149" s="148"/>
      <c r="C4149" s="148"/>
      <c r="D4149" s="148"/>
      <c r="E4149" s="141"/>
      <c r="F4149" s="141"/>
      <c r="G4149" s="141"/>
      <c r="H4149" s="141"/>
      <c r="I4149" s="141"/>
      <c r="J4149" s="141"/>
      <c r="K4149" s="141"/>
    </row>
    <row r="4150" spans="1:11" x14ac:dyDescent="0.25">
      <c r="A4150" s="148"/>
      <c r="B4150" s="148"/>
      <c r="C4150" s="148"/>
      <c r="D4150" s="148"/>
      <c r="E4150" s="141"/>
      <c r="F4150" s="141"/>
      <c r="G4150" s="141"/>
      <c r="H4150" s="141"/>
      <c r="I4150" s="141"/>
      <c r="J4150" s="141"/>
      <c r="K4150" s="141"/>
    </row>
    <row r="4151" spans="1:11" x14ac:dyDescent="0.25">
      <c r="A4151" s="148"/>
      <c r="B4151" s="148"/>
      <c r="C4151" s="148"/>
      <c r="D4151" s="148"/>
      <c r="E4151" s="141"/>
      <c r="F4151" s="141"/>
      <c r="G4151" s="141"/>
      <c r="H4151" s="141"/>
      <c r="I4151" s="141"/>
      <c r="J4151" s="141"/>
      <c r="K4151" s="141"/>
    </row>
    <row r="4152" spans="1:11" x14ac:dyDescent="0.25">
      <c r="A4152" s="148"/>
      <c r="B4152" s="148"/>
      <c r="C4152" s="148"/>
      <c r="D4152" s="148"/>
      <c r="E4152" s="141"/>
      <c r="F4152" s="141"/>
      <c r="G4152" s="141"/>
      <c r="H4152" s="141"/>
      <c r="I4152" s="141"/>
      <c r="J4152" s="141"/>
      <c r="K4152" s="141"/>
    </row>
    <row r="4153" spans="1:11" x14ac:dyDescent="0.25">
      <c r="A4153" s="148"/>
      <c r="B4153" s="148"/>
      <c r="C4153" s="148"/>
      <c r="D4153" s="148"/>
      <c r="E4153" s="141"/>
      <c r="F4153" s="141"/>
      <c r="G4153" s="141"/>
      <c r="H4153" s="141"/>
      <c r="I4153" s="141"/>
      <c r="J4153" s="141"/>
      <c r="K4153" s="141"/>
    </row>
    <row r="4154" spans="1:11" x14ac:dyDescent="0.25">
      <c r="A4154" s="148"/>
      <c r="B4154" s="148"/>
      <c r="C4154" s="148"/>
      <c r="D4154" s="148"/>
      <c r="E4154" s="141"/>
      <c r="F4154" s="141"/>
      <c r="G4154" s="141"/>
      <c r="H4154" s="141"/>
      <c r="I4154" s="141"/>
      <c r="J4154" s="141"/>
      <c r="K4154" s="141"/>
    </row>
    <row r="4155" spans="1:11" x14ac:dyDescent="0.25">
      <c r="A4155" s="148"/>
      <c r="B4155" s="148"/>
      <c r="C4155" s="148"/>
      <c r="D4155" s="148"/>
      <c r="E4155" s="141"/>
      <c r="F4155" s="141"/>
      <c r="G4155" s="141"/>
      <c r="H4155" s="141"/>
      <c r="I4155" s="141"/>
      <c r="J4155" s="141"/>
      <c r="K4155" s="141"/>
    </row>
    <row r="4156" spans="1:11" x14ac:dyDescent="0.25">
      <c r="A4156" s="148"/>
      <c r="B4156" s="148"/>
      <c r="C4156" s="148"/>
      <c r="D4156" s="148"/>
      <c r="E4156" s="141"/>
      <c r="F4156" s="141"/>
      <c r="G4156" s="141"/>
      <c r="H4156" s="141"/>
      <c r="I4156" s="141"/>
      <c r="J4156" s="141"/>
      <c r="K4156" s="141"/>
    </row>
    <row r="4157" spans="1:11" x14ac:dyDescent="0.25">
      <c r="A4157" s="148"/>
      <c r="B4157" s="148"/>
      <c r="C4157" s="148"/>
      <c r="D4157" s="148"/>
      <c r="E4157" s="141"/>
      <c r="F4157" s="141"/>
      <c r="G4157" s="141"/>
      <c r="H4157" s="141"/>
      <c r="I4157" s="141"/>
      <c r="J4157" s="141"/>
      <c r="K4157" s="141"/>
    </row>
    <row r="4158" spans="1:11" x14ac:dyDescent="0.25">
      <c r="A4158" s="148"/>
      <c r="B4158" s="148"/>
      <c r="C4158" s="148"/>
      <c r="D4158" s="148"/>
      <c r="E4158" s="141"/>
      <c r="F4158" s="141"/>
      <c r="G4158" s="141"/>
      <c r="H4158" s="141"/>
      <c r="I4158" s="141"/>
      <c r="J4158" s="141"/>
      <c r="K4158" s="141"/>
    </row>
    <row r="4159" spans="1:11" x14ac:dyDescent="0.25">
      <c r="A4159" s="148"/>
      <c r="B4159" s="148"/>
      <c r="C4159" s="148"/>
      <c r="D4159" s="148"/>
      <c r="E4159" s="141"/>
      <c r="F4159" s="141"/>
      <c r="G4159" s="141"/>
      <c r="H4159" s="141"/>
      <c r="I4159" s="141"/>
      <c r="J4159" s="141"/>
      <c r="K4159" s="141"/>
    </row>
    <row r="4160" spans="1:11" x14ac:dyDescent="0.25">
      <c r="A4160" s="148"/>
      <c r="B4160" s="148"/>
      <c r="C4160" s="148"/>
      <c r="D4160" s="148"/>
      <c r="E4160" s="141"/>
      <c r="F4160" s="141"/>
      <c r="G4160" s="141"/>
      <c r="H4160" s="141"/>
      <c r="I4160" s="141"/>
      <c r="J4160" s="141"/>
      <c r="K4160" s="141"/>
    </row>
    <row r="4161" spans="1:11" x14ac:dyDescent="0.25">
      <c r="A4161" s="148"/>
      <c r="B4161" s="148"/>
      <c r="C4161" s="148"/>
      <c r="D4161" s="148"/>
      <c r="E4161" s="141"/>
      <c r="F4161" s="141"/>
      <c r="G4161" s="141"/>
      <c r="H4161" s="141"/>
      <c r="I4161" s="141"/>
      <c r="J4161" s="141"/>
      <c r="K4161" s="141"/>
    </row>
    <row r="4162" spans="1:11" x14ac:dyDescent="0.25">
      <c r="A4162" s="148"/>
      <c r="B4162" s="148"/>
      <c r="C4162" s="148"/>
      <c r="D4162" s="148"/>
      <c r="E4162" s="141"/>
      <c r="F4162" s="141"/>
      <c r="G4162" s="141"/>
      <c r="H4162" s="141"/>
      <c r="I4162" s="141"/>
      <c r="J4162" s="141"/>
      <c r="K4162" s="141"/>
    </row>
    <row r="4163" spans="1:11" x14ac:dyDescent="0.25">
      <c r="A4163" s="148"/>
      <c r="B4163" s="148"/>
      <c r="C4163" s="148"/>
      <c r="D4163" s="148"/>
      <c r="E4163" s="141"/>
      <c r="F4163" s="141"/>
      <c r="G4163" s="141"/>
      <c r="H4163" s="141"/>
      <c r="I4163" s="141"/>
      <c r="J4163" s="141"/>
      <c r="K4163" s="141"/>
    </row>
    <row r="4164" spans="1:11" x14ac:dyDescent="0.25">
      <c r="A4164" s="148"/>
      <c r="B4164" s="148"/>
      <c r="C4164" s="148"/>
      <c r="D4164" s="148"/>
      <c r="E4164" s="141"/>
      <c r="F4164" s="141"/>
      <c r="G4164" s="141"/>
      <c r="H4164" s="141"/>
      <c r="I4164" s="141"/>
      <c r="J4164" s="141"/>
      <c r="K4164" s="141"/>
    </row>
    <row r="4165" spans="1:11" x14ac:dyDescent="0.25">
      <c r="A4165" s="148"/>
      <c r="B4165" s="148"/>
      <c r="C4165" s="148"/>
      <c r="D4165" s="148"/>
      <c r="E4165" s="141"/>
      <c r="F4165" s="141"/>
      <c r="G4165" s="141"/>
      <c r="H4165" s="141"/>
      <c r="I4165" s="141"/>
      <c r="J4165" s="141"/>
      <c r="K4165" s="141"/>
    </row>
    <row r="4166" spans="1:11" x14ac:dyDescent="0.25">
      <c r="A4166" s="148"/>
      <c r="B4166" s="148"/>
      <c r="C4166" s="148"/>
      <c r="D4166" s="148"/>
      <c r="E4166" s="141"/>
      <c r="F4166" s="141"/>
      <c r="G4166" s="141"/>
      <c r="H4166" s="141"/>
      <c r="I4166" s="141"/>
      <c r="J4166" s="141"/>
      <c r="K4166" s="141"/>
    </row>
    <row r="4167" spans="1:11" x14ac:dyDescent="0.25">
      <c r="A4167" s="148"/>
      <c r="B4167" s="148"/>
      <c r="C4167" s="148"/>
      <c r="D4167" s="148"/>
      <c r="E4167" s="141"/>
      <c r="F4167" s="141"/>
      <c r="G4167" s="141"/>
      <c r="H4167" s="141"/>
      <c r="I4167" s="141"/>
      <c r="J4167" s="141"/>
      <c r="K4167" s="141"/>
    </row>
    <row r="4168" spans="1:11" x14ac:dyDescent="0.25">
      <c r="A4168" s="148"/>
      <c r="B4168" s="148"/>
      <c r="C4168" s="148"/>
      <c r="D4168" s="148"/>
      <c r="E4168" s="141"/>
      <c r="F4168" s="141"/>
      <c r="G4168" s="141"/>
      <c r="H4168" s="141"/>
      <c r="I4168" s="141"/>
      <c r="J4168" s="141"/>
      <c r="K4168" s="141"/>
    </row>
    <row r="4169" spans="1:11" x14ac:dyDescent="0.25">
      <c r="A4169" s="148"/>
      <c r="B4169" s="148"/>
      <c r="C4169" s="148"/>
      <c r="D4169" s="148"/>
      <c r="E4169" s="141"/>
      <c r="F4169" s="141"/>
      <c r="G4169" s="141"/>
      <c r="H4169" s="141"/>
      <c r="I4169" s="141"/>
      <c r="J4169" s="141"/>
      <c r="K4169" s="141"/>
    </row>
    <row r="4170" spans="1:11" x14ac:dyDescent="0.25">
      <c r="A4170" s="148"/>
      <c r="B4170" s="148"/>
      <c r="C4170" s="148"/>
      <c r="D4170" s="148"/>
      <c r="E4170" s="141"/>
      <c r="F4170" s="141"/>
      <c r="G4170" s="141"/>
      <c r="H4170" s="141"/>
      <c r="I4170" s="141"/>
      <c r="J4170" s="141"/>
      <c r="K4170" s="141"/>
    </row>
    <row r="4171" spans="1:11" x14ac:dyDescent="0.25">
      <c r="A4171" s="148"/>
      <c r="B4171" s="148"/>
      <c r="C4171" s="148"/>
      <c r="D4171" s="148"/>
      <c r="E4171" s="141"/>
      <c r="F4171" s="141"/>
      <c r="G4171" s="141"/>
      <c r="H4171" s="141"/>
      <c r="I4171" s="141"/>
      <c r="J4171" s="141"/>
      <c r="K4171" s="141"/>
    </row>
    <row r="4172" spans="1:11" x14ac:dyDescent="0.25">
      <c r="A4172" s="148"/>
      <c r="B4172" s="148"/>
      <c r="C4172" s="148"/>
      <c r="D4172" s="148"/>
      <c r="E4172" s="141"/>
      <c r="F4172" s="141"/>
      <c r="G4172" s="141"/>
      <c r="H4172" s="141"/>
      <c r="I4172" s="141"/>
      <c r="J4172" s="141"/>
      <c r="K4172" s="141"/>
    </row>
    <row r="4173" spans="1:11" x14ac:dyDescent="0.25">
      <c r="A4173" s="148"/>
      <c r="B4173" s="148"/>
      <c r="C4173" s="148"/>
      <c r="D4173" s="148"/>
      <c r="E4173" s="141"/>
      <c r="F4173" s="141"/>
      <c r="G4173" s="141"/>
      <c r="H4173" s="141"/>
      <c r="I4173" s="141"/>
      <c r="J4173" s="141"/>
      <c r="K4173" s="141"/>
    </row>
    <row r="4174" spans="1:11" x14ac:dyDescent="0.25">
      <c r="A4174" s="148"/>
      <c r="B4174" s="148"/>
      <c r="C4174" s="148"/>
      <c r="D4174" s="148"/>
      <c r="E4174" s="141"/>
      <c r="F4174" s="141"/>
      <c r="G4174" s="141"/>
      <c r="H4174" s="141"/>
      <c r="I4174" s="141"/>
      <c r="J4174" s="141"/>
      <c r="K4174" s="141"/>
    </row>
    <row r="4175" spans="1:11" x14ac:dyDescent="0.25">
      <c r="A4175" s="148"/>
      <c r="B4175" s="148"/>
      <c r="C4175" s="148"/>
      <c r="D4175" s="148"/>
      <c r="E4175" s="141"/>
      <c r="F4175" s="141"/>
      <c r="G4175" s="141"/>
      <c r="H4175" s="141"/>
      <c r="I4175" s="141"/>
      <c r="J4175" s="141"/>
      <c r="K4175" s="141"/>
    </row>
    <row r="4176" spans="1:11" x14ac:dyDescent="0.25">
      <c r="A4176" s="148"/>
      <c r="B4176" s="148"/>
      <c r="C4176" s="148"/>
      <c r="D4176" s="148"/>
      <c r="E4176" s="141"/>
      <c r="F4176" s="141"/>
      <c r="G4176" s="141"/>
      <c r="H4176" s="141"/>
      <c r="I4176" s="141"/>
      <c r="J4176" s="141"/>
      <c r="K4176" s="141"/>
    </row>
    <row r="4177" spans="1:11" x14ac:dyDescent="0.25">
      <c r="A4177" s="148"/>
      <c r="B4177" s="148"/>
      <c r="C4177" s="148"/>
      <c r="D4177" s="148"/>
      <c r="E4177" s="141"/>
      <c r="F4177" s="141"/>
      <c r="G4177" s="141"/>
      <c r="H4177" s="141"/>
      <c r="I4177" s="141"/>
      <c r="J4177" s="141"/>
      <c r="K4177" s="141"/>
    </row>
    <row r="4178" spans="1:11" x14ac:dyDescent="0.25">
      <c r="A4178" s="148"/>
      <c r="B4178" s="148"/>
      <c r="C4178" s="148"/>
      <c r="D4178" s="148"/>
      <c r="E4178" s="141"/>
      <c r="F4178" s="141"/>
      <c r="G4178" s="141"/>
      <c r="H4178" s="141"/>
      <c r="I4178" s="141"/>
      <c r="J4178" s="141"/>
      <c r="K4178" s="141"/>
    </row>
    <row r="4179" spans="1:11" x14ac:dyDescent="0.25">
      <c r="A4179" s="148"/>
      <c r="B4179" s="148"/>
      <c r="C4179" s="148"/>
      <c r="D4179" s="148"/>
      <c r="E4179" s="141"/>
      <c r="F4179" s="141"/>
      <c r="G4179" s="141"/>
      <c r="H4179" s="141"/>
      <c r="I4179" s="141"/>
      <c r="J4179" s="141"/>
      <c r="K4179" s="141"/>
    </row>
    <row r="4180" spans="1:11" x14ac:dyDescent="0.25">
      <c r="A4180" s="148"/>
      <c r="B4180" s="148"/>
      <c r="C4180" s="148"/>
      <c r="D4180" s="148"/>
      <c r="E4180" s="141"/>
      <c r="F4180" s="141"/>
      <c r="G4180" s="141"/>
      <c r="H4180" s="141"/>
      <c r="I4180" s="141"/>
      <c r="J4180" s="141"/>
      <c r="K4180" s="141"/>
    </row>
    <row r="4181" spans="1:11" x14ac:dyDescent="0.25">
      <c r="A4181" s="148"/>
      <c r="B4181" s="148"/>
      <c r="C4181" s="148"/>
      <c r="D4181" s="148"/>
      <c r="E4181" s="141"/>
      <c r="F4181" s="141"/>
      <c r="G4181" s="141"/>
      <c r="H4181" s="141"/>
      <c r="I4181" s="141"/>
      <c r="J4181" s="141"/>
      <c r="K4181" s="141"/>
    </row>
    <row r="4182" spans="1:11" x14ac:dyDescent="0.25">
      <c r="A4182" s="148"/>
      <c r="B4182" s="148"/>
      <c r="C4182" s="148"/>
      <c r="D4182" s="148"/>
      <c r="E4182" s="141"/>
      <c r="F4182" s="141"/>
      <c r="G4182" s="141"/>
      <c r="H4182" s="141"/>
      <c r="I4182" s="141"/>
      <c r="J4182" s="141"/>
      <c r="K4182" s="141"/>
    </row>
    <row r="4183" spans="1:11" x14ac:dyDescent="0.25">
      <c r="A4183" s="148"/>
      <c r="B4183" s="148"/>
      <c r="C4183" s="148"/>
      <c r="D4183" s="148"/>
      <c r="E4183" s="141"/>
      <c r="F4183" s="141"/>
      <c r="G4183" s="141"/>
      <c r="H4183" s="141"/>
      <c r="I4183" s="141"/>
      <c r="J4183" s="141"/>
      <c r="K4183" s="141"/>
    </row>
    <row r="4184" spans="1:11" x14ac:dyDescent="0.25">
      <c r="A4184" s="148"/>
      <c r="B4184" s="148"/>
      <c r="C4184" s="148"/>
      <c r="D4184" s="148"/>
      <c r="E4184" s="141"/>
      <c r="F4184" s="141"/>
      <c r="G4184" s="141"/>
      <c r="H4184" s="141"/>
      <c r="I4184" s="141"/>
      <c r="J4184" s="141"/>
      <c r="K4184" s="141"/>
    </row>
    <row r="4185" spans="1:11" x14ac:dyDescent="0.25">
      <c r="A4185" s="148"/>
      <c r="B4185" s="148"/>
      <c r="C4185" s="148"/>
      <c r="D4185" s="148"/>
      <c r="E4185" s="141"/>
      <c r="F4185" s="141"/>
      <c r="G4185" s="141"/>
      <c r="H4185" s="141"/>
      <c r="I4185" s="141"/>
      <c r="J4185" s="141"/>
      <c r="K4185" s="141"/>
    </row>
    <row r="4186" spans="1:11" x14ac:dyDescent="0.25">
      <c r="A4186" s="148"/>
      <c r="B4186" s="148"/>
      <c r="C4186" s="148"/>
      <c r="D4186" s="148"/>
      <c r="E4186" s="141"/>
      <c r="F4186" s="141"/>
      <c r="G4186" s="141"/>
      <c r="H4186" s="141"/>
      <c r="I4186" s="141"/>
      <c r="J4186" s="141"/>
      <c r="K4186" s="141"/>
    </row>
    <row r="4187" spans="1:11" x14ac:dyDescent="0.25">
      <c r="A4187" s="148"/>
      <c r="B4187" s="148"/>
      <c r="C4187" s="148"/>
      <c r="D4187" s="148"/>
      <c r="E4187" s="141"/>
      <c r="F4187" s="141"/>
      <c r="G4187" s="141"/>
      <c r="H4187" s="141"/>
      <c r="I4187" s="141"/>
      <c r="J4187" s="141"/>
      <c r="K4187" s="141"/>
    </row>
    <row r="4188" spans="1:11" x14ac:dyDescent="0.25">
      <c r="A4188" s="148"/>
      <c r="B4188" s="148"/>
      <c r="C4188" s="148"/>
      <c r="D4188" s="148"/>
      <c r="E4188" s="141"/>
      <c r="F4188" s="141"/>
      <c r="G4188" s="141"/>
      <c r="H4188" s="141"/>
      <c r="I4188" s="141"/>
      <c r="J4188" s="141"/>
      <c r="K4188" s="141"/>
    </row>
    <row r="4189" spans="1:11" x14ac:dyDescent="0.25">
      <c r="A4189" s="148"/>
      <c r="B4189" s="148"/>
      <c r="C4189" s="148"/>
      <c r="D4189" s="148"/>
      <c r="E4189" s="141"/>
      <c r="F4189" s="141"/>
      <c r="G4189" s="141"/>
      <c r="H4189" s="141"/>
      <c r="I4189" s="141"/>
      <c r="J4189" s="141"/>
      <c r="K4189" s="141"/>
    </row>
    <row r="4190" spans="1:11" x14ac:dyDescent="0.25">
      <c r="A4190" s="148"/>
      <c r="B4190" s="148"/>
      <c r="C4190" s="148"/>
      <c r="D4190" s="148"/>
      <c r="E4190" s="141"/>
      <c r="F4190" s="141"/>
      <c r="G4190" s="141"/>
      <c r="H4190" s="141"/>
      <c r="I4190" s="141"/>
      <c r="J4190" s="141"/>
      <c r="K4190" s="141"/>
    </row>
    <row r="4191" spans="1:11" x14ac:dyDescent="0.25">
      <c r="A4191" s="148"/>
      <c r="B4191" s="148"/>
      <c r="C4191" s="148"/>
      <c r="D4191" s="148"/>
      <c r="E4191" s="141"/>
      <c r="F4191" s="141"/>
      <c r="G4191" s="141"/>
      <c r="H4191" s="141"/>
      <c r="I4191" s="141"/>
      <c r="J4191" s="141"/>
      <c r="K4191" s="141"/>
    </row>
    <row r="4192" spans="1:11" x14ac:dyDescent="0.25">
      <c r="A4192" s="148"/>
      <c r="B4192" s="148"/>
      <c r="C4192" s="148"/>
      <c r="D4192" s="148"/>
      <c r="E4192" s="141"/>
      <c r="F4192" s="141"/>
      <c r="G4192" s="141"/>
      <c r="H4192" s="141"/>
      <c r="I4192" s="141"/>
      <c r="J4192" s="141"/>
      <c r="K4192" s="141"/>
    </row>
    <row r="4193" spans="1:11" x14ac:dyDescent="0.25">
      <c r="A4193" s="148"/>
      <c r="B4193" s="148"/>
      <c r="C4193" s="148"/>
      <c r="D4193" s="148"/>
      <c r="E4193" s="141"/>
      <c r="F4193" s="141"/>
      <c r="G4193" s="141"/>
      <c r="H4193" s="141"/>
      <c r="I4193" s="141"/>
      <c r="J4193" s="141"/>
      <c r="K4193" s="141"/>
    </row>
    <row r="4194" spans="1:11" x14ac:dyDescent="0.25">
      <c r="A4194" s="148"/>
      <c r="B4194" s="148"/>
      <c r="C4194" s="148"/>
      <c r="D4194" s="148"/>
      <c r="E4194" s="141"/>
      <c r="F4194" s="141"/>
      <c r="G4194" s="141"/>
      <c r="H4194" s="141"/>
      <c r="I4194" s="141"/>
      <c r="J4194" s="141"/>
      <c r="K4194" s="141"/>
    </row>
    <row r="4195" spans="1:11" x14ac:dyDescent="0.25">
      <c r="A4195" s="148"/>
      <c r="B4195" s="148"/>
      <c r="C4195" s="148"/>
      <c r="D4195" s="148"/>
      <c r="E4195" s="141"/>
      <c r="F4195" s="141"/>
      <c r="G4195" s="141"/>
      <c r="H4195" s="141"/>
      <c r="I4195" s="141"/>
      <c r="J4195" s="141"/>
      <c r="K4195" s="141"/>
    </row>
    <row r="4196" spans="1:11" x14ac:dyDescent="0.25">
      <c r="A4196" s="148"/>
      <c r="B4196" s="148"/>
      <c r="C4196" s="148"/>
      <c r="D4196" s="148"/>
      <c r="E4196" s="141"/>
      <c r="F4196" s="141"/>
      <c r="G4196" s="141"/>
      <c r="H4196" s="141"/>
      <c r="I4196" s="141"/>
      <c r="J4196" s="141"/>
      <c r="K4196" s="141"/>
    </row>
    <row r="4197" spans="1:11" x14ac:dyDescent="0.25">
      <c r="A4197" s="148"/>
      <c r="B4197" s="148"/>
      <c r="C4197" s="148"/>
      <c r="D4197" s="148"/>
      <c r="E4197" s="141"/>
      <c r="F4197" s="141"/>
      <c r="G4197" s="141"/>
      <c r="H4197" s="141"/>
      <c r="I4197" s="141"/>
      <c r="J4197" s="141"/>
      <c r="K4197" s="141"/>
    </row>
    <row r="4198" spans="1:11" x14ac:dyDescent="0.25">
      <c r="A4198" s="148"/>
      <c r="B4198" s="148"/>
      <c r="C4198" s="148"/>
      <c r="D4198" s="148"/>
      <c r="E4198" s="141"/>
      <c r="F4198" s="141"/>
      <c r="G4198" s="141"/>
      <c r="H4198" s="141"/>
      <c r="I4198" s="141"/>
      <c r="J4198" s="141"/>
      <c r="K4198" s="141"/>
    </row>
    <row r="4199" spans="1:11" x14ac:dyDescent="0.25">
      <c r="A4199" s="148"/>
      <c r="B4199" s="148"/>
      <c r="C4199" s="148"/>
      <c r="D4199" s="148"/>
      <c r="E4199" s="141"/>
      <c r="F4199" s="141"/>
      <c r="G4199" s="141"/>
      <c r="H4199" s="141"/>
      <c r="I4199" s="141"/>
      <c r="J4199" s="141"/>
      <c r="K4199" s="141"/>
    </row>
    <row r="4200" spans="1:11" x14ac:dyDescent="0.25">
      <c r="A4200" s="148"/>
      <c r="B4200" s="148"/>
      <c r="C4200" s="148"/>
      <c r="D4200" s="148"/>
      <c r="E4200" s="141"/>
      <c r="F4200" s="141"/>
      <c r="G4200" s="141"/>
      <c r="H4200" s="141"/>
      <c r="I4200" s="141"/>
      <c r="J4200" s="141"/>
      <c r="K4200" s="141"/>
    </row>
    <row r="4201" spans="1:11" x14ac:dyDescent="0.25">
      <c r="A4201" s="148"/>
      <c r="B4201" s="148"/>
      <c r="C4201" s="148"/>
      <c r="D4201" s="148"/>
      <c r="E4201" s="141"/>
      <c r="F4201" s="141"/>
      <c r="G4201" s="141"/>
      <c r="H4201" s="141"/>
      <c r="I4201" s="141"/>
      <c r="J4201" s="141"/>
      <c r="K4201" s="141"/>
    </row>
    <row r="4202" spans="1:11" x14ac:dyDescent="0.25">
      <c r="A4202" s="148"/>
      <c r="B4202" s="148"/>
      <c r="C4202" s="148"/>
      <c r="D4202" s="148"/>
      <c r="E4202" s="141"/>
      <c r="F4202" s="141"/>
      <c r="G4202" s="141"/>
      <c r="H4202" s="141"/>
      <c r="I4202" s="141"/>
      <c r="J4202" s="141"/>
      <c r="K4202" s="141"/>
    </row>
    <row r="4203" spans="1:11" x14ac:dyDescent="0.25">
      <c r="A4203" s="148"/>
      <c r="B4203" s="148"/>
      <c r="C4203" s="148"/>
      <c r="D4203" s="148"/>
      <c r="E4203" s="141"/>
      <c r="F4203" s="141"/>
      <c r="G4203" s="141"/>
      <c r="H4203" s="141"/>
      <c r="I4203" s="141"/>
      <c r="J4203" s="141"/>
      <c r="K4203" s="141"/>
    </row>
    <row r="4204" spans="1:11" x14ac:dyDescent="0.25">
      <c r="A4204" s="148"/>
      <c r="B4204" s="148"/>
      <c r="C4204" s="148"/>
      <c r="D4204" s="148"/>
      <c r="E4204" s="141"/>
      <c r="F4204" s="141"/>
      <c r="G4204" s="141"/>
      <c r="H4204" s="141"/>
      <c r="I4204" s="141"/>
      <c r="J4204" s="141"/>
      <c r="K4204" s="141"/>
    </row>
    <row r="4205" spans="1:11" x14ac:dyDescent="0.25">
      <c r="A4205" s="148"/>
      <c r="B4205" s="148"/>
      <c r="C4205" s="148"/>
      <c r="D4205" s="148"/>
      <c r="E4205" s="141"/>
      <c r="F4205" s="141"/>
      <c r="G4205" s="141"/>
      <c r="H4205" s="141"/>
      <c r="I4205" s="141"/>
      <c r="J4205" s="141"/>
      <c r="K4205" s="141"/>
    </row>
    <row r="4206" spans="1:11" x14ac:dyDescent="0.25">
      <c r="A4206" s="148"/>
      <c r="B4206" s="148"/>
      <c r="C4206" s="148"/>
      <c r="D4206" s="148"/>
      <c r="E4206" s="141"/>
      <c r="F4206" s="141"/>
      <c r="G4206" s="141"/>
      <c r="H4206" s="141"/>
      <c r="I4206" s="141"/>
      <c r="J4206" s="141"/>
      <c r="K4206" s="141"/>
    </row>
    <row r="4207" spans="1:11" x14ac:dyDescent="0.25">
      <c r="A4207" s="148"/>
      <c r="B4207" s="148"/>
      <c r="C4207" s="148"/>
      <c r="D4207" s="148"/>
      <c r="E4207" s="141"/>
      <c r="F4207" s="141"/>
      <c r="G4207" s="141"/>
      <c r="H4207" s="141"/>
      <c r="I4207" s="141"/>
      <c r="J4207" s="141"/>
      <c r="K4207" s="141"/>
    </row>
    <row r="4208" spans="1:11" x14ac:dyDescent="0.25">
      <c r="A4208" s="148"/>
      <c r="B4208" s="148"/>
      <c r="C4208" s="148"/>
      <c r="D4208" s="148"/>
      <c r="E4208" s="141"/>
      <c r="F4208" s="141"/>
      <c r="G4208" s="141"/>
      <c r="H4208" s="141"/>
      <c r="I4208" s="141"/>
      <c r="J4208" s="141"/>
      <c r="K4208" s="141"/>
    </row>
    <row r="4209" spans="1:11" x14ac:dyDescent="0.25">
      <c r="A4209" s="148"/>
      <c r="B4209" s="148"/>
      <c r="C4209" s="148"/>
      <c r="D4209" s="148"/>
      <c r="E4209" s="141"/>
      <c r="F4209" s="141"/>
      <c r="G4209" s="141"/>
      <c r="H4209" s="141"/>
      <c r="I4209" s="141"/>
      <c r="J4209" s="141"/>
      <c r="K4209" s="141"/>
    </row>
    <row r="4210" spans="1:11" x14ac:dyDescent="0.25">
      <c r="A4210" s="148"/>
      <c r="B4210" s="148"/>
      <c r="C4210" s="148"/>
      <c r="D4210" s="148"/>
      <c r="E4210" s="141"/>
      <c r="F4210" s="141"/>
      <c r="G4210" s="141"/>
      <c r="H4210" s="141"/>
      <c r="I4210" s="141"/>
      <c r="J4210" s="141"/>
      <c r="K4210" s="141"/>
    </row>
    <row r="4211" spans="1:11" x14ac:dyDescent="0.25">
      <c r="A4211" s="148"/>
      <c r="B4211" s="148"/>
      <c r="C4211" s="148"/>
      <c r="D4211" s="148"/>
      <c r="E4211" s="141"/>
      <c r="F4211" s="141"/>
      <c r="G4211" s="141"/>
      <c r="H4211" s="141"/>
      <c r="I4211" s="141"/>
      <c r="J4211" s="141"/>
      <c r="K4211" s="141"/>
    </row>
    <row r="4212" spans="1:11" x14ac:dyDescent="0.25">
      <c r="A4212" s="148"/>
      <c r="B4212" s="148"/>
      <c r="C4212" s="148"/>
      <c r="D4212" s="148"/>
      <c r="E4212" s="141"/>
      <c r="F4212" s="141"/>
      <c r="G4212" s="141"/>
      <c r="H4212" s="141"/>
      <c r="I4212" s="141"/>
      <c r="J4212" s="141"/>
      <c r="K4212" s="141"/>
    </row>
    <row r="4213" spans="1:11" x14ac:dyDescent="0.25">
      <c r="A4213" s="148"/>
      <c r="B4213" s="148"/>
      <c r="C4213" s="148"/>
      <c r="D4213" s="148"/>
      <c r="E4213" s="141"/>
      <c r="F4213" s="141"/>
      <c r="G4213" s="141"/>
      <c r="H4213" s="141"/>
      <c r="I4213" s="141"/>
      <c r="J4213" s="141"/>
      <c r="K4213" s="141"/>
    </row>
    <row r="4214" spans="1:11" x14ac:dyDescent="0.25">
      <c r="A4214" s="148"/>
      <c r="B4214" s="148"/>
      <c r="C4214" s="148"/>
      <c r="D4214" s="148"/>
      <c r="E4214" s="141"/>
      <c r="F4214" s="141"/>
      <c r="G4214" s="141"/>
      <c r="H4214" s="141"/>
      <c r="I4214" s="141"/>
      <c r="J4214" s="141"/>
      <c r="K4214" s="141"/>
    </row>
    <row r="4215" spans="1:11" x14ac:dyDescent="0.25">
      <c r="A4215" s="148"/>
      <c r="B4215" s="148"/>
      <c r="C4215" s="148"/>
      <c r="D4215" s="148"/>
      <c r="E4215" s="141"/>
      <c r="F4215" s="141"/>
      <c r="G4215" s="141"/>
      <c r="H4215" s="141"/>
      <c r="I4215" s="141"/>
      <c r="J4215" s="141"/>
      <c r="K4215" s="141"/>
    </row>
    <row r="4216" spans="1:11" x14ac:dyDescent="0.25">
      <c r="A4216" s="148"/>
      <c r="B4216" s="148"/>
      <c r="C4216" s="148"/>
      <c r="D4216" s="148"/>
      <c r="E4216" s="141"/>
      <c r="F4216" s="141"/>
      <c r="G4216" s="141"/>
      <c r="H4216" s="141"/>
      <c r="I4216" s="141"/>
      <c r="J4216" s="141"/>
      <c r="K4216" s="141"/>
    </row>
    <row r="4217" spans="1:11" x14ac:dyDescent="0.25">
      <c r="A4217" s="148"/>
      <c r="B4217" s="148"/>
      <c r="C4217" s="148"/>
      <c r="D4217" s="148"/>
      <c r="E4217" s="141"/>
      <c r="F4217" s="141"/>
      <c r="G4217" s="141"/>
      <c r="H4217" s="141"/>
      <c r="I4217" s="141"/>
      <c r="J4217" s="141"/>
      <c r="K4217" s="141"/>
    </row>
    <row r="4218" spans="1:11" x14ac:dyDescent="0.25">
      <c r="A4218" s="148"/>
      <c r="B4218" s="148"/>
      <c r="C4218" s="148"/>
      <c r="D4218" s="148"/>
      <c r="E4218" s="141"/>
      <c r="F4218" s="141"/>
      <c r="G4218" s="141"/>
      <c r="H4218" s="141"/>
      <c r="I4218" s="141"/>
      <c r="J4218" s="141"/>
      <c r="K4218" s="141"/>
    </row>
    <row r="4219" spans="1:11" x14ac:dyDescent="0.25">
      <c r="A4219" s="148"/>
      <c r="B4219" s="148"/>
      <c r="C4219" s="148"/>
      <c r="D4219" s="148"/>
      <c r="E4219" s="141"/>
      <c r="F4219" s="141"/>
      <c r="G4219" s="141"/>
      <c r="H4219" s="141"/>
      <c r="I4219" s="141"/>
      <c r="J4219" s="141"/>
      <c r="K4219" s="141"/>
    </row>
    <row r="4220" spans="1:11" x14ac:dyDescent="0.25">
      <c r="A4220" s="148"/>
      <c r="B4220" s="148"/>
      <c r="C4220" s="148"/>
      <c r="D4220" s="148"/>
      <c r="E4220" s="141"/>
      <c r="F4220" s="141"/>
      <c r="G4220" s="141"/>
      <c r="H4220" s="141"/>
      <c r="I4220" s="141"/>
      <c r="J4220" s="141"/>
      <c r="K4220" s="141"/>
    </row>
    <row r="4221" spans="1:11" x14ac:dyDescent="0.25">
      <c r="A4221" s="148"/>
      <c r="B4221" s="148"/>
      <c r="C4221" s="148"/>
      <c r="D4221" s="148"/>
      <c r="E4221" s="141"/>
      <c r="F4221" s="141"/>
      <c r="G4221" s="141"/>
      <c r="H4221" s="141"/>
      <c r="I4221" s="141"/>
      <c r="J4221" s="141"/>
      <c r="K4221" s="141"/>
    </row>
    <row r="4222" spans="1:11" x14ac:dyDescent="0.25">
      <c r="A4222" s="148"/>
      <c r="B4222" s="148"/>
      <c r="C4222" s="148"/>
      <c r="D4222" s="148"/>
      <c r="E4222" s="141"/>
      <c r="F4222" s="141"/>
      <c r="G4222" s="141"/>
      <c r="H4222" s="141"/>
      <c r="I4222" s="141"/>
      <c r="J4222" s="141"/>
      <c r="K4222" s="141"/>
    </row>
    <row r="4223" spans="1:11" x14ac:dyDescent="0.25">
      <c r="A4223" s="148"/>
      <c r="B4223" s="148"/>
      <c r="C4223" s="148"/>
      <c r="D4223" s="148"/>
      <c r="E4223" s="141"/>
      <c r="F4223" s="141"/>
      <c r="G4223" s="141"/>
      <c r="H4223" s="141"/>
      <c r="I4223" s="141"/>
      <c r="J4223" s="141"/>
      <c r="K4223" s="141"/>
    </row>
    <row r="4224" spans="1:11" x14ac:dyDescent="0.25">
      <c r="A4224" s="148"/>
      <c r="B4224" s="148"/>
      <c r="C4224" s="148"/>
      <c r="D4224" s="148"/>
      <c r="E4224" s="141"/>
      <c r="F4224" s="141"/>
      <c r="G4224" s="141"/>
      <c r="H4224" s="141"/>
      <c r="I4224" s="141"/>
      <c r="J4224" s="141"/>
      <c r="K4224" s="141"/>
    </row>
    <row r="4225" spans="1:11" x14ac:dyDescent="0.25">
      <c r="A4225" s="148"/>
      <c r="B4225" s="148"/>
      <c r="C4225" s="148"/>
      <c r="D4225" s="148"/>
      <c r="E4225" s="141"/>
      <c r="F4225" s="141"/>
      <c r="G4225" s="141"/>
      <c r="H4225" s="141"/>
      <c r="I4225" s="141"/>
      <c r="J4225" s="141"/>
      <c r="K4225" s="141"/>
    </row>
    <row r="4226" spans="1:11" x14ac:dyDescent="0.25">
      <c r="A4226" s="148"/>
      <c r="B4226" s="148"/>
      <c r="C4226" s="148"/>
      <c r="D4226" s="148"/>
      <c r="E4226" s="141"/>
      <c r="F4226" s="141"/>
      <c r="G4226" s="141"/>
      <c r="H4226" s="141"/>
      <c r="I4226" s="141"/>
      <c r="J4226" s="141"/>
      <c r="K4226" s="141"/>
    </row>
    <row r="4227" spans="1:11" x14ac:dyDescent="0.25">
      <c r="A4227" s="148"/>
      <c r="B4227" s="148"/>
      <c r="C4227" s="148"/>
      <c r="D4227" s="148"/>
      <c r="E4227" s="141"/>
      <c r="F4227" s="141"/>
      <c r="G4227" s="141"/>
      <c r="H4227" s="141"/>
      <c r="I4227" s="141"/>
      <c r="J4227" s="141"/>
      <c r="K4227" s="141"/>
    </row>
    <row r="4228" spans="1:11" x14ac:dyDescent="0.25">
      <c r="A4228" s="148"/>
      <c r="B4228" s="148"/>
      <c r="C4228" s="148"/>
      <c r="D4228" s="148"/>
      <c r="E4228" s="141"/>
      <c r="F4228" s="141"/>
      <c r="G4228" s="141"/>
      <c r="H4228" s="141"/>
      <c r="I4228" s="141"/>
      <c r="J4228" s="141"/>
      <c r="K4228" s="141"/>
    </row>
    <row r="4229" spans="1:11" x14ac:dyDescent="0.25">
      <c r="A4229" s="148"/>
      <c r="B4229" s="148"/>
      <c r="C4229" s="148"/>
      <c r="D4229" s="148"/>
      <c r="E4229" s="141"/>
      <c r="F4229" s="141"/>
      <c r="G4229" s="141"/>
      <c r="H4229" s="141"/>
      <c r="I4229" s="141"/>
      <c r="J4229" s="141"/>
      <c r="K4229" s="141"/>
    </row>
    <row r="4230" spans="1:11" x14ac:dyDescent="0.25">
      <c r="A4230" s="148"/>
      <c r="B4230" s="148"/>
      <c r="C4230" s="148"/>
      <c r="D4230" s="148"/>
      <c r="E4230" s="141"/>
      <c r="F4230" s="141"/>
      <c r="G4230" s="141"/>
      <c r="H4230" s="141"/>
      <c r="I4230" s="141"/>
      <c r="J4230" s="141"/>
      <c r="K4230" s="141"/>
    </row>
    <row r="4231" spans="1:11" x14ac:dyDescent="0.25">
      <c r="A4231" s="148"/>
      <c r="B4231" s="148"/>
      <c r="C4231" s="148"/>
      <c r="D4231" s="148"/>
      <c r="E4231" s="141"/>
      <c r="F4231" s="141"/>
      <c r="G4231" s="141"/>
      <c r="H4231" s="141"/>
      <c r="I4231" s="141"/>
      <c r="J4231" s="141"/>
      <c r="K4231" s="141"/>
    </row>
    <row r="4232" spans="1:11" x14ac:dyDescent="0.25">
      <c r="A4232" s="148"/>
      <c r="B4232" s="148"/>
      <c r="C4232" s="148"/>
      <c r="D4232" s="148"/>
      <c r="E4232" s="141"/>
      <c r="F4232" s="141"/>
      <c r="G4232" s="141"/>
      <c r="H4232" s="141"/>
      <c r="I4232" s="141"/>
      <c r="J4232" s="141"/>
      <c r="K4232" s="141"/>
    </row>
    <row r="4233" spans="1:11" x14ac:dyDescent="0.25">
      <c r="A4233" s="148"/>
      <c r="B4233" s="148"/>
      <c r="C4233" s="148"/>
      <c r="D4233" s="148"/>
      <c r="E4233" s="141"/>
      <c r="F4233" s="141"/>
      <c r="G4233" s="141"/>
      <c r="H4233" s="141"/>
      <c r="I4233" s="141"/>
      <c r="J4233" s="141"/>
      <c r="K4233" s="141"/>
    </row>
    <row r="4234" spans="1:11" x14ac:dyDescent="0.25">
      <c r="A4234" s="148"/>
      <c r="B4234" s="148"/>
      <c r="C4234" s="148"/>
      <c r="D4234" s="148"/>
      <c r="E4234" s="141"/>
      <c r="F4234" s="141"/>
      <c r="G4234" s="141"/>
      <c r="H4234" s="141"/>
      <c r="I4234" s="141"/>
      <c r="J4234" s="141"/>
      <c r="K4234" s="141"/>
    </row>
    <row r="4235" spans="1:11" x14ac:dyDescent="0.25">
      <c r="A4235" s="148"/>
      <c r="B4235" s="148"/>
      <c r="C4235" s="148"/>
      <c r="D4235" s="148"/>
      <c r="E4235" s="141"/>
      <c r="F4235" s="141"/>
      <c r="G4235" s="141"/>
      <c r="H4235" s="141"/>
      <c r="I4235" s="141"/>
      <c r="J4235" s="141"/>
      <c r="K4235" s="141"/>
    </row>
    <row r="4236" spans="1:11" x14ac:dyDescent="0.25">
      <c r="A4236" s="148"/>
      <c r="B4236" s="148"/>
      <c r="C4236" s="148"/>
      <c r="D4236" s="148"/>
      <c r="E4236" s="141"/>
      <c r="F4236" s="141"/>
      <c r="G4236" s="141"/>
      <c r="H4236" s="141"/>
      <c r="I4236" s="141"/>
      <c r="J4236" s="141"/>
      <c r="K4236" s="141"/>
    </row>
    <row r="4237" spans="1:11" x14ac:dyDescent="0.25">
      <c r="A4237" s="148"/>
      <c r="B4237" s="148"/>
      <c r="C4237" s="148"/>
      <c r="D4237" s="148"/>
      <c r="E4237" s="141"/>
      <c r="F4237" s="141"/>
      <c r="G4237" s="141"/>
      <c r="H4237" s="141"/>
      <c r="I4237" s="141"/>
      <c r="J4237" s="141"/>
      <c r="K4237" s="141"/>
    </row>
    <row r="4238" spans="1:11" x14ac:dyDescent="0.25">
      <c r="A4238" s="148"/>
      <c r="B4238" s="148"/>
      <c r="C4238" s="148"/>
      <c r="D4238" s="148"/>
      <c r="E4238" s="141"/>
      <c r="F4238" s="141"/>
      <c r="G4238" s="141"/>
      <c r="H4238" s="141"/>
      <c r="I4238" s="141"/>
      <c r="J4238" s="141"/>
      <c r="K4238" s="141"/>
    </row>
    <row r="4239" spans="1:11" x14ac:dyDescent="0.25">
      <c r="A4239" s="148"/>
      <c r="B4239" s="148"/>
      <c r="C4239" s="148"/>
      <c r="D4239" s="148"/>
      <c r="E4239" s="141"/>
      <c r="F4239" s="141"/>
      <c r="G4239" s="141"/>
      <c r="H4239" s="141"/>
      <c r="I4239" s="141"/>
      <c r="J4239" s="141"/>
      <c r="K4239" s="141"/>
    </row>
    <row r="4240" spans="1:11" x14ac:dyDescent="0.25">
      <c r="A4240" s="148"/>
      <c r="B4240" s="148"/>
      <c r="C4240" s="148"/>
      <c r="D4240" s="148"/>
      <c r="E4240" s="141"/>
      <c r="F4240" s="141"/>
      <c r="G4240" s="141"/>
      <c r="H4240" s="141"/>
      <c r="I4240" s="141"/>
      <c r="J4240" s="141"/>
      <c r="K4240" s="141"/>
    </row>
    <row r="4241" spans="1:11" x14ac:dyDescent="0.25">
      <c r="A4241" s="148"/>
      <c r="B4241" s="148"/>
      <c r="C4241" s="148"/>
      <c r="D4241" s="148"/>
      <c r="E4241" s="141"/>
      <c r="F4241" s="141"/>
      <c r="G4241" s="141"/>
      <c r="H4241" s="141"/>
      <c r="I4241" s="141"/>
      <c r="J4241" s="141"/>
      <c r="K4241" s="141"/>
    </row>
    <row r="4242" spans="1:11" x14ac:dyDescent="0.25">
      <c r="A4242" s="148"/>
      <c r="B4242" s="148"/>
      <c r="C4242" s="148"/>
      <c r="D4242" s="148"/>
      <c r="E4242" s="141"/>
      <c r="F4242" s="141"/>
      <c r="G4242" s="141"/>
      <c r="H4242" s="141"/>
      <c r="I4242" s="141"/>
      <c r="J4242" s="141"/>
      <c r="K4242" s="141"/>
    </row>
    <row r="4243" spans="1:11" x14ac:dyDescent="0.25">
      <c r="A4243" s="148"/>
      <c r="B4243" s="148"/>
      <c r="C4243" s="148"/>
      <c r="D4243" s="148"/>
      <c r="E4243" s="141"/>
      <c r="F4243" s="141"/>
      <c r="G4243" s="141"/>
      <c r="H4243" s="141"/>
      <c r="I4243" s="141"/>
      <c r="J4243" s="141"/>
      <c r="K4243" s="141"/>
    </row>
    <row r="4244" spans="1:11" x14ac:dyDescent="0.25">
      <c r="A4244" s="148"/>
      <c r="B4244" s="148"/>
      <c r="C4244" s="148"/>
      <c r="D4244" s="148"/>
      <c r="E4244" s="141"/>
      <c r="F4244" s="141"/>
      <c r="G4244" s="141"/>
      <c r="H4244" s="141"/>
      <c r="I4244" s="141"/>
      <c r="J4244" s="141"/>
      <c r="K4244" s="141"/>
    </row>
    <row r="4245" spans="1:11" x14ac:dyDescent="0.25">
      <c r="A4245" s="148"/>
      <c r="B4245" s="148"/>
      <c r="C4245" s="148"/>
      <c r="D4245" s="148"/>
      <c r="E4245" s="141"/>
      <c r="F4245" s="141"/>
      <c r="G4245" s="141"/>
      <c r="H4245" s="141"/>
      <c r="I4245" s="141"/>
      <c r="J4245" s="141"/>
      <c r="K4245" s="141"/>
    </row>
    <row r="4246" spans="1:11" x14ac:dyDescent="0.25">
      <c r="A4246" s="148"/>
      <c r="B4246" s="148"/>
      <c r="C4246" s="148"/>
      <c r="D4246" s="148"/>
      <c r="E4246" s="141"/>
      <c r="F4246" s="141"/>
      <c r="G4246" s="141"/>
      <c r="H4246" s="141"/>
      <c r="I4246" s="141"/>
      <c r="J4246" s="141"/>
      <c r="K4246" s="141"/>
    </row>
    <row r="4247" spans="1:11" x14ac:dyDescent="0.25">
      <c r="A4247" s="148"/>
      <c r="B4247" s="148"/>
      <c r="C4247" s="148"/>
      <c r="D4247" s="148"/>
      <c r="E4247" s="141"/>
      <c r="F4247" s="141"/>
      <c r="G4247" s="141"/>
      <c r="H4247" s="141"/>
      <c r="I4247" s="141"/>
      <c r="J4247" s="141"/>
      <c r="K4247" s="141"/>
    </row>
    <row r="4248" spans="1:11" x14ac:dyDescent="0.25">
      <c r="A4248" s="148"/>
      <c r="B4248" s="148"/>
      <c r="C4248" s="148"/>
      <c r="D4248" s="148"/>
      <c r="E4248" s="141"/>
      <c r="F4248" s="141"/>
      <c r="G4248" s="141"/>
      <c r="H4248" s="141"/>
      <c r="I4248" s="141"/>
      <c r="J4248" s="141"/>
      <c r="K4248" s="141"/>
    </row>
    <row r="4249" spans="1:11" x14ac:dyDescent="0.25">
      <c r="A4249" s="148"/>
      <c r="B4249" s="148"/>
      <c r="C4249" s="148"/>
      <c r="D4249" s="148"/>
      <c r="E4249" s="141"/>
      <c r="F4249" s="141"/>
      <c r="G4249" s="141"/>
      <c r="H4249" s="141"/>
      <c r="I4249" s="141"/>
      <c r="J4249" s="141"/>
      <c r="K4249" s="141"/>
    </row>
    <row r="4250" spans="1:11" x14ac:dyDescent="0.25">
      <c r="A4250" s="148"/>
      <c r="B4250" s="148"/>
      <c r="C4250" s="148"/>
      <c r="D4250" s="148"/>
      <c r="E4250" s="141"/>
      <c r="F4250" s="141"/>
      <c r="G4250" s="141"/>
      <c r="H4250" s="141"/>
      <c r="I4250" s="141"/>
      <c r="J4250" s="141"/>
      <c r="K4250" s="141"/>
    </row>
    <row r="4251" spans="1:11" x14ac:dyDescent="0.25">
      <c r="A4251" s="148"/>
      <c r="B4251" s="148"/>
      <c r="C4251" s="148"/>
      <c r="D4251" s="148"/>
      <c r="E4251" s="141"/>
      <c r="F4251" s="141"/>
      <c r="G4251" s="141"/>
      <c r="H4251" s="141"/>
      <c r="I4251" s="141"/>
      <c r="J4251" s="141"/>
      <c r="K4251" s="141"/>
    </row>
    <row r="4252" spans="1:11" x14ac:dyDescent="0.25">
      <c r="A4252" s="148"/>
      <c r="B4252" s="148"/>
      <c r="C4252" s="148"/>
      <c r="D4252" s="148"/>
      <c r="E4252" s="141"/>
      <c r="F4252" s="141"/>
      <c r="G4252" s="141"/>
      <c r="H4252" s="141"/>
      <c r="I4252" s="141"/>
      <c r="J4252" s="141"/>
      <c r="K4252" s="141"/>
    </row>
    <row r="4253" spans="1:11" x14ac:dyDescent="0.25">
      <c r="A4253" s="148"/>
      <c r="B4253" s="148"/>
      <c r="C4253" s="148"/>
      <c r="D4253" s="148"/>
      <c r="E4253" s="141"/>
      <c r="F4253" s="141"/>
      <c r="G4253" s="141"/>
      <c r="H4253" s="141"/>
      <c r="I4253" s="141"/>
      <c r="J4253" s="141"/>
      <c r="K4253" s="141"/>
    </row>
    <row r="4254" spans="1:11" x14ac:dyDescent="0.25">
      <c r="A4254" s="148"/>
      <c r="B4254" s="148"/>
      <c r="C4254" s="148"/>
      <c r="D4254" s="148"/>
      <c r="E4254" s="141"/>
      <c r="F4254" s="141"/>
      <c r="G4254" s="141"/>
      <c r="H4254" s="141"/>
      <c r="I4254" s="141"/>
      <c r="J4254" s="141"/>
      <c r="K4254" s="141"/>
    </row>
    <row r="4255" spans="1:11" x14ac:dyDescent="0.25">
      <c r="A4255" s="148"/>
      <c r="B4255" s="148"/>
      <c r="C4255" s="148"/>
      <c r="D4255" s="148"/>
      <c r="E4255" s="141"/>
      <c r="F4255" s="141"/>
      <c r="G4255" s="141"/>
      <c r="H4255" s="141"/>
      <c r="I4255" s="141"/>
      <c r="J4255" s="141"/>
      <c r="K4255" s="141"/>
    </row>
    <row r="4256" spans="1:11" x14ac:dyDescent="0.25">
      <c r="A4256" s="148"/>
      <c r="B4256" s="148"/>
      <c r="C4256" s="148"/>
      <c r="D4256" s="148"/>
      <c r="E4256" s="141"/>
      <c r="F4256" s="141"/>
      <c r="G4256" s="141"/>
      <c r="H4256" s="141"/>
      <c r="I4256" s="141"/>
      <c r="J4256" s="141"/>
      <c r="K4256" s="141"/>
    </row>
    <row r="4257" spans="1:11" x14ac:dyDescent="0.25">
      <c r="A4257" s="148"/>
      <c r="B4257" s="148"/>
      <c r="C4257" s="148"/>
      <c r="D4257" s="148"/>
      <c r="E4257" s="141"/>
      <c r="F4257" s="141"/>
      <c r="G4257" s="141"/>
      <c r="H4257" s="141"/>
      <c r="I4257" s="141"/>
      <c r="J4257" s="141"/>
      <c r="K4257" s="141"/>
    </row>
    <row r="4258" spans="1:11" x14ac:dyDescent="0.25">
      <c r="A4258" s="148"/>
      <c r="B4258" s="148"/>
      <c r="C4258" s="148"/>
      <c r="D4258" s="148"/>
      <c r="E4258" s="141"/>
      <c r="F4258" s="141"/>
      <c r="G4258" s="141"/>
      <c r="H4258" s="141"/>
      <c r="I4258" s="141"/>
      <c r="J4258" s="141"/>
      <c r="K4258" s="141"/>
    </row>
    <row r="4259" spans="1:11" x14ac:dyDescent="0.25">
      <c r="A4259" s="148"/>
      <c r="B4259" s="148"/>
      <c r="C4259" s="148"/>
      <c r="D4259" s="148"/>
      <c r="E4259" s="141"/>
      <c r="F4259" s="141"/>
      <c r="G4259" s="141"/>
      <c r="H4259" s="141"/>
      <c r="I4259" s="141"/>
      <c r="J4259" s="141"/>
      <c r="K4259" s="141"/>
    </row>
    <row r="4260" spans="1:11" x14ac:dyDescent="0.25">
      <c r="A4260" s="148"/>
      <c r="B4260" s="148"/>
      <c r="C4260" s="148"/>
      <c r="D4260" s="148"/>
      <c r="E4260" s="141"/>
      <c r="F4260" s="141"/>
      <c r="G4260" s="141"/>
      <c r="H4260" s="141"/>
      <c r="I4260" s="141"/>
      <c r="J4260" s="141"/>
      <c r="K4260" s="141"/>
    </row>
    <row r="4261" spans="1:11" x14ac:dyDescent="0.25">
      <c r="A4261" s="148"/>
      <c r="B4261" s="148"/>
      <c r="C4261" s="148"/>
      <c r="D4261" s="148"/>
      <c r="E4261" s="141"/>
      <c r="F4261" s="141"/>
      <c r="G4261" s="141"/>
      <c r="H4261" s="141"/>
      <c r="I4261" s="141"/>
      <c r="J4261" s="141"/>
      <c r="K4261" s="141"/>
    </row>
    <row r="4262" spans="1:11" x14ac:dyDescent="0.25">
      <c r="A4262" s="148"/>
      <c r="B4262" s="148"/>
      <c r="C4262" s="148"/>
      <c r="D4262" s="148"/>
      <c r="E4262" s="141"/>
      <c r="F4262" s="141"/>
      <c r="G4262" s="141"/>
      <c r="H4262" s="141"/>
      <c r="I4262" s="141"/>
      <c r="J4262" s="141"/>
      <c r="K4262" s="141"/>
    </row>
    <row r="4263" spans="1:11" x14ac:dyDescent="0.25">
      <c r="A4263" s="148"/>
      <c r="B4263" s="148"/>
      <c r="C4263" s="148"/>
      <c r="D4263" s="148"/>
      <c r="E4263" s="141"/>
      <c r="F4263" s="141"/>
      <c r="G4263" s="141"/>
      <c r="H4263" s="141"/>
      <c r="I4263" s="141"/>
      <c r="J4263" s="141"/>
      <c r="K4263" s="141"/>
    </row>
    <row r="4264" spans="1:11" x14ac:dyDescent="0.25">
      <c r="A4264" s="148"/>
      <c r="B4264" s="148"/>
      <c r="C4264" s="148"/>
      <c r="D4264" s="148"/>
      <c r="E4264" s="141"/>
      <c r="F4264" s="141"/>
      <c r="G4264" s="141"/>
      <c r="H4264" s="141"/>
      <c r="I4264" s="141"/>
      <c r="J4264" s="141"/>
      <c r="K4264" s="141"/>
    </row>
    <row r="4265" spans="1:11" x14ac:dyDescent="0.25">
      <c r="A4265" s="148"/>
      <c r="B4265" s="148"/>
      <c r="C4265" s="148"/>
      <c r="D4265" s="148"/>
      <c r="E4265" s="141"/>
      <c r="F4265" s="141"/>
      <c r="G4265" s="141"/>
      <c r="H4265" s="141"/>
      <c r="I4265" s="141"/>
      <c r="J4265" s="141"/>
      <c r="K4265" s="141"/>
    </row>
    <row r="4266" spans="1:11" x14ac:dyDescent="0.25">
      <c r="A4266" s="148"/>
      <c r="B4266" s="148"/>
      <c r="C4266" s="148"/>
      <c r="D4266" s="148"/>
      <c r="E4266" s="141"/>
      <c r="F4266" s="141"/>
      <c r="G4266" s="141"/>
      <c r="H4266" s="141"/>
      <c r="I4266" s="141"/>
      <c r="J4266" s="141"/>
      <c r="K4266" s="141"/>
    </row>
    <row r="4267" spans="1:11" x14ac:dyDescent="0.25">
      <c r="A4267" s="148"/>
      <c r="B4267" s="148"/>
      <c r="C4267" s="148"/>
      <c r="D4267" s="148"/>
      <c r="E4267" s="141"/>
      <c r="F4267" s="141"/>
      <c r="G4267" s="141"/>
      <c r="H4267" s="141"/>
      <c r="I4267" s="141"/>
      <c r="J4267" s="141"/>
      <c r="K4267" s="141"/>
    </row>
    <row r="4268" spans="1:11" x14ac:dyDescent="0.25">
      <c r="A4268" s="148"/>
      <c r="B4268" s="148"/>
      <c r="C4268" s="148"/>
      <c r="D4268" s="148"/>
      <c r="E4268" s="141"/>
      <c r="F4268" s="141"/>
      <c r="G4268" s="141"/>
      <c r="H4268" s="141"/>
      <c r="I4268" s="141"/>
      <c r="J4268" s="141"/>
      <c r="K4268" s="141"/>
    </row>
    <row r="4269" spans="1:11" x14ac:dyDescent="0.25">
      <c r="A4269" s="148"/>
      <c r="B4269" s="148"/>
      <c r="C4269" s="148"/>
      <c r="D4269" s="148"/>
      <c r="E4269" s="141"/>
      <c r="F4269" s="141"/>
      <c r="G4269" s="141"/>
      <c r="H4269" s="141"/>
      <c r="I4269" s="141"/>
      <c r="J4269" s="141"/>
      <c r="K4269" s="141"/>
    </row>
    <row r="4270" spans="1:11" x14ac:dyDescent="0.25">
      <c r="A4270" s="148"/>
      <c r="B4270" s="148"/>
      <c r="C4270" s="148"/>
      <c r="D4270" s="148"/>
      <c r="E4270" s="141"/>
      <c r="F4270" s="141"/>
      <c r="G4270" s="141"/>
      <c r="H4270" s="141"/>
      <c r="I4270" s="141"/>
      <c r="J4270" s="141"/>
      <c r="K4270" s="141"/>
    </row>
    <row r="4271" spans="1:11" x14ac:dyDescent="0.25">
      <c r="A4271" s="148"/>
      <c r="B4271" s="148"/>
      <c r="C4271" s="148"/>
      <c r="D4271" s="148"/>
      <c r="E4271" s="141"/>
      <c r="F4271" s="141"/>
      <c r="G4271" s="141"/>
      <c r="H4271" s="141"/>
      <c r="I4271" s="141"/>
      <c r="J4271" s="141"/>
      <c r="K4271" s="141"/>
    </row>
    <row r="4272" spans="1:11" x14ac:dyDescent="0.25">
      <c r="A4272" s="148"/>
      <c r="B4272" s="148"/>
      <c r="C4272" s="148"/>
      <c r="D4272" s="148"/>
      <c r="E4272" s="141"/>
      <c r="F4272" s="141"/>
      <c r="G4272" s="141"/>
      <c r="H4272" s="141"/>
      <c r="I4272" s="141"/>
      <c r="J4272" s="141"/>
      <c r="K4272" s="141"/>
    </row>
    <row r="4273" spans="1:11" x14ac:dyDescent="0.25">
      <c r="A4273" s="148"/>
      <c r="B4273" s="148"/>
      <c r="C4273" s="148"/>
      <c r="D4273" s="148"/>
      <c r="E4273" s="141"/>
      <c r="F4273" s="141"/>
      <c r="G4273" s="141"/>
      <c r="H4273" s="141"/>
      <c r="I4273" s="141"/>
      <c r="J4273" s="141"/>
      <c r="K4273" s="141"/>
    </row>
    <row r="4274" spans="1:11" x14ac:dyDescent="0.25">
      <c r="A4274" s="148"/>
      <c r="B4274" s="148"/>
      <c r="C4274" s="148"/>
      <c r="D4274" s="148"/>
      <c r="E4274" s="141"/>
      <c r="F4274" s="141"/>
      <c r="G4274" s="141"/>
      <c r="H4274" s="141"/>
      <c r="I4274" s="141"/>
      <c r="J4274" s="141"/>
      <c r="K4274" s="141"/>
    </row>
    <row r="4275" spans="1:11" x14ac:dyDescent="0.25">
      <c r="A4275" s="148"/>
      <c r="B4275" s="148"/>
      <c r="C4275" s="148"/>
      <c r="D4275" s="148"/>
      <c r="E4275" s="141"/>
      <c r="F4275" s="141"/>
      <c r="G4275" s="141"/>
      <c r="H4275" s="141"/>
      <c r="I4275" s="141"/>
      <c r="J4275" s="141"/>
      <c r="K4275" s="141"/>
    </row>
    <row r="4276" spans="1:11" x14ac:dyDescent="0.25">
      <c r="A4276" s="148"/>
      <c r="B4276" s="148"/>
      <c r="C4276" s="148"/>
      <c r="D4276" s="148"/>
      <c r="E4276" s="141"/>
      <c r="F4276" s="141"/>
      <c r="G4276" s="141"/>
      <c r="H4276" s="141"/>
      <c r="I4276" s="141"/>
      <c r="J4276" s="141"/>
      <c r="K4276" s="141"/>
    </row>
    <row r="4277" spans="1:11" x14ac:dyDescent="0.25">
      <c r="A4277" s="148"/>
      <c r="B4277" s="148"/>
      <c r="C4277" s="148"/>
      <c r="D4277" s="148"/>
      <c r="E4277" s="141"/>
      <c r="F4277" s="141"/>
      <c r="G4277" s="141"/>
      <c r="H4277" s="141"/>
      <c r="I4277" s="141"/>
      <c r="J4277" s="141"/>
      <c r="K4277" s="141"/>
    </row>
    <row r="4278" spans="1:11" x14ac:dyDescent="0.25">
      <c r="A4278" s="148"/>
      <c r="B4278" s="148"/>
      <c r="C4278" s="148"/>
      <c r="D4278" s="148"/>
      <c r="E4278" s="141"/>
      <c r="F4278" s="141"/>
      <c r="G4278" s="141"/>
      <c r="H4278" s="141"/>
      <c r="I4278" s="141"/>
      <c r="J4278" s="141"/>
      <c r="K4278" s="141"/>
    </row>
    <row r="4279" spans="1:11" x14ac:dyDescent="0.25">
      <c r="A4279" s="148"/>
      <c r="B4279" s="148"/>
      <c r="C4279" s="148"/>
      <c r="D4279" s="148"/>
      <c r="E4279" s="141"/>
      <c r="F4279" s="141"/>
      <c r="G4279" s="141"/>
      <c r="H4279" s="141"/>
      <c r="I4279" s="141"/>
      <c r="J4279" s="141"/>
      <c r="K4279" s="141"/>
    </row>
    <row r="4280" spans="1:11" x14ac:dyDescent="0.25">
      <c r="A4280" s="148"/>
      <c r="B4280" s="148"/>
      <c r="C4280" s="148"/>
      <c r="D4280" s="148"/>
      <c r="E4280" s="141"/>
      <c r="F4280" s="141"/>
      <c r="G4280" s="141"/>
      <c r="H4280" s="141"/>
      <c r="I4280" s="141"/>
      <c r="J4280" s="141"/>
      <c r="K4280" s="141"/>
    </row>
    <row r="4281" spans="1:11" x14ac:dyDescent="0.25">
      <c r="A4281" s="148"/>
      <c r="B4281" s="148"/>
      <c r="C4281" s="148"/>
      <c r="D4281" s="148"/>
      <c r="E4281" s="141"/>
      <c r="F4281" s="141"/>
      <c r="G4281" s="141"/>
      <c r="H4281" s="141"/>
      <c r="I4281" s="141"/>
      <c r="J4281" s="141"/>
      <c r="K4281" s="141"/>
    </row>
    <row r="4282" spans="1:11" x14ac:dyDescent="0.25">
      <c r="A4282" s="148"/>
      <c r="B4282" s="148"/>
      <c r="C4282" s="148"/>
      <c r="D4282" s="148"/>
      <c r="E4282" s="141"/>
      <c r="F4282" s="141"/>
      <c r="G4282" s="141"/>
      <c r="H4282" s="141"/>
      <c r="I4282" s="141"/>
      <c r="J4282" s="141"/>
      <c r="K4282" s="141"/>
    </row>
    <row r="4283" spans="1:11" x14ac:dyDescent="0.25">
      <c r="A4283" s="148"/>
      <c r="B4283" s="148"/>
      <c r="C4283" s="148"/>
      <c r="D4283" s="148"/>
      <c r="E4283" s="141"/>
      <c r="F4283" s="141"/>
      <c r="G4283" s="141"/>
      <c r="H4283" s="141"/>
      <c r="I4283" s="141"/>
      <c r="J4283" s="141"/>
      <c r="K4283" s="141"/>
    </row>
    <row r="4284" spans="1:11" x14ac:dyDescent="0.25">
      <c r="A4284" s="148"/>
      <c r="B4284" s="148"/>
      <c r="C4284" s="148"/>
      <c r="D4284" s="148"/>
      <c r="E4284" s="141"/>
      <c r="F4284" s="141"/>
      <c r="G4284" s="141"/>
      <c r="H4284" s="141"/>
      <c r="I4284" s="141"/>
      <c r="J4284" s="141"/>
      <c r="K4284" s="141"/>
    </row>
    <row r="4285" spans="1:11" x14ac:dyDescent="0.25">
      <c r="A4285" s="148"/>
      <c r="B4285" s="148"/>
      <c r="C4285" s="148"/>
      <c r="D4285" s="148"/>
      <c r="E4285" s="141"/>
      <c r="F4285" s="141"/>
      <c r="G4285" s="141"/>
      <c r="H4285" s="141"/>
      <c r="I4285" s="141"/>
      <c r="J4285" s="141"/>
      <c r="K4285" s="141"/>
    </row>
    <row r="4286" spans="1:11" x14ac:dyDescent="0.25">
      <c r="A4286" s="148"/>
      <c r="B4286" s="148"/>
      <c r="C4286" s="148"/>
      <c r="D4286" s="148"/>
      <c r="E4286" s="141"/>
      <c r="F4286" s="141"/>
      <c r="G4286" s="141"/>
      <c r="H4286" s="141"/>
      <c r="I4286" s="141"/>
      <c r="J4286" s="141"/>
      <c r="K4286" s="141"/>
    </row>
    <row r="4287" spans="1:11" x14ac:dyDescent="0.25">
      <c r="A4287" s="148"/>
      <c r="B4287" s="148"/>
      <c r="C4287" s="148"/>
      <c r="D4287" s="148"/>
      <c r="E4287" s="141"/>
      <c r="F4287" s="141"/>
      <c r="G4287" s="141"/>
      <c r="H4287" s="141"/>
      <c r="I4287" s="141"/>
      <c r="J4287" s="141"/>
      <c r="K4287" s="141"/>
    </row>
    <row r="4288" spans="1:11" x14ac:dyDescent="0.25">
      <c r="A4288" s="148"/>
      <c r="B4288" s="148"/>
      <c r="C4288" s="148"/>
      <c r="D4288" s="148"/>
      <c r="E4288" s="141"/>
      <c r="F4288" s="141"/>
      <c r="G4288" s="141"/>
      <c r="H4288" s="141"/>
      <c r="I4288" s="141"/>
      <c r="J4288" s="141"/>
      <c r="K4288" s="141"/>
    </row>
    <row r="4289" spans="1:11" x14ac:dyDescent="0.25">
      <c r="A4289" s="148"/>
      <c r="B4289" s="148"/>
      <c r="C4289" s="148"/>
      <c r="D4289" s="148"/>
      <c r="E4289" s="141"/>
      <c r="F4289" s="141"/>
      <c r="G4289" s="141"/>
      <c r="H4289" s="141"/>
      <c r="I4289" s="141"/>
      <c r="J4289" s="141"/>
      <c r="K4289" s="141"/>
    </row>
    <row r="4290" spans="1:11" x14ac:dyDescent="0.25">
      <c r="A4290" s="148"/>
      <c r="B4290" s="148"/>
      <c r="C4290" s="148"/>
      <c r="D4290" s="148"/>
      <c r="E4290" s="141"/>
      <c r="F4290" s="141"/>
      <c r="G4290" s="141"/>
      <c r="H4290" s="141"/>
      <c r="I4290" s="141"/>
      <c r="J4290" s="141"/>
      <c r="K4290" s="141"/>
    </row>
    <row r="4291" spans="1:11" x14ac:dyDescent="0.25">
      <c r="A4291" s="148"/>
      <c r="B4291" s="148"/>
      <c r="C4291" s="148"/>
      <c r="D4291" s="148"/>
      <c r="E4291" s="141"/>
      <c r="F4291" s="141"/>
      <c r="G4291" s="141"/>
      <c r="H4291" s="141"/>
      <c r="I4291" s="141"/>
      <c r="J4291" s="141"/>
      <c r="K4291" s="141"/>
    </row>
    <row r="4292" spans="1:11" x14ac:dyDescent="0.25">
      <c r="A4292" s="148"/>
      <c r="B4292" s="148"/>
      <c r="C4292" s="148"/>
      <c r="D4292" s="148"/>
      <c r="E4292" s="141"/>
      <c r="F4292" s="141"/>
      <c r="G4292" s="141"/>
      <c r="H4292" s="141"/>
      <c r="I4292" s="141"/>
      <c r="J4292" s="141"/>
      <c r="K4292" s="141"/>
    </row>
    <row r="4293" spans="1:11" x14ac:dyDescent="0.25">
      <c r="A4293" s="148"/>
      <c r="B4293" s="148"/>
      <c r="C4293" s="148"/>
      <c r="D4293" s="148"/>
      <c r="E4293" s="141"/>
      <c r="F4293" s="141"/>
      <c r="G4293" s="141"/>
      <c r="H4293" s="141"/>
      <c r="I4293" s="141"/>
      <c r="J4293" s="141"/>
      <c r="K4293" s="141"/>
    </row>
    <row r="4294" spans="1:11" x14ac:dyDescent="0.25">
      <c r="A4294" s="148"/>
      <c r="B4294" s="148"/>
      <c r="C4294" s="148"/>
      <c r="D4294" s="148"/>
      <c r="E4294" s="141"/>
      <c r="F4294" s="141"/>
      <c r="G4294" s="141"/>
      <c r="H4294" s="141"/>
      <c r="I4294" s="141"/>
      <c r="J4294" s="141"/>
      <c r="K4294" s="141"/>
    </row>
    <row r="4295" spans="1:11" x14ac:dyDescent="0.25">
      <c r="A4295" s="148"/>
      <c r="B4295" s="148"/>
      <c r="C4295" s="148"/>
      <c r="D4295" s="148"/>
      <c r="E4295" s="141"/>
      <c r="F4295" s="141"/>
      <c r="G4295" s="141"/>
      <c r="H4295" s="141"/>
      <c r="I4295" s="141"/>
      <c r="J4295" s="141"/>
      <c r="K4295" s="141"/>
    </row>
    <row r="4296" spans="1:11" x14ac:dyDescent="0.25">
      <c r="A4296" s="148"/>
      <c r="B4296" s="148"/>
      <c r="C4296" s="148"/>
      <c r="D4296" s="148"/>
      <c r="E4296" s="141"/>
      <c r="F4296" s="141"/>
      <c r="G4296" s="141"/>
      <c r="H4296" s="141"/>
      <c r="I4296" s="141"/>
      <c r="J4296" s="141"/>
      <c r="K4296" s="141"/>
    </row>
    <row r="4297" spans="1:11" x14ac:dyDescent="0.25">
      <c r="A4297" s="148"/>
      <c r="B4297" s="148"/>
      <c r="C4297" s="148"/>
      <c r="D4297" s="148"/>
      <c r="E4297" s="141"/>
      <c r="F4297" s="141"/>
      <c r="G4297" s="141"/>
      <c r="H4297" s="141"/>
      <c r="I4297" s="141"/>
      <c r="J4297" s="141"/>
      <c r="K4297" s="141"/>
    </row>
    <row r="4298" spans="1:11" x14ac:dyDescent="0.25">
      <c r="A4298" s="148"/>
      <c r="B4298" s="148"/>
      <c r="C4298" s="148"/>
      <c r="D4298" s="148"/>
      <c r="E4298" s="141"/>
      <c r="F4298" s="141"/>
      <c r="G4298" s="141"/>
      <c r="H4298" s="141"/>
      <c r="I4298" s="141"/>
      <c r="J4298" s="141"/>
      <c r="K4298" s="141"/>
    </row>
    <row r="4299" spans="1:11" x14ac:dyDescent="0.25">
      <c r="A4299" s="148"/>
      <c r="B4299" s="148"/>
      <c r="C4299" s="148"/>
      <c r="D4299" s="148"/>
      <c r="E4299" s="141"/>
      <c r="F4299" s="141"/>
      <c r="G4299" s="141"/>
      <c r="H4299" s="141"/>
      <c r="I4299" s="141"/>
      <c r="J4299" s="141"/>
      <c r="K4299" s="141"/>
    </row>
    <row r="4300" spans="1:11" x14ac:dyDescent="0.25">
      <c r="A4300" s="148"/>
      <c r="B4300" s="148"/>
      <c r="C4300" s="148"/>
      <c r="D4300" s="148"/>
      <c r="E4300" s="141"/>
      <c r="F4300" s="141"/>
      <c r="G4300" s="141"/>
      <c r="H4300" s="141"/>
      <c r="I4300" s="141"/>
      <c r="J4300" s="141"/>
      <c r="K4300" s="141"/>
    </row>
    <row r="4301" spans="1:11" x14ac:dyDescent="0.25">
      <c r="A4301" s="148"/>
      <c r="B4301" s="148"/>
      <c r="C4301" s="148"/>
      <c r="D4301" s="148"/>
      <c r="E4301" s="141"/>
      <c r="F4301" s="141"/>
      <c r="G4301" s="141"/>
      <c r="H4301" s="141"/>
      <c r="I4301" s="141"/>
      <c r="J4301" s="141"/>
      <c r="K4301" s="141"/>
    </row>
    <row r="4302" spans="1:11" x14ac:dyDescent="0.25">
      <c r="A4302" s="148"/>
      <c r="B4302" s="148"/>
      <c r="C4302" s="148"/>
      <c r="D4302" s="148"/>
      <c r="E4302" s="141"/>
      <c r="F4302" s="141"/>
      <c r="G4302" s="141"/>
      <c r="H4302" s="141"/>
      <c r="I4302" s="141"/>
      <c r="J4302" s="141"/>
      <c r="K4302" s="141"/>
    </row>
    <row r="4303" spans="1:11" x14ac:dyDescent="0.25">
      <c r="A4303" s="148"/>
      <c r="B4303" s="148"/>
      <c r="C4303" s="148"/>
      <c r="D4303" s="148"/>
      <c r="E4303" s="141"/>
      <c r="F4303" s="141"/>
      <c r="G4303" s="141"/>
      <c r="H4303" s="141"/>
      <c r="I4303" s="141"/>
      <c r="J4303" s="141"/>
      <c r="K4303" s="141"/>
    </row>
    <row r="4304" spans="1:11" x14ac:dyDescent="0.25">
      <c r="A4304" s="148"/>
      <c r="B4304" s="148"/>
      <c r="C4304" s="148"/>
      <c r="D4304" s="148"/>
      <c r="E4304" s="141"/>
      <c r="F4304" s="141"/>
      <c r="G4304" s="141"/>
      <c r="H4304" s="141"/>
      <c r="I4304" s="141"/>
      <c r="J4304" s="141"/>
      <c r="K4304" s="141"/>
    </row>
    <row r="4305" spans="1:11" x14ac:dyDescent="0.25">
      <c r="A4305" s="148"/>
      <c r="B4305" s="148"/>
      <c r="C4305" s="148"/>
      <c r="D4305" s="148"/>
      <c r="E4305" s="141"/>
      <c r="F4305" s="141"/>
      <c r="G4305" s="141"/>
      <c r="H4305" s="141"/>
      <c r="I4305" s="141"/>
      <c r="J4305" s="141"/>
      <c r="K4305" s="141"/>
    </row>
    <row r="4306" spans="1:11" x14ac:dyDescent="0.25">
      <c r="A4306" s="148"/>
      <c r="B4306" s="148"/>
      <c r="C4306" s="148"/>
      <c r="D4306" s="148"/>
      <c r="E4306" s="141"/>
      <c r="F4306" s="141"/>
      <c r="G4306" s="141"/>
      <c r="H4306" s="141"/>
      <c r="I4306" s="141"/>
      <c r="J4306" s="141"/>
      <c r="K4306" s="141"/>
    </row>
    <row r="4307" spans="1:11" x14ac:dyDescent="0.25">
      <c r="A4307" s="148"/>
      <c r="B4307" s="148"/>
      <c r="C4307" s="148"/>
      <c r="D4307" s="148"/>
      <c r="E4307" s="141"/>
      <c r="F4307" s="141"/>
      <c r="G4307" s="141"/>
      <c r="H4307" s="141"/>
      <c r="I4307" s="141"/>
      <c r="J4307" s="141"/>
      <c r="K4307" s="141"/>
    </row>
    <row r="4308" spans="1:11" x14ac:dyDescent="0.25">
      <c r="A4308" s="148"/>
      <c r="B4308" s="148"/>
      <c r="C4308" s="148"/>
      <c r="D4308" s="148"/>
      <c r="E4308" s="141"/>
      <c r="F4308" s="141"/>
      <c r="G4308" s="141"/>
      <c r="H4308" s="141"/>
      <c r="I4308" s="141"/>
      <c r="J4308" s="141"/>
      <c r="K4308" s="141"/>
    </row>
    <row r="4309" spans="1:11" x14ac:dyDescent="0.25">
      <c r="A4309" s="148"/>
      <c r="B4309" s="148"/>
      <c r="C4309" s="148"/>
      <c r="D4309" s="148"/>
      <c r="E4309" s="141"/>
      <c r="F4309" s="141"/>
      <c r="G4309" s="141"/>
      <c r="H4309" s="141"/>
      <c r="I4309" s="141"/>
      <c r="J4309" s="141"/>
      <c r="K4309" s="141"/>
    </row>
    <row r="4310" spans="1:11" x14ac:dyDescent="0.25">
      <c r="A4310" s="148"/>
      <c r="B4310" s="148"/>
      <c r="C4310" s="148"/>
      <c r="D4310" s="148"/>
      <c r="E4310" s="141"/>
      <c r="F4310" s="141"/>
      <c r="G4310" s="141"/>
      <c r="H4310" s="141"/>
      <c r="I4310" s="141"/>
      <c r="J4310" s="141"/>
      <c r="K4310" s="141"/>
    </row>
    <row r="4311" spans="1:11" x14ac:dyDescent="0.25">
      <c r="A4311" s="148"/>
      <c r="B4311" s="148"/>
      <c r="C4311" s="148"/>
      <c r="D4311" s="148"/>
      <c r="E4311" s="141"/>
      <c r="F4311" s="141"/>
      <c r="G4311" s="141"/>
      <c r="H4311" s="141"/>
      <c r="I4311" s="141"/>
      <c r="J4311" s="141"/>
      <c r="K4311" s="141"/>
    </row>
    <row r="4312" spans="1:11" x14ac:dyDescent="0.25">
      <c r="A4312" s="148"/>
      <c r="B4312" s="148"/>
      <c r="C4312" s="148"/>
      <c r="D4312" s="148"/>
      <c r="E4312" s="141"/>
      <c r="F4312" s="141"/>
      <c r="G4312" s="141"/>
      <c r="H4312" s="141"/>
      <c r="I4312" s="141"/>
      <c r="J4312" s="141"/>
      <c r="K4312" s="141"/>
    </row>
    <row r="4313" spans="1:11" x14ac:dyDescent="0.25">
      <c r="A4313" s="148"/>
      <c r="B4313" s="148"/>
      <c r="C4313" s="148"/>
      <c r="D4313" s="148"/>
      <c r="E4313" s="141"/>
      <c r="F4313" s="141"/>
      <c r="G4313" s="141"/>
      <c r="H4313" s="141"/>
      <c r="I4313" s="141"/>
      <c r="J4313" s="141"/>
      <c r="K4313" s="141"/>
    </row>
    <row r="4314" spans="1:11" x14ac:dyDescent="0.25">
      <c r="A4314" s="148"/>
      <c r="B4314" s="148"/>
      <c r="C4314" s="148"/>
      <c r="D4314" s="148"/>
      <c r="E4314" s="141"/>
      <c r="F4314" s="141"/>
      <c r="G4314" s="141"/>
      <c r="H4314" s="141"/>
      <c r="I4314" s="141"/>
      <c r="J4314" s="141"/>
      <c r="K4314" s="141"/>
    </row>
    <row r="4315" spans="1:11" x14ac:dyDescent="0.25">
      <c r="A4315" s="148"/>
      <c r="B4315" s="148"/>
      <c r="C4315" s="148"/>
      <c r="D4315" s="148"/>
      <c r="E4315" s="141"/>
      <c r="F4315" s="141"/>
      <c r="G4315" s="141"/>
      <c r="H4315" s="141"/>
      <c r="I4315" s="141"/>
      <c r="J4315" s="141"/>
      <c r="K4315" s="141"/>
    </row>
    <row r="4316" spans="1:11" x14ac:dyDescent="0.25">
      <c r="A4316" s="148"/>
      <c r="B4316" s="148"/>
      <c r="C4316" s="148"/>
      <c r="D4316" s="148"/>
      <c r="E4316" s="141"/>
      <c r="F4316" s="141"/>
      <c r="G4316" s="141"/>
      <c r="H4316" s="141"/>
      <c r="I4316" s="141"/>
      <c r="J4316" s="141"/>
      <c r="K4316" s="141"/>
    </row>
    <row r="4317" spans="1:11" x14ac:dyDescent="0.25">
      <c r="A4317" s="148"/>
      <c r="B4317" s="148"/>
      <c r="C4317" s="148"/>
      <c r="D4317" s="148"/>
      <c r="E4317" s="141"/>
      <c r="F4317" s="141"/>
      <c r="G4317" s="141"/>
      <c r="H4317" s="141"/>
      <c r="I4317" s="141"/>
      <c r="J4317" s="141"/>
      <c r="K4317" s="141"/>
    </row>
    <row r="4318" spans="1:11" x14ac:dyDescent="0.25">
      <c r="A4318" s="148"/>
      <c r="B4318" s="148"/>
      <c r="C4318" s="148"/>
      <c r="D4318" s="148"/>
      <c r="E4318" s="141"/>
      <c r="F4318" s="141"/>
      <c r="G4318" s="141"/>
      <c r="H4318" s="141"/>
      <c r="I4318" s="141"/>
      <c r="J4318" s="141"/>
      <c r="K4318" s="141"/>
    </row>
    <row r="4319" spans="1:11" x14ac:dyDescent="0.25">
      <c r="A4319" s="148"/>
      <c r="B4319" s="148"/>
      <c r="C4319" s="148"/>
      <c r="D4319" s="148"/>
      <c r="E4319" s="141"/>
      <c r="F4319" s="141"/>
      <c r="G4319" s="141"/>
      <c r="H4319" s="141"/>
      <c r="I4319" s="141"/>
      <c r="J4319" s="141"/>
      <c r="K4319" s="141"/>
    </row>
    <row r="4320" spans="1:11" x14ac:dyDescent="0.25">
      <c r="A4320" s="148"/>
      <c r="B4320" s="148"/>
      <c r="C4320" s="148"/>
      <c r="D4320" s="148"/>
      <c r="E4320" s="141"/>
      <c r="F4320" s="141"/>
      <c r="G4320" s="141"/>
      <c r="H4320" s="141"/>
      <c r="I4320" s="141"/>
      <c r="J4320" s="141"/>
      <c r="K4320" s="141"/>
    </row>
    <row r="4321" spans="1:11" x14ac:dyDescent="0.25">
      <c r="A4321" s="148"/>
      <c r="B4321" s="148"/>
      <c r="C4321" s="148"/>
      <c r="D4321" s="148"/>
      <c r="E4321" s="141"/>
      <c r="F4321" s="141"/>
      <c r="G4321" s="141"/>
      <c r="H4321" s="141"/>
      <c r="I4321" s="141"/>
      <c r="J4321" s="141"/>
      <c r="K4321" s="141"/>
    </row>
    <row r="4322" spans="1:11" x14ac:dyDescent="0.25">
      <c r="A4322" s="148"/>
      <c r="B4322" s="148"/>
      <c r="C4322" s="148"/>
      <c r="D4322" s="148"/>
      <c r="E4322" s="141"/>
      <c r="F4322" s="141"/>
      <c r="G4322" s="141"/>
      <c r="H4322" s="141"/>
      <c r="I4322" s="141"/>
      <c r="J4322" s="141"/>
      <c r="K4322" s="141"/>
    </row>
    <row r="4323" spans="1:11" x14ac:dyDescent="0.25">
      <c r="A4323" s="148"/>
      <c r="B4323" s="148"/>
      <c r="C4323" s="148"/>
      <c r="D4323" s="148"/>
      <c r="E4323" s="141"/>
      <c r="F4323" s="141"/>
      <c r="G4323" s="141"/>
      <c r="H4323" s="141"/>
      <c r="I4323" s="141"/>
      <c r="J4323" s="141"/>
      <c r="K4323" s="141"/>
    </row>
    <row r="4324" spans="1:11" x14ac:dyDescent="0.25">
      <c r="A4324" s="148"/>
      <c r="B4324" s="148"/>
      <c r="C4324" s="148"/>
      <c r="D4324" s="148"/>
      <c r="E4324" s="141"/>
      <c r="F4324" s="141"/>
      <c r="G4324" s="141"/>
      <c r="H4324" s="141"/>
      <c r="I4324" s="141"/>
      <c r="J4324" s="141"/>
      <c r="K4324" s="141"/>
    </row>
    <row r="4325" spans="1:11" x14ac:dyDescent="0.25">
      <c r="A4325" s="148"/>
      <c r="B4325" s="148"/>
      <c r="C4325" s="148"/>
      <c r="D4325" s="148"/>
      <c r="E4325" s="141"/>
      <c r="F4325" s="141"/>
      <c r="G4325" s="141"/>
      <c r="H4325" s="141"/>
      <c r="I4325" s="141"/>
      <c r="J4325" s="141"/>
      <c r="K4325" s="141"/>
    </row>
    <row r="4326" spans="1:11" x14ac:dyDescent="0.25">
      <c r="A4326" s="148"/>
      <c r="B4326" s="148"/>
      <c r="C4326" s="148"/>
      <c r="D4326" s="148"/>
      <c r="E4326" s="141"/>
      <c r="F4326" s="141"/>
      <c r="G4326" s="141"/>
      <c r="H4326" s="141"/>
      <c r="I4326" s="141"/>
      <c r="J4326" s="141"/>
      <c r="K4326" s="141"/>
    </row>
    <row r="4327" spans="1:11" x14ac:dyDescent="0.25">
      <c r="A4327" s="148"/>
      <c r="B4327" s="148"/>
      <c r="C4327" s="148"/>
      <c r="D4327" s="148"/>
      <c r="E4327" s="141"/>
      <c r="F4327" s="141"/>
      <c r="G4327" s="141"/>
      <c r="H4327" s="141"/>
      <c r="I4327" s="141"/>
      <c r="J4327" s="141"/>
      <c r="K4327" s="141"/>
    </row>
    <row r="4328" spans="1:11" x14ac:dyDescent="0.25">
      <c r="A4328" s="148"/>
      <c r="B4328" s="148"/>
      <c r="C4328" s="148"/>
      <c r="D4328" s="148"/>
      <c r="E4328" s="141"/>
      <c r="F4328" s="141"/>
      <c r="G4328" s="141"/>
      <c r="H4328" s="141"/>
      <c r="I4328" s="141"/>
      <c r="J4328" s="141"/>
      <c r="K4328" s="141"/>
    </row>
    <row r="4329" spans="1:11" x14ac:dyDescent="0.25">
      <c r="A4329" s="148"/>
      <c r="B4329" s="148"/>
      <c r="C4329" s="148"/>
      <c r="D4329" s="148"/>
      <c r="E4329" s="141"/>
      <c r="F4329" s="141"/>
      <c r="G4329" s="141"/>
      <c r="H4329" s="141"/>
      <c r="I4329" s="141"/>
      <c r="J4329" s="141"/>
      <c r="K4329" s="141"/>
    </row>
    <row r="4330" spans="1:11" x14ac:dyDescent="0.25">
      <c r="A4330" s="148"/>
      <c r="B4330" s="148"/>
      <c r="C4330" s="148"/>
      <c r="D4330" s="148"/>
      <c r="E4330" s="141"/>
      <c r="F4330" s="141"/>
      <c r="G4330" s="141"/>
      <c r="H4330" s="141"/>
      <c r="I4330" s="141"/>
      <c r="J4330" s="141"/>
      <c r="K4330" s="141"/>
    </row>
    <row r="4331" spans="1:11" x14ac:dyDescent="0.25">
      <c r="A4331" s="148"/>
      <c r="B4331" s="148"/>
      <c r="C4331" s="148"/>
      <c r="D4331" s="148"/>
      <c r="E4331" s="141"/>
      <c r="F4331" s="141"/>
      <c r="G4331" s="141"/>
      <c r="H4331" s="141"/>
      <c r="I4331" s="141"/>
      <c r="J4331" s="141"/>
      <c r="K4331" s="141"/>
    </row>
    <row r="4332" spans="1:11" x14ac:dyDescent="0.25">
      <c r="A4332" s="148"/>
      <c r="B4332" s="148"/>
      <c r="C4332" s="148"/>
      <c r="D4332" s="148"/>
      <c r="E4332" s="141"/>
      <c r="F4332" s="141"/>
      <c r="G4332" s="141"/>
      <c r="H4332" s="141"/>
      <c r="I4332" s="141"/>
      <c r="J4332" s="141"/>
      <c r="K4332" s="141"/>
    </row>
    <row r="4333" spans="1:11" x14ac:dyDescent="0.25">
      <c r="A4333" s="148"/>
      <c r="B4333" s="148"/>
      <c r="C4333" s="148"/>
      <c r="D4333" s="148"/>
      <c r="E4333" s="141"/>
      <c r="F4333" s="141"/>
      <c r="G4333" s="141"/>
      <c r="H4333" s="141"/>
      <c r="I4333" s="141"/>
      <c r="J4333" s="141"/>
      <c r="K4333" s="141"/>
    </row>
    <row r="4334" spans="1:11" x14ac:dyDescent="0.25">
      <c r="A4334" s="148"/>
      <c r="B4334" s="148"/>
      <c r="C4334" s="148"/>
      <c r="D4334" s="148"/>
      <c r="E4334" s="141"/>
      <c r="F4334" s="141"/>
      <c r="G4334" s="141"/>
      <c r="H4334" s="141"/>
      <c r="I4334" s="141"/>
      <c r="J4334" s="141"/>
      <c r="K4334" s="141"/>
    </row>
    <row r="4335" spans="1:11" x14ac:dyDescent="0.25">
      <c r="A4335" s="148"/>
      <c r="B4335" s="148"/>
      <c r="C4335" s="148"/>
      <c r="D4335" s="148"/>
      <c r="E4335" s="141"/>
      <c r="F4335" s="141"/>
      <c r="G4335" s="141"/>
      <c r="H4335" s="141"/>
      <c r="I4335" s="141"/>
      <c r="J4335" s="141"/>
      <c r="K4335" s="141"/>
    </row>
    <row r="4336" spans="1:11" x14ac:dyDescent="0.25">
      <c r="A4336" s="148"/>
      <c r="B4336" s="148"/>
      <c r="C4336" s="148"/>
      <c r="D4336" s="148"/>
      <c r="E4336" s="141"/>
      <c r="F4336" s="141"/>
      <c r="G4336" s="141"/>
      <c r="H4336" s="141"/>
      <c r="I4336" s="141"/>
      <c r="J4336" s="141"/>
      <c r="K4336" s="141"/>
    </row>
    <row r="4337" spans="1:11" x14ac:dyDescent="0.25">
      <c r="A4337" s="148"/>
      <c r="B4337" s="148"/>
      <c r="C4337" s="148"/>
      <c r="D4337" s="148"/>
      <c r="E4337" s="141"/>
      <c r="F4337" s="141"/>
      <c r="G4337" s="141"/>
      <c r="H4337" s="141"/>
      <c r="I4337" s="141"/>
      <c r="J4337" s="141"/>
      <c r="K4337" s="141"/>
    </row>
    <row r="4338" spans="1:11" x14ac:dyDescent="0.25">
      <c r="A4338" s="148"/>
      <c r="B4338" s="148"/>
      <c r="C4338" s="148"/>
      <c r="D4338" s="148"/>
      <c r="E4338" s="141"/>
      <c r="F4338" s="141"/>
      <c r="G4338" s="141"/>
      <c r="H4338" s="141"/>
      <c r="I4338" s="141"/>
      <c r="J4338" s="141"/>
      <c r="K4338" s="141"/>
    </row>
    <row r="4339" spans="1:11" x14ac:dyDescent="0.25">
      <c r="A4339" s="148"/>
      <c r="B4339" s="148"/>
      <c r="C4339" s="148"/>
      <c r="D4339" s="148"/>
      <c r="E4339" s="141"/>
      <c r="F4339" s="141"/>
      <c r="G4339" s="141"/>
      <c r="H4339" s="141"/>
      <c r="I4339" s="141"/>
      <c r="J4339" s="141"/>
      <c r="K4339" s="141"/>
    </row>
    <row r="4340" spans="1:11" x14ac:dyDescent="0.25">
      <c r="A4340" s="148"/>
      <c r="B4340" s="148"/>
      <c r="C4340" s="148"/>
      <c r="D4340" s="148"/>
      <c r="E4340" s="141"/>
      <c r="F4340" s="141"/>
      <c r="G4340" s="141"/>
      <c r="H4340" s="141"/>
      <c r="I4340" s="141"/>
      <c r="J4340" s="141"/>
      <c r="K4340" s="141"/>
    </row>
    <row r="4341" spans="1:11" x14ac:dyDescent="0.25">
      <c r="A4341" s="148"/>
      <c r="B4341" s="148"/>
      <c r="C4341" s="148"/>
      <c r="D4341" s="148"/>
      <c r="E4341" s="141"/>
      <c r="F4341" s="141"/>
      <c r="G4341" s="141"/>
      <c r="H4341" s="141"/>
      <c r="I4341" s="141"/>
      <c r="J4341" s="141"/>
      <c r="K4341" s="141"/>
    </row>
    <row r="4342" spans="1:11" x14ac:dyDescent="0.25">
      <c r="A4342" s="148"/>
      <c r="B4342" s="148"/>
      <c r="C4342" s="148"/>
      <c r="D4342" s="148"/>
      <c r="E4342" s="141"/>
      <c r="F4342" s="141"/>
      <c r="G4342" s="141"/>
      <c r="H4342" s="141"/>
      <c r="I4342" s="141"/>
      <c r="J4342" s="141"/>
      <c r="K4342" s="141"/>
    </row>
    <row r="4343" spans="1:11" x14ac:dyDescent="0.25">
      <c r="A4343" s="148"/>
      <c r="B4343" s="148"/>
      <c r="C4343" s="148"/>
      <c r="D4343" s="148"/>
      <c r="E4343" s="141"/>
      <c r="F4343" s="141"/>
      <c r="G4343" s="141"/>
      <c r="H4343" s="141"/>
      <c r="I4343" s="141"/>
      <c r="J4343" s="141"/>
      <c r="K4343" s="141"/>
    </row>
    <row r="4344" spans="1:11" x14ac:dyDescent="0.25">
      <c r="A4344" s="148"/>
      <c r="B4344" s="148"/>
      <c r="C4344" s="148"/>
      <c r="D4344" s="148"/>
      <c r="E4344" s="141"/>
      <c r="F4344" s="141"/>
      <c r="G4344" s="141"/>
      <c r="H4344" s="141"/>
      <c r="I4344" s="141"/>
      <c r="J4344" s="141"/>
      <c r="K4344" s="141"/>
    </row>
    <row r="4345" spans="1:11" x14ac:dyDescent="0.25">
      <c r="A4345" s="148"/>
      <c r="B4345" s="148"/>
      <c r="C4345" s="148"/>
      <c r="D4345" s="148"/>
      <c r="E4345" s="141"/>
      <c r="F4345" s="141"/>
      <c r="G4345" s="141"/>
      <c r="H4345" s="141"/>
      <c r="I4345" s="141"/>
      <c r="J4345" s="141"/>
      <c r="K4345" s="141"/>
    </row>
    <row r="4346" spans="1:11" x14ac:dyDescent="0.25">
      <c r="A4346" s="148"/>
      <c r="B4346" s="148"/>
      <c r="C4346" s="148"/>
      <c r="D4346" s="148"/>
      <c r="E4346" s="141"/>
      <c r="F4346" s="141"/>
      <c r="G4346" s="141"/>
      <c r="H4346" s="141"/>
      <c r="I4346" s="141"/>
      <c r="J4346" s="141"/>
      <c r="K4346" s="141"/>
    </row>
    <row r="4347" spans="1:11" x14ac:dyDescent="0.25">
      <c r="A4347" s="148"/>
      <c r="B4347" s="148"/>
      <c r="C4347" s="148"/>
      <c r="D4347" s="148"/>
      <c r="E4347" s="141"/>
      <c r="F4347" s="141"/>
      <c r="G4347" s="141"/>
      <c r="H4347" s="141"/>
      <c r="I4347" s="141"/>
      <c r="J4347" s="141"/>
      <c r="K4347" s="141"/>
    </row>
    <row r="4348" spans="1:11" x14ac:dyDescent="0.25">
      <c r="A4348" s="148"/>
      <c r="B4348" s="148"/>
      <c r="C4348" s="148"/>
      <c r="D4348" s="148"/>
      <c r="E4348" s="141"/>
      <c r="F4348" s="141"/>
      <c r="G4348" s="141"/>
      <c r="H4348" s="141"/>
      <c r="I4348" s="141"/>
      <c r="J4348" s="141"/>
      <c r="K4348" s="141"/>
    </row>
    <row r="4349" spans="1:11" x14ac:dyDescent="0.25">
      <c r="A4349" s="148"/>
      <c r="B4349" s="148"/>
      <c r="C4349" s="148"/>
      <c r="D4349" s="148"/>
      <c r="E4349" s="141"/>
      <c r="F4349" s="141"/>
      <c r="G4349" s="141"/>
      <c r="H4349" s="141"/>
      <c r="I4349" s="141"/>
      <c r="J4349" s="141"/>
      <c r="K4349" s="141"/>
    </row>
    <row r="4350" spans="1:11" x14ac:dyDescent="0.25">
      <c r="A4350" s="148"/>
      <c r="B4350" s="148"/>
      <c r="C4350" s="148"/>
      <c r="D4350" s="148"/>
      <c r="E4350" s="141"/>
      <c r="F4350" s="141"/>
      <c r="G4350" s="141"/>
      <c r="H4350" s="141"/>
      <c r="I4350" s="141"/>
      <c r="J4350" s="141"/>
      <c r="K4350" s="141"/>
    </row>
    <row r="4351" spans="1:11" x14ac:dyDescent="0.25">
      <c r="A4351" s="148"/>
      <c r="B4351" s="148"/>
      <c r="C4351" s="148"/>
      <c r="D4351" s="148"/>
      <c r="E4351" s="141"/>
      <c r="F4351" s="141"/>
      <c r="G4351" s="141"/>
      <c r="H4351" s="141"/>
      <c r="I4351" s="141"/>
      <c r="J4351" s="141"/>
      <c r="K4351" s="141"/>
    </row>
    <row r="4352" spans="1:11" x14ac:dyDescent="0.25">
      <c r="A4352" s="148"/>
      <c r="B4352" s="148"/>
      <c r="C4352" s="148"/>
      <c r="D4352" s="148"/>
      <c r="E4352" s="141"/>
      <c r="F4352" s="141"/>
      <c r="G4352" s="141"/>
      <c r="H4352" s="141"/>
      <c r="I4352" s="141"/>
      <c r="J4352" s="141"/>
      <c r="K4352" s="141"/>
    </row>
    <row r="4353" spans="1:11" x14ac:dyDescent="0.25">
      <c r="A4353" s="148"/>
      <c r="B4353" s="148"/>
      <c r="C4353" s="148"/>
      <c r="D4353" s="148"/>
      <c r="E4353" s="141"/>
      <c r="F4353" s="141"/>
      <c r="G4353" s="141"/>
      <c r="H4353" s="141"/>
      <c r="I4353" s="141"/>
      <c r="J4353" s="141"/>
      <c r="K4353" s="141"/>
    </row>
    <row r="4354" spans="1:11" x14ac:dyDescent="0.25">
      <c r="A4354" s="148"/>
      <c r="B4354" s="148"/>
      <c r="C4354" s="148"/>
      <c r="D4354" s="148"/>
      <c r="E4354" s="141"/>
      <c r="F4354" s="141"/>
      <c r="G4354" s="141"/>
      <c r="H4354" s="141"/>
      <c r="I4354" s="141"/>
      <c r="J4354" s="141"/>
      <c r="K4354" s="141"/>
    </row>
    <row r="4355" spans="1:11" x14ac:dyDescent="0.25">
      <c r="A4355" s="148"/>
      <c r="B4355" s="148"/>
      <c r="C4355" s="148"/>
      <c r="D4355" s="148"/>
      <c r="E4355" s="141"/>
      <c r="F4355" s="141"/>
      <c r="G4355" s="141"/>
      <c r="H4355" s="141"/>
      <c r="I4355" s="141"/>
      <c r="J4355" s="141"/>
      <c r="K4355" s="141"/>
    </row>
    <row r="4356" spans="1:11" x14ac:dyDescent="0.25">
      <c r="A4356" s="148"/>
      <c r="B4356" s="148"/>
      <c r="C4356" s="148"/>
      <c r="D4356" s="148"/>
      <c r="E4356" s="141"/>
      <c r="F4356" s="141"/>
      <c r="G4356" s="141"/>
      <c r="H4356" s="141"/>
      <c r="I4356" s="141"/>
      <c r="J4356" s="141"/>
      <c r="K4356" s="141"/>
    </row>
    <row r="4357" spans="1:11" x14ac:dyDescent="0.25">
      <c r="A4357" s="148"/>
      <c r="B4357" s="148"/>
      <c r="C4357" s="148"/>
      <c r="D4357" s="148"/>
      <c r="E4357" s="141"/>
      <c r="F4357" s="141"/>
      <c r="G4357" s="141"/>
      <c r="H4357" s="141"/>
      <c r="I4357" s="141"/>
      <c r="J4357" s="141"/>
      <c r="K4357" s="141"/>
    </row>
    <row r="4358" spans="1:11" x14ac:dyDescent="0.25">
      <c r="A4358" s="148"/>
      <c r="B4358" s="148"/>
      <c r="C4358" s="148"/>
      <c r="D4358" s="148"/>
      <c r="E4358" s="141"/>
      <c r="F4358" s="141"/>
      <c r="G4358" s="141"/>
      <c r="H4358" s="141"/>
      <c r="I4358" s="141"/>
      <c r="J4358" s="141"/>
      <c r="K4358" s="141"/>
    </row>
    <row r="4359" spans="1:11" x14ac:dyDescent="0.25">
      <c r="A4359" s="148"/>
      <c r="B4359" s="148"/>
      <c r="C4359" s="148"/>
      <c r="D4359" s="148"/>
      <c r="E4359" s="141"/>
      <c r="F4359" s="141"/>
      <c r="G4359" s="141"/>
      <c r="H4359" s="141"/>
      <c r="I4359" s="141"/>
      <c r="J4359" s="141"/>
      <c r="K4359" s="141"/>
    </row>
    <row r="4360" spans="1:11" x14ac:dyDescent="0.25">
      <c r="A4360" s="148"/>
      <c r="B4360" s="148"/>
      <c r="C4360" s="148"/>
      <c r="D4360" s="148"/>
      <c r="E4360" s="141"/>
      <c r="F4360" s="141"/>
      <c r="G4360" s="141"/>
      <c r="H4360" s="141"/>
      <c r="I4360" s="141"/>
      <c r="J4360" s="141"/>
      <c r="K4360" s="141"/>
    </row>
    <row r="4361" spans="1:11" x14ac:dyDescent="0.25">
      <c r="A4361" s="148"/>
      <c r="B4361" s="148"/>
      <c r="C4361" s="148"/>
      <c r="D4361" s="148"/>
      <c r="E4361" s="141"/>
      <c r="F4361" s="141"/>
      <c r="G4361" s="141"/>
      <c r="H4361" s="141"/>
      <c r="I4361" s="141"/>
      <c r="J4361" s="141"/>
      <c r="K4361" s="141"/>
    </row>
    <row r="4362" spans="1:11" x14ac:dyDescent="0.25">
      <c r="A4362" s="148"/>
      <c r="B4362" s="148"/>
      <c r="C4362" s="148"/>
      <c r="D4362" s="148"/>
      <c r="E4362" s="141"/>
      <c r="F4362" s="141"/>
      <c r="G4362" s="141"/>
      <c r="H4362" s="141"/>
      <c r="I4362" s="141"/>
      <c r="J4362" s="141"/>
      <c r="K4362" s="141"/>
    </row>
    <row r="4363" spans="1:11" x14ac:dyDescent="0.25">
      <c r="A4363" s="148"/>
      <c r="B4363" s="148"/>
      <c r="C4363" s="148"/>
      <c r="D4363" s="148"/>
      <c r="E4363" s="141"/>
      <c r="F4363" s="141"/>
      <c r="G4363" s="141"/>
      <c r="H4363" s="141"/>
      <c r="I4363" s="141"/>
      <c r="J4363" s="141"/>
      <c r="K4363" s="141"/>
    </row>
    <row r="4364" spans="1:11" x14ac:dyDescent="0.25">
      <c r="A4364" s="148"/>
      <c r="B4364" s="148"/>
      <c r="C4364" s="148"/>
      <c r="D4364" s="148"/>
      <c r="E4364" s="141"/>
      <c r="F4364" s="141"/>
      <c r="G4364" s="141"/>
      <c r="H4364" s="141"/>
      <c r="I4364" s="141"/>
      <c r="J4364" s="141"/>
      <c r="K4364" s="141"/>
    </row>
    <row r="4365" spans="1:11" x14ac:dyDescent="0.25">
      <c r="A4365" s="148"/>
      <c r="B4365" s="148"/>
      <c r="C4365" s="148"/>
      <c r="D4365" s="148"/>
      <c r="E4365" s="141"/>
      <c r="F4365" s="141"/>
      <c r="G4365" s="141"/>
      <c r="H4365" s="141"/>
      <c r="I4365" s="141"/>
      <c r="J4365" s="141"/>
      <c r="K4365" s="141"/>
    </row>
    <row r="4366" spans="1:11" x14ac:dyDescent="0.25">
      <c r="A4366" s="148"/>
      <c r="B4366" s="148"/>
      <c r="C4366" s="148"/>
      <c r="D4366" s="148"/>
      <c r="E4366" s="141"/>
      <c r="F4366" s="141"/>
      <c r="G4366" s="141"/>
      <c r="H4366" s="141"/>
      <c r="I4366" s="141"/>
      <c r="J4366" s="141"/>
      <c r="K4366" s="141"/>
    </row>
    <row r="4367" spans="1:11" x14ac:dyDescent="0.25">
      <c r="A4367" s="148"/>
      <c r="B4367" s="148"/>
      <c r="C4367" s="148"/>
      <c r="D4367" s="148"/>
      <c r="E4367" s="141"/>
      <c r="F4367" s="141"/>
      <c r="G4367" s="141"/>
      <c r="H4367" s="141"/>
      <c r="I4367" s="141"/>
      <c r="J4367" s="141"/>
      <c r="K4367" s="141"/>
    </row>
    <row r="4368" spans="1:11" x14ac:dyDescent="0.25">
      <c r="A4368" s="148"/>
      <c r="B4368" s="148"/>
      <c r="C4368" s="148"/>
      <c r="D4368" s="148"/>
      <c r="E4368" s="141"/>
      <c r="F4368" s="141"/>
      <c r="G4368" s="141"/>
      <c r="H4368" s="141"/>
      <c r="I4368" s="141"/>
      <c r="J4368" s="141"/>
      <c r="K4368" s="141"/>
    </row>
    <row r="4369" spans="1:11" x14ac:dyDescent="0.25">
      <c r="A4369" s="148"/>
      <c r="B4369" s="148"/>
      <c r="C4369" s="148"/>
      <c r="D4369" s="148"/>
      <c r="E4369" s="141"/>
      <c r="F4369" s="141"/>
      <c r="G4369" s="141"/>
      <c r="H4369" s="141"/>
      <c r="I4369" s="141"/>
      <c r="J4369" s="141"/>
      <c r="K4369" s="141"/>
    </row>
    <row r="4370" spans="1:11" x14ac:dyDescent="0.25">
      <c r="A4370" s="148"/>
      <c r="B4370" s="148"/>
      <c r="C4370" s="148"/>
      <c r="D4370" s="148"/>
      <c r="E4370" s="141"/>
      <c r="F4370" s="141"/>
      <c r="G4370" s="141"/>
      <c r="H4370" s="141"/>
      <c r="I4370" s="141"/>
      <c r="J4370" s="141"/>
      <c r="K4370" s="141"/>
    </row>
    <row r="4371" spans="1:11" x14ac:dyDescent="0.25">
      <c r="A4371" s="148"/>
      <c r="B4371" s="148"/>
      <c r="C4371" s="148"/>
      <c r="D4371" s="148"/>
      <c r="E4371" s="141"/>
      <c r="F4371" s="141"/>
      <c r="G4371" s="141"/>
      <c r="H4371" s="141"/>
      <c r="I4371" s="141"/>
      <c r="J4371" s="141"/>
      <c r="K4371" s="141"/>
    </row>
    <row r="4372" spans="1:11" x14ac:dyDescent="0.25">
      <c r="A4372" s="148"/>
      <c r="B4372" s="148"/>
      <c r="C4372" s="148"/>
      <c r="D4372" s="148"/>
      <c r="E4372" s="141"/>
      <c r="F4372" s="141"/>
      <c r="G4372" s="141"/>
      <c r="H4372" s="141"/>
      <c r="I4372" s="141"/>
      <c r="J4372" s="141"/>
      <c r="K4372" s="141"/>
    </row>
    <row r="4373" spans="1:11" x14ac:dyDescent="0.25">
      <c r="A4373" s="148"/>
      <c r="B4373" s="148"/>
      <c r="C4373" s="148"/>
      <c r="D4373" s="148"/>
      <c r="E4373" s="141"/>
      <c r="F4373" s="141"/>
      <c r="G4373" s="141"/>
      <c r="H4373" s="141"/>
      <c r="I4373" s="141"/>
      <c r="J4373" s="141"/>
      <c r="K4373" s="141"/>
    </row>
    <row r="4374" spans="1:11" x14ac:dyDescent="0.25">
      <c r="A4374" s="148"/>
      <c r="B4374" s="148"/>
      <c r="C4374" s="148"/>
      <c r="D4374" s="148"/>
      <c r="E4374" s="141"/>
      <c r="F4374" s="141"/>
      <c r="G4374" s="141"/>
      <c r="H4374" s="141"/>
      <c r="I4374" s="141"/>
      <c r="J4374" s="141"/>
      <c r="K4374" s="141"/>
    </row>
    <row r="4375" spans="1:11" x14ac:dyDescent="0.25">
      <c r="A4375" s="148"/>
      <c r="B4375" s="148"/>
      <c r="C4375" s="148"/>
      <c r="D4375" s="148"/>
      <c r="E4375" s="141"/>
      <c r="F4375" s="141"/>
      <c r="G4375" s="141"/>
      <c r="H4375" s="141"/>
      <c r="I4375" s="141"/>
      <c r="J4375" s="141"/>
      <c r="K4375" s="141"/>
    </row>
    <row r="4376" spans="1:11" x14ac:dyDescent="0.25">
      <c r="A4376" s="148"/>
      <c r="B4376" s="148"/>
      <c r="C4376" s="148"/>
      <c r="D4376" s="148"/>
      <c r="E4376" s="141"/>
      <c r="F4376" s="141"/>
      <c r="G4376" s="141"/>
      <c r="H4376" s="141"/>
      <c r="I4376" s="141"/>
      <c r="J4376" s="141"/>
      <c r="K4376" s="141"/>
    </row>
    <row r="4377" spans="1:11" x14ac:dyDescent="0.25">
      <c r="A4377" s="148"/>
      <c r="B4377" s="148"/>
      <c r="C4377" s="148"/>
      <c r="D4377" s="148"/>
      <c r="E4377" s="141"/>
      <c r="F4377" s="141"/>
      <c r="G4377" s="141"/>
      <c r="H4377" s="141"/>
      <c r="I4377" s="141"/>
      <c r="J4377" s="141"/>
      <c r="K4377" s="141"/>
    </row>
    <row r="4378" spans="1:11" x14ac:dyDescent="0.25">
      <c r="A4378" s="148"/>
      <c r="B4378" s="148"/>
      <c r="C4378" s="148"/>
      <c r="D4378" s="148"/>
      <c r="E4378" s="141"/>
      <c r="F4378" s="141"/>
      <c r="G4378" s="141"/>
      <c r="H4378" s="141"/>
      <c r="I4378" s="141"/>
      <c r="J4378" s="141"/>
      <c r="K4378" s="141"/>
    </row>
    <row r="4379" spans="1:11" x14ac:dyDescent="0.25">
      <c r="A4379" s="148"/>
      <c r="B4379" s="148"/>
      <c r="C4379" s="148"/>
      <c r="D4379" s="148"/>
      <c r="E4379" s="141"/>
      <c r="F4379" s="141"/>
      <c r="G4379" s="141"/>
      <c r="H4379" s="141"/>
      <c r="I4379" s="141"/>
      <c r="J4379" s="141"/>
      <c r="K4379" s="141"/>
    </row>
    <row r="4380" spans="1:11" x14ac:dyDescent="0.25">
      <c r="A4380" s="148"/>
      <c r="B4380" s="148"/>
      <c r="C4380" s="148"/>
      <c r="D4380" s="148"/>
      <c r="E4380" s="141"/>
      <c r="F4380" s="141"/>
      <c r="G4380" s="141"/>
      <c r="H4380" s="141"/>
      <c r="I4380" s="141"/>
      <c r="J4380" s="141"/>
      <c r="K4380" s="141"/>
    </row>
    <row r="4381" spans="1:11" x14ac:dyDescent="0.25">
      <c r="A4381" s="148"/>
      <c r="B4381" s="148"/>
      <c r="C4381" s="148"/>
      <c r="D4381" s="148"/>
      <c r="E4381" s="141"/>
      <c r="F4381" s="141"/>
      <c r="G4381" s="141"/>
      <c r="H4381" s="141"/>
      <c r="I4381" s="141"/>
      <c r="J4381" s="141"/>
      <c r="K4381" s="141"/>
    </row>
    <row r="4382" spans="1:11" x14ac:dyDescent="0.25">
      <c r="A4382" s="148"/>
      <c r="B4382" s="148"/>
      <c r="C4382" s="148"/>
      <c r="D4382" s="148"/>
      <c r="E4382" s="141"/>
      <c r="F4382" s="141"/>
      <c r="G4382" s="141"/>
      <c r="H4382" s="141"/>
      <c r="I4382" s="141"/>
      <c r="J4382" s="141"/>
      <c r="K4382" s="141"/>
    </row>
    <row r="4383" spans="1:11" x14ac:dyDescent="0.25">
      <c r="A4383" s="148"/>
      <c r="B4383" s="148"/>
      <c r="C4383" s="148"/>
      <c r="D4383" s="148"/>
      <c r="E4383" s="141"/>
      <c r="F4383" s="141"/>
      <c r="G4383" s="141"/>
      <c r="H4383" s="141"/>
      <c r="I4383" s="141"/>
      <c r="J4383" s="141"/>
      <c r="K4383" s="141"/>
    </row>
    <row r="4384" spans="1:11" x14ac:dyDescent="0.25">
      <c r="A4384" s="148"/>
      <c r="B4384" s="148"/>
      <c r="C4384" s="148"/>
      <c r="D4384" s="148"/>
      <c r="E4384" s="141"/>
      <c r="F4384" s="141"/>
      <c r="G4384" s="141"/>
      <c r="H4384" s="141"/>
      <c r="I4384" s="141"/>
      <c r="J4384" s="141"/>
      <c r="K4384" s="141"/>
    </row>
    <row r="4385" spans="1:11" x14ac:dyDescent="0.25">
      <c r="A4385" s="148"/>
      <c r="B4385" s="148"/>
      <c r="C4385" s="148"/>
      <c r="D4385" s="148"/>
      <c r="E4385" s="141"/>
      <c r="F4385" s="141"/>
      <c r="G4385" s="141"/>
      <c r="H4385" s="141"/>
      <c r="I4385" s="141"/>
      <c r="J4385" s="141"/>
      <c r="K4385" s="141"/>
    </row>
    <row r="4386" spans="1:11" x14ac:dyDescent="0.25">
      <c r="A4386" s="148"/>
      <c r="B4386" s="148"/>
      <c r="C4386" s="148"/>
      <c r="D4386" s="148"/>
      <c r="E4386" s="141"/>
      <c r="F4386" s="141"/>
      <c r="G4386" s="141"/>
      <c r="H4386" s="141"/>
      <c r="I4386" s="141"/>
      <c r="J4386" s="141"/>
      <c r="K4386" s="141"/>
    </row>
    <row r="4387" spans="1:11" x14ac:dyDescent="0.25">
      <c r="A4387" s="148"/>
      <c r="B4387" s="148"/>
      <c r="C4387" s="148"/>
      <c r="D4387" s="148"/>
      <c r="E4387" s="141"/>
      <c r="F4387" s="141"/>
      <c r="G4387" s="141"/>
      <c r="H4387" s="141"/>
      <c r="I4387" s="141"/>
      <c r="J4387" s="141"/>
      <c r="K4387" s="141"/>
    </row>
    <row r="4388" spans="1:11" x14ac:dyDescent="0.25">
      <c r="A4388" s="148"/>
      <c r="B4388" s="148"/>
      <c r="C4388" s="148"/>
      <c r="D4388" s="148"/>
      <c r="E4388" s="141"/>
      <c r="F4388" s="141"/>
      <c r="G4388" s="141"/>
      <c r="H4388" s="141"/>
      <c r="I4388" s="141"/>
      <c r="J4388" s="141"/>
      <c r="K4388" s="141"/>
    </row>
    <row r="4389" spans="1:11" x14ac:dyDescent="0.25">
      <c r="A4389" s="148"/>
      <c r="B4389" s="148"/>
      <c r="C4389" s="148"/>
      <c r="D4389" s="148"/>
      <c r="E4389" s="141"/>
      <c r="F4389" s="141"/>
      <c r="G4389" s="141"/>
      <c r="H4389" s="141"/>
      <c r="I4389" s="141"/>
      <c r="J4389" s="141"/>
      <c r="K4389" s="141"/>
    </row>
    <row r="4390" spans="1:11" x14ac:dyDescent="0.25">
      <c r="A4390" s="148"/>
      <c r="B4390" s="148"/>
      <c r="C4390" s="148"/>
      <c r="D4390" s="148"/>
      <c r="E4390" s="141"/>
      <c r="F4390" s="141"/>
      <c r="G4390" s="141"/>
      <c r="H4390" s="141"/>
      <c r="I4390" s="141"/>
      <c r="J4390" s="141"/>
      <c r="K4390" s="141"/>
    </row>
    <row r="4391" spans="1:11" x14ac:dyDescent="0.25">
      <c r="A4391" s="148"/>
      <c r="B4391" s="148"/>
      <c r="C4391" s="148"/>
      <c r="D4391" s="148"/>
      <c r="E4391" s="141"/>
      <c r="F4391" s="141"/>
      <c r="G4391" s="141"/>
      <c r="H4391" s="141"/>
      <c r="I4391" s="141"/>
      <c r="J4391" s="141"/>
      <c r="K4391" s="141"/>
    </row>
    <row r="4392" spans="1:11" x14ac:dyDescent="0.25">
      <c r="A4392" s="148"/>
      <c r="B4392" s="148"/>
      <c r="C4392" s="148"/>
      <c r="D4392" s="148"/>
      <c r="E4392" s="141"/>
      <c r="F4392" s="141"/>
      <c r="G4392" s="141"/>
      <c r="H4392" s="141"/>
      <c r="I4392" s="141"/>
      <c r="J4392" s="141"/>
      <c r="K4392" s="141"/>
    </row>
    <row r="4393" spans="1:11" x14ac:dyDescent="0.25">
      <c r="A4393" s="148"/>
      <c r="B4393" s="148"/>
      <c r="C4393" s="148"/>
      <c r="D4393" s="148"/>
      <c r="E4393" s="141"/>
      <c r="F4393" s="141"/>
      <c r="G4393" s="141"/>
      <c r="H4393" s="141"/>
      <c r="I4393" s="141"/>
      <c r="J4393" s="141"/>
      <c r="K4393" s="141"/>
    </row>
    <row r="4394" spans="1:11" x14ac:dyDescent="0.25">
      <c r="A4394" s="148"/>
      <c r="B4394" s="148"/>
      <c r="C4394" s="148"/>
      <c r="D4394" s="148"/>
      <c r="E4394" s="141"/>
      <c r="F4394" s="141"/>
      <c r="G4394" s="141"/>
      <c r="H4394" s="141"/>
      <c r="I4394" s="141"/>
      <c r="J4394" s="141"/>
      <c r="K4394" s="141"/>
    </row>
    <row r="4395" spans="1:11" x14ac:dyDescent="0.25">
      <c r="A4395" s="148"/>
      <c r="B4395" s="148"/>
      <c r="C4395" s="148"/>
      <c r="D4395" s="148"/>
      <c r="E4395" s="141"/>
      <c r="F4395" s="141"/>
      <c r="G4395" s="141"/>
      <c r="H4395" s="141"/>
      <c r="I4395" s="141"/>
      <c r="J4395" s="141"/>
      <c r="K4395" s="141"/>
    </row>
    <row r="4396" spans="1:11" x14ac:dyDescent="0.25">
      <c r="A4396" s="148"/>
      <c r="B4396" s="148"/>
      <c r="C4396" s="148"/>
      <c r="D4396" s="148"/>
      <c r="E4396" s="141"/>
      <c r="F4396" s="141"/>
      <c r="G4396" s="141"/>
      <c r="H4396" s="141"/>
      <c r="I4396" s="141"/>
      <c r="J4396" s="141"/>
      <c r="K4396" s="141"/>
    </row>
    <row r="4397" spans="1:11" x14ac:dyDescent="0.25">
      <c r="A4397" s="148"/>
      <c r="B4397" s="148"/>
      <c r="C4397" s="148"/>
      <c r="D4397" s="148"/>
      <c r="E4397" s="141"/>
      <c r="F4397" s="141"/>
      <c r="G4397" s="141"/>
      <c r="H4397" s="141"/>
      <c r="I4397" s="141"/>
      <c r="J4397" s="141"/>
      <c r="K4397" s="141"/>
    </row>
    <row r="4398" spans="1:11" x14ac:dyDescent="0.25">
      <c r="A4398" s="148"/>
      <c r="B4398" s="148"/>
      <c r="C4398" s="148"/>
      <c r="D4398" s="148"/>
      <c r="E4398" s="141"/>
      <c r="F4398" s="141"/>
      <c r="G4398" s="141"/>
      <c r="H4398" s="141"/>
      <c r="I4398" s="141"/>
      <c r="J4398" s="141"/>
      <c r="K4398" s="141"/>
    </row>
    <row r="4399" spans="1:11" x14ac:dyDescent="0.25">
      <c r="A4399" s="148"/>
      <c r="B4399" s="148"/>
      <c r="C4399" s="148"/>
      <c r="D4399" s="148"/>
      <c r="E4399" s="141"/>
      <c r="F4399" s="141"/>
      <c r="G4399" s="141"/>
      <c r="H4399" s="141"/>
      <c r="I4399" s="141"/>
      <c r="J4399" s="141"/>
      <c r="K4399" s="141"/>
    </row>
    <row r="4400" spans="1:11" x14ac:dyDescent="0.25">
      <c r="A4400" s="148"/>
      <c r="B4400" s="148"/>
      <c r="C4400" s="148"/>
      <c r="D4400" s="148"/>
      <c r="E4400" s="141"/>
      <c r="F4400" s="141"/>
      <c r="G4400" s="141"/>
      <c r="H4400" s="141"/>
      <c r="I4400" s="141"/>
      <c r="J4400" s="141"/>
      <c r="K4400" s="141"/>
    </row>
    <row r="4401" spans="1:11" x14ac:dyDescent="0.25">
      <c r="A4401" s="148"/>
      <c r="B4401" s="148"/>
      <c r="C4401" s="148"/>
      <c r="D4401" s="148"/>
      <c r="E4401" s="141"/>
      <c r="F4401" s="141"/>
      <c r="G4401" s="141"/>
      <c r="H4401" s="141"/>
      <c r="I4401" s="141"/>
      <c r="J4401" s="141"/>
      <c r="K4401" s="141"/>
    </row>
    <row r="4402" spans="1:11" x14ac:dyDescent="0.25">
      <c r="A4402" s="148"/>
      <c r="B4402" s="148"/>
      <c r="C4402" s="148"/>
      <c r="D4402" s="148"/>
      <c r="E4402" s="141"/>
      <c r="F4402" s="141"/>
      <c r="G4402" s="141"/>
      <c r="H4402" s="141"/>
      <c r="I4402" s="141"/>
      <c r="J4402" s="141"/>
      <c r="K4402" s="141"/>
    </row>
    <row r="4403" spans="1:11" x14ac:dyDescent="0.25">
      <c r="A4403" s="148"/>
      <c r="B4403" s="148"/>
      <c r="C4403" s="148"/>
      <c r="D4403" s="148"/>
      <c r="E4403" s="141"/>
      <c r="F4403" s="141"/>
      <c r="G4403" s="141"/>
      <c r="H4403" s="141"/>
      <c r="I4403" s="141"/>
      <c r="J4403" s="141"/>
      <c r="K4403" s="141"/>
    </row>
    <row r="4404" spans="1:11" x14ac:dyDescent="0.25">
      <c r="A4404" s="148"/>
      <c r="B4404" s="148"/>
      <c r="C4404" s="148"/>
      <c r="D4404" s="148"/>
      <c r="E4404" s="141"/>
      <c r="F4404" s="141"/>
      <c r="G4404" s="141"/>
      <c r="H4404" s="141"/>
      <c r="I4404" s="141"/>
      <c r="J4404" s="141"/>
      <c r="K4404" s="141"/>
    </row>
    <row r="4405" spans="1:11" x14ac:dyDescent="0.25">
      <c r="A4405" s="148"/>
      <c r="B4405" s="148"/>
      <c r="C4405" s="148"/>
      <c r="D4405" s="148"/>
      <c r="E4405" s="141"/>
      <c r="F4405" s="141"/>
      <c r="G4405" s="141"/>
      <c r="H4405" s="141"/>
      <c r="I4405" s="141"/>
      <c r="J4405" s="141"/>
      <c r="K4405" s="141"/>
    </row>
    <row r="4406" spans="1:11" x14ac:dyDescent="0.25">
      <c r="A4406" s="148"/>
      <c r="B4406" s="148"/>
      <c r="C4406" s="148"/>
      <c r="D4406" s="148"/>
      <c r="E4406" s="141"/>
      <c r="F4406" s="141"/>
      <c r="G4406" s="141"/>
      <c r="H4406" s="141"/>
      <c r="I4406" s="141"/>
      <c r="J4406" s="141"/>
      <c r="K4406" s="141"/>
    </row>
    <row r="4407" spans="1:11" x14ac:dyDescent="0.25">
      <c r="A4407" s="148"/>
      <c r="B4407" s="148"/>
      <c r="C4407" s="148"/>
      <c r="D4407" s="148"/>
      <c r="E4407" s="141"/>
      <c r="F4407" s="141"/>
      <c r="G4407" s="141"/>
      <c r="H4407" s="141"/>
      <c r="I4407" s="141"/>
      <c r="J4407" s="141"/>
      <c r="K4407" s="141"/>
    </row>
    <row r="4408" spans="1:11" x14ac:dyDescent="0.25">
      <c r="A4408" s="148"/>
      <c r="B4408" s="148"/>
      <c r="C4408" s="148"/>
      <c r="D4408" s="148"/>
      <c r="E4408" s="141"/>
      <c r="F4408" s="141"/>
      <c r="G4408" s="141"/>
      <c r="H4408" s="141"/>
      <c r="I4408" s="141"/>
      <c r="J4408" s="141"/>
      <c r="K4408" s="141"/>
    </row>
    <row r="4409" spans="1:11" x14ac:dyDescent="0.25">
      <c r="A4409" s="148"/>
      <c r="B4409" s="148"/>
      <c r="C4409" s="148"/>
      <c r="D4409" s="148"/>
      <c r="E4409" s="141"/>
      <c r="F4409" s="141"/>
      <c r="G4409" s="141"/>
      <c r="H4409" s="141"/>
      <c r="I4409" s="141"/>
      <c r="J4409" s="141"/>
      <c r="K4409" s="141"/>
    </row>
    <row r="4410" spans="1:11" x14ac:dyDescent="0.25">
      <c r="A4410" s="148"/>
      <c r="B4410" s="148"/>
      <c r="C4410" s="148"/>
      <c r="D4410" s="148"/>
      <c r="E4410" s="141"/>
      <c r="F4410" s="141"/>
      <c r="G4410" s="141"/>
      <c r="H4410" s="141"/>
      <c r="I4410" s="141"/>
      <c r="J4410" s="141"/>
      <c r="K4410" s="141"/>
    </row>
    <row r="4411" spans="1:11" x14ac:dyDescent="0.25">
      <c r="A4411" s="148"/>
      <c r="B4411" s="148"/>
      <c r="C4411" s="148"/>
      <c r="D4411" s="148"/>
      <c r="E4411" s="141"/>
      <c r="F4411" s="141"/>
      <c r="G4411" s="141"/>
      <c r="H4411" s="141"/>
      <c r="I4411" s="141"/>
      <c r="J4411" s="141"/>
      <c r="K4411" s="141"/>
    </row>
    <row r="4412" spans="1:11" x14ac:dyDescent="0.25">
      <c r="A4412" s="148"/>
      <c r="B4412" s="148"/>
      <c r="C4412" s="148"/>
      <c r="D4412" s="148"/>
      <c r="E4412" s="141"/>
      <c r="F4412" s="141"/>
      <c r="G4412" s="141"/>
      <c r="H4412" s="141"/>
      <c r="I4412" s="141"/>
      <c r="J4412" s="141"/>
      <c r="K4412" s="141"/>
    </row>
    <row r="4413" spans="1:11" x14ac:dyDescent="0.25">
      <c r="A4413" s="148"/>
      <c r="B4413" s="148"/>
      <c r="C4413" s="148"/>
      <c r="D4413" s="148"/>
      <c r="E4413" s="141"/>
      <c r="F4413" s="141"/>
      <c r="G4413" s="141"/>
      <c r="H4413" s="141"/>
      <c r="I4413" s="141"/>
      <c r="J4413" s="141"/>
      <c r="K4413" s="141"/>
    </row>
    <row r="4414" spans="1:11" x14ac:dyDescent="0.25">
      <c r="A4414" s="148"/>
      <c r="B4414" s="148"/>
      <c r="C4414" s="148"/>
      <c r="D4414" s="148"/>
      <c r="E4414" s="141"/>
      <c r="F4414" s="141"/>
      <c r="G4414" s="141"/>
      <c r="H4414" s="141"/>
      <c r="I4414" s="141"/>
      <c r="J4414" s="141"/>
      <c r="K4414" s="141"/>
    </row>
    <row r="4415" spans="1:11" x14ac:dyDescent="0.25">
      <c r="A4415" s="148"/>
      <c r="B4415" s="148"/>
      <c r="C4415" s="148"/>
      <c r="D4415" s="148"/>
      <c r="E4415" s="141"/>
      <c r="F4415" s="141"/>
      <c r="G4415" s="141"/>
      <c r="H4415" s="141"/>
      <c r="I4415" s="141"/>
      <c r="J4415" s="141"/>
      <c r="K4415" s="141"/>
    </row>
    <row r="4416" spans="1:11" x14ac:dyDescent="0.25">
      <c r="A4416" s="148"/>
      <c r="B4416" s="148"/>
      <c r="C4416" s="148"/>
      <c r="D4416" s="148"/>
      <c r="E4416" s="141"/>
      <c r="F4416" s="141"/>
      <c r="G4416" s="141"/>
      <c r="H4416" s="141"/>
      <c r="I4416" s="141"/>
      <c r="J4416" s="141"/>
      <c r="K4416" s="141"/>
    </row>
    <row r="4417" spans="1:11" x14ac:dyDescent="0.25">
      <c r="A4417" s="148"/>
      <c r="B4417" s="148"/>
      <c r="C4417" s="148"/>
      <c r="D4417" s="148"/>
      <c r="E4417" s="141"/>
      <c r="F4417" s="141"/>
      <c r="G4417" s="141"/>
      <c r="H4417" s="141"/>
      <c r="I4417" s="141"/>
      <c r="J4417" s="141"/>
      <c r="K4417" s="141"/>
    </row>
    <row r="4418" spans="1:11" x14ac:dyDescent="0.25">
      <c r="A4418" s="148"/>
      <c r="B4418" s="148"/>
      <c r="C4418" s="148"/>
      <c r="D4418" s="148"/>
      <c r="E4418" s="141"/>
      <c r="F4418" s="141"/>
      <c r="G4418" s="141"/>
      <c r="H4418" s="141"/>
      <c r="I4418" s="141"/>
      <c r="J4418" s="141"/>
      <c r="K4418" s="141"/>
    </row>
    <row r="4419" spans="1:11" x14ac:dyDescent="0.25">
      <c r="A4419" s="148"/>
      <c r="B4419" s="148"/>
      <c r="C4419" s="148"/>
      <c r="D4419" s="148"/>
      <c r="E4419" s="141"/>
      <c r="F4419" s="141"/>
      <c r="G4419" s="141"/>
      <c r="H4419" s="141"/>
      <c r="I4419" s="141"/>
      <c r="J4419" s="141"/>
      <c r="K4419" s="141"/>
    </row>
    <row r="4420" spans="1:11" x14ac:dyDescent="0.25">
      <c r="A4420" s="148"/>
      <c r="B4420" s="148"/>
      <c r="C4420" s="148"/>
      <c r="D4420" s="148"/>
      <c r="E4420" s="141"/>
      <c r="F4420" s="141"/>
      <c r="G4420" s="141"/>
      <c r="H4420" s="141"/>
      <c r="I4420" s="141"/>
      <c r="J4420" s="141"/>
      <c r="K4420" s="141"/>
    </row>
    <row r="4421" spans="1:11" x14ac:dyDescent="0.25">
      <c r="A4421" s="148"/>
      <c r="B4421" s="148"/>
      <c r="C4421" s="148"/>
      <c r="D4421" s="148"/>
      <c r="E4421" s="141"/>
      <c r="F4421" s="141"/>
      <c r="G4421" s="141"/>
      <c r="H4421" s="141"/>
      <c r="I4421" s="141"/>
      <c r="J4421" s="141"/>
      <c r="K4421" s="141"/>
    </row>
    <row r="4422" spans="1:11" x14ac:dyDescent="0.25">
      <c r="A4422" s="148"/>
      <c r="B4422" s="148"/>
      <c r="C4422" s="148"/>
      <c r="D4422" s="148"/>
      <c r="E4422" s="141"/>
      <c r="F4422" s="141"/>
      <c r="G4422" s="141"/>
      <c r="H4422" s="141"/>
      <c r="I4422" s="141"/>
      <c r="J4422" s="141"/>
      <c r="K4422" s="141"/>
    </row>
    <row r="4423" spans="1:11" x14ac:dyDescent="0.25">
      <c r="A4423" s="148"/>
      <c r="B4423" s="148"/>
      <c r="C4423" s="148"/>
      <c r="D4423" s="148"/>
      <c r="E4423" s="141"/>
      <c r="F4423" s="141"/>
      <c r="G4423" s="141"/>
      <c r="H4423" s="141"/>
      <c r="I4423" s="141"/>
      <c r="J4423" s="141"/>
      <c r="K4423" s="141"/>
    </row>
    <row r="4424" spans="1:11" x14ac:dyDescent="0.25">
      <c r="A4424" s="148"/>
      <c r="B4424" s="148"/>
      <c r="C4424" s="148"/>
      <c r="D4424" s="148"/>
      <c r="E4424" s="141"/>
      <c r="F4424" s="141"/>
      <c r="G4424" s="141"/>
      <c r="H4424" s="141"/>
      <c r="I4424" s="141"/>
      <c r="J4424" s="141"/>
      <c r="K4424" s="141"/>
    </row>
    <row r="4425" spans="1:11" x14ac:dyDescent="0.25">
      <c r="A4425" s="148"/>
      <c r="B4425" s="148"/>
      <c r="C4425" s="148"/>
      <c r="D4425" s="148"/>
      <c r="E4425" s="141"/>
      <c r="F4425" s="141"/>
      <c r="G4425" s="141"/>
      <c r="H4425" s="141"/>
      <c r="I4425" s="141"/>
      <c r="J4425" s="141"/>
      <c r="K4425" s="141"/>
    </row>
    <row r="4426" spans="1:11" x14ac:dyDescent="0.25">
      <c r="A4426" s="148"/>
      <c r="B4426" s="148"/>
      <c r="C4426" s="148"/>
      <c r="D4426" s="148"/>
      <c r="E4426" s="141"/>
      <c r="F4426" s="141"/>
      <c r="G4426" s="141"/>
      <c r="H4426" s="141"/>
      <c r="I4426" s="141"/>
      <c r="J4426" s="141"/>
      <c r="K4426" s="141"/>
    </row>
    <row r="4427" spans="1:11" x14ac:dyDescent="0.25">
      <c r="A4427" s="148"/>
      <c r="B4427" s="148"/>
      <c r="C4427" s="148"/>
      <c r="D4427" s="148"/>
      <c r="E4427" s="141"/>
      <c r="F4427" s="141"/>
      <c r="G4427" s="141"/>
      <c r="H4427" s="141"/>
      <c r="I4427" s="141"/>
      <c r="J4427" s="141"/>
      <c r="K4427" s="141"/>
    </row>
    <row r="4428" spans="1:11" x14ac:dyDescent="0.25">
      <c r="A4428" s="148"/>
      <c r="B4428" s="148"/>
      <c r="C4428" s="148"/>
      <c r="D4428" s="148"/>
      <c r="E4428" s="141"/>
      <c r="F4428" s="141"/>
      <c r="G4428" s="141"/>
      <c r="H4428" s="141"/>
      <c r="I4428" s="141"/>
      <c r="J4428" s="141"/>
      <c r="K4428" s="141"/>
    </row>
    <row r="4429" spans="1:11" x14ac:dyDescent="0.25">
      <c r="A4429" s="148"/>
      <c r="B4429" s="148"/>
      <c r="C4429" s="148"/>
      <c r="D4429" s="148"/>
      <c r="E4429" s="141"/>
      <c r="F4429" s="141"/>
      <c r="G4429" s="141"/>
      <c r="H4429" s="141"/>
      <c r="I4429" s="141"/>
      <c r="J4429" s="141"/>
      <c r="K4429" s="141"/>
    </row>
    <row r="4430" spans="1:11" x14ac:dyDescent="0.25">
      <c r="A4430" s="148"/>
      <c r="B4430" s="148"/>
      <c r="C4430" s="148"/>
      <c r="D4430" s="148"/>
      <c r="E4430" s="141"/>
      <c r="F4430" s="141"/>
      <c r="G4430" s="141"/>
      <c r="H4430" s="141"/>
      <c r="I4430" s="141"/>
      <c r="J4430" s="141"/>
      <c r="K4430" s="141"/>
    </row>
    <row r="4431" spans="1:11" x14ac:dyDescent="0.25">
      <c r="A4431" s="148"/>
      <c r="B4431" s="148"/>
      <c r="C4431" s="148"/>
      <c r="D4431" s="148"/>
      <c r="E4431" s="141"/>
      <c r="F4431" s="141"/>
      <c r="G4431" s="141"/>
      <c r="H4431" s="141"/>
      <c r="I4431" s="141"/>
      <c r="J4431" s="141"/>
      <c r="K4431" s="141"/>
    </row>
    <row r="4432" spans="1:11" x14ac:dyDescent="0.25">
      <c r="A4432" s="148"/>
      <c r="B4432" s="148"/>
      <c r="C4432" s="148"/>
      <c r="D4432" s="148"/>
      <c r="E4432" s="141"/>
      <c r="F4432" s="141"/>
      <c r="G4432" s="141"/>
      <c r="H4432" s="141"/>
      <c r="I4432" s="141"/>
      <c r="J4432" s="141"/>
      <c r="K4432" s="141"/>
    </row>
    <row r="4433" spans="1:11" x14ac:dyDescent="0.25">
      <c r="A4433" s="148"/>
      <c r="B4433" s="148"/>
      <c r="C4433" s="148"/>
      <c r="D4433" s="148"/>
      <c r="E4433" s="141"/>
      <c r="F4433" s="141"/>
      <c r="G4433" s="141"/>
      <c r="H4433" s="141"/>
      <c r="I4433" s="141"/>
      <c r="J4433" s="141"/>
      <c r="K4433" s="141"/>
    </row>
    <row r="4434" spans="1:11" x14ac:dyDescent="0.25">
      <c r="A4434" s="148"/>
      <c r="B4434" s="148"/>
      <c r="C4434" s="148"/>
      <c r="D4434" s="148"/>
      <c r="E4434" s="141"/>
      <c r="F4434" s="141"/>
      <c r="G4434" s="141"/>
      <c r="H4434" s="141"/>
      <c r="I4434" s="141"/>
      <c r="J4434" s="141"/>
      <c r="K4434" s="141"/>
    </row>
    <row r="4435" spans="1:11" x14ac:dyDescent="0.25">
      <c r="A4435" s="148"/>
      <c r="B4435" s="148"/>
      <c r="C4435" s="148"/>
      <c r="D4435" s="148"/>
      <c r="E4435" s="141"/>
      <c r="F4435" s="141"/>
      <c r="G4435" s="141"/>
      <c r="H4435" s="141"/>
      <c r="I4435" s="141"/>
      <c r="J4435" s="141"/>
      <c r="K4435" s="141"/>
    </row>
    <row r="4436" spans="1:11" x14ac:dyDescent="0.25">
      <c r="A4436" s="148"/>
      <c r="B4436" s="148"/>
      <c r="C4436" s="148"/>
      <c r="D4436" s="148"/>
      <c r="E4436" s="141"/>
      <c r="F4436" s="141"/>
      <c r="G4436" s="141"/>
      <c r="H4436" s="141"/>
      <c r="I4436" s="141"/>
      <c r="J4436" s="141"/>
      <c r="K4436" s="141"/>
    </row>
    <row r="4437" spans="1:11" x14ac:dyDescent="0.25">
      <c r="A4437" s="148"/>
      <c r="B4437" s="148"/>
      <c r="C4437" s="148"/>
      <c r="D4437" s="148"/>
      <c r="E4437" s="141"/>
      <c r="F4437" s="141"/>
      <c r="G4437" s="141"/>
      <c r="H4437" s="141"/>
      <c r="I4437" s="141"/>
      <c r="J4437" s="141"/>
      <c r="K4437" s="141"/>
    </row>
    <row r="4438" spans="1:11" x14ac:dyDescent="0.25">
      <c r="A4438" s="148"/>
      <c r="B4438" s="148"/>
      <c r="C4438" s="148"/>
      <c r="D4438" s="148"/>
      <c r="E4438" s="141"/>
      <c r="F4438" s="141"/>
      <c r="G4438" s="141"/>
      <c r="H4438" s="141"/>
      <c r="I4438" s="141"/>
      <c r="J4438" s="141"/>
      <c r="K4438" s="141"/>
    </row>
    <row r="4439" spans="1:11" x14ac:dyDescent="0.25">
      <c r="A4439" s="148"/>
      <c r="B4439" s="148"/>
      <c r="C4439" s="148"/>
      <c r="D4439" s="148"/>
      <c r="E4439" s="141"/>
      <c r="F4439" s="141"/>
      <c r="G4439" s="141"/>
      <c r="H4439" s="141"/>
      <c r="I4439" s="141"/>
      <c r="J4439" s="141"/>
      <c r="K4439" s="141"/>
    </row>
    <row r="4440" spans="1:11" x14ac:dyDescent="0.25">
      <c r="A4440" s="148"/>
      <c r="B4440" s="148"/>
      <c r="C4440" s="148"/>
      <c r="D4440" s="148"/>
      <c r="E4440" s="141"/>
      <c r="F4440" s="141"/>
      <c r="G4440" s="141"/>
      <c r="H4440" s="141"/>
      <c r="I4440" s="141"/>
      <c r="J4440" s="141"/>
      <c r="K4440" s="141"/>
    </row>
    <row r="4441" spans="1:11" x14ac:dyDescent="0.25">
      <c r="A4441" s="148"/>
      <c r="B4441" s="148"/>
      <c r="C4441" s="148"/>
      <c r="D4441" s="148"/>
      <c r="E4441" s="141"/>
      <c r="F4441" s="141"/>
      <c r="G4441" s="141"/>
      <c r="H4441" s="141"/>
      <c r="I4441" s="141"/>
      <c r="J4441" s="141"/>
      <c r="K4441" s="141"/>
    </row>
    <row r="4442" spans="1:11" x14ac:dyDescent="0.25">
      <c r="A4442" s="148"/>
      <c r="B4442" s="148"/>
      <c r="C4442" s="148"/>
      <c r="D4442" s="148"/>
      <c r="E4442" s="141"/>
      <c r="F4442" s="141"/>
      <c r="G4442" s="141"/>
      <c r="H4442" s="141"/>
      <c r="I4442" s="141"/>
      <c r="J4442" s="141"/>
      <c r="K4442" s="141"/>
    </row>
    <row r="4443" spans="1:11" x14ac:dyDescent="0.25">
      <c r="A4443" s="148"/>
      <c r="B4443" s="148"/>
      <c r="C4443" s="148"/>
      <c r="D4443" s="148"/>
      <c r="E4443" s="141"/>
      <c r="F4443" s="141"/>
      <c r="G4443" s="141"/>
      <c r="H4443" s="141"/>
      <c r="I4443" s="141"/>
      <c r="J4443" s="141"/>
      <c r="K4443" s="141"/>
    </row>
    <row r="4444" spans="1:11" x14ac:dyDescent="0.25">
      <c r="A4444" s="148"/>
      <c r="B4444" s="148"/>
      <c r="C4444" s="148"/>
      <c r="D4444" s="148"/>
      <c r="E4444" s="141"/>
      <c r="F4444" s="141"/>
      <c r="G4444" s="141"/>
      <c r="H4444" s="141"/>
      <c r="I4444" s="141"/>
      <c r="J4444" s="141"/>
      <c r="K4444" s="141"/>
    </row>
    <row r="4445" spans="1:11" x14ac:dyDescent="0.25">
      <c r="A4445" s="148"/>
      <c r="B4445" s="148"/>
      <c r="C4445" s="148"/>
      <c r="D4445" s="148"/>
      <c r="E4445" s="141"/>
      <c r="F4445" s="141"/>
      <c r="G4445" s="141"/>
      <c r="H4445" s="141"/>
      <c r="I4445" s="141"/>
      <c r="J4445" s="141"/>
      <c r="K4445" s="141"/>
    </row>
    <row r="4446" spans="1:11" x14ac:dyDescent="0.25">
      <c r="A4446" s="148"/>
      <c r="B4446" s="148"/>
      <c r="C4446" s="148"/>
      <c r="D4446" s="148"/>
      <c r="E4446" s="141"/>
      <c r="F4446" s="141"/>
      <c r="G4446" s="141"/>
      <c r="H4446" s="141"/>
      <c r="I4446" s="141"/>
      <c r="J4446" s="141"/>
      <c r="K4446" s="141"/>
    </row>
    <row r="4447" spans="1:11" x14ac:dyDescent="0.25">
      <c r="A4447" s="148"/>
      <c r="B4447" s="148"/>
      <c r="C4447" s="148"/>
      <c r="D4447" s="148"/>
      <c r="E4447" s="141"/>
      <c r="F4447" s="141"/>
      <c r="G4447" s="141"/>
      <c r="H4447" s="141"/>
      <c r="I4447" s="141"/>
      <c r="J4447" s="141"/>
      <c r="K4447" s="141"/>
    </row>
    <row r="4448" spans="1:11" x14ac:dyDescent="0.25">
      <c r="A4448" s="148"/>
      <c r="B4448" s="148"/>
      <c r="C4448" s="148"/>
      <c r="D4448" s="148"/>
      <c r="E4448" s="141"/>
      <c r="F4448" s="141"/>
      <c r="G4448" s="141"/>
      <c r="H4448" s="141"/>
      <c r="I4448" s="141"/>
      <c r="J4448" s="141"/>
      <c r="K4448" s="141"/>
    </row>
    <row r="4449" spans="1:11" x14ac:dyDescent="0.25">
      <c r="A4449" s="148"/>
      <c r="B4449" s="148"/>
      <c r="C4449" s="148"/>
      <c r="D4449" s="148"/>
      <c r="E4449" s="141"/>
      <c r="F4449" s="141"/>
      <c r="G4449" s="141"/>
      <c r="H4449" s="141"/>
      <c r="I4449" s="141"/>
      <c r="J4449" s="141"/>
      <c r="K4449" s="141"/>
    </row>
    <row r="4450" spans="1:11" x14ac:dyDescent="0.25">
      <c r="A4450" s="148"/>
      <c r="B4450" s="148"/>
      <c r="C4450" s="148"/>
      <c r="D4450" s="148"/>
      <c r="E4450" s="141"/>
      <c r="F4450" s="141"/>
      <c r="G4450" s="141"/>
      <c r="H4450" s="141"/>
      <c r="I4450" s="141"/>
      <c r="J4450" s="141"/>
      <c r="K4450" s="141"/>
    </row>
    <row r="4451" spans="1:11" x14ac:dyDescent="0.25">
      <c r="A4451" s="148"/>
      <c r="B4451" s="148"/>
      <c r="C4451" s="148"/>
      <c r="D4451" s="148"/>
      <c r="E4451" s="141"/>
      <c r="F4451" s="141"/>
      <c r="G4451" s="141"/>
      <c r="H4451" s="141"/>
      <c r="I4451" s="141"/>
      <c r="J4451" s="141"/>
      <c r="K4451" s="141"/>
    </row>
    <row r="4452" spans="1:11" x14ac:dyDescent="0.25">
      <c r="A4452" s="148"/>
      <c r="B4452" s="148"/>
      <c r="C4452" s="148"/>
      <c r="D4452" s="148"/>
      <c r="E4452" s="141"/>
      <c r="F4452" s="141"/>
      <c r="G4452" s="141"/>
      <c r="H4452" s="141"/>
      <c r="I4452" s="141"/>
      <c r="J4452" s="141"/>
      <c r="K4452" s="141"/>
    </row>
    <row r="4453" spans="1:11" x14ac:dyDescent="0.25">
      <c r="A4453" s="148"/>
      <c r="B4453" s="148"/>
      <c r="C4453" s="148"/>
      <c r="D4453" s="148"/>
      <c r="E4453" s="141"/>
      <c r="F4453" s="141"/>
      <c r="G4453" s="141"/>
      <c r="H4453" s="141"/>
      <c r="I4453" s="141"/>
      <c r="J4453" s="141"/>
      <c r="K4453" s="141"/>
    </row>
    <row r="4454" spans="1:11" x14ac:dyDescent="0.25">
      <c r="A4454" s="148"/>
      <c r="B4454" s="148"/>
      <c r="C4454" s="148"/>
      <c r="D4454" s="148"/>
      <c r="E4454" s="141"/>
      <c r="F4454" s="141"/>
      <c r="G4454" s="141"/>
      <c r="H4454" s="141"/>
      <c r="I4454" s="141"/>
      <c r="J4454" s="141"/>
      <c r="K4454" s="141"/>
    </row>
    <row r="4455" spans="1:11" x14ac:dyDescent="0.25">
      <c r="A4455" s="148"/>
      <c r="B4455" s="148"/>
      <c r="C4455" s="148"/>
      <c r="D4455" s="148"/>
      <c r="E4455" s="141"/>
      <c r="F4455" s="141"/>
      <c r="G4455" s="141"/>
      <c r="H4455" s="141"/>
      <c r="I4455" s="141"/>
      <c r="J4455" s="141"/>
      <c r="K4455" s="141"/>
    </row>
    <row r="4456" spans="1:11" x14ac:dyDescent="0.25">
      <c r="A4456" s="148"/>
      <c r="B4456" s="148"/>
      <c r="C4456" s="148"/>
      <c r="D4456" s="148"/>
      <c r="E4456" s="141"/>
      <c r="F4456" s="141"/>
      <c r="G4456" s="141"/>
      <c r="H4456" s="141"/>
      <c r="I4456" s="141"/>
      <c r="J4456" s="141"/>
      <c r="K4456" s="141"/>
    </row>
    <row r="4457" spans="1:11" x14ac:dyDescent="0.25">
      <c r="A4457" s="148"/>
      <c r="B4457" s="148"/>
      <c r="C4457" s="148"/>
      <c r="D4457" s="148"/>
      <c r="E4457" s="141"/>
      <c r="F4457" s="141"/>
      <c r="G4457" s="141"/>
      <c r="H4457" s="141"/>
      <c r="I4457" s="141"/>
      <c r="J4457" s="141"/>
      <c r="K4457" s="141"/>
    </row>
    <row r="4458" spans="1:11" x14ac:dyDescent="0.25">
      <c r="A4458" s="148"/>
      <c r="B4458" s="148"/>
      <c r="C4458" s="148"/>
      <c r="D4458" s="148"/>
      <c r="E4458" s="141"/>
      <c r="F4458" s="141"/>
      <c r="G4458" s="141"/>
      <c r="H4458" s="141"/>
      <c r="I4458" s="141"/>
      <c r="J4458" s="141"/>
      <c r="K4458" s="141"/>
    </row>
    <row r="4459" spans="1:11" x14ac:dyDescent="0.25">
      <c r="A4459" s="148"/>
      <c r="B4459" s="148"/>
      <c r="C4459" s="148"/>
      <c r="D4459" s="148"/>
      <c r="E4459" s="141"/>
      <c r="F4459" s="141"/>
      <c r="G4459" s="141"/>
      <c r="H4459" s="141"/>
      <c r="I4459" s="141"/>
      <c r="J4459" s="141"/>
      <c r="K4459" s="141"/>
    </row>
    <row r="4460" spans="1:11" x14ac:dyDescent="0.25">
      <c r="A4460" s="148"/>
      <c r="B4460" s="148"/>
      <c r="C4460" s="148"/>
      <c r="D4460" s="148"/>
      <c r="E4460" s="141"/>
      <c r="F4460" s="141"/>
      <c r="G4460" s="141"/>
      <c r="H4460" s="141"/>
      <c r="I4460" s="141"/>
      <c r="J4460" s="141"/>
      <c r="K4460" s="141"/>
    </row>
    <row r="4461" spans="1:11" x14ac:dyDescent="0.25">
      <c r="A4461" s="148"/>
      <c r="B4461" s="148"/>
      <c r="C4461" s="148"/>
      <c r="D4461" s="148"/>
      <c r="E4461" s="141"/>
      <c r="F4461" s="141"/>
      <c r="G4461" s="141"/>
      <c r="H4461" s="141"/>
      <c r="I4461" s="141"/>
      <c r="J4461" s="141"/>
      <c r="K4461" s="141"/>
    </row>
    <row r="4462" spans="1:11" x14ac:dyDescent="0.25">
      <c r="A4462" s="148"/>
      <c r="B4462" s="148"/>
      <c r="C4462" s="148"/>
      <c r="D4462" s="148"/>
      <c r="E4462" s="141"/>
      <c r="F4462" s="141"/>
      <c r="G4462" s="141"/>
      <c r="H4462" s="141"/>
      <c r="I4462" s="141"/>
      <c r="J4462" s="141"/>
      <c r="K4462" s="141"/>
    </row>
    <row r="4463" spans="1:11" x14ac:dyDescent="0.25">
      <c r="A4463" s="148"/>
      <c r="B4463" s="148"/>
      <c r="C4463" s="148"/>
      <c r="D4463" s="148"/>
      <c r="E4463" s="141"/>
      <c r="F4463" s="141"/>
      <c r="G4463" s="141"/>
      <c r="H4463" s="141"/>
      <c r="I4463" s="141"/>
      <c r="J4463" s="141"/>
      <c r="K4463" s="141"/>
    </row>
    <row r="4464" spans="1:11" x14ac:dyDescent="0.25">
      <c r="A4464" s="148"/>
      <c r="B4464" s="148"/>
      <c r="C4464" s="148"/>
      <c r="D4464" s="148"/>
      <c r="E4464" s="141"/>
      <c r="F4464" s="141"/>
      <c r="G4464" s="141"/>
      <c r="H4464" s="141"/>
      <c r="I4464" s="141"/>
      <c r="J4464" s="141"/>
      <c r="K4464" s="141"/>
    </row>
    <row r="4465" spans="1:11" x14ac:dyDescent="0.25">
      <c r="A4465" s="148"/>
      <c r="B4465" s="148"/>
      <c r="C4465" s="148"/>
      <c r="D4465" s="148"/>
      <c r="E4465" s="141"/>
      <c r="F4465" s="141"/>
      <c r="G4465" s="141"/>
      <c r="H4465" s="141"/>
      <c r="I4465" s="141"/>
      <c r="J4465" s="141"/>
      <c r="K4465" s="141"/>
    </row>
    <row r="4466" spans="1:11" x14ac:dyDescent="0.25">
      <c r="A4466" s="148"/>
      <c r="B4466" s="148"/>
      <c r="C4466" s="148"/>
      <c r="D4466" s="148"/>
      <c r="E4466" s="141"/>
      <c r="F4466" s="141"/>
      <c r="G4466" s="141"/>
      <c r="H4466" s="141"/>
      <c r="I4466" s="141"/>
      <c r="J4466" s="141"/>
      <c r="K4466" s="141"/>
    </row>
    <row r="4467" spans="1:11" x14ac:dyDescent="0.25">
      <c r="A4467" s="148"/>
      <c r="B4467" s="148"/>
      <c r="C4467" s="148"/>
      <c r="D4467" s="148"/>
      <c r="E4467" s="141"/>
      <c r="F4467" s="141"/>
      <c r="G4467" s="141"/>
      <c r="H4467" s="141"/>
      <c r="I4467" s="141"/>
      <c r="J4467" s="141"/>
      <c r="K4467" s="141"/>
    </row>
    <row r="4468" spans="1:11" x14ac:dyDescent="0.25">
      <c r="A4468" s="148"/>
      <c r="B4468" s="148"/>
      <c r="C4468" s="148"/>
      <c r="D4468" s="148"/>
      <c r="E4468" s="141"/>
      <c r="F4468" s="141"/>
      <c r="G4468" s="141"/>
      <c r="H4468" s="141"/>
      <c r="I4468" s="141"/>
      <c r="J4468" s="141"/>
      <c r="K4468" s="141"/>
    </row>
    <row r="4469" spans="1:11" x14ac:dyDescent="0.25">
      <c r="A4469" s="148"/>
      <c r="B4469" s="148"/>
      <c r="C4469" s="148"/>
      <c r="D4469" s="148"/>
      <c r="E4469" s="141"/>
      <c r="F4469" s="141"/>
      <c r="G4469" s="141"/>
      <c r="H4469" s="141"/>
      <c r="I4469" s="141"/>
      <c r="J4469" s="141"/>
      <c r="K4469" s="141"/>
    </row>
    <row r="4470" spans="1:11" x14ac:dyDescent="0.25">
      <c r="A4470" s="148"/>
      <c r="B4470" s="148"/>
      <c r="C4470" s="148"/>
      <c r="D4470" s="148"/>
      <c r="E4470" s="141"/>
      <c r="F4470" s="141"/>
      <c r="G4470" s="141"/>
      <c r="H4470" s="141"/>
      <c r="I4470" s="141"/>
      <c r="J4470" s="141"/>
      <c r="K4470" s="141"/>
    </row>
    <row r="4471" spans="1:11" x14ac:dyDescent="0.25">
      <c r="A4471" s="148"/>
      <c r="B4471" s="148"/>
      <c r="C4471" s="148"/>
      <c r="D4471" s="148"/>
      <c r="E4471" s="141"/>
      <c r="F4471" s="141"/>
      <c r="G4471" s="141"/>
      <c r="H4471" s="141"/>
      <c r="I4471" s="141"/>
      <c r="J4471" s="141"/>
      <c r="K4471" s="141"/>
    </row>
    <row r="4472" spans="1:11" x14ac:dyDescent="0.25">
      <c r="A4472" s="148"/>
      <c r="B4472" s="148"/>
      <c r="C4472" s="148"/>
      <c r="D4472" s="148"/>
      <c r="E4472" s="141"/>
      <c r="F4472" s="141"/>
      <c r="G4472" s="141"/>
      <c r="H4472" s="141"/>
      <c r="I4472" s="141"/>
      <c r="J4472" s="141"/>
      <c r="K4472" s="141"/>
    </row>
    <row r="4473" spans="1:11" x14ac:dyDescent="0.25">
      <c r="A4473" s="148"/>
      <c r="B4473" s="148"/>
      <c r="C4473" s="148"/>
      <c r="D4473" s="148"/>
      <c r="E4473" s="141"/>
      <c r="F4473" s="141"/>
      <c r="G4473" s="141"/>
      <c r="H4473" s="141"/>
      <c r="I4473" s="141"/>
      <c r="J4473" s="141"/>
      <c r="K4473" s="141"/>
    </row>
    <row r="4474" spans="1:11" x14ac:dyDescent="0.25">
      <c r="A4474" s="148"/>
      <c r="B4474" s="148"/>
      <c r="C4474" s="148"/>
      <c r="D4474" s="148"/>
      <c r="E4474" s="141"/>
      <c r="F4474" s="141"/>
      <c r="G4474" s="141"/>
      <c r="H4474" s="141"/>
      <c r="I4474" s="141"/>
      <c r="J4474" s="141"/>
      <c r="K4474" s="141"/>
    </row>
    <row r="4475" spans="1:11" x14ac:dyDescent="0.25">
      <c r="A4475" s="148"/>
      <c r="B4475" s="148"/>
      <c r="C4475" s="148"/>
      <c r="D4475" s="148"/>
      <c r="E4475" s="141"/>
      <c r="F4475" s="141"/>
      <c r="G4475" s="141"/>
      <c r="H4475" s="141"/>
      <c r="I4475" s="141"/>
      <c r="J4475" s="141"/>
      <c r="K4475" s="141"/>
    </row>
    <row r="4476" spans="1:11" x14ac:dyDescent="0.25">
      <c r="A4476" s="148"/>
      <c r="B4476" s="148"/>
      <c r="C4476" s="148"/>
      <c r="D4476" s="148"/>
      <c r="E4476" s="141"/>
      <c r="F4476" s="141"/>
      <c r="G4476" s="141"/>
      <c r="H4476" s="141"/>
      <c r="I4476" s="141"/>
      <c r="J4476" s="141"/>
      <c r="K4476" s="141"/>
    </row>
    <row r="4477" spans="1:11" x14ac:dyDescent="0.25">
      <c r="A4477" s="148"/>
      <c r="B4477" s="148"/>
      <c r="C4477" s="148"/>
      <c r="D4477" s="148"/>
      <c r="E4477" s="141"/>
      <c r="F4477" s="141"/>
      <c r="G4477" s="141"/>
      <c r="H4477" s="141"/>
      <c r="I4477" s="141"/>
      <c r="J4477" s="141"/>
      <c r="K4477" s="141"/>
    </row>
    <row r="4478" spans="1:11" x14ac:dyDescent="0.25">
      <c r="A4478" s="148"/>
      <c r="B4478" s="148"/>
      <c r="C4478" s="148"/>
      <c r="D4478" s="148"/>
      <c r="E4478" s="141"/>
      <c r="F4478" s="141"/>
      <c r="G4478" s="141"/>
      <c r="H4478" s="141"/>
      <c r="I4478" s="141"/>
      <c r="J4478" s="141"/>
      <c r="K4478" s="141"/>
    </row>
    <row r="4479" spans="1:11" x14ac:dyDescent="0.25">
      <c r="A4479" s="148"/>
      <c r="B4479" s="148"/>
      <c r="C4479" s="148"/>
      <c r="D4479" s="148"/>
      <c r="E4479" s="141"/>
      <c r="F4479" s="141"/>
      <c r="G4479" s="141"/>
      <c r="H4479" s="141"/>
      <c r="I4479" s="141"/>
      <c r="J4479" s="141"/>
      <c r="K4479" s="141"/>
    </row>
    <row r="4480" spans="1:11" x14ac:dyDescent="0.25">
      <c r="A4480" s="148"/>
      <c r="B4480" s="148"/>
      <c r="C4480" s="148"/>
      <c r="D4480" s="148"/>
      <c r="E4480" s="141"/>
      <c r="F4480" s="141"/>
      <c r="G4480" s="141"/>
      <c r="H4480" s="141"/>
      <c r="I4480" s="141"/>
      <c r="J4480" s="141"/>
      <c r="K4480" s="141"/>
    </row>
    <row r="4481" spans="1:11" x14ac:dyDescent="0.25">
      <c r="A4481" s="148"/>
      <c r="B4481" s="148"/>
      <c r="C4481" s="148"/>
      <c r="D4481" s="148"/>
      <c r="E4481" s="141"/>
      <c r="F4481" s="141"/>
      <c r="G4481" s="141"/>
      <c r="H4481" s="141"/>
      <c r="I4481" s="141"/>
      <c r="J4481" s="141"/>
      <c r="K4481" s="141"/>
    </row>
    <row r="4482" spans="1:11" x14ac:dyDescent="0.25">
      <c r="A4482" s="148"/>
      <c r="B4482" s="148"/>
      <c r="C4482" s="148"/>
      <c r="D4482" s="148"/>
      <c r="E4482" s="141"/>
      <c r="F4482" s="141"/>
      <c r="G4482" s="141"/>
      <c r="H4482" s="141"/>
      <c r="I4482" s="141"/>
      <c r="J4482" s="141"/>
      <c r="K4482" s="141"/>
    </row>
    <row r="4483" spans="1:11" x14ac:dyDescent="0.25">
      <c r="A4483" s="148"/>
      <c r="B4483" s="148"/>
      <c r="C4483" s="148"/>
      <c r="D4483" s="148"/>
      <c r="E4483" s="141"/>
      <c r="F4483" s="141"/>
      <c r="G4483" s="141"/>
      <c r="H4483" s="141"/>
      <c r="I4483" s="141"/>
      <c r="J4483" s="141"/>
      <c r="K4483" s="141"/>
    </row>
    <row r="4484" spans="1:11" x14ac:dyDescent="0.25">
      <c r="A4484" s="148"/>
      <c r="B4484" s="148"/>
      <c r="C4484" s="148"/>
      <c r="D4484" s="148"/>
      <c r="E4484" s="141"/>
      <c r="F4484" s="141"/>
      <c r="G4484" s="141"/>
      <c r="H4484" s="141"/>
      <c r="I4484" s="141"/>
      <c r="J4484" s="141"/>
      <c r="K4484" s="141"/>
    </row>
    <row r="4485" spans="1:11" x14ac:dyDescent="0.25">
      <c r="A4485" s="148"/>
      <c r="B4485" s="148"/>
      <c r="C4485" s="148"/>
      <c r="D4485" s="148"/>
      <c r="E4485" s="141"/>
      <c r="F4485" s="141"/>
      <c r="G4485" s="141"/>
      <c r="H4485" s="141"/>
      <c r="I4485" s="141"/>
      <c r="J4485" s="141"/>
      <c r="K4485" s="141"/>
    </row>
    <row r="4486" spans="1:11" x14ac:dyDescent="0.25">
      <c r="A4486" s="148"/>
      <c r="B4486" s="148"/>
      <c r="C4486" s="148"/>
      <c r="D4486" s="148"/>
      <c r="E4486" s="141"/>
      <c r="F4486" s="141"/>
      <c r="G4486" s="141"/>
      <c r="H4486" s="141"/>
      <c r="I4486" s="141"/>
      <c r="J4486" s="141"/>
      <c r="K4486" s="141"/>
    </row>
    <row r="4487" spans="1:11" x14ac:dyDescent="0.25">
      <c r="A4487" s="148"/>
      <c r="B4487" s="148"/>
      <c r="C4487" s="148"/>
      <c r="D4487" s="148"/>
      <c r="E4487" s="141"/>
      <c r="F4487" s="141"/>
      <c r="G4487" s="141"/>
      <c r="H4487" s="141"/>
      <c r="I4487" s="141"/>
      <c r="J4487" s="141"/>
      <c r="K4487" s="141"/>
    </row>
    <row r="4488" spans="1:11" x14ac:dyDescent="0.25">
      <c r="A4488" s="148"/>
      <c r="B4488" s="148"/>
      <c r="C4488" s="148"/>
      <c r="D4488" s="148"/>
      <c r="E4488" s="141"/>
      <c r="F4488" s="141"/>
      <c r="G4488" s="141"/>
      <c r="H4488" s="141"/>
      <c r="I4488" s="141"/>
      <c r="J4488" s="141"/>
      <c r="K4488" s="141"/>
    </row>
    <row r="4489" spans="1:11" x14ac:dyDescent="0.25">
      <c r="A4489" s="148"/>
      <c r="B4489" s="148"/>
      <c r="C4489" s="148"/>
      <c r="D4489" s="148"/>
      <c r="E4489" s="141"/>
      <c r="F4489" s="141"/>
      <c r="G4489" s="141"/>
      <c r="H4489" s="141"/>
      <c r="I4489" s="141"/>
      <c r="J4489" s="141"/>
      <c r="K4489" s="141"/>
    </row>
    <row r="4490" spans="1:11" x14ac:dyDescent="0.25">
      <c r="A4490" s="148"/>
      <c r="B4490" s="148"/>
      <c r="C4490" s="148"/>
      <c r="D4490" s="148"/>
      <c r="E4490" s="141"/>
      <c r="F4490" s="141"/>
      <c r="G4490" s="141"/>
      <c r="H4490" s="141"/>
      <c r="I4490" s="141"/>
      <c r="J4490" s="141"/>
      <c r="K4490" s="141"/>
    </row>
    <row r="4491" spans="1:11" x14ac:dyDescent="0.25">
      <c r="A4491" s="148"/>
      <c r="B4491" s="148"/>
      <c r="C4491" s="148"/>
      <c r="D4491" s="148"/>
      <c r="E4491" s="141"/>
      <c r="F4491" s="141"/>
      <c r="G4491" s="141"/>
      <c r="H4491" s="141"/>
      <c r="I4491" s="141"/>
      <c r="J4491" s="141"/>
      <c r="K4491" s="141"/>
    </row>
    <row r="4492" spans="1:11" x14ac:dyDescent="0.25">
      <c r="A4492" s="148"/>
      <c r="B4492" s="148"/>
      <c r="C4492" s="148"/>
      <c r="D4492" s="148"/>
      <c r="E4492" s="141"/>
      <c r="F4492" s="141"/>
      <c r="G4492" s="141"/>
      <c r="H4492" s="141"/>
      <c r="I4492" s="141"/>
      <c r="J4492" s="141"/>
      <c r="K4492" s="141"/>
    </row>
    <row r="4493" spans="1:11" x14ac:dyDescent="0.25">
      <c r="A4493" s="148"/>
      <c r="B4493" s="148"/>
      <c r="C4493" s="148"/>
      <c r="D4493" s="148"/>
      <c r="E4493" s="141"/>
      <c r="F4493" s="141"/>
      <c r="G4493" s="141"/>
      <c r="H4493" s="141"/>
      <c r="I4493" s="141"/>
      <c r="J4493" s="141"/>
      <c r="K4493" s="141"/>
    </row>
    <row r="4494" spans="1:11" x14ac:dyDescent="0.25">
      <c r="A4494" s="148"/>
      <c r="B4494" s="148"/>
      <c r="C4494" s="148"/>
      <c r="D4494" s="148"/>
      <c r="E4494" s="141"/>
      <c r="F4494" s="141"/>
      <c r="G4494" s="141"/>
      <c r="H4494" s="141"/>
      <c r="I4494" s="141"/>
      <c r="J4494" s="141"/>
      <c r="K4494" s="141"/>
    </row>
    <row r="4495" spans="1:11" x14ac:dyDescent="0.25">
      <c r="A4495" s="148"/>
      <c r="B4495" s="148"/>
      <c r="C4495" s="148"/>
      <c r="D4495" s="148"/>
      <c r="E4495" s="141"/>
      <c r="F4495" s="141"/>
      <c r="G4495" s="141"/>
      <c r="H4495" s="141"/>
      <c r="I4495" s="141"/>
      <c r="J4495" s="141"/>
      <c r="K4495" s="141"/>
    </row>
    <row r="4496" spans="1:11" x14ac:dyDescent="0.25">
      <c r="A4496" s="148"/>
      <c r="B4496" s="148"/>
      <c r="C4496" s="148"/>
      <c r="D4496" s="148"/>
      <c r="E4496" s="141"/>
      <c r="F4496" s="141"/>
      <c r="G4496" s="141"/>
      <c r="H4496" s="141"/>
      <c r="I4496" s="141"/>
      <c r="J4496" s="141"/>
      <c r="K4496" s="141"/>
    </row>
    <row r="4497" spans="1:11" x14ac:dyDescent="0.25">
      <c r="A4497" s="148"/>
      <c r="B4497" s="148"/>
      <c r="C4497" s="148"/>
      <c r="D4497" s="148"/>
      <c r="E4497" s="141"/>
      <c r="F4497" s="141"/>
      <c r="G4497" s="141"/>
      <c r="H4497" s="141"/>
      <c r="I4497" s="141"/>
      <c r="J4497" s="141"/>
      <c r="K4497" s="141"/>
    </row>
    <row r="4498" spans="1:11" x14ac:dyDescent="0.25">
      <c r="A4498" s="148"/>
      <c r="B4498" s="148"/>
      <c r="C4498" s="148"/>
      <c r="D4498" s="148"/>
      <c r="E4498" s="141"/>
      <c r="F4498" s="141"/>
      <c r="G4498" s="141"/>
      <c r="H4498" s="141"/>
      <c r="I4498" s="141"/>
      <c r="J4498" s="141"/>
      <c r="K4498" s="141"/>
    </row>
    <row r="4499" spans="1:11" x14ac:dyDescent="0.25">
      <c r="A4499" s="148"/>
      <c r="B4499" s="148"/>
      <c r="C4499" s="148"/>
      <c r="D4499" s="148"/>
      <c r="E4499" s="141"/>
      <c r="F4499" s="141"/>
      <c r="G4499" s="141"/>
      <c r="H4499" s="141"/>
      <c r="I4499" s="141"/>
      <c r="J4499" s="141"/>
      <c r="K4499" s="141"/>
    </row>
    <row r="4500" spans="1:11" x14ac:dyDescent="0.25">
      <c r="A4500" s="148"/>
      <c r="B4500" s="148"/>
      <c r="C4500" s="148"/>
      <c r="D4500" s="148"/>
      <c r="E4500" s="141"/>
      <c r="F4500" s="141"/>
      <c r="G4500" s="141"/>
      <c r="H4500" s="141"/>
      <c r="I4500" s="141"/>
      <c r="J4500" s="141"/>
      <c r="K4500" s="141"/>
    </row>
    <row r="4501" spans="1:11" x14ac:dyDescent="0.25">
      <c r="A4501" s="148"/>
      <c r="B4501" s="148"/>
      <c r="C4501" s="148"/>
      <c r="D4501" s="148"/>
      <c r="E4501" s="141"/>
      <c r="F4501" s="141"/>
      <c r="G4501" s="141"/>
      <c r="H4501" s="141"/>
      <c r="I4501" s="141"/>
      <c r="J4501" s="141"/>
      <c r="K4501" s="141"/>
    </row>
    <row r="4502" spans="1:11" x14ac:dyDescent="0.25">
      <c r="A4502" s="148"/>
      <c r="B4502" s="148"/>
      <c r="C4502" s="148"/>
      <c r="D4502" s="148"/>
      <c r="E4502" s="141"/>
      <c r="F4502" s="141"/>
      <c r="G4502" s="141"/>
      <c r="H4502" s="141"/>
      <c r="I4502" s="141"/>
      <c r="J4502" s="141"/>
      <c r="K4502" s="141"/>
    </row>
    <row r="4503" spans="1:11" x14ac:dyDescent="0.25">
      <c r="A4503" s="148"/>
      <c r="B4503" s="148"/>
      <c r="C4503" s="148"/>
      <c r="D4503" s="148"/>
      <c r="E4503" s="141"/>
      <c r="F4503" s="141"/>
      <c r="G4503" s="141"/>
      <c r="H4503" s="141"/>
      <c r="I4503" s="141"/>
      <c r="J4503" s="141"/>
      <c r="K4503" s="141"/>
    </row>
    <row r="4504" spans="1:11" x14ac:dyDescent="0.25">
      <c r="A4504" s="148"/>
      <c r="B4504" s="148"/>
      <c r="C4504" s="148"/>
      <c r="D4504" s="148"/>
      <c r="E4504" s="141"/>
      <c r="F4504" s="141"/>
      <c r="G4504" s="141"/>
      <c r="H4504" s="141"/>
      <c r="I4504" s="141"/>
      <c r="J4504" s="141"/>
      <c r="K4504" s="141"/>
    </row>
    <row r="4505" spans="1:11" x14ac:dyDescent="0.25">
      <c r="A4505" s="148"/>
      <c r="B4505" s="148"/>
      <c r="C4505" s="148"/>
      <c r="D4505" s="148"/>
      <c r="E4505" s="141"/>
      <c r="F4505" s="141"/>
      <c r="G4505" s="141"/>
      <c r="H4505" s="141"/>
      <c r="I4505" s="141"/>
      <c r="J4505" s="141"/>
      <c r="K4505" s="141"/>
    </row>
    <row r="4506" spans="1:11" x14ac:dyDescent="0.25">
      <c r="A4506" s="148"/>
      <c r="B4506" s="148"/>
      <c r="C4506" s="148"/>
      <c r="D4506" s="148"/>
      <c r="E4506" s="141"/>
      <c r="F4506" s="141"/>
      <c r="G4506" s="141"/>
      <c r="H4506" s="141"/>
      <c r="I4506" s="141"/>
      <c r="J4506" s="141"/>
      <c r="K4506" s="141"/>
    </row>
    <row r="4507" spans="1:11" x14ac:dyDescent="0.25">
      <c r="A4507" s="148"/>
      <c r="B4507" s="148"/>
      <c r="C4507" s="148"/>
      <c r="D4507" s="148"/>
      <c r="E4507" s="141"/>
      <c r="F4507" s="141"/>
      <c r="G4507" s="141"/>
      <c r="H4507" s="141"/>
      <c r="I4507" s="141"/>
      <c r="J4507" s="141"/>
      <c r="K4507" s="141"/>
    </row>
    <row r="4508" spans="1:11" x14ac:dyDescent="0.25">
      <c r="A4508" s="148"/>
      <c r="B4508" s="148"/>
      <c r="C4508" s="148"/>
      <c r="D4508" s="148"/>
      <c r="E4508" s="141"/>
      <c r="F4508" s="141"/>
      <c r="G4508" s="141"/>
      <c r="H4508" s="141"/>
      <c r="I4508" s="141"/>
      <c r="J4508" s="141"/>
      <c r="K4508" s="141"/>
    </row>
    <row r="4509" spans="1:11" x14ac:dyDescent="0.25">
      <c r="A4509" s="148"/>
      <c r="B4509" s="148"/>
      <c r="C4509" s="148"/>
      <c r="D4509" s="148"/>
      <c r="E4509" s="141"/>
      <c r="F4509" s="141"/>
      <c r="G4509" s="141"/>
      <c r="H4509" s="141"/>
      <c r="I4509" s="141"/>
      <c r="J4509" s="141"/>
      <c r="K4509" s="141"/>
    </row>
    <row r="4510" spans="1:11" x14ac:dyDescent="0.25">
      <c r="A4510" s="148"/>
      <c r="B4510" s="148"/>
      <c r="C4510" s="148"/>
      <c r="D4510" s="148"/>
      <c r="E4510" s="141"/>
      <c r="F4510" s="141"/>
      <c r="G4510" s="141"/>
      <c r="H4510" s="141"/>
      <c r="I4510" s="141"/>
      <c r="J4510" s="141"/>
      <c r="K4510" s="141"/>
    </row>
    <row r="4511" spans="1:11" x14ac:dyDescent="0.25">
      <c r="A4511" s="148"/>
      <c r="B4511" s="148"/>
      <c r="C4511" s="148"/>
      <c r="D4511" s="148"/>
      <c r="E4511" s="141"/>
      <c r="F4511" s="141"/>
      <c r="G4511" s="141"/>
      <c r="H4511" s="141"/>
      <c r="I4511" s="141"/>
      <c r="J4511" s="141"/>
      <c r="K4511" s="141"/>
    </row>
    <row r="4512" spans="1:11" x14ac:dyDescent="0.25">
      <c r="A4512" s="148"/>
      <c r="B4512" s="148"/>
      <c r="C4512" s="148"/>
      <c r="D4512" s="148"/>
      <c r="E4512" s="141"/>
      <c r="F4512" s="141"/>
      <c r="G4512" s="141"/>
      <c r="H4512" s="141"/>
      <c r="I4512" s="141"/>
      <c r="J4512" s="141"/>
      <c r="K4512" s="141"/>
    </row>
    <row r="4513" spans="1:11" x14ac:dyDescent="0.25">
      <c r="A4513" s="148"/>
      <c r="B4513" s="148"/>
      <c r="C4513" s="148"/>
      <c r="D4513" s="148"/>
      <c r="E4513" s="141"/>
      <c r="F4513" s="141"/>
      <c r="G4513" s="141"/>
      <c r="H4513" s="141"/>
      <c r="I4513" s="141"/>
      <c r="J4513" s="141"/>
      <c r="K4513" s="141"/>
    </row>
    <row r="4514" spans="1:11" x14ac:dyDescent="0.25">
      <c r="A4514" s="148"/>
      <c r="B4514" s="148"/>
      <c r="C4514" s="148"/>
      <c r="D4514" s="148"/>
      <c r="E4514" s="141"/>
      <c r="F4514" s="141"/>
      <c r="G4514" s="141"/>
      <c r="H4514" s="141"/>
      <c r="I4514" s="141"/>
      <c r="J4514" s="141"/>
      <c r="K4514" s="141"/>
    </row>
    <row r="4515" spans="1:11" x14ac:dyDescent="0.25">
      <c r="A4515" s="148"/>
      <c r="B4515" s="148"/>
      <c r="C4515" s="148"/>
      <c r="D4515" s="148"/>
      <c r="E4515" s="141"/>
      <c r="F4515" s="141"/>
      <c r="G4515" s="141"/>
      <c r="H4515" s="141"/>
      <c r="I4515" s="141"/>
      <c r="J4515" s="141"/>
      <c r="K4515" s="141"/>
    </row>
    <row r="4516" spans="1:11" x14ac:dyDescent="0.25">
      <c r="A4516" s="148"/>
      <c r="B4516" s="148"/>
      <c r="C4516" s="148"/>
      <c r="D4516" s="148"/>
      <c r="E4516" s="141"/>
      <c r="F4516" s="141"/>
      <c r="G4516" s="141"/>
      <c r="H4516" s="141"/>
      <c r="I4516" s="141"/>
      <c r="J4516" s="141"/>
      <c r="K4516" s="141"/>
    </row>
    <row r="4517" spans="1:11" x14ac:dyDescent="0.25">
      <c r="A4517" s="148"/>
      <c r="B4517" s="148"/>
      <c r="C4517" s="148"/>
      <c r="D4517" s="148"/>
      <c r="E4517" s="141"/>
      <c r="F4517" s="141"/>
      <c r="G4517" s="141"/>
      <c r="H4517" s="141"/>
      <c r="I4517" s="141"/>
      <c r="J4517" s="141"/>
      <c r="K4517" s="141"/>
    </row>
    <row r="4518" spans="1:11" x14ac:dyDescent="0.25">
      <c r="A4518" s="148"/>
      <c r="B4518" s="148"/>
      <c r="C4518" s="148"/>
      <c r="D4518" s="148"/>
      <c r="E4518" s="141"/>
      <c r="F4518" s="141"/>
      <c r="G4518" s="141"/>
      <c r="H4518" s="141"/>
      <c r="I4518" s="141"/>
      <c r="J4518" s="141"/>
      <c r="K4518" s="141"/>
    </row>
    <row r="4519" spans="1:11" x14ac:dyDescent="0.25">
      <c r="A4519" s="148"/>
      <c r="B4519" s="148"/>
      <c r="C4519" s="148"/>
      <c r="D4519" s="148"/>
      <c r="E4519" s="141"/>
      <c r="F4519" s="141"/>
      <c r="G4519" s="141"/>
      <c r="H4519" s="141"/>
      <c r="I4519" s="141"/>
      <c r="J4519" s="141"/>
      <c r="K4519" s="141"/>
    </row>
    <row r="4520" spans="1:11" x14ac:dyDescent="0.25">
      <c r="A4520" s="148"/>
      <c r="B4520" s="148"/>
      <c r="C4520" s="148"/>
      <c r="D4520" s="148"/>
      <c r="E4520" s="141"/>
      <c r="F4520" s="141"/>
      <c r="G4520" s="141"/>
      <c r="H4520" s="141"/>
      <c r="I4520" s="141"/>
      <c r="J4520" s="141"/>
      <c r="K4520" s="141"/>
    </row>
    <row r="4521" spans="1:11" x14ac:dyDescent="0.25">
      <c r="A4521" s="148"/>
      <c r="B4521" s="148"/>
      <c r="C4521" s="148"/>
      <c r="D4521" s="148"/>
      <c r="E4521" s="141"/>
      <c r="F4521" s="141"/>
      <c r="G4521" s="141"/>
      <c r="H4521" s="141"/>
      <c r="I4521" s="141"/>
      <c r="J4521" s="141"/>
      <c r="K4521" s="141"/>
    </row>
    <row r="4522" spans="1:11" x14ac:dyDescent="0.25">
      <c r="A4522" s="148"/>
      <c r="B4522" s="148"/>
      <c r="C4522" s="148"/>
      <c r="D4522" s="148"/>
      <c r="E4522" s="141"/>
      <c r="F4522" s="141"/>
      <c r="G4522" s="141"/>
      <c r="H4522" s="141"/>
      <c r="I4522" s="141"/>
      <c r="J4522" s="141"/>
      <c r="K4522" s="141"/>
    </row>
    <row r="4523" spans="1:11" x14ac:dyDescent="0.25">
      <c r="A4523" s="148"/>
      <c r="B4523" s="148"/>
      <c r="C4523" s="148"/>
      <c r="D4523" s="148"/>
      <c r="E4523" s="141"/>
      <c r="F4523" s="141"/>
      <c r="G4523" s="141"/>
      <c r="H4523" s="141"/>
      <c r="I4523" s="141"/>
      <c r="J4523" s="141"/>
      <c r="K4523" s="141"/>
    </row>
    <row r="4524" spans="1:11" x14ac:dyDescent="0.25">
      <c r="A4524" s="148"/>
      <c r="B4524" s="148"/>
      <c r="C4524" s="148"/>
      <c r="D4524" s="148"/>
      <c r="E4524" s="141"/>
      <c r="F4524" s="141"/>
      <c r="G4524" s="141"/>
      <c r="H4524" s="141"/>
      <c r="I4524" s="141"/>
      <c r="J4524" s="141"/>
      <c r="K4524" s="141"/>
    </row>
    <row r="4525" spans="1:11" x14ac:dyDescent="0.25">
      <c r="A4525" s="148"/>
      <c r="B4525" s="148"/>
      <c r="C4525" s="148"/>
      <c r="D4525" s="148"/>
      <c r="E4525" s="141"/>
      <c r="F4525" s="141"/>
      <c r="G4525" s="141"/>
      <c r="H4525" s="141"/>
      <c r="I4525" s="141"/>
      <c r="J4525" s="141"/>
      <c r="K4525" s="141"/>
    </row>
    <row r="4526" spans="1:11" x14ac:dyDescent="0.25">
      <c r="A4526" s="148"/>
      <c r="B4526" s="148"/>
      <c r="C4526" s="148"/>
      <c r="D4526" s="148"/>
      <c r="E4526" s="141"/>
      <c r="F4526" s="141"/>
      <c r="G4526" s="141"/>
      <c r="H4526" s="141"/>
      <c r="I4526" s="141"/>
      <c r="J4526" s="141"/>
      <c r="K4526" s="141"/>
    </row>
    <row r="4527" spans="1:11" x14ac:dyDescent="0.25">
      <c r="A4527" s="148"/>
      <c r="B4527" s="148"/>
      <c r="C4527" s="148"/>
      <c r="D4527" s="148"/>
      <c r="E4527" s="141"/>
      <c r="F4527" s="141"/>
      <c r="G4527" s="141"/>
      <c r="H4527" s="141"/>
      <c r="I4527" s="141"/>
      <c r="J4527" s="141"/>
      <c r="K4527" s="141"/>
    </row>
    <row r="4528" spans="1:11" x14ac:dyDescent="0.25">
      <c r="A4528" s="148"/>
      <c r="B4528" s="148"/>
      <c r="C4528" s="148"/>
      <c r="D4528" s="148"/>
      <c r="E4528" s="141"/>
      <c r="F4528" s="141"/>
      <c r="G4528" s="141"/>
      <c r="H4528" s="141"/>
      <c r="I4528" s="141"/>
      <c r="J4528" s="141"/>
      <c r="K4528" s="141"/>
    </row>
    <row r="4529" spans="1:11" x14ac:dyDescent="0.25">
      <c r="A4529" s="148"/>
      <c r="B4529" s="148"/>
      <c r="C4529" s="148"/>
      <c r="D4529" s="148"/>
      <c r="E4529" s="141"/>
      <c r="F4529" s="141"/>
      <c r="G4529" s="141"/>
      <c r="H4529" s="141"/>
      <c r="I4529" s="141"/>
      <c r="J4529" s="141"/>
      <c r="K4529" s="141"/>
    </row>
    <row r="4530" spans="1:11" x14ac:dyDescent="0.25">
      <c r="A4530" s="148"/>
      <c r="B4530" s="148"/>
      <c r="C4530" s="148"/>
      <c r="D4530" s="148"/>
      <c r="E4530" s="141"/>
      <c r="F4530" s="141"/>
      <c r="G4530" s="141"/>
      <c r="H4530" s="141"/>
      <c r="I4530" s="141"/>
      <c r="J4530" s="141"/>
      <c r="K4530" s="141"/>
    </row>
    <row r="4531" spans="1:11" x14ac:dyDescent="0.25">
      <c r="A4531" s="148"/>
      <c r="B4531" s="148"/>
      <c r="C4531" s="148"/>
      <c r="D4531" s="148"/>
      <c r="E4531" s="141"/>
      <c r="F4531" s="141"/>
      <c r="G4531" s="141"/>
      <c r="H4531" s="141"/>
      <c r="I4531" s="141"/>
      <c r="J4531" s="141"/>
      <c r="K4531" s="141"/>
    </row>
    <row r="4532" spans="1:11" x14ac:dyDescent="0.25">
      <c r="A4532" s="148"/>
      <c r="B4532" s="148"/>
      <c r="C4532" s="148"/>
      <c r="D4532" s="148"/>
      <c r="E4532" s="141"/>
      <c r="F4532" s="141"/>
      <c r="G4532" s="141"/>
      <c r="H4532" s="141"/>
      <c r="I4532" s="141"/>
      <c r="J4532" s="141"/>
      <c r="K4532" s="141"/>
    </row>
    <row r="4533" spans="1:11" x14ac:dyDescent="0.25">
      <c r="A4533" s="148"/>
      <c r="B4533" s="148"/>
      <c r="C4533" s="148"/>
      <c r="D4533" s="148"/>
      <c r="E4533" s="141"/>
      <c r="F4533" s="141"/>
      <c r="G4533" s="141"/>
      <c r="H4533" s="141"/>
      <c r="I4533" s="141"/>
      <c r="J4533" s="141"/>
      <c r="K4533" s="141"/>
    </row>
    <row r="4534" spans="1:11" x14ac:dyDescent="0.25">
      <c r="A4534" s="148"/>
      <c r="B4534" s="148"/>
      <c r="C4534" s="148"/>
      <c r="D4534" s="148"/>
      <c r="E4534" s="141"/>
      <c r="F4534" s="141"/>
      <c r="G4534" s="141"/>
      <c r="H4534" s="141"/>
      <c r="I4534" s="141"/>
      <c r="J4534" s="141"/>
      <c r="K4534" s="141"/>
    </row>
    <row r="4535" spans="1:11" x14ac:dyDescent="0.25">
      <c r="A4535" s="148"/>
      <c r="B4535" s="148"/>
      <c r="C4535" s="148"/>
      <c r="D4535" s="148"/>
      <c r="E4535" s="141"/>
      <c r="F4535" s="141"/>
      <c r="G4535" s="141"/>
      <c r="H4535" s="141"/>
      <c r="I4535" s="141"/>
      <c r="J4535" s="141"/>
      <c r="K4535" s="141"/>
    </row>
    <row r="4536" spans="1:11" x14ac:dyDescent="0.25">
      <c r="A4536" s="148"/>
      <c r="B4536" s="148"/>
      <c r="C4536" s="148"/>
      <c r="D4536" s="148"/>
      <c r="E4536" s="141"/>
      <c r="F4536" s="141"/>
      <c r="G4536" s="141"/>
      <c r="H4536" s="141"/>
      <c r="I4536" s="141"/>
      <c r="J4536" s="141"/>
      <c r="K4536" s="141"/>
    </row>
    <row r="4537" spans="1:11" x14ac:dyDescent="0.25">
      <c r="A4537" s="148"/>
      <c r="B4537" s="148"/>
      <c r="C4537" s="148"/>
      <c r="D4537" s="148"/>
      <c r="E4537" s="141"/>
      <c r="F4537" s="141"/>
      <c r="G4537" s="141"/>
      <c r="H4537" s="141"/>
      <c r="I4537" s="141"/>
      <c r="J4537" s="141"/>
      <c r="K4537" s="141"/>
    </row>
    <row r="4538" spans="1:11" x14ac:dyDescent="0.25">
      <c r="A4538" s="148"/>
      <c r="B4538" s="148"/>
      <c r="C4538" s="148"/>
      <c r="D4538" s="148"/>
      <c r="E4538" s="141"/>
      <c r="F4538" s="141"/>
      <c r="G4538" s="141"/>
      <c r="H4538" s="141"/>
      <c r="I4538" s="141"/>
      <c r="J4538" s="141"/>
      <c r="K4538" s="141"/>
    </row>
    <row r="4539" spans="1:11" x14ac:dyDescent="0.25">
      <c r="A4539" s="148"/>
      <c r="B4539" s="148"/>
      <c r="C4539" s="148"/>
      <c r="D4539" s="148"/>
      <c r="E4539" s="141"/>
      <c r="F4539" s="141"/>
      <c r="G4539" s="141"/>
      <c r="H4539" s="141"/>
      <c r="I4539" s="141"/>
      <c r="J4539" s="141"/>
      <c r="K4539" s="141"/>
    </row>
    <row r="4540" spans="1:11" x14ac:dyDescent="0.25">
      <c r="A4540" s="148"/>
      <c r="B4540" s="148"/>
      <c r="C4540" s="148"/>
      <c r="D4540" s="148"/>
      <c r="E4540" s="141"/>
      <c r="F4540" s="141"/>
      <c r="G4540" s="141"/>
      <c r="H4540" s="141"/>
      <c r="I4540" s="141"/>
      <c r="J4540" s="141"/>
      <c r="K4540" s="141"/>
    </row>
    <row r="4541" spans="1:11" x14ac:dyDescent="0.25">
      <c r="A4541" s="148"/>
      <c r="B4541" s="148"/>
      <c r="C4541" s="148"/>
      <c r="D4541" s="148"/>
      <c r="E4541" s="141"/>
      <c r="F4541" s="141"/>
      <c r="G4541" s="141"/>
      <c r="H4541" s="141"/>
      <c r="I4541" s="141"/>
      <c r="J4541" s="141"/>
      <c r="K4541" s="141"/>
    </row>
    <row r="4542" spans="1:11" x14ac:dyDescent="0.25">
      <c r="A4542" s="148"/>
      <c r="B4542" s="148"/>
      <c r="C4542" s="148"/>
      <c r="D4542" s="148"/>
      <c r="E4542" s="141"/>
      <c r="F4542" s="141"/>
      <c r="G4542" s="141"/>
      <c r="H4542" s="141"/>
      <c r="I4542" s="141"/>
      <c r="J4542" s="141"/>
      <c r="K4542" s="141"/>
    </row>
    <row r="4543" spans="1:11" x14ac:dyDescent="0.25">
      <c r="A4543" s="148"/>
      <c r="B4543" s="148"/>
      <c r="C4543" s="148"/>
      <c r="D4543" s="148"/>
      <c r="E4543" s="141"/>
      <c r="F4543" s="141"/>
      <c r="G4543" s="141"/>
      <c r="H4543" s="141"/>
      <c r="I4543" s="141"/>
      <c r="J4543" s="141"/>
      <c r="K4543" s="141"/>
    </row>
    <row r="4544" spans="1:11" x14ac:dyDescent="0.25">
      <c r="A4544" s="148"/>
      <c r="B4544" s="148"/>
      <c r="C4544" s="148"/>
      <c r="D4544" s="148"/>
      <c r="E4544" s="141"/>
      <c r="F4544" s="141"/>
      <c r="G4544" s="141"/>
      <c r="H4544" s="141"/>
      <c r="I4544" s="141"/>
      <c r="J4544" s="141"/>
      <c r="K4544" s="141"/>
    </row>
    <row r="4545" spans="1:11" x14ac:dyDescent="0.25">
      <c r="A4545" s="148"/>
      <c r="B4545" s="148"/>
      <c r="C4545" s="148"/>
      <c r="D4545" s="148"/>
      <c r="E4545" s="141"/>
      <c r="F4545" s="141"/>
      <c r="G4545" s="141"/>
      <c r="H4545" s="141"/>
      <c r="I4545" s="141"/>
      <c r="J4545" s="141"/>
      <c r="K4545" s="141"/>
    </row>
    <row r="4546" spans="1:11" x14ac:dyDescent="0.25">
      <c r="A4546" s="148"/>
      <c r="B4546" s="148"/>
      <c r="C4546" s="148"/>
      <c r="D4546" s="148"/>
      <c r="E4546" s="141"/>
      <c r="F4546" s="141"/>
      <c r="G4546" s="141"/>
      <c r="H4546" s="141"/>
      <c r="I4546" s="141"/>
      <c r="J4546" s="141"/>
      <c r="K4546" s="141"/>
    </row>
    <row r="4547" spans="1:11" x14ac:dyDescent="0.25">
      <c r="A4547" s="148"/>
      <c r="B4547" s="148"/>
      <c r="C4547" s="148"/>
      <c r="D4547" s="148"/>
      <c r="E4547" s="141"/>
      <c r="F4547" s="141"/>
      <c r="G4547" s="141"/>
      <c r="H4547" s="141"/>
      <c r="I4547" s="141"/>
      <c r="J4547" s="141"/>
      <c r="K4547" s="141"/>
    </row>
    <row r="4548" spans="1:11" x14ac:dyDescent="0.25">
      <c r="A4548" s="148"/>
      <c r="B4548" s="148"/>
      <c r="C4548" s="148"/>
      <c r="D4548" s="148"/>
      <c r="E4548" s="141"/>
      <c r="F4548" s="141"/>
      <c r="G4548" s="141"/>
      <c r="H4548" s="141"/>
      <c r="I4548" s="141"/>
      <c r="J4548" s="141"/>
      <c r="K4548" s="141"/>
    </row>
    <row r="4549" spans="1:11" x14ac:dyDescent="0.25">
      <c r="A4549" s="148"/>
      <c r="B4549" s="148"/>
      <c r="C4549" s="148"/>
      <c r="D4549" s="148"/>
      <c r="E4549" s="141"/>
      <c r="F4549" s="141"/>
      <c r="G4549" s="141"/>
      <c r="H4549" s="141"/>
      <c r="I4549" s="141"/>
      <c r="J4549" s="141"/>
      <c r="K4549" s="141"/>
    </row>
    <row r="4550" spans="1:11" x14ac:dyDescent="0.25">
      <c r="A4550" s="148"/>
      <c r="B4550" s="148"/>
      <c r="C4550" s="148"/>
      <c r="D4550" s="148"/>
      <c r="E4550" s="141"/>
      <c r="F4550" s="141"/>
      <c r="G4550" s="141"/>
      <c r="H4550" s="141"/>
      <c r="I4550" s="141"/>
      <c r="J4550" s="141"/>
      <c r="K4550" s="141"/>
    </row>
    <row r="4551" spans="1:11" x14ac:dyDescent="0.25">
      <c r="A4551" s="148"/>
      <c r="B4551" s="148"/>
      <c r="C4551" s="148"/>
      <c r="D4551" s="148"/>
      <c r="E4551" s="141"/>
      <c r="F4551" s="141"/>
      <c r="G4551" s="141"/>
      <c r="H4551" s="141"/>
      <c r="I4551" s="141"/>
      <c r="J4551" s="141"/>
      <c r="K4551" s="141"/>
    </row>
    <row r="4552" spans="1:11" x14ac:dyDescent="0.25">
      <c r="A4552" s="148"/>
      <c r="B4552" s="148"/>
      <c r="C4552" s="148"/>
      <c r="D4552" s="148"/>
      <c r="E4552" s="141"/>
      <c r="F4552" s="141"/>
      <c r="G4552" s="141"/>
      <c r="H4552" s="141"/>
      <c r="I4552" s="141"/>
      <c r="J4552" s="141"/>
      <c r="K4552" s="141"/>
    </row>
    <row r="4553" spans="1:11" x14ac:dyDescent="0.25">
      <c r="A4553" s="148"/>
      <c r="B4553" s="148"/>
      <c r="C4553" s="148"/>
      <c r="D4553" s="148"/>
      <c r="E4553" s="141"/>
      <c r="F4553" s="141"/>
      <c r="G4553" s="141"/>
      <c r="H4553" s="141"/>
      <c r="I4553" s="141"/>
      <c r="J4553" s="141"/>
      <c r="K4553" s="141"/>
    </row>
    <row r="4554" spans="1:11" x14ac:dyDescent="0.25">
      <c r="A4554" s="148"/>
      <c r="B4554" s="148"/>
      <c r="C4554" s="148"/>
      <c r="D4554" s="148"/>
      <c r="E4554" s="141"/>
      <c r="F4554" s="141"/>
      <c r="G4554" s="141"/>
      <c r="H4554" s="141"/>
      <c r="I4554" s="141"/>
      <c r="J4554" s="141"/>
      <c r="K4554" s="141"/>
    </row>
    <row r="4555" spans="1:11" x14ac:dyDescent="0.25">
      <c r="A4555" s="148"/>
      <c r="B4555" s="148"/>
      <c r="C4555" s="148"/>
      <c r="D4555" s="148"/>
      <c r="E4555" s="141"/>
      <c r="F4555" s="141"/>
      <c r="G4555" s="141"/>
      <c r="H4555" s="141"/>
      <c r="I4555" s="141"/>
      <c r="J4555" s="141"/>
      <c r="K4555" s="141"/>
    </row>
    <row r="4556" spans="1:11" x14ac:dyDescent="0.25">
      <c r="A4556" s="148"/>
      <c r="B4556" s="148"/>
      <c r="C4556" s="148"/>
      <c r="D4556" s="148"/>
      <c r="E4556" s="141"/>
      <c r="F4556" s="141"/>
      <c r="G4556" s="141"/>
      <c r="H4556" s="141"/>
      <c r="I4556" s="141"/>
      <c r="J4556" s="141"/>
      <c r="K4556" s="141"/>
    </row>
    <row r="4557" spans="1:11" x14ac:dyDescent="0.25">
      <c r="A4557" s="148"/>
      <c r="B4557" s="148"/>
      <c r="C4557" s="148"/>
      <c r="D4557" s="148"/>
      <c r="E4557" s="141"/>
      <c r="F4557" s="141"/>
      <c r="G4557" s="141"/>
      <c r="H4557" s="141"/>
      <c r="I4557" s="141"/>
      <c r="J4557" s="141"/>
      <c r="K4557" s="141"/>
    </row>
    <row r="4558" spans="1:11" x14ac:dyDescent="0.25">
      <c r="A4558" s="148"/>
      <c r="B4558" s="148"/>
      <c r="C4558" s="148"/>
      <c r="D4558" s="148"/>
      <c r="E4558" s="141"/>
      <c r="F4558" s="141"/>
      <c r="G4558" s="141"/>
      <c r="H4558" s="141"/>
      <c r="I4558" s="141"/>
      <c r="J4558" s="141"/>
      <c r="K4558" s="141"/>
    </row>
    <row r="4559" spans="1:11" x14ac:dyDescent="0.25">
      <c r="A4559" s="148"/>
      <c r="B4559" s="148"/>
      <c r="C4559" s="148"/>
      <c r="D4559" s="148"/>
      <c r="E4559" s="141"/>
      <c r="F4559" s="141"/>
      <c r="G4559" s="141"/>
      <c r="H4559" s="141"/>
      <c r="I4559" s="141"/>
      <c r="J4559" s="141"/>
      <c r="K4559" s="141"/>
    </row>
    <row r="4560" spans="1:11" x14ac:dyDescent="0.25">
      <c r="A4560" s="148"/>
      <c r="B4560" s="148"/>
      <c r="C4560" s="148"/>
      <c r="D4560" s="148"/>
      <c r="E4560" s="141"/>
      <c r="F4560" s="141"/>
      <c r="G4560" s="141"/>
      <c r="H4560" s="141"/>
      <c r="I4560" s="141"/>
      <c r="J4560" s="141"/>
      <c r="K4560" s="141"/>
    </row>
    <row r="4561" spans="1:11" x14ac:dyDescent="0.25">
      <c r="A4561" s="148"/>
      <c r="B4561" s="148"/>
      <c r="C4561" s="148"/>
      <c r="D4561" s="148"/>
      <c r="E4561" s="141"/>
      <c r="F4561" s="141"/>
      <c r="G4561" s="141"/>
      <c r="H4561" s="141"/>
      <c r="I4561" s="141"/>
      <c r="J4561" s="141"/>
      <c r="K4561" s="141"/>
    </row>
    <row r="4562" spans="1:11" x14ac:dyDescent="0.25">
      <c r="A4562" s="148"/>
      <c r="B4562" s="148"/>
      <c r="C4562" s="148"/>
      <c r="D4562" s="148"/>
      <c r="E4562" s="141"/>
      <c r="F4562" s="141"/>
      <c r="G4562" s="141"/>
      <c r="H4562" s="141"/>
      <c r="I4562" s="141"/>
      <c r="J4562" s="141"/>
      <c r="K4562" s="141"/>
    </row>
    <row r="4563" spans="1:11" x14ac:dyDescent="0.25">
      <c r="A4563" s="148"/>
      <c r="B4563" s="148"/>
      <c r="C4563" s="148"/>
      <c r="D4563" s="148"/>
      <c r="E4563" s="141"/>
      <c r="F4563" s="141"/>
      <c r="G4563" s="141"/>
      <c r="H4563" s="141"/>
      <c r="I4563" s="141"/>
      <c r="J4563" s="141"/>
      <c r="K4563" s="141"/>
    </row>
    <row r="4564" spans="1:11" x14ac:dyDescent="0.25">
      <c r="A4564" s="148"/>
      <c r="B4564" s="148"/>
      <c r="C4564" s="148"/>
      <c r="D4564" s="148"/>
      <c r="E4564" s="141"/>
      <c r="F4564" s="141"/>
      <c r="G4564" s="141"/>
      <c r="H4564" s="141"/>
      <c r="I4564" s="141"/>
      <c r="J4564" s="141"/>
      <c r="K4564" s="141"/>
    </row>
    <row r="4565" spans="1:11" x14ac:dyDescent="0.25">
      <c r="A4565" s="148"/>
      <c r="B4565" s="148"/>
      <c r="C4565" s="148"/>
      <c r="D4565" s="148"/>
      <c r="E4565" s="141"/>
      <c r="F4565" s="141"/>
      <c r="G4565" s="141"/>
      <c r="H4565" s="141"/>
      <c r="I4565" s="141"/>
      <c r="J4565" s="141"/>
      <c r="K4565" s="141"/>
    </row>
    <row r="4566" spans="1:11" x14ac:dyDescent="0.25">
      <c r="A4566" s="148"/>
      <c r="B4566" s="148"/>
      <c r="C4566" s="148"/>
      <c r="D4566" s="148"/>
      <c r="E4566" s="141"/>
      <c r="F4566" s="141"/>
      <c r="G4566" s="141"/>
      <c r="H4566" s="141"/>
      <c r="I4566" s="141"/>
      <c r="J4566" s="141"/>
      <c r="K4566" s="141"/>
    </row>
    <row r="4567" spans="1:11" x14ac:dyDescent="0.25">
      <c r="A4567" s="148"/>
      <c r="B4567" s="148"/>
      <c r="C4567" s="148"/>
      <c r="D4567" s="148"/>
      <c r="E4567" s="141"/>
      <c r="F4567" s="141"/>
      <c r="G4567" s="141"/>
      <c r="H4567" s="141"/>
      <c r="I4567" s="141"/>
      <c r="J4567" s="141"/>
      <c r="K4567" s="141"/>
    </row>
    <row r="4568" spans="1:11" x14ac:dyDescent="0.25">
      <c r="A4568" s="148"/>
      <c r="B4568" s="148"/>
      <c r="C4568" s="148"/>
      <c r="D4568" s="148"/>
      <c r="E4568" s="141"/>
      <c r="F4568" s="141"/>
      <c r="G4568" s="141"/>
      <c r="H4568" s="141"/>
      <c r="I4568" s="141"/>
      <c r="J4568" s="141"/>
      <c r="K4568" s="141"/>
    </row>
    <row r="4569" spans="1:11" x14ac:dyDescent="0.25">
      <c r="A4569" s="148"/>
      <c r="B4569" s="148"/>
      <c r="C4569" s="148"/>
      <c r="D4569" s="148"/>
      <c r="E4569" s="141"/>
      <c r="F4569" s="141"/>
      <c r="G4569" s="141"/>
      <c r="H4569" s="141"/>
      <c r="I4569" s="141"/>
      <c r="J4569" s="141"/>
      <c r="K4569" s="141"/>
    </row>
    <row r="4570" spans="1:11" x14ac:dyDescent="0.25">
      <c r="A4570" s="148"/>
      <c r="B4570" s="148"/>
      <c r="C4570" s="148"/>
      <c r="D4570" s="148"/>
      <c r="E4570" s="141"/>
      <c r="F4570" s="141"/>
      <c r="G4570" s="141"/>
      <c r="H4570" s="141"/>
      <c r="I4570" s="141"/>
      <c r="J4570" s="141"/>
      <c r="K4570" s="141"/>
    </row>
    <row r="4571" spans="1:11" x14ac:dyDescent="0.25">
      <c r="A4571" s="148"/>
      <c r="B4571" s="148"/>
      <c r="C4571" s="148"/>
      <c r="D4571" s="148"/>
      <c r="E4571" s="141"/>
      <c r="F4571" s="141"/>
      <c r="G4571" s="141"/>
      <c r="H4571" s="141"/>
      <c r="I4571" s="141"/>
      <c r="J4571" s="141"/>
      <c r="K4571" s="141"/>
    </row>
    <row r="4572" spans="1:11" x14ac:dyDescent="0.25">
      <c r="A4572" s="148"/>
      <c r="B4572" s="148"/>
      <c r="C4572" s="148"/>
      <c r="D4572" s="148"/>
      <c r="E4572" s="141"/>
      <c r="F4572" s="141"/>
      <c r="G4572" s="141"/>
      <c r="H4572" s="141"/>
      <c r="I4572" s="141"/>
      <c r="J4572" s="141"/>
      <c r="K4572" s="141"/>
    </row>
    <row r="4573" spans="1:11" x14ac:dyDescent="0.25">
      <c r="A4573" s="148"/>
      <c r="B4573" s="148"/>
      <c r="C4573" s="148"/>
      <c r="D4573" s="148"/>
      <c r="E4573" s="141"/>
      <c r="F4573" s="141"/>
      <c r="G4573" s="141"/>
      <c r="H4573" s="141"/>
      <c r="I4573" s="141"/>
      <c r="J4573" s="141"/>
      <c r="K4573" s="141"/>
    </row>
    <row r="4574" spans="1:11" x14ac:dyDescent="0.25">
      <c r="A4574" s="148"/>
      <c r="B4574" s="148"/>
      <c r="C4574" s="148"/>
      <c r="D4574" s="148"/>
      <c r="E4574" s="141"/>
      <c r="F4574" s="141"/>
      <c r="G4574" s="141"/>
      <c r="H4574" s="141"/>
      <c r="I4574" s="141"/>
      <c r="J4574" s="141"/>
      <c r="K4574" s="141"/>
    </row>
    <row r="4575" spans="1:11" x14ac:dyDescent="0.25">
      <c r="A4575" s="148"/>
      <c r="B4575" s="148"/>
      <c r="C4575" s="148"/>
      <c r="D4575" s="148"/>
      <c r="E4575" s="141"/>
      <c r="F4575" s="141"/>
      <c r="G4575" s="141"/>
      <c r="H4575" s="141"/>
      <c r="I4575" s="141"/>
      <c r="J4575" s="141"/>
      <c r="K4575" s="141"/>
    </row>
    <row r="4576" spans="1:11" x14ac:dyDescent="0.25">
      <c r="A4576" s="148"/>
      <c r="B4576" s="148"/>
      <c r="C4576" s="148"/>
      <c r="D4576" s="148"/>
      <c r="E4576" s="141"/>
      <c r="F4576" s="141"/>
      <c r="G4576" s="141"/>
      <c r="H4576" s="141"/>
      <c r="I4576" s="141"/>
      <c r="J4576" s="141"/>
      <c r="K4576" s="141"/>
    </row>
    <row r="4577" spans="1:11" x14ac:dyDescent="0.25">
      <c r="A4577" s="148"/>
      <c r="B4577" s="148"/>
      <c r="C4577" s="148"/>
      <c r="D4577" s="148"/>
      <c r="E4577" s="141"/>
      <c r="F4577" s="141"/>
      <c r="G4577" s="141"/>
      <c r="H4577" s="141"/>
      <c r="I4577" s="141"/>
      <c r="J4577" s="141"/>
      <c r="K4577" s="141"/>
    </row>
    <row r="4578" spans="1:11" x14ac:dyDescent="0.25">
      <c r="A4578" s="148"/>
      <c r="B4578" s="148"/>
      <c r="C4578" s="148"/>
      <c r="D4578" s="148"/>
      <c r="E4578" s="141"/>
      <c r="F4578" s="141"/>
      <c r="G4578" s="141"/>
      <c r="H4578" s="141"/>
      <c r="I4578" s="141"/>
      <c r="J4578" s="141"/>
      <c r="K4578" s="141"/>
    </row>
    <row r="4579" spans="1:11" x14ac:dyDescent="0.25">
      <c r="A4579" s="148"/>
      <c r="B4579" s="148"/>
      <c r="C4579" s="148"/>
      <c r="D4579" s="148"/>
      <c r="E4579" s="141"/>
      <c r="F4579" s="141"/>
      <c r="G4579" s="141"/>
      <c r="H4579" s="141"/>
      <c r="I4579" s="141"/>
      <c r="J4579" s="141"/>
      <c r="K4579" s="141"/>
    </row>
    <row r="4580" spans="1:11" x14ac:dyDescent="0.25">
      <c r="A4580" s="148"/>
      <c r="B4580" s="148"/>
      <c r="C4580" s="148"/>
      <c r="D4580" s="148"/>
      <c r="E4580" s="141"/>
      <c r="F4580" s="141"/>
      <c r="G4580" s="141"/>
      <c r="H4580" s="141"/>
      <c r="I4580" s="141"/>
      <c r="J4580" s="141"/>
      <c r="K4580" s="141"/>
    </row>
    <row r="4581" spans="1:11" x14ac:dyDescent="0.25">
      <c r="A4581" s="148"/>
      <c r="B4581" s="148"/>
      <c r="C4581" s="148"/>
      <c r="D4581" s="148"/>
      <c r="E4581" s="141"/>
      <c r="F4581" s="141"/>
      <c r="G4581" s="141"/>
      <c r="H4581" s="141"/>
      <c r="I4581" s="141"/>
      <c r="J4581" s="141"/>
      <c r="K4581" s="141"/>
    </row>
    <row r="4582" spans="1:11" x14ac:dyDescent="0.25">
      <c r="A4582" s="148"/>
      <c r="B4582" s="148"/>
      <c r="C4582" s="148"/>
      <c r="D4582" s="148"/>
      <c r="E4582" s="141"/>
      <c r="F4582" s="141"/>
      <c r="G4582" s="141"/>
      <c r="H4582" s="141"/>
      <c r="I4582" s="141"/>
      <c r="J4582" s="141"/>
      <c r="K4582" s="141"/>
    </row>
    <row r="4583" spans="1:11" x14ac:dyDescent="0.25">
      <c r="A4583" s="148"/>
      <c r="B4583" s="148"/>
      <c r="C4583" s="148"/>
      <c r="D4583" s="148"/>
      <c r="E4583" s="141"/>
      <c r="F4583" s="141"/>
      <c r="G4583" s="141"/>
      <c r="H4583" s="141"/>
      <c r="I4583" s="141"/>
      <c r="J4583" s="141"/>
      <c r="K4583" s="141"/>
    </row>
    <row r="4584" spans="1:11" x14ac:dyDescent="0.25">
      <c r="A4584" s="148"/>
      <c r="B4584" s="148"/>
      <c r="C4584" s="148"/>
      <c r="D4584" s="148"/>
      <c r="E4584" s="141"/>
      <c r="F4584" s="141"/>
      <c r="G4584" s="141"/>
      <c r="H4584" s="141"/>
      <c r="I4584" s="141"/>
      <c r="J4584" s="141"/>
      <c r="K4584" s="141"/>
    </row>
    <row r="4585" spans="1:11" x14ac:dyDescent="0.25">
      <c r="A4585" s="148"/>
      <c r="B4585" s="148"/>
      <c r="C4585" s="148"/>
      <c r="D4585" s="148"/>
      <c r="E4585" s="141"/>
      <c r="F4585" s="141"/>
      <c r="G4585" s="141"/>
      <c r="H4585" s="141"/>
      <c r="I4585" s="141"/>
      <c r="J4585" s="141"/>
      <c r="K4585" s="141"/>
    </row>
    <row r="4586" spans="1:11" x14ac:dyDescent="0.25">
      <c r="A4586" s="148"/>
      <c r="B4586" s="148"/>
      <c r="C4586" s="148"/>
      <c r="D4586" s="148"/>
      <c r="E4586" s="141"/>
      <c r="F4586" s="141"/>
      <c r="G4586" s="141"/>
      <c r="H4586" s="141"/>
      <c r="I4586" s="141"/>
      <c r="J4586" s="141"/>
      <c r="K4586" s="141"/>
    </row>
    <row r="4587" spans="1:11" x14ac:dyDescent="0.25">
      <c r="A4587" s="148"/>
      <c r="B4587" s="148"/>
      <c r="C4587" s="148"/>
      <c r="D4587" s="148"/>
      <c r="E4587" s="141"/>
      <c r="F4587" s="141"/>
      <c r="G4587" s="141"/>
      <c r="H4587" s="141"/>
      <c r="I4587" s="141"/>
      <c r="J4587" s="141"/>
      <c r="K4587" s="141"/>
    </row>
    <row r="4588" spans="1:11" x14ac:dyDescent="0.25">
      <c r="A4588" s="148"/>
      <c r="B4588" s="148"/>
      <c r="C4588" s="148"/>
      <c r="D4588" s="148"/>
      <c r="E4588" s="141"/>
      <c r="F4588" s="141"/>
      <c r="G4588" s="141"/>
      <c r="H4588" s="141"/>
      <c r="I4588" s="141"/>
      <c r="J4588" s="141"/>
      <c r="K4588" s="141"/>
    </row>
    <row r="4589" spans="1:11" x14ac:dyDescent="0.25">
      <c r="A4589" s="148"/>
      <c r="B4589" s="148"/>
      <c r="C4589" s="148"/>
      <c r="D4589" s="148"/>
      <c r="E4589" s="141"/>
      <c r="F4589" s="141"/>
      <c r="G4589" s="141"/>
      <c r="H4589" s="141"/>
      <c r="I4589" s="141"/>
      <c r="J4589" s="141"/>
      <c r="K4589" s="141"/>
    </row>
    <row r="4590" spans="1:11" x14ac:dyDescent="0.25">
      <c r="A4590" s="148"/>
      <c r="B4590" s="148"/>
      <c r="C4590" s="148"/>
      <c r="D4590" s="148"/>
      <c r="E4590" s="141"/>
      <c r="F4590" s="141"/>
      <c r="G4590" s="141"/>
      <c r="H4590" s="141"/>
      <c r="I4590" s="141"/>
      <c r="J4590" s="141"/>
      <c r="K4590" s="141"/>
    </row>
    <row r="4591" spans="1:11" x14ac:dyDescent="0.25">
      <c r="A4591" s="148"/>
      <c r="B4591" s="148"/>
      <c r="C4591" s="148"/>
      <c r="D4591" s="148"/>
      <c r="E4591" s="141"/>
      <c r="F4591" s="141"/>
      <c r="G4591" s="141"/>
      <c r="H4591" s="141"/>
      <c r="I4591" s="141"/>
      <c r="J4591" s="141"/>
      <c r="K4591" s="141"/>
    </row>
    <row r="4592" spans="1:11" x14ac:dyDescent="0.25">
      <c r="A4592" s="148"/>
      <c r="B4592" s="148"/>
      <c r="C4592" s="148"/>
      <c r="D4592" s="148"/>
      <c r="E4592" s="141"/>
      <c r="F4592" s="141"/>
      <c r="G4592" s="141"/>
      <c r="H4592" s="141"/>
      <c r="I4592" s="141"/>
      <c r="J4592" s="141"/>
      <c r="K4592" s="141"/>
    </row>
    <row r="4593" spans="1:11" x14ac:dyDescent="0.25">
      <c r="A4593" s="148"/>
      <c r="B4593" s="148"/>
      <c r="C4593" s="148"/>
      <c r="D4593" s="148"/>
      <c r="E4593" s="141"/>
      <c r="F4593" s="141"/>
      <c r="G4593" s="141"/>
      <c r="H4593" s="141"/>
      <c r="I4593" s="141"/>
      <c r="J4593" s="141"/>
      <c r="K4593" s="141"/>
    </row>
    <row r="4594" spans="1:11" x14ac:dyDescent="0.25">
      <c r="A4594" s="148"/>
      <c r="B4594" s="148"/>
      <c r="C4594" s="148"/>
      <c r="D4594" s="148"/>
      <c r="E4594" s="141"/>
      <c r="F4594" s="141"/>
      <c r="G4594" s="141"/>
      <c r="H4594" s="141"/>
      <c r="I4594" s="141"/>
      <c r="J4594" s="141"/>
      <c r="K4594" s="141"/>
    </row>
    <row r="4595" spans="1:11" x14ac:dyDescent="0.25">
      <c r="A4595" s="148"/>
      <c r="B4595" s="148"/>
      <c r="C4595" s="148"/>
      <c r="D4595" s="148"/>
      <c r="E4595" s="141"/>
      <c r="F4595" s="141"/>
      <c r="G4595" s="141"/>
      <c r="H4595" s="141"/>
      <c r="I4595" s="141"/>
      <c r="J4595" s="141"/>
      <c r="K4595" s="141"/>
    </row>
    <row r="4596" spans="1:11" x14ac:dyDescent="0.25">
      <c r="A4596" s="148"/>
      <c r="B4596" s="148"/>
      <c r="C4596" s="148"/>
      <c r="D4596" s="148"/>
      <c r="E4596" s="141"/>
      <c r="F4596" s="141"/>
      <c r="G4596" s="141"/>
      <c r="H4596" s="141"/>
      <c r="I4596" s="141"/>
      <c r="J4596" s="141"/>
      <c r="K4596" s="141"/>
    </row>
    <row r="4597" spans="1:11" x14ac:dyDescent="0.25">
      <c r="A4597" s="148"/>
      <c r="B4597" s="148"/>
      <c r="C4597" s="148"/>
      <c r="D4597" s="148"/>
      <c r="E4597" s="141"/>
      <c r="F4597" s="141"/>
      <c r="G4597" s="141"/>
      <c r="H4597" s="141"/>
      <c r="I4597" s="141"/>
      <c r="J4597" s="141"/>
      <c r="K4597" s="141"/>
    </row>
    <row r="4598" spans="1:11" x14ac:dyDescent="0.25">
      <c r="A4598" s="148"/>
      <c r="B4598" s="148"/>
      <c r="C4598" s="148"/>
      <c r="D4598" s="148"/>
      <c r="E4598" s="141"/>
      <c r="F4598" s="141"/>
      <c r="G4598" s="141"/>
      <c r="H4598" s="141"/>
      <c r="I4598" s="141"/>
      <c r="J4598" s="141"/>
      <c r="K4598" s="141"/>
    </row>
    <row r="4599" spans="1:11" x14ac:dyDescent="0.25">
      <c r="A4599" s="148"/>
      <c r="B4599" s="148"/>
      <c r="C4599" s="148"/>
      <c r="D4599" s="148"/>
      <c r="E4599" s="141"/>
      <c r="F4599" s="141"/>
      <c r="G4599" s="141"/>
      <c r="H4599" s="141"/>
      <c r="I4599" s="141"/>
      <c r="J4599" s="141"/>
      <c r="K4599" s="141"/>
    </row>
    <row r="4600" spans="1:11" x14ac:dyDescent="0.25">
      <c r="A4600" s="148"/>
      <c r="B4600" s="148"/>
      <c r="C4600" s="148"/>
      <c r="D4600" s="148"/>
      <c r="E4600" s="141"/>
      <c r="F4600" s="141"/>
      <c r="G4600" s="141"/>
      <c r="H4600" s="141"/>
      <c r="I4600" s="141"/>
      <c r="J4600" s="141"/>
      <c r="K4600" s="141"/>
    </row>
    <row r="4601" spans="1:11" x14ac:dyDescent="0.25">
      <c r="A4601" s="148"/>
      <c r="B4601" s="148"/>
      <c r="C4601" s="148"/>
      <c r="D4601" s="148"/>
      <c r="E4601" s="141"/>
      <c r="F4601" s="141"/>
      <c r="G4601" s="141"/>
      <c r="H4601" s="141"/>
      <c r="I4601" s="141"/>
      <c r="J4601" s="141"/>
      <c r="K4601" s="141"/>
    </row>
    <row r="4602" spans="1:11" x14ac:dyDescent="0.25">
      <c r="A4602" s="148"/>
      <c r="B4602" s="148"/>
      <c r="C4602" s="148"/>
      <c r="D4602" s="148"/>
      <c r="E4602" s="141"/>
      <c r="F4602" s="141"/>
      <c r="G4602" s="141"/>
      <c r="H4602" s="141"/>
      <c r="I4602" s="141"/>
      <c r="J4602" s="141"/>
      <c r="K4602" s="141"/>
    </row>
    <row r="4603" spans="1:11" x14ac:dyDescent="0.25">
      <c r="A4603" s="148"/>
      <c r="B4603" s="148"/>
      <c r="C4603" s="148"/>
      <c r="D4603" s="148"/>
      <c r="E4603" s="141"/>
      <c r="F4603" s="141"/>
      <c r="G4603" s="141"/>
      <c r="H4603" s="141"/>
      <c r="I4603" s="141"/>
      <c r="J4603" s="141"/>
      <c r="K4603" s="141"/>
    </row>
    <row r="4604" spans="1:11" x14ac:dyDescent="0.25">
      <c r="A4604" s="148"/>
      <c r="B4604" s="148"/>
      <c r="C4604" s="148"/>
      <c r="D4604" s="148"/>
      <c r="E4604" s="141"/>
      <c r="F4604" s="141"/>
      <c r="G4604" s="141"/>
      <c r="H4604" s="141"/>
      <c r="I4604" s="141"/>
      <c r="J4604" s="141"/>
      <c r="K4604" s="141"/>
    </row>
    <row r="4605" spans="1:11" x14ac:dyDescent="0.25">
      <c r="A4605" s="148"/>
      <c r="B4605" s="148"/>
      <c r="C4605" s="148"/>
      <c r="D4605" s="148"/>
      <c r="E4605" s="141"/>
      <c r="F4605" s="141"/>
      <c r="G4605" s="141"/>
      <c r="H4605" s="141"/>
      <c r="I4605" s="141"/>
      <c r="J4605" s="141"/>
      <c r="K4605" s="141"/>
    </row>
    <row r="4606" spans="1:11" x14ac:dyDescent="0.25">
      <c r="A4606" s="148"/>
      <c r="B4606" s="148"/>
      <c r="C4606" s="148"/>
      <c r="D4606" s="148"/>
      <c r="E4606" s="141"/>
      <c r="F4606" s="141"/>
      <c r="G4606" s="141"/>
      <c r="H4606" s="141"/>
      <c r="I4606" s="141"/>
      <c r="J4606" s="141"/>
      <c r="K4606" s="141"/>
    </row>
    <row r="4607" spans="1:11" x14ac:dyDescent="0.25">
      <c r="A4607" s="148"/>
      <c r="B4607" s="148"/>
      <c r="C4607" s="148"/>
      <c r="D4607" s="148"/>
      <c r="E4607" s="141"/>
      <c r="F4607" s="141"/>
      <c r="G4607" s="141"/>
      <c r="H4607" s="141"/>
      <c r="I4607" s="141"/>
      <c r="J4607" s="141"/>
      <c r="K4607" s="141"/>
    </row>
    <row r="4608" spans="1:11" x14ac:dyDescent="0.25">
      <c r="A4608" s="148"/>
      <c r="B4608" s="148"/>
      <c r="C4608" s="148"/>
      <c r="D4608" s="148"/>
      <c r="E4608" s="141"/>
      <c r="F4608" s="141"/>
      <c r="G4608" s="141"/>
      <c r="H4608" s="141"/>
      <c r="I4608" s="141"/>
      <c r="J4608" s="141"/>
      <c r="K4608" s="141"/>
    </row>
    <row r="4609" spans="1:11" x14ac:dyDescent="0.25">
      <c r="A4609" s="148"/>
      <c r="B4609" s="148"/>
      <c r="C4609" s="148"/>
      <c r="D4609" s="148"/>
      <c r="E4609" s="141"/>
      <c r="F4609" s="141"/>
      <c r="G4609" s="141"/>
      <c r="H4609" s="141"/>
      <c r="I4609" s="141"/>
      <c r="J4609" s="141"/>
      <c r="K4609" s="141"/>
    </row>
    <row r="4610" spans="1:11" x14ac:dyDescent="0.25">
      <c r="A4610" s="148"/>
      <c r="B4610" s="148"/>
      <c r="C4610" s="148"/>
      <c r="D4610" s="148"/>
      <c r="E4610" s="141"/>
      <c r="F4610" s="141"/>
      <c r="G4610" s="141"/>
      <c r="H4610" s="141"/>
      <c r="I4610" s="141"/>
      <c r="J4610" s="141"/>
      <c r="K4610" s="141"/>
    </row>
    <row r="4611" spans="1:11" x14ac:dyDescent="0.25">
      <c r="A4611" s="148"/>
      <c r="B4611" s="148"/>
      <c r="C4611" s="148"/>
      <c r="D4611" s="148"/>
      <c r="E4611" s="141"/>
      <c r="F4611" s="141"/>
      <c r="G4611" s="141"/>
      <c r="H4611" s="141"/>
      <c r="I4611" s="141"/>
      <c r="J4611" s="141"/>
      <c r="K4611" s="141"/>
    </row>
    <row r="4612" spans="1:11" x14ac:dyDescent="0.25">
      <c r="A4612" s="148"/>
      <c r="B4612" s="148"/>
      <c r="C4612" s="148"/>
      <c r="D4612" s="148"/>
      <c r="E4612" s="141"/>
      <c r="F4612" s="141"/>
      <c r="G4612" s="141"/>
      <c r="H4612" s="141"/>
      <c r="I4612" s="141"/>
      <c r="J4612" s="141"/>
      <c r="K4612" s="141"/>
    </row>
    <row r="4613" spans="1:11" x14ac:dyDescent="0.25">
      <c r="A4613" s="148"/>
      <c r="B4613" s="148"/>
      <c r="C4613" s="148"/>
      <c r="D4613" s="148"/>
      <c r="E4613" s="141"/>
      <c r="F4613" s="141"/>
      <c r="G4613" s="141"/>
      <c r="H4613" s="141"/>
      <c r="I4613" s="141"/>
      <c r="J4613" s="141"/>
      <c r="K4613" s="141"/>
    </row>
    <row r="4614" spans="1:11" x14ac:dyDescent="0.25">
      <c r="A4614" s="148"/>
      <c r="B4614" s="148"/>
      <c r="C4614" s="148"/>
      <c r="D4614" s="148"/>
      <c r="E4614" s="141"/>
      <c r="F4614" s="141"/>
      <c r="G4614" s="141"/>
      <c r="H4614" s="141"/>
      <c r="I4614" s="141"/>
      <c r="J4614" s="141"/>
      <c r="K4614" s="141"/>
    </row>
    <row r="4615" spans="1:11" x14ac:dyDescent="0.25">
      <c r="A4615" s="148"/>
      <c r="B4615" s="148"/>
      <c r="C4615" s="148"/>
      <c r="D4615" s="148"/>
      <c r="E4615" s="141"/>
      <c r="F4615" s="141"/>
      <c r="G4615" s="141"/>
      <c r="H4615" s="141"/>
      <c r="I4615" s="141"/>
      <c r="J4615" s="141"/>
      <c r="K4615" s="141"/>
    </row>
    <row r="4616" spans="1:11" x14ac:dyDescent="0.25">
      <c r="A4616" s="148"/>
      <c r="B4616" s="148"/>
      <c r="C4616" s="148"/>
      <c r="D4616" s="148"/>
      <c r="E4616" s="141"/>
      <c r="F4616" s="141"/>
      <c r="G4616" s="141"/>
      <c r="H4616" s="141"/>
      <c r="I4616" s="141"/>
      <c r="J4616" s="141"/>
      <c r="K4616" s="141"/>
    </row>
    <row r="4617" spans="1:11" x14ac:dyDescent="0.25">
      <c r="A4617" s="148"/>
      <c r="B4617" s="148"/>
      <c r="C4617" s="148"/>
      <c r="D4617" s="148"/>
      <c r="E4617" s="141"/>
      <c r="F4617" s="141"/>
      <c r="G4617" s="141"/>
      <c r="H4617" s="141"/>
      <c r="I4617" s="141"/>
      <c r="J4617" s="141"/>
      <c r="K4617" s="141"/>
    </row>
    <row r="4618" spans="1:11" x14ac:dyDescent="0.25">
      <c r="A4618" s="148"/>
      <c r="B4618" s="148"/>
      <c r="C4618" s="148"/>
      <c r="D4618" s="148"/>
      <c r="E4618" s="141"/>
      <c r="F4618" s="141"/>
      <c r="G4618" s="141"/>
      <c r="H4618" s="141"/>
      <c r="I4618" s="141"/>
      <c r="J4618" s="141"/>
      <c r="K4618" s="141"/>
    </row>
    <row r="4619" spans="1:11" x14ac:dyDescent="0.25">
      <c r="A4619" s="148"/>
      <c r="B4619" s="148"/>
      <c r="C4619" s="148"/>
      <c r="D4619" s="148"/>
      <c r="E4619" s="141"/>
      <c r="F4619" s="141"/>
      <c r="G4619" s="141"/>
      <c r="H4619" s="141"/>
      <c r="I4619" s="141"/>
      <c r="J4619" s="141"/>
      <c r="K4619" s="141"/>
    </row>
    <row r="4620" spans="1:11" x14ac:dyDescent="0.25">
      <c r="A4620" s="148"/>
      <c r="B4620" s="148"/>
      <c r="C4620" s="148"/>
      <c r="D4620" s="148"/>
      <c r="E4620" s="141"/>
      <c r="F4620" s="141"/>
      <c r="G4620" s="141"/>
      <c r="H4620" s="141"/>
      <c r="I4620" s="141"/>
      <c r="J4620" s="141"/>
      <c r="K4620" s="141"/>
    </row>
    <row r="4621" spans="1:11" x14ac:dyDescent="0.25">
      <c r="A4621" s="148"/>
      <c r="B4621" s="148"/>
      <c r="C4621" s="148"/>
      <c r="D4621" s="148"/>
      <c r="E4621" s="141"/>
      <c r="F4621" s="141"/>
      <c r="G4621" s="141"/>
      <c r="H4621" s="141"/>
      <c r="I4621" s="141"/>
      <c r="J4621" s="141"/>
      <c r="K4621" s="141"/>
    </row>
    <row r="4622" spans="1:11" x14ac:dyDescent="0.25">
      <c r="A4622" s="148"/>
      <c r="B4622" s="148"/>
      <c r="C4622" s="148"/>
      <c r="D4622" s="148"/>
      <c r="E4622" s="141"/>
      <c r="F4622" s="141"/>
      <c r="G4622" s="141"/>
      <c r="H4622" s="141"/>
      <c r="I4622" s="141"/>
      <c r="J4622" s="141"/>
      <c r="K4622" s="141"/>
    </row>
    <row r="4623" spans="1:11" x14ac:dyDescent="0.25">
      <c r="A4623" s="148"/>
      <c r="B4623" s="148"/>
      <c r="C4623" s="148"/>
      <c r="D4623" s="148"/>
      <c r="E4623" s="141"/>
      <c r="F4623" s="141"/>
      <c r="G4623" s="141"/>
      <c r="H4623" s="141"/>
      <c r="I4623" s="141"/>
      <c r="J4623" s="141"/>
      <c r="K4623" s="141"/>
    </row>
    <row r="4624" spans="1:11" x14ac:dyDescent="0.25">
      <c r="A4624" s="148"/>
      <c r="B4624" s="148"/>
      <c r="C4624" s="148"/>
      <c r="D4624" s="148"/>
      <c r="E4624" s="141"/>
      <c r="F4624" s="141"/>
      <c r="G4624" s="141"/>
      <c r="H4624" s="141"/>
      <c r="I4624" s="141"/>
      <c r="J4624" s="141"/>
      <c r="K4624" s="141"/>
    </row>
    <row r="4625" spans="1:11" x14ac:dyDescent="0.25">
      <c r="A4625" s="148"/>
      <c r="B4625" s="148"/>
      <c r="C4625" s="148"/>
      <c r="D4625" s="148"/>
      <c r="E4625" s="141"/>
      <c r="F4625" s="141"/>
      <c r="G4625" s="141"/>
      <c r="H4625" s="141"/>
      <c r="I4625" s="141"/>
      <c r="J4625" s="141"/>
      <c r="K4625" s="141"/>
    </row>
    <row r="4626" spans="1:11" x14ac:dyDescent="0.25">
      <c r="A4626" s="148"/>
      <c r="B4626" s="148"/>
      <c r="C4626" s="148"/>
      <c r="D4626" s="148"/>
      <c r="E4626" s="141"/>
      <c r="F4626" s="141"/>
      <c r="G4626" s="141"/>
      <c r="H4626" s="141"/>
      <c r="I4626" s="141"/>
      <c r="J4626" s="141"/>
      <c r="K4626" s="141"/>
    </row>
    <row r="4627" spans="1:11" x14ac:dyDescent="0.25">
      <c r="A4627" s="148"/>
      <c r="B4627" s="148"/>
      <c r="C4627" s="148"/>
      <c r="D4627" s="148"/>
      <c r="E4627" s="141"/>
      <c r="F4627" s="141"/>
      <c r="G4627" s="141"/>
      <c r="H4627" s="141"/>
      <c r="I4627" s="141"/>
      <c r="J4627" s="141"/>
      <c r="K4627" s="141"/>
    </row>
    <row r="4628" spans="1:11" x14ac:dyDescent="0.25">
      <c r="A4628" s="148"/>
      <c r="B4628" s="148"/>
      <c r="C4628" s="148"/>
      <c r="D4628" s="148"/>
      <c r="E4628" s="141"/>
      <c r="F4628" s="141"/>
      <c r="G4628" s="141"/>
      <c r="H4628" s="141"/>
      <c r="I4628" s="141"/>
      <c r="J4628" s="141"/>
      <c r="K4628" s="141"/>
    </row>
    <row r="4629" spans="1:11" x14ac:dyDescent="0.25">
      <c r="A4629" s="148"/>
      <c r="B4629" s="148"/>
      <c r="C4629" s="148"/>
      <c r="D4629" s="148"/>
      <c r="E4629" s="141"/>
      <c r="F4629" s="141"/>
      <c r="G4629" s="141"/>
      <c r="H4629" s="141"/>
      <c r="I4629" s="141"/>
      <c r="J4629" s="141"/>
      <c r="K4629" s="141"/>
    </row>
    <row r="4630" spans="1:11" x14ac:dyDescent="0.25">
      <c r="A4630" s="148"/>
      <c r="B4630" s="148"/>
      <c r="C4630" s="148"/>
      <c r="D4630" s="148"/>
      <c r="E4630" s="141"/>
      <c r="F4630" s="141"/>
      <c r="G4630" s="141"/>
      <c r="H4630" s="141"/>
      <c r="I4630" s="141"/>
      <c r="J4630" s="141"/>
      <c r="K4630" s="141"/>
    </row>
    <row r="4631" spans="1:11" x14ac:dyDescent="0.25">
      <c r="A4631" s="148"/>
      <c r="B4631" s="148"/>
      <c r="C4631" s="148"/>
      <c r="D4631" s="148"/>
      <c r="E4631" s="141"/>
      <c r="F4631" s="141"/>
      <c r="G4631" s="141"/>
      <c r="H4631" s="141"/>
      <c r="I4631" s="141"/>
      <c r="J4631" s="141"/>
      <c r="K4631" s="141"/>
    </row>
    <row r="4632" spans="1:11" x14ac:dyDescent="0.25">
      <c r="A4632" s="148"/>
      <c r="B4632" s="148"/>
      <c r="C4632" s="148"/>
      <c r="D4632" s="148"/>
      <c r="E4632" s="141"/>
      <c r="F4632" s="141"/>
      <c r="G4632" s="141"/>
      <c r="H4632" s="141"/>
      <c r="I4632" s="141"/>
      <c r="J4632" s="141"/>
      <c r="K4632" s="141"/>
    </row>
    <row r="4633" spans="1:11" x14ac:dyDescent="0.25">
      <c r="A4633" s="148"/>
      <c r="B4633" s="148"/>
      <c r="C4633" s="148"/>
      <c r="D4633" s="148"/>
      <c r="E4633" s="141"/>
      <c r="F4633" s="141"/>
      <c r="G4633" s="141"/>
      <c r="H4633" s="141"/>
      <c r="I4633" s="141"/>
      <c r="J4633" s="141"/>
      <c r="K4633" s="141"/>
    </row>
    <row r="4634" spans="1:11" x14ac:dyDescent="0.25">
      <c r="A4634" s="148"/>
      <c r="B4634" s="148"/>
      <c r="C4634" s="148"/>
      <c r="D4634" s="148"/>
      <c r="E4634" s="141"/>
      <c r="F4634" s="141"/>
      <c r="G4634" s="141"/>
      <c r="H4634" s="141"/>
      <c r="I4634" s="141"/>
      <c r="J4634" s="141"/>
      <c r="K4634" s="141"/>
    </row>
    <row r="4635" spans="1:11" x14ac:dyDescent="0.25">
      <c r="A4635" s="148"/>
      <c r="B4635" s="148"/>
      <c r="C4635" s="148"/>
      <c r="D4635" s="148"/>
      <c r="E4635" s="141"/>
      <c r="F4635" s="141"/>
      <c r="G4635" s="141"/>
      <c r="H4635" s="141"/>
      <c r="I4635" s="141"/>
      <c r="J4635" s="141"/>
      <c r="K4635" s="141"/>
    </row>
    <row r="4636" spans="1:11" x14ac:dyDescent="0.25">
      <c r="A4636" s="148"/>
      <c r="B4636" s="148"/>
      <c r="C4636" s="148"/>
      <c r="D4636" s="148"/>
      <c r="E4636" s="141"/>
      <c r="F4636" s="141"/>
      <c r="G4636" s="141"/>
      <c r="H4636" s="141"/>
      <c r="I4636" s="141"/>
      <c r="J4636" s="141"/>
      <c r="K4636" s="141"/>
    </row>
    <row r="4637" spans="1:11" x14ac:dyDescent="0.25">
      <c r="A4637" s="148"/>
      <c r="B4637" s="148"/>
      <c r="C4637" s="148"/>
      <c r="D4637" s="148"/>
      <c r="E4637" s="141"/>
      <c r="F4637" s="141"/>
      <c r="G4637" s="141"/>
      <c r="H4637" s="141"/>
      <c r="I4637" s="141"/>
      <c r="J4637" s="141"/>
      <c r="K4637" s="141"/>
    </row>
    <row r="4638" spans="1:11" x14ac:dyDescent="0.25">
      <c r="A4638" s="148"/>
      <c r="B4638" s="148"/>
      <c r="C4638" s="148"/>
      <c r="D4638" s="148"/>
      <c r="E4638" s="141"/>
      <c r="F4638" s="141"/>
      <c r="G4638" s="141"/>
      <c r="H4638" s="141"/>
      <c r="I4638" s="141"/>
      <c r="J4638" s="141"/>
      <c r="K4638" s="141"/>
    </row>
    <row r="4639" spans="1:11" x14ac:dyDescent="0.25">
      <c r="A4639" s="148"/>
      <c r="B4639" s="148"/>
      <c r="C4639" s="148"/>
      <c r="D4639" s="148"/>
      <c r="E4639" s="141"/>
      <c r="F4639" s="141"/>
      <c r="G4639" s="141"/>
      <c r="H4639" s="141"/>
      <c r="I4639" s="141"/>
      <c r="J4639" s="141"/>
      <c r="K4639" s="141"/>
    </row>
    <row r="4640" spans="1:11" x14ac:dyDescent="0.25">
      <c r="A4640" s="148"/>
      <c r="B4640" s="148"/>
      <c r="C4640" s="148"/>
      <c r="D4640" s="148"/>
      <c r="E4640" s="141"/>
      <c r="F4640" s="141"/>
      <c r="G4640" s="141"/>
      <c r="H4640" s="141"/>
      <c r="I4640" s="141"/>
      <c r="J4640" s="141"/>
      <c r="K4640" s="141"/>
    </row>
    <row r="4641" spans="1:11" x14ac:dyDescent="0.25">
      <c r="A4641" s="148"/>
      <c r="B4641" s="148"/>
      <c r="C4641" s="148"/>
      <c r="D4641" s="148"/>
      <c r="E4641" s="141"/>
      <c r="F4641" s="141"/>
      <c r="G4641" s="141"/>
      <c r="H4641" s="141"/>
      <c r="I4641" s="141"/>
      <c r="J4641" s="141"/>
      <c r="K4641" s="141"/>
    </row>
    <row r="4642" spans="1:11" x14ac:dyDescent="0.25">
      <c r="A4642" s="148"/>
      <c r="B4642" s="148"/>
      <c r="C4642" s="148"/>
      <c r="D4642" s="148"/>
      <c r="E4642" s="141"/>
      <c r="F4642" s="141"/>
      <c r="G4642" s="141"/>
      <c r="H4642" s="141"/>
      <c r="I4642" s="141"/>
      <c r="J4642" s="141"/>
      <c r="K4642" s="141"/>
    </row>
    <row r="4643" spans="1:11" x14ac:dyDescent="0.25">
      <c r="A4643" s="148"/>
      <c r="B4643" s="148"/>
      <c r="C4643" s="148"/>
      <c r="D4643" s="148"/>
      <c r="E4643" s="141"/>
      <c r="F4643" s="141"/>
      <c r="G4643" s="141"/>
      <c r="H4643" s="141"/>
      <c r="I4643" s="141"/>
      <c r="J4643" s="141"/>
      <c r="K4643" s="141"/>
    </row>
    <row r="4644" spans="1:11" x14ac:dyDescent="0.25">
      <c r="A4644" s="148"/>
      <c r="B4644" s="148"/>
      <c r="C4644" s="148"/>
      <c r="D4644" s="148"/>
      <c r="E4644" s="141"/>
      <c r="F4644" s="141"/>
      <c r="G4644" s="141"/>
      <c r="H4644" s="141"/>
      <c r="I4644" s="141"/>
      <c r="J4644" s="141"/>
      <c r="K4644" s="141"/>
    </row>
    <row r="4645" spans="1:11" x14ac:dyDescent="0.25">
      <c r="A4645" s="148"/>
      <c r="B4645" s="148"/>
      <c r="C4645" s="148"/>
      <c r="D4645" s="148"/>
      <c r="E4645" s="141"/>
      <c r="F4645" s="141"/>
      <c r="G4645" s="141"/>
      <c r="H4645" s="141"/>
      <c r="I4645" s="141"/>
      <c r="J4645" s="141"/>
      <c r="K4645" s="141"/>
    </row>
    <row r="4646" spans="1:11" x14ac:dyDescent="0.25">
      <c r="A4646" s="148"/>
      <c r="B4646" s="148"/>
      <c r="C4646" s="148"/>
      <c r="D4646" s="148"/>
      <c r="E4646" s="141"/>
      <c r="F4646" s="141"/>
      <c r="G4646" s="141"/>
      <c r="H4646" s="141"/>
      <c r="I4646" s="141"/>
      <c r="J4646" s="141"/>
      <c r="K4646" s="141"/>
    </row>
    <row r="4647" spans="1:11" x14ac:dyDescent="0.25">
      <c r="A4647" s="148"/>
      <c r="B4647" s="148"/>
      <c r="C4647" s="148"/>
      <c r="D4647" s="148"/>
      <c r="E4647" s="141"/>
      <c r="F4647" s="141"/>
      <c r="G4647" s="141"/>
      <c r="H4647" s="141"/>
      <c r="I4647" s="141"/>
      <c r="J4647" s="141"/>
      <c r="K4647" s="141"/>
    </row>
    <row r="4648" spans="1:11" x14ac:dyDescent="0.25">
      <c r="A4648" s="148"/>
      <c r="B4648" s="148"/>
      <c r="C4648" s="148"/>
      <c r="D4648" s="148"/>
      <c r="E4648" s="141"/>
      <c r="F4648" s="141"/>
      <c r="G4648" s="141"/>
      <c r="H4648" s="141"/>
      <c r="I4648" s="141"/>
      <c r="J4648" s="141"/>
      <c r="K4648" s="141"/>
    </row>
    <row r="4649" spans="1:11" x14ac:dyDescent="0.25">
      <c r="A4649" s="148"/>
      <c r="B4649" s="148"/>
      <c r="C4649" s="148"/>
      <c r="D4649" s="148"/>
      <c r="E4649" s="141"/>
      <c r="F4649" s="141"/>
      <c r="G4649" s="141"/>
      <c r="H4649" s="141"/>
      <c r="I4649" s="141"/>
      <c r="J4649" s="141"/>
      <c r="K4649" s="141"/>
    </row>
    <row r="4650" spans="1:11" x14ac:dyDescent="0.25">
      <c r="A4650" s="148"/>
      <c r="B4650" s="148"/>
      <c r="C4650" s="148"/>
      <c r="D4650" s="148"/>
      <c r="E4650" s="141"/>
      <c r="F4650" s="141"/>
      <c r="G4650" s="141"/>
      <c r="H4650" s="141"/>
      <c r="I4650" s="141"/>
      <c r="J4650" s="141"/>
      <c r="K4650" s="141"/>
    </row>
    <row r="4651" spans="1:11" x14ac:dyDescent="0.25">
      <c r="A4651" s="148"/>
      <c r="B4651" s="148"/>
      <c r="C4651" s="148"/>
      <c r="D4651" s="148"/>
      <c r="E4651" s="141"/>
      <c r="F4651" s="141"/>
      <c r="G4651" s="141"/>
      <c r="H4651" s="141"/>
      <c r="I4651" s="141"/>
      <c r="J4651" s="141"/>
      <c r="K4651" s="141"/>
    </row>
    <row r="4652" spans="1:11" x14ac:dyDescent="0.25">
      <c r="A4652" s="148"/>
      <c r="B4652" s="148"/>
      <c r="C4652" s="148"/>
      <c r="D4652" s="148"/>
      <c r="E4652" s="141"/>
      <c r="F4652" s="141"/>
      <c r="G4652" s="141"/>
      <c r="H4652" s="141"/>
      <c r="I4652" s="141"/>
      <c r="J4652" s="141"/>
      <c r="K4652" s="141"/>
    </row>
    <row r="4653" spans="1:11" x14ac:dyDescent="0.25">
      <c r="A4653" s="148"/>
      <c r="B4653" s="148"/>
      <c r="C4653" s="148"/>
      <c r="D4653" s="148"/>
      <c r="E4653" s="141"/>
      <c r="F4653" s="141"/>
      <c r="G4653" s="141"/>
      <c r="H4653" s="141"/>
      <c r="I4653" s="141"/>
      <c r="J4653" s="141"/>
      <c r="K4653" s="141"/>
    </row>
    <row r="4654" spans="1:11" x14ac:dyDescent="0.25">
      <c r="A4654" s="148"/>
      <c r="B4654" s="148"/>
      <c r="C4654" s="148"/>
      <c r="D4654" s="148"/>
      <c r="E4654" s="141"/>
      <c r="F4654" s="141"/>
      <c r="G4654" s="141"/>
      <c r="H4654" s="141"/>
      <c r="I4654" s="141"/>
      <c r="J4654" s="141"/>
      <c r="K4654" s="141"/>
    </row>
    <row r="4655" spans="1:11" x14ac:dyDescent="0.25">
      <c r="A4655" s="148"/>
      <c r="B4655" s="148"/>
      <c r="C4655" s="148"/>
      <c r="D4655" s="148"/>
      <c r="E4655" s="141"/>
      <c r="F4655" s="141"/>
      <c r="G4655" s="141"/>
      <c r="H4655" s="141"/>
      <c r="I4655" s="141"/>
      <c r="J4655" s="141"/>
      <c r="K4655" s="141"/>
    </row>
    <row r="4656" spans="1:11" x14ac:dyDescent="0.25">
      <c r="A4656" s="148"/>
      <c r="B4656" s="148"/>
      <c r="C4656" s="148"/>
      <c r="D4656" s="148"/>
      <c r="E4656" s="141"/>
      <c r="F4656" s="141"/>
      <c r="G4656" s="141"/>
      <c r="H4656" s="141"/>
      <c r="I4656" s="141"/>
      <c r="J4656" s="141"/>
      <c r="K4656" s="141"/>
    </row>
    <row r="4657" spans="1:11" x14ac:dyDescent="0.25">
      <c r="A4657" s="148"/>
      <c r="B4657" s="148"/>
      <c r="C4657" s="148"/>
      <c r="D4657" s="148"/>
      <c r="E4657" s="141"/>
      <c r="F4657" s="141"/>
      <c r="G4657" s="141"/>
      <c r="H4657" s="141"/>
      <c r="I4657" s="141"/>
      <c r="J4657" s="141"/>
      <c r="K4657" s="141"/>
    </row>
    <row r="4658" spans="1:11" x14ac:dyDescent="0.25">
      <c r="A4658" s="148"/>
      <c r="B4658" s="148"/>
      <c r="C4658" s="148"/>
      <c r="D4658" s="148"/>
      <c r="E4658" s="141"/>
      <c r="F4658" s="141"/>
      <c r="G4658" s="141"/>
      <c r="H4658" s="141"/>
      <c r="I4658" s="141"/>
      <c r="J4658" s="141"/>
      <c r="K4658" s="141"/>
    </row>
    <row r="4659" spans="1:11" x14ac:dyDescent="0.25">
      <c r="A4659" s="148"/>
      <c r="B4659" s="148"/>
      <c r="C4659" s="148"/>
      <c r="D4659" s="148"/>
      <c r="E4659" s="141"/>
      <c r="F4659" s="141"/>
      <c r="G4659" s="141"/>
      <c r="H4659" s="141"/>
      <c r="I4659" s="141"/>
      <c r="J4659" s="141"/>
      <c r="K4659" s="141"/>
    </row>
    <row r="4660" spans="1:11" x14ac:dyDescent="0.25">
      <c r="A4660" s="148"/>
      <c r="B4660" s="148"/>
      <c r="C4660" s="148"/>
      <c r="D4660" s="148"/>
      <c r="E4660" s="141"/>
      <c r="F4660" s="141"/>
      <c r="G4660" s="141"/>
      <c r="H4660" s="141"/>
      <c r="I4660" s="141"/>
      <c r="J4660" s="141"/>
      <c r="K4660" s="141"/>
    </row>
    <row r="4661" spans="1:11" x14ac:dyDescent="0.25">
      <c r="A4661" s="148"/>
      <c r="B4661" s="148"/>
      <c r="C4661" s="148"/>
      <c r="D4661" s="148"/>
      <c r="E4661" s="141"/>
      <c r="F4661" s="141"/>
      <c r="G4661" s="141"/>
      <c r="H4661" s="141"/>
      <c r="I4661" s="141"/>
      <c r="J4661" s="141"/>
      <c r="K4661" s="141"/>
    </row>
    <row r="4662" spans="1:11" x14ac:dyDescent="0.25">
      <c r="A4662" s="148"/>
      <c r="B4662" s="148"/>
      <c r="C4662" s="148"/>
      <c r="D4662" s="148"/>
      <c r="E4662" s="141"/>
      <c r="F4662" s="141"/>
      <c r="G4662" s="141"/>
      <c r="H4662" s="141"/>
      <c r="I4662" s="141"/>
      <c r="J4662" s="141"/>
      <c r="K4662" s="141"/>
    </row>
    <row r="4663" spans="1:11" x14ac:dyDescent="0.25">
      <c r="A4663" s="148"/>
      <c r="B4663" s="148"/>
      <c r="C4663" s="148"/>
      <c r="D4663" s="148"/>
      <c r="E4663" s="141"/>
      <c r="F4663" s="141"/>
      <c r="G4663" s="141"/>
      <c r="H4663" s="141"/>
      <c r="I4663" s="141"/>
      <c r="J4663" s="141"/>
      <c r="K4663" s="141"/>
    </row>
    <row r="4664" spans="1:11" x14ac:dyDescent="0.25">
      <c r="A4664" s="148"/>
      <c r="B4664" s="148"/>
      <c r="C4664" s="148"/>
      <c r="D4664" s="148"/>
      <c r="E4664" s="141"/>
      <c r="F4664" s="141"/>
      <c r="G4664" s="141"/>
      <c r="H4664" s="141"/>
      <c r="I4664" s="141"/>
      <c r="J4664" s="141"/>
      <c r="K4664" s="141"/>
    </row>
    <row r="4665" spans="1:11" x14ac:dyDescent="0.25">
      <c r="A4665" s="148"/>
      <c r="B4665" s="148"/>
      <c r="C4665" s="148"/>
      <c r="D4665" s="148"/>
      <c r="E4665" s="141"/>
      <c r="F4665" s="141"/>
      <c r="G4665" s="141"/>
      <c r="H4665" s="141"/>
      <c r="I4665" s="141"/>
      <c r="J4665" s="141"/>
      <c r="K4665" s="141"/>
    </row>
    <row r="4666" spans="1:11" x14ac:dyDescent="0.25">
      <c r="A4666" s="148"/>
      <c r="B4666" s="148"/>
      <c r="C4666" s="148"/>
      <c r="D4666" s="148"/>
      <c r="E4666" s="141"/>
      <c r="F4666" s="141"/>
      <c r="G4666" s="141"/>
      <c r="H4666" s="141"/>
      <c r="I4666" s="141"/>
      <c r="J4666" s="141"/>
      <c r="K4666" s="141"/>
    </row>
    <row r="4667" spans="1:11" x14ac:dyDescent="0.25">
      <c r="A4667" s="148"/>
      <c r="B4667" s="148"/>
      <c r="C4667" s="148"/>
      <c r="D4667" s="148"/>
      <c r="E4667" s="141"/>
      <c r="F4667" s="141"/>
      <c r="G4667" s="141"/>
      <c r="H4667" s="141"/>
      <c r="I4667" s="141"/>
      <c r="J4667" s="141"/>
      <c r="K4667" s="141"/>
    </row>
    <row r="4668" spans="1:11" x14ac:dyDescent="0.25">
      <c r="A4668" s="148"/>
      <c r="B4668" s="148"/>
      <c r="C4668" s="148"/>
      <c r="D4668" s="148"/>
      <c r="E4668" s="141"/>
      <c r="F4668" s="141"/>
      <c r="G4668" s="141"/>
      <c r="H4668" s="141"/>
      <c r="I4668" s="141"/>
      <c r="J4668" s="141"/>
      <c r="K4668" s="141"/>
    </row>
    <row r="4669" spans="1:11" x14ac:dyDescent="0.25">
      <c r="A4669" s="148"/>
      <c r="B4669" s="148"/>
      <c r="C4669" s="148"/>
      <c r="D4669" s="148"/>
      <c r="E4669" s="141"/>
      <c r="F4669" s="141"/>
      <c r="G4669" s="141"/>
      <c r="H4669" s="141"/>
      <c r="I4669" s="141"/>
      <c r="J4669" s="141"/>
      <c r="K4669" s="141"/>
    </row>
    <row r="4670" spans="1:11" x14ac:dyDescent="0.25">
      <c r="A4670" s="148"/>
      <c r="B4670" s="148"/>
      <c r="C4670" s="148"/>
      <c r="D4670" s="148"/>
      <c r="E4670" s="141"/>
      <c r="F4670" s="141"/>
      <c r="G4670" s="141"/>
      <c r="H4670" s="141"/>
      <c r="I4670" s="141"/>
      <c r="J4670" s="141"/>
      <c r="K4670" s="141"/>
    </row>
    <row r="4671" spans="1:11" x14ac:dyDescent="0.25">
      <c r="A4671" s="148"/>
      <c r="B4671" s="148"/>
      <c r="C4671" s="148"/>
      <c r="D4671" s="148"/>
      <c r="E4671" s="141"/>
      <c r="F4671" s="141"/>
      <c r="G4671" s="141"/>
      <c r="H4671" s="141"/>
      <c r="I4671" s="141"/>
      <c r="J4671" s="141"/>
      <c r="K4671" s="141"/>
    </row>
    <row r="4672" spans="1:11" x14ac:dyDescent="0.25">
      <c r="A4672" s="148"/>
      <c r="B4672" s="148"/>
      <c r="C4672" s="148"/>
      <c r="D4672" s="148"/>
      <c r="E4672" s="141"/>
      <c r="F4672" s="141"/>
      <c r="G4672" s="141"/>
      <c r="H4672" s="141"/>
      <c r="I4672" s="141"/>
      <c r="J4672" s="141"/>
      <c r="K4672" s="141"/>
    </row>
    <row r="4673" spans="1:11" x14ac:dyDescent="0.25">
      <c r="A4673" s="148"/>
      <c r="B4673" s="148"/>
      <c r="C4673" s="148"/>
      <c r="D4673" s="148"/>
      <c r="E4673" s="141"/>
      <c r="F4673" s="141"/>
      <c r="G4673" s="141"/>
      <c r="H4673" s="141"/>
      <c r="I4673" s="141"/>
      <c r="J4673" s="141"/>
      <c r="K4673" s="141"/>
    </row>
    <row r="4674" spans="1:11" x14ac:dyDescent="0.25">
      <c r="A4674" s="148"/>
      <c r="B4674" s="148"/>
      <c r="C4674" s="148"/>
      <c r="D4674" s="148"/>
      <c r="E4674" s="141"/>
      <c r="F4674" s="141"/>
      <c r="G4674" s="141"/>
      <c r="H4674" s="141"/>
      <c r="I4674" s="141"/>
      <c r="J4674" s="141"/>
      <c r="K4674" s="141"/>
    </row>
    <row r="4675" spans="1:11" x14ac:dyDescent="0.25">
      <c r="A4675" s="148"/>
      <c r="B4675" s="148"/>
      <c r="C4675" s="148"/>
      <c r="D4675" s="148"/>
      <c r="E4675" s="141"/>
      <c r="F4675" s="141"/>
      <c r="G4675" s="141"/>
      <c r="H4675" s="141"/>
      <c r="I4675" s="141"/>
      <c r="J4675" s="141"/>
      <c r="K4675" s="141"/>
    </row>
    <row r="4676" spans="1:11" x14ac:dyDescent="0.25">
      <c r="A4676" s="148"/>
      <c r="B4676" s="148"/>
      <c r="C4676" s="148"/>
      <c r="D4676" s="148"/>
      <c r="E4676" s="141"/>
      <c r="F4676" s="141"/>
      <c r="G4676" s="141"/>
      <c r="H4676" s="141"/>
      <c r="I4676" s="141"/>
      <c r="J4676" s="141"/>
      <c r="K4676" s="141"/>
    </row>
    <row r="4677" spans="1:11" x14ac:dyDescent="0.25">
      <c r="A4677" s="148"/>
      <c r="B4677" s="148"/>
      <c r="C4677" s="148"/>
      <c r="D4677" s="148"/>
      <c r="E4677" s="141"/>
      <c r="F4677" s="141"/>
      <c r="G4677" s="141"/>
      <c r="H4677" s="141"/>
      <c r="I4677" s="141"/>
      <c r="J4677" s="141"/>
      <c r="K4677" s="141"/>
    </row>
    <row r="4678" spans="1:11" x14ac:dyDescent="0.25">
      <c r="A4678" s="148"/>
      <c r="B4678" s="148"/>
      <c r="C4678" s="148"/>
      <c r="D4678" s="148"/>
      <c r="E4678" s="141"/>
      <c r="F4678" s="141"/>
      <c r="G4678" s="141"/>
      <c r="H4678" s="141"/>
      <c r="I4678" s="141"/>
      <c r="J4678" s="141"/>
      <c r="K4678" s="141"/>
    </row>
    <row r="4679" spans="1:11" x14ac:dyDescent="0.25">
      <c r="A4679" s="148"/>
      <c r="B4679" s="148"/>
      <c r="C4679" s="148"/>
      <c r="D4679" s="148"/>
      <c r="E4679" s="141"/>
      <c r="F4679" s="141"/>
      <c r="G4679" s="141"/>
      <c r="H4679" s="141"/>
      <c r="I4679" s="141"/>
      <c r="J4679" s="141"/>
      <c r="K4679" s="141"/>
    </row>
    <row r="4680" spans="1:11" x14ac:dyDescent="0.25">
      <c r="A4680" s="148"/>
      <c r="B4680" s="148"/>
      <c r="C4680" s="148"/>
      <c r="D4680" s="148"/>
      <c r="E4680" s="141"/>
      <c r="F4680" s="141"/>
      <c r="G4680" s="141"/>
      <c r="H4680" s="141"/>
      <c r="I4680" s="141"/>
      <c r="J4680" s="141"/>
      <c r="K4680" s="141"/>
    </row>
    <row r="4681" spans="1:11" x14ac:dyDescent="0.25">
      <c r="A4681" s="148"/>
      <c r="B4681" s="148"/>
      <c r="C4681" s="148"/>
      <c r="D4681" s="148"/>
      <c r="E4681" s="141"/>
      <c r="F4681" s="141"/>
      <c r="G4681" s="141"/>
      <c r="H4681" s="141"/>
      <c r="I4681" s="141"/>
      <c r="J4681" s="141"/>
      <c r="K4681" s="141"/>
    </row>
    <row r="4682" spans="1:11" x14ac:dyDescent="0.25">
      <c r="A4682" s="148"/>
      <c r="B4682" s="148"/>
      <c r="C4682" s="148"/>
      <c r="D4682" s="148"/>
      <c r="E4682" s="141"/>
      <c r="F4682" s="141"/>
      <c r="G4682" s="141"/>
      <c r="H4682" s="141"/>
      <c r="I4682" s="141"/>
      <c r="J4682" s="141"/>
      <c r="K4682" s="141"/>
    </row>
    <row r="4683" spans="1:11" x14ac:dyDescent="0.25">
      <c r="A4683" s="148"/>
      <c r="B4683" s="148"/>
      <c r="C4683" s="148"/>
      <c r="D4683" s="148"/>
      <c r="E4683" s="141"/>
      <c r="F4683" s="141"/>
      <c r="G4683" s="141"/>
      <c r="H4683" s="141"/>
      <c r="I4683" s="141"/>
      <c r="J4683" s="141"/>
      <c r="K4683" s="141"/>
    </row>
    <row r="4684" spans="1:11" x14ac:dyDescent="0.25">
      <c r="A4684" s="148"/>
      <c r="B4684" s="148"/>
      <c r="C4684" s="148"/>
      <c r="D4684" s="148"/>
      <c r="E4684" s="141"/>
      <c r="F4684" s="141"/>
      <c r="G4684" s="141"/>
      <c r="H4684" s="141"/>
      <c r="I4684" s="141"/>
      <c r="J4684" s="141"/>
      <c r="K4684" s="141"/>
    </row>
    <row r="4685" spans="1:11" x14ac:dyDescent="0.25">
      <c r="A4685" s="148"/>
      <c r="B4685" s="148"/>
      <c r="C4685" s="148"/>
      <c r="D4685" s="148"/>
      <c r="E4685" s="141"/>
      <c r="F4685" s="141"/>
      <c r="G4685" s="141"/>
      <c r="H4685" s="141"/>
      <c r="I4685" s="141"/>
      <c r="J4685" s="141"/>
      <c r="K4685" s="141"/>
    </row>
    <row r="4686" spans="1:11" x14ac:dyDescent="0.25">
      <c r="A4686" s="148"/>
      <c r="B4686" s="148"/>
      <c r="C4686" s="148"/>
      <c r="D4686" s="148"/>
      <c r="E4686" s="141"/>
      <c r="F4686" s="141"/>
      <c r="G4686" s="141"/>
      <c r="H4686" s="141"/>
      <c r="I4686" s="141"/>
      <c r="J4686" s="141"/>
      <c r="K4686" s="141"/>
    </row>
    <row r="4687" spans="1:11" x14ac:dyDescent="0.25">
      <c r="A4687" s="148"/>
      <c r="B4687" s="148"/>
      <c r="C4687" s="148"/>
      <c r="D4687" s="148"/>
      <c r="E4687" s="141"/>
      <c r="F4687" s="141"/>
      <c r="G4687" s="141"/>
      <c r="H4687" s="141"/>
      <c r="I4687" s="141"/>
      <c r="J4687" s="141"/>
      <c r="K4687" s="141"/>
    </row>
    <row r="4688" spans="1:11" x14ac:dyDescent="0.25">
      <c r="A4688" s="148"/>
      <c r="B4688" s="148"/>
      <c r="C4688" s="148"/>
      <c r="D4688" s="148"/>
      <c r="E4688" s="141"/>
      <c r="F4688" s="141"/>
      <c r="G4688" s="141"/>
      <c r="H4688" s="141"/>
      <c r="I4688" s="141"/>
      <c r="J4688" s="141"/>
      <c r="K4688" s="141"/>
    </row>
    <row r="4689" spans="1:11" x14ac:dyDescent="0.25">
      <c r="A4689" s="148"/>
      <c r="B4689" s="148"/>
      <c r="C4689" s="148"/>
      <c r="D4689" s="148"/>
      <c r="E4689" s="141"/>
      <c r="F4689" s="141"/>
      <c r="G4689" s="141"/>
      <c r="H4689" s="141"/>
      <c r="I4689" s="141"/>
      <c r="J4689" s="141"/>
      <c r="K4689" s="141"/>
    </row>
    <row r="4690" spans="1:11" x14ac:dyDescent="0.25">
      <c r="A4690" s="148"/>
      <c r="B4690" s="148"/>
      <c r="C4690" s="148"/>
      <c r="D4690" s="148"/>
      <c r="E4690" s="141"/>
      <c r="F4690" s="141"/>
      <c r="G4690" s="141"/>
      <c r="H4690" s="141"/>
      <c r="I4690" s="141"/>
      <c r="J4690" s="141"/>
      <c r="K4690" s="141"/>
    </row>
    <row r="4691" spans="1:11" x14ac:dyDescent="0.25">
      <c r="A4691" s="148"/>
      <c r="B4691" s="148"/>
      <c r="C4691" s="148"/>
      <c r="D4691" s="148"/>
      <c r="E4691" s="141"/>
      <c r="F4691" s="141"/>
      <c r="G4691" s="141"/>
      <c r="H4691" s="141"/>
      <c r="I4691" s="141"/>
      <c r="J4691" s="141"/>
      <c r="K4691" s="141"/>
    </row>
    <row r="4692" spans="1:11" x14ac:dyDescent="0.25">
      <c r="A4692" s="148"/>
      <c r="B4692" s="148"/>
      <c r="C4692" s="148"/>
      <c r="D4692" s="148"/>
      <c r="E4692" s="141"/>
      <c r="F4692" s="141"/>
      <c r="G4692" s="141"/>
      <c r="H4692" s="141"/>
      <c r="I4692" s="141"/>
      <c r="J4692" s="141"/>
      <c r="K4692" s="141"/>
    </row>
    <row r="4693" spans="1:11" x14ac:dyDescent="0.25">
      <c r="A4693" s="148"/>
      <c r="B4693" s="148"/>
      <c r="C4693" s="148"/>
      <c r="D4693" s="148"/>
      <c r="E4693" s="141"/>
      <c r="F4693" s="141"/>
      <c r="G4693" s="141"/>
      <c r="H4693" s="141"/>
      <c r="I4693" s="141"/>
      <c r="J4693" s="141"/>
      <c r="K4693" s="141"/>
    </row>
    <row r="4694" spans="1:11" x14ac:dyDescent="0.25">
      <c r="A4694" s="148"/>
      <c r="B4694" s="148"/>
      <c r="C4694" s="148"/>
      <c r="D4694" s="148"/>
      <c r="E4694" s="141"/>
      <c r="F4694" s="141"/>
      <c r="G4694" s="141"/>
      <c r="H4694" s="141"/>
      <c r="I4694" s="141"/>
      <c r="J4694" s="141"/>
      <c r="K4694" s="141"/>
    </row>
    <row r="4695" spans="1:11" x14ac:dyDescent="0.25">
      <c r="A4695" s="148"/>
      <c r="B4695" s="148"/>
      <c r="C4695" s="148"/>
      <c r="D4695" s="148"/>
      <c r="E4695" s="141"/>
      <c r="F4695" s="141"/>
      <c r="G4695" s="141"/>
      <c r="H4695" s="141"/>
      <c r="I4695" s="141"/>
      <c r="J4695" s="141"/>
      <c r="K4695" s="141"/>
    </row>
    <row r="4696" spans="1:11" x14ac:dyDescent="0.25">
      <c r="A4696" s="148"/>
      <c r="B4696" s="148"/>
      <c r="C4696" s="148"/>
      <c r="D4696" s="148"/>
      <c r="E4696" s="141"/>
      <c r="F4696" s="141"/>
      <c r="G4696" s="141"/>
      <c r="H4696" s="141"/>
      <c r="I4696" s="141"/>
      <c r="J4696" s="141"/>
      <c r="K4696" s="141"/>
    </row>
    <row r="4697" spans="1:11" x14ac:dyDescent="0.25">
      <c r="A4697" s="148"/>
      <c r="B4697" s="148"/>
      <c r="C4697" s="148"/>
      <c r="D4697" s="148"/>
      <c r="E4697" s="141"/>
      <c r="F4697" s="141"/>
      <c r="G4697" s="141"/>
      <c r="H4697" s="141"/>
      <c r="I4697" s="141"/>
      <c r="J4697" s="141"/>
      <c r="K4697" s="141"/>
    </row>
    <row r="4698" spans="1:11" x14ac:dyDescent="0.25">
      <c r="A4698" s="148"/>
      <c r="B4698" s="148"/>
      <c r="C4698" s="148"/>
      <c r="D4698" s="148"/>
      <c r="E4698" s="141"/>
      <c r="F4698" s="141"/>
      <c r="G4698" s="141"/>
      <c r="H4698" s="141"/>
      <c r="I4698" s="141"/>
      <c r="J4698" s="141"/>
      <c r="K4698" s="141"/>
    </row>
    <row r="4699" spans="1:11" x14ac:dyDescent="0.25">
      <c r="A4699" s="148"/>
      <c r="B4699" s="148"/>
      <c r="C4699" s="148"/>
      <c r="D4699" s="148"/>
      <c r="E4699" s="141"/>
      <c r="F4699" s="141"/>
      <c r="G4699" s="141"/>
      <c r="H4699" s="141"/>
      <c r="I4699" s="141"/>
      <c r="J4699" s="141"/>
      <c r="K4699" s="141"/>
    </row>
    <row r="4700" spans="1:11" x14ac:dyDescent="0.25">
      <c r="A4700" s="148"/>
      <c r="B4700" s="148"/>
      <c r="C4700" s="148"/>
      <c r="D4700" s="148"/>
      <c r="E4700" s="141"/>
      <c r="F4700" s="141"/>
      <c r="G4700" s="141"/>
      <c r="H4700" s="141"/>
      <c r="I4700" s="141"/>
      <c r="J4700" s="141"/>
      <c r="K4700" s="141"/>
    </row>
    <row r="4701" spans="1:11" x14ac:dyDescent="0.25">
      <c r="A4701" s="148"/>
      <c r="B4701" s="148"/>
      <c r="C4701" s="148"/>
      <c r="D4701" s="148"/>
      <c r="E4701" s="141"/>
      <c r="F4701" s="141"/>
      <c r="G4701" s="141"/>
      <c r="H4701" s="141"/>
      <c r="I4701" s="141"/>
      <c r="J4701" s="141"/>
      <c r="K4701" s="141"/>
    </row>
    <row r="4702" spans="1:11" x14ac:dyDescent="0.25">
      <c r="A4702" s="148"/>
      <c r="B4702" s="148"/>
      <c r="C4702" s="148"/>
      <c r="D4702" s="148"/>
      <c r="E4702" s="141"/>
      <c r="F4702" s="141"/>
      <c r="G4702" s="141"/>
      <c r="H4702" s="141"/>
      <c r="I4702" s="141"/>
      <c r="J4702" s="141"/>
      <c r="K4702" s="141"/>
    </row>
    <row r="4703" spans="1:11" x14ac:dyDescent="0.25">
      <c r="A4703" s="148"/>
      <c r="B4703" s="148"/>
      <c r="C4703" s="148"/>
      <c r="D4703" s="148"/>
      <c r="E4703" s="141"/>
      <c r="F4703" s="141"/>
      <c r="G4703" s="141"/>
      <c r="H4703" s="141"/>
      <c r="I4703" s="141"/>
      <c r="J4703" s="141"/>
      <c r="K4703" s="141"/>
    </row>
    <row r="4704" spans="1:11" x14ac:dyDescent="0.25">
      <c r="A4704" s="148"/>
      <c r="B4704" s="148"/>
      <c r="C4704" s="148"/>
      <c r="D4704" s="148"/>
      <c r="E4704" s="141"/>
      <c r="F4704" s="141"/>
      <c r="G4704" s="141"/>
      <c r="H4704" s="141"/>
      <c r="I4704" s="141"/>
      <c r="J4704" s="141"/>
      <c r="K4704" s="141"/>
    </row>
    <row r="4705" spans="1:11" x14ac:dyDescent="0.25">
      <c r="A4705" s="148"/>
      <c r="B4705" s="148"/>
      <c r="C4705" s="148"/>
      <c r="D4705" s="148"/>
      <c r="E4705" s="141"/>
      <c r="F4705" s="141"/>
      <c r="G4705" s="141"/>
      <c r="H4705" s="141"/>
      <c r="I4705" s="141"/>
      <c r="J4705" s="141"/>
      <c r="K4705" s="141"/>
    </row>
    <row r="4706" spans="1:11" x14ac:dyDescent="0.25">
      <c r="A4706" s="148"/>
      <c r="B4706" s="148"/>
      <c r="C4706" s="148"/>
      <c r="D4706" s="148"/>
      <c r="E4706" s="141"/>
      <c r="F4706" s="141"/>
      <c r="G4706" s="141"/>
      <c r="H4706" s="141"/>
      <c r="I4706" s="141"/>
      <c r="J4706" s="141"/>
      <c r="K4706" s="141"/>
    </row>
    <row r="4707" spans="1:11" x14ac:dyDescent="0.25">
      <c r="A4707" s="148"/>
      <c r="B4707" s="148"/>
      <c r="C4707" s="148"/>
      <c r="D4707" s="148"/>
      <c r="E4707" s="141"/>
      <c r="F4707" s="141"/>
      <c r="G4707" s="141"/>
      <c r="H4707" s="141"/>
      <c r="I4707" s="141"/>
      <c r="J4707" s="141"/>
      <c r="K4707" s="141"/>
    </row>
    <row r="4708" spans="1:11" x14ac:dyDescent="0.25">
      <c r="A4708" s="148"/>
      <c r="B4708" s="148"/>
      <c r="C4708" s="148"/>
      <c r="D4708" s="148"/>
      <c r="E4708" s="141"/>
      <c r="F4708" s="141"/>
      <c r="G4708" s="141"/>
      <c r="H4708" s="141"/>
      <c r="I4708" s="141"/>
      <c r="J4708" s="141"/>
      <c r="K4708" s="141"/>
    </row>
    <row r="4709" spans="1:11" x14ac:dyDescent="0.25">
      <c r="A4709" s="148"/>
      <c r="B4709" s="148"/>
      <c r="C4709" s="148"/>
      <c r="D4709" s="148"/>
      <c r="E4709" s="141"/>
      <c r="F4709" s="141"/>
      <c r="G4709" s="141"/>
      <c r="H4709" s="141"/>
      <c r="I4709" s="141"/>
      <c r="J4709" s="141"/>
      <c r="K4709" s="141"/>
    </row>
    <row r="4710" spans="1:11" x14ac:dyDescent="0.25">
      <c r="A4710" s="148"/>
      <c r="B4710" s="148"/>
      <c r="C4710" s="148"/>
      <c r="D4710" s="148"/>
      <c r="E4710" s="141"/>
      <c r="F4710" s="141"/>
      <c r="G4710" s="141"/>
      <c r="H4710" s="141"/>
      <c r="I4710" s="141"/>
      <c r="J4710" s="141"/>
      <c r="K4710" s="141"/>
    </row>
    <row r="4711" spans="1:11" x14ac:dyDescent="0.25">
      <c r="A4711" s="148"/>
      <c r="B4711" s="148"/>
      <c r="C4711" s="148"/>
      <c r="D4711" s="148"/>
      <c r="E4711" s="141"/>
      <c r="F4711" s="141"/>
      <c r="G4711" s="141"/>
      <c r="H4711" s="141"/>
      <c r="I4711" s="141"/>
      <c r="J4711" s="141"/>
      <c r="K4711" s="141"/>
    </row>
    <row r="4712" spans="1:11" x14ac:dyDescent="0.25">
      <c r="A4712" s="148"/>
      <c r="B4712" s="148"/>
      <c r="C4712" s="148"/>
      <c r="D4712" s="148"/>
      <c r="E4712" s="141"/>
      <c r="F4712" s="141"/>
      <c r="G4712" s="141"/>
      <c r="H4712" s="141"/>
      <c r="I4712" s="141"/>
      <c r="J4712" s="141"/>
      <c r="K4712" s="141"/>
    </row>
    <row r="4713" spans="1:11" x14ac:dyDescent="0.25">
      <c r="A4713" s="148"/>
      <c r="B4713" s="148"/>
      <c r="C4713" s="148"/>
      <c r="D4713" s="148"/>
      <c r="E4713" s="141"/>
      <c r="F4713" s="141"/>
      <c r="G4713" s="141"/>
      <c r="H4713" s="141"/>
      <c r="I4713" s="141"/>
      <c r="J4713" s="141"/>
      <c r="K4713" s="141"/>
    </row>
    <row r="4714" spans="1:11" x14ac:dyDescent="0.25">
      <c r="A4714" s="148"/>
      <c r="B4714" s="148"/>
      <c r="C4714" s="148"/>
      <c r="D4714" s="148"/>
      <c r="E4714" s="141"/>
      <c r="F4714" s="141"/>
      <c r="G4714" s="141"/>
      <c r="H4714" s="141"/>
      <c r="I4714" s="141"/>
      <c r="J4714" s="141"/>
      <c r="K4714" s="141"/>
    </row>
    <row r="4715" spans="1:11" x14ac:dyDescent="0.25">
      <c r="A4715" s="148"/>
      <c r="B4715" s="148"/>
      <c r="C4715" s="148"/>
      <c r="D4715" s="148"/>
      <c r="E4715" s="141"/>
      <c r="F4715" s="141"/>
      <c r="G4715" s="141"/>
      <c r="H4715" s="141"/>
      <c r="I4715" s="141"/>
      <c r="J4715" s="141"/>
      <c r="K4715" s="141"/>
    </row>
    <row r="4716" spans="1:11" x14ac:dyDescent="0.25">
      <c r="A4716" s="148"/>
      <c r="B4716" s="148"/>
      <c r="C4716" s="148"/>
      <c r="D4716" s="148"/>
      <c r="E4716" s="141"/>
      <c r="F4716" s="141"/>
      <c r="G4716" s="141"/>
      <c r="H4716" s="141"/>
      <c r="I4716" s="141"/>
      <c r="J4716" s="141"/>
      <c r="K4716" s="141"/>
    </row>
    <row r="4717" spans="1:11" x14ac:dyDescent="0.25">
      <c r="A4717" s="148"/>
      <c r="B4717" s="148"/>
      <c r="C4717" s="148"/>
      <c r="D4717" s="148"/>
      <c r="E4717" s="141"/>
      <c r="F4717" s="141"/>
      <c r="G4717" s="141"/>
      <c r="H4717" s="141"/>
      <c r="I4717" s="141"/>
      <c r="J4717" s="141"/>
      <c r="K4717" s="141"/>
    </row>
    <row r="4718" spans="1:11" x14ac:dyDescent="0.25">
      <c r="A4718" s="148"/>
      <c r="B4718" s="148"/>
      <c r="C4718" s="148"/>
      <c r="D4718" s="148"/>
      <c r="E4718" s="141"/>
      <c r="F4718" s="141"/>
      <c r="G4718" s="141"/>
      <c r="H4718" s="141"/>
      <c r="I4718" s="141"/>
      <c r="J4718" s="141"/>
      <c r="K4718" s="141"/>
    </row>
    <row r="4719" spans="1:11" x14ac:dyDescent="0.25">
      <c r="A4719" s="148"/>
      <c r="B4719" s="148"/>
      <c r="C4719" s="148"/>
      <c r="D4719" s="148"/>
      <c r="E4719" s="141"/>
      <c r="F4719" s="141"/>
      <c r="G4719" s="141"/>
      <c r="H4719" s="141"/>
      <c r="I4719" s="141"/>
      <c r="J4719" s="141"/>
      <c r="K4719" s="141"/>
    </row>
    <row r="4720" spans="1:11" x14ac:dyDescent="0.25">
      <c r="A4720" s="148"/>
      <c r="B4720" s="148"/>
      <c r="C4720" s="148"/>
      <c r="D4720" s="148"/>
      <c r="E4720" s="141"/>
      <c r="F4720" s="141"/>
      <c r="G4720" s="141"/>
      <c r="H4720" s="141"/>
      <c r="I4720" s="141"/>
      <c r="J4720" s="141"/>
      <c r="K4720" s="141"/>
    </row>
    <row r="4721" spans="1:11" x14ac:dyDescent="0.25">
      <c r="A4721" s="148"/>
      <c r="B4721" s="148"/>
      <c r="C4721" s="148"/>
      <c r="D4721" s="148"/>
      <c r="E4721" s="141"/>
      <c r="F4721" s="141"/>
      <c r="G4721" s="141"/>
      <c r="H4721" s="141"/>
      <c r="I4721" s="141"/>
      <c r="J4721" s="141"/>
      <c r="K4721" s="141"/>
    </row>
    <row r="4722" spans="1:11" x14ac:dyDescent="0.25">
      <c r="A4722" s="148"/>
      <c r="B4722" s="148"/>
      <c r="C4722" s="148"/>
      <c r="D4722" s="148"/>
      <c r="E4722" s="141"/>
      <c r="F4722" s="141"/>
      <c r="G4722" s="141"/>
      <c r="H4722" s="141"/>
      <c r="I4722" s="141"/>
      <c r="J4722" s="141"/>
      <c r="K4722" s="141"/>
    </row>
    <row r="4723" spans="1:11" x14ac:dyDescent="0.25">
      <c r="A4723" s="148"/>
      <c r="B4723" s="148"/>
      <c r="C4723" s="148"/>
      <c r="D4723" s="148"/>
      <c r="E4723" s="141"/>
      <c r="F4723" s="141"/>
      <c r="G4723" s="141"/>
      <c r="H4723" s="141"/>
      <c r="I4723" s="141"/>
      <c r="J4723" s="141"/>
      <c r="K4723" s="141"/>
    </row>
    <row r="4724" spans="1:11" x14ac:dyDescent="0.25">
      <c r="A4724" s="148"/>
      <c r="B4724" s="148"/>
      <c r="C4724" s="148"/>
      <c r="D4724" s="148"/>
      <c r="E4724" s="141"/>
      <c r="F4724" s="141"/>
      <c r="G4724" s="141"/>
      <c r="H4724" s="141"/>
      <c r="I4724" s="141"/>
      <c r="J4724" s="141"/>
      <c r="K4724" s="141"/>
    </row>
    <row r="4725" spans="1:11" x14ac:dyDescent="0.25">
      <c r="A4725" s="148"/>
      <c r="B4725" s="148"/>
      <c r="C4725" s="148"/>
      <c r="D4725" s="148"/>
      <c r="E4725" s="141"/>
      <c r="F4725" s="141"/>
      <c r="G4725" s="141"/>
      <c r="H4725" s="141"/>
      <c r="I4725" s="141"/>
      <c r="J4725" s="141"/>
      <c r="K4725" s="141"/>
    </row>
    <row r="4726" spans="1:11" x14ac:dyDescent="0.25">
      <c r="A4726" s="148"/>
      <c r="B4726" s="148"/>
      <c r="C4726" s="148"/>
      <c r="D4726" s="148"/>
      <c r="E4726" s="141"/>
      <c r="F4726" s="141"/>
      <c r="G4726" s="141"/>
      <c r="H4726" s="141"/>
      <c r="I4726" s="141"/>
      <c r="J4726" s="141"/>
      <c r="K4726" s="141"/>
    </row>
    <row r="4727" spans="1:11" x14ac:dyDescent="0.25">
      <c r="A4727" s="148"/>
      <c r="B4727" s="148"/>
      <c r="C4727" s="148"/>
      <c r="D4727" s="148"/>
      <c r="E4727" s="141"/>
      <c r="F4727" s="141"/>
      <c r="G4727" s="141"/>
      <c r="H4727" s="141"/>
      <c r="I4727" s="141"/>
      <c r="J4727" s="141"/>
      <c r="K4727" s="141"/>
    </row>
    <row r="4728" spans="1:11" x14ac:dyDescent="0.25">
      <c r="A4728" s="148"/>
      <c r="B4728" s="148"/>
      <c r="C4728" s="148"/>
      <c r="D4728" s="148"/>
      <c r="E4728" s="141"/>
      <c r="F4728" s="141"/>
      <c r="G4728" s="141"/>
      <c r="H4728" s="141"/>
      <c r="I4728" s="141"/>
      <c r="J4728" s="141"/>
      <c r="K4728" s="141"/>
    </row>
    <row r="4729" spans="1:11" x14ac:dyDescent="0.25">
      <c r="A4729" s="148"/>
      <c r="B4729" s="148"/>
      <c r="C4729" s="148"/>
      <c r="D4729" s="148"/>
      <c r="E4729" s="141"/>
      <c r="F4729" s="141"/>
      <c r="G4729" s="141"/>
      <c r="H4729" s="141"/>
      <c r="I4729" s="141"/>
      <c r="J4729" s="141"/>
      <c r="K4729" s="141"/>
    </row>
    <row r="4730" spans="1:11" x14ac:dyDescent="0.25">
      <c r="A4730" s="148"/>
      <c r="B4730" s="148"/>
      <c r="C4730" s="148"/>
      <c r="D4730" s="148"/>
      <c r="E4730" s="141"/>
      <c r="F4730" s="141"/>
      <c r="G4730" s="141"/>
      <c r="H4730" s="141"/>
      <c r="I4730" s="141"/>
      <c r="J4730" s="141"/>
      <c r="K4730" s="141"/>
    </row>
    <row r="4731" spans="1:11" x14ac:dyDescent="0.25">
      <c r="A4731" s="148"/>
      <c r="B4731" s="148"/>
      <c r="C4731" s="148"/>
      <c r="D4731" s="148"/>
      <c r="E4731" s="141"/>
      <c r="F4731" s="141"/>
      <c r="G4731" s="141"/>
      <c r="H4731" s="141"/>
      <c r="I4731" s="141"/>
      <c r="J4731" s="141"/>
      <c r="K4731" s="141"/>
    </row>
    <row r="4732" spans="1:11" x14ac:dyDescent="0.25">
      <c r="A4732" s="148"/>
      <c r="B4732" s="148"/>
      <c r="C4732" s="148"/>
      <c r="D4732" s="148"/>
      <c r="E4732" s="141"/>
      <c r="F4732" s="141"/>
      <c r="G4732" s="141"/>
      <c r="H4732" s="141"/>
      <c r="I4732" s="141"/>
      <c r="J4732" s="141"/>
      <c r="K4732" s="141"/>
    </row>
    <row r="4733" spans="1:11" x14ac:dyDescent="0.25">
      <c r="A4733" s="148"/>
      <c r="B4733" s="148"/>
      <c r="C4733" s="148"/>
      <c r="D4733" s="148"/>
      <c r="E4733" s="141"/>
      <c r="F4733" s="141"/>
      <c r="G4733" s="141"/>
      <c r="H4733" s="141"/>
      <c r="I4733" s="141"/>
      <c r="J4733" s="141"/>
      <c r="K4733" s="141"/>
    </row>
    <row r="4734" spans="1:11" x14ac:dyDescent="0.25">
      <c r="A4734" s="148"/>
      <c r="B4734" s="148"/>
      <c r="C4734" s="148"/>
      <c r="D4734" s="148"/>
      <c r="E4734" s="141"/>
      <c r="F4734" s="141"/>
      <c r="G4734" s="141"/>
      <c r="H4734" s="141"/>
      <c r="I4734" s="141"/>
      <c r="J4734" s="141"/>
      <c r="K4734" s="141"/>
    </row>
    <row r="4735" spans="1:11" x14ac:dyDescent="0.25">
      <c r="A4735" s="148"/>
      <c r="B4735" s="148"/>
      <c r="C4735" s="148"/>
      <c r="D4735" s="148"/>
      <c r="E4735" s="141"/>
      <c r="F4735" s="141"/>
      <c r="G4735" s="141"/>
      <c r="H4735" s="141"/>
      <c r="I4735" s="141"/>
      <c r="J4735" s="141"/>
      <c r="K4735" s="141"/>
    </row>
    <row r="4736" spans="1:11" x14ac:dyDescent="0.25">
      <c r="A4736" s="148"/>
      <c r="B4736" s="148"/>
      <c r="C4736" s="148"/>
      <c r="D4736" s="148"/>
      <c r="E4736" s="141"/>
      <c r="F4736" s="141"/>
      <c r="G4736" s="141"/>
      <c r="H4736" s="141"/>
      <c r="I4736" s="141"/>
      <c r="J4736" s="141"/>
      <c r="K4736" s="141"/>
    </row>
    <row r="4737" spans="1:11" x14ac:dyDescent="0.25">
      <c r="A4737" s="148"/>
      <c r="B4737" s="148"/>
      <c r="C4737" s="148"/>
      <c r="D4737" s="148"/>
      <c r="E4737" s="141"/>
      <c r="F4737" s="141"/>
      <c r="G4737" s="141"/>
      <c r="H4737" s="141"/>
      <c r="I4737" s="141"/>
      <c r="J4737" s="141"/>
      <c r="K4737" s="141"/>
    </row>
    <row r="4738" spans="1:11" x14ac:dyDescent="0.25">
      <c r="A4738" s="148"/>
      <c r="B4738" s="148"/>
      <c r="C4738" s="148"/>
      <c r="D4738" s="148"/>
      <c r="E4738" s="141"/>
      <c r="F4738" s="141"/>
      <c r="G4738" s="141"/>
      <c r="H4738" s="141"/>
      <c r="I4738" s="141"/>
      <c r="J4738" s="141"/>
      <c r="K4738" s="141"/>
    </row>
    <row r="4739" spans="1:11" x14ac:dyDescent="0.25">
      <c r="A4739" s="148"/>
      <c r="B4739" s="148"/>
      <c r="C4739" s="148"/>
      <c r="D4739" s="148"/>
      <c r="E4739" s="141"/>
      <c r="F4739" s="141"/>
      <c r="G4739" s="141"/>
      <c r="H4739" s="141"/>
      <c r="I4739" s="141"/>
      <c r="J4739" s="141"/>
      <c r="K4739" s="141"/>
    </row>
    <row r="4740" spans="1:11" x14ac:dyDescent="0.25">
      <c r="A4740" s="148"/>
      <c r="B4740" s="148"/>
      <c r="C4740" s="148"/>
      <c r="D4740" s="148"/>
      <c r="E4740" s="141"/>
      <c r="F4740" s="141"/>
      <c r="G4740" s="141"/>
      <c r="H4740" s="141"/>
      <c r="I4740" s="141"/>
      <c r="J4740" s="141"/>
      <c r="K4740" s="141"/>
    </row>
    <row r="4741" spans="1:11" x14ac:dyDescent="0.25">
      <c r="A4741" s="148"/>
      <c r="B4741" s="148"/>
      <c r="C4741" s="148"/>
      <c r="D4741" s="148"/>
      <c r="E4741" s="141"/>
      <c r="F4741" s="141"/>
      <c r="G4741" s="141"/>
      <c r="H4741" s="141"/>
      <c r="I4741" s="141"/>
      <c r="J4741" s="141"/>
      <c r="K4741" s="141"/>
    </row>
    <row r="4742" spans="1:11" x14ac:dyDescent="0.25">
      <c r="A4742" s="148"/>
      <c r="B4742" s="148"/>
      <c r="C4742" s="148"/>
      <c r="D4742" s="148"/>
      <c r="E4742" s="141"/>
      <c r="F4742" s="141"/>
      <c r="G4742" s="141"/>
      <c r="H4742" s="141"/>
      <c r="I4742" s="141"/>
      <c r="J4742" s="141"/>
      <c r="K4742" s="141"/>
    </row>
    <row r="4743" spans="1:11" x14ac:dyDescent="0.25">
      <c r="A4743" s="148"/>
      <c r="B4743" s="148"/>
      <c r="C4743" s="148"/>
      <c r="D4743" s="148"/>
      <c r="E4743" s="141"/>
      <c r="F4743" s="141"/>
      <c r="G4743" s="141"/>
      <c r="H4743" s="141"/>
      <c r="I4743" s="141"/>
      <c r="J4743" s="141"/>
      <c r="K4743" s="141"/>
    </row>
    <row r="4744" spans="1:11" x14ac:dyDescent="0.25">
      <c r="A4744" s="148"/>
      <c r="B4744" s="148"/>
      <c r="C4744" s="148"/>
      <c r="D4744" s="148"/>
      <c r="E4744" s="141"/>
      <c r="F4744" s="141"/>
      <c r="G4744" s="141"/>
      <c r="H4744" s="141"/>
      <c r="I4744" s="141"/>
      <c r="J4744" s="141"/>
      <c r="K4744" s="141"/>
    </row>
    <row r="4745" spans="1:11" x14ac:dyDescent="0.25">
      <c r="A4745" s="148"/>
      <c r="B4745" s="148"/>
      <c r="C4745" s="148"/>
      <c r="D4745" s="148"/>
      <c r="E4745" s="141"/>
      <c r="F4745" s="141"/>
      <c r="G4745" s="141"/>
      <c r="H4745" s="141"/>
      <c r="I4745" s="141"/>
      <c r="J4745" s="141"/>
      <c r="K4745" s="141"/>
    </row>
    <row r="4746" spans="1:11" x14ac:dyDescent="0.25">
      <c r="A4746" s="148"/>
      <c r="B4746" s="148"/>
      <c r="C4746" s="148"/>
      <c r="D4746" s="148"/>
      <c r="E4746" s="141"/>
      <c r="F4746" s="141"/>
      <c r="G4746" s="141"/>
      <c r="H4746" s="141"/>
      <c r="I4746" s="141"/>
      <c r="J4746" s="141"/>
      <c r="K4746" s="141"/>
    </row>
    <row r="4747" spans="1:11" x14ac:dyDescent="0.25">
      <c r="A4747" s="148"/>
      <c r="B4747" s="148"/>
      <c r="C4747" s="148"/>
      <c r="D4747" s="148"/>
      <c r="E4747" s="141"/>
      <c r="F4747" s="141"/>
      <c r="G4747" s="141"/>
      <c r="H4747" s="141"/>
      <c r="I4747" s="141"/>
      <c r="J4747" s="141"/>
      <c r="K4747" s="141"/>
    </row>
    <row r="4748" spans="1:11" x14ac:dyDescent="0.25">
      <c r="A4748" s="148"/>
      <c r="B4748" s="148"/>
      <c r="C4748" s="148"/>
      <c r="D4748" s="148"/>
      <c r="E4748" s="141"/>
      <c r="F4748" s="141"/>
      <c r="G4748" s="141"/>
      <c r="H4748" s="141"/>
      <c r="I4748" s="141"/>
      <c r="J4748" s="141"/>
      <c r="K4748" s="141"/>
    </row>
    <row r="4749" spans="1:11" x14ac:dyDescent="0.25">
      <c r="A4749" s="148"/>
      <c r="B4749" s="148"/>
      <c r="C4749" s="148"/>
      <c r="D4749" s="148"/>
      <c r="E4749" s="141"/>
      <c r="F4749" s="141"/>
      <c r="G4749" s="141"/>
      <c r="H4749" s="141"/>
      <c r="I4749" s="141"/>
      <c r="J4749" s="141"/>
      <c r="K4749" s="141"/>
    </row>
    <row r="4750" spans="1:11" x14ac:dyDescent="0.25">
      <c r="A4750" s="148"/>
      <c r="B4750" s="148"/>
      <c r="C4750" s="148"/>
      <c r="D4750" s="148"/>
      <c r="E4750" s="141"/>
      <c r="F4750" s="141"/>
      <c r="G4750" s="141"/>
      <c r="H4750" s="141"/>
      <c r="I4750" s="141"/>
      <c r="J4750" s="141"/>
      <c r="K4750" s="141"/>
    </row>
    <row r="4751" spans="1:11" x14ac:dyDescent="0.25">
      <c r="A4751" s="148"/>
      <c r="B4751" s="148"/>
      <c r="C4751" s="148"/>
      <c r="D4751" s="148"/>
      <c r="E4751" s="141"/>
      <c r="F4751" s="141"/>
      <c r="G4751" s="141"/>
      <c r="H4751" s="141"/>
      <c r="I4751" s="141"/>
      <c r="J4751" s="141"/>
      <c r="K4751" s="141"/>
    </row>
    <row r="4752" spans="1:11" x14ac:dyDescent="0.25">
      <c r="A4752" s="148"/>
      <c r="B4752" s="148"/>
      <c r="C4752" s="148"/>
      <c r="D4752" s="148"/>
      <c r="E4752" s="141"/>
      <c r="F4752" s="141"/>
      <c r="G4752" s="141"/>
      <c r="H4752" s="141"/>
      <c r="I4752" s="141"/>
      <c r="J4752" s="141"/>
      <c r="K4752" s="141"/>
    </row>
    <row r="4753" spans="1:11" x14ac:dyDescent="0.25">
      <c r="A4753" s="148"/>
      <c r="B4753" s="148"/>
      <c r="C4753" s="148"/>
      <c r="D4753" s="148"/>
      <c r="E4753" s="141"/>
      <c r="F4753" s="141"/>
      <c r="G4753" s="141"/>
      <c r="H4753" s="141"/>
      <c r="I4753" s="141"/>
      <c r="J4753" s="141"/>
      <c r="K4753" s="141"/>
    </row>
    <row r="4754" spans="1:11" x14ac:dyDescent="0.25">
      <c r="A4754" s="148"/>
      <c r="B4754" s="148"/>
      <c r="C4754" s="148"/>
      <c r="D4754" s="148"/>
      <c r="E4754" s="141"/>
      <c r="F4754" s="141"/>
      <c r="G4754" s="141"/>
      <c r="H4754" s="141"/>
      <c r="I4754" s="141"/>
      <c r="J4754" s="141"/>
      <c r="K4754" s="141"/>
    </row>
    <row r="4755" spans="1:11" x14ac:dyDescent="0.25">
      <c r="A4755" s="148"/>
      <c r="B4755" s="148"/>
      <c r="C4755" s="148"/>
      <c r="D4755" s="148"/>
      <c r="E4755" s="141"/>
      <c r="F4755" s="141"/>
      <c r="G4755" s="141"/>
      <c r="H4755" s="141"/>
      <c r="I4755" s="141"/>
      <c r="J4755" s="141"/>
      <c r="K4755" s="141"/>
    </row>
    <row r="4756" spans="1:11" x14ac:dyDescent="0.25">
      <c r="A4756" s="148"/>
      <c r="B4756" s="148"/>
      <c r="C4756" s="148"/>
      <c r="D4756" s="148"/>
      <c r="E4756" s="141"/>
      <c r="F4756" s="141"/>
      <c r="G4756" s="141"/>
      <c r="H4756" s="141"/>
      <c r="I4756" s="141"/>
      <c r="J4756" s="141"/>
      <c r="K4756" s="141"/>
    </row>
    <row r="4757" spans="1:11" x14ac:dyDescent="0.25">
      <c r="A4757" s="148"/>
      <c r="B4757" s="148"/>
      <c r="C4757" s="148"/>
      <c r="D4757" s="148"/>
      <c r="E4757" s="141"/>
      <c r="F4757" s="141"/>
      <c r="G4757" s="141"/>
      <c r="H4757" s="141"/>
      <c r="I4757" s="141"/>
      <c r="J4757" s="141"/>
      <c r="K4757" s="141"/>
    </row>
    <row r="4758" spans="1:11" x14ac:dyDescent="0.25">
      <c r="A4758" s="148"/>
      <c r="B4758" s="148"/>
      <c r="C4758" s="148"/>
      <c r="D4758" s="148"/>
      <c r="E4758" s="141"/>
      <c r="F4758" s="141"/>
      <c r="G4758" s="141"/>
      <c r="H4758" s="141"/>
      <c r="I4758" s="141"/>
      <c r="J4758" s="141"/>
      <c r="K4758" s="141"/>
    </row>
    <row r="4759" spans="1:11" x14ac:dyDescent="0.25">
      <c r="A4759" s="148"/>
      <c r="B4759" s="148"/>
      <c r="C4759" s="148"/>
      <c r="D4759" s="148"/>
      <c r="E4759" s="141"/>
      <c r="F4759" s="141"/>
      <c r="G4759" s="141"/>
      <c r="H4759" s="141"/>
      <c r="I4759" s="141"/>
      <c r="J4759" s="141"/>
      <c r="K4759" s="141"/>
    </row>
    <row r="4760" spans="1:11" x14ac:dyDescent="0.25">
      <c r="A4760" s="148"/>
      <c r="B4760" s="148"/>
      <c r="C4760" s="148"/>
      <c r="D4760" s="148"/>
      <c r="E4760" s="141"/>
      <c r="F4760" s="141"/>
      <c r="G4760" s="141"/>
      <c r="H4760" s="141"/>
      <c r="I4760" s="141"/>
      <c r="J4760" s="141"/>
      <c r="K4760" s="141"/>
    </row>
    <row r="4761" spans="1:11" x14ac:dyDescent="0.25">
      <c r="A4761" s="148"/>
      <c r="B4761" s="148"/>
      <c r="C4761" s="148"/>
      <c r="D4761" s="148"/>
      <c r="E4761" s="141"/>
      <c r="F4761" s="141"/>
      <c r="G4761" s="141"/>
      <c r="H4761" s="141"/>
      <c r="I4761" s="141"/>
      <c r="J4761" s="141"/>
      <c r="K4761" s="141"/>
    </row>
    <row r="4762" spans="1:11" x14ac:dyDescent="0.25">
      <c r="A4762" s="148"/>
      <c r="B4762" s="148"/>
      <c r="C4762" s="148"/>
      <c r="D4762" s="148"/>
      <c r="E4762" s="141"/>
      <c r="F4762" s="141"/>
      <c r="G4762" s="141"/>
      <c r="H4762" s="141"/>
      <c r="I4762" s="141"/>
      <c r="J4762" s="141"/>
      <c r="K4762" s="141"/>
    </row>
    <row r="4763" spans="1:11" x14ac:dyDescent="0.25">
      <c r="A4763" s="148"/>
      <c r="B4763" s="148"/>
      <c r="C4763" s="148"/>
      <c r="D4763" s="148"/>
      <c r="E4763" s="141"/>
      <c r="F4763" s="141"/>
      <c r="G4763" s="141"/>
      <c r="H4763" s="141"/>
      <c r="I4763" s="141"/>
      <c r="J4763" s="141"/>
      <c r="K4763" s="141"/>
    </row>
    <row r="4764" spans="1:11" x14ac:dyDescent="0.25">
      <c r="A4764" s="148"/>
      <c r="B4764" s="148"/>
      <c r="C4764" s="148"/>
      <c r="D4764" s="148"/>
      <c r="E4764" s="141"/>
      <c r="F4764" s="141"/>
      <c r="G4764" s="141"/>
      <c r="H4764" s="141"/>
      <c r="I4764" s="141"/>
      <c r="J4764" s="141"/>
      <c r="K4764" s="141"/>
    </row>
    <row r="4765" spans="1:11" x14ac:dyDescent="0.25">
      <c r="A4765" s="148"/>
      <c r="B4765" s="148"/>
      <c r="C4765" s="148"/>
      <c r="D4765" s="148"/>
      <c r="E4765" s="141"/>
      <c r="F4765" s="141"/>
      <c r="G4765" s="141"/>
      <c r="H4765" s="141"/>
      <c r="I4765" s="141"/>
      <c r="J4765" s="141"/>
      <c r="K4765" s="141"/>
    </row>
    <row r="4766" spans="1:11" x14ac:dyDescent="0.25">
      <c r="A4766" s="148"/>
      <c r="B4766" s="148"/>
      <c r="C4766" s="148"/>
      <c r="D4766" s="148"/>
      <c r="E4766" s="141"/>
      <c r="F4766" s="141"/>
      <c r="G4766" s="141"/>
      <c r="H4766" s="141"/>
      <c r="I4766" s="141"/>
      <c r="J4766" s="141"/>
      <c r="K4766" s="141"/>
    </row>
    <row r="4767" spans="1:11" x14ac:dyDescent="0.25">
      <c r="A4767" s="148"/>
      <c r="B4767" s="148"/>
      <c r="C4767" s="148"/>
      <c r="D4767" s="148"/>
      <c r="E4767" s="141"/>
      <c r="F4767" s="141"/>
      <c r="G4767" s="141"/>
      <c r="H4767" s="141"/>
      <c r="I4767" s="141"/>
      <c r="J4767" s="141"/>
      <c r="K4767" s="141"/>
    </row>
    <row r="4768" spans="1:11" x14ac:dyDescent="0.25">
      <c r="A4768" s="148"/>
      <c r="B4768" s="148"/>
      <c r="C4768" s="148"/>
      <c r="D4768" s="148"/>
      <c r="E4768" s="141"/>
      <c r="F4768" s="141"/>
      <c r="G4768" s="141"/>
      <c r="H4768" s="141"/>
      <c r="I4768" s="141"/>
      <c r="J4768" s="141"/>
      <c r="K4768" s="141"/>
    </row>
    <row r="4769" spans="1:11" x14ac:dyDescent="0.25">
      <c r="A4769" s="148"/>
      <c r="B4769" s="148"/>
      <c r="C4769" s="148"/>
      <c r="D4769" s="148"/>
      <c r="E4769" s="141"/>
      <c r="F4769" s="141"/>
      <c r="G4769" s="141"/>
      <c r="H4769" s="141"/>
      <c r="I4769" s="141"/>
      <c r="J4769" s="141"/>
      <c r="K4769" s="141"/>
    </row>
    <row r="4770" spans="1:11" x14ac:dyDescent="0.25">
      <c r="A4770" s="148"/>
      <c r="B4770" s="148"/>
      <c r="C4770" s="148"/>
      <c r="D4770" s="148"/>
      <c r="E4770" s="141"/>
      <c r="F4770" s="141"/>
      <c r="G4770" s="141"/>
      <c r="H4770" s="141"/>
      <c r="I4770" s="141"/>
      <c r="J4770" s="141"/>
      <c r="K4770" s="141"/>
    </row>
    <row r="4771" spans="1:11" x14ac:dyDescent="0.25">
      <c r="A4771" s="148"/>
      <c r="B4771" s="148"/>
      <c r="C4771" s="148"/>
      <c r="D4771" s="148"/>
      <c r="E4771" s="141"/>
      <c r="F4771" s="141"/>
      <c r="G4771" s="141"/>
      <c r="H4771" s="141"/>
      <c r="I4771" s="141"/>
      <c r="J4771" s="141"/>
      <c r="K4771" s="141"/>
    </row>
    <row r="4772" spans="1:11" x14ac:dyDescent="0.25">
      <c r="A4772" s="148"/>
      <c r="B4772" s="148"/>
      <c r="C4772" s="148"/>
      <c r="D4772" s="148"/>
      <c r="E4772" s="141"/>
      <c r="F4772" s="141"/>
      <c r="G4772" s="141"/>
      <c r="H4772" s="141"/>
      <c r="I4772" s="141"/>
      <c r="J4772" s="141"/>
      <c r="K4772" s="141"/>
    </row>
    <row r="4773" spans="1:11" x14ac:dyDescent="0.25">
      <c r="A4773" s="148"/>
      <c r="B4773" s="148"/>
      <c r="C4773" s="148"/>
      <c r="D4773" s="148"/>
      <c r="E4773" s="141"/>
      <c r="F4773" s="141"/>
      <c r="G4773" s="141"/>
      <c r="H4773" s="141"/>
      <c r="I4773" s="141"/>
      <c r="J4773" s="141"/>
      <c r="K4773" s="141"/>
    </row>
    <row r="4774" spans="1:11" x14ac:dyDescent="0.25">
      <c r="A4774" s="148"/>
      <c r="B4774" s="148"/>
      <c r="C4774" s="148"/>
      <c r="D4774" s="148"/>
      <c r="E4774" s="141"/>
      <c r="F4774" s="141"/>
      <c r="G4774" s="141"/>
      <c r="H4774" s="141"/>
      <c r="I4774" s="141"/>
      <c r="J4774" s="141"/>
      <c r="K4774" s="141"/>
    </row>
    <row r="4775" spans="1:11" x14ac:dyDescent="0.25">
      <c r="A4775" s="148"/>
      <c r="B4775" s="148"/>
      <c r="C4775" s="148"/>
      <c r="D4775" s="148"/>
      <c r="E4775" s="141"/>
      <c r="F4775" s="141"/>
      <c r="G4775" s="141"/>
      <c r="H4775" s="141"/>
      <c r="I4775" s="141"/>
      <c r="J4775" s="141"/>
      <c r="K4775" s="141"/>
    </row>
    <row r="4776" spans="1:11" x14ac:dyDescent="0.25">
      <c r="A4776" s="148"/>
      <c r="B4776" s="148"/>
      <c r="C4776" s="148"/>
      <c r="D4776" s="148"/>
      <c r="E4776" s="141"/>
      <c r="F4776" s="141"/>
      <c r="G4776" s="141"/>
      <c r="H4776" s="141"/>
      <c r="I4776" s="141"/>
      <c r="J4776" s="141"/>
      <c r="K4776" s="141"/>
    </row>
    <row r="4777" spans="1:11" x14ac:dyDescent="0.25">
      <c r="A4777" s="148"/>
      <c r="B4777" s="148"/>
      <c r="C4777" s="148"/>
      <c r="D4777" s="148"/>
      <c r="E4777" s="141"/>
      <c r="F4777" s="141"/>
      <c r="G4777" s="141"/>
      <c r="H4777" s="141"/>
      <c r="I4777" s="141"/>
      <c r="J4777" s="141"/>
      <c r="K4777" s="141"/>
    </row>
    <row r="4778" spans="1:11" x14ac:dyDescent="0.25">
      <c r="A4778" s="148"/>
      <c r="B4778" s="148"/>
      <c r="C4778" s="148"/>
      <c r="D4778" s="148"/>
      <c r="E4778" s="141"/>
      <c r="F4778" s="141"/>
      <c r="G4778" s="141"/>
      <c r="H4778" s="141"/>
      <c r="I4778" s="141"/>
      <c r="J4778" s="141"/>
      <c r="K4778" s="141"/>
    </row>
    <row r="4779" spans="1:11" x14ac:dyDescent="0.25">
      <c r="A4779" s="148"/>
      <c r="B4779" s="148"/>
      <c r="C4779" s="148"/>
      <c r="D4779" s="148"/>
      <c r="E4779" s="141"/>
      <c r="F4779" s="141"/>
      <c r="G4779" s="141"/>
      <c r="H4779" s="141"/>
      <c r="I4779" s="141"/>
      <c r="J4779" s="141"/>
      <c r="K4779" s="141"/>
    </row>
    <row r="4780" spans="1:11" x14ac:dyDescent="0.25">
      <c r="A4780" s="148"/>
      <c r="B4780" s="148"/>
      <c r="C4780" s="148"/>
      <c r="D4780" s="148"/>
      <c r="E4780" s="141"/>
      <c r="F4780" s="141"/>
      <c r="G4780" s="141"/>
      <c r="H4780" s="141"/>
      <c r="I4780" s="141"/>
      <c r="J4780" s="141"/>
      <c r="K4780" s="141"/>
    </row>
    <row r="4781" spans="1:11" x14ac:dyDescent="0.25">
      <c r="A4781" s="148"/>
      <c r="B4781" s="148"/>
      <c r="C4781" s="148"/>
      <c r="D4781" s="148"/>
      <c r="E4781" s="141"/>
      <c r="F4781" s="141"/>
      <c r="G4781" s="141"/>
      <c r="H4781" s="141"/>
      <c r="I4781" s="141"/>
      <c r="J4781" s="141"/>
      <c r="K4781" s="141"/>
    </row>
    <row r="4782" spans="1:11" x14ac:dyDescent="0.25">
      <c r="A4782" s="148"/>
      <c r="B4782" s="148"/>
      <c r="C4782" s="148"/>
      <c r="D4782" s="148"/>
      <c r="E4782" s="141"/>
      <c r="F4782" s="141"/>
      <c r="G4782" s="141"/>
      <c r="H4782" s="141"/>
      <c r="I4782" s="141"/>
      <c r="J4782" s="141"/>
      <c r="K4782" s="141"/>
    </row>
    <row r="4783" spans="1:11" x14ac:dyDescent="0.25">
      <c r="A4783" s="148"/>
      <c r="B4783" s="148"/>
      <c r="C4783" s="148"/>
      <c r="D4783" s="148"/>
      <c r="E4783" s="141"/>
      <c r="F4783" s="141"/>
      <c r="G4783" s="141"/>
      <c r="H4783" s="141"/>
      <c r="I4783" s="141"/>
      <c r="J4783" s="141"/>
      <c r="K4783" s="141"/>
    </row>
    <row r="4784" spans="1:11" x14ac:dyDescent="0.25">
      <c r="A4784" s="148"/>
      <c r="B4784" s="148"/>
      <c r="C4784" s="148"/>
      <c r="D4784" s="148"/>
      <c r="E4784" s="141"/>
      <c r="F4784" s="141"/>
      <c r="G4784" s="141"/>
      <c r="H4784" s="141"/>
      <c r="I4784" s="141"/>
      <c r="J4784" s="141"/>
      <c r="K4784" s="141"/>
    </row>
    <row r="4785" spans="1:11" x14ac:dyDescent="0.25">
      <c r="A4785" s="148"/>
      <c r="B4785" s="148"/>
      <c r="C4785" s="148"/>
      <c r="D4785" s="148"/>
      <c r="E4785" s="141"/>
      <c r="F4785" s="141"/>
      <c r="G4785" s="141"/>
      <c r="H4785" s="141"/>
      <c r="I4785" s="141"/>
      <c r="J4785" s="141"/>
      <c r="K4785" s="141"/>
    </row>
    <row r="4786" spans="1:11" x14ac:dyDescent="0.25">
      <c r="A4786" s="148"/>
      <c r="B4786" s="148"/>
      <c r="C4786" s="148"/>
      <c r="D4786" s="148"/>
      <c r="E4786" s="141"/>
      <c r="F4786" s="141"/>
      <c r="G4786" s="141"/>
      <c r="H4786" s="141"/>
      <c r="I4786" s="141"/>
      <c r="J4786" s="141"/>
      <c r="K4786" s="141"/>
    </row>
    <row r="4787" spans="1:11" x14ac:dyDescent="0.25">
      <c r="A4787" s="148"/>
      <c r="B4787" s="148"/>
      <c r="C4787" s="148"/>
      <c r="D4787" s="148"/>
      <c r="E4787" s="141"/>
      <c r="F4787" s="141"/>
      <c r="G4787" s="141"/>
      <c r="H4787" s="141"/>
      <c r="I4787" s="141"/>
      <c r="J4787" s="141"/>
      <c r="K4787" s="141"/>
    </row>
    <row r="4788" spans="1:11" x14ac:dyDescent="0.25">
      <c r="A4788" s="148"/>
      <c r="B4788" s="148"/>
      <c r="C4788" s="148"/>
      <c r="D4788" s="148"/>
      <c r="E4788" s="141"/>
      <c r="F4788" s="141"/>
      <c r="G4788" s="141"/>
      <c r="H4788" s="141"/>
      <c r="I4788" s="141"/>
      <c r="J4788" s="141"/>
      <c r="K4788" s="141"/>
    </row>
    <row r="4789" spans="1:11" x14ac:dyDescent="0.25">
      <c r="A4789" s="148"/>
      <c r="B4789" s="148"/>
      <c r="C4789" s="148"/>
      <c r="D4789" s="148"/>
      <c r="E4789" s="141"/>
      <c r="F4789" s="141"/>
      <c r="G4789" s="141"/>
      <c r="H4789" s="141"/>
      <c r="I4789" s="141"/>
      <c r="J4789" s="141"/>
      <c r="K4789" s="141"/>
    </row>
    <row r="4790" spans="1:11" x14ac:dyDescent="0.25">
      <c r="A4790" s="148"/>
      <c r="B4790" s="148"/>
      <c r="C4790" s="148"/>
      <c r="D4790" s="148"/>
      <c r="E4790" s="141"/>
      <c r="F4790" s="141"/>
      <c r="G4790" s="141"/>
      <c r="H4790" s="141"/>
      <c r="I4790" s="141"/>
      <c r="J4790" s="141"/>
      <c r="K4790" s="141"/>
    </row>
    <row r="4791" spans="1:11" x14ac:dyDescent="0.25">
      <c r="A4791" s="148"/>
      <c r="B4791" s="148"/>
      <c r="C4791" s="148"/>
      <c r="D4791" s="148"/>
      <c r="E4791" s="141"/>
      <c r="F4791" s="141"/>
      <c r="G4791" s="141"/>
      <c r="H4791" s="141"/>
      <c r="I4791" s="141"/>
      <c r="J4791" s="141"/>
      <c r="K4791" s="141"/>
    </row>
    <row r="4792" spans="1:11" x14ac:dyDescent="0.25">
      <c r="A4792" s="148"/>
      <c r="B4792" s="148"/>
      <c r="C4792" s="148"/>
      <c r="D4792" s="148"/>
      <c r="E4792" s="141"/>
      <c r="F4792" s="141"/>
      <c r="G4792" s="141"/>
      <c r="H4792" s="141"/>
      <c r="I4792" s="141"/>
      <c r="J4792" s="141"/>
      <c r="K4792" s="141"/>
    </row>
    <row r="4793" spans="1:11" x14ac:dyDescent="0.25">
      <c r="A4793" s="148"/>
      <c r="B4793" s="148"/>
      <c r="C4793" s="148"/>
      <c r="D4793" s="148"/>
      <c r="E4793" s="141"/>
      <c r="F4793" s="141"/>
      <c r="G4793" s="141"/>
      <c r="H4793" s="141"/>
      <c r="I4793" s="141"/>
      <c r="J4793" s="141"/>
      <c r="K4793" s="141"/>
    </row>
    <row r="4794" spans="1:11" x14ac:dyDescent="0.25">
      <c r="A4794" s="148"/>
      <c r="B4794" s="148"/>
      <c r="C4794" s="148"/>
      <c r="D4794" s="148"/>
      <c r="E4794" s="141"/>
      <c r="F4794" s="141"/>
      <c r="G4794" s="141"/>
      <c r="H4794" s="141"/>
      <c r="I4794" s="141"/>
      <c r="J4794" s="141"/>
      <c r="K4794" s="141"/>
    </row>
    <row r="4795" spans="1:11" x14ac:dyDescent="0.25">
      <c r="A4795" s="148"/>
      <c r="B4795" s="148"/>
      <c r="C4795" s="148"/>
      <c r="D4795" s="148"/>
      <c r="E4795" s="141"/>
      <c r="F4795" s="141"/>
      <c r="G4795" s="141"/>
      <c r="H4795" s="141"/>
      <c r="I4795" s="141"/>
      <c r="J4795" s="141"/>
      <c r="K4795" s="141"/>
    </row>
    <row r="4796" spans="1:11" x14ac:dyDescent="0.25">
      <c r="A4796" s="148"/>
      <c r="B4796" s="148"/>
      <c r="C4796" s="148"/>
      <c r="D4796" s="148"/>
      <c r="E4796" s="141"/>
      <c r="F4796" s="141"/>
      <c r="G4796" s="141"/>
      <c r="H4796" s="141"/>
      <c r="I4796" s="141"/>
      <c r="J4796" s="141"/>
      <c r="K4796" s="141"/>
    </row>
    <row r="4797" spans="1:11" x14ac:dyDescent="0.25">
      <c r="A4797" s="148"/>
      <c r="B4797" s="148"/>
      <c r="C4797" s="148"/>
      <c r="D4797" s="148"/>
      <c r="E4797" s="141"/>
      <c r="F4797" s="141"/>
      <c r="G4797" s="141"/>
      <c r="H4797" s="141"/>
      <c r="I4797" s="141"/>
      <c r="J4797" s="141"/>
      <c r="K4797" s="141"/>
    </row>
    <row r="4798" spans="1:11" x14ac:dyDescent="0.25">
      <c r="A4798" s="148"/>
      <c r="B4798" s="148"/>
      <c r="C4798" s="148"/>
      <c r="D4798" s="148"/>
      <c r="E4798" s="141"/>
      <c r="F4798" s="141"/>
      <c r="G4798" s="141"/>
      <c r="H4798" s="141"/>
      <c r="I4798" s="141"/>
      <c r="J4798" s="141"/>
      <c r="K4798" s="141"/>
    </row>
    <row r="4799" spans="1:11" x14ac:dyDescent="0.25">
      <c r="A4799" s="148"/>
      <c r="B4799" s="148"/>
      <c r="C4799" s="148"/>
      <c r="D4799" s="148"/>
      <c r="E4799" s="141"/>
      <c r="F4799" s="141"/>
      <c r="G4799" s="141"/>
      <c r="H4799" s="141"/>
      <c r="I4799" s="141"/>
      <c r="J4799" s="141"/>
      <c r="K4799" s="141"/>
    </row>
    <row r="4800" spans="1:11" x14ac:dyDescent="0.25">
      <c r="A4800" s="148"/>
      <c r="B4800" s="148"/>
      <c r="C4800" s="148"/>
      <c r="D4800" s="148"/>
      <c r="E4800" s="141"/>
      <c r="F4800" s="141"/>
      <c r="G4800" s="141"/>
      <c r="H4800" s="141"/>
      <c r="I4800" s="141"/>
      <c r="J4800" s="141"/>
      <c r="K4800" s="141"/>
    </row>
    <row r="4801" spans="1:11" x14ac:dyDescent="0.25">
      <c r="A4801" s="148"/>
      <c r="B4801" s="148"/>
      <c r="C4801" s="148"/>
      <c r="D4801" s="148"/>
      <c r="E4801" s="141"/>
      <c r="F4801" s="141"/>
      <c r="G4801" s="141"/>
      <c r="H4801" s="141"/>
      <c r="I4801" s="141"/>
      <c r="J4801" s="141"/>
      <c r="K4801" s="141"/>
    </row>
    <row r="4802" spans="1:11" x14ac:dyDescent="0.25">
      <c r="A4802" s="148"/>
      <c r="B4802" s="148"/>
      <c r="C4802" s="148"/>
      <c r="D4802" s="148"/>
      <c r="E4802" s="141"/>
      <c r="F4802" s="141"/>
      <c r="G4802" s="141"/>
      <c r="H4802" s="141"/>
      <c r="I4802" s="141"/>
      <c r="J4802" s="141"/>
      <c r="K4802" s="141"/>
    </row>
    <row r="4803" spans="1:11" x14ac:dyDescent="0.25">
      <c r="A4803" s="148"/>
      <c r="B4803" s="148"/>
      <c r="C4803" s="148"/>
      <c r="D4803" s="148"/>
      <c r="E4803" s="141"/>
      <c r="F4803" s="141"/>
      <c r="G4803" s="141"/>
      <c r="H4803" s="141"/>
      <c r="I4803" s="141"/>
      <c r="J4803" s="141"/>
      <c r="K4803" s="141"/>
    </row>
    <row r="4804" spans="1:11" x14ac:dyDescent="0.25">
      <c r="A4804" s="148"/>
      <c r="B4804" s="148"/>
      <c r="C4804" s="148"/>
      <c r="D4804" s="148"/>
      <c r="E4804" s="141"/>
      <c r="F4804" s="141"/>
      <c r="G4804" s="141"/>
      <c r="H4804" s="141"/>
      <c r="I4804" s="141"/>
      <c r="J4804" s="141"/>
      <c r="K4804" s="141"/>
    </row>
    <row r="4805" spans="1:11" x14ac:dyDescent="0.25">
      <c r="A4805" s="148"/>
      <c r="B4805" s="148"/>
      <c r="C4805" s="148"/>
      <c r="D4805" s="148"/>
      <c r="E4805" s="141"/>
      <c r="F4805" s="141"/>
      <c r="G4805" s="141"/>
      <c r="H4805" s="141"/>
      <c r="I4805" s="141"/>
      <c r="J4805" s="141"/>
      <c r="K4805" s="141"/>
    </row>
    <row r="4806" spans="1:11" x14ac:dyDescent="0.25">
      <c r="A4806" s="148"/>
      <c r="B4806" s="148"/>
      <c r="C4806" s="148"/>
      <c r="D4806" s="148"/>
      <c r="E4806" s="141"/>
      <c r="F4806" s="141"/>
      <c r="G4806" s="141"/>
      <c r="H4806" s="141"/>
      <c r="I4806" s="141"/>
      <c r="J4806" s="141"/>
      <c r="K4806" s="141"/>
    </row>
    <row r="4807" spans="1:11" x14ac:dyDescent="0.25">
      <c r="A4807" s="148"/>
      <c r="B4807" s="148"/>
      <c r="C4807" s="148"/>
      <c r="D4807" s="148"/>
      <c r="E4807" s="141"/>
      <c r="F4807" s="141"/>
      <c r="G4807" s="141"/>
      <c r="H4807" s="141"/>
      <c r="I4807" s="141"/>
      <c r="J4807" s="141"/>
      <c r="K4807" s="141"/>
    </row>
    <row r="4808" spans="1:11" x14ac:dyDescent="0.25">
      <c r="A4808" s="148"/>
      <c r="B4808" s="148"/>
      <c r="C4808" s="148"/>
      <c r="D4808" s="148"/>
      <c r="E4808" s="141"/>
      <c r="F4808" s="141"/>
      <c r="G4808" s="141"/>
      <c r="H4808" s="141"/>
      <c r="I4808" s="141"/>
      <c r="J4808" s="141"/>
      <c r="K4808" s="141"/>
    </row>
    <row r="4809" spans="1:11" x14ac:dyDescent="0.25">
      <c r="A4809" s="148"/>
      <c r="B4809" s="148"/>
      <c r="C4809" s="148"/>
      <c r="D4809" s="148"/>
      <c r="E4809" s="141"/>
      <c r="F4809" s="141"/>
      <c r="G4809" s="141"/>
      <c r="H4809" s="141"/>
      <c r="I4809" s="141"/>
      <c r="J4809" s="141"/>
      <c r="K4809" s="141"/>
    </row>
    <row r="4810" spans="1:11" x14ac:dyDescent="0.25">
      <c r="A4810" s="148"/>
      <c r="B4810" s="148"/>
      <c r="C4810" s="148"/>
      <c r="D4810" s="148"/>
      <c r="E4810" s="141"/>
      <c r="F4810" s="141"/>
      <c r="G4810" s="141"/>
      <c r="H4810" s="141"/>
      <c r="I4810" s="141"/>
      <c r="J4810" s="141"/>
      <c r="K4810" s="141"/>
    </row>
    <row r="4811" spans="1:11" x14ac:dyDescent="0.25">
      <c r="A4811" s="148"/>
      <c r="B4811" s="148"/>
      <c r="C4811" s="148"/>
      <c r="D4811" s="148"/>
      <c r="E4811" s="141"/>
      <c r="F4811" s="141"/>
      <c r="G4811" s="141"/>
      <c r="H4811" s="141"/>
      <c r="I4811" s="141"/>
      <c r="J4811" s="141"/>
      <c r="K4811" s="141"/>
    </row>
    <row r="4812" spans="1:11" x14ac:dyDescent="0.25">
      <c r="A4812" s="148"/>
      <c r="B4812" s="148"/>
      <c r="C4812" s="148"/>
      <c r="D4812" s="148"/>
      <c r="E4812" s="141"/>
      <c r="F4812" s="141"/>
      <c r="G4812" s="141"/>
      <c r="H4812" s="141"/>
      <c r="I4812" s="141"/>
      <c r="J4812" s="141"/>
      <c r="K4812" s="141"/>
    </row>
    <row r="4813" spans="1:11" x14ac:dyDescent="0.25">
      <c r="A4813" s="148"/>
      <c r="B4813" s="148"/>
      <c r="C4813" s="148"/>
      <c r="D4813" s="148"/>
      <c r="E4813" s="141"/>
      <c r="F4813" s="141"/>
      <c r="G4813" s="141"/>
      <c r="H4813" s="141"/>
      <c r="I4813" s="141"/>
      <c r="J4813" s="141"/>
      <c r="K4813" s="141"/>
    </row>
    <row r="4814" spans="1:11" x14ac:dyDescent="0.25">
      <c r="A4814" s="148"/>
      <c r="B4814" s="148"/>
      <c r="C4814" s="148"/>
      <c r="D4814" s="148"/>
      <c r="E4814" s="141"/>
      <c r="F4814" s="141"/>
      <c r="G4814" s="141"/>
      <c r="H4814" s="141"/>
      <c r="I4814" s="141"/>
      <c r="J4814" s="141"/>
      <c r="K4814" s="141"/>
    </row>
    <row r="4815" spans="1:11" x14ac:dyDescent="0.25">
      <c r="A4815" s="148"/>
      <c r="B4815" s="148"/>
      <c r="C4815" s="148"/>
      <c r="D4815" s="148"/>
      <c r="E4815" s="141"/>
      <c r="F4815" s="141"/>
      <c r="G4815" s="141"/>
      <c r="H4815" s="141"/>
      <c r="I4815" s="141"/>
      <c r="J4815" s="141"/>
      <c r="K4815" s="141"/>
    </row>
    <row r="4816" spans="1:11" x14ac:dyDescent="0.25">
      <c r="A4816" s="148"/>
      <c r="B4816" s="148"/>
      <c r="C4816" s="148"/>
      <c r="D4816" s="148"/>
      <c r="E4816" s="141"/>
      <c r="F4816" s="141"/>
      <c r="G4816" s="141"/>
      <c r="H4816" s="141"/>
      <c r="I4816" s="141"/>
      <c r="J4816" s="141"/>
      <c r="K4816" s="141"/>
    </row>
    <row r="4817" spans="1:11" x14ac:dyDescent="0.25">
      <c r="A4817" s="148"/>
      <c r="B4817" s="148"/>
      <c r="C4817" s="148"/>
      <c r="D4817" s="148"/>
      <c r="E4817" s="141"/>
      <c r="F4817" s="141"/>
      <c r="G4817" s="141"/>
      <c r="H4817" s="141"/>
      <c r="I4817" s="141"/>
      <c r="J4817" s="141"/>
      <c r="K4817" s="141"/>
    </row>
    <row r="4818" spans="1:11" x14ac:dyDescent="0.25">
      <c r="A4818" s="148"/>
      <c r="B4818" s="148"/>
      <c r="C4818" s="148"/>
      <c r="D4818" s="148"/>
      <c r="E4818" s="141"/>
      <c r="F4818" s="141"/>
      <c r="G4818" s="141"/>
      <c r="H4818" s="141"/>
      <c r="I4818" s="141"/>
      <c r="J4818" s="141"/>
      <c r="K4818" s="141"/>
    </row>
    <row r="4819" spans="1:11" x14ac:dyDescent="0.25">
      <c r="A4819" s="148"/>
      <c r="B4819" s="148"/>
      <c r="C4819" s="148"/>
      <c r="D4819" s="148"/>
      <c r="E4819" s="141"/>
      <c r="F4819" s="141"/>
      <c r="G4819" s="141"/>
      <c r="H4819" s="141"/>
      <c r="I4819" s="141"/>
      <c r="J4819" s="141"/>
      <c r="K4819" s="141"/>
    </row>
    <row r="4820" spans="1:11" x14ac:dyDescent="0.25">
      <c r="A4820" s="148"/>
      <c r="B4820" s="148"/>
      <c r="C4820" s="148"/>
      <c r="D4820" s="148"/>
      <c r="E4820" s="141"/>
      <c r="F4820" s="141"/>
      <c r="G4820" s="141"/>
      <c r="H4820" s="141"/>
      <c r="I4820" s="141"/>
      <c r="J4820" s="141"/>
      <c r="K4820" s="141"/>
    </row>
    <row r="4821" spans="1:11" x14ac:dyDescent="0.25">
      <c r="A4821" s="148"/>
      <c r="B4821" s="148"/>
      <c r="C4821" s="148"/>
      <c r="D4821" s="148"/>
      <c r="E4821" s="141"/>
      <c r="F4821" s="141"/>
      <c r="G4821" s="141"/>
      <c r="H4821" s="141"/>
      <c r="I4821" s="141"/>
      <c r="J4821" s="141"/>
      <c r="K4821" s="141"/>
    </row>
    <row r="4822" spans="1:11" x14ac:dyDescent="0.25">
      <c r="A4822" s="148"/>
      <c r="B4822" s="148"/>
      <c r="C4822" s="148"/>
      <c r="D4822" s="148"/>
      <c r="E4822" s="141"/>
      <c r="F4822" s="141"/>
      <c r="G4822" s="141"/>
      <c r="H4822" s="141"/>
      <c r="I4822" s="141"/>
      <c r="J4822" s="141"/>
      <c r="K4822" s="141"/>
    </row>
    <row r="4823" spans="1:11" x14ac:dyDescent="0.25">
      <c r="A4823" s="148"/>
      <c r="B4823" s="148"/>
      <c r="C4823" s="148"/>
      <c r="D4823" s="148"/>
      <c r="E4823" s="141"/>
      <c r="F4823" s="141"/>
      <c r="G4823" s="141"/>
      <c r="H4823" s="141"/>
      <c r="I4823" s="141"/>
      <c r="J4823" s="141"/>
      <c r="K4823" s="141"/>
    </row>
    <row r="4824" spans="1:11" x14ac:dyDescent="0.25">
      <c r="A4824" s="148"/>
      <c r="B4824" s="148"/>
      <c r="C4824" s="148"/>
      <c r="D4824" s="148"/>
      <c r="E4824" s="141"/>
      <c r="F4824" s="141"/>
      <c r="G4824" s="141"/>
      <c r="H4824" s="141"/>
      <c r="I4824" s="141"/>
      <c r="J4824" s="141"/>
      <c r="K4824" s="141"/>
    </row>
    <row r="4825" spans="1:11" x14ac:dyDescent="0.25">
      <c r="A4825" s="148"/>
      <c r="B4825" s="148"/>
      <c r="C4825" s="148"/>
      <c r="D4825" s="148"/>
      <c r="E4825" s="141"/>
      <c r="F4825" s="141"/>
      <c r="G4825" s="141"/>
      <c r="H4825" s="141"/>
      <c r="I4825" s="141"/>
      <c r="J4825" s="141"/>
      <c r="K4825" s="141"/>
    </row>
    <row r="4826" spans="1:11" x14ac:dyDescent="0.25">
      <c r="A4826" s="148"/>
      <c r="B4826" s="148"/>
      <c r="C4826" s="148"/>
      <c r="D4826" s="148"/>
      <c r="E4826" s="141"/>
      <c r="F4826" s="141"/>
      <c r="G4826" s="141"/>
      <c r="H4826" s="141"/>
      <c r="I4826" s="141"/>
      <c r="J4826" s="141"/>
      <c r="K4826" s="141"/>
    </row>
    <row r="4827" spans="1:11" x14ac:dyDescent="0.25">
      <c r="A4827" s="148"/>
      <c r="B4827" s="148"/>
      <c r="C4827" s="148"/>
      <c r="D4827" s="148"/>
      <c r="E4827" s="141"/>
      <c r="F4827" s="141"/>
      <c r="G4827" s="141"/>
      <c r="H4827" s="141"/>
      <c r="I4827" s="141"/>
      <c r="J4827" s="141"/>
      <c r="K4827" s="141"/>
    </row>
    <row r="4828" spans="1:11" x14ac:dyDescent="0.25">
      <c r="A4828" s="148"/>
      <c r="B4828" s="148"/>
      <c r="C4828" s="148"/>
      <c r="D4828" s="148"/>
      <c r="E4828" s="141"/>
      <c r="F4828" s="141"/>
      <c r="G4828" s="141"/>
      <c r="H4828" s="141"/>
      <c r="I4828" s="141"/>
      <c r="J4828" s="141"/>
      <c r="K4828" s="141"/>
    </row>
    <row r="4829" spans="1:11" x14ac:dyDescent="0.25">
      <c r="A4829" s="148"/>
      <c r="B4829" s="148"/>
      <c r="C4829" s="148"/>
      <c r="D4829" s="148"/>
      <c r="E4829" s="141"/>
      <c r="F4829" s="141"/>
      <c r="G4829" s="141"/>
      <c r="H4829" s="141"/>
      <c r="I4829" s="141"/>
      <c r="J4829" s="141"/>
      <c r="K4829" s="141"/>
    </row>
    <row r="4830" spans="1:11" x14ac:dyDescent="0.25">
      <c r="A4830" s="148"/>
      <c r="B4830" s="148"/>
      <c r="C4830" s="148"/>
      <c r="D4830" s="148"/>
      <c r="E4830" s="141"/>
      <c r="F4830" s="141"/>
      <c r="G4830" s="141"/>
      <c r="H4830" s="141"/>
      <c r="I4830" s="141"/>
      <c r="J4830" s="141"/>
      <c r="K4830" s="141"/>
    </row>
    <row r="4831" spans="1:11" x14ac:dyDescent="0.25">
      <c r="A4831" s="148"/>
      <c r="B4831" s="148"/>
      <c r="C4831" s="148"/>
      <c r="D4831" s="148"/>
      <c r="E4831" s="141"/>
      <c r="F4831" s="141"/>
      <c r="G4831" s="141"/>
      <c r="H4831" s="141"/>
      <c r="I4831" s="141"/>
      <c r="J4831" s="141"/>
      <c r="K4831" s="141"/>
    </row>
    <row r="4832" spans="1:11" x14ac:dyDescent="0.25">
      <c r="A4832" s="148"/>
      <c r="B4832" s="148"/>
      <c r="C4832" s="148"/>
      <c r="D4832" s="148"/>
      <c r="E4832" s="141"/>
      <c r="F4832" s="141"/>
      <c r="G4832" s="141"/>
      <c r="H4832" s="141"/>
      <c r="I4832" s="141"/>
      <c r="J4832" s="141"/>
      <c r="K4832" s="141"/>
    </row>
    <row r="4833" spans="1:11" x14ac:dyDescent="0.25">
      <c r="A4833" s="148"/>
      <c r="B4833" s="148"/>
      <c r="C4833" s="148"/>
      <c r="D4833" s="148"/>
      <c r="E4833" s="141"/>
      <c r="F4833" s="141"/>
      <c r="G4833" s="141"/>
      <c r="H4833" s="141"/>
      <c r="I4833" s="141"/>
      <c r="J4833" s="141"/>
      <c r="K4833" s="141"/>
    </row>
    <row r="4834" spans="1:11" x14ac:dyDescent="0.25">
      <c r="A4834" s="148"/>
      <c r="B4834" s="148"/>
      <c r="C4834" s="148"/>
      <c r="D4834" s="148"/>
      <c r="E4834" s="141"/>
      <c r="F4834" s="141"/>
      <c r="G4834" s="141"/>
      <c r="H4834" s="141"/>
      <c r="I4834" s="141"/>
      <c r="J4834" s="141"/>
      <c r="K4834" s="141"/>
    </row>
    <row r="4835" spans="1:11" x14ac:dyDescent="0.25">
      <c r="A4835" s="148"/>
      <c r="B4835" s="148"/>
      <c r="C4835" s="148"/>
      <c r="D4835" s="148"/>
      <c r="E4835" s="141"/>
      <c r="F4835" s="141"/>
      <c r="G4835" s="141"/>
      <c r="H4835" s="141"/>
      <c r="I4835" s="141"/>
      <c r="J4835" s="141"/>
      <c r="K4835" s="141"/>
    </row>
    <row r="4836" spans="1:11" x14ac:dyDescent="0.25">
      <c r="A4836" s="148"/>
      <c r="B4836" s="148"/>
      <c r="C4836" s="148"/>
      <c r="D4836" s="148"/>
      <c r="E4836" s="141"/>
      <c r="F4836" s="141"/>
      <c r="G4836" s="141"/>
      <c r="H4836" s="141"/>
      <c r="I4836" s="141"/>
      <c r="J4836" s="141"/>
      <c r="K4836" s="141"/>
    </row>
    <row r="4837" spans="1:11" x14ac:dyDescent="0.25">
      <c r="A4837" s="148"/>
      <c r="B4837" s="148"/>
      <c r="C4837" s="148"/>
      <c r="D4837" s="148"/>
      <c r="E4837" s="141"/>
      <c r="F4837" s="141"/>
      <c r="G4837" s="141"/>
      <c r="H4837" s="141"/>
      <c r="I4837" s="141"/>
      <c r="J4837" s="141"/>
      <c r="K4837" s="141"/>
    </row>
    <row r="4838" spans="1:11" x14ac:dyDescent="0.25">
      <c r="A4838" s="148"/>
      <c r="B4838" s="148"/>
      <c r="C4838" s="148"/>
      <c r="D4838" s="148"/>
      <c r="E4838" s="141"/>
      <c r="F4838" s="141"/>
      <c r="G4838" s="141"/>
      <c r="H4838" s="141"/>
      <c r="I4838" s="141"/>
      <c r="J4838" s="141"/>
      <c r="K4838" s="141"/>
    </row>
    <row r="4839" spans="1:11" x14ac:dyDescent="0.25">
      <c r="A4839" s="148"/>
      <c r="B4839" s="148"/>
      <c r="C4839" s="148"/>
      <c r="D4839" s="148"/>
      <c r="E4839" s="141"/>
      <c r="F4839" s="141"/>
      <c r="G4839" s="141"/>
      <c r="H4839" s="141"/>
      <c r="I4839" s="141"/>
      <c r="J4839" s="141"/>
      <c r="K4839" s="141"/>
    </row>
    <row r="4840" spans="1:11" x14ac:dyDescent="0.25">
      <c r="A4840" s="148"/>
      <c r="B4840" s="148"/>
      <c r="C4840" s="148"/>
      <c r="D4840" s="148"/>
      <c r="E4840" s="141"/>
      <c r="F4840" s="141"/>
      <c r="G4840" s="141"/>
      <c r="H4840" s="141"/>
      <c r="I4840" s="141"/>
      <c r="J4840" s="141"/>
      <c r="K4840" s="141"/>
    </row>
    <row r="4841" spans="1:11" x14ac:dyDescent="0.25">
      <c r="A4841" s="148"/>
      <c r="B4841" s="148"/>
      <c r="C4841" s="148"/>
      <c r="D4841" s="148"/>
      <c r="E4841" s="141"/>
      <c r="F4841" s="141"/>
      <c r="G4841" s="141"/>
      <c r="H4841" s="141"/>
      <c r="I4841" s="141"/>
      <c r="J4841" s="141"/>
      <c r="K4841" s="141"/>
    </row>
    <row r="4842" spans="1:11" x14ac:dyDescent="0.25">
      <c r="A4842" s="148"/>
      <c r="B4842" s="148"/>
      <c r="C4842" s="148"/>
      <c r="D4842" s="148"/>
      <c r="E4842" s="141"/>
      <c r="F4842" s="141"/>
      <c r="G4842" s="141"/>
      <c r="H4842" s="141"/>
      <c r="I4842" s="141"/>
      <c r="J4842" s="141"/>
      <c r="K4842" s="141"/>
    </row>
    <row r="4843" spans="1:11" x14ac:dyDescent="0.25">
      <c r="A4843" s="148"/>
      <c r="B4843" s="148"/>
      <c r="C4843" s="148"/>
      <c r="D4843" s="148"/>
      <c r="E4843" s="141"/>
      <c r="F4843" s="141"/>
      <c r="G4843" s="141"/>
      <c r="H4843" s="141"/>
      <c r="I4843" s="141"/>
      <c r="J4843" s="141"/>
      <c r="K4843" s="141"/>
    </row>
    <row r="4844" spans="1:11" x14ac:dyDescent="0.25">
      <c r="A4844" s="148"/>
      <c r="B4844" s="148"/>
      <c r="C4844" s="148"/>
      <c r="D4844" s="148"/>
      <c r="E4844" s="141"/>
      <c r="F4844" s="141"/>
      <c r="G4844" s="141"/>
      <c r="H4844" s="141"/>
      <c r="I4844" s="141"/>
      <c r="J4844" s="141"/>
      <c r="K4844" s="141"/>
    </row>
    <row r="4845" spans="1:11" x14ac:dyDescent="0.25">
      <c r="A4845" s="148"/>
      <c r="B4845" s="148"/>
      <c r="C4845" s="148"/>
      <c r="D4845" s="148"/>
      <c r="E4845" s="141"/>
      <c r="F4845" s="141"/>
      <c r="G4845" s="141"/>
      <c r="H4845" s="141"/>
      <c r="I4845" s="141"/>
      <c r="J4845" s="141"/>
      <c r="K4845" s="141"/>
    </row>
    <row r="4846" spans="1:11" x14ac:dyDescent="0.25">
      <c r="A4846" s="148"/>
      <c r="B4846" s="148"/>
      <c r="C4846" s="148"/>
      <c r="D4846" s="148"/>
      <c r="E4846" s="141"/>
      <c r="F4846" s="141"/>
      <c r="G4846" s="141"/>
      <c r="H4846" s="141"/>
      <c r="I4846" s="141"/>
      <c r="J4846" s="141"/>
      <c r="K4846" s="141"/>
    </row>
    <row r="4847" spans="1:11" x14ac:dyDescent="0.25">
      <c r="A4847" s="148"/>
      <c r="B4847" s="148"/>
      <c r="C4847" s="148"/>
      <c r="D4847" s="148"/>
      <c r="E4847" s="141"/>
      <c r="F4847" s="141"/>
      <c r="G4847" s="141"/>
      <c r="H4847" s="141"/>
      <c r="I4847" s="141"/>
      <c r="J4847" s="141"/>
      <c r="K4847" s="141"/>
    </row>
    <row r="4848" spans="1:11" x14ac:dyDescent="0.25">
      <c r="A4848" s="148"/>
      <c r="B4848" s="148"/>
      <c r="C4848" s="148"/>
      <c r="D4848" s="148"/>
      <c r="E4848" s="141"/>
      <c r="F4848" s="141"/>
      <c r="G4848" s="141"/>
      <c r="H4848" s="141"/>
      <c r="I4848" s="141"/>
      <c r="J4848" s="141"/>
      <c r="K4848" s="141"/>
    </row>
    <row r="4849" spans="1:11" x14ac:dyDescent="0.25">
      <c r="A4849" s="148"/>
      <c r="B4849" s="148"/>
      <c r="C4849" s="148"/>
      <c r="D4849" s="148"/>
      <c r="E4849" s="141"/>
      <c r="F4849" s="141"/>
      <c r="G4849" s="141"/>
      <c r="H4849" s="141"/>
      <c r="I4849" s="141"/>
      <c r="J4849" s="141"/>
      <c r="K4849" s="141"/>
    </row>
    <row r="4850" spans="1:11" x14ac:dyDescent="0.25">
      <c r="A4850" s="148"/>
      <c r="B4850" s="148"/>
      <c r="C4850" s="148"/>
      <c r="D4850" s="148"/>
      <c r="E4850" s="141"/>
      <c r="F4850" s="141"/>
      <c r="G4850" s="141"/>
      <c r="H4850" s="141"/>
      <c r="I4850" s="141"/>
      <c r="J4850" s="141"/>
      <c r="K4850" s="141"/>
    </row>
    <row r="4851" spans="1:11" x14ac:dyDescent="0.25">
      <c r="A4851" s="148"/>
      <c r="B4851" s="148"/>
      <c r="C4851" s="148"/>
      <c r="D4851" s="148"/>
      <c r="E4851" s="141"/>
      <c r="F4851" s="141"/>
      <c r="G4851" s="141"/>
      <c r="H4851" s="141"/>
      <c r="I4851" s="141"/>
      <c r="J4851" s="141"/>
      <c r="K4851" s="141"/>
    </row>
    <row r="4852" spans="1:11" x14ac:dyDescent="0.25">
      <c r="A4852" s="148"/>
      <c r="B4852" s="148"/>
      <c r="C4852" s="148"/>
      <c r="D4852" s="148"/>
      <c r="E4852" s="141"/>
      <c r="F4852" s="141"/>
      <c r="G4852" s="141"/>
      <c r="H4852" s="141"/>
      <c r="I4852" s="141"/>
      <c r="J4852" s="141"/>
      <c r="K4852" s="141"/>
    </row>
    <row r="4853" spans="1:11" x14ac:dyDescent="0.25">
      <c r="A4853" s="148"/>
      <c r="B4853" s="148"/>
      <c r="C4853" s="148"/>
      <c r="D4853" s="148"/>
      <c r="E4853" s="141"/>
      <c r="F4853" s="141"/>
      <c r="G4853" s="141"/>
      <c r="H4853" s="141"/>
      <c r="I4853" s="141"/>
      <c r="J4853" s="141"/>
      <c r="K4853" s="141"/>
    </row>
    <row r="4854" spans="1:11" x14ac:dyDescent="0.25">
      <c r="A4854" s="148"/>
      <c r="B4854" s="148"/>
      <c r="C4854" s="148"/>
      <c r="D4854" s="148"/>
      <c r="E4854" s="141"/>
      <c r="F4854" s="141"/>
      <c r="G4854" s="141"/>
      <c r="H4854" s="141"/>
      <c r="I4854" s="141"/>
      <c r="J4854" s="141"/>
      <c r="K4854" s="141"/>
    </row>
    <row r="4855" spans="1:11" x14ac:dyDescent="0.25">
      <c r="A4855" s="148"/>
      <c r="B4855" s="148"/>
      <c r="C4855" s="148"/>
      <c r="D4855" s="148"/>
      <c r="E4855" s="141"/>
      <c r="F4855" s="141"/>
      <c r="G4855" s="141"/>
      <c r="H4855" s="141"/>
      <c r="I4855" s="141"/>
      <c r="J4855" s="141"/>
      <c r="K4855" s="141"/>
    </row>
    <row r="4856" spans="1:11" x14ac:dyDescent="0.25">
      <c r="A4856" s="148"/>
      <c r="B4856" s="148"/>
      <c r="C4856" s="148"/>
      <c r="D4856" s="148"/>
      <c r="E4856" s="141"/>
      <c r="F4856" s="141"/>
      <c r="G4856" s="141"/>
      <c r="H4856" s="141"/>
      <c r="I4856" s="141"/>
      <c r="J4856" s="141"/>
      <c r="K4856" s="141"/>
    </row>
    <row r="4857" spans="1:11" x14ac:dyDescent="0.25">
      <c r="A4857" s="148"/>
      <c r="B4857" s="148"/>
      <c r="C4857" s="148"/>
      <c r="D4857" s="148"/>
      <c r="E4857" s="141"/>
      <c r="F4857" s="141"/>
      <c r="G4857" s="141"/>
      <c r="H4857" s="141"/>
      <c r="I4857" s="141"/>
      <c r="J4857" s="141"/>
      <c r="K4857" s="141"/>
    </row>
    <row r="4858" spans="1:11" x14ac:dyDescent="0.25">
      <c r="A4858" s="148"/>
      <c r="B4858" s="148"/>
      <c r="C4858" s="148"/>
      <c r="D4858" s="148"/>
      <c r="E4858" s="141"/>
      <c r="F4858" s="141"/>
      <c r="G4858" s="141"/>
      <c r="H4858" s="141"/>
      <c r="I4858" s="141"/>
      <c r="J4858" s="141"/>
      <c r="K4858" s="141"/>
    </row>
    <row r="4859" spans="1:11" x14ac:dyDescent="0.25">
      <c r="A4859" s="148"/>
      <c r="B4859" s="148"/>
      <c r="C4859" s="148"/>
      <c r="D4859" s="148"/>
      <c r="E4859" s="141"/>
      <c r="F4859" s="141"/>
      <c r="G4859" s="141"/>
      <c r="H4859" s="141"/>
      <c r="I4859" s="141"/>
      <c r="J4859" s="141"/>
      <c r="K4859" s="141"/>
    </row>
    <row r="4860" spans="1:11" x14ac:dyDescent="0.25">
      <c r="A4860" s="148"/>
      <c r="B4860" s="148"/>
      <c r="C4860" s="148"/>
      <c r="D4860" s="148"/>
      <c r="E4860" s="141"/>
      <c r="F4860" s="141"/>
      <c r="G4860" s="141"/>
      <c r="H4860" s="141"/>
      <c r="I4860" s="141"/>
      <c r="J4860" s="141"/>
      <c r="K4860" s="141"/>
    </row>
    <row r="4861" spans="1:11" x14ac:dyDescent="0.25">
      <c r="A4861" s="148"/>
      <c r="B4861" s="148"/>
      <c r="C4861" s="148"/>
      <c r="D4861" s="148"/>
      <c r="E4861" s="141"/>
      <c r="F4861" s="141"/>
      <c r="G4861" s="141"/>
      <c r="H4861" s="141"/>
      <c r="I4861" s="141"/>
      <c r="J4861" s="141"/>
      <c r="K4861" s="141"/>
    </row>
    <row r="4862" spans="1:11" x14ac:dyDescent="0.25">
      <c r="A4862" s="148"/>
      <c r="B4862" s="148"/>
      <c r="C4862" s="148"/>
      <c r="D4862" s="148"/>
      <c r="E4862" s="141"/>
      <c r="F4862" s="141"/>
      <c r="G4862" s="141"/>
      <c r="H4862" s="141"/>
      <c r="I4862" s="141"/>
      <c r="J4862" s="141"/>
      <c r="K4862" s="141"/>
    </row>
    <row r="4863" spans="1:11" x14ac:dyDescent="0.25">
      <c r="A4863" s="148"/>
      <c r="B4863" s="148"/>
      <c r="C4863" s="148"/>
      <c r="D4863" s="148"/>
      <c r="E4863" s="141"/>
      <c r="F4863" s="141"/>
      <c r="G4863" s="141"/>
      <c r="H4863" s="141"/>
      <c r="I4863" s="141"/>
      <c r="J4863" s="141"/>
      <c r="K4863" s="141"/>
    </row>
    <row r="4864" spans="1:11" x14ac:dyDescent="0.25">
      <c r="A4864" s="148"/>
      <c r="B4864" s="148"/>
      <c r="C4864" s="148"/>
      <c r="D4864" s="148"/>
      <c r="E4864" s="141"/>
      <c r="F4864" s="141"/>
      <c r="G4864" s="141"/>
      <c r="H4864" s="141"/>
      <c r="I4864" s="141"/>
      <c r="J4864" s="141"/>
      <c r="K4864" s="141"/>
    </row>
    <row r="4865" spans="1:11" x14ac:dyDescent="0.25">
      <c r="A4865" s="148"/>
      <c r="B4865" s="148"/>
      <c r="C4865" s="148"/>
      <c r="D4865" s="148"/>
      <c r="E4865" s="141"/>
      <c r="F4865" s="141"/>
      <c r="G4865" s="141"/>
      <c r="H4865" s="141"/>
      <c r="I4865" s="141"/>
      <c r="J4865" s="141"/>
      <c r="K4865" s="141"/>
    </row>
    <row r="4866" spans="1:11" x14ac:dyDescent="0.25">
      <c r="A4866" s="148"/>
      <c r="B4866" s="148"/>
      <c r="C4866" s="148"/>
      <c r="D4866" s="148"/>
      <c r="E4866" s="141"/>
      <c r="F4866" s="141"/>
      <c r="G4866" s="141"/>
      <c r="H4866" s="141"/>
      <c r="I4866" s="141"/>
      <c r="J4866" s="141"/>
      <c r="K4866" s="141"/>
    </row>
    <row r="4867" spans="1:11" x14ac:dyDescent="0.25">
      <c r="A4867" s="148"/>
      <c r="B4867" s="148"/>
      <c r="C4867" s="148"/>
      <c r="D4867" s="148"/>
      <c r="E4867" s="141"/>
      <c r="F4867" s="141"/>
      <c r="G4867" s="141"/>
      <c r="H4867" s="141"/>
      <c r="I4867" s="141"/>
      <c r="J4867" s="141"/>
      <c r="K4867" s="141"/>
    </row>
    <row r="4868" spans="1:11" x14ac:dyDescent="0.25">
      <c r="A4868" s="148"/>
      <c r="B4868" s="148"/>
      <c r="C4868" s="148"/>
      <c r="D4868" s="148"/>
      <c r="E4868" s="141"/>
      <c r="F4868" s="141"/>
      <c r="G4868" s="141"/>
      <c r="H4868" s="141"/>
      <c r="I4868" s="141"/>
      <c r="J4868" s="141"/>
      <c r="K4868" s="141"/>
    </row>
    <row r="4869" spans="1:11" x14ac:dyDescent="0.25">
      <c r="A4869" s="148"/>
      <c r="B4869" s="148"/>
      <c r="C4869" s="148"/>
      <c r="D4869" s="148"/>
      <c r="E4869" s="141"/>
      <c r="F4869" s="141"/>
      <c r="G4869" s="141"/>
      <c r="H4869" s="141"/>
      <c r="I4869" s="141"/>
      <c r="J4869" s="141"/>
      <c r="K4869" s="141"/>
    </row>
    <row r="4870" spans="1:11" x14ac:dyDescent="0.25">
      <c r="A4870" s="148"/>
      <c r="B4870" s="148"/>
      <c r="C4870" s="148"/>
      <c r="D4870" s="148"/>
      <c r="E4870" s="141"/>
      <c r="F4870" s="141"/>
      <c r="G4870" s="141"/>
      <c r="H4870" s="141"/>
      <c r="I4870" s="141"/>
      <c r="J4870" s="141"/>
      <c r="K4870" s="141"/>
    </row>
    <row r="4871" spans="1:11" x14ac:dyDescent="0.25">
      <c r="A4871" s="148"/>
      <c r="B4871" s="148"/>
      <c r="C4871" s="148"/>
      <c r="D4871" s="148"/>
      <c r="E4871" s="141"/>
      <c r="F4871" s="141"/>
      <c r="G4871" s="141"/>
      <c r="H4871" s="141"/>
      <c r="I4871" s="141"/>
      <c r="J4871" s="141"/>
      <c r="K4871" s="141"/>
    </row>
    <row r="4872" spans="1:11" x14ac:dyDescent="0.25">
      <c r="A4872" s="148"/>
      <c r="B4872" s="148"/>
      <c r="C4872" s="148"/>
      <c r="D4872" s="148"/>
      <c r="E4872" s="141"/>
      <c r="F4872" s="141"/>
      <c r="G4872" s="141"/>
      <c r="H4872" s="141"/>
      <c r="I4872" s="141"/>
      <c r="J4872" s="141"/>
      <c r="K4872" s="141"/>
    </row>
    <row r="4873" spans="1:11" x14ac:dyDescent="0.25">
      <c r="A4873" s="148"/>
      <c r="B4873" s="148"/>
      <c r="C4873" s="148"/>
      <c r="D4873" s="148"/>
      <c r="E4873" s="141"/>
      <c r="F4873" s="141"/>
      <c r="G4873" s="141"/>
      <c r="H4873" s="141"/>
      <c r="I4873" s="141"/>
      <c r="J4873" s="141"/>
      <c r="K4873" s="141"/>
    </row>
    <row r="4874" spans="1:11" x14ac:dyDescent="0.25">
      <c r="A4874" s="148"/>
      <c r="B4874" s="148"/>
      <c r="C4874" s="148"/>
      <c r="D4874" s="148"/>
      <c r="E4874" s="141"/>
      <c r="F4874" s="141"/>
      <c r="G4874" s="141"/>
      <c r="H4874" s="141"/>
      <c r="I4874" s="141"/>
      <c r="J4874" s="141"/>
      <c r="K4874" s="141"/>
    </row>
    <row r="4875" spans="1:11" x14ac:dyDescent="0.25">
      <c r="A4875" s="148"/>
      <c r="B4875" s="148"/>
      <c r="C4875" s="148"/>
      <c r="D4875" s="148"/>
      <c r="E4875" s="141"/>
      <c r="F4875" s="141"/>
      <c r="G4875" s="141"/>
      <c r="H4875" s="141"/>
      <c r="I4875" s="141"/>
      <c r="J4875" s="141"/>
      <c r="K4875" s="141"/>
    </row>
    <row r="4876" spans="1:11" x14ac:dyDescent="0.25">
      <c r="A4876" s="148"/>
      <c r="B4876" s="148"/>
      <c r="C4876" s="148"/>
      <c r="D4876" s="148"/>
      <c r="E4876" s="141"/>
      <c r="F4876" s="141"/>
      <c r="G4876" s="141"/>
      <c r="H4876" s="141"/>
      <c r="I4876" s="141"/>
      <c r="J4876" s="141"/>
      <c r="K4876" s="141"/>
    </row>
    <row r="4877" spans="1:11" x14ac:dyDescent="0.25">
      <c r="A4877" s="148"/>
      <c r="B4877" s="148"/>
      <c r="C4877" s="148"/>
      <c r="D4877" s="148"/>
      <c r="E4877" s="141"/>
      <c r="F4877" s="141"/>
      <c r="G4877" s="141"/>
      <c r="H4877" s="141"/>
      <c r="I4877" s="141"/>
      <c r="J4877" s="141"/>
      <c r="K4877" s="141"/>
    </row>
    <row r="4878" spans="1:11" x14ac:dyDescent="0.25">
      <c r="A4878" s="148"/>
      <c r="B4878" s="148"/>
      <c r="C4878" s="148"/>
      <c r="D4878" s="148"/>
      <c r="E4878" s="141"/>
      <c r="F4878" s="141"/>
      <c r="G4878" s="141"/>
      <c r="H4878" s="141"/>
      <c r="I4878" s="141"/>
      <c r="J4878" s="141"/>
      <c r="K4878" s="141"/>
    </row>
    <row r="4879" spans="1:11" x14ac:dyDescent="0.25">
      <c r="A4879" s="148"/>
      <c r="B4879" s="148"/>
      <c r="C4879" s="148"/>
      <c r="D4879" s="148"/>
      <c r="E4879" s="141"/>
      <c r="F4879" s="141"/>
      <c r="G4879" s="141"/>
      <c r="H4879" s="141"/>
      <c r="I4879" s="141"/>
      <c r="J4879" s="141"/>
      <c r="K4879" s="141"/>
    </row>
    <row r="4880" spans="1:11" x14ac:dyDescent="0.25">
      <c r="A4880" s="148"/>
      <c r="B4880" s="148"/>
      <c r="C4880" s="148"/>
      <c r="D4880" s="148"/>
      <c r="E4880" s="141"/>
      <c r="F4880" s="141"/>
      <c r="G4880" s="141"/>
      <c r="H4880" s="141"/>
      <c r="I4880" s="141"/>
      <c r="J4880" s="141"/>
      <c r="K4880" s="141"/>
    </row>
    <row r="4881" spans="1:11" x14ac:dyDescent="0.25">
      <c r="A4881" s="148"/>
      <c r="B4881" s="148"/>
      <c r="C4881" s="148"/>
      <c r="D4881" s="148"/>
      <c r="E4881" s="141"/>
      <c r="F4881" s="141"/>
      <c r="G4881" s="141"/>
      <c r="H4881" s="141"/>
      <c r="I4881" s="141"/>
      <c r="J4881" s="141"/>
      <c r="K4881" s="141"/>
    </row>
    <row r="4882" spans="1:11" x14ac:dyDescent="0.25">
      <c r="A4882" s="148"/>
      <c r="B4882" s="148"/>
      <c r="C4882" s="148"/>
      <c r="D4882" s="148"/>
      <c r="E4882" s="141"/>
      <c r="F4882" s="141"/>
      <c r="G4882" s="141"/>
      <c r="H4882" s="141"/>
      <c r="I4882" s="141"/>
      <c r="J4882" s="141"/>
      <c r="K4882" s="141"/>
    </row>
    <row r="4883" spans="1:11" x14ac:dyDescent="0.25">
      <c r="A4883" s="148"/>
      <c r="B4883" s="148"/>
      <c r="C4883" s="148"/>
      <c r="D4883" s="148"/>
      <c r="E4883" s="141"/>
      <c r="F4883" s="141"/>
      <c r="G4883" s="141"/>
      <c r="H4883" s="141"/>
      <c r="I4883" s="141"/>
      <c r="J4883" s="141"/>
      <c r="K4883" s="141"/>
    </row>
    <row r="4884" spans="1:11" x14ac:dyDescent="0.25">
      <c r="A4884" s="148"/>
      <c r="B4884" s="148"/>
      <c r="C4884" s="148"/>
      <c r="D4884" s="148"/>
      <c r="E4884" s="141"/>
      <c r="F4884" s="141"/>
      <c r="G4884" s="141"/>
      <c r="H4884" s="141"/>
      <c r="I4884" s="141"/>
      <c r="J4884" s="141"/>
      <c r="K4884" s="141"/>
    </row>
    <row r="4885" spans="1:11" x14ac:dyDescent="0.25">
      <c r="A4885" s="148"/>
      <c r="B4885" s="148"/>
      <c r="C4885" s="148"/>
      <c r="D4885" s="148"/>
      <c r="E4885" s="141"/>
      <c r="F4885" s="141"/>
      <c r="G4885" s="141"/>
      <c r="H4885" s="141"/>
      <c r="I4885" s="141"/>
      <c r="J4885" s="141"/>
      <c r="K4885" s="141"/>
    </row>
    <row r="4886" spans="1:11" x14ac:dyDescent="0.25">
      <c r="A4886" s="148"/>
      <c r="B4886" s="148"/>
      <c r="C4886" s="148"/>
      <c r="D4886" s="148"/>
      <c r="E4886" s="141"/>
      <c r="F4886" s="141"/>
      <c r="G4886" s="141"/>
      <c r="H4886" s="141"/>
      <c r="I4886" s="141"/>
      <c r="J4886" s="141"/>
      <c r="K4886" s="141"/>
    </row>
    <row r="4887" spans="1:11" x14ac:dyDescent="0.25">
      <c r="A4887" s="148"/>
      <c r="B4887" s="148"/>
      <c r="C4887" s="148"/>
      <c r="D4887" s="148"/>
      <c r="E4887" s="141"/>
      <c r="F4887" s="141"/>
      <c r="G4887" s="141"/>
      <c r="H4887" s="141"/>
      <c r="I4887" s="141"/>
      <c r="J4887" s="141"/>
      <c r="K4887" s="141"/>
    </row>
    <row r="4888" spans="1:11" x14ac:dyDescent="0.25">
      <c r="A4888" s="148"/>
      <c r="B4888" s="148"/>
      <c r="C4888" s="148"/>
      <c r="D4888" s="148"/>
      <c r="E4888" s="141"/>
      <c r="F4888" s="141"/>
      <c r="G4888" s="141"/>
      <c r="H4888" s="141"/>
      <c r="I4888" s="141"/>
      <c r="J4888" s="141"/>
      <c r="K4888" s="141"/>
    </row>
    <row r="4889" spans="1:11" x14ac:dyDescent="0.25">
      <c r="A4889" s="148"/>
      <c r="B4889" s="148"/>
      <c r="C4889" s="148"/>
      <c r="D4889" s="148"/>
      <c r="E4889" s="141"/>
      <c r="F4889" s="141"/>
      <c r="G4889" s="141"/>
      <c r="H4889" s="141"/>
      <c r="I4889" s="141"/>
      <c r="J4889" s="141"/>
      <c r="K4889" s="141"/>
    </row>
    <row r="4890" spans="1:11" x14ac:dyDescent="0.25">
      <c r="A4890" s="148"/>
      <c r="B4890" s="148"/>
      <c r="C4890" s="148"/>
      <c r="D4890" s="148"/>
      <c r="E4890" s="141"/>
      <c r="F4890" s="141"/>
      <c r="G4890" s="141"/>
      <c r="H4890" s="141"/>
      <c r="I4890" s="141"/>
      <c r="J4890" s="141"/>
      <c r="K4890" s="141"/>
    </row>
    <row r="4891" spans="1:11" x14ac:dyDescent="0.25">
      <c r="A4891" s="148"/>
      <c r="B4891" s="148"/>
      <c r="C4891" s="148"/>
      <c r="D4891" s="148"/>
      <c r="E4891" s="141"/>
      <c r="F4891" s="141"/>
      <c r="G4891" s="141"/>
      <c r="H4891" s="141"/>
      <c r="I4891" s="141"/>
      <c r="J4891" s="141"/>
      <c r="K4891" s="141"/>
    </row>
    <row r="4892" spans="1:11" x14ac:dyDescent="0.25">
      <c r="A4892" s="148"/>
      <c r="B4892" s="148"/>
      <c r="C4892" s="148"/>
      <c r="D4892" s="148"/>
      <c r="E4892" s="141"/>
      <c r="F4892" s="141"/>
      <c r="G4892" s="141"/>
      <c r="H4892" s="141"/>
      <c r="I4892" s="141"/>
      <c r="J4892" s="141"/>
      <c r="K4892" s="141"/>
    </row>
    <row r="4893" spans="1:11" x14ac:dyDescent="0.25">
      <c r="A4893" s="148"/>
      <c r="B4893" s="148"/>
      <c r="C4893" s="148"/>
      <c r="D4893" s="148"/>
      <c r="E4893" s="141"/>
      <c r="F4893" s="141"/>
      <c r="G4893" s="141"/>
      <c r="H4893" s="141"/>
      <c r="I4893" s="141"/>
      <c r="J4893" s="141"/>
      <c r="K4893" s="141"/>
    </row>
    <row r="4894" spans="1:11" x14ac:dyDescent="0.25">
      <c r="A4894" s="148"/>
      <c r="B4894" s="148"/>
      <c r="C4894" s="148"/>
      <c r="D4894" s="148"/>
      <c r="E4894" s="141"/>
      <c r="F4894" s="141"/>
      <c r="G4894" s="141"/>
      <c r="H4894" s="141"/>
      <c r="I4894" s="141"/>
      <c r="J4894" s="141"/>
      <c r="K4894" s="141"/>
    </row>
    <row r="4895" spans="1:11" x14ac:dyDescent="0.25">
      <c r="A4895" s="148"/>
      <c r="B4895" s="148"/>
      <c r="C4895" s="148"/>
      <c r="D4895" s="148"/>
      <c r="E4895" s="141"/>
      <c r="F4895" s="141"/>
      <c r="G4895" s="141"/>
      <c r="H4895" s="141"/>
      <c r="I4895" s="141"/>
      <c r="J4895" s="141"/>
      <c r="K4895" s="141"/>
    </row>
    <row r="4896" spans="1:11" x14ac:dyDescent="0.25">
      <c r="A4896" s="148"/>
      <c r="B4896" s="148"/>
      <c r="C4896" s="148"/>
      <c r="D4896" s="148"/>
      <c r="E4896" s="141"/>
      <c r="F4896" s="141"/>
      <c r="G4896" s="141"/>
      <c r="H4896" s="141"/>
      <c r="I4896" s="141"/>
      <c r="J4896" s="141"/>
      <c r="K4896" s="141"/>
    </row>
    <row r="4897" spans="1:11" x14ac:dyDescent="0.25">
      <c r="A4897" s="148"/>
      <c r="B4897" s="148"/>
      <c r="C4897" s="148"/>
      <c r="D4897" s="148"/>
      <c r="E4897" s="141"/>
      <c r="F4897" s="141"/>
      <c r="G4897" s="141"/>
      <c r="H4897" s="141"/>
      <c r="I4897" s="141"/>
      <c r="J4897" s="141"/>
      <c r="K4897" s="141"/>
    </row>
    <row r="4898" spans="1:11" x14ac:dyDescent="0.25">
      <c r="A4898" s="148"/>
      <c r="B4898" s="148"/>
      <c r="C4898" s="148"/>
      <c r="D4898" s="148"/>
      <c r="E4898" s="141"/>
      <c r="F4898" s="141"/>
      <c r="G4898" s="141"/>
      <c r="H4898" s="141"/>
      <c r="I4898" s="141"/>
      <c r="J4898" s="141"/>
      <c r="K4898" s="141"/>
    </row>
    <row r="4899" spans="1:11" x14ac:dyDescent="0.25">
      <c r="A4899" s="148"/>
      <c r="B4899" s="148"/>
      <c r="C4899" s="148"/>
      <c r="D4899" s="148"/>
      <c r="E4899" s="141"/>
      <c r="F4899" s="141"/>
      <c r="G4899" s="141"/>
      <c r="H4899" s="141"/>
      <c r="I4899" s="141"/>
      <c r="J4899" s="141"/>
      <c r="K4899" s="141"/>
    </row>
    <row r="4900" spans="1:11" x14ac:dyDescent="0.25">
      <c r="A4900" s="148"/>
      <c r="B4900" s="148"/>
      <c r="C4900" s="148"/>
      <c r="D4900" s="148"/>
      <c r="E4900" s="141"/>
      <c r="F4900" s="141"/>
      <c r="G4900" s="141"/>
      <c r="H4900" s="141"/>
      <c r="I4900" s="141"/>
      <c r="J4900" s="141"/>
      <c r="K4900" s="141"/>
    </row>
    <row r="4901" spans="1:11" x14ac:dyDescent="0.25">
      <c r="A4901" s="148"/>
      <c r="B4901" s="148"/>
      <c r="C4901" s="148"/>
      <c r="D4901" s="148"/>
      <c r="E4901" s="141"/>
      <c r="F4901" s="141"/>
      <c r="G4901" s="141"/>
      <c r="H4901" s="141"/>
      <c r="I4901" s="141"/>
      <c r="J4901" s="141"/>
      <c r="K4901" s="141"/>
    </row>
    <row r="4902" spans="1:11" x14ac:dyDescent="0.25">
      <c r="A4902" s="148"/>
      <c r="B4902" s="148"/>
      <c r="C4902" s="148"/>
      <c r="D4902" s="148"/>
      <c r="E4902" s="141"/>
      <c r="F4902" s="141"/>
      <c r="G4902" s="141"/>
      <c r="H4902" s="141"/>
      <c r="I4902" s="141"/>
      <c r="J4902" s="141"/>
      <c r="K4902" s="141"/>
    </row>
    <row r="4903" spans="1:11" x14ac:dyDescent="0.25">
      <c r="A4903" s="148"/>
      <c r="B4903" s="148"/>
      <c r="C4903" s="148"/>
      <c r="D4903" s="148"/>
      <c r="E4903" s="141"/>
      <c r="F4903" s="141"/>
      <c r="G4903" s="141"/>
      <c r="H4903" s="141"/>
      <c r="I4903" s="141"/>
      <c r="J4903" s="141"/>
      <c r="K4903" s="141"/>
    </row>
    <row r="4904" spans="1:11" x14ac:dyDescent="0.25">
      <c r="A4904" s="148"/>
      <c r="B4904" s="148"/>
      <c r="C4904" s="148"/>
      <c r="D4904" s="148"/>
      <c r="E4904" s="141"/>
      <c r="F4904" s="141"/>
      <c r="G4904" s="141"/>
      <c r="H4904" s="141"/>
      <c r="I4904" s="141"/>
      <c r="J4904" s="141"/>
      <c r="K4904" s="141"/>
    </row>
    <row r="4905" spans="1:11" x14ac:dyDescent="0.25">
      <c r="A4905" s="148"/>
      <c r="B4905" s="148"/>
      <c r="C4905" s="148"/>
      <c r="D4905" s="148"/>
      <c r="E4905" s="141"/>
      <c r="F4905" s="141"/>
      <c r="G4905" s="141"/>
      <c r="H4905" s="141"/>
      <c r="I4905" s="141"/>
      <c r="J4905" s="141"/>
      <c r="K4905" s="141"/>
    </row>
    <row r="4906" spans="1:11" x14ac:dyDescent="0.25">
      <c r="A4906" s="148"/>
      <c r="B4906" s="148"/>
      <c r="C4906" s="148"/>
      <c r="D4906" s="148"/>
      <c r="E4906" s="141"/>
      <c r="F4906" s="141"/>
      <c r="G4906" s="141"/>
      <c r="H4906" s="141"/>
      <c r="I4906" s="141"/>
      <c r="J4906" s="141"/>
      <c r="K4906" s="141"/>
    </row>
    <row r="4907" spans="1:11" x14ac:dyDescent="0.25">
      <c r="A4907" s="148"/>
      <c r="B4907" s="148"/>
      <c r="C4907" s="148"/>
      <c r="D4907" s="148"/>
      <c r="E4907" s="141"/>
      <c r="F4907" s="141"/>
      <c r="G4907" s="141"/>
      <c r="H4907" s="141"/>
      <c r="I4907" s="141"/>
      <c r="J4907" s="141"/>
      <c r="K4907" s="141"/>
    </row>
    <row r="4908" spans="1:11" x14ac:dyDescent="0.25">
      <c r="A4908" s="148"/>
      <c r="B4908" s="148"/>
      <c r="C4908" s="148"/>
      <c r="D4908" s="148"/>
      <c r="E4908" s="141"/>
      <c r="F4908" s="141"/>
      <c r="G4908" s="141"/>
      <c r="H4908" s="141"/>
      <c r="I4908" s="141"/>
      <c r="J4908" s="141"/>
      <c r="K4908" s="141"/>
    </row>
    <row r="4909" spans="1:11" x14ac:dyDescent="0.25">
      <c r="A4909" s="148"/>
      <c r="B4909" s="148"/>
      <c r="C4909" s="148"/>
      <c r="D4909" s="148"/>
      <c r="E4909" s="141"/>
      <c r="F4909" s="141"/>
      <c r="G4909" s="141"/>
      <c r="H4909" s="141"/>
      <c r="I4909" s="141"/>
      <c r="J4909" s="141"/>
      <c r="K4909" s="141"/>
    </row>
    <row r="4910" spans="1:11" x14ac:dyDescent="0.25">
      <c r="A4910" s="148"/>
      <c r="B4910" s="148"/>
      <c r="C4910" s="148"/>
      <c r="D4910" s="148"/>
      <c r="E4910" s="141"/>
      <c r="F4910" s="141"/>
      <c r="G4910" s="141"/>
      <c r="H4910" s="141"/>
      <c r="I4910" s="141"/>
      <c r="J4910" s="141"/>
      <c r="K4910" s="141"/>
    </row>
    <row r="4911" spans="1:11" x14ac:dyDescent="0.25">
      <c r="A4911" s="148"/>
      <c r="B4911" s="148"/>
      <c r="C4911" s="148"/>
      <c r="D4911" s="148"/>
      <c r="E4911" s="141"/>
      <c r="F4911" s="141"/>
      <c r="G4911" s="141"/>
      <c r="H4911" s="141"/>
      <c r="I4911" s="141"/>
      <c r="J4911" s="141"/>
      <c r="K4911" s="141"/>
    </row>
    <row r="4912" spans="1:11" x14ac:dyDescent="0.25">
      <c r="A4912" s="148"/>
      <c r="B4912" s="148"/>
      <c r="C4912" s="148"/>
      <c r="D4912" s="148"/>
      <c r="E4912" s="141"/>
      <c r="F4912" s="141"/>
      <c r="G4912" s="141"/>
      <c r="H4912" s="141"/>
      <c r="I4912" s="141"/>
      <c r="J4912" s="141"/>
      <c r="K4912" s="141"/>
    </row>
    <row r="4913" spans="1:11" x14ac:dyDescent="0.25">
      <c r="A4913" s="148"/>
      <c r="B4913" s="148"/>
      <c r="C4913" s="148"/>
      <c r="D4913" s="148"/>
      <c r="E4913" s="141"/>
      <c r="F4913" s="141"/>
      <c r="G4913" s="141"/>
      <c r="H4913" s="141"/>
      <c r="I4913" s="141"/>
      <c r="J4913" s="141"/>
      <c r="K4913" s="141"/>
    </row>
    <row r="4914" spans="1:11" x14ac:dyDescent="0.25">
      <c r="A4914" s="148"/>
      <c r="B4914" s="148"/>
      <c r="C4914" s="148"/>
      <c r="D4914" s="148"/>
      <c r="E4914" s="141"/>
      <c r="F4914" s="141"/>
      <c r="G4914" s="141"/>
      <c r="H4914" s="141"/>
      <c r="I4914" s="141"/>
      <c r="J4914" s="141"/>
      <c r="K4914" s="141"/>
    </row>
    <row r="4915" spans="1:11" x14ac:dyDescent="0.25">
      <c r="A4915" s="148"/>
      <c r="B4915" s="148"/>
      <c r="C4915" s="148"/>
      <c r="D4915" s="148"/>
      <c r="E4915" s="141"/>
      <c r="F4915" s="141"/>
      <c r="G4915" s="141"/>
      <c r="H4915" s="141"/>
      <c r="I4915" s="141"/>
      <c r="J4915" s="141"/>
      <c r="K4915" s="141"/>
    </row>
    <row r="4916" spans="1:11" x14ac:dyDescent="0.25">
      <c r="A4916" s="148"/>
      <c r="B4916" s="148"/>
      <c r="C4916" s="148"/>
      <c r="D4916" s="148"/>
      <c r="E4916" s="141"/>
      <c r="F4916" s="141"/>
      <c r="G4916" s="141"/>
      <c r="H4916" s="141"/>
      <c r="I4916" s="141"/>
      <c r="J4916" s="141"/>
      <c r="K4916" s="141"/>
    </row>
    <row r="4917" spans="1:11" x14ac:dyDescent="0.25">
      <c r="A4917" s="148"/>
      <c r="B4917" s="148"/>
      <c r="C4917" s="148"/>
      <c r="D4917" s="148"/>
      <c r="E4917" s="141"/>
      <c r="F4917" s="141"/>
      <c r="G4917" s="141"/>
      <c r="H4917" s="141"/>
      <c r="I4917" s="141"/>
      <c r="J4917" s="141"/>
      <c r="K4917" s="141"/>
    </row>
    <row r="4918" spans="1:11" x14ac:dyDescent="0.25">
      <c r="A4918" s="148"/>
      <c r="B4918" s="148"/>
      <c r="C4918" s="148"/>
      <c r="D4918" s="148"/>
      <c r="E4918" s="141"/>
      <c r="F4918" s="141"/>
      <c r="G4918" s="141"/>
      <c r="H4918" s="141"/>
      <c r="I4918" s="141"/>
      <c r="J4918" s="141"/>
      <c r="K4918" s="141"/>
    </row>
    <row r="4919" spans="1:11" x14ac:dyDescent="0.25">
      <c r="A4919" s="148"/>
      <c r="B4919" s="148"/>
      <c r="C4919" s="148"/>
      <c r="D4919" s="148"/>
      <c r="E4919" s="141"/>
      <c r="F4919" s="141"/>
      <c r="G4919" s="141"/>
      <c r="H4919" s="141"/>
      <c r="I4919" s="141"/>
      <c r="J4919" s="141"/>
      <c r="K4919" s="141"/>
    </row>
    <row r="4920" spans="1:11" x14ac:dyDescent="0.25">
      <c r="A4920" s="148"/>
      <c r="B4920" s="148"/>
      <c r="C4920" s="148"/>
      <c r="D4920" s="148"/>
      <c r="E4920" s="141"/>
      <c r="F4920" s="141"/>
      <c r="G4920" s="141"/>
      <c r="H4920" s="141"/>
      <c r="I4920" s="141"/>
      <c r="J4920" s="141"/>
      <c r="K4920" s="141"/>
    </row>
    <row r="4921" spans="1:11" x14ac:dyDescent="0.25">
      <c r="A4921" s="148"/>
      <c r="B4921" s="148"/>
      <c r="C4921" s="148"/>
      <c r="D4921" s="148"/>
      <c r="E4921" s="141"/>
      <c r="F4921" s="141"/>
      <c r="G4921" s="141"/>
      <c r="H4921" s="141"/>
      <c r="I4921" s="141"/>
      <c r="J4921" s="141"/>
      <c r="K4921" s="141"/>
    </row>
    <row r="4922" spans="1:11" x14ac:dyDescent="0.25">
      <c r="A4922" s="148"/>
      <c r="B4922" s="148"/>
      <c r="C4922" s="148"/>
      <c r="D4922" s="148"/>
      <c r="E4922" s="141"/>
      <c r="F4922" s="141"/>
      <c r="G4922" s="141"/>
      <c r="H4922" s="141"/>
      <c r="I4922" s="141"/>
      <c r="J4922" s="141"/>
      <c r="K4922" s="141"/>
    </row>
    <row r="4923" spans="1:11" x14ac:dyDescent="0.25">
      <c r="A4923" s="148"/>
      <c r="B4923" s="148"/>
      <c r="C4923" s="148"/>
      <c r="D4923" s="148"/>
      <c r="E4923" s="141"/>
      <c r="F4923" s="141"/>
      <c r="G4923" s="141"/>
      <c r="H4923" s="141"/>
      <c r="I4923" s="141"/>
      <c r="J4923" s="141"/>
      <c r="K4923" s="141"/>
    </row>
    <row r="4924" spans="1:11" x14ac:dyDescent="0.25">
      <c r="A4924" s="148"/>
      <c r="B4924" s="148"/>
      <c r="C4924" s="148"/>
      <c r="D4924" s="148"/>
      <c r="E4924" s="141"/>
      <c r="F4924" s="141"/>
      <c r="G4924" s="141"/>
      <c r="H4924" s="141"/>
      <c r="I4924" s="141"/>
      <c r="J4924" s="141"/>
      <c r="K4924" s="141"/>
    </row>
    <row r="4925" spans="1:11" x14ac:dyDescent="0.25">
      <c r="A4925" s="148"/>
      <c r="B4925" s="148"/>
      <c r="C4925" s="148"/>
      <c r="D4925" s="148"/>
      <c r="E4925" s="141"/>
      <c r="F4925" s="141"/>
      <c r="G4925" s="141"/>
      <c r="H4925" s="141"/>
      <c r="I4925" s="141"/>
      <c r="J4925" s="141"/>
      <c r="K4925" s="141"/>
    </row>
    <row r="4926" spans="1:11" x14ac:dyDescent="0.25">
      <c r="A4926" s="148"/>
      <c r="B4926" s="148"/>
      <c r="C4926" s="148"/>
      <c r="D4926" s="148"/>
      <c r="E4926" s="141"/>
      <c r="F4926" s="141"/>
      <c r="G4926" s="141"/>
      <c r="H4926" s="141"/>
      <c r="I4926" s="141"/>
      <c r="J4926" s="141"/>
      <c r="K4926" s="141"/>
    </row>
    <row r="4927" spans="1:11" x14ac:dyDescent="0.25">
      <c r="A4927" s="148"/>
      <c r="B4927" s="148"/>
      <c r="C4927" s="148"/>
      <c r="D4927" s="148"/>
      <c r="E4927" s="141"/>
      <c r="F4927" s="141"/>
      <c r="G4927" s="141"/>
      <c r="H4927" s="141"/>
      <c r="I4927" s="141"/>
      <c r="J4927" s="141"/>
      <c r="K4927" s="141"/>
    </row>
    <row r="4928" spans="1:11" x14ac:dyDescent="0.25">
      <c r="A4928" s="148"/>
      <c r="B4928" s="148"/>
      <c r="C4928" s="148"/>
      <c r="D4928" s="148"/>
      <c r="E4928" s="141"/>
      <c r="F4928" s="141"/>
      <c r="G4928" s="141"/>
      <c r="H4928" s="141"/>
      <c r="I4928" s="141"/>
      <c r="J4928" s="141"/>
      <c r="K4928" s="141"/>
    </row>
    <row r="4929" spans="1:11" x14ac:dyDescent="0.25">
      <c r="A4929" s="148"/>
      <c r="B4929" s="148"/>
      <c r="C4929" s="148"/>
      <c r="D4929" s="148"/>
      <c r="E4929" s="141"/>
      <c r="F4929" s="141"/>
      <c r="G4929" s="141"/>
      <c r="H4929" s="141"/>
      <c r="I4929" s="141"/>
      <c r="J4929" s="141"/>
      <c r="K4929" s="141"/>
    </row>
    <row r="4930" spans="1:11" x14ac:dyDescent="0.25">
      <c r="A4930" s="148"/>
      <c r="B4930" s="148"/>
      <c r="C4930" s="148"/>
      <c r="D4930" s="148"/>
      <c r="E4930" s="141"/>
      <c r="F4930" s="141"/>
      <c r="G4930" s="141"/>
      <c r="H4930" s="141"/>
      <c r="I4930" s="141"/>
      <c r="J4930" s="141"/>
      <c r="K4930" s="141"/>
    </row>
    <row r="4931" spans="1:11" x14ac:dyDescent="0.25">
      <c r="A4931" s="148"/>
      <c r="B4931" s="148"/>
      <c r="C4931" s="148"/>
      <c r="D4931" s="148"/>
      <c r="E4931" s="141"/>
      <c r="F4931" s="141"/>
      <c r="G4931" s="141"/>
      <c r="H4931" s="141"/>
      <c r="I4931" s="141"/>
      <c r="J4931" s="141"/>
      <c r="K4931" s="141"/>
    </row>
    <row r="4932" spans="1:11" x14ac:dyDescent="0.25">
      <c r="A4932" s="148"/>
      <c r="B4932" s="148"/>
      <c r="C4932" s="148"/>
      <c r="D4932" s="148"/>
      <c r="E4932" s="141"/>
      <c r="F4932" s="141"/>
      <c r="G4932" s="141"/>
      <c r="H4932" s="141"/>
      <c r="I4932" s="141"/>
      <c r="J4932" s="141"/>
      <c r="K4932" s="141"/>
    </row>
    <row r="4933" spans="1:11" x14ac:dyDescent="0.25">
      <c r="A4933" s="148"/>
      <c r="B4933" s="148"/>
      <c r="C4933" s="148"/>
      <c r="D4933" s="148"/>
      <c r="E4933" s="141"/>
      <c r="F4933" s="141"/>
      <c r="G4933" s="141"/>
      <c r="H4933" s="141"/>
      <c r="I4933" s="141"/>
      <c r="J4933" s="141"/>
      <c r="K4933" s="141"/>
    </row>
    <row r="4934" spans="1:11" x14ac:dyDescent="0.25">
      <c r="A4934" s="148"/>
      <c r="B4934" s="148"/>
      <c r="C4934" s="148"/>
      <c r="D4934" s="148"/>
      <c r="E4934" s="141"/>
      <c r="F4934" s="141"/>
      <c r="G4934" s="141"/>
      <c r="H4934" s="141"/>
      <c r="I4934" s="141"/>
      <c r="J4934" s="141"/>
      <c r="K4934" s="141"/>
    </row>
    <row r="4935" spans="1:11" x14ac:dyDescent="0.25">
      <c r="A4935" s="148"/>
      <c r="B4935" s="148"/>
      <c r="C4935" s="148"/>
      <c r="D4935" s="148"/>
      <c r="E4935" s="141"/>
      <c r="F4935" s="141"/>
      <c r="G4935" s="141"/>
      <c r="H4935" s="141"/>
      <c r="I4935" s="141"/>
      <c r="J4935" s="141"/>
      <c r="K4935" s="141"/>
    </row>
    <row r="4936" spans="1:11" x14ac:dyDescent="0.25">
      <c r="A4936" s="148"/>
      <c r="B4936" s="148"/>
      <c r="C4936" s="148"/>
      <c r="D4936" s="148"/>
      <c r="E4936" s="141"/>
      <c r="F4936" s="141"/>
      <c r="G4936" s="141"/>
      <c r="H4936" s="141"/>
      <c r="I4936" s="141"/>
      <c r="J4936" s="141"/>
      <c r="K4936" s="141"/>
    </row>
    <row r="4937" spans="1:11" x14ac:dyDescent="0.25">
      <c r="A4937" s="148"/>
      <c r="B4937" s="148"/>
      <c r="C4937" s="148"/>
      <c r="D4937" s="148"/>
      <c r="E4937" s="141"/>
      <c r="F4937" s="141"/>
      <c r="G4937" s="141"/>
      <c r="H4937" s="141"/>
      <c r="I4937" s="141"/>
      <c r="J4937" s="141"/>
      <c r="K4937" s="141"/>
    </row>
    <row r="4938" spans="1:11" x14ac:dyDescent="0.25">
      <c r="A4938" s="148"/>
      <c r="B4938" s="148"/>
      <c r="C4938" s="148"/>
      <c r="D4938" s="148"/>
      <c r="E4938" s="141"/>
      <c r="F4938" s="141"/>
      <c r="G4938" s="141"/>
      <c r="H4938" s="141"/>
      <c r="I4938" s="141"/>
      <c r="J4938" s="141"/>
      <c r="K4938" s="141"/>
    </row>
    <row r="4939" spans="1:11" x14ac:dyDescent="0.25">
      <c r="A4939" s="148"/>
      <c r="B4939" s="148"/>
      <c r="C4939" s="148"/>
      <c r="D4939" s="148"/>
      <c r="E4939" s="141"/>
      <c r="F4939" s="141"/>
      <c r="G4939" s="141"/>
      <c r="H4939" s="141"/>
      <c r="I4939" s="141"/>
      <c r="J4939" s="141"/>
      <c r="K4939" s="141"/>
    </row>
    <row r="4940" spans="1:11" x14ac:dyDescent="0.25">
      <c r="A4940" s="148"/>
      <c r="B4940" s="148"/>
      <c r="C4940" s="148"/>
      <c r="D4940" s="148"/>
      <c r="E4940" s="141"/>
      <c r="F4940" s="141"/>
      <c r="G4940" s="141"/>
      <c r="H4940" s="141"/>
      <c r="I4940" s="141"/>
      <c r="J4940" s="141"/>
      <c r="K4940" s="141"/>
    </row>
    <row r="4941" spans="1:11" x14ac:dyDescent="0.25">
      <c r="A4941" s="148"/>
      <c r="B4941" s="148"/>
      <c r="C4941" s="148"/>
      <c r="D4941" s="148"/>
      <c r="E4941" s="141"/>
      <c r="F4941" s="141"/>
      <c r="G4941" s="141"/>
      <c r="H4941" s="141"/>
      <c r="I4941" s="141"/>
      <c r="J4941" s="141"/>
      <c r="K4941" s="141"/>
    </row>
    <row r="4942" spans="1:11" x14ac:dyDescent="0.25">
      <c r="A4942" s="148"/>
      <c r="B4942" s="148"/>
      <c r="C4942" s="148"/>
      <c r="D4942" s="148"/>
      <c r="E4942" s="141"/>
      <c r="F4942" s="141"/>
      <c r="G4942" s="141"/>
      <c r="H4942" s="141"/>
      <c r="I4942" s="141"/>
      <c r="J4942" s="141"/>
      <c r="K4942" s="141"/>
    </row>
    <row r="4943" spans="1:11" x14ac:dyDescent="0.25">
      <c r="A4943" s="148"/>
      <c r="B4943" s="148"/>
      <c r="C4943" s="148"/>
      <c r="D4943" s="148"/>
      <c r="E4943" s="141"/>
      <c r="F4943" s="141"/>
      <c r="G4943" s="141"/>
      <c r="H4943" s="141"/>
      <c r="I4943" s="141"/>
      <c r="J4943" s="141"/>
      <c r="K4943" s="141"/>
    </row>
    <row r="4944" spans="1:11" x14ac:dyDescent="0.25">
      <c r="A4944" s="148"/>
      <c r="B4944" s="148"/>
      <c r="C4944" s="148"/>
      <c r="D4944" s="148"/>
      <c r="E4944" s="141"/>
      <c r="F4944" s="141"/>
      <c r="G4944" s="141"/>
      <c r="H4944" s="141"/>
      <c r="I4944" s="141"/>
      <c r="J4944" s="141"/>
      <c r="K4944" s="141"/>
    </row>
    <row r="4945" spans="1:11" x14ac:dyDescent="0.25">
      <c r="A4945" s="148"/>
      <c r="B4945" s="148"/>
      <c r="C4945" s="148"/>
      <c r="D4945" s="148"/>
      <c r="E4945" s="141"/>
      <c r="F4945" s="141"/>
      <c r="G4945" s="141"/>
      <c r="H4945" s="141"/>
      <c r="I4945" s="141"/>
      <c r="J4945" s="141"/>
      <c r="K4945" s="141"/>
    </row>
    <row r="4946" spans="1:11" x14ac:dyDescent="0.25">
      <c r="A4946" s="148"/>
      <c r="B4946" s="148"/>
      <c r="C4946" s="148"/>
      <c r="D4946" s="148"/>
      <c r="E4946" s="141"/>
      <c r="F4946" s="141"/>
      <c r="G4946" s="141"/>
      <c r="H4946" s="141"/>
      <c r="I4946" s="141"/>
      <c r="J4946" s="141"/>
      <c r="K4946" s="141"/>
    </row>
    <row r="4947" spans="1:11" x14ac:dyDescent="0.25">
      <c r="A4947" s="148"/>
      <c r="B4947" s="148"/>
      <c r="C4947" s="148"/>
      <c r="D4947" s="148"/>
      <c r="E4947" s="141"/>
      <c r="F4947" s="141"/>
      <c r="G4947" s="141"/>
      <c r="H4947" s="141"/>
      <c r="I4947" s="141"/>
      <c r="J4947" s="141"/>
      <c r="K4947" s="141"/>
    </row>
    <row r="4948" spans="1:11" x14ac:dyDescent="0.25">
      <c r="A4948" s="148"/>
      <c r="B4948" s="148"/>
      <c r="C4948" s="148"/>
      <c r="D4948" s="148"/>
      <c r="E4948" s="141"/>
      <c r="F4948" s="141"/>
      <c r="G4948" s="141"/>
      <c r="H4948" s="141"/>
      <c r="I4948" s="141"/>
      <c r="J4948" s="141"/>
      <c r="K4948" s="141"/>
    </row>
    <row r="4949" spans="1:11" x14ac:dyDescent="0.25">
      <c r="A4949" s="148"/>
      <c r="B4949" s="148"/>
      <c r="C4949" s="148"/>
      <c r="D4949" s="148"/>
      <c r="E4949" s="141"/>
      <c r="F4949" s="141"/>
      <c r="G4949" s="141"/>
      <c r="H4949" s="141"/>
      <c r="I4949" s="141"/>
      <c r="J4949" s="141"/>
      <c r="K4949" s="141"/>
    </row>
    <row r="4950" spans="1:11" x14ac:dyDescent="0.25">
      <c r="A4950" s="148"/>
      <c r="B4950" s="148"/>
      <c r="C4950" s="148"/>
      <c r="D4950" s="148"/>
      <c r="E4950" s="141"/>
      <c r="F4950" s="141"/>
      <c r="G4950" s="141"/>
      <c r="H4950" s="141"/>
      <c r="I4950" s="141"/>
      <c r="J4950" s="141"/>
      <c r="K4950" s="141"/>
    </row>
    <row r="4951" spans="1:11" x14ac:dyDescent="0.25">
      <c r="A4951" s="148"/>
      <c r="B4951" s="148"/>
      <c r="C4951" s="148"/>
      <c r="D4951" s="148"/>
      <c r="E4951" s="141"/>
      <c r="F4951" s="141"/>
      <c r="G4951" s="141"/>
      <c r="H4951" s="141"/>
      <c r="I4951" s="141"/>
      <c r="J4951" s="141"/>
      <c r="K4951" s="141"/>
    </row>
    <row r="4952" spans="1:11" x14ac:dyDescent="0.25">
      <c r="A4952" s="148"/>
      <c r="B4952" s="148"/>
      <c r="C4952" s="148"/>
      <c r="D4952" s="148"/>
      <c r="E4952" s="141"/>
      <c r="F4952" s="141"/>
      <c r="G4952" s="141"/>
      <c r="H4952" s="141"/>
      <c r="I4952" s="141"/>
      <c r="J4952" s="141"/>
      <c r="K4952" s="141"/>
    </row>
    <row r="4953" spans="1:11" x14ac:dyDescent="0.25">
      <c r="A4953" s="148"/>
      <c r="B4953" s="148"/>
      <c r="C4953" s="148"/>
      <c r="D4953" s="148"/>
      <c r="E4953" s="141"/>
      <c r="F4953" s="141"/>
      <c r="G4953" s="141"/>
      <c r="H4953" s="141"/>
      <c r="I4953" s="141"/>
      <c r="J4953" s="141"/>
      <c r="K4953" s="141"/>
    </row>
    <row r="4954" spans="1:11" x14ac:dyDescent="0.25">
      <c r="A4954" s="148"/>
      <c r="B4954" s="148"/>
      <c r="C4954" s="148"/>
      <c r="D4954" s="148"/>
      <c r="E4954" s="141"/>
      <c r="F4954" s="141"/>
      <c r="G4954" s="141"/>
      <c r="H4954" s="141"/>
      <c r="I4954" s="141"/>
      <c r="J4954" s="141"/>
      <c r="K4954" s="141"/>
    </row>
    <row r="4955" spans="1:11" x14ac:dyDescent="0.25">
      <c r="A4955" s="148"/>
      <c r="B4955" s="148"/>
      <c r="C4955" s="148"/>
      <c r="D4955" s="148"/>
      <c r="E4955" s="141"/>
      <c r="F4955" s="141"/>
      <c r="G4955" s="141"/>
      <c r="H4955" s="141"/>
      <c r="I4955" s="141"/>
      <c r="J4955" s="141"/>
      <c r="K4955" s="141"/>
    </row>
    <row r="4956" spans="1:11" x14ac:dyDescent="0.25">
      <c r="A4956" s="148"/>
      <c r="B4956" s="148"/>
      <c r="C4956" s="148"/>
      <c r="D4956" s="148"/>
      <c r="E4956" s="141"/>
      <c r="F4956" s="141"/>
      <c r="G4956" s="141"/>
      <c r="H4956" s="141"/>
      <c r="I4956" s="141"/>
      <c r="J4956" s="141"/>
      <c r="K4956" s="141"/>
    </row>
    <row r="4957" spans="1:11" x14ac:dyDescent="0.25">
      <c r="A4957" s="148"/>
      <c r="B4957" s="148"/>
      <c r="C4957" s="148"/>
      <c r="D4957" s="148"/>
      <c r="E4957" s="141"/>
      <c r="F4957" s="141"/>
      <c r="G4957" s="141"/>
      <c r="H4957" s="141"/>
      <c r="I4957" s="141"/>
      <c r="J4957" s="141"/>
      <c r="K4957" s="141"/>
    </row>
    <row r="4958" spans="1:11" x14ac:dyDescent="0.25">
      <c r="A4958" s="148"/>
      <c r="B4958" s="148"/>
      <c r="C4958" s="148"/>
      <c r="D4958" s="148"/>
      <c r="E4958" s="141"/>
      <c r="F4958" s="141"/>
      <c r="G4958" s="141"/>
      <c r="H4958" s="141"/>
      <c r="I4958" s="141"/>
      <c r="J4958" s="141"/>
      <c r="K4958" s="141"/>
    </row>
    <row r="4959" spans="1:11" x14ac:dyDescent="0.25">
      <c r="A4959" s="148"/>
      <c r="B4959" s="148"/>
      <c r="C4959" s="148"/>
      <c r="D4959" s="148"/>
      <c r="E4959" s="141"/>
      <c r="F4959" s="141"/>
      <c r="G4959" s="141"/>
      <c r="H4959" s="141"/>
      <c r="I4959" s="141"/>
      <c r="J4959" s="141"/>
      <c r="K4959" s="141"/>
    </row>
    <row r="4960" spans="1:11" x14ac:dyDescent="0.25">
      <c r="A4960" s="148"/>
      <c r="B4960" s="148"/>
      <c r="C4960" s="148"/>
      <c r="D4960" s="148"/>
      <c r="E4960" s="141"/>
      <c r="F4960" s="141"/>
      <c r="G4960" s="141"/>
      <c r="H4960" s="141"/>
      <c r="I4960" s="141"/>
      <c r="J4960" s="141"/>
      <c r="K4960" s="141"/>
    </row>
    <row r="4961" spans="1:11" x14ac:dyDescent="0.25">
      <c r="A4961" s="148"/>
      <c r="B4961" s="148"/>
      <c r="C4961" s="148"/>
      <c r="D4961" s="148"/>
      <c r="E4961" s="141"/>
      <c r="F4961" s="141"/>
      <c r="G4961" s="141"/>
      <c r="H4961" s="141"/>
      <c r="I4961" s="141"/>
      <c r="J4961" s="141"/>
      <c r="K4961" s="141"/>
    </row>
    <row r="4962" spans="1:11" x14ac:dyDescent="0.25">
      <c r="A4962" s="148"/>
      <c r="B4962" s="148"/>
      <c r="C4962" s="148"/>
      <c r="D4962" s="148"/>
      <c r="E4962" s="141"/>
      <c r="F4962" s="141"/>
      <c r="G4962" s="141"/>
      <c r="H4962" s="141"/>
      <c r="I4962" s="141"/>
      <c r="J4962" s="141"/>
      <c r="K4962" s="141"/>
    </row>
    <row r="4963" spans="1:11" x14ac:dyDescent="0.25">
      <c r="A4963" s="148"/>
      <c r="B4963" s="148"/>
      <c r="C4963" s="148"/>
      <c r="D4963" s="148"/>
      <c r="E4963" s="141"/>
      <c r="F4963" s="141"/>
      <c r="G4963" s="141"/>
      <c r="H4963" s="141"/>
      <c r="I4963" s="141"/>
      <c r="J4963" s="141"/>
      <c r="K4963" s="141"/>
    </row>
    <row r="4964" spans="1:11" x14ac:dyDescent="0.25">
      <c r="A4964" s="148"/>
      <c r="B4964" s="148"/>
      <c r="C4964" s="148"/>
      <c r="D4964" s="148"/>
      <c r="E4964" s="141"/>
      <c r="F4964" s="141"/>
      <c r="G4964" s="141"/>
      <c r="H4964" s="141"/>
      <c r="I4964" s="141"/>
      <c r="J4964" s="141"/>
      <c r="K4964" s="141"/>
    </row>
    <row r="4965" spans="1:11" x14ac:dyDescent="0.25">
      <c r="A4965" s="148"/>
      <c r="B4965" s="148"/>
      <c r="C4965" s="148"/>
      <c r="D4965" s="148"/>
      <c r="E4965" s="141"/>
      <c r="F4965" s="141"/>
      <c r="G4965" s="141"/>
      <c r="H4965" s="141"/>
      <c r="I4965" s="141"/>
      <c r="J4965" s="141"/>
      <c r="K4965" s="141"/>
    </row>
    <row r="4966" spans="1:11" x14ac:dyDescent="0.25">
      <c r="A4966" s="148"/>
      <c r="B4966" s="148"/>
      <c r="C4966" s="148"/>
      <c r="D4966" s="148"/>
      <c r="E4966" s="141"/>
      <c r="F4966" s="141"/>
      <c r="G4966" s="141"/>
      <c r="H4966" s="141"/>
      <c r="I4966" s="141"/>
      <c r="J4966" s="141"/>
      <c r="K4966" s="141"/>
    </row>
    <row r="4967" spans="1:11" x14ac:dyDescent="0.25">
      <c r="A4967" s="148"/>
      <c r="B4967" s="148"/>
      <c r="C4967" s="148"/>
      <c r="D4967" s="148"/>
      <c r="E4967" s="141"/>
      <c r="F4967" s="141"/>
      <c r="G4967" s="141"/>
      <c r="H4967" s="141"/>
      <c r="I4967" s="141"/>
      <c r="J4967" s="141"/>
      <c r="K4967" s="141"/>
    </row>
    <row r="4968" spans="1:11" x14ac:dyDescent="0.25">
      <c r="A4968" s="148"/>
      <c r="B4968" s="148"/>
      <c r="C4968" s="148"/>
      <c r="D4968" s="148"/>
      <c r="E4968" s="141"/>
      <c r="F4968" s="141"/>
      <c r="G4968" s="141"/>
      <c r="H4968" s="141"/>
      <c r="I4968" s="141"/>
      <c r="J4968" s="141"/>
      <c r="K4968" s="141"/>
    </row>
    <row r="4969" spans="1:11" x14ac:dyDescent="0.25">
      <c r="A4969" s="148"/>
      <c r="B4969" s="148"/>
      <c r="C4969" s="148"/>
      <c r="D4969" s="148"/>
      <c r="E4969" s="141"/>
      <c r="F4969" s="141"/>
      <c r="G4969" s="141"/>
      <c r="H4969" s="141"/>
      <c r="I4969" s="141"/>
      <c r="J4969" s="141"/>
      <c r="K4969" s="141"/>
    </row>
    <row r="4970" spans="1:11" x14ac:dyDescent="0.25">
      <c r="A4970" s="148"/>
      <c r="B4970" s="148"/>
      <c r="C4970" s="148"/>
      <c r="D4970" s="148"/>
      <c r="E4970" s="141"/>
      <c r="F4970" s="141"/>
      <c r="G4970" s="141"/>
      <c r="H4970" s="141"/>
      <c r="I4970" s="141"/>
      <c r="J4970" s="141"/>
      <c r="K4970" s="141"/>
    </row>
    <row r="4971" spans="1:11" x14ac:dyDescent="0.25">
      <c r="A4971" s="148"/>
      <c r="B4971" s="148"/>
      <c r="C4971" s="148"/>
      <c r="D4971" s="148"/>
      <c r="E4971" s="141"/>
      <c r="F4971" s="141"/>
      <c r="G4971" s="141"/>
      <c r="H4971" s="141"/>
      <c r="I4971" s="141"/>
      <c r="J4971" s="141"/>
      <c r="K4971" s="141"/>
    </row>
    <row r="4972" spans="1:11" x14ac:dyDescent="0.25">
      <c r="A4972" s="148"/>
      <c r="B4972" s="148"/>
      <c r="C4972" s="148"/>
      <c r="D4972" s="148"/>
      <c r="E4972" s="141"/>
      <c r="F4972" s="141"/>
      <c r="G4972" s="141"/>
      <c r="H4972" s="141"/>
      <c r="I4972" s="141"/>
      <c r="J4972" s="141"/>
      <c r="K4972" s="141"/>
    </row>
    <row r="4973" spans="1:11" x14ac:dyDescent="0.25">
      <c r="A4973" s="148"/>
      <c r="B4973" s="148"/>
      <c r="C4973" s="148"/>
      <c r="D4973" s="148"/>
      <c r="E4973" s="141"/>
      <c r="F4973" s="141"/>
      <c r="G4973" s="141"/>
      <c r="H4973" s="141"/>
      <c r="I4973" s="141"/>
      <c r="J4973" s="141"/>
      <c r="K4973" s="141"/>
    </row>
    <row r="4974" spans="1:11" x14ac:dyDescent="0.25">
      <c r="A4974" s="148"/>
      <c r="B4974" s="148"/>
      <c r="C4974" s="148"/>
      <c r="D4974" s="148"/>
      <c r="E4974" s="141"/>
      <c r="F4974" s="141"/>
      <c r="G4974" s="141"/>
      <c r="H4974" s="141"/>
      <c r="I4974" s="141"/>
      <c r="J4974" s="141"/>
      <c r="K4974" s="141"/>
    </row>
    <row r="4975" spans="1:11" x14ac:dyDescent="0.25">
      <c r="A4975" s="148"/>
      <c r="B4975" s="148"/>
      <c r="C4975" s="148"/>
      <c r="D4975" s="148"/>
      <c r="E4975" s="141"/>
      <c r="F4975" s="141"/>
      <c r="G4975" s="141"/>
      <c r="H4975" s="141"/>
      <c r="I4975" s="141"/>
      <c r="J4975" s="141"/>
      <c r="K4975" s="141"/>
    </row>
    <row r="4976" spans="1:11" x14ac:dyDescent="0.25">
      <c r="A4976" s="148"/>
      <c r="B4976" s="148"/>
      <c r="C4976" s="148"/>
      <c r="D4976" s="148"/>
      <c r="E4976" s="141"/>
      <c r="F4976" s="141"/>
      <c r="G4976" s="141"/>
      <c r="H4976" s="141"/>
      <c r="I4976" s="141"/>
      <c r="J4976" s="141"/>
      <c r="K4976" s="141"/>
    </row>
    <row r="4977" spans="1:11" x14ac:dyDescent="0.25">
      <c r="A4977" s="148"/>
      <c r="B4977" s="148"/>
      <c r="C4977" s="148"/>
      <c r="D4977" s="148"/>
      <c r="E4977" s="141"/>
      <c r="F4977" s="141"/>
      <c r="G4977" s="141"/>
      <c r="H4977" s="141"/>
      <c r="I4977" s="141"/>
      <c r="J4977" s="141"/>
      <c r="K4977" s="141"/>
    </row>
    <row r="4978" spans="1:11" x14ac:dyDescent="0.25">
      <c r="A4978" s="148"/>
      <c r="B4978" s="148"/>
      <c r="C4978" s="148"/>
      <c r="D4978" s="148"/>
      <c r="E4978" s="141"/>
      <c r="F4978" s="141"/>
      <c r="G4978" s="141"/>
      <c r="H4978" s="141"/>
      <c r="I4978" s="141"/>
      <c r="J4978" s="141"/>
      <c r="K4978" s="141"/>
    </row>
    <row r="4979" spans="1:11" x14ac:dyDescent="0.25">
      <c r="A4979" s="148"/>
      <c r="B4979" s="148"/>
      <c r="C4979" s="148"/>
      <c r="D4979" s="148"/>
      <c r="E4979" s="141"/>
      <c r="F4979" s="141"/>
      <c r="G4979" s="141"/>
      <c r="H4979" s="141"/>
      <c r="I4979" s="141"/>
      <c r="J4979" s="141"/>
      <c r="K4979" s="141"/>
    </row>
    <row r="4980" spans="1:11" x14ac:dyDescent="0.25">
      <c r="A4980" s="148"/>
      <c r="B4980" s="148"/>
      <c r="C4980" s="148"/>
      <c r="D4980" s="148"/>
      <c r="E4980" s="141"/>
      <c r="F4980" s="141"/>
      <c r="G4980" s="141"/>
      <c r="H4980" s="141"/>
      <c r="I4980" s="141"/>
      <c r="J4980" s="141"/>
      <c r="K4980" s="141"/>
    </row>
    <row r="4981" spans="1:11" x14ac:dyDescent="0.25">
      <c r="A4981" s="148"/>
      <c r="B4981" s="148"/>
      <c r="C4981" s="148"/>
      <c r="D4981" s="148"/>
      <c r="E4981" s="141"/>
      <c r="F4981" s="141"/>
      <c r="G4981" s="141"/>
      <c r="H4981" s="141"/>
      <c r="I4981" s="141"/>
      <c r="J4981" s="141"/>
      <c r="K4981" s="141"/>
    </row>
    <row r="4982" spans="1:11" x14ac:dyDescent="0.25">
      <c r="A4982" s="148"/>
      <c r="B4982" s="148"/>
      <c r="C4982" s="148"/>
      <c r="D4982" s="148"/>
      <c r="E4982" s="141"/>
      <c r="F4982" s="141"/>
      <c r="G4982" s="141"/>
      <c r="H4982" s="141"/>
      <c r="I4982" s="141"/>
      <c r="J4982" s="141"/>
      <c r="K4982" s="141"/>
    </row>
    <row r="4983" spans="1:11" x14ac:dyDescent="0.25">
      <c r="A4983" s="148"/>
      <c r="B4983" s="148"/>
      <c r="C4983" s="148"/>
      <c r="D4983" s="148"/>
      <c r="E4983" s="141"/>
      <c r="F4983" s="141"/>
      <c r="G4983" s="141"/>
      <c r="H4983" s="141"/>
      <c r="I4983" s="141"/>
      <c r="J4983" s="141"/>
      <c r="K4983" s="141"/>
    </row>
    <row r="4984" spans="1:11" x14ac:dyDescent="0.25">
      <c r="A4984" s="148"/>
      <c r="B4984" s="148"/>
      <c r="C4984" s="148"/>
      <c r="D4984" s="148"/>
      <c r="E4984" s="141"/>
      <c r="F4984" s="141"/>
      <c r="G4984" s="141"/>
      <c r="H4984" s="141"/>
      <c r="I4984" s="141"/>
      <c r="J4984" s="141"/>
      <c r="K4984" s="141"/>
    </row>
    <row r="4985" spans="1:11" x14ac:dyDescent="0.25">
      <c r="A4985" s="148"/>
      <c r="B4985" s="148"/>
      <c r="C4985" s="148"/>
      <c r="D4985" s="148"/>
      <c r="E4985" s="141"/>
      <c r="F4985" s="141"/>
      <c r="G4985" s="141"/>
      <c r="H4985" s="141"/>
      <c r="I4985" s="141"/>
      <c r="J4985" s="141"/>
      <c r="K4985" s="141"/>
    </row>
    <row r="4986" spans="1:11" x14ac:dyDescent="0.25">
      <c r="A4986" s="148"/>
      <c r="B4986" s="148"/>
      <c r="C4986" s="148"/>
      <c r="D4986" s="148"/>
      <c r="E4986" s="141"/>
      <c r="F4986" s="141"/>
      <c r="G4986" s="141"/>
      <c r="H4986" s="141"/>
      <c r="I4986" s="141"/>
      <c r="J4986" s="141"/>
      <c r="K4986" s="141"/>
    </row>
    <row r="4987" spans="1:11" x14ac:dyDescent="0.25">
      <c r="A4987" s="148"/>
      <c r="B4987" s="148"/>
      <c r="C4987" s="148"/>
      <c r="D4987" s="148"/>
      <c r="E4987" s="141"/>
      <c r="F4987" s="141"/>
      <c r="G4987" s="141"/>
      <c r="H4987" s="141"/>
      <c r="I4987" s="141"/>
      <c r="J4987" s="141"/>
      <c r="K4987" s="141"/>
    </row>
    <row r="4988" spans="1:11" x14ac:dyDescent="0.25">
      <c r="A4988" s="148"/>
      <c r="B4988" s="148"/>
      <c r="C4988" s="148"/>
      <c r="D4988" s="148"/>
      <c r="E4988" s="141"/>
      <c r="F4988" s="141"/>
      <c r="G4988" s="141"/>
      <c r="H4988" s="141"/>
      <c r="I4988" s="141"/>
      <c r="J4988" s="141"/>
      <c r="K4988" s="141"/>
    </row>
    <row r="4989" spans="1:11" x14ac:dyDescent="0.25">
      <c r="A4989" s="148"/>
      <c r="B4989" s="148"/>
      <c r="C4989" s="148"/>
      <c r="D4989" s="148"/>
      <c r="E4989" s="141"/>
      <c r="F4989" s="141"/>
      <c r="G4989" s="141"/>
      <c r="H4989" s="141"/>
      <c r="I4989" s="141"/>
      <c r="J4989" s="141"/>
      <c r="K4989" s="141"/>
    </row>
    <row r="4990" spans="1:11" x14ac:dyDescent="0.25">
      <c r="A4990" s="148"/>
      <c r="B4990" s="148"/>
      <c r="C4990" s="148"/>
      <c r="D4990" s="148"/>
      <c r="E4990" s="141"/>
      <c r="F4990" s="141"/>
      <c r="G4990" s="141"/>
      <c r="H4990" s="141"/>
      <c r="I4990" s="141"/>
      <c r="J4990" s="141"/>
      <c r="K4990" s="141"/>
    </row>
    <row r="4991" spans="1:11" x14ac:dyDescent="0.25">
      <c r="A4991" s="148"/>
      <c r="B4991" s="148"/>
      <c r="C4991" s="148"/>
      <c r="D4991" s="148"/>
      <c r="E4991" s="141"/>
      <c r="F4991" s="141"/>
      <c r="G4991" s="141"/>
      <c r="H4991" s="141"/>
      <c r="I4991" s="141"/>
      <c r="J4991" s="141"/>
      <c r="K4991" s="141"/>
    </row>
    <row r="4992" spans="1:11" x14ac:dyDescent="0.25">
      <c r="A4992" s="148"/>
      <c r="B4992" s="148"/>
      <c r="C4992" s="148"/>
      <c r="D4992" s="148"/>
      <c r="E4992" s="141"/>
      <c r="F4992" s="141"/>
      <c r="G4992" s="141"/>
      <c r="H4992" s="141"/>
      <c r="I4992" s="141"/>
      <c r="J4992" s="141"/>
      <c r="K4992" s="141"/>
    </row>
    <row r="4993" spans="1:11" x14ac:dyDescent="0.25">
      <c r="A4993" s="148"/>
      <c r="B4993" s="148"/>
      <c r="C4993" s="148"/>
      <c r="D4993" s="148"/>
      <c r="E4993" s="141"/>
      <c r="F4993" s="141"/>
      <c r="G4993" s="141"/>
      <c r="H4993" s="141"/>
      <c r="I4993" s="141"/>
      <c r="J4993" s="141"/>
      <c r="K4993" s="141"/>
    </row>
    <row r="4994" spans="1:11" x14ac:dyDescent="0.25">
      <c r="A4994" s="148"/>
      <c r="B4994" s="148"/>
      <c r="C4994" s="148"/>
      <c r="D4994" s="148"/>
      <c r="E4994" s="141"/>
      <c r="F4994" s="141"/>
      <c r="G4994" s="141"/>
      <c r="H4994" s="141"/>
      <c r="I4994" s="141"/>
      <c r="J4994" s="141"/>
      <c r="K4994" s="141"/>
    </row>
    <row r="4995" spans="1:11" x14ac:dyDescent="0.25">
      <c r="A4995" s="148"/>
      <c r="B4995" s="148"/>
      <c r="C4995" s="148"/>
      <c r="D4995" s="148"/>
      <c r="E4995" s="141"/>
      <c r="F4995" s="141"/>
      <c r="G4995" s="141"/>
      <c r="H4995" s="141"/>
      <c r="I4995" s="141"/>
      <c r="J4995" s="141"/>
      <c r="K4995" s="141"/>
    </row>
    <row r="4996" spans="1:11" x14ac:dyDescent="0.25">
      <c r="A4996" s="148"/>
      <c r="B4996" s="148"/>
      <c r="C4996" s="148"/>
      <c r="D4996" s="148"/>
      <c r="E4996" s="141"/>
      <c r="F4996" s="141"/>
      <c r="G4996" s="141"/>
      <c r="H4996" s="141"/>
      <c r="I4996" s="141"/>
      <c r="J4996" s="141"/>
      <c r="K4996" s="141"/>
    </row>
    <row r="4997" spans="1:11" x14ac:dyDescent="0.25">
      <c r="A4997" s="148"/>
      <c r="B4997" s="148"/>
      <c r="C4997" s="148"/>
      <c r="D4997" s="148"/>
      <c r="E4997" s="141"/>
      <c r="F4997" s="141"/>
      <c r="G4997" s="141"/>
      <c r="H4997" s="141"/>
      <c r="I4997" s="141"/>
      <c r="J4997" s="141"/>
      <c r="K4997" s="141"/>
    </row>
    <row r="4998" spans="1:11" x14ac:dyDescent="0.25">
      <c r="A4998" s="148"/>
      <c r="B4998" s="148"/>
      <c r="C4998" s="148"/>
      <c r="D4998" s="148"/>
      <c r="E4998" s="141"/>
      <c r="F4998" s="141"/>
      <c r="G4998" s="141"/>
      <c r="H4998" s="141"/>
      <c r="I4998" s="141"/>
      <c r="J4998" s="141"/>
      <c r="K4998" s="141"/>
    </row>
    <row r="4999" spans="1:11" x14ac:dyDescent="0.25">
      <c r="A4999" s="148"/>
      <c r="B4999" s="148"/>
      <c r="C4999" s="148"/>
      <c r="D4999" s="148"/>
      <c r="E4999" s="141"/>
      <c r="F4999" s="141"/>
      <c r="G4999" s="141"/>
      <c r="H4999" s="141"/>
      <c r="I4999" s="141"/>
      <c r="J4999" s="141"/>
      <c r="K4999" s="141"/>
    </row>
    <row r="5000" spans="1:11" x14ac:dyDescent="0.25">
      <c r="A5000" s="148"/>
      <c r="B5000" s="148"/>
      <c r="C5000" s="148"/>
      <c r="D5000" s="148"/>
      <c r="E5000" s="141"/>
      <c r="F5000" s="141"/>
      <c r="G5000" s="141"/>
      <c r="H5000" s="141"/>
      <c r="I5000" s="141"/>
      <c r="J5000" s="141"/>
      <c r="K5000" s="141"/>
    </row>
    <row r="5001" spans="1:11" x14ac:dyDescent="0.25">
      <c r="A5001" s="148"/>
      <c r="B5001" s="148"/>
      <c r="C5001" s="148"/>
      <c r="D5001" s="148"/>
      <c r="E5001" s="141"/>
      <c r="F5001" s="141"/>
      <c r="G5001" s="141"/>
      <c r="H5001" s="141"/>
      <c r="I5001" s="141"/>
      <c r="J5001" s="141"/>
      <c r="K5001" s="141"/>
    </row>
    <row r="5002" spans="1:11" x14ac:dyDescent="0.25">
      <c r="A5002" s="148"/>
      <c r="B5002" s="148"/>
      <c r="C5002" s="148"/>
      <c r="D5002" s="148"/>
      <c r="E5002" s="141"/>
      <c r="F5002" s="141"/>
      <c r="G5002" s="141"/>
      <c r="H5002" s="141"/>
      <c r="I5002" s="141"/>
      <c r="J5002" s="141"/>
      <c r="K5002" s="141"/>
    </row>
    <row r="5003" spans="1:11" x14ac:dyDescent="0.25">
      <c r="A5003" s="148"/>
      <c r="B5003" s="148"/>
      <c r="C5003" s="148"/>
      <c r="D5003" s="148"/>
      <c r="E5003" s="141"/>
      <c r="F5003" s="141"/>
      <c r="G5003" s="141"/>
      <c r="H5003" s="141"/>
      <c r="I5003" s="141"/>
      <c r="J5003" s="141"/>
      <c r="K5003" s="141"/>
    </row>
    <row r="5004" spans="1:11" x14ac:dyDescent="0.25">
      <c r="A5004" s="148"/>
      <c r="B5004" s="148"/>
      <c r="C5004" s="148"/>
      <c r="D5004" s="148"/>
      <c r="E5004" s="141"/>
      <c r="F5004" s="141"/>
      <c r="G5004" s="141"/>
      <c r="H5004" s="141"/>
      <c r="I5004" s="141"/>
      <c r="J5004" s="141"/>
      <c r="K5004" s="141"/>
    </row>
    <row r="5005" spans="1:11" x14ac:dyDescent="0.25">
      <c r="A5005" s="148"/>
      <c r="B5005" s="148"/>
      <c r="C5005" s="148"/>
      <c r="D5005" s="148"/>
      <c r="E5005" s="141"/>
      <c r="F5005" s="141"/>
      <c r="G5005" s="141"/>
      <c r="H5005" s="141"/>
      <c r="I5005" s="141"/>
      <c r="J5005" s="141"/>
      <c r="K5005" s="141"/>
    </row>
    <row r="5006" spans="1:11" x14ac:dyDescent="0.25">
      <c r="A5006" s="148"/>
      <c r="B5006" s="148"/>
      <c r="C5006" s="148"/>
      <c r="D5006" s="148"/>
      <c r="E5006" s="141"/>
      <c r="F5006" s="141"/>
      <c r="G5006" s="141"/>
      <c r="H5006" s="141"/>
      <c r="I5006" s="141"/>
      <c r="J5006" s="141"/>
      <c r="K5006" s="141"/>
    </row>
    <row r="5007" spans="1:11" x14ac:dyDescent="0.25">
      <c r="A5007" s="148"/>
      <c r="B5007" s="148"/>
      <c r="C5007" s="148"/>
      <c r="D5007" s="148"/>
      <c r="E5007" s="141"/>
      <c r="F5007" s="141"/>
      <c r="G5007" s="141"/>
      <c r="H5007" s="141"/>
      <c r="I5007" s="141"/>
      <c r="J5007" s="141"/>
      <c r="K5007" s="141"/>
    </row>
    <row r="5008" spans="1:11" x14ac:dyDescent="0.25">
      <c r="A5008" s="148"/>
      <c r="B5008" s="148"/>
      <c r="C5008" s="148"/>
      <c r="D5008" s="148"/>
      <c r="E5008" s="141"/>
      <c r="F5008" s="141"/>
      <c r="G5008" s="141"/>
      <c r="H5008" s="141"/>
      <c r="I5008" s="141"/>
      <c r="J5008" s="141"/>
      <c r="K5008" s="141"/>
    </row>
    <row r="5009" spans="1:11" x14ac:dyDescent="0.25">
      <c r="A5009" s="148"/>
      <c r="B5009" s="148"/>
      <c r="C5009" s="148"/>
      <c r="D5009" s="148"/>
      <c r="E5009" s="141"/>
      <c r="F5009" s="141"/>
      <c r="G5009" s="141"/>
      <c r="H5009" s="141"/>
      <c r="I5009" s="141"/>
      <c r="J5009" s="141"/>
      <c r="K5009" s="141"/>
    </row>
    <row r="5010" spans="1:11" x14ac:dyDescent="0.25">
      <c r="A5010" s="148"/>
      <c r="B5010" s="148"/>
      <c r="C5010" s="148"/>
      <c r="D5010" s="148"/>
      <c r="E5010" s="141"/>
      <c r="F5010" s="141"/>
      <c r="G5010" s="141"/>
      <c r="H5010" s="141"/>
      <c r="I5010" s="141"/>
      <c r="J5010" s="141"/>
      <c r="K5010" s="141"/>
    </row>
    <row r="5011" spans="1:11" x14ac:dyDescent="0.25">
      <c r="A5011" s="148"/>
      <c r="B5011" s="148"/>
      <c r="C5011" s="148"/>
      <c r="D5011" s="148"/>
      <c r="E5011" s="141"/>
      <c r="F5011" s="141"/>
      <c r="G5011" s="141"/>
      <c r="H5011" s="141"/>
      <c r="I5011" s="141"/>
      <c r="J5011" s="141"/>
      <c r="K5011" s="141"/>
    </row>
    <row r="5012" spans="1:11" x14ac:dyDescent="0.25">
      <c r="A5012" s="148"/>
      <c r="B5012" s="148"/>
      <c r="C5012" s="148"/>
      <c r="D5012" s="148"/>
      <c r="E5012" s="141"/>
      <c r="F5012" s="141"/>
      <c r="G5012" s="141"/>
      <c r="H5012" s="141"/>
      <c r="I5012" s="141"/>
      <c r="J5012" s="141"/>
      <c r="K5012" s="141"/>
    </row>
    <row r="5013" spans="1:11" x14ac:dyDescent="0.25">
      <c r="A5013" s="148"/>
      <c r="B5013" s="148"/>
      <c r="C5013" s="148"/>
      <c r="D5013" s="148"/>
      <c r="E5013" s="141"/>
      <c r="F5013" s="141"/>
      <c r="G5013" s="141"/>
      <c r="H5013" s="141"/>
      <c r="I5013" s="141"/>
      <c r="J5013" s="141"/>
      <c r="K5013" s="141"/>
    </row>
    <row r="5014" spans="1:11" x14ac:dyDescent="0.25">
      <c r="A5014" s="148"/>
      <c r="B5014" s="148"/>
      <c r="C5014" s="148"/>
      <c r="D5014" s="148"/>
      <c r="E5014" s="141"/>
      <c r="F5014" s="141"/>
      <c r="G5014" s="141"/>
      <c r="H5014" s="141"/>
      <c r="I5014" s="141"/>
      <c r="J5014" s="141"/>
      <c r="K5014" s="141"/>
    </row>
    <row r="5015" spans="1:11" x14ac:dyDescent="0.25">
      <c r="A5015" s="148"/>
      <c r="B5015" s="148"/>
      <c r="C5015" s="148"/>
      <c r="D5015" s="148"/>
      <c r="E5015" s="141"/>
      <c r="F5015" s="141"/>
      <c r="G5015" s="141"/>
      <c r="H5015" s="141"/>
      <c r="I5015" s="141"/>
      <c r="J5015" s="141"/>
      <c r="K5015" s="141"/>
    </row>
    <row r="5016" spans="1:11" x14ac:dyDescent="0.25">
      <c r="A5016" s="148"/>
      <c r="B5016" s="148"/>
      <c r="C5016" s="148"/>
      <c r="D5016" s="148"/>
      <c r="E5016" s="141"/>
      <c r="F5016" s="141"/>
      <c r="G5016" s="141"/>
      <c r="H5016" s="141"/>
      <c r="I5016" s="141"/>
      <c r="J5016" s="141"/>
      <c r="K5016" s="141"/>
    </row>
    <row r="5017" spans="1:11" x14ac:dyDescent="0.25">
      <c r="A5017" s="148"/>
      <c r="B5017" s="148"/>
      <c r="C5017" s="148"/>
      <c r="D5017" s="148"/>
      <c r="E5017" s="141"/>
      <c r="F5017" s="141"/>
      <c r="G5017" s="141"/>
      <c r="H5017" s="141"/>
      <c r="I5017" s="141"/>
      <c r="J5017" s="141"/>
      <c r="K5017" s="141"/>
    </row>
    <row r="5018" spans="1:11" x14ac:dyDescent="0.25">
      <c r="A5018" s="148"/>
      <c r="B5018" s="148"/>
      <c r="C5018" s="148"/>
      <c r="D5018" s="148"/>
      <c r="E5018" s="141"/>
      <c r="F5018" s="141"/>
      <c r="G5018" s="141"/>
      <c r="H5018" s="141"/>
      <c r="I5018" s="141"/>
      <c r="J5018" s="141"/>
      <c r="K5018" s="141"/>
    </row>
    <row r="5019" spans="1:11" x14ac:dyDescent="0.25">
      <c r="A5019" s="148"/>
      <c r="B5019" s="148"/>
      <c r="C5019" s="148"/>
      <c r="D5019" s="148"/>
      <c r="E5019" s="141"/>
      <c r="F5019" s="141"/>
      <c r="G5019" s="141"/>
      <c r="H5019" s="141"/>
      <c r="I5019" s="141"/>
      <c r="J5019" s="141"/>
      <c r="K5019" s="141"/>
    </row>
    <row r="5020" spans="1:11" x14ac:dyDescent="0.25">
      <c r="A5020" s="148"/>
      <c r="B5020" s="148"/>
      <c r="C5020" s="148"/>
      <c r="D5020" s="148"/>
      <c r="E5020" s="141"/>
      <c r="F5020" s="141"/>
      <c r="G5020" s="141"/>
      <c r="H5020" s="141"/>
      <c r="I5020" s="141"/>
      <c r="J5020" s="141"/>
      <c r="K5020" s="141"/>
    </row>
    <row r="5021" spans="1:11" x14ac:dyDescent="0.25">
      <c r="A5021" s="148"/>
      <c r="B5021" s="148"/>
      <c r="C5021" s="148"/>
      <c r="D5021" s="148"/>
      <c r="E5021" s="141"/>
      <c r="F5021" s="141"/>
      <c r="G5021" s="141"/>
      <c r="H5021" s="141"/>
      <c r="I5021" s="141"/>
      <c r="J5021" s="141"/>
      <c r="K5021" s="141"/>
    </row>
    <row r="5022" spans="1:11" x14ac:dyDescent="0.25">
      <c r="A5022" s="148"/>
      <c r="B5022" s="148"/>
      <c r="C5022" s="148"/>
      <c r="D5022" s="148"/>
      <c r="E5022" s="141"/>
      <c r="F5022" s="141"/>
      <c r="G5022" s="141"/>
      <c r="H5022" s="141"/>
      <c r="I5022" s="141"/>
      <c r="J5022" s="141"/>
      <c r="K5022" s="141"/>
    </row>
    <row r="5023" spans="1:11" x14ac:dyDescent="0.25">
      <c r="A5023" s="148"/>
      <c r="B5023" s="148"/>
      <c r="C5023" s="148"/>
      <c r="D5023" s="148"/>
      <c r="E5023" s="141"/>
      <c r="F5023" s="141"/>
      <c r="G5023" s="141"/>
      <c r="H5023" s="141"/>
      <c r="I5023" s="141"/>
      <c r="J5023" s="141"/>
      <c r="K5023" s="141"/>
    </row>
    <row r="5024" spans="1:11" x14ac:dyDescent="0.25">
      <c r="A5024" s="148"/>
      <c r="B5024" s="148"/>
      <c r="C5024" s="148"/>
      <c r="D5024" s="148"/>
      <c r="E5024" s="141"/>
      <c r="F5024" s="141"/>
      <c r="G5024" s="141"/>
      <c r="H5024" s="141"/>
      <c r="I5024" s="141"/>
      <c r="J5024" s="141"/>
      <c r="K5024" s="141"/>
    </row>
    <row r="5025" spans="1:11" x14ac:dyDescent="0.25">
      <c r="A5025" s="148"/>
      <c r="B5025" s="148"/>
      <c r="C5025" s="148"/>
      <c r="D5025" s="148"/>
      <c r="E5025" s="141"/>
      <c r="F5025" s="141"/>
      <c r="G5025" s="141"/>
      <c r="H5025" s="141"/>
      <c r="I5025" s="141"/>
      <c r="J5025" s="141"/>
      <c r="K5025" s="141"/>
    </row>
    <row r="5026" spans="1:11" x14ac:dyDescent="0.25">
      <c r="A5026" s="148"/>
      <c r="B5026" s="148"/>
      <c r="C5026" s="148"/>
      <c r="D5026" s="148"/>
      <c r="E5026" s="141"/>
      <c r="F5026" s="141"/>
      <c r="G5026" s="141"/>
      <c r="H5026" s="141"/>
      <c r="I5026" s="141"/>
      <c r="J5026" s="141"/>
      <c r="K5026" s="141"/>
    </row>
    <row r="5027" spans="1:11" x14ac:dyDescent="0.25">
      <c r="A5027" s="148"/>
      <c r="B5027" s="148"/>
      <c r="C5027" s="148"/>
      <c r="D5027" s="148"/>
      <c r="E5027" s="141"/>
      <c r="F5027" s="141"/>
      <c r="G5027" s="141"/>
      <c r="H5027" s="141"/>
      <c r="I5027" s="141"/>
      <c r="J5027" s="141"/>
      <c r="K5027" s="141"/>
    </row>
    <row r="5028" spans="1:11" x14ac:dyDescent="0.25">
      <c r="A5028" s="148"/>
      <c r="B5028" s="148"/>
      <c r="C5028" s="148"/>
      <c r="D5028" s="148"/>
      <c r="E5028" s="141"/>
      <c r="F5028" s="141"/>
      <c r="G5028" s="141"/>
      <c r="H5028" s="141"/>
      <c r="I5028" s="141"/>
      <c r="J5028" s="141"/>
      <c r="K5028" s="141"/>
    </row>
    <row r="5029" spans="1:11" x14ac:dyDescent="0.25">
      <c r="A5029" s="148"/>
      <c r="B5029" s="148"/>
      <c r="C5029" s="148"/>
      <c r="D5029" s="148"/>
      <c r="E5029" s="141"/>
      <c r="F5029" s="141"/>
      <c r="G5029" s="141"/>
      <c r="H5029" s="141"/>
      <c r="I5029" s="141"/>
      <c r="J5029" s="141"/>
      <c r="K5029" s="141"/>
    </row>
    <row r="5030" spans="1:11" x14ac:dyDescent="0.25">
      <c r="A5030" s="148"/>
      <c r="B5030" s="148"/>
      <c r="C5030" s="148"/>
      <c r="D5030" s="148"/>
      <c r="E5030" s="141"/>
      <c r="F5030" s="141"/>
      <c r="G5030" s="141"/>
      <c r="H5030" s="141"/>
      <c r="I5030" s="141"/>
      <c r="J5030" s="141"/>
      <c r="K5030" s="141"/>
    </row>
    <row r="5031" spans="1:11" x14ac:dyDescent="0.25">
      <c r="A5031" s="148"/>
      <c r="B5031" s="148"/>
      <c r="C5031" s="148"/>
      <c r="D5031" s="148"/>
      <c r="E5031" s="141"/>
      <c r="F5031" s="141"/>
      <c r="G5031" s="141"/>
      <c r="H5031" s="141"/>
      <c r="I5031" s="141"/>
      <c r="J5031" s="141"/>
      <c r="K5031" s="141"/>
    </row>
    <row r="5032" spans="1:11" x14ac:dyDescent="0.25">
      <c r="A5032" s="148"/>
      <c r="B5032" s="148"/>
      <c r="C5032" s="148"/>
      <c r="D5032" s="148"/>
      <c r="E5032" s="141"/>
      <c r="F5032" s="141"/>
      <c r="G5032" s="141"/>
      <c r="H5032" s="141"/>
      <c r="I5032" s="141"/>
      <c r="J5032" s="141"/>
      <c r="K5032" s="141"/>
    </row>
    <row r="5033" spans="1:11" x14ac:dyDescent="0.25">
      <c r="A5033" s="148"/>
      <c r="B5033" s="148"/>
      <c r="C5033" s="148"/>
      <c r="D5033" s="148"/>
      <c r="E5033" s="141"/>
      <c r="F5033" s="141"/>
      <c r="G5033" s="141"/>
      <c r="H5033" s="141"/>
      <c r="I5033" s="141"/>
      <c r="J5033" s="141"/>
      <c r="K5033" s="141"/>
    </row>
    <row r="5034" spans="1:11" x14ac:dyDescent="0.25">
      <c r="A5034" s="148"/>
      <c r="B5034" s="148"/>
      <c r="C5034" s="148"/>
      <c r="D5034" s="148"/>
      <c r="E5034" s="141"/>
      <c r="F5034" s="141"/>
      <c r="G5034" s="141"/>
      <c r="H5034" s="141"/>
      <c r="I5034" s="141"/>
      <c r="J5034" s="141"/>
      <c r="K5034" s="141"/>
    </row>
    <row r="5035" spans="1:11" x14ac:dyDescent="0.25">
      <c r="A5035" s="148"/>
      <c r="B5035" s="148"/>
      <c r="C5035" s="148"/>
      <c r="D5035" s="148"/>
      <c r="E5035" s="141"/>
      <c r="F5035" s="141"/>
      <c r="G5035" s="141"/>
      <c r="H5035" s="141"/>
      <c r="I5035" s="141"/>
      <c r="J5035" s="141"/>
      <c r="K5035" s="141"/>
    </row>
    <row r="5036" spans="1:11" x14ac:dyDescent="0.25">
      <c r="A5036" s="148"/>
      <c r="B5036" s="148"/>
      <c r="C5036" s="148"/>
      <c r="D5036" s="148"/>
      <c r="E5036" s="141"/>
      <c r="F5036" s="141"/>
      <c r="G5036" s="141"/>
      <c r="H5036" s="141"/>
      <c r="I5036" s="141"/>
      <c r="J5036" s="141"/>
      <c r="K5036" s="141"/>
    </row>
    <row r="5037" spans="1:11" x14ac:dyDescent="0.25">
      <c r="A5037" s="148"/>
      <c r="B5037" s="148"/>
      <c r="C5037" s="148"/>
      <c r="D5037" s="148"/>
      <c r="E5037" s="141"/>
      <c r="F5037" s="141"/>
      <c r="G5037" s="141"/>
      <c r="H5037" s="141"/>
      <c r="I5037" s="141"/>
      <c r="J5037" s="141"/>
      <c r="K5037" s="141"/>
    </row>
    <row r="5038" spans="1:11" x14ac:dyDescent="0.25">
      <c r="A5038" s="148"/>
      <c r="B5038" s="148"/>
      <c r="C5038" s="148"/>
      <c r="D5038" s="148"/>
      <c r="E5038" s="141"/>
      <c r="F5038" s="141"/>
      <c r="G5038" s="141"/>
      <c r="H5038" s="141"/>
      <c r="I5038" s="141"/>
      <c r="J5038" s="141"/>
      <c r="K5038" s="141"/>
    </row>
    <row r="5039" spans="1:11" x14ac:dyDescent="0.25">
      <c r="A5039" s="148"/>
      <c r="B5039" s="148"/>
      <c r="C5039" s="148"/>
      <c r="D5039" s="148"/>
      <c r="E5039" s="141"/>
      <c r="F5039" s="141"/>
      <c r="G5039" s="141"/>
      <c r="H5039" s="141"/>
      <c r="I5039" s="141"/>
      <c r="J5039" s="141"/>
      <c r="K5039" s="141"/>
    </row>
    <row r="5040" spans="1:11" x14ac:dyDescent="0.25">
      <c r="A5040" s="148"/>
      <c r="B5040" s="148"/>
      <c r="C5040" s="148"/>
      <c r="D5040" s="148"/>
      <c r="E5040" s="141"/>
      <c r="F5040" s="141"/>
      <c r="G5040" s="141"/>
      <c r="H5040" s="141"/>
      <c r="I5040" s="141"/>
      <c r="J5040" s="141"/>
      <c r="K5040" s="141"/>
    </row>
    <row r="5041" spans="1:11" x14ac:dyDescent="0.25">
      <c r="A5041" s="148"/>
      <c r="B5041" s="148"/>
      <c r="C5041" s="148"/>
      <c r="D5041" s="148"/>
      <c r="E5041" s="141"/>
      <c r="F5041" s="141"/>
      <c r="G5041" s="141"/>
      <c r="H5041" s="141"/>
      <c r="I5041" s="141"/>
      <c r="J5041" s="141"/>
      <c r="K5041" s="141"/>
    </row>
    <row r="5042" spans="1:11" x14ac:dyDescent="0.25">
      <c r="A5042" s="148"/>
      <c r="B5042" s="148"/>
      <c r="C5042" s="148"/>
      <c r="D5042" s="148"/>
      <c r="E5042" s="141"/>
      <c r="F5042" s="141"/>
      <c r="G5042" s="141"/>
      <c r="H5042" s="141"/>
      <c r="I5042" s="141"/>
      <c r="J5042" s="141"/>
      <c r="K5042" s="141"/>
    </row>
    <row r="5043" spans="1:11" x14ac:dyDescent="0.25">
      <c r="A5043" s="148"/>
      <c r="B5043" s="148"/>
      <c r="C5043" s="148"/>
      <c r="D5043" s="148"/>
      <c r="E5043" s="141"/>
      <c r="F5043" s="141"/>
      <c r="G5043" s="141"/>
      <c r="H5043" s="141"/>
      <c r="I5043" s="141"/>
      <c r="J5043" s="141"/>
      <c r="K5043" s="141"/>
    </row>
    <row r="5044" spans="1:11" x14ac:dyDescent="0.25">
      <c r="A5044" s="148"/>
      <c r="B5044" s="148"/>
      <c r="C5044" s="148"/>
      <c r="D5044" s="148"/>
      <c r="E5044" s="141"/>
      <c r="F5044" s="141"/>
      <c r="G5044" s="141"/>
      <c r="H5044" s="141"/>
      <c r="I5044" s="141"/>
      <c r="J5044" s="141"/>
      <c r="K5044" s="141"/>
    </row>
    <row r="5045" spans="1:11" x14ac:dyDescent="0.25">
      <c r="A5045" s="148"/>
      <c r="B5045" s="148"/>
      <c r="C5045" s="148"/>
      <c r="D5045" s="148"/>
      <c r="E5045" s="141"/>
      <c r="F5045" s="141"/>
      <c r="G5045" s="141"/>
      <c r="H5045" s="141"/>
      <c r="I5045" s="141"/>
      <c r="J5045" s="141"/>
      <c r="K5045" s="141"/>
    </row>
    <row r="5046" spans="1:11" x14ac:dyDescent="0.25">
      <c r="A5046" s="148"/>
      <c r="B5046" s="148"/>
      <c r="C5046" s="148"/>
      <c r="D5046" s="148"/>
      <c r="E5046" s="141"/>
      <c r="F5046" s="141"/>
      <c r="G5046" s="141"/>
      <c r="H5046" s="141"/>
      <c r="I5046" s="141"/>
      <c r="J5046" s="141"/>
      <c r="K5046" s="141"/>
    </row>
    <row r="5047" spans="1:11" x14ac:dyDescent="0.25">
      <c r="A5047" s="148"/>
      <c r="B5047" s="148"/>
      <c r="C5047" s="148"/>
      <c r="D5047" s="148"/>
      <c r="E5047" s="141"/>
      <c r="F5047" s="141"/>
      <c r="G5047" s="141"/>
      <c r="H5047" s="141"/>
      <c r="I5047" s="141"/>
      <c r="J5047" s="141"/>
      <c r="K5047" s="141"/>
    </row>
    <row r="5048" spans="1:11" x14ac:dyDescent="0.25">
      <c r="A5048" s="148"/>
      <c r="B5048" s="148"/>
      <c r="C5048" s="148"/>
      <c r="D5048" s="148"/>
      <c r="E5048" s="141"/>
      <c r="F5048" s="141"/>
      <c r="G5048" s="141"/>
      <c r="H5048" s="141"/>
      <c r="I5048" s="141"/>
      <c r="J5048" s="141"/>
      <c r="K5048" s="141"/>
    </row>
    <row r="5049" spans="1:11" x14ac:dyDescent="0.25">
      <c r="A5049" s="148"/>
      <c r="B5049" s="148"/>
      <c r="C5049" s="148"/>
      <c r="D5049" s="148"/>
      <c r="E5049" s="141"/>
      <c r="F5049" s="141"/>
      <c r="G5049" s="141"/>
      <c r="H5049" s="141"/>
      <c r="I5049" s="141"/>
      <c r="J5049" s="141"/>
      <c r="K5049" s="141"/>
    </row>
    <row r="5050" spans="1:11" x14ac:dyDescent="0.25">
      <c r="A5050" s="148"/>
      <c r="B5050" s="148"/>
      <c r="C5050" s="148"/>
      <c r="D5050" s="148"/>
      <c r="E5050" s="141"/>
      <c r="F5050" s="141"/>
      <c r="G5050" s="141"/>
      <c r="H5050" s="141"/>
      <c r="I5050" s="141"/>
      <c r="J5050" s="141"/>
      <c r="K5050" s="141"/>
    </row>
    <row r="5051" spans="1:11" x14ac:dyDescent="0.25">
      <c r="A5051" s="148"/>
      <c r="B5051" s="148"/>
      <c r="C5051" s="148"/>
      <c r="D5051" s="148"/>
      <c r="E5051" s="141"/>
      <c r="F5051" s="141"/>
      <c r="G5051" s="141"/>
      <c r="H5051" s="141"/>
      <c r="I5051" s="141"/>
      <c r="J5051" s="141"/>
      <c r="K5051" s="141"/>
    </row>
    <row r="5052" spans="1:11" x14ac:dyDescent="0.25">
      <c r="A5052" s="148"/>
      <c r="B5052" s="148"/>
      <c r="C5052" s="148"/>
      <c r="D5052" s="148"/>
      <c r="E5052" s="141"/>
      <c r="F5052" s="141"/>
      <c r="G5052" s="141"/>
      <c r="H5052" s="141"/>
      <c r="I5052" s="141"/>
      <c r="J5052" s="141"/>
      <c r="K5052" s="141"/>
    </row>
    <row r="5053" spans="1:11" x14ac:dyDescent="0.25">
      <c r="A5053" s="148"/>
      <c r="B5053" s="148"/>
      <c r="C5053" s="148"/>
      <c r="D5053" s="148"/>
      <c r="E5053" s="141"/>
      <c r="F5053" s="141"/>
      <c r="G5053" s="141"/>
      <c r="H5053" s="141"/>
      <c r="I5053" s="141"/>
      <c r="J5053" s="141"/>
      <c r="K5053" s="141"/>
    </row>
    <row r="5054" spans="1:11" x14ac:dyDescent="0.25">
      <c r="A5054" s="148"/>
      <c r="B5054" s="148"/>
      <c r="C5054" s="148"/>
      <c r="D5054" s="148"/>
      <c r="E5054" s="141"/>
      <c r="F5054" s="141"/>
      <c r="G5054" s="141"/>
      <c r="H5054" s="141"/>
      <c r="I5054" s="141"/>
      <c r="J5054" s="141"/>
      <c r="K5054" s="141"/>
    </row>
    <row r="5055" spans="1:11" x14ac:dyDescent="0.25">
      <c r="A5055" s="148"/>
      <c r="B5055" s="148"/>
      <c r="C5055" s="148"/>
      <c r="D5055" s="148"/>
      <c r="E5055" s="141"/>
      <c r="F5055" s="141"/>
      <c r="G5055" s="141"/>
      <c r="H5055" s="141"/>
      <c r="I5055" s="141"/>
      <c r="J5055" s="141"/>
      <c r="K5055" s="141"/>
    </row>
    <row r="5056" spans="1:11" x14ac:dyDescent="0.25">
      <c r="A5056" s="148"/>
      <c r="B5056" s="148"/>
      <c r="C5056" s="148"/>
      <c r="D5056" s="148"/>
      <c r="E5056" s="141"/>
      <c r="F5056" s="141"/>
      <c r="G5056" s="141"/>
      <c r="H5056" s="141"/>
      <c r="I5056" s="141"/>
      <c r="J5056" s="141"/>
      <c r="K5056" s="141"/>
    </row>
    <row r="5057" spans="1:11" x14ac:dyDescent="0.25">
      <c r="A5057" s="148"/>
      <c r="B5057" s="148"/>
      <c r="C5057" s="148"/>
      <c r="D5057" s="148"/>
      <c r="E5057" s="141"/>
      <c r="F5057" s="141"/>
      <c r="G5057" s="141"/>
      <c r="H5057" s="141"/>
      <c r="I5057" s="141"/>
      <c r="J5057" s="141"/>
      <c r="K5057" s="141"/>
    </row>
    <row r="5058" spans="1:11" x14ac:dyDescent="0.25">
      <c r="A5058" s="148"/>
      <c r="B5058" s="148"/>
      <c r="C5058" s="148"/>
      <c r="D5058" s="148"/>
      <c r="E5058" s="141"/>
      <c r="F5058" s="141"/>
      <c r="G5058" s="141"/>
      <c r="H5058" s="141"/>
      <c r="I5058" s="141"/>
      <c r="J5058" s="141"/>
      <c r="K5058" s="141"/>
    </row>
    <row r="5059" spans="1:11" x14ac:dyDescent="0.25">
      <c r="A5059" s="148"/>
      <c r="B5059" s="148"/>
      <c r="C5059" s="148"/>
      <c r="D5059" s="148"/>
      <c r="E5059" s="141"/>
      <c r="F5059" s="141"/>
      <c r="G5059" s="141"/>
      <c r="H5059" s="141"/>
      <c r="I5059" s="141"/>
      <c r="J5059" s="141"/>
      <c r="K5059" s="141"/>
    </row>
    <row r="5060" spans="1:11" x14ac:dyDescent="0.25">
      <c r="A5060" s="148"/>
      <c r="B5060" s="148"/>
      <c r="C5060" s="148"/>
      <c r="D5060" s="148"/>
      <c r="E5060" s="141"/>
      <c r="F5060" s="141"/>
      <c r="G5060" s="141"/>
      <c r="H5060" s="141"/>
      <c r="I5060" s="141"/>
      <c r="J5060" s="141"/>
      <c r="K5060" s="141"/>
    </row>
    <row r="5061" spans="1:11" x14ac:dyDescent="0.25">
      <c r="A5061" s="148"/>
      <c r="B5061" s="148"/>
      <c r="C5061" s="148"/>
      <c r="D5061" s="148"/>
      <c r="E5061" s="141"/>
      <c r="F5061" s="141"/>
      <c r="G5061" s="141"/>
      <c r="H5061" s="141"/>
      <c r="I5061" s="141"/>
      <c r="J5061" s="141"/>
      <c r="K5061" s="141"/>
    </row>
    <row r="5062" spans="1:11" x14ac:dyDescent="0.25">
      <c r="A5062" s="148"/>
      <c r="B5062" s="148"/>
      <c r="C5062" s="148"/>
      <c r="D5062" s="148"/>
      <c r="E5062" s="141"/>
      <c r="F5062" s="141"/>
      <c r="G5062" s="141"/>
      <c r="H5062" s="141"/>
      <c r="I5062" s="141"/>
      <c r="J5062" s="141"/>
      <c r="K5062" s="141"/>
    </row>
    <row r="5063" spans="1:11" x14ac:dyDescent="0.25">
      <c r="A5063" s="148"/>
      <c r="B5063" s="148"/>
      <c r="C5063" s="148"/>
      <c r="D5063" s="148"/>
      <c r="E5063" s="141"/>
      <c r="F5063" s="141"/>
      <c r="G5063" s="141"/>
      <c r="H5063" s="141"/>
      <c r="I5063" s="141"/>
      <c r="J5063" s="141"/>
      <c r="K5063" s="141"/>
    </row>
    <row r="5064" spans="1:11" x14ac:dyDescent="0.25">
      <c r="A5064" s="148"/>
      <c r="B5064" s="148"/>
      <c r="C5064" s="148"/>
      <c r="D5064" s="148"/>
      <c r="E5064" s="141"/>
      <c r="F5064" s="141"/>
      <c r="G5064" s="141"/>
      <c r="H5064" s="141"/>
      <c r="I5064" s="141"/>
      <c r="J5064" s="141"/>
      <c r="K5064" s="141"/>
    </row>
    <row r="5065" spans="1:11" x14ac:dyDescent="0.25">
      <c r="A5065" s="148"/>
      <c r="B5065" s="148"/>
      <c r="C5065" s="148"/>
      <c r="D5065" s="148"/>
      <c r="E5065" s="141"/>
      <c r="F5065" s="141"/>
      <c r="G5065" s="141"/>
      <c r="H5065" s="141"/>
      <c r="I5065" s="141"/>
      <c r="J5065" s="141"/>
      <c r="K5065" s="141"/>
    </row>
    <row r="5066" spans="1:11" x14ac:dyDescent="0.25">
      <c r="A5066" s="148"/>
      <c r="B5066" s="148"/>
      <c r="C5066" s="148"/>
      <c r="D5066" s="148"/>
      <c r="E5066" s="141"/>
      <c r="F5066" s="141"/>
      <c r="G5066" s="141"/>
      <c r="H5066" s="141"/>
      <c r="I5066" s="141"/>
      <c r="J5066" s="141"/>
      <c r="K5066" s="141"/>
    </row>
    <row r="5067" spans="1:11" x14ac:dyDescent="0.25">
      <c r="A5067" s="148"/>
      <c r="B5067" s="148"/>
      <c r="C5067" s="148"/>
      <c r="D5067" s="148"/>
      <c r="E5067" s="141"/>
      <c r="F5067" s="141"/>
      <c r="G5067" s="141"/>
      <c r="H5067" s="141"/>
      <c r="I5067" s="141"/>
      <c r="J5067" s="141"/>
      <c r="K5067" s="141"/>
    </row>
    <row r="5068" spans="1:11" x14ac:dyDescent="0.25">
      <c r="A5068" s="148"/>
      <c r="B5068" s="148"/>
      <c r="C5068" s="148"/>
      <c r="D5068" s="148"/>
      <c r="E5068" s="141"/>
      <c r="F5068" s="141"/>
      <c r="G5068" s="141"/>
      <c r="H5068" s="141"/>
      <c r="I5068" s="141"/>
      <c r="J5068" s="141"/>
      <c r="K5068" s="141"/>
    </row>
    <row r="5069" spans="1:11" x14ac:dyDescent="0.25">
      <c r="A5069" s="148"/>
      <c r="B5069" s="148"/>
      <c r="C5069" s="148"/>
      <c r="D5069" s="148"/>
      <c r="E5069" s="141"/>
      <c r="F5069" s="141"/>
      <c r="G5069" s="141"/>
      <c r="H5069" s="141"/>
      <c r="I5069" s="141"/>
      <c r="J5069" s="141"/>
      <c r="K5069" s="141"/>
    </row>
    <row r="5070" spans="1:11" x14ac:dyDescent="0.25">
      <c r="A5070" s="148"/>
      <c r="B5070" s="148"/>
      <c r="C5070" s="148"/>
      <c r="D5070" s="148"/>
      <c r="E5070" s="141"/>
      <c r="F5070" s="141"/>
      <c r="G5070" s="141"/>
      <c r="H5070" s="141"/>
      <c r="I5070" s="141"/>
      <c r="J5070" s="141"/>
      <c r="K5070" s="141"/>
    </row>
    <row r="5071" spans="1:11" x14ac:dyDescent="0.25">
      <c r="A5071" s="148"/>
      <c r="B5071" s="148"/>
      <c r="C5071" s="148"/>
      <c r="D5071" s="148"/>
      <c r="E5071" s="141"/>
      <c r="F5071" s="141"/>
      <c r="G5071" s="141"/>
      <c r="H5071" s="141"/>
      <c r="I5071" s="141"/>
      <c r="J5071" s="141"/>
      <c r="K5071" s="141"/>
    </row>
    <row r="5072" spans="1:11" x14ac:dyDescent="0.25">
      <c r="A5072" s="148"/>
      <c r="B5072" s="148"/>
      <c r="C5072" s="148"/>
      <c r="D5072" s="148"/>
      <c r="E5072" s="141"/>
      <c r="F5072" s="141"/>
      <c r="G5072" s="141"/>
      <c r="H5072" s="141"/>
      <c r="I5072" s="141"/>
      <c r="J5072" s="141"/>
      <c r="K5072" s="141"/>
    </row>
    <row r="5073" spans="1:11" x14ac:dyDescent="0.25">
      <c r="A5073" s="148"/>
      <c r="B5073" s="148"/>
      <c r="C5073" s="148"/>
      <c r="D5073" s="148"/>
      <c r="E5073" s="141"/>
      <c r="F5073" s="141"/>
      <c r="G5073" s="141"/>
      <c r="H5073" s="141"/>
      <c r="I5073" s="141"/>
      <c r="J5073" s="141"/>
      <c r="K5073" s="141"/>
    </row>
    <row r="5074" spans="1:11" x14ac:dyDescent="0.25">
      <c r="A5074" s="148"/>
      <c r="B5074" s="148"/>
      <c r="C5074" s="148"/>
      <c r="D5074" s="148"/>
      <c r="E5074" s="141"/>
      <c r="F5074" s="141"/>
      <c r="G5074" s="141"/>
      <c r="H5074" s="141"/>
      <c r="I5074" s="141"/>
      <c r="J5074" s="141"/>
      <c r="K5074" s="141"/>
    </row>
    <row r="5075" spans="1:11" x14ac:dyDescent="0.25">
      <c r="A5075" s="148"/>
      <c r="B5075" s="148"/>
      <c r="C5075" s="148"/>
      <c r="D5075" s="148"/>
      <c r="E5075" s="141"/>
      <c r="F5075" s="141"/>
      <c r="G5075" s="141"/>
      <c r="H5075" s="141"/>
      <c r="I5075" s="141"/>
      <c r="J5075" s="141"/>
      <c r="K5075" s="141"/>
    </row>
    <row r="5076" spans="1:11" x14ac:dyDescent="0.25">
      <c r="A5076" s="148"/>
      <c r="B5076" s="148"/>
      <c r="C5076" s="148"/>
      <c r="D5076" s="148"/>
      <c r="E5076" s="141"/>
      <c r="F5076" s="141"/>
      <c r="G5076" s="141"/>
      <c r="H5076" s="141"/>
      <c r="I5076" s="141"/>
      <c r="J5076" s="141"/>
      <c r="K5076" s="141"/>
    </row>
    <row r="5077" spans="1:11" x14ac:dyDescent="0.25">
      <c r="A5077" s="148"/>
      <c r="B5077" s="148"/>
      <c r="C5077" s="148"/>
      <c r="D5077" s="148"/>
      <c r="E5077" s="141"/>
      <c r="F5077" s="141"/>
      <c r="G5077" s="141"/>
      <c r="H5077" s="141"/>
      <c r="I5077" s="141"/>
      <c r="J5077" s="141"/>
      <c r="K5077" s="141"/>
    </row>
    <row r="5078" spans="1:11" x14ac:dyDescent="0.25">
      <c r="A5078" s="148"/>
      <c r="B5078" s="148"/>
      <c r="C5078" s="148"/>
      <c r="D5078" s="148"/>
      <c r="E5078" s="141"/>
      <c r="F5078" s="141"/>
      <c r="G5078" s="141"/>
      <c r="H5078" s="141"/>
      <c r="I5078" s="141"/>
      <c r="J5078" s="141"/>
      <c r="K5078" s="141"/>
    </row>
    <row r="5079" spans="1:11" x14ac:dyDescent="0.25">
      <c r="A5079" s="148"/>
      <c r="B5079" s="148"/>
      <c r="C5079" s="148"/>
      <c r="D5079" s="148"/>
      <c r="E5079" s="141"/>
      <c r="F5079" s="141"/>
      <c r="G5079" s="141"/>
      <c r="H5079" s="141"/>
      <c r="I5079" s="141"/>
      <c r="J5079" s="141"/>
      <c r="K5079" s="141"/>
    </row>
    <row r="5080" spans="1:11" x14ac:dyDescent="0.25">
      <c r="A5080" s="148"/>
      <c r="B5080" s="148"/>
      <c r="C5080" s="148"/>
      <c r="D5080" s="148"/>
      <c r="E5080" s="141"/>
      <c r="F5080" s="141"/>
      <c r="G5080" s="141"/>
      <c r="H5080" s="141"/>
      <c r="I5080" s="141"/>
      <c r="J5080" s="141"/>
      <c r="K5080" s="141"/>
    </row>
    <row r="5081" spans="1:11" x14ac:dyDescent="0.25">
      <c r="A5081" s="148"/>
      <c r="B5081" s="148"/>
      <c r="C5081" s="148"/>
      <c r="D5081" s="148"/>
      <c r="E5081" s="141"/>
      <c r="F5081" s="141"/>
      <c r="G5081" s="141"/>
      <c r="H5081" s="141"/>
      <c r="I5081" s="141"/>
      <c r="J5081" s="141"/>
      <c r="K5081" s="141"/>
    </row>
    <row r="5082" spans="1:11" x14ac:dyDescent="0.25">
      <c r="A5082" s="148"/>
      <c r="B5082" s="148"/>
      <c r="C5082" s="148"/>
      <c r="D5082" s="148"/>
      <c r="E5082" s="141"/>
      <c r="F5082" s="141"/>
      <c r="G5082" s="141"/>
      <c r="H5082" s="141"/>
      <c r="I5082" s="141"/>
      <c r="J5082" s="141"/>
      <c r="K5082" s="141"/>
    </row>
    <row r="5083" spans="1:11" x14ac:dyDescent="0.25">
      <c r="A5083" s="148"/>
      <c r="B5083" s="148"/>
      <c r="C5083" s="148"/>
      <c r="D5083" s="148"/>
      <c r="E5083" s="141"/>
      <c r="F5083" s="141"/>
      <c r="G5083" s="141"/>
      <c r="H5083" s="141"/>
      <c r="I5083" s="141"/>
      <c r="J5083" s="141"/>
      <c r="K5083" s="141"/>
    </row>
    <row r="5084" spans="1:11" x14ac:dyDescent="0.25">
      <c r="A5084" s="148"/>
      <c r="B5084" s="148"/>
      <c r="C5084" s="148"/>
      <c r="D5084" s="148"/>
      <c r="E5084" s="141"/>
      <c r="F5084" s="141"/>
      <c r="G5084" s="141"/>
      <c r="H5084" s="141"/>
      <c r="I5084" s="141"/>
      <c r="J5084" s="141"/>
      <c r="K5084" s="141"/>
    </row>
    <row r="5085" spans="1:11" x14ac:dyDescent="0.25">
      <c r="A5085" s="148"/>
      <c r="B5085" s="148"/>
      <c r="C5085" s="148"/>
      <c r="D5085" s="148"/>
      <c r="E5085" s="141"/>
      <c r="F5085" s="141"/>
      <c r="G5085" s="141"/>
      <c r="H5085" s="141"/>
      <c r="I5085" s="141"/>
      <c r="J5085" s="141"/>
      <c r="K5085" s="141"/>
    </row>
    <row r="5086" spans="1:11" x14ac:dyDescent="0.25">
      <c r="A5086" s="148"/>
      <c r="B5086" s="148"/>
      <c r="C5086" s="148"/>
      <c r="D5086" s="148"/>
      <c r="E5086" s="141"/>
      <c r="F5086" s="141"/>
      <c r="G5086" s="141"/>
      <c r="H5086" s="141"/>
      <c r="I5086" s="141"/>
      <c r="J5086" s="141"/>
      <c r="K5086" s="141"/>
    </row>
    <row r="5087" spans="1:11" x14ac:dyDescent="0.25">
      <c r="A5087" s="148"/>
      <c r="B5087" s="148"/>
      <c r="C5087" s="148"/>
      <c r="D5087" s="148"/>
      <c r="E5087" s="141"/>
      <c r="F5087" s="141"/>
      <c r="G5087" s="141"/>
      <c r="H5087" s="141"/>
      <c r="I5087" s="141"/>
      <c r="J5087" s="141"/>
      <c r="K5087" s="141"/>
    </row>
    <row r="5088" spans="1:11" x14ac:dyDescent="0.25">
      <c r="A5088" s="148"/>
      <c r="B5088" s="148"/>
      <c r="C5088" s="148"/>
      <c r="D5088" s="148"/>
      <c r="E5088" s="141"/>
      <c r="F5088" s="141"/>
      <c r="G5088" s="141"/>
      <c r="H5088" s="141"/>
      <c r="I5088" s="141"/>
      <c r="J5088" s="141"/>
      <c r="K5088" s="141"/>
    </row>
    <row r="5089" spans="1:11" x14ac:dyDescent="0.25">
      <c r="A5089" s="148"/>
      <c r="B5089" s="148"/>
      <c r="C5089" s="148"/>
      <c r="D5089" s="148"/>
      <c r="E5089" s="141"/>
      <c r="F5089" s="141"/>
      <c r="G5089" s="141"/>
      <c r="H5089" s="141"/>
      <c r="I5089" s="141"/>
      <c r="J5089" s="141"/>
      <c r="K5089" s="141"/>
    </row>
    <row r="5090" spans="1:11" x14ac:dyDescent="0.25">
      <c r="A5090" s="148"/>
      <c r="B5090" s="148"/>
      <c r="C5090" s="148"/>
      <c r="D5090" s="148"/>
      <c r="E5090" s="141"/>
      <c r="F5090" s="141"/>
      <c r="G5090" s="141"/>
      <c r="H5090" s="141"/>
      <c r="I5090" s="141"/>
      <c r="J5090" s="141"/>
      <c r="K5090" s="141"/>
    </row>
    <row r="5091" spans="1:11" x14ac:dyDescent="0.25">
      <c r="A5091" s="148"/>
      <c r="B5091" s="148"/>
      <c r="C5091" s="148"/>
      <c r="D5091" s="148"/>
      <c r="E5091" s="141"/>
      <c r="F5091" s="141"/>
      <c r="G5091" s="141"/>
      <c r="H5091" s="141"/>
      <c r="I5091" s="141"/>
      <c r="J5091" s="141"/>
      <c r="K5091" s="141"/>
    </row>
    <row r="5092" spans="1:11" x14ac:dyDescent="0.25">
      <c r="A5092" s="148"/>
      <c r="B5092" s="148"/>
      <c r="C5092" s="148"/>
      <c r="D5092" s="148"/>
      <c r="E5092" s="141"/>
      <c r="F5092" s="141"/>
      <c r="G5092" s="141"/>
      <c r="H5092" s="141"/>
      <c r="I5092" s="141"/>
      <c r="J5092" s="141"/>
      <c r="K5092" s="141"/>
    </row>
    <row r="5093" spans="1:11" x14ac:dyDescent="0.25">
      <c r="A5093" s="148"/>
      <c r="B5093" s="148"/>
      <c r="C5093" s="148"/>
      <c r="D5093" s="148"/>
      <c r="E5093" s="141"/>
      <c r="F5093" s="141"/>
      <c r="G5093" s="141"/>
      <c r="H5093" s="141"/>
      <c r="I5093" s="141"/>
      <c r="J5093" s="141"/>
      <c r="K5093" s="141"/>
    </row>
    <row r="5094" spans="1:11" x14ac:dyDescent="0.25">
      <c r="A5094" s="148"/>
      <c r="B5094" s="148"/>
      <c r="C5094" s="148"/>
      <c r="D5094" s="148"/>
      <c r="E5094" s="141"/>
      <c r="F5094" s="141"/>
      <c r="G5094" s="141"/>
      <c r="H5094" s="141"/>
      <c r="I5094" s="141"/>
      <c r="J5094" s="141"/>
      <c r="K5094" s="141"/>
    </row>
    <row r="5095" spans="1:11" x14ac:dyDescent="0.25">
      <c r="A5095" s="148"/>
      <c r="B5095" s="148"/>
      <c r="C5095" s="148"/>
      <c r="D5095" s="148"/>
      <c r="E5095" s="141"/>
      <c r="F5095" s="141"/>
      <c r="G5095" s="141"/>
      <c r="H5095" s="141"/>
      <c r="I5095" s="141"/>
      <c r="J5095" s="141"/>
      <c r="K5095" s="141"/>
    </row>
    <row r="5096" spans="1:11" x14ac:dyDescent="0.25">
      <c r="A5096" s="148"/>
      <c r="B5096" s="148"/>
      <c r="C5096" s="148"/>
      <c r="D5096" s="148"/>
      <c r="E5096" s="141"/>
      <c r="F5096" s="141"/>
      <c r="G5096" s="141"/>
      <c r="H5096" s="141"/>
      <c r="I5096" s="141"/>
      <c r="J5096" s="141"/>
      <c r="K5096" s="141"/>
    </row>
    <row r="5097" spans="1:11" x14ac:dyDescent="0.25">
      <c r="A5097" s="148"/>
      <c r="B5097" s="148"/>
      <c r="C5097" s="148"/>
      <c r="D5097" s="148"/>
      <c r="E5097" s="141"/>
      <c r="F5097" s="141"/>
      <c r="G5097" s="141"/>
      <c r="H5097" s="141"/>
      <c r="I5097" s="141"/>
      <c r="J5097" s="141"/>
      <c r="K5097" s="141"/>
    </row>
    <row r="5098" spans="1:11" x14ac:dyDescent="0.25">
      <c r="A5098" s="148"/>
      <c r="B5098" s="148"/>
      <c r="C5098" s="148"/>
      <c r="D5098" s="148"/>
      <c r="E5098" s="141"/>
      <c r="F5098" s="141"/>
      <c r="G5098" s="141"/>
      <c r="H5098" s="141"/>
      <c r="I5098" s="141"/>
      <c r="J5098" s="141"/>
      <c r="K5098" s="141"/>
    </row>
    <row r="5099" spans="1:11" x14ac:dyDescent="0.25">
      <c r="A5099" s="148"/>
      <c r="B5099" s="148"/>
      <c r="C5099" s="148"/>
      <c r="D5099" s="148"/>
      <c r="E5099" s="141"/>
      <c r="F5099" s="141"/>
      <c r="G5099" s="141"/>
      <c r="H5099" s="141"/>
      <c r="I5099" s="141"/>
      <c r="J5099" s="141"/>
      <c r="K5099" s="141"/>
    </row>
    <row r="5100" spans="1:11" x14ac:dyDescent="0.25">
      <c r="A5100" s="148"/>
      <c r="B5100" s="148"/>
      <c r="C5100" s="148"/>
      <c r="D5100" s="148"/>
      <c r="E5100" s="141"/>
      <c r="F5100" s="141"/>
      <c r="G5100" s="141"/>
      <c r="H5100" s="141"/>
      <c r="I5100" s="141"/>
      <c r="J5100" s="141"/>
      <c r="K5100" s="141"/>
    </row>
    <row r="5101" spans="1:11" x14ac:dyDescent="0.25">
      <c r="A5101" s="148"/>
      <c r="B5101" s="148"/>
      <c r="C5101" s="148"/>
      <c r="D5101" s="148"/>
      <c r="E5101" s="141"/>
      <c r="F5101" s="141"/>
      <c r="G5101" s="141"/>
      <c r="H5101" s="141"/>
      <c r="I5101" s="141"/>
      <c r="J5101" s="141"/>
      <c r="K5101" s="141"/>
    </row>
    <row r="5102" spans="1:11" x14ac:dyDescent="0.25">
      <c r="A5102" s="148"/>
      <c r="B5102" s="148"/>
      <c r="C5102" s="148"/>
      <c r="D5102" s="148"/>
      <c r="E5102" s="141"/>
      <c r="F5102" s="141"/>
      <c r="G5102" s="141"/>
      <c r="H5102" s="141"/>
      <c r="I5102" s="141"/>
      <c r="J5102" s="141"/>
      <c r="K5102" s="141"/>
    </row>
    <row r="5103" spans="1:11" x14ac:dyDescent="0.25">
      <c r="A5103" s="148"/>
      <c r="B5103" s="148"/>
      <c r="C5103" s="148"/>
      <c r="D5103" s="148"/>
      <c r="E5103" s="141"/>
      <c r="F5103" s="141"/>
      <c r="G5103" s="141"/>
      <c r="H5103" s="141"/>
      <c r="I5103" s="141"/>
      <c r="J5103" s="141"/>
      <c r="K5103" s="141"/>
    </row>
    <row r="5104" spans="1:11" x14ac:dyDescent="0.25">
      <c r="A5104" s="148"/>
      <c r="B5104" s="148"/>
      <c r="C5104" s="148"/>
      <c r="D5104" s="148"/>
      <c r="E5104" s="141"/>
      <c r="F5104" s="141"/>
      <c r="G5104" s="141"/>
      <c r="H5104" s="141"/>
      <c r="I5104" s="141"/>
      <c r="J5104" s="141"/>
      <c r="K5104" s="141"/>
    </row>
    <row r="5105" spans="1:11" x14ac:dyDescent="0.25">
      <c r="A5105" s="148"/>
      <c r="B5105" s="148"/>
      <c r="C5105" s="148"/>
      <c r="D5105" s="148"/>
      <c r="E5105" s="141"/>
      <c r="F5105" s="141"/>
      <c r="G5105" s="141"/>
      <c r="H5105" s="141"/>
      <c r="I5105" s="141"/>
      <c r="J5105" s="141"/>
      <c r="K5105" s="141"/>
    </row>
    <row r="5106" spans="1:11" x14ac:dyDescent="0.25">
      <c r="A5106" s="148"/>
      <c r="B5106" s="148"/>
      <c r="C5106" s="148"/>
      <c r="D5106" s="148"/>
      <c r="E5106" s="141"/>
      <c r="F5106" s="141"/>
      <c r="G5106" s="141"/>
      <c r="H5106" s="141"/>
      <c r="I5106" s="141"/>
      <c r="J5106" s="141"/>
      <c r="K5106" s="141"/>
    </row>
    <row r="5107" spans="1:11" x14ac:dyDescent="0.25">
      <c r="A5107" s="148"/>
      <c r="B5107" s="148"/>
      <c r="C5107" s="148"/>
      <c r="D5107" s="148"/>
      <c r="E5107" s="141"/>
      <c r="F5107" s="141"/>
      <c r="G5107" s="141"/>
      <c r="H5107" s="141"/>
      <c r="I5107" s="141"/>
      <c r="J5107" s="141"/>
      <c r="K5107" s="141"/>
    </row>
    <row r="5108" spans="1:11" x14ac:dyDescent="0.25">
      <c r="A5108" s="148"/>
      <c r="B5108" s="148"/>
      <c r="C5108" s="148"/>
      <c r="D5108" s="148"/>
      <c r="E5108" s="141"/>
      <c r="F5108" s="141"/>
      <c r="G5108" s="141"/>
      <c r="H5108" s="141"/>
      <c r="I5108" s="141"/>
      <c r="J5108" s="141"/>
      <c r="K5108" s="141"/>
    </row>
    <row r="5109" spans="1:11" x14ac:dyDescent="0.25">
      <c r="A5109" s="148"/>
      <c r="B5109" s="148"/>
      <c r="C5109" s="148"/>
      <c r="D5109" s="148"/>
      <c r="E5109" s="141"/>
      <c r="F5109" s="141"/>
      <c r="G5109" s="141"/>
      <c r="H5109" s="141"/>
      <c r="I5109" s="141"/>
      <c r="J5109" s="141"/>
      <c r="K5109" s="141"/>
    </row>
    <row r="5110" spans="1:11" x14ac:dyDescent="0.25">
      <c r="A5110" s="148"/>
      <c r="B5110" s="148"/>
      <c r="C5110" s="148"/>
      <c r="D5110" s="148"/>
      <c r="E5110" s="141"/>
      <c r="F5110" s="141"/>
      <c r="G5110" s="141"/>
      <c r="H5110" s="141"/>
      <c r="I5110" s="141"/>
      <c r="J5110" s="141"/>
      <c r="K5110" s="141"/>
    </row>
    <row r="5111" spans="1:11" x14ac:dyDescent="0.25">
      <c r="A5111" s="148"/>
      <c r="B5111" s="148"/>
      <c r="C5111" s="148"/>
      <c r="D5111" s="148"/>
      <c r="E5111" s="141"/>
      <c r="F5111" s="141"/>
      <c r="G5111" s="141"/>
      <c r="H5111" s="141"/>
      <c r="I5111" s="141"/>
      <c r="J5111" s="141"/>
      <c r="K5111" s="141"/>
    </row>
    <row r="5112" spans="1:11" x14ac:dyDescent="0.25">
      <c r="A5112" s="148"/>
      <c r="B5112" s="148"/>
      <c r="C5112" s="148"/>
      <c r="D5112" s="148"/>
      <c r="E5112" s="141"/>
      <c r="F5112" s="141"/>
      <c r="G5112" s="141"/>
      <c r="H5112" s="141"/>
      <c r="I5112" s="141"/>
      <c r="J5112" s="141"/>
      <c r="K5112" s="141"/>
    </row>
    <row r="5113" spans="1:11" x14ac:dyDescent="0.25">
      <c r="A5113" s="148"/>
      <c r="B5113" s="148"/>
      <c r="C5113" s="148"/>
      <c r="D5113" s="148"/>
      <c r="E5113" s="141"/>
      <c r="F5113" s="141"/>
      <c r="G5113" s="141"/>
      <c r="H5113" s="141"/>
      <c r="I5113" s="141"/>
      <c r="J5113" s="141"/>
      <c r="K5113" s="141"/>
    </row>
    <row r="5114" spans="1:11" x14ac:dyDescent="0.25">
      <c r="A5114" s="148"/>
      <c r="B5114" s="148"/>
      <c r="C5114" s="148"/>
      <c r="D5114" s="148"/>
      <c r="E5114" s="141"/>
      <c r="F5114" s="141"/>
      <c r="G5114" s="141"/>
      <c r="H5114" s="141"/>
      <c r="I5114" s="141"/>
      <c r="J5114" s="141"/>
      <c r="K5114" s="141"/>
    </row>
    <row r="5115" spans="1:11" x14ac:dyDescent="0.25">
      <c r="A5115" s="148"/>
      <c r="B5115" s="148"/>
      <c r="C5115" s="148"/>
      <c r="D5115" s="148"/>
      <c r="E5115" s="141"/>
      <c r="F5115" s="141"/>
      <c r="G5115" s="141"/>
      <c r="H5115" s="141"/>
      <c r="I5115" s="141"/>
      <c r="J5115" s="141"/>
      <c r="K5115" s="141"/>
    </row>
    <row r="5116" spans="1:11" x14ac:dyDescent="0.25">
      <c r="A5116" s="148"/>
      <c r="B5116" s="148"/>
      <c r="C5116" s="148"/>
      <c r="D5116" s="148"/>
      <c r="E5116" s="141"/>
      <c r="F5116" s="141"/>
      <c r="G5116" s="141"/>
      <c r="H5116" s="141"/>
      <c r="I5116" s="141"/>
      <c r="J5116" s="141"/>
      <c r="K5116" s="141"/>
    </row>
    <row r="5117" spans="1:11" x14ac:dyDescent="0.25">
      <c r="A5117" s="148"/>
      <c r="B5117" s="148"/>
      <c r="C5117" s="148"/>
      <c r="D5117" s="148"/>
      <c r="E5117" s="141"/>
      <c r="F5117" s="141"/>
      <c r="G5117" s="141"/>
      <c r="H5117" s="141"/>
      <c r="I5117" s="141"/>
      <c r="J5117" s="141"/>
      <c r="K5117" s="141"/>
    </row>
    <row r="5118" spans="1:11" x14ac:dyDescent="0.25">
      <c r="A5118" s="148"/>
      <c r="B5118" s="148"/>
      <c r="C5118" s="148"/>
      <c r="D5118" s="148"/>
      <c r="E5118" s="141"/>
      <c r="F5118" s="141"/>
      <c r="G5118" s="141"/>
      <c r="H5118" s="141"/>
      <c r="I5118" s="141"/>
      <c r="J5118" s="141"/>
      <c r="K5118" s="141"/>
    </row>
    <row r="5119" spans="1:11" x14ac:dyDescent="0.25">
      <c r="A5119" s="148"/>
      <c r="B5119" s="148"/>
      <c r="C5119" s="148"/>
      <c r="D5119" s="148"/>
      <c r="E5119" s="141"/>
      <c r="F5119" s="141"/>
      <c r="G5119" s="141"/>
      <c r="H5119" s="141"/>
      <c r="I5119" s="141"/>
      <c r="J5119" s="141"/>
      <c r="K5119" s="141"/>
    </row>
    <row r="5120" spans="1:11" x14ac:dyDescent="0.25">
      <c r="A5120" s="148"/>
      <c r="B5120" s="148"/>
      <c r="C5120" s="148"/>
      <c r="D5120" s="148"/>
      <c r="E5120" s="141"/>
      <c r="F5120" s="141"/>
      <c r="G5120" s="141"/>
      <c r="H5120" s="141"/>
      <c r="I5120" s="141"/>
      <c r="J5120" s="141"/>
      <c r="K5120" s="141"/>
    </row>
    <row r="5121" spans="1:11" x14ac:dyDescent="0.25">
      <c r="A5121" s="148"/>
      <c r="B5121" s="148"/>
      <c r="C5121" s="148"/>
      <c r="D5121" s="148"/>
      <c r="E5121" s="141"/>
      <c r="F5121" s="141"/>
      <c r="G5121" s="141"/>
      <c r="H5121" s="141"/>
      <c r="I5121" s="141"/>
      <c r="J5121" s="141"/>
      <c r="K5121" s="141"/>
    </row>
    <row r="5122" spans="1:11" x14ac:dyDescent="0.25">
      <c r="A5122" s="148"/>
      <c r="B5122" s="148"/>
      <c r="C5122" s="148"/>
      <c r="D5122" s="148"/>
      <c r="E5122" s="141"/>
      <c r="F5122" s="141"/>
      <c r="G5122" s="141"/>
      <c r="H5122" s="141"/>
      <c r="I5122" s="141"/>
      <c r="J5122" s="141"/>
      <c r="K5122" s="141"/>
    </row>
    <row r="5123" spans="1:11" x14ac:dyDescent="0.25">
      <c r="A5123" s="148"/>
      <c r="B5123" s="148"/>
      <c r="C5123" s="148"/>
      <c r="D5123" s="148"/>
      <c r="E5123" s="141"/>
      <c r="F5123" s="141"/>
      <c r="G5123" s="141"/>
      <c r="H5123" s="141"/>
      <c r="I5123" s="141"/>
      <c r="J5123" s="141"/>
      <c r="K5123" s="141"/>
    </row>
    <row r="5124" spans="1:11" x14ac:dyDescent="0.25">
      <c r="A5124" s="148"/>
      <c r="B5124" s="148"/>
      <c r="C5124" s="148"/>
      <c r="D5124" s="148"/>
      <c r="E5124" s="141"/>
      <c r="F5124" s="141"/>
      <c r="G5124" s="141"/>
      <c r="H5124" s="141"/>
      <c r="I5124" s="141"/>
      <c r="J5124" s="141"/>
      <c r="K5124" s="141"/>
    </row>
    <row r="5125" spans="1:11" x14ac:dyDescent="0.25">
      <c r="A5125" s="148"/>
      <c r="B5125" s="148"/>
      <c r="C5125" s="148"/>
      <c r="D5125" s="148"/>
      <c r="E5125" s="141"/>
      <c r="F5125" s="141"/>
      <c r="G5125" s="141"/>
      <c r="H5125" s="141"/>
      <c r="I5125" s="141"/>
      <c r="J5125" s="141"/>
      <c r="K5125" s="141"/>
    </row>
    <row r="5126" spans="1:11" x14ac:dyDescent="0.25">
      <c r="A5126" s="148"/>
      <c r="B5126" s="148"/>
      <c r="C5126" s="148"/>
      <c r="D5126" s="148"/>
      <c r="E5126" s="141"/>
      <c r="F5126" s="141"/>
      <c r="G5126" s="141"/>
      <c r="H5126" s="141"/>
      <c r="I5126" s="141"/>
      <c r="J5126" s="141"/>
      <c r="K5126" s="141"/>
    </row>
    <row r="5127" spans="1:11" x14ac:dyDescent="0.25">
      <c r="A5127" s="148"/>
      <c r="B5127" s="148"/>
      <c r="C5127" s="148"/>
      <c r="D5127" s="148"/>
      <c r="E5127" s="141"/>
      <c r="F5127" s="141"/>
      <c r="G5127" s="141"/>
      <c r="H5127" s="141"/>
      <c r="I5127" s="141"/>
      <c r="J5127" s="141"/>
      <c r="K5127" s="141"/>
    </row>
    <row r="5128" spans="1:11" x14ac:dyDescent="0.25">
      <c r="A5128" s="148"/>
      <c r="B5128" s="148"/>
      <c r="C5128" s="148"/>
      <c r="D5128" s="148"/>
      <c r="E5128" s="141"/>
      <c r="F5128" s="141"/>
      <c r="G5128" s="141"/>
      <c r="H5128" s="141"/>
      <c r="I5128" s="141"/>
      <c r="J5128" s="141"/>
      <c r="K5128" s="141"/>
    </row>
    <row r="5129" spans="1:11" x14ac:dyDescent="0.25">
      <c r="A5129" s="148"/>
      <c r="B5129" s="148"/>
      <c r="C5129" s="148"/>
      <c r="D5129" s="148"/>
      <c r="E5129" s="141"/>
      <c r="F5129" s="141"/>
      <c r="G5129" s="141"/>
      <c r="H5129" s="141"/>
      <c r="I5129" s="141"/>
      <c r="J5129" s="141"/>
      <c r="K5129" s="141"/>
    </row>
    <row r="5130" spans="1:11" x14ac:dyDescent="0.25">
      <c r="A5130" s="148"/>
      <c r="B5130" s="148"/>
      <c r="C5130" s="148"/>
      <c r="D5130" s="148"/>
      <c r="E5130" s="141"/>
      <c r="F5130" s="141"/>
      <c r="G5130" s="141"/>
      <c r="H5130" s="141"/>
      <c r="I5130" s="141"/>
      <c r="J5130" s="141"/>
      <c r="K5130" s="141"/>
    </row>
    <row r="5131" spans="1:11" x14ac:dyDescent="0.25">
      <c r="A5131" s="148"/>
      <c r="B5131" s="148"/>
      <c r="C5131" s="148"/>
      <c r="D5131" s="148"/>
      <c r="E5131" s="141"/>
      <c r="F5131" s="141"/>
      <c r="G5131" s="141"/>
      <c r="H5131" s="141"/>
      <c r="I5131" s="141"/>
      <c r="J5131" s="141"/>
      <c r="K5131" s="141"/>
    </row>
    <row r="5132" spans="1:11" x14ac:dyDescent="0.25">
      <c r="A5132" s="148"/>
      <c r="B5132" s="148"/>
      <c r="C5132" s="148"/>
      <c r="D5132" s="148"/>
      <c r="E5132" s="141"/>
      <c r="F5132" s="141"/>
      <c r="G5132" s="141"/>
      <c r="H5132" s="141"/>
      <c r="I5132" s="141"/>
      <c r="J5132" s="141"/>
      <c r="K5132" s="141"/>
    </row>
    <row r="5133" spans="1:11" x14ac:dyDescent="0.25">
      <c r="A5133" s="148"/>
      <c r="B5133" s="148"/>
      <c r="C5133" s="148"/>
      <c r="D5133" s="148"/>
      <c r="E5133" s="141"/>
      <c r="F5133" s="141"/>
      <c r="G5133" s="141"/>
      <c r="H5133" s="141"/>
      <c r="I5133" s="141"/>
      <c r="J5133" s="141"/>
      <c r="K5133" s="141"/>
    </row>
    <row r="5134" spans="1:11" x14ac:dyDescent="0.25">
      <c r="A5134" s="148"/>
      <c r="B5134" s="148"/>
      <c r="C5134" s="148"/>
      <c r="D5134" s="148"/>
      <c r="E5134" s="141"/>
      <c r="F5134" s="141"/>
      <c r="G5134" s="141"/>
      <c r="H5134" s="141"/>
      <c r="I5134" s="141"/>
      <c r="J5134" s="141"/>
      <c r="K5134" s="141"/>
    </row>
    <row r="5135" spans="1:11" x14ac:dyDescent="0.25">
      <c r="A5135" s="148"/>
      <c r="B5135" s="148"/>
      <c r="C5135" s="148"/>
      <c r="D5135" s="148"/>
      <c r="E5135" s="141"/>
      <c r="F5135" s="141"/>
      <c r="G5135" s="141"/>
      <c r="H5135" s="141"/>
      <c r="I5135" s="141"/>
      <c r="J5135" s="141"/>
      <c r="K5135" s="141"/>
    </row>
    <row r="5136" spans="1:11" x14ac:dyDescent="0.25">
      <c r="A5136" s="148"/>
      <c r="B5136" s="148"/>
      <c r="C5136" s="148"/>
      <c r="D5136" s="148"/>
      <c r="E5136" s="141"/>
      <c r="F5136" s="141"/>
      <c r="G5136" s="141"/>
      <c r="H5136" s="141"/>
      <c r="I5136" s="141"/>
      <c r="J5136" s="141"/>
      <c r="K5136" s="141"/>
    </row>
    <row r="5137" spans="1:11" x14ac:dyDescent="0.25">
      <c r="A5137" s="148"/>
      <c r="B5137" s="148"/>
      <c r="C5137" s="148"/>
      <c r="D5137" s="148"/>
      <c r="E5137" s="141"/>
      <c r="F5137" s="141"/>
      <c r="G5137" s="141"/>
      <c r="H5137" s="141"/>
      <c r="I5137" s="141"/>
      <c r="J5137" s="141"/>
      <c r="K5137" s="141"/>
    </row>
    <row r="5138" spans="1:11" x14ac:dyDescent="0.25">
      <c r="A5138" s="148"/>
      <c r="B5138" s="148"/>
      <c r="C5138" s="148"/>
      <c r="D5138" s="148"/>
      <c r="E5138" s="141"/>
      <c r="F5138" s="141"/>
      <c r="G5138" s="141"/>
      <c r="H5138" s="141"/>
      <c r="I5138" s="141"/>
      <c r="J5138" s="141"/>
      <c r="K5138" s="141"/>
    </row>
    <row r="5139" spans="1:11" x14ac:dyDescent="0.25">
      <c r="A5139" s="148"/>
      <c r="B5139" s="148"/>
      <c r="C5139" s="148"/>
      <c r="D5139" s="148"/>
      <c r="E5139" s="141"/>
      <c r="F5139" s="141"/>
      <c r="G5139" s="141"/>
      <c r="H5139" s="141"/>
      <c r="I5139" s="141"/>
      <c r="J5139" s="141"/>
      <c r="K5139" s="141"/>
    </row>
    <row r="5140" spans="1:11" x14ac:dyDescent="0.25">
      <c r="A5140" s="148"/>
      <c r="B5140" s="148"/>
      <c r="C5140" s="148"/>
      <c r="D5140" s="148"/>
      <c r="E5140" s="141"/>
      <c r="F5140" s="141"/>
      <c r="G5140" s="141"/>
      <c r="H5140" s="141"/>
      <c r="I5140" s="141"/>
      <c r="J5140" s="141"/>
      <c r="K5140" s="141"/>
    </row>
    <row r="5141" spans="1:11" x14ac:dyDescent="0.25">
      <c r="A5141" s="148"/>
      <c r="B5141" s="148"/>
      <c r="C5141" s="148"/>
      <c r="D5141" s="148"/>
      <c r="E5141" s="141"/>
      <c r="F5141" s="141"/>
      <c r="G5141" s="141"/>
      <c r="H5141" s="141"/>
      <c r="I5141" s="141"/>
      <c r="J5141" s="141"/>
      <c r="K5141" s="141"/>
    </row>
    <row r="5142" spans="1:11" x14ac:dyDescent="0.25">
      <c r="A5142" s="148"/>
      <c r="B5142" s="148"/>
      <c r="C5142" s="148"/>
      <c r="D5142" s="148"/>
      <c r="E5142" s="141"/>
      <c r="F5142" s="141"/>
      <c r="G5142" s="141"/>
      <c r="H5142" s="141"/>
      <c r="I5142" s="141"/>
      <c r="J5142" s="141"/>
      <c r="K5142" s="141"/>
    </row>
    <row r="5143" spans="1:11" x14ac:dyDescent="0.25">
      <c r="A5143" s="148"/>
      <c r="B5143" s="148"/>
      <c r="C5143" s="148"/>
      <c r="D5143" s="148"/>
      <c r="E5143" s="141"/>
      <c r="F5143" s="141"/>
      <c r="G5143" s="141"/>
      <c r="H5143" s="141"/>
      <c r="I5143" s="141"/>
      <c r="J5143" s="141"/>
      <c r="K5143" s="141"/>
    </row>
    <row r="5144" spans="1:11" x14ac:dyDescent="0.25">
      <c r="A5144" s="148"/>
      <c r="B5144" s="148"/>
      <c r="C5144" s="148"/>
      <c r="D5144" s="148"/>
      <c r="E5144" s="141"/>
      <c r="F5144" s="141"/>
      <c r="G5144" s="141"/>
      <c r="H5144" s="141"/>
      <c r="I5144" s="141"/>
      <c r="J5144" s="141"/>
      <c r="K5144" s="141"/>
    </row>
    <row r="5145" spans="1:11" x14ac:dyDescent="0.25">
      <c r="A5145" s="148"/>
      <c r="B5145" s="148"/>
      <c r="C5145" s="148"/>
      <c r="D5145" s="148"/>
      <c r="E5145" s="141"/>
      <c r="F5145" s="141"/>
      <c r="G5145" s="141"/>
      <c r="H5145" s="141"/>
      <c r="I5145" s="141"/>
      <c r="J5145" s="141"/>
      <c r="K5145" s="141"/>
    </row>
    <row r="5146" spans="1:11" x14ac:dyDescent="0.25">
      <c r="A5146" s="148"/>
      <c r="B5146" s="148"/>
      <c r="C5146" s="148"/>
      <c r="D5146" s="148"/>
      <c r="E5146" s="141"/>
      <c r="F5146" s="141"/>
      <c r="G5146" s="141"/>
      <c r="H5146" s="141"/>
      <c r="I5146" s="141"/>
      <c r="J5146" s="141"/>
      <c r="K5146" s="141"/>
    </row>
    <row r="5147" spans="1:11" x14ac:dyDescent="0.25">
      <c r="A5147" s="148"/>
      <c r="B5147" s="148"/>
      <c r="C5147" s="148"/>
      <c r="D5147" s="148"/>
      <c r="E5147" s="141"/>
      <c r="F5147" s="141"/>
      <c r="G5147" s="141"/>
      <c r="H5147" s="141"/>
      <c r="I5147" s="141"/>
      <c r="J5147" s="141"/>
      <c r="K5147" s="141"/>
    </row>
    <row r="5148" spans="1:11" x14ac:dyDescent="0.25">
      <c r="A5148" s="148"/>
      <c r="B5148" s="148"/>
      <c r="C5148" s="148"/>
      <c r="D5148" s="148"/>
      <c r="E5148" s="141"/>
      <c r="F5148" s="141"/>
      <c r="G5148" s="141"/>
      <c r="H5148" s="141"/>
      <c r="I5148" s="141"/>
      <c r="J5148" s="141"/>
      <c r="K5148" s="141"/>
    </row>
    <row r="5149" spans="1:11" x14ac:dyDescent="0.25">
      <c r="A5149" s="148"/>
      <c r="B5149" s="148"/>
      <c r="C5149" s="148"/>
      <c r="D5149" s="148"/>
      <c r="E5149" s="141"/>
      <c r="F5149" s="141"/>
      <c r="G5149" s="141"/>
      <c r="H5149" s="141"/>
      <c r="I5149" s="141"/>
      <c r="J5149" s="141"/>
      <c r="K5149" s="141"/>
    </row>
    <row r="5150" spans="1:11" x14ac:dyDescent="0.25">
      <c r="A5150" s="148"/>
      <c r="B5150" s="148"/>
      <c r="C5150" s="148"/>
      <c r="D5150" s="148"/>
      <c r="E5150" s="141"/>
      <c r="F5150" s="141"/>
      <c r="G5150" s="141"/>
      <c r="H5150" s="141"/>
      <c r="I5150" s="141"/>
      <c r="J5150" s="141"/>
      <c r="K5150" s="141"/>
    </row>
    <row r="5151" spans="1:11" x14ac:dyDescent="0.25">
      <c r="A5151" s="148"/>
      <c r="B5151" s="148"/>
      <c r="C5151" s="148"/>
      <c r="D5151" s="148"/>
      <c r="E5151" s="141"/>
      <c r="F5151" s="141"/>
      <c r="G5151" s="141"/>
      <c r="H5151" s="141"/>
      <c r="I5151" s="141"/>
      <c r="J5151" s="141"/>
      <c r="K5151" s="141"/>
    </row>
    <row r="5152" spans="1:11" x14ac:dyDescent="0.25">
      <c r="A5152" s="148"/>
      <c r="B5152" s="148"/>
      <c r="C5152" s="148"/>
      <c r="D5152" s="148"/>
      <c r="E5152" s="141"/>
      <c r="F5152" s="141"/>
      <c r="G5152" s="141"/>
      <c r="H5152" s="141"/>
      <c r="I5152" s="141"/>
      <c r="J5152" s="141"/>
      <c r="K5152" s="141"/>
    </row>
    <row r="5153" spans="1:11" x14ac:dyDescent="0.25">
      <c r="A5153" s="148"/>
      <c r="B5153" s="148"/>
      <c r="C5153" s="148"/>
      <c r="D5153" s="148"/>
      <c r="E5153" s="141"/>
      <c r="F5153" s="141"/>
      <c r="G5153" s="141"/>
      <c r="H5153" s="141"/>
      <c r="I5153" s="141"/>
      <c r="J5153" s="141"/>
      <c r="K5153" s="141"/>
    </row>
    <row r="5154" spans="1:11" x14ac:dyDescent="0.25">
      <c r="A5154" s="148"/>
      <c r="B5154" s="148"/>
      <c r="C5154" s="148"/>
      <c r="D5154" s="148"/>
      <c r="E5154" s="141"/>
      <c r="F5154" s="141"/>
      <c r="G5154" s="141"/>
      <c r="H5154" s="141"/>
      <c r="I5154" s="141"/>
      <c r="J5154" s="141"/>
      <c r="K5154" s="141"/>
    </row>
    <row r="5155" spans="1:11" x14ac:dyDescent="0.25">
      <c r="A5155" s="148"/>
      <c r="B5155" s="148"/>
      <c r="C5155" s="148"/>
      <c r="D5155" s="148"/>
      <c r="E5155" s="141"/>
      <c r="F5155" s="141"/>
      <c r="G5155" s="141"/>
      <c r="H5155" s="141"/>
      <c r="I5155" s="141"/>
      <c r="J5155" s="141"/>
      <c r="K5155" s="141"/>
    </row>
    <row r="5156" spans="1:11" x14ac:dyDescent="0.25">
      <c r="A5156" s="148"/>
      <c r="B5156" s="148"/>
      <c r="C5156" s="148"/>
      <c r="D5156" s="148"/>
      <c r="E5156" s="141"/>
      <c r="F5156" s="141"/>
      <c r="G5156" s="141"/>
      <c r="H5156" s="141"/>
      <c r="I5156" s="141"/>
      <c r="J5156" s="141"/>
      <c r="K5156" s="141"/>
    </row>
    <row r="5157" spans="1:11" x14ac:dyDescent="0.25">
      <c r="A5157" s="148"/>
      <c r="B5157" s="148"/>
      <c r="C5157" s="148"/>
      <c r="D5157" s="148"/>
      <c r="E5157" s="141"/>
      <c r="F5157" s="141"/>
      <c r="G5157" s="141"/>
      <c r="H5157" s="141"/>
      <c r="I5157" s="141"/>
      <c r="J5157" s="141"/>
      <c r="K5157" s="141"/>
    </row>
    <row r="5158" spans="1:11" x14ac:dyDescent="0.25">
      <c r="A5158" s="148"/>
      <c r="B5158" s="148"/>
      <c r="C5158" s="148"/>
      <c r="D5158" s="148"/>
      <c r="E5158" s="141"/>
      <c r="F5158" s="141"/>
      <c r="G5158" s="141"/>
      <c r="H5158" s="141"/>
      <c r="I5158" s="141"/>
      <c r="J5158" s="141"/>
      <c r="K5158" s="141"/>
    </row>
    <row r="5159" spans="1:11" x14ac:dyDescent="0.25">
      <c r="A5159" s="148"/>
      <c r="B5159" s="148"/>
      <c r="C5159" s="148"/>
      <c r="D5159" s="148"/>
      <c r="E5159" s="141"/>
      <c r="F5159" s="141"/>
      <c r="G5159" s="141"/>
      <c r="H5159" s="141"/>
      <c r="I5159" s="141"/>
      <c r="J5159" s="141"/>
      <c r="K5159" s="141"/>
    </row>
    <row r="5160" spans="1:11" x14ac:dyDescent="0.25">
      <c r="A5160" s="148"/>
      <c r="B5160" s="148"/>
      <c r="C5160" s="148"/>
      <c r="D5160" s="148"/>
      <c r="E5160" s="141"/>
      <c r="F5160" s="141"/>
      <c r="G5160" s="141"/>
      <c r="H5160" s="141"/>
      <c r="I5160" s="141"/>
      <c r="J5160" s="141"/>
      <c r="K5160" s="141"/>
    </row>
    <row r="5161" spans="1:11" x14ac:dyDescent="0.25">
      <c r="A5161" s="148"/>
      <c r="B5161" s="148"/>
      <c r="C5161" s="148"/>
      <c r="D5161" s="148"/>
      <c r="E5161" s="141"/>
      <c r="F5161" s="141"/>
      <c r="G5161" s="141"/>
      <c r="H5161" s="141"/>
      <c r="I5161" s="141"/>
      <c r="J5161" s="141"/>
      <c r="K5161" s="141"/>
    </row>
    <row r="5162" spans="1:11" x14ac:dyDescent="0.25">
      <c r="A5162" s="148"/>
      <c r="B5162" s="148"/>
      <c r="C5162" s="148"/>
      <c r="D5162" s="148"/>
      <c r="E5162" s="141"/>
      <c r="F5162" s="141"/>
      <c r="G5162" s="141"/>
      <c r="H5162" s="141"/>
      <c r="I5162" s="141"/>
      <c r="J5162" s="141"/>
      <c r="K5162" s="141"/>
    </row>
    <row r="5163" spans="1:11" x14ac:dyDescent="0.25">
      <c r="A5163" s="148"/>
      <c r="B5163" s="148"/>
      <c r="C5163" s="148"/>
      <c r="D5163" s="148"/>
      <c r="E5163" s="141"/>
      <c r="F5163" s="141"/>
      <c r="G5163" s="141"/>
      <c r="H5163" s="141"/>
      <c r="I5163" s="141"/>
      <c r="J5163" s="141"/>
      <c r="K5163" s="141"/>
    </row>
    <row r="5164" spans="1:11" x14ac:dyDescent="0.25">
      <c r="A5164" s="148"/>
      <c r="B5164" s="148"/>
      <c r="C5164" s="148"/>
      <c r="D5164" s="148"/>
      <c r="E5164" s="141"/>
      <c r="F5164" s="141"/>
      <c r="G5164" s="141"/>
      <c r="H5164" s="141"/>
      <c r="I5164" s="141"/>
      <c r="J5164" s="141"/>
      <c r="K5164" s="141"/>
    </row>
    <row r="5165" spans="1:11" x14ac:dyDescent="0.25">
      <c r="A5165" s="148"/>
      <c r="B5165" s="148"/>
      <c r="C5165" s="148"/>
      <c r="D5165" s="148"/>
      <c r="E5165" s="141"/>
      <c r="F5165" s="141"/>
      <c r="G5165" s="141"/>
      <c r="H5165" s="141"/>
      <c r="I5165" s="141"/>
      <c r="J5165" s="141"/>
      <c r="K5165" s="141"/>
    </row>
    <row r="5166" spans="1:11" x14ac:dyDescent="0.25">
      <c r="A5166" s="148"/>
      <c r="B5166" s="148"/>
      <c r="C5166" s="148"/>
      <c r="D5166" s="148"/>
      <c r="E5166" s="141"/>
      <c r="F5166" s="141"/>
      <c r="G5166" s="141"/>
      <c r="H5166" s="141"/>
      <c r="I5166" s="141"/>
      <c r="J5166" s="141"/>
      <c r="K5166" s="141"/>
    </row>
    <row r="5167" spans="1:11" x14ac:dyDescent="0.25">
      <c r="A5167" s="148"/>
      <c r="B5167" s="148"/>
      <c r="C5167" s="148"/>
      <c r="D5167" s="148"/>
      <c r="E5167" s="141"/>
      <c r="F5167" s="141"/>
      <c r="G5167" s="141"/>
      <c r="H5167" s="141"/>
      <c r="I5167" s="141"/>
      <c r="J5167" s="141"/>
      <c r="K5167" s="141"/>
    </row>
    <row r="5168" spans="1:11" x14ac:dyDescent="0.25">
      <c r="A5168" s="148"/>
      <c r="B5168" s="148"/>
      <c r="C5168" s="148"/>
      <c r="D5168" s="148"/>
      <c r="E5168" s="141"/>
      <c r="F5168" s="141"/>
      <c r="G5168" s="141"/>
      <c r="H5168" s="141"/>
      <c r="I5168" s="141"/>
      <c r="J5168" s="141"/>
      <c r="K5168" s="141"/>
    </row>
    <row r="5169" spans="1:11" x14ac:dyDescent="0.25">
      <c r="A5169" s="148"/>
      <c r="B5169" s="148"/>
      <c r="C5169" s="148"/>
      <c r="D5169" s="148"/>
      <c r="E5169" s="141"/>
      <c r="F5169" s="141"/>
      <c r="G5169" s="141"/>
      <c r="H5169" s="141"/>
      <c r="I5169" s="141"/>
      <c r="J5169" s="141"/>
      <c r="K5169" s="141"/>
    </row>
    <row r="5170" spans="1:11" x14ac:dyDescent="0.25">
      <c r="A5170" s="148"/>
      <c r="B5170" s="148"/>
      <c r="C5170" s="148"/>
      <c r="D5170" s="148"/>
      <c r="E5170" s="141"/>
      <c r="F5170" s="141"/>
      <c r="G5170" s="141"/>
      <c r="H5170" s="141"/>
      <c r="I5170" s="141"/>
      <c r="J5170" s="141"/>
      <c r="K5170" s="141"/>
    </row>
    <row r="5171" spans="1:11" x14ac:dyDescent="0.25">
      <c r="A5171" s="148"/>
      <c r="B5171" s="148"/>
      <c r="C5171" s="148"/>
      <c r="D5171" s="148"/>
      <c r="E5171" s="141"/>
      <c r="F5171" s="141"/>
      <c r="G5171" s="141"/>
      <c r="H5171" s="141"/>
      <c r="I5171" s="141"/>
      <c r="J5171" s="141"/>
      <c r="K5171" s="141"/>
    </row>
    <row r="5172" spans="1:11" x14ac:dyDescent="0.25">
      <c r="A5172" s="148"/>
      <c r="B5172" s="148"/>
      <c r="C5172" s="148"/>
      <c r="D5172" s="148"/>
      <c r="E5172" s="141"/>
      <c r="F5172" s="141"/>
      <c r="G5172" s="141"/>
      <c r="H5172" s="141"/>
      <c r="I5172" s="141"/>
      <c r="J5172" s="141"/>
      <c r="K5172" s="141"/>
    </row>
    <row r="5173" spans="1:11" x14ac:dyDescent="0.25">
      <c r="A5173" s="148"/>
      <c r="B5173" s="148"/>
      <c r="C5173" s="148"/>
      <c r="D5173" s="148"/>
      <c r="E5173" s="141"/>
      <c r="F5173" s="141"/>
      <c r="G5173" s="141"/>
      <c r="H5173" s="141"/>
      <c r="I5173" s="141"/>
      <c r="J5173" s="141"/>
      <c r="K5173" s="141"/>
    </row>
    <row r="5174" spans="1:11" x14ac:dyDescent="0.25">
      <c r="A5174" s="148"/>
      <c r="B5174" s="148"/>
      <c r="C5174" s="148"/>
      <c r="D5174" s="148"/>
      <c r="E5174" s="141"/>
      <c r="F5174" s="141"/>
      <c r="G5174" s="141"/>
      <c r="H5174" s="141"/>
      <c r="I5174" s="141"/>
      <c r="J5174" s="141"/>
      <c r="K5174" s="141"/>
    </row>
    <row r="5175" spans="1:11" x14ac:dyDescent="0.25">
      <c r="A5175" s="148"/>
      <c r="B5175" s="148"/>
      <c r="C5175" s="148"/>
      <c r="D5175" s="148"/>
      <c r="E5175" s="141"/>
      <c r="F5175" s="141"/>
      <c r="G5175" s="141"/>
      <c r="H5175" s="141"/>
      <c r="I5175" s="141"/>
      <c r="J5175" s="141"/>
      <c r="K5175" s="141"/>
    </row>
    <row r="5176" spans="1:11" x14ac:dyDescent="0.25">
      <c r="A5176" s="148"/>
      <c r="B5176" s="148"/>
      <c r="C5176" s="148"/>
      <c r="D5176" s="148"/>
      <c r="E5176" s="141"/>
      <c r="F5176" s="141"/>
      <c r="G5176" s="141"/>
      <c r="H5176" s="141"/>
      <c r="I5176" s="141"/>
      <c r="J5176" s="141"/>
      <c r="K5176" s="141"/>
    </row>
    <row r="5177" spans="1:11" x14ac:dyDescent="0.25">
      <c r="A5177" s="148"/>
      <c r="B5177" s="148"/>
      <c r="C5177" s="148"/>
      <c r="D5177" s="148"/>
      <c r="E5177" s="141"/>
      <c r="F5177" s="141"/>
      <c r="G5177" s="141"/>
      <c r="H5177" s="141"/>
      <c r="I5177" s="141"/>
      <c r="J5177" s="141"/>
      <c r="K5177" s="141"/>
    </row>
    <row r="5178" spans="1:11" x14ac:dyDescent="0.25">
      <c r="A5178" s="148"/>
      <c r="B5178" s="148"/>
      <c r="C5178" s="148"/>
      <c r="D5178" s="148"/>
      <c r="E5178" s="141"/>
      <c r="F5178" s="141"/>
      <c r="G5178" s="141"/>
      <c r="H5178" s="141"/>
      <c r="I5178" s="141"/>
      <c r="J5178" s="141"/>
      <c r="K5178" s="141"/>
    </row>
    <row r="5179" spans="1:11" x14ac:dyDescent="0.25">
      <c r="A5179" s="148"/>
      <c r="B5179" s="148"/>
      <c r="C5179" s="148"/>
      <c r="D5179" s="148"/>
      <c r="E5179" s="141"/>
      <c r="F5179" s="141"/>
      <c r="G5179" s="141"/>
      <c r="H5179" s="141"/>
      <c r="I5179" s="141"/>
      <c r="J5179" s="141"/>
      <c r="K5179" s="141"/>
    </row>
    <row r="5180" spans="1:11" x14ac:dyDescent="0.25">
      <c r="A5180" s="148"/>
      <c r="B5180" s="148"/>
      <c r="C5180" s="148"/>
      <c r="D5180" s="148"/>
      <c r="E5180" s="141"/>
      <c r="F5180" s="141"/>
      <c r="G5180" s="141"/>
      <c r="H5180" s="141"/>
      <c r="I5180" s="141"/>
      <c r="J5180" s="141"/>
      <c r="K5180" s="141"/>
    </row>
    <row r="5181" spans="1:11" x14ac:dyDescent="0.25">
      <c r="A5181" s="148"/>
      <c r="B5181" s="148"/>
      <c r="C5181" s="148"/>
      <c r="D5181" s="148"/>
      <c r="E5181" s="141"/>
      <c r="F5181" s="141"/>
      <c r="G5181" s="141"/>
      <c r="H5181" s="141"/>
      <c r="I5181" s="141"/>
      <c r="J5181" s="141"/>
      <c r="K5181" s="141"/>
    </row>
    <row r="5182" spans="1:11" x14ac:dyDescent="0.25">
      <c r="A5182" s="148"/>
      <c r="B5182" s="148"/>
      <c r="C5182" s="148"/>
      <c r="D5182" s="148"/>
      <c r="E5182" s="141"/>
      <c r="F5182" s="141"/>
      <c r="G5182" s="141"/>
      <c r="H5182" s="141"/>
      <c r="I5182" s="141"/>
      <c r="J5182" s="141"/>
      <c r="K5182" s="141"/>
    </row>
    <row r="5183" spans="1:11" x14ac:dyDescent="0.25">
      <c r="A5183" s="148"/>
      <c r="B5183" s="148"/>
      <c r="C5183" s="148"/>
      <c r="D5183" s="148"/>
      <c r="E5183" s="141"/>
      <c r="F5183" s="141"/>
      <c r="G5183" s="141"/>
      <c r="H5183" s="141"/>
      <c r="I5183" s="141"/>
      <c r="J5183" s="141"/>
      <c r="K5183" s="141"/>
    </row>
    <row r="5184" spans="1:11" x14ac:dyDescent="0.25">
      <c r="A5184" s="148"/>
      <c r="B5184" s="148"/>
      <c r="C5184" s="148"/>
      <c r="D5184" s="148"/>
      <c r="E5184" s="141"/>
      <c r="F5184" s="141"/>
      <c r="G5184" s="141"/>
      <c r="H5184" s="141"/>
      <c r="I5184" s="141"/>
      <c r="J5184" s="141"/>
      <c r="K5184" s="141"/>
    </row>
    <row r="5185" spans="1:11" x14ac:dyDescent="0.25">
      <c r="A5185" s="148"/>
      <c r="B5185" s="148"/>
      <c r="C5185" s="148"/>
      <c r="D5185" s="148"/>
      <c r="E5185" s="141"/>
      <c r="F5185" s="141"/>
      <c r="G5185" s="141"/>
      <c r="H5185" s="141"/>
      <c r="I5185" s="141"/>
      <c r="J5185" s="141"/>
      <c r="K5185" s="141"/>
    </row>
    <row r="5186" spans="1:11" x14ac:dyDescent="0.25">
      <c r="A5186" s="148"/>
      <c r="B5186" s="148"/>
      <c r="C5186" s="148"/>
      <c r="D5186" s="148"/>
      <c r="E5186" s="141"/>
      <c r="F5186" s="141"/>
      <c r="G5186" s="141"/>
      <c r="H5186" s="141"/>
      <c r="I5186" s="141"/>
      <c r="J5186" s="141"/>
      <c r="K5186" s="141"/>
    </row>
    <row r="5187" spans="1:11" x14ac:dyDescent="0.25">
      <c r="A5187" s="148"/>
      <c r="B5187" s="148"/>
      <c r="C5187" s="148"/>
      <c r="D5187" s="148"/>
      <c r="E5187" s="141"/>
      <c r="F5187" s="141"/>
      <c r="G5187" s="141"/>
      <c r="H5187" s="141"/>
      <c r="I5187" s="141"/>
      <c r="J5187" s="141"/>
      <c r="K5187" s="141"/>
    </row>
    <row r="5188" spans="1:11" x14ac:dyDescent="0.25">
      <c r="A5188" s="148"/>
      <c r="B5188" s="148"/>
      <c r="C5188" s="148"/>
      <c r="D5188" s="148"/>
      <c r="E5188" s="141"/>
      <c r="F5188" s="141"/>
      <c r="G5188" s="141"/>
      <c r="H5188" s="141"/>
      <c r="I5188" s="141"/>
      <c r="J5188" s="141"/>
      <c r="K5188" s="141"/>
    </row>
    <row r="5189" spans="1:11" x14ac:dyDescent="0.25">
      <c r="A5189" s="148"/>
      <c r="B5189" s="148"/>
      <c r="C5189" s="148"/>
      <c r="D5189" s="148"/>
      <c r="E5189" s="141"/>
      <c r="F5189" s="141"/>
      <c r="G5189" s="141"/>
      <c r="H5189" s="141"/>
      <c r="I5189" s="141"/>
      <c r="J5189" s="141"/>
      <c r="K5189" s="141"/>
    </row>
    <row r="5190" spans="1:11" x14ac:dyDescent="0.25">
      <c r="A5190" s="148"/>
      <c r="B5190" s="148"/>
      <c r="C5190" s="148"/>
      <c r="D5190" s="148"/>
      <c r="E5190" s="141"/>
      <c r="F5190" s="141"/>
      <c r="G5190" s="141"/>
      <c r="H5190" s="141"/>
      <c r="I5190" s="141"/>
      <c r="J5190" s="141"/>
      <c r="K5190" s="141"/>
    </row>
    <row r="5191" spans="1:11" x14ac:dyDescent="0.25">
      <c r="A5191" s="148"/>
      <c r="B5191" s="148"/>
      <c r="C5191" s="148"/>
      <c r="D5191" s="148"/>
      <c r="E5191" s="141"/>
      <c r="F5191" s="141"/>
      <c r="G5191" s="141"/>
      <c r="H5191" s="141"/>
      <c r="I5191" s="141"/>
      <c r="J5191" s="141"/>
      <c r="K5191" s="141"/>
    </row>
    <row r="5192" spans="1:11" x14ac:dyDescent="0.25">
      <c r="A5192" s="148"/>
      <c r="B5192" s="148"/>
      <c r="C5192" s="148"/>
      <c r="D5192" s="148"/>
      <c r="E5192" s="141"/>
      <c r="F5192" s="141"/>
      <c r="G5192" s="141"/>
      <c r="H5192" s="141"/>
      <c r="I5192" s="141"/>
      <c r="J5192" s="141"/>
      <c r="K5192" s="141"/>
    </row>
    <row r="5193" spans="1:11" x14ac:dyDescent="0.25">
      <c r="A5193" s="148"/>
      <c r="B5193" s="148"/>
      <c r="C5193" s="148"/>
      <c r="D5193" s="148"/>
      <c r="E5193" s="141"/>
      <c r="F5193" s="141"/>
      <c r="G5193" s="141"/>
      <c r="H5193" s="141"/>
      <c r="I5193" s="141"/>
      <c r="J5193" s="141"/>
      <c r="K5193" s="141"/>
    </row>
    <row r="5194" spans="1:11" x14ac:dyDescent="0.25">
      <c r="A5194" s="148"/>
      <c r="B5194" s="148"/>
      <c r="C5194" s="148"/>
      <c r="D5194" s="148"/>
      <c r="E5194" s="141"/>
      <c r="F5194" s="141"/>
      <c r="G5194" s="141"/>
      <c r="H5194" s="141"/>
      <c r="I5194" s="141"/>
      <c r="J5194" s="141"/>
      <c r="K5194" s="141"/>
    </row>
    <row r="5195" spans="1:11" x14ac:dyDescent="0.25">
      <c r="A5195" s="148"/>
      <c r="B5195" s="148"/>
      <c r="C5195" s="148"/>
      <c r="D5195" s="148"/>
      <c r="E5195" s="141"/>
      <c r="F5195" s="141"/>
      <c r="G5195" s="141"/>
      <c r="H5195" s="141"/>
      <c r="I5195" s="141"/>
      <c r="J5195" s="141"/>
      <c r="K5195" s="141"/>
    </row>
    <row r="5196" spans="1:11" x14ac:dyDescent="0.25">
      <c r="A5196" s="148"/>
      <c r="B5196" s="148"/>
      <c r="C5196" s="148"/>
      <c r="D5196" s="148"/>
      <c r="E5196" s="141"/>
      <c r="F5196" s="141"/>
      <c r="G5196" s="141"/>
      <c r="H5196" s="141"/>
      <c r="I5196" s="141"/>
      <c r="J5196" s="141"/>
      <c r="K5196" s="141"/>
    </row>
    <row r="5197" spans="1:11" x14ac:dyDescent="0.25">
      <c r="A5197" s="148"/>
      <c r="B5197" s="148"/>
      <c r="C5197" s="148"/>
      <c r="D5197" s="148"/>
      <c r="E5197" s="141"/>
      <c r="F5197" s="141"/>
      <c r="G5197" s="141"/>
      <c r="H5197" s="141"/>
      <c r="I5197" s="141"/>
      <c r="J5197" s="141"/>
      <c r="K5197" s="141"/>
    </row>
    <row r="5198" spans="1:11" x14ac:dyDescent="0.25">
      <c r="A5198" s="148"/>
      <c r="B5198" s="148"/>
      <c r="C5198" s="148"/>
      <c r="D5198" s="148"/>
      <c r="E5198" s="141"/>
      <c r="F5198" s="141"/>
      <c r="G5198" s="141"/>
      <c r="H5198" s="141"/>
      <c r="I5198" s="141"/>
      <c r="J5198" s="141"/>
      <c r="K5198" s="141"/>
    </row>
    <row r="5199" spans="1:11" x14ac:dyDescent="0.25">
      <c r="A5199" s="148"/>
      <c r="B5199" s="148"/>
      <c r="C5199" s="148"/>
      <c r="D5199" s="148"/>
      <c r="E5199" s="141"/>
      <c r="F5199" s="141"/>
      <c r="G5199" s="141"/>
      <c r="H5199" s="141"/>
      <c r="I5199" s="141"/>
      <c r="J5199" s="141"/>
      <c r="K5199" s="141"/>
    </row>
    <row r="5200" spans="1:11" x14ac:dyDescent="0.25">
      <c r="A5200" s="148"/>
      <c r="B5200" s="148"/>
      <c r="C5200" s="148"/>
      <c r="D5200" s="148"/>
      <c r="E5200" s="141"/>
      <c r="F5200" s="141"/>
      <c r="G5200" s="141"/>
      <c r="H5200" s="141"/>
      <c r="I5200" s="141"/>
      <c r="J5200" s="141"/>
      <c r="K5200" s="141"/>
    </row>
    <row r="5201" spans="1:11" x14ac:dyDescent="0.25">
      <c r="A5201" s="148"/>
      <c r="B5201" s="148"/>
      <c r="C5201" s="148"/>
      <c r="D5201" s="148"/>
      <c r="E5201" s="141"/>
      <c r="F5201" s="141"/>
      <c r="G5201" s="141"/>
      <c r="H5201" s="141"/>
      <c r="I5201" s="141"/>
      <c r="J5201" s="141"/>
      <c r="K5201" s="141"/>
    </row>
    <row r="5202" spans="1:11" x14ac:dyDescent="0.25">
      <c r="A5202" s="148"/>
      <c r="B5202" s="148"/>
      <c r="C5202" s="148"/>
      <c r="D5202" s="148"/>
      <c r="E5202" s="141"/>
      <c r="F5202" s="141"/>
      <c r="G5202" s="141"/>
      <c r="H5202" s="141"/>
      <c r="I5202" s="141"/>
      <c r="J5202" s="141"/>
      <c r="K5202" s="141"/>
    </row>
    <row r="5203" spans="1:11" x14ac:dyDescent="0.25">
      <c r="A5203" s="148"/>
      <c r="B5203" s="148"/>
      <c r="C5203" s="148"/>
      <c r="D5203" s="148"/>
      <c r="E5203" s="141"/>
      <c r="F5203" s="141"/>
      <c r="G5203" s="141"/>
      <c r="H5203" s="141"/>
      <c r="I5203" s="141"/>
      <c r="J5203" s="141"/>
      <c r="K5203" s="141"/>
    </row>
    <row r="5204" spans="1:11" x14ac:dyDescent="0.25">
      <c r="A5204" s="148"/>
      <c r="B5204" s="148"/>
      <c r="C5204" s="148"/>
      <c r="D5204" s="148"/>
      <c r="E5204" s="141"/>
      <c r="F5204" s="141"/>
      <c r="G5204" s="141"/>
      <c r="H5204" s="141"/>
      <c r="I5204" s="141"/>
      <c r="J5204" s="141"/>
      <c r="K5204" s="141"/>
    </row>
    <row r="5205" spans="1:11" x14ac:dyDescent="0.25">
      <c r="A5205" s="148"/>
      <c r="B5205" s="148"/>
      <c r="C5205" s="148"/>
      <c r="D5205" s="148"/>
      <c r="E5205" s="141"/>
      <c r="F5205" s="141"/>
      <c r="G5205" s="141"/>
      <c r="H5205" s="141"/>
      <c r="I5205" s="141"/>
      <c r="J5205" s="141"/>
      <c r="K5205" s="141"/>
    </row>
    <row r="5206" spans="1:11" x14ac:dyDescent="0.25">
      <c r="A5206" s="148"/>
      <c r="B5206" s="148"/>
      <c r="C5206" s="148"/>
      <c r="D5206" s="148"/>
      <c r="E5206" s="141"/>
      <c r="F5206" s="141"/>
      <c r="G5206" s="141"/>
      <c r="H5206" s="141"/>
      <c r="I5206" s="141"/>
      <c r="J5206" s="141"/>
      <c r="K5206" s="141"/>
    </row>
    <row r="5207" spans="1:11" x14ac:dyDescent="0.25">
      <c r="A5207" s="148"/>
      <c r="B5207" s="148"/>
      <c r="C5207" s="148"/>
      <c r="D5207" s="148"/>
      <c r="E5207" s="141"/>
      <c r="F5207" s="141"/>
      <c r="G5207" s="141"/>
      <c r="H5207" s="141"/>
      <c r="I5207" s="141"/>
      <c r="J5207" s="141"/>
      <c r="K5207" s="141"/>
    </row>
    <row r="5208" spans="1:11" x14ac:dyDescent="0.25">
      <c r="A5208" s="148"/>
      <c r="B5208" s="148"/>
      <c r="C5208" s="148"/>
      <c r="D5208" s="148"/>
      <c r="E5208" s="141"/>
      <c r="F5208" s="141"/>
      <c r="G5208" s="141"/>
      <c r="H5208" s="141"/>
      <c r="I5208" s="141"/>
      <c r="J5208" s="141"/>
      <c r="K5208" s="141"/>
    </row>
    <row r="5209" spans="1:11" x14ac:dyDescent="0.25">
      <c r="A5209" s="148"/>
      <c r="B5209" s="148"/>
      <c r="C5209" s="148"/>
      <c r="D5209" s="148"/>
      <c r="E5209" s="141"/>
      <c r="F5209" s="141"/>
      <c r="G5209" s="141"/>
      <c r="H5209" s="141"/>
      <c r="I5209" s="141"/>
      <c r="J5209" s="141"/>
      <c r="K5209" s="141"/>
    </row>
    <row r="5210" spans="1:11" x14ac:dyDescent="0.25">
      <c r="A5210" s="148"/>
      <c r="B5210" s="148"/>
      <c r="C5210" s="148"/>
      <c r="D5210" s="148"/>
      <c r="E5210" s="141"/>
      <c r="F5210" s="141"/>
      <c r="G5210" s="141"/>
      <c r="H5210" s="141"/>
      <c r="I5210" s="141"/>
      <c r="J5210" s="141"/>
      <c r="K5210" s="141"/>
    </row>
    <row r="5211" spans="1:11" x14ac:dyDescent="0.25">
      <c r="A5211" s="148"/>
      <c r="B5211" s="148"/>
      <c r="C5211" s="148"/>
      <c r="D5211" s="148"/>
      <c r="E5211" s="141"/>
      <c r="F5211" s="141"/>
      <c r="G5211" s="141"/>
      <c r="H5211" s="141"/>
      <c r="I5211" s="141"/>
      <c r="J5211" s="141"/>
      <c r="K5211" s="141"/>
    </row>
    <row r="5212" spans="1:11" x14ac:dyDescent="0.25">
      <c r="A5212" s="148"/>
      <c r="B5212" s="148"/>
      <c r="C5212" s="148"/>
      <c r="D5212" s="148"/>
      <c r="E5212" s="141"/>
      <c r="F5212" s="141"/>
      <c r="G5212" s="141"/>
      <c r="H5212" s="141"/>
      <c r="I5212" s="141"/>
      <c r="J5212" s="141"/>
      <c r="K5212" s="141"/>
    </row>
    <row r="5213" spans="1:11" x14ac:dyDescent="0.25">
      <c r="A5213" s="148"/>
      <c r="B5213" s="148"/>
      <c r="C5213" s="148"/>
      <c r="D5213" s="148"/>
      <c r="E5213" s="141"/>
      <c r="F5213" s="141"/>
      <c r="G5213" s="141"/>
      <c r="H5213" s="141"/>
      <c r="I5213" s="141"/>
      <c r="J5213" s="141"/>
      <c r="K5213" s="141"/>
    </row>
    <row r="5214" spans="1:11" x14ac:dyDescent="0.25">
      <c r="A5214" s="148"/>
      <c r="B5214" s="148"/>
      <c r="C5214" s="148"/>
      <c r="D5214" s="148"/>
      <c r="E5214" s="141"/>
      <c r="F5214" s="141"/>
      <c r="G5214" s="141"/>
      <c r="H5214" s="141"/>
      <c r="I5214" s="141"/>
      <c r="J5214" s="141"/>
      <c r="K5214" s="141"/>
    </row>
    <row r="5215" spans="1:11" x14ac:dyDescent="0.25">
      <c r="A5215" s="148"/>
      <c r="B5215" s="148"/>
      <c r="C5215" s="148"/>
      <c r="D5215" s="148"/>
      <c r="E5215" s="141"/>
      <c r="F5215" s="141"/>
      <c r="G5215" s="141"/>
      <c r="H5215" s="141"/>
      <c r="I5215" s="141"/>
      <c r="J5215" s="141"/>
      <c r="K5215" s="141"/>
    </row>
    <row r="5216" spans="1:11" x14ac:dyDescent="0.25">
      <c r="A5216" s="148"/>
      <c r="B5216" s="148"/>
      <c r="C5216" s="148"/>
      <c r="D5216" s="148"/>
      <c r="E5216" s="141"/>
      <c r="F5216" s="141"/>
      <c r="G5216" s="141"/>
      <c r="H5216" s="141"/>
      <c r="I5216" s="141"/>
      <c r="J5216" s="141"/>
      <c r="K5216" s="141"/>
    </row>
    <row r="5217" spans="1:11" x14ac:dyDescent="0.25">
      <c r="A5217" s="148"/>
      <c r="B5217" s="148"/>
      <c r="C5217" s="148"/>
      <c r="D5217" s="148"/>
      <c r="E5217" s="141"/>
      <c r="F5217" s="141"/>
      <c r="G5217" s="141"/>
      <c r="H5217" s="141"/>
      <c r="I5217" s="141"/>
      <c r="J5217" s="141"/>
      <c r="K5217" s="141"/>
    </row>
    <row r="5218" spans="1:11" x14ac:dyDescent="0.25">
      <c r="A5218" s="148"/>
      <c r="B5218" s="148"/>
      <c r="C5218" s="148"/>
      <c r="D5218" s="148"/>
      <c r="E5218" s="141"/>
      <c r="F5218" s="141"/>
      <c r="G5218" s="141"/>
      <c r="H5218" s="141"/>
      <c r="I5218" s="141"/>
      <c r="J5218" s="141"/>
      <c r="K5218" s="141"/>
    </row>
    <row r="5219" spans="1:11" x14ac:dyDescent="0.25">
      <c r="A5219" s="148"/>
      <c r="B5219" s="148"/>
      <c r="C5219" s="148"/>
      <c r="D5219" s="148"/>
      <c r="E5219" s="141"/>
      <c r="F5219" s="141"/>
      <c r="G5219" s="141"/>
      <c r="H5219" s="141"/>
      <c r="I5219" s="141"/>
      <c r="J5219" s="141"/>
      <c r="K5219" s="141"/>
    </row>
    <row r="5220" spans="1:11" x14ac:dyDescent="0.25">
      <c r="A5220" s="148"/>
      <c r="B5220" s="148"/>
      <c r="C5220" s="148"/>
      <c r="D5220" s="148"/>
      <c r="E5220" s="141"/>
      <c r="F5220" s="141"/>
      <c r="G5220" s="141"/>
      <c r="H5220" s="141"/>
      <c r="I5220" s="141"/>
      <c r="J5220" s="141"/>
      <c r="K5220" s="141"/>
    </row>
    <row r="5221" spans="1:11" x14ac:dyDescent="0.25">
      <c r="A5221" s="148"/>
      <c r="B5221" s="148"/>
      <c r="C5221" s="148"/>
      <c r="D5221" s="148"/>
      <c r="E5221" s="141"/>
      <c r="F5221" s="141"/>
      <c r="G5221" s="141"/>
      <c r="H5221" s="141"/>
      <c r="I5221" s="141"/>
      <c r="J5221" s="141"/>
      <c r="K5221" s="141"/>
    </row>
    <row r="5222" spans="1:11" x14ac:dyDescent="0.25">
      <c r="A5222" s="148"/>
      <c r="B5222" s="148"/>
      <c r="C5222" s="148"/>
      <c r="D5222" s="148"/>
      <c r="E5222" s="141"/>
      <c r="F5222" s="141"/>
      <c r="G5222" s="141"/>
      <c r="H5222" s="141"/>
      <c r="I5222" s="141"/>
      <c r="J5222" s="141"/>
      <c r="K5222" s="141"/>
    </row>
    <row r="5223" spans="1:11" x14ac:dyDescent="0.25">
      <c r="A5223" s="148"/>
      <c r="B5223" s="148"/>
      <c r="C5223" s="148"/>
      <c r="D5223" s="148"/>
      <c r="E5223" s="141"/>
      <c r="F5223" s="141"/>
      <c r="G5223" s="141"/>
      <c r="H5223" s="141"/>
      <c r="I5223" s="141"/>
      <c r="J5223" s="141"/>
      <c r="K5223" s="141"/>
    </row>
    <row r="5224" spans="1:11" x14ac:dyDescent="0.25">
      <c r="A5224" s="148"/>
      <c r="B5224" s="148"/>
      <c r="C5224" s="148"/>
      <c r="D5224" s="148"/>
      <c r="E5224" s="141"/>
      <c r="F5224" s="141"/>
      <c r="G5224" s="141"/>
      <c r="H5224" s="141"/>
      <c r="I5224" s="141"/>
      <c r="J5224" s="141"/>
      <c r="K5224" s="141"/>
    </row>
    <row r="5225" spans="1:11" x14ac:dyDescent="0.25">
      <c r="A5225" s="148"/>
      <c r="B5225" s="148"/>
      <c r="C5225" s="148"/>
      <c r="D5225" s="148"/>
      <c r="E5225" s="141"/>
      <c r="F5225" s="141"/>
      <c r="G5225" s="141"/>
      <c r="H5225" s="141"/>
      <c r="I5225" s="141"/>
      <c r="J5225" s="141"/>
      <c r="K5225" s="141"/>
    </row>
    <row r="5226" spans="1:11" x14ac:dyDescent="0.25">
      <c r="A5226" s="148"/>
      <c r="B5226" s="148"/>
      <c r="C5226" s="148"/>
      <c r="D5226" s="148"/>
      <c r="E5226" s="141"/>
      <c r="F5226" s="141"/>
      <c r="G5226" s="141"/>
      <c r="H5226" s="141"/>
      <c r="I5226" s="141"/>
      <c r="J5226" s="141"/>
      <c r="K5226" s="141"/>
    </row>
    <row r="5227" spans="1:11" x14ac:dyDescent="0.25">
      <c r="A5227" s="148"/>
      <c r="B5227" s="148"/>
      <c r="C5227" s="148"/>
      <c r="D5227" s="148"/>
      <c r="E5227" s="141"/>
      <c r="F5227" s="141"/>
      <c r="G5227" s="141"/>
      <c r="H5227" s="141"/>
      <c r="I5227" s="141"/>
      <c r="J5227" s="141"/>
      <c r="K5227" s="141"/>
    </row>
    <row r="5228" spans="1:11" x14ac:dyDescent="0.25">
      <c r="A5228" s="148"/>
      <c r="B5228" s="148"/>
      <c r="C5228" s="148"/>
      <c r="D5228" s="148"/>
      <c r="E5228" s="141"/>
      <c r="F5228" s="141"/>
      <c r="G5228" s="141"/>
      <c r="H5228" s="141"/>
      <c r="I5228" s="141"/>
      <c r="J5228" s="141"/>
      <c r="K5228" s="141"/>
    </row>
    <row r="5229" spans="1:11" x14ac:dyDescent="0.25">
      <c r="A5229" s="148"/>
      <c r="B5229" s="148"/>
      <c r="C5229" s="148"/>
      <c r="D5229" s="148"/>
      <c r="E5229" s="141"/>
      <c r="F5229" s="141"/>
      <c r="G5229" s="141"/>
      <c r="H5229" s="141"/>
      <c r="I5229" s="141"/>
      <c r="J5229" s="141"/>
      <c r="K5229" s="141"/>
    </row>
    <row r="5230" spans="1:11" x14ac:dyDescent="0.25">
      <c r="A5230" s="148"/>
      <c r="B5230" s="148"/>
      <c r="C5230" s="148"/>
      <c r="D5230" s="148"/>
      <c r="E5230" s="141"/>
      <c r="F5230" s="141"/>
      <c r="G5230" s="141"/>
      <c r="H5230" s="141"/>
      <c r="I5230" s="141"/>
      <c r="J5230" s="141"/>
      <c r="K5230" s="141"/>
    </row>
    <row r="5231" spans="1:11" x14ac:dyDescent="0.25">
      <c r="A5231" s="148"/>
      <c r="B5231" s="148"/>
      <c r="C5231" s="148"/>
      <c r="D5231" s="148"/>
      <c r="E5231" s="141"/>
      <c r="F5231" s="141"/>
      <c r="G5231" s="141"/>
      <c r="H5231" s="141"/>
      <c r="I5231" s="141"/>
      <c r="J5231" s="141"/>
      <c r="K5231" s="141"/>
    </row>
    <row r="5232" spans="1:11" x14ac:dyDescent="0.25">
      <c r="A5232" s="148"/>
      <c r="B5232" s="148"/>
      <c r="C5232" s="148"/>
      <c r="D5232" s="148"/>
      <c r="E5232" s="141"/>
      <c r="F5232" s="141"/>
      <c r="G5232" s="141"/>
      <c r="H5232" s="141"/>
      <c r="I5232" s="141"/>
      <c r="J5232" s="141"/>
      <c r="K5232" s="141"/>
    </row>
    <row r="5233" spans="1:11" x14ac:dyDescent="0.25">
      <c r="A5233" s="148"/>
      <c r="B5233" s="148"/>
      <c r="C5233" s="148"/>
      <c r="D5233" s="148"/>
      <c r="E5233" s="141"/>
      <c r="F5233" s="141"/>
      <c r="G5233" s="141"/>
      <c r="H5233" s="141"/>
      <c r="I5233" s="141"/>
      <c r="J5233" s="141"/>
      <c r="K5233" s="141"/>
    </row>
    <row r="5234" spans="1:11" x14ac:dyDescent="0.25">
      <c r="A5234" s="148"/>
      <c r="B5234" s="148"/>
      <c r="C5234" s="148"/>
      <c r="D5234" s="148"/>
      <c r="E5234" s="141"/>
      <c r="F5234" s="141"/>
      <c r="G5234" s="141"/>
      <c r="H5234" s="141"/>
      <c r="I5234" s="141"/>
      <c r="J5234" s="141"/>
      <c r="K5234" s="141"/>
    </row>
    <row r="5235" spans="1:11" x14ac:dyDescent="0.25">
      <c r="A5235" s="148"/>
      <c r="B5235" s="148"/>
      <c r="C5235" s="148"/>
      <c r="D5235" s="148"/>
      <c r="E5235" s="141"/>
      <c r="F5235" s="141"/>
      <c r="G5235" s="141"/>
      <c r="H5235" s="141"/>
      <c r="I5235" s="141"/>
      <c r="J5235" s="141"/>
      <c r="K5235" s="141"/>
    </row>
    <row r="5236" spans="1:11" x14ac:dyDescent="0.25">
      <c r="A5236" s="148"/>
      <c r="B5236" s="148"/>
      <c r="C5236" s="148"/>
      <c r="D5236" s="148"/>
      <c r="E5236" s="141"/>
      <c r="F5236" s="141"/>
      <c r="G5236" s="141"/>
      <c r="H5236" s="141"/>
      <c r="I5236" s="141"/>
      <c r="J5236" s="141"/>
      <c r="K5236" s="141"/>
    </row>
    <row r="5237" spans="1:11" x14ac:dyDescent="0.25">
      <c r="A5237" s="148"/>
      <c r="B5237" s="148"/>
      <c r="C5237" s="148"/>
      <c r="D5237" s="148"/>
      <c r="E5237" s="141"/>
      <c r="F5237" s="141"/>
      <c r="G5237" s="141"/>
      <c r="H5237" s="141"/>
      <c r="I5237" s="141"/>
      <c r="J5237" s="141"/>
      <c r="K5237" s="141"/>
    </row>
    <row r="5238" spans="1:11" x14ac:dyDescent="0.25">
      <c r="A5238" s="148"/>
      <c r="B5238" s="148"/>
      <c r="C5238" s="148"/>
      <c r="D5238" s="148"/>
      <c r="E5238" s="141"/>
      <c r="F5238" s="141"/>
      <c r="G5238" s="141"/>
      <c r="H5238" s="141"/>
      <c r="I5238" s="141"/>
      <c r="J5238" s="141"/>
      <c r="K5238" s="141"/>
    </row>
    <row r="5239" spans="1:11" x14ac:dyDescent="0.25">
      <c r="A5239" s="148"/>
      <c r="B5239" s="148"/>
      <c r="C5239" s="148"/>
      <c r="D5239" s="148"/>
      <c r="E5239" s="141"/>
      <c r="F5239" s="141"/>
      <c r="G5239" s="141"/>
      <c r="H5239" s="141"/>
      <c r="I5239" s="141"/>
      <c r="J5239" s="141"/>
      <c r="K5239" s="141"/>
    </row>
    <row r="5240" spans="1:11" x14ac:dyDescent="0.25">
      <c r="A5240" s="148"/>
      <c r="B5240" s="148"/>
      <c r="C5240" s="148"/>
      <c r="D5240" s="148"/>
      <c r="E5240" s="141"/>
      <c r="F5240" s="141"/>
      <c r="G5240" s="141"/>
      <c r="H5240" s="141"/>
      <c r="I5240" s="141"/>
      <c r="J5240" s="141"/>
      <c r="K5240" s="141"/>
    </row>
    <row r="5241" spans="1:11" x14ac:dyDescent="0.25">
      <c r="A5241" s="148"/>
      <c r="B5241" s="148"/>
      <c r="C5241" s="148"/>
      <c r="D5241" s="148"/>
      <c r="E5241" s="141"/>
      <c r="F5241" s="141"/>
      <c r="G5241" s="141"/>
      <c r="H5241" s="141"/>
      <c r="I5241" s="141"/>
      <c r="J5241" s="141"/>
      <c r="K5241" s="141"/>
    </row>
    <row r="5242" spans="1:11" x14ac:dyDescent="0.25">
      <c r="A5242" s="148"/>
      <c r="B5242" s="148"/>
      <c r="C5242" s="148"/>
      <c r="D5242" s="148"/>
      <c r="E5242" s="141"/>
      <c r="F5242" s="141"/>
      <c r="G5242" s="141"/>
      <c r="H5242" s="141"/>
      <c r="I5242" s="141"/>
      <c r="J5242" s="141"/>
      <c r="K5242" s="141"/>
    </row>
    <row r="5243" spans="1:11" x14ac:dyDescent="0.25">
      <c r="A5243" s="148"/>
      <c r="B5243" s="148"/>
      <c r="C5243" s="148"/>
      <c r="D5243" s="148"/>
      <c r="E5243" s="141"/>
      <c r="F5243" s="141"/>
      <c r="G5243" s="141"/>
      <c r="H5243" s="141"/>
      <c r="I5243" s="141"/>
      <c r="J5243" s="141"/>
      <c r="K5243" s="141"/>
    </row>
    <row r="5244" spans="1:11" x14ac:dyDescent="0.25">
      <c r="A5244" s="148"/>
      <c r="B5244" s="148"/>
      <c r="C5244" s="148"/>
      <c r="D5244" s="148"/>
      <c r="E5244" s="141"/>
      <c r="F5244" s="141"/>
      <c r="G5244" s="141"/>
      <c r="H5244" s="141"/>
      <c r="I5244" s="141"/>
      <c r="J5244" s="141"/>
      <c r="K5244" s="141"/>
    </row>
    <row r="5245" spans="1:11" x14ac:dyDescent="0.25">
      <c r="A5245" s="148"/>
      <c r="B5245" s="148"/>
      <c r="C5245" s="148"/>
      <c r="D5245" s="148"/>
      <c r="E5245" s="141"/>
      <c r="F5245" s="141"/>
      <c r="G5245" s="141"/>
      <c r="H5245" s="141"/>
      <c r="I5245" s="141"/>
      <c r="J5245" s="141"/>
      <c r="K5245" s="141"/>
    </row>
    <row r="5246" spans="1:11" x14ac:dyDescent="0.25">
      <c r="A5246" s="148"/>
      <c r="B5246" s="148"/>
      <c r="C5246" s="148"/>
      <c r="D5246" s="148"/>
      <c r="E5246" s="141"/>
      <c r="F5246" s="141"/>
      <c r="G5246" s="141"/>
      <c r="H5246" s="141"/>
      <c r="I5246" s="141"/>
      <c r="J5246" s="141"/>
      <c r="K5246" s="141"/>
    </row>
    <row r="5247" spans="1:11" x14ac:dyDescent="0.25">
      <c r="A5247" s="148"/>
      <c r="B5247" s="148"/>
      <c r="C5247" s="148"/>
      <c r="D5247" s="148"/>
      <c r="E5247" s="141"/>
      <c r="F5247" s="141"/>
      <c r="G5247" s="141"/>
      <c r="H5247" s="141"/>
      <c r="I5247" s="141"/>
      <c r="J5247" s="141"/>
      <c r="K5247" s="141"/>
    </row>
    <row r="5248" spans="1:11" x14ac:dyDescent="0.25">
      <c r="A5248" s="148"/>
      <c r="B5248" s="148"/>
      <c r="C5248" s="148"/>
      <c r="D5248" s="148"/>
      <c r="E5248" s="141"/>
      <c r="F5248" s="141"/>
      <c r="G5248" s="141"/>
      <c r="H5248" s="141"/>
      <c r="I5248" s="141"/>
      <c r="J5248" s="141"/>
      <c r="K5248" s="141"/>
    </row>
    <row r="5249" spans="1:11" x14ac:dyDescent="0.25">
      <c r="A5249" s="148"/>
      <c r="B5249" s="148"/>
      <c r="C5249" s="148"/>
      <c r="D5249" s="148"/>
      <c r="E5249" s="141"/>
      <c r="F5249" s="141"/>
      <c r="G5249" s="141"/>
      <c r="H5249" s="141"/>
      <c r="I5249" s="141"/>
      <c r="J5249" s="141"/>
      <c r="K5249" s="141"/>
    </row>
    <row r="5250" spans="1:11" x14ac:dyDescent="0.25">
      <c r="A5250" s="148"/>
      <c r="B5250" s="148"/>
      <c r="C5250" s="148"/>
      <c r="D5250" s="148"/>
      <c r="E5250" s="141"/>
      <c r="F5250" s="141"/>
      <c r="G5250" s="141"/>
      <c r="H5250" s="141"/>
      <c r="I5250" s="141"/>
      <c r="J5250" s="141"/>
      <c r="K5250" s="141"/>
    </row>
    <row r="5251" spans="1:11" x14ac:dyDescent="0.25">
      <c r="A5251" s="148"/>
      <c r="B5251" s="148"/>
      <c r="C5251" s="148"/>
      <c r="D5251" s="148"/>
      <c r="E5251" s="141"/>
      <c r="F5251" s="141"/>
      <c r="G5251" s="141"/>
      <c r="H5251" s="141"/>
      <c r="I5251" s="141"/>
      <c r="J5251" s="141"/>
      <c r="K5251" s="141"/>
    </row>
    <row r="5252" spans="1:11" x14ac:dyDescent="0.25">
      <c r="A5252" s="148"/>
      <c r="B5252" s="148"/>
      <c r="C5252" s="148"/>
      <c r="D5252" s="148"/>
      <c r="E5252" s="141"/>
      <c r="F5252" s="141"/>
      <c r="G5252" s="141"/>
      <c r="H5252" s="141"/>
      <c r="I5252" s="141"/>
      <c r="J5252" s="141"/>
      <c r="K5252" s="141"/>
    </row>
    <row r="5253" spans="1:11" x14ac:dyDescent="0.25">
      <c r="A5253" s="148"/>
      <c r="B5253" s="148"/>
      <c r="C5253" s="148"/>
      <c r="D5253" s="148"/>
      <c r="E5253" s="141"/>
      <c r="F5253" s="141"/>
      <c r="G5253" s="141"/>
      <c r="H5253" s="141"/>
      <c r="I5253" s="141"/>
      <c r="J5253" s="141"/>
      <c r="K5253" s="141"/>
    </row>
    <row r="5254" spans="1:11" x14ac:dyDescent="0.25">
      <c r="A5254" s="148"/>
      <c r="B5254" s="148"/>
      <c r="C5254" s="148"/>
      <c r="D5254" s="148"/>
      <c r="E5254" s="141"/>
      <c r="F5254" s="141"/>
      <c r="G5254" s="141"/>
      <c r="H5254" s="141"/>
      <c r="I5254" s="141"/>
      <c r="J5254" s="141"/>
      <c r="K5254" s="141"/>
    </row>
    <row r="5255" spans="1:11" x14ac:dyDescent="0.25">
      <c r="A5255" s="148"/>
      <c r="B5255" s="148"/>
      <c r="C5255" s="148"/>
      <c r="D5255" s="148"/>
      <c r="E5255" s="141"/>
      <c r="F5255" s="141"/>
      <c r="G5255" s="141"/>
      <c r="H5255" s="141"/>
      <c r="I5255" s="141"/>
      <c r="J5255" s="141"/>
      <c r="K5255" s="141"/>
    </row>
    <row r="5256" spans="1:11" x14ac:dyDescent="0.25">
      <c r="A5256" s="148"/>
      <c r="B5256" s="148"/>
      <c r="C5256" s="148"/>
      <c r="D5256" s="148"/>
      <c r="E5256" s="141"/>
      <c r="F5256" s="141"/>
      <c r="G5256" s="141"/>
      <c r="H5256" s="141"/>
      <c r="I5256" s="141"/>
      <c r="J5256" s="141"/>
      <c r="K5256" s="141"/>
    </row>
    <row r="5257" spans="1:11" x14ac:dyDescent="0.25">
      <c r="A5257" s="148"/>
      <c r="B5257" s="148"/>
      <c r="C5257" s="148"/>
      <c r="D5257" s="148"/>
      <c r="E5257" s="141"/>
      <c r="F5257" s="141"/>
      <c r="G5257" s="141"/>
      <c r="H5257" s="141"/>
      <c r="I5257" s="141"/>
      <c r="J5257" s="141"/>
      <c r="K5257" s="141"/>
    </row>
    <row r="5258" spans="1:11" x14ac:dyDescent="0.25">
      <c r="A5258" s="148"/>
      <c r="B5258" s="148"/>
      <c r="C5258" s="148"/>
      <c r="D5258" s="148"/>
      <c r="E5258" s="141"/>
      <c r="F5258" s="141"/>
      <c r="G5258" s="141"/>
      <c r="H5258" s="141"/>
      <c r="I5258" s="141"/>
      <c r="J5258" s="141"/>
      <c r="K5258" s="141"/>
    </row>
    <row r="5259" spans="1:11" x14ac:dyDescent="0.25">
      <c r="A5259" s="148"/>
      <c r="B5259" s="148"/>
      <c r="C5259" s="148"/>
      <c r="D5259" s="148"/>
      <c r="E5259" s="141"/>
      <c r="F5259" s="141"/>
      <c r="G5259" s="141"/>
      <c r="H5259" s="141"/>
      <c r="I5259" s="141"/>
      <c r="J5259" s="141"/>
      <c r="K5259" s="141"/>
    </row>
    <row r="5260" spans="1:11" x14ac:dyDescent="0.25">
      <c r="A5260" s="148"/>
      <c r="B5260" s="148"/>
      <c r="C5260" s="148"/>
      <c r="D5260" s="148"/>
      <c r="E5260" s="141"/>
      <c r="F5260" s="141"/>
      <c r="G5260" s="141"/>
      <c r="H5260" s="141"/>
      <c r="I5260" s="141"/>
      <c r="J5260" s="141"/>
      <c r="K5260" s="141"/>
    </row>
    <row r="5261" spans="1:11" x14ac:dyDescent="0.25">
      <c r="A5261" s="148"/>
      <c r="B5261" s="148"/>
      <c r="C5261" s="148"/>
      <c r="D5261" s="148"/>
      <c r="E5261" s="141"/>
      <c r="F5261" s="141"/>
      <c r="G5261" s="141"/>
      <c r="H5261" s="141"/>
      <c r="I5261" s="141"/>
      <c r="J5261" s="141"/>
      <c r="K5261" s="141"/>
    </row>
    <row r="5262" spans="1:11" x14ac:dyDescent="0.25">
      <c r="A5262" s="148"/>
      <c r="B5262" s="148"/>
      <c r="C5262" s="148"/>
      <c r="D5262" s="148"/>
      <c r="E5262" s="141"/>
      <c r="F5262" s="141"/>
      <c r="G5262" s="141"/>
      <c r="H5262" s="141"/>
      <c r="I5262" s="141"/>
      <c r="J5262" s="141"/>
      <c r="K5262" s="141"/>
    </row>
    <row r="5263" spans="1:11" x14ac:dyDescent="0.25">
      <c r="A5263" s="148"/>
      <c r="B5263" s="148"/>
      <c r="C5263" s="148"/>
      <c r="D5263" s="148"/>
      <c r="E5263" s="141"/>
      <c r="F5263" s="141"/>
      <c r="G5263" s="141"/>
      <c r="H5263" s="141"/>
      <c r="I5263" s="141"/>
      <c r="J5263" s="141"/>
      <c r="K5263" s="141"/>
    </row>
    <row r="5264" spans="1:11" x14ac:dyDescent="0.25">
      <c r="A5264" s="148"/>
      <c r="B5264" s="148"/>
      <c r="C5264" s="148"/>
      <c r="D5264" s="148"/>
      <c r="E5264" s="141"/>
      <c r="F5264" s="141"/>
      <c r="G5264" s="141"/>
      <c r="H5264" s="141"/>
      <c r="I5264" s="141"/>
      <c r="J5264" s="141"/>
      <c r="K5264" s="141"/>
    </row>
    <row r="5265" spans="1:11" x14ac:dyDescent="0.25">
      <c r="A5265" s="148"/>
      <c r="B5265" s="148"/>
      <c r="C5265" s="148"/>
      <c r="D5265" s="148"/>
      <c r="E5265" s="141"/>
      <c r="F5265" s="141"/>
      <c r="G5265" s="141"/>
      <c r="H5265" s="141"/>
      <c r="I5265" s="141"/>
      <c r="J5265" s="141"/>
      <c r="K5265" s="141"/>
    </row>
    <row r="5266" spans="1:11" x14ac:dyDescent="0.25">
      <c r="A5266" s="148"/>
      <c r="B5266" s="148"/>
      <c r="C5266" s="148"/>
      <c r="D5266" s="148"/>
      <c r="E5266" s="141"/>
      <c r="F5266" s="141"/>
      <c r="G5266" s="141"/>
      <c r="H5266" s="141"/>
      <c r="I5266" s="141"/>
      <c r="J5266" s="141"/>
      <c r="K5266" s="141"/>
    </row>
    <row r="5267" spans="1:11" x14ac:dyDescent="0.25">
      <c r="A5267" s="148"/>
      <c r="B5267" s="148"/>
      <c r="C5267" s="148"/>
      <c r="D5267" s="148"/>
      <c r="E5267" s="141"/>
      <c r="F5267" s="141"/>
      <c r="G5267" s="141"/>
      <c r="H5267" s="141"/>
      <c r="I5267" s="141"/>
      <c r="J5267" s="141"/>
      <c r="K5267" s="141"/>
    </row>
    <row r="5268" spans="1:11" x14ac:dyDescent="0.25">
      <c r="A5268" s="148"/>
      <c r="B5268" s="148"/>
      <c r="C5268" s="148"/>
      <c r="D5268" s="148"/>
      <c r="E5268" s="141"/>
      <c r="F5268" s="141"/>
      <c r="G5268" s="141"/>
      <c r="H5268" s="141"/>
      <c r="I5268" s="141"/>
      <c r="J5268" s="141"/>
      <c r="K5268" s="141"/>
    </row>
    <row r="5269" spans="1:11" x14ac:dyDescent="0.25">
      <c r="A5269" s="148"/>
      <c r="B5269" s="148"/>
      <c r="C5269" s="148"/>
      <c r="D5269" s="148"/>
      <c r="E5269" s="141"/>
      <c r="F5269" s="141"/>
      <c r="G5269" s="141"/>
      <c r="H5269" s="141"/>
      <c r="I5269" s="141"/>
      <c r="J5269" s="141"/>
      <c r="K5269" s="141"/>
    </row>
    <row r="5270" spans="1:11" x14ac:dyDescent="0.25">
      <c r="A5270" s="148"/>
      <c r="B5270" s="148"/>
      <c r="C5270" s="148"/>
      <c r="D5270" s="148"/>
      <c r="E5270" s="141"/>
      <c r="F5270" s="141"/>
      <c r="G5270" s="141"/>
      <c r="H5270" s="141"/>
      <c r="I5270" s="141"/>
      <c r="J5270" s="141"/>
      <c r="K5270" s="141"/>
    </row>
    <row r="5271" spans="1:11" x14ac:dyDescent="0.25">
      <c r="A5271" s="148"/>
      <c r="B5271" s="148"/>
      <c r="C5271" s="148"/>
      <c r="D5271" s="148"/>
      <c r="E5271" s="141"/>
      <c r="F5271" s="141"/>
      <c r="G5271" s="141"/>
      <c r="H5271" s="141"/>
      <c r="I5271" s="141"/>
      <c r="J5271" s="141"/>
      <c r="K5271" s="141"/>
    </row>
    <row r="5272" spans="1:11" x14ac:dyDescent="0.25">
      <c r="A5272" s="148"/>
      <c r="B5272" s="148"/>
      <c r="C5272" s="148"/>
      <c r="D5272" s="148"/>
      <c r="E5272" s="141"/>
      <c r="F5272" s="141"/>
      <c r="G5272" s="141"/>
      <c r="H5272" s="141"/>
      <c r="I5272" s="141"/>
      <c r="J5272" s="141"/>
      <c r="K5272" s="141"/>
    </row>
    <row r="5273" spans="1:11" x14ac:dyDescent="0.25">
      <c r="A5273" s="148"/>
      <c r="B5273" s="148"/>
      <c r="C5273" s="148"/>
      <c r="D5273" s="148"/>
      <c r="E5273" s="141"/>
      <c r="F5273" s="141"/>
      <c r="G5273" s="141"/>
      <c r="H5273" s="141"/>
      <c r="I5273" s="141"/>
      <c r="J5273" s="141"/>
      <c r="K5273" s="141"/>
    </row>
    <row r="5274" spans="1:11" x14ac:dyDescent="0.25">
      <c r="A5274" s="148"/>
      <c r="B5274" s="148"/>
      <c r="C5274" s="148"/>
      <c r="D5274" s="148"/>
      <c r="E5274" s="141"/>
      <c r="F5274" s="141"/>
      <c r="G5274" s="141"/>
      <c r="H5274" s="141"/>
      <c r="I5274" s="141"/>
      <c r="J5274" s="141"/>
      <c r="K5274" s="141"/>
    </row>
    <row r="5275" spans="1:11" x14ac:dyDescent="0.25">
      <c r="A5275" s="148"/>
      <c r="B5275" s="148"/>
      <c r="C5275" s="148"/>
      <c r="D5275" s="148"/>
      <c r="E5275" s="141"/>
      <c r="F5275" s="141"/>
      <c r="G5275" s="141"/>
      <c r="H5275" s="141"/>
      <c r="I5275" s="141"/>
      <c r="J5275" s="141"/>
      <c r="K5275" s="141"/>
    </row>
    <row r="5276" spans="1:11" x14ac:dyDescent="0.25">
      <c r="A5276" s="148"/>
      <c r="B5276" s="148"/>
      <c r="C5276" s="148"/>
      <c r="D5276" s="148"/>
      <c r="E5276" s="141"/>
      <c r="F5276" s="141"/>
      <c r="G5276" s="141"/>
      <c r="H5276" s="141"/>
      <c r="I5276" s="141"/>
      <c r="J5276" s="141"/>
      <c r="K5276" s="141"/>
    </row>
    <row r="5277" spans="1:11" x14ac:dyDescent="0.25">
      <c r="A5277" s="148"/>
      <c r="B5277" s="148"/>
      <c r="C5277" s="148"/>
      <c r="D5277" s="148"/>
      <c r="E5277" s="141"/>
      <c r="F5277" s="141"/>
      <c r="G5277" s="141"/>
      <c r="H5277" s="141"/>
      <c r="I5277" s="141"/>
      <c r="J5277" s="141"/>
      <c r="K5277" s="141"/>
    </row>
    <row r="5278" spans="1:11" x14ac:dyDescent="0.25">
      <c r="A5278" s="148"/>
      <c r="B5278" s="148"/>
      <c r="C5278" s="148"/>
      <c r="D5278" s="148"/>
      <c r="E5278" s="141"/>
      <c r="F5278" s="141"/>
      <c r="G5278" s="141"/>
      <c r="H5278" s="141"/>
      <c r="I5278" s="141"/>
      <c r="J5278" s="141"/>
      <c r="K5278" s="141"/>
    </row>
    <row r="5279" spans="1:11" x14ac:dyDescent="0.25">
      <c r="A5279" s="148"/>
      <c r="B5279" s="148"/>
      <c r="C5279" s="148"/>
      <c r="D5279" s="148"/>
      <c r="E5279" s="141"/>
      <c r="F5279" s="141"/>
      <c r="G5279" s="141"/>
      <c r="H5279" s="141"/>
      <c r="I5279" s="141"/>
      <c r="J5279" s="141"/>
      <c r="K5279" s="141"/>
    </row>
    <row r="5280" spans="1:11" x14ac:dyDescent="0.25">
      <c r="A5280" s="148"/>
      <c r="B5280" s="148"/>
      <c r="C5280" s="148"/>
      <c r="D5280" s="148"/>
      <c r="E5280" s="141"/>
      <c r="F5280" s="141"/>
      <c r="G5280" s="141"/>
      <c r="H5280" s="141"/>
      <c r="I5280" s="141"/>
      <c r="J5280" s="141"/>
      <c r="K5280" s="141"/>
    </row>
    <row r="5281" spans="1:11" x14ac:dyDescent="0.25">
      <c r="A5281" s="148"/>
      <c r="B5281" s="148"/>
      <c r="C5281" s="148"/>
      <c r="D5281" s="148"/>
      <c r="E5281" s="141"/>
      <c r="F5281" s="141"/>
      <c r="G5281" s="141"/>
      <c r="H5281" s="141"/>
      <c r="I5281" s="141"/>
      <c r="J5281" s="141"/>
      <c r="K5281" s="141"/>
    </row>
    <row r="5282" spans="1:11" x14ac:dyDescent="0.25">
      <c r="A5282" s="148"/>
      <c r="B5282" s="148"/>
      <c r="C5282" s="148"/>
      <c r="D5282" s="148"/>
      <c r="E5282" s="141"/>
      <c r="F5282" s="141"/>
      <c r="G5282" s="141"/>
      <c r="H5282" s="141"/>
      <c r="I5282" s="141"/>
      <c r="J5282" s="141"/>
      <c r="K5282" s="141"/>
    </row>
    <row r="5283" spans="1:11" x14ac:dyDescent="0.25">
      <c r="A5283" s="148"/>
      <c r="B5283" s="148"/>
      <c r="C5283" s="148"/>
      <c r="D5283" s="148"/>
      <c r="E5283" s="141"/>
      <c r="F5283" s="141"/>
      <c r="G5283" s="141"/>
      <c r="H5283" s="141"/>
      <c r="I5283" s="141"/>
      <c r="J5283" s="141"/>
      <c r="K5283" s="141"/>
    </row>
    <row r="5284" spans="1:11" x14ac:dyDescent="0.25">
      <c r="A5284" s="148"/>
      <c r="B5284" s="148"/>
      <c r="C5284" s="148"/>
      <c r="D5284" s="148"/>
      <c r="E5284" s="141"/>
      <c r="F5284" s="141"/>
      <c r="G5284" s="141"/>
      <c r="H5284" s="141"/>
      <c r="I5284" s="141"/>
      <c r="J5284" s="141"/>
      <c r="K5284" s="141"/>
    </row>
    <row r="5285" spans="1:11" x14ac:dyDescent="0.25">
      <c r="A5285" s="148"/>
      <c r="B5285" s="148"/>
      <c r="C5285" s="148"/>
      <c r="D5285" s="148"/>
      <c r="E5285" s="141"/>
      <c r="F5285" s="141"/>
      <c r="G5285" s="141"/>
      <c r="H5285" s="141"/>
      <c r="I5285" s="141"/>
      <c r="J5285" s="141"/>
      <c r="K5285" s="141"/>
    </row>
    <row r="5286" spans="1:11" x14ac:dyDescent="0.25">
      <c r="A5286" s="148"/>
      <c r="B5286" s="148"/>
      <c r="C5286" s="148"/>
      <c r="D5286" s="148"/>
      <c r="E5286" s="141"/>
      <c r="F5286" s="141"/>
      <c r="G5286" s="141"/>
      <c r="H5286" s="141"/>
      <c r="I5286" s="141"/>
      <c r="J5286" s="141"/>
      <c r="K5286" s="141"/>
    </row>
    <row r="5287" spans="1:11" x14ac:dyDescent="0.25">
      <c r="A5287" s="148"/>
      <c r="B5287" s="148"/>
      <c r="C5287" s="148"/>
      <c r="D5287" s="148"/>
      <c r="E5287" s="141"/>
      <c r="F5287" s="141"/>
      <c r="G5287" s="141"/>
      <c r="H5287" s="141"/>
      <c r="I5287" s="141"/>
      <c r="J5287" s="141"/>
      <c r="K5287" s="141"/>
    </row>
    <row r="5288" spans="1:11" x14ac:dyDescent="0.25">
      <c r="A5288" s="148"/>
      <c r="B5288" s="148"/>
      <c r="C5288" s="148"/>
      <c r="D5288" s="148"/>
      <c r="E5288" s="141"/>
      <c r="F5288" s="141"/>
      <c r="G5288" s="141"/>
      <c r="H5288" s="141"/>
      <c r="I5288" s="141"/>
      <c r="J5288" s="141"/>
      <c r="K5288" s="141"/>
    </row>
    <row r="5289" spans="1:11" x14ac:dyDescent="0.25">
      <c r="A5289" s="148"/>
      <c r="B5289" s="148"/>
      <c r="C5289" s="148"/>
      <c r="D5289" s="148"/>
      <c r="E5289" s="141"/>
      <c r="F5289" s="141"/>
      <c r="G5289" s="141"/>
      <c r="H5289" s="141"/>
      <c r="I5289" s="141"/>
      <c r="J5289" s="141"/>
      <c r="K5289" s="141"/>
    </row>
    <row r="5290" spans="1:11" x14ac:dyDescent="0.25">
      <c r="A5290" s="148"/>
      <c r="B5290" s="148"/>
      <c r="C5290" s="148"/>
      <c r="D5290" s="148"/>
      <c r="E5290" s="141"/>
      <c r="F5290" s="141"/>
      <c r="G5290" s="141"/>
      <c r="H5290" s="141"/>
      <c r="I5290" s="141"/>
      <c r="J5290" s="141"/>
      <c r="K5290" s="141"/>
    </row>
    <row r="5291" spans="1:11" x14ac:dyDescent="0.25">
      <c r="A5291" s="148"/>
      <c r="B5291" s="148"/>
      <c r="C5291" s="148"/>
      <c r="D5291" s="148"/>
      <c r="E5291" s="141"/>
      <c r="F5291" s="141"/>
      <c r="G5291" s="141"/>
      <c r="H5291" s="141"/>
      <c r="I5291" s="141"/>
      <c r="J5291" s="141"/>
      <c r="K5291" s="141"/>
    </row>
    <row r="5292" spans="1:11" x14ac:dyDescent="0.25">
      <c r="A5292" s="148"/>
      <c r="B5292" s="148"/>
      <c r="C5292" s="148"/>
      <c r="D5292" s="148"/>
      <c r="E5292" s="141"/>
      <c r="F5292" s="141"/>
      <c r="G5292" s="141"/>
      <c r="H5292" s="141"/>
      <c r="I5292" s="141"/>
      <c r="J5292" s="141"/>
      <c r="K5292" s="141"/>
    </row>
    <row r="5293" spans="1:11" x14ac:dyDescent="0.25">
      <c r="A5293" s="148"/>
      <c r="B5293" s="148"/>
      <c r="C5293" s="148"/>
      <c r="D5293" s="148"/>
      <c r="E5293" s="141"/>
      <c r="F5293" s="141"/>
      <c r="G5293" s="141"/>
      <c r="H5293" s="141"/>
      <c r="I5293" s="141"/>
      <c r="J5293" s="141"/>
      <c r="K5293" s="141"/>
    </row>
    <row r="5294" spans="1:11" x14ac:dyDescent="0.25">
      <c r="A5294" s="148"/>
      <c r="B5294" s="148"/>
      <c r="C5294" s="148"/>
      <c r="D5294" s="148"/>
      <c r="E5294" s="141"/>
      <c r="F5294" s="141"/>
      <c r="G5294" s="141"/>
      <c r="H5294" s="141"/>
      <c r="I5294" s="141"/>
      <c r="J5294" s="141"/>
      <c r="K5294" s="141"/>
    </row>
    <row r="5295" spans="1:11" x14ac:dyDescent="0.25">
      <c r="A5295" s="148"/>
      <c r="B5295" s="148"/>
      <c r="C5295" s="148"/>
      <c r="D5295" s="148"/>
      <c r="E5295" s="141"/>
      <c r="F5295" s="141"/>
      <c r="G5295" s="141"/>
      <c r="H5295" s="141"/>
      <c r="I5295" s="141"/>
      <c r="J5295" s="141"/>
      <c r="K5295" s="141"/>
    </row>
    <row r="5296" spans="1:11" x14ac:dyDescent="0.25">
      <c r="A5296" s="148"/>
      <c r="B5296" s="148"/>
      <c r="C5296" s="148"/>
      <c r="D5296" s="148"/>
      <c r="E5296" s="141"/>
      <c r="F5296" s="141"/>
      <c r="G5296" s="141"/>
      <c r="H5296" s="141"/>
      <c r="I5296" s="141"/>
      <c r="J5296" s="141"/>
      <c r="K5296" s="141"/>
    </row>
    <row r="5297" spans="1:11" x14ac:dyDescent="0.25">
      <c r="A5297" s="148"/>
      <c r="B5297" s="148"/>
      <c r="C5297" s="148"/>
      <c r="D5297" s="148"/>
      <c r="E5297" s="141"/>
      <c r="F5297" s="141"/>
      <c r="G5297" s="141"/>
      <c r="H5297" s="141"/>
      <c r="I5297" s="141"/>
      <c r="J5297" s="141"/>
      <c r="K5297" s="141"/>
    </row>
    <row r="5298" spans="1:11" x14ac:dyDescent="0.25">
      <c r="A5298" s="148"/>
      <c r="B5298" s="148"/>
      <c r="C5298" s="148"/>
      <c r="D5298" s="148"/>
      <c r="E5298" s="141"/>
      <c r="F5298" s="141"/>
      <c r="G5298" s="141"/>
      <c r="H5298" s="141"/>
      <c r="I5298" s="141"/>
      <c r="J5298" s="141"/>
      <c r="K5298" s="141"/>
    </row>
    <row r="5299" spans="1:11" x14ac:dyDescent="0.25">
      <c r="A5299" s="148"/>
      <c r="B5299" s="148"/>
      <c r="C5299" s="148"/>
      <c r="D5299" s="148"/>
      <c r="E5299" s="141"/>
      <c r="F5299" s="141"/>
      <c r="G5299" s="141"/>
      <c r="H5299" s="141"/>
      <c r="I5299" s="141"/>
      <c r="J5299" s="141"/>
      <c r="K5299" s="141"/>
    </row>
    <row r="5300" spans="1:11" x14ac:dyDescent="0.25">
      <c r="A5300" s="148"/>
      <c r="B5300" s="148"/>
      <c r="C5300" s="148"/>
      <c r="D5300" s="148"/>
      <c r="E5300" s="141"/>
      <c r="F5300" s="141"/>
      <c r="G5300" s="141"/>
      <c r="H5300" s="141"/>
      <c r="I5300" s="141"/>
      <c r="J5300" s="141"/>
      <c r="K5300" s="141"/>
    </row>
    <row r="5301" spans="1:11" x14ac:dyDescent="0.25">
      <c r="A5301" s="148"/>
      <c r="B5301" s="148"/>
      <c r="C5301" s="148"/>
      <c r="D5301" s="148"/>
      <c r="E5301" s="141"/>
      <c r="F5301" s="141"/>
      <c r="G5301" s="141"/>
      <c r="H5301" s="141"/>
      <c r="I5301" s="141"/>
      <c r="J5301" s="141"/>
      <c r="K5301" s="141"/>
    </row>
    <row r="5302" spans="1:11" x14ac:dyDescent="0.25">
      <c r="A5302" s="148"/>
      <c r="B5302" s="148"/>
      <c r="C5302" s="148"/>
      <c r="D5302" s="148"/>
      <c r="E5302" s="141"/>
      <c r="F5302" s="141"/>
      <c r="G5302" s="141"/>
      <c r="H5302" s="141"/>
      <c r="I5302" s="141"/>
      <c r="J5302" s="141"/>
      <c r="K5302" s="141"/>
    </row>
    <row r="5303" spans="1:11" x14ac:dyDescent="0.25">
      <c r="A5303" s="148"/>
      <c r="B5303" s="148"/>
      <c r="C5303" s="148"/>
      <c r="D5303" s="148"/>
      <c r="E5303" s="141"/>
      <c r="F5303" s="141"/>
      <c r="G5303" s="141"/>
      <c r="H5303" s="141"/>
      <c r="I5303" s="141"/>
      <c r="J5303" s="141"/>
      <c r="K5303" s="141"/>
    </row>
    <row r="5304" spans="1:11" x14ac:dyDescent="0.25">
      <c r="A5304" s="148"/>
      <c r="B5304" s="148"/>
      <c r="C5304" s="148"/>
      <c r="D5304" s="148"/>
      <c r="E5304" s="141"/>
      <c r="F5304" s="141"/>
      <c r="G5304" s="141"/>
      <c r="H5304" s="141"/>
      <c r="I5304" s="141"/>
      <c r="J5304" s="141"/>
      <c r="K5304" s="141"/>
    </row>
    <row r="5305" spans="1:11" x14ac:dyDescent="0.25">
      <c r="A5305" s="148"/>
      <c r="B5305" s="148"/>
      <c r="C5305" s="148"/>
      <c r="D5305" s="148"/>
      <c r="E5305" s="141"/>
      <c r="F5305" s="141"/>
      <c r="G5305" s="141"/>
      <c r="H5305" s="141"/>
      <c r="I5305" s="141"/>
      <c r="J5305" s="141"/>
      <c r="K5305" s="141"/>
    </row>
    <row r="5306" spans="1:11" x14ac:dyDescent="0.25">
      <c r="A5306" s="148"/>
      <c r="B5306" s="148"/>
      <c r="C5306" s="148"/>
      <c r="D5306" s="148"/>
      <c r="E5306" s="141"/>
      <c r="F5306" s="141"/>
      <c r="G5306" s="141"/>
      <c r="H5306" s="141"/>
      <c r="I5306" s="141"/>
      <c r="J5306" s="141"/>
      <c r="K5306" s="141"/>
    </row>
    <row r="5307" spans="1:11" x14ac:dyDescent="0.25">
      <c r="A5307" s="148"/>
      <c r="B5307" s="148"/>
      <c r="C5307" s="148"/>
      <c r="D5307" s="148"/>
      <c r="E5307" s="141"/>
      <c r="F5307" s="141"/>
      <c r="G5307" s="141"/>
      <c r="H5307" s="141"/>
      <c r="I5307" s="141"/>
      <c r="J5307" s="141"/>
      <c r="K5307" s="141"/>
    </row>
    <row r="5308" spans="1:11" x14ac:dyDescent="0.25">
      <c r="A5308" s="148"/>
      <c r="B5308" s="148"/>
      <c r="C5308" s="148"/>
      <c r="D5308" s="148"/>
      <c r="E5308" s="141"/>
      <c r="F5308" s="141"/>
      <c r="G5308" s="141"/>
      <c r="H5308" s="141"/>
      <c r="I5308" s="141"/>
      <c r="J5308" s="141"/>
      <c r="K5308" s="141"/>
    </row>
    <row r="5309" spans="1:11" x14ac:dyDescent="0.25">
      <c r="A5309" s="148"/>
      <c r="B5309" s="148"/>
      <c r="C5309" s="148"/>
      <c r="D5309" s="148"/>
      <c r="E5309" s="141"/>
      <c r="F5309" s="141"/>
      <c r="G5309" s="141"/>
      <c r="H5309" s="141"/>
      <c r="I5309" s="141"/>
      <c r="J5309" s="141"/>
      <c r="K5309" s="141"/>
    </row>
    <row r="5310" spans="1:11" x14ac:dyDescent="0.25">
      <c r="A5310" s="148"/>
      <c r="B5310" s="148"/>
      <c r="C5310" s="148"/>
      <c r="D5310" s="148"/>
      <c r="E5310" s="141"/>
      <c r="F5310" s="141"/>
      <c r="G5310" s="141"/>
      <c r="H5310" s="141"/>
      <c r="I5310" s="141"/>
      <c r="J5310" s="141"/>
      <c r="K5310" s="141"/>
    </row>
    <row r="5311" spans="1:11" x14ac:dyDescent="0.25">
      <c r="A5311" s="148"/>
      <c r="B5311" s="148"/>
      <c r="C5311" s="148"/>
      <c r="D5311" s="148"/>
      <c r="E5311" s="141"/>
      <c r="F5311" s="141"/>
      <c r="G5311" s="141"/>
      <c r="H5311" s="141"/>
      <c r="I5311" s="141"/>
      <c r="J5311" s="141"/>
      <c r="K5311" s="141"/>
    </row>
    <row r="5312" spans="1:11" x14ac:dyDescent="0.25">
      <c r="A5312" s="148"/>
      <c r="B5312" s="148"/>
      <c r="C5312" s="148"/>
      <c r="D5312" s="148"/>
      <c r="E5312" s="141"/>
      <c r="F5312" s="141"/>
      <c r="G5312" s="141"/>
      <c r="H5312" s="141"/>
      <c r="I5312" s="141"/>
      <c r="J5312" s="141"/>
      <c r="K5312" s="141"/>
    </row>
    <row r="5313" spans="1:11" x14ac:dyDescent="0.25">
      <c r="A5313" s="148"/>
      <c r="B5313" s="148"/>
      <c r="C5313" s="148"/>
      <c r="D5313" s="148"/>
      <c r="E5313" s="141"/>
      <c r="F5313" s="141"/>
      <c r="G5313" s="141"/>
      <c r="H5313" s="141"/>
      <c r="I5313" s="141"/>
      <c r="J5313" s="141"/>
      <c r="K5313" s="141"/>
    </row>
    <row r="5314" spans="1:11" x14ac:dyDescent="0.25">
      <c r="A5314" s="148"/>
      <c r="B5314" s="148"/>
      <c r="C5314" s="148"/>
      <c r="D5314" s="148"/>
      <c r="E5314" s="141"/>
      <c r="F5314" s="141"/>
      <c r="G5314" s="141"/>
      <c r="H5314" s="141"/>
      <c r="I5314" s="141"/>
      <c r="J5314" s="141"/>
      <c r="K5314" s="141"/>
    </row>
    <row r="5315" spans="1:11" x14ac:dyDescent="0.25">
      <c r="A5315" s="148"/>
      <c r="B5315" s="148"/>
      <c r="C5315" s="148"/>
      <c r="D5315" s="148"/>
      <c r="E5315" s="141"/>
      <c r="F5315" s="141"/>
      <c r="G5315" s="141"/>
      <c r="H5315" s="141"/>
      <c r="I5315" s="141"/>
      <c r="J5315" s="141"/>
      <c r="K5315" s="141"/>
    </row>
    <row r="5316" spans="1:11" x14ac:dyDescent="0.25">
      <c r="A5316" s="148"/>
      <c r="B5316" s="148"/>
      <c r="C5316" s="148"/>
      <c r="D5316" s="148"/>
      <c r="E5316" s="141"/>
      <c r="F5316" s="141"/>
      <c r="G5316" s="141"/>
      <c r="H5316" s="141"/>
      <c r="I5316" s="141"/>
      <c r="J5316" s="141"/>
      <c r="K5316" s="141"/>
    </row>
    <row r="5317" spans="1:11" x14ac:dyDescent="0.25">
      <c r="A5317" s="148"/>
      <c r="B5317" s="148"/>
      <c r="C5317" s="148"/>
      <c r="D5317" s="148"/>
      <c r="E5317" s="141"/>
      <c r="F5317" s="141"/>
      <c r="G5317" s="141"/>
      <c r="H5317" s="141"/>
      <c r="I5317" s="141"/>
      <c r="J5317" s="141"/>
      <c r="K5317" s="141"/>
    </row>
    <row r="5318" spans="1:11" x14ac:dyDescent="0.25">
      <c r="A5318" s="148"/>
      <c r="B5318" s="148"/>
      <c r="C5318" s="148"/>
      <c r="D5318" s="148"/>
      <c r="E5318" s="141"/>
      <c r="F5318" s="141"/>
      <c r="G5318" s="141"/>
      <c r="H5318" s="141"/>
      <c r="I5318" s="141"/>
      <c r="J5318" s="141"/>
      <c r="K5318" s="141"/>
    </row>
    <row r="5319" spans="1:11" x14ac:dyDescent="0.25">
      <c r="A5319" s="148"/>
      <c r="B5319" s="148"/>
      <c r="C5319" s="148"/>
      <c r="D5319" s="148"/>
      <c r="E5319" s="141"/>
      <c r="F5319" s="141"/>
      <c r="G5319" s="141"/>
      <c r="H5319" s="141"/>
      <c r="I5319" s="141"/>
      <c r="J5319" s="141"/>
      <c r="K5319" s="141"/>
    </row>
    <row r="5320" spans="1:11" x14ac:dyDescent="0.25">
      <c r="A5320" s="148"/>
      <c r="B5320" s="148"/>
      <c r="C5320" s="148"/>
      <c r="D5320" s="148"/>
      <c r="E5320" s="141"/>
      <c r="F5320" s="141"/>
      <c r="G5320" s="141"/>
      <c r="H5320" s="141"/>
      <c r="I5320" s="141"/>
      <c r="J5320" s="141"/>
      <c r="K5320" s="141"/>
    </row>
    <row r="5321" spans="1:11" x14ac:dyDescent="0.25">
      <c r="A5321" s="148"/>
      <c r="B5321" s="148"/>
      <c r="C5321" s="148"/>
      <c r="D5321" s="148"/>
      <c r="E5321" s="141"/>
      <c r="F5321" s="141"/>
      <c r="G5321" s="141"/>
      <c r="H5321" s="141"/>
      <c r="I5321" s="141"/>
      <c r="J5321" s="141"/>
      <c r="K5321" s="141"/>
    </row>
    <row r="5322" spans="1:11" x14ac:dyDescent="0.25">
      <c r="A5322" s="148"/>
      <c r="B5322" s="148"/>
      <c r="C5322" s="148"/>
      <c r="D5322" s="148"/>
      <c r="E5322" s="141"/>
      <c r="F5322" s="141"/>
      <c r="G5322" s="141"/>
      <c r="H5322" s="141"/>
      <c r="I5322" s="141"/>
      <c r="J5322" s="141"/>
      <c r="K5322" s="141"/>
    </row>
    <row r="5323" spans="1:11" x14ac:dyDescent="0.25">
      <c r="A5323" s="148"/>
      <c r="B5323" s="148"/>
      <c r="C5323" s="148"/>
      <c r="D5323" s="148"/>
      <c r="E5323" s="141"/>
      <c r="F5323" s="141"/>
      <c r="G5323" s="141"/>
      <c r="H5323" s="141"/>
      <c r="I5323" s="141"/>
      <c r="J5323" s="141"/>
      <c r="K5323" s="141"/>
    </row>
    <row r="5324" spans="1:11" x14ac:dyDescent="0.25">
      <c r="A5324" s="148"/>
      <c r="B5324" s="148"/>
      <c r="C5324" s="148"/>
      <c r="D5324" s="148"/>
      <c r="E5324" s="141"/>
      <c r="F5324" s="141"/>
      <c r="G5324" s="141"/>
      <c r="H5324" s="141"/>
      <c r="I5324" s="141"/>
      <c r="J5324" s="141"/>
      <c r="K5324" s="141"/>
    </row>
    <row r="5325" spans="1:11" x14ac:dyDescent="0.25">
      <c r="A5325" s="148"/>
      <c r="B5325" s="148"/>
      <c r="C5325" s="148"/>
      <c r="D5325" s="148"/>
      <c r="E5325" s="141"/>
      <c r="F5325" s="141"/>
      <c r="G5325" s="141"/>
      <c r="H5325" s="141"/>
      <c r="I5325" s="141"/>
      <c r="J5325" s="141"/>
      <c r="K5325" s="141"/>
    </row>
    <row r="5326" spans="1:11" x14ac:dyDescent="0.25">
      <c r="A5326" s="148"/>
      <c r="B5326" s="148"/>
      <c r="C5326" s="148"/>
      <c r="D5326" s="148"/>
      <c r="E5326" s="141"/>
      <c r="F5326" s="141"/>
      <c r="G5326" s="141"/>
      <c r="H5326" s="141"/>
      <c r="I5326" s="141"/>
      <c r="J5326" s="141"/>
      <c r="K5326" s="141"/>
    </row>
    <row r="5327" spans="1:11" x14ac:dyDescent="0.25">
      <c r="A5327" s="148"/>
      <c r="B5327" s="148"/>
      <c r="C5327" s="148"/>
      <c r="D5327" s="148"/>
      <c r="E5327" s="141"/>
      <c r="F5327" s="141"/>
      <c r="G5327" s="141"/>
      <c r="H5327" s="141"/>
      <c r="I5327" s="141"/>
      <c r="J5327" s="141"/>
      <c r="K5327" s="141"/>
    </row>
    <row r="5328" spans="1:11" x14ac:dyDescent="0.25">
      <c r="A5328" s="148"/>
      <c r="B5328" s="148"/>
      <c r="C5328" s="148"/>
      <c r="D5328" s="148"/>
      <c r="E5328" s="141"/>
      <c r="F5328" s="141"/>
      <c r="G5328" s="141"/>
      <c r="H5328" s="141"/>
      <c r="I5328" s="141"/>
      <c r="J5328" s="141"/>
      <c r="K5328" s="141"/>
    </row>
    <row r="5329" spans="1:11" x14ac:dyDescent="0.25">
      <c r="A5329" s="148"/>
      <c r="B5329" s="148"/>
      <c r="C5329" s="148"/>
      <c r="D5329" s="148"/>
      <c r="E5329" s="141"/>
      <c r="F5329" s="141"/>
      <c r="G5329" s="141"/>
      <c r="H5329" s="141"/>
      <c r="I5329" s="141"/>
      <c r="J5329" s="141"/>
      <c r="K5329" s="141"/>
    </row>
    <row r="5330" spans="1:11" x14ac:dyDescent="0.25">
      <c r="A5330" s="148"/>
      <c r="B5330" s="148"/>
      <c r="C5330" s="148"/>
      <c r="D5330" s="148"/>
      <c r="E5330" s="141"/>
      <c r="F5330" s="141"/>
      <c r="G5330" s="141"/>
      <c r="H5330" s="141"/>
      <c r="I5330" s="141"/>
      <c r="J5330" s="141"/>
      <c r="K5330" s="141"/>
    </row>
    <row r="5331" spans="1:11" x14ac:dyDescent="0.25">
      <c r="A5331" s="148"/>
      <c r="B5331" s="148"/>
      <c r="C5331" s="148"/>
      <c r="D5331" s="148"/>
      <c r="E5331" s="141"/>
      <c r="F5331" s="141"/>
      <c r="G5331" s="141"/>
      <c r="H5331" s="141"/>
      <c r="I5331" s="141"/>
      <c r="J5331" s="141"/>
      <c r="K5331" s="141"/>
    </row>
    <row r="5332" spans="1:11" x14ac:dyDescent="0.25">
      <c r="A5332" s="148"/>
      <c r="B5332" s="148"/>
      <c r="C5332" s="148"/>
      <c r="D5332" s="148"/>
      <c r="E5332" s="141"/>
      <c r="F5332" s="141"/>
      <c r="G5332" s="141"/>
      <c r="H5332" s="141"/>
      <c r="I5332" s="141"/>
      <c r="J5332" s="141"/>
      <c r="K5332" s="141"/>
    </row>
    <row r="5333" spans="1:11" x14ac:dyDescent="0.25">
      <c r="A5333" s="148"/>
      <c r="B5333" s="148"/>
      <c r="C5333" s="148"/>
      <c r="D5333" s="148"/>
      <c r="E5333" s="141"/>
      <c r="F5333" s="141"/>
      <c r="G5333" s="141"/>
      <c r="H5333" s="141"/>
      <c r="I5333" s="141"/>
      <c r="J5333" s="141"/>
      <c r="K5333" s="141"/>
    </row>
    <row r="5334" spans="1:11" x14ac:dyDescent="0.25">
      <c r="A5334" s="148"/>
      <c r="B5334" s="148"/>
      <c r="C5334" s="148"/>
      <c r="D5334" s="148"/>
      <c r="E5334" s="141"/>
      <c r="F5334" s="141"/>
      <c r="G5334" s="141"/>
      <c r="H5334" s="141"/>
      <c r="I5334" s="141"/>
      <c r="J5334" s="141"/>
      <c r="K5334" s="141"/>
    </row>
    <row r="5335" spans="1:11" x14ac:dyDescent="0.25">
      <c r="A5335" s="148"/>
      <c r="B5335" s="148"/>
      <c r="C5335" s="148"/>
      <c r="D5335" s="148"/>
      <c r="E5335" s="141"/>
      <c r="F5335" s="141"/>
      <c r="G5335" s="141"/>
      <c r="H5335" s="141"/>
      <c r="I5335" s="141"/>
      <c r="J5335" s="141"/>
      <c r="K5335" s="141"/>
    </row>
    <row r="5336" spans="1:11" x14ac:dyDescent="0.25">
      <c r="A5336" s="148"/>
      <c r="B5336" s="148"/>
      <c r="C5336" s="148"/>
      <c r="D5336" s="148"/>
      <c r="E5336" s="141"/>
      <c r="F5336" s="141"/>
      <c r="G5336" s="141"/>
      <c r="H5336" s="141"/>
      <c r="I5336" s="141"/>
      <c r="J5336" s="141"/>
      <c r="K5336" s="141"/>
    </row>
    <row r="5337" spans="1:11" x14ac:dyDescent="0.25">
      <c r="A5337" s="148"/>
      <c r="B5337" s="148"/>
      <c r="C5337" s="148"/>
      <c r="D5337" s="148"/>
      <c r="E5337" s="141"/>
      <c r="F5337" s="141"/>
      <c r="G5337" s="141"/>
      <c r="H5337" s="141"/>
      <c r="I5337" s="141"/>
      <c r="J5337" s="141"/>
      <c r="K5337" s="141"/>
    </row>
    <row r="5338" spans="1:11" x14ac:dyDescent="0.25">
      <c r="A5338" s="148"/>
      <c r="B5338" s="148"/>
      <c r="C5338" s="148"/>
      <c r="D5338" s="148"/>
      <c r="E5338" s="141"/>
      <c r="F5338" s="141"/>
      <c r="G5338" s="141"/>
      <c r="H5338" s="141"/>
      <c r="I5338" s="141"/>
      <c r="J5338" s="141"/>
      <c r="K5338" s="141"/>
    </row>
    <row r="5339" spans="1:11" x14ac:dyDescent="0.25">
      <c r="A5339" s="148"/>
      <c r="B5339" s="148"/>
      <c r="C5339" s="148"/>
      <c r="D5339" s="148"/>
      <c r="E5339" s="141"/>
      <c r="F5339" s="141"/>
      <c r="G5339" s="141"/>
      <c r="H5339" s="141"/>
      <c r="I5339" s="141"/>
      <c r="J5339" s="141"/>
      <c r="K5339" s="141"/>
    </row>
    <row r="5340" spans="1:11" x14ac:dyDescent="0.25">
      <c r="A5340" s="148"/>
      <c r="B5340" s="148"/>
      <c r="C5340" s="148"/>
      <c r="D5340" s="148"/>
      <c r="E5340" s="141"/>
      <c r="F5340" s="141"/>
      <c r="G5340" s="141"/>
      <c r="H5340" s="141"/>
      <c r="I5340" s="141"/>
      <c r="J5340" s="141"/>
      <c r="K5340" s="141"/>
    </row>
    <row r="5341" spans="1:11" x14ac:dyDescent="0.25">
      <c r="A5341" s="148"/>
      <c r="B5341" s="148"/>
      <c r="C5341" s="148"/>
      <c r="D5341" s="148"/>
      <c r="E5341" s="141"/>
      <c r="F5341" s="141"/>
      <c r="G5341" s="141"/>
      <c r="H5341" s="141"/>
      <c r="I5341" s="141"/>
      <c r="J5341" s="141"/>
      <c r="K5341" s="141"/>
    </row>
    <row r="5342" spans="1:11" x14ac:dyDescent="0.25">
      <c r="A5342" s="148"/>
      <c r="B5342" s="148"/>
      <c r="C5342" s="148"/>
      <c r="D5342" s="148"/>
      <c r="E5342" s="141"/>
      <c r="F5342" s="141"/>
      <c r="G5342" s="141"/>
      <c r="H5342" s="141"/>
      <c r="I5342" s="141"/>
      <c r="J5342" s="141"/>
      <c r="K5342" s="141"/>
    </row>
    <row r="5343" spans="1:11" x14ac:dyDescent="0.25">
      <c r="A5343" s="148"/>
      <c r="B5343" s="148"/>
      <c r="C5343" s="148"/>
      <c r="D5343" s="148"/>
      <c r="E5343" s="141"/>
      <c r="F5343" s="141"/>
      <c r="G5343" s="141"/>
      <c r="H5343" s="141"/>
      <c r="I5343" s="141"/>
      <c r="J5343" s="141"/>
      <c r="K5343" s="141"/>
    </row>
    <row r="5344" spans="1:11" x14ac:dyDescent="0.25">
      <c r="A5344" s="148"/>
      <c r="B5344" s="148"/>
      <c r="C5344" s="148"/>
      <c r="D5344" s="148"/>
      <c r="E5344" s="141"/>
      <c r="F5344" s="141"/>
      <c r="G5344" s="141"/>
      <c r="H5344" s="141"/>
      <c r="I5344" s="141"/>
      <c r="J5344" s="141"/>
      <c r="K5344" s="141"/>
    </row>
    <row r="5345" spans="1:11" x14ac:dyDescent="0.25">
      <c r="A5345" s="148"/>
      <c r="B5345" s="148"/>
      <c r="C5345" s="148"/>
      <c r="D5345" s="148"/>
      <c r="E5345" s="141"/>
      <c r="F5345" s="141"/>
      <c r="G5345" s="141"/>
      <c r="H5345" s="141"/>
      <c r="I5345" s="141"/>
      <c r="J5345" s="141"/>
      <c r="K5345" s="141"/>
    </row>
    <row r="5346" spans="1:11" x14ac:dyDescent="0.25">
      <c r="A5346" s="148"/>
      <c r="B5346" s="148"/>
      <c r="C5346" s="148"/>
      <c r="D5346" s="148"/>
      <c r="E5346" s="141"/>
      <c r="F5346" s="141"/>
      <c r="G5346" s="141"/>
      <c r="H5346" s="141"/>
      <c r="I5346" s="141"/>
      <c r="J5346" s="141"/>
      <c r="K5346" s="141"/>
    </row>
    <row r="5347" spans="1:11" x14ac:dyDescent="0.25">
      <c r="A5347" s="148"/>
      <c r="B5347" s="148"/>
      <c r="C5347" s="148"/>
      <c r="D5347" s="148"/>
      <c r="E5347" s="141"/>
      <c r="F5347" s="141"/>
      <c r="G5347" s="141"/>
      <c r="H5347" s="141"/>
      <c r="I5347" s="141"/>
      <c r="J5347" s="141"/>
      <c r="K5347" s="141"/>
    </row>
    <row r="5348" spans="1:11" x14ac:dyDescent="0.25">
      <c r="A5348" s="148"/>
      <c r="B5348" s="148"/>
      <c r="C5348" s="148"/>
      <c r="D5348" s="148"/>
      <c r="E5348" s="141"/>
      <c r="F5348" s="141"/>
      <c r="G5348" s="141"/>
      <c r="H5348" s="141"/>
      <c r="I5348" s="141"/>
      <c r="J5348" s="141"/>
      <c r="K5348" s="141"/>
    </row>
    <row r="5349" spans="1:11" x14ac:dyDescent="0.25">
      <c r="A5349" s="148"/>
      <c r="B5349" s="148"/>
      <c r="C5349" s="148"/>
      <c r="D5349" s="148"/>
      <c r="E5349" s="141"/>
      <c r="F5349" s="141"/>
      <c r="G5349" s="141"/>
      <c r="H5349" s="141"/>
      <c r="I5349" s="141"/>
      <c r="J5349" s="141"/>
      <c r="K5349" s="141"/>
    </row>
    <row r="5350" spans="1:11" x14ac:dyDescent="0.25">
      <c r="A5350" s="148"/>
      <c r="B5350" s="148"/>
      <c r="C5350" s="148"/>
      <c r="D5350" s="148"/>
      <c r="E5350" s="141"/>
      <c r="F5350" s="141"/>
      <c r="G5350" s="141"/>
      <c r="H5350" s="141"/>
      <c r="I5350" s="141"/>
      <c r="J5350" s="141"/>
      <c r="K5350" s="141"/>
    </row>
    <row r="5351" spans="1:11" x14ac:dyDescent="0.25">
      <c r="A5351" s="148"/>
      <c r="B5351" s="148"/>
      <c r="C5351" s="148"/>
      <c r="D5351" s="148"/>
      <c r="E5351" s="141"/>
      <c r="F5351" s="141"/>
      <c r="G5351" s="141"/>
      <c r="H5351" s="141"/>
      <c r="I5351" s="141"/>
      <c r="J5351" s="141"/>
      <c r="K5351" s="141"/>
    </row>
    <row r="5352" spans="1:11" x14ac:dyDescent="0.25">
      <c r="A5352" s="148"/>
      <c r="B5352" s="148"/>
      <c r="C5352" s="148"/>
      <c r="D5352" s="148"/>
      <c r="E5352" s="141"/>
      <c r="F5352" s="141"/>
      <c r="G5352" s="141"/>
      <c r="H5352" s="141"/>
      <c r="I5352" s="141"/>
      <c r="J5352" s="141"/>
      <c r="K5352" s="141"/>
    </row>
    <row r="5353" spans="1:11" x14ac:dyDescent="0.25">
      <c r="A5353" s="148"/>
      <c r="B5353" s="148"/>
      <c r="C5353" s="148"/>
      <c r="D5353" s="148"/>
      <c r="E5353" s="141"/>
      <c r="F5353" s="141"/>
      <c r="G5353" s="141"/>
      <c r="H5353" s="141"/>
      <c r="I5353" s="141"/>
      <c r="J5353" s="141"/>
      <c r="K5353" s="141"/>
    </row>
    <row r="5354" spans="1:11" x14ac:dyDescent="0.25">
      <c r="A5354" s="148"/>
      <c r="B5354" s="148"/>
      <c r="C5354" s="148"/>
      <c r="D5354" s="148"/>
      <c r="E5354" s="141"/>
      <c r="F5354" s="141"/>
      <c r="G5354" s="141"/>
      <c r="H5354" s="141"/>
      <c r="I5354" s="141"/>
      <c r="J5354" s="141"/>
      <c r="K5354" s="141"/>
    </row>
    <row r="5355" spans="1:11" x14ac:dyDescent="0.25">
      <c r="A5355" s="148"/>
      <c r="B5355" s="148"/>
      <c r="C5355" s="148"/>
      <c r="D5355" s="148"/>
      <c r="E5355" s="141"/>
      <c r="F5355" s="141"/>
      <c r="G5355" s="141"/>
      <c r="H5355" s="141"/>
      <c r="I5355" s="141"/>
      <c r="J5355" s="141"/>
      <c r="K5355" s="141"/>
    </row>
    <row r="5356" spans="1:11" x14ac:dyDescent="0.25">
      <c r="A5356" s="148"/>
      <c r="B5356" s="148"/>
      <c r="C5356" s="148"/>
      <c r="D5356" s="148"/>
      <c r="E5356" s="141"/>
      <c r="F5356" s="141"/>
      <c r="G5356" s="141"/>
      <c r="H5356" s="141"/>
      <c r="I5356" s="141"/>
      <c r="J5356" s="141"/>
      <c r="K5356" s="141"/>
    </row>
    <row r="5357" spans="1:11" x14ac:dyDescent="0.25">
      <c r="A5357" s="148"/>
      <c r="B5357" s="148"/>
      <c r="C5357" s="148"/>
      <c r="D5357" s="148"/>
      <c r="E5357" s="141"/>
      <c r="F5357" s="141"/>
      <c r="G5357" s="141"/>
      <c r="H5357" s="141"/>
      <c r="I5357" s="141"/>
      <c r="J5357" s="141"/>
      <c r="K5357" s="141"/>
    </row>
    <row r="5358" spans="1:11" x14ac:dyDescent="0.25">
      <c r="A5358" s="148"/>
      <c r="B5358" s="148"/>
      <c r="C5358" s="148"/>
      <c r="D5358" s="148"/>
      <c r="E5358" s="141"/>
      <c r="F5358" s="141"/>
      <c r="G5358" s="141"/>
      <c r="H5358" s="141"/>
      <c r="I5358" s="141"/>
      <c r="J5358" s="141"/>
      <c r="K5358" s="141"/>
    </row>
    <row r="5359" spans="1:11" x14ac:dyDescent="0.25">
      <c r="A5359" s="148"/>
      <c r="B5359" s="148"/>
      <c r="C5359" s="148"/>
      <c r="D5359" s="148"/>
      <c r="E5359" s="141"/>
      <c r="F5359" s="141"/>
      <c r="G5359" s="141"/>
      <c r="H5359" s="141"/>
      <c r="I5359" s="141"/>
      <c r="J5359" s="141"/>
      <c r="K5359" s="141"/>
    </row>
    <row r="5360" spans="1:11" x14ac:dyDescent="0.25">
      <c r="A5360" s="148"/>
      <c r="B5360" s="148"/>
      <c r="C5360" s="148"/>
      <c r="D5360" s="148"/>
      <c r="E5360" s="141"/>
      <c r="F5360" s="141"/>
      <c r="G5360" s="141"/>
      <c r="H5360" s="141"/>
      <c r="I5360" s="141"/>
      <c r="J5360" s="141"/>
      <c r="K5360" s="141"/>
    </row>
    <row r="5361" spans="1:11" x14ac:dyDescent="0.25">
      <c r="A5361" s="148"/>
      <c r="B5361" s="148"/>
      <c r="C5361" s="148"/>
      <c r="D5361" s="148"/>
      <c r="E5361" s="141"/>
      <c r="F5361" s="141"/>
      <c r="G5361" s="141"/>
      <c r="H5361" s="141"/>
      <c r="I5361" s="141"/>
      <c r="J5361" s="141"/>
      <c r="K5361" s="141"/>
    </row>
    <row r="5362" spans="1:11" x14ac:dyDescent="0.25">
      <c r="A5362" s="148"/>
      <c r="B5362" s="148"/>
      <c r="C5362" s="148"/>
      <c r="D5362" s="148"/>
      <c r="E5362" s="141"/>
      <c r="F5362" s="141"/>
      <c r="G5362" s="141"/>
      <c r="H5362" s="141"/>
      <c r="I5362" s="141"/>
      <c r="J5362" s="141"/>
      <c r="K5362" s="141"/>
    </row>
    <row r="5363" spans="1:11" x14ac:dyDescent="0.25">
      <c r="A5363" s="148"/>
      <c r="B5363" s="148"/>
      <c r="C5363" s="148"/>
      <c r="D5363" s="148"/>
      <c r="E5363" s="141"/>
      <c r="F5363" s="141"/>
      <c r="G5363" s="141"/>
      <c r="H5363" s="141"/>
      <c r="I5363" s="141"/>
      <c r="J5363" s="141"/>
      <c r="K5363" s="141"/>
    </row>
    <row r="5364" spans="1:11" x14ac:dyDescent="0.25">
      <c r="A5364" s="148"/>
      <c r="B5364" s="148"/>
      <c r="C5364" s="148"/>
      <c r="D5364" s="148"/>
      <c r="E5364" s="141"/>
      <c r="F5364" s="141"/>
      <c r="G5364" s="141"/>
      <c r="H5364" s="141"/>
      <c r="I5364" s="141"/>
      <c r="J5364" s="141"/>
      <c r="K5364" s="141"/>
    </row>
    <row r="5365" spans="1:11" x14ac:dyDescent="0.25">
      <c r="A5365" s="148"/>
      <c r="B5365" s="148"/>
      <c r="C5365" s="148"/>
      <c r="D5365" s="148"/>
      <c r="E5365" s="141"/>
      <c r="F5365" s="141"/>
      <c r="G5365" s="141"/>
      <c r="H5365" s="141"/>
      <c r="I5365" s="141"/>
      <c r="J5365" s="141"/>
      <c r="K5365" s="141"/>
    </row>
    <row r="5366" spans="1:11" x14ac:dyDescent="0.25">
      <c r="A5366" s="148"/>
      <c r="B5366" s="148"/>
      <c r="C5366" s="148"/>
      <c r="D5366" s="148"/>
      <c r="E5366" s="141"/>
      <c r="F5366" s="141"/>
      <c r="G5366" s="141"/>
      <c r="H5366" s="141"/>
      <c r="I5366" s="141"/>
      <c r="J5366" s="141"/>
      <c r="K5366" s="141"/>
    </row>
    <row r="5367" spans="1:11" x14ac:dyDescent="0.25">
      <c r="A5367" s="148"/>
      <c r="B5367" s="148"/>
      <c r="C5367" s="148"/>
      <c r="D5367" s="148"/>
      <c r="E5367" s="141"/>
      <c r="F5367" s="141"/>
      <c r="G5367" s="141"/>
      <c r="H5367" s="141"/>
      <c r="I5367" s="141"/>
      <c r="J5367" s="141"/>
      <c r="K5367" s="141"/>
    </row>
    <row r="5368" spans="1:11" x14ac:dyDescent="0.25">
      <c r="A5368" s="148"/>
      <c r="B5368" s="148"/>
      <c r="C5368" s="148"/>
      <c r="D5368" s="148"/>
      <c r="E5368" s="141"/>
      <c r="F5368" s="141"/>
      <c r="G5368" s="141"/>
      <c r="H5368" s="141"/>
      <c r="I5368" s="141"/>
      <c r="J5368" s="141"/>
      <c r="K5368" s="141"/>
    </row>
    <row r="5369" spans="1:11" x14ac:dyDescent="0.25">
      <c r="A5369" s="148"/>
      <c r="B5369" s="148"/>
      <c r="C5369" s="148"/>
      <c r="D5369" s="148"/>
      <c r="E5369" s="141"/>
      <c r="F5369" s="141"/>
      <c r="G5369" s="141"/>
      <c r="H5369" s="141"/>
      <c r="I5369" s="141"/>
      <c r="J5369" s="141"/>
      <c r="K5369" s="141"/>
    </row>
    <row r="5370" spans="1:11" x14ac:dyDescent="0.25">
      <c r="A5370" s="148"/>
      <c r="B5370" s="148"/>
      <c r="C5370" s="148"/>
      <c r="D5370" s="148"/>
      <c r="E5370" s="141"/>
      <c r="F5370" s="141"/>
      <c r="G5370" s="141"/>
      <c r="H5370" s="141"/>
      <c r="I5370" s="141"/>
      <c r="J5370" s="141"/>
      <c r="K5370" s="141"/>
    </row>
    <row r="5371" spans="1:11" x14ac:dyDescent="0.25">
      <c r="A5371" s="148"/>
      <c r="B5371" s="148"/>
      <c r="C5371" s="148"/>
      <c r="D5371" s="148"/>
      <c r="E5371" s="141"/>
      <c r="F5371" s="141"/>
      <c r="G5371" s="141"/>
      <c r="H5371" s="141"/>
      <c r="I5371" s="141"/>
      <c r="J5371" s="141"/>
      <c r="K5371" s="141"/>
    </row>
    <row r="5372" spans="1:11" x14ac:dyDescent="0.25">
      <c r="A5372" s="148"/>
      <c r="B5372" s="148"/>
      <c r="C5372" s="148"/>
      <c r="D5372" s="148"/>
      <c r="E5372" s="141"/>
      <c r="F5372" s="141"/>
      <c r="G5372" s="141"/>
      <c r="H5372" s="141"/>
      <c r="I5372" s="141"/>
      <c r="J5372" s="141"/>
      <c r="K5372" s="141"/>
    </row>
    <row r="5373" spans="1:11" x14ac:dyDescent="0.25">
      <c r="A5373" s="148"/>
      <c r="B5373" s="148"/>
      <c r="C5373" s="148"/>
      <c r="D5373" s="148"/>
      <c r="E5373" s="141"/>
      <c r="F5373" s="141"/>
      <c r="G5373" s="141"/>
      <c r="H5373" s="141"/>
      <c r="I5373" s="141"/>
      <c r="J5373" s="141"/>
      <c r="K5373" s="141"/>
    </row>
    <row r="5374" spans="1:11" x14ac:dyDescent="0.25">
      <c r="A5374" s="148"/>
      <c r="B5374" s="148"/>
      <c r="C5374" s="148"/>
      <c r="D5374" s="148"/>
      <c r="E5374" s="141"/>
      <c r="F5374" s="141"/>
      <c r="G5374" s="141"/>
      <c r="H5374" s="141"/>
      <c r="I5374" s="141"/>
      <c r="J5374" s="141"/>
      <c r="K5374" s="141"/>
    </row>
    <row r="5375" spans="1:11" x14ac:dyDescent="0.25">
      <c r="A5375" s="148"/>
      <c r="B5375" s="148"/>
      <c r="C5375" s="148"/>
      <c r="D5375" s="148"/>
      <c r="E5375" s="141"/>
      <c r="F5375" s="141"/>
      <c r="G5375" s="141"/>
      <c r="H5375" s="141"/>
      <c r="I5375" s="141"/>
      <c r="J5375" s="141"/>
      <c r="K5375" s="141"/>
    </row>
    <row r="5376" spans="1:11" x14ac:dyDescent="0.25">
      <c r="A5376" s="148"/>
      <c r="B5376" s="148"/>
      <c r="C5376" s="148"/>
      <c r="D5376" s="148"/>
      <c r="E5376" s="141"/>
      <c r="F5376" s="141"/>
      <c r="G5376" s="141"/>
      <c r="H5376" s="141"/>
      <c r="I5376" s="141"/>
      <c r="J5376" s="141"/>
      <c r="K5376" s="141"/>
    </row>
    <row r="5377" spans="1:11" x14ac:dyDescent="0.25">
      <c r="A5377" s="148"/>
      <c r="B5377" s="148"/>
      <c r="C5377" s="148"/>
      <c r="D5377" s="148"/>
      <c r="E5377" s="141"/>
      <c r="F5377" s="141"/>
      <c r="G5377" s="141"/>
      <c r="H5377" s="141"/>
      <c r="I5377" s="141"/>
      <c r="J5377" s="141"/>
      <c r="K5377" s="141"/>
    </row>
    <row r="5378" spans="1:11" x14ac:dyDescent="0.25">
      <c r="A5378" s="148"/>
      <c r="B5378" s="148"/>
      <c r="C5378" s="148"/>
      <c r="D5378" s="148"/>
      <c r="E5378" s="141"/>
      <c r="F5378" s="141"/>
      <c r="G5378" s="141"/>
      <c r="H5378" s="141"/>
      <c r="I5378" s="141"/>
      <c r="J5378" s="141"/>
      <c r="K5378" s="141"/>
    </row>
    <row r="5379" spans="1:11" x14ac:dyDescent="0.25">
      <c r="A5379" s="148"/>
      <c r="B5379" s="148"/>
      <c r="C5379" s="148"/>
      <c r="D5379" s="148"/>
      <c r="E5379" s="141"/>
      <c r="F5379" s="141"/>
      <c r="G5379" s="141"/>
      <c r="H5379" s="141"/>
      <c r="I5379" s="141"/>
      <c r="J5379" s="141"/>
      <c r="K5379" s="141"/>
    </row>
    <row r="5380" spans="1:11" x14ac:dyDescent="0.25">
      <c r="A5380" s="148"/>
      <c r="B5380" s="148"/>
      <c r="C5380" s="148"/>
      <c r="D5380" s="148"/>
      <c r="E5380" s="141"/>
      <c r="F5380" s="141"/>
      <c r="G5380" s="141"/>
      <c r="H5380" s="141"/>
      <c r="I5380" s="141"/>
      <c r="J5380" s="141"/>
      <c r="K5380" s="141"/>
    </row>
    <row r="5381" spans="1:11" x14ac:dyDescent="0.25">
      <c r="A5381" s="148"/>
      <c r="B5381" s="148"/>
      <c r="C5381" s="148"/>
      <c r="D5381" s="148"/>
      <c r="E5381" s="141"/>
      <c r="F5381" s="141"/>
      <c r="G5381" s="141"/>
      <c r="H5381" s="141"/>
      <c r="I5381" s="141"/>
      <c r="J5381" s="141"/>
      <c r="K5381" s="141"/>
    </row>
    <row r="5382" spans="1:11" x14ac:dyDescent="0.25">
      <c r="A5382" s="148"/>
      <c r="B5382" s="148"/>
      <c r="C5382" s="148"/>
      <c r="D5382" s="148"/>
      <c r="E5382" s="141"/>
      <c r="F5382" s="141"/>
      <c r="G5382" s="141"/>
      <c r="H5382" s="141"/>
      <c r="I5382" s="141"/>
      <c r="J5382" s="141"/>
      <c r="K5382" s="141"/>
    </row>
    <row r="5383" spans="1:11" x14ac:dyDescent="0.25">
      <c r="A5383" s="148"/>
      <c r="B5383" s="148"/>
      <c r="C5383" s="148"/>
      <c r="D5383" s="148"/>
      <c r="E5383" s="141"/>
      <c r="F5383" s="141"/>
      <c r="G5383" s="141"/>
      <c r="H5383" s="141"/>
      <c r="I5383" s="141"/>
      <c r="J5383" s="141"/>
      <c r="K5383" s="141"/>
    </row>
    <row r="5384" spans="1:11" x14ac:dyDescent="0.25">
      <c r="A5384" s="148"/>
      <c r="B5384" s="148"/>
      <c r="C5384" s="148"/>
      <c r="D5384" s="148"/>
      <c r="E5384" s="141"/>
      <c r="F5384" s="141"/>
      <c r="G5384" s="141"/>
      <c r="H5384" s="141"/>
      <c r="I5384" s="141"/>
      <c r="J5384" s="141"/>
      <c r="K5384" s="141"/>
    </row>
    <row r="5385" spans="1:11" x14ac:dyDescent="0.25">
      <c r="A5385" s="148"/>
      <c r="B5385" s="148"/>
      <c r="C5385" s="148"/>
      <c r="D5385" s="148"/>
      <c r="E5385" s="141"/>
      <c r="F5385" s="141"/>
      <c r="G5385" s="141"/>
      <c r="H5385" s="141"/>
      <c r="I5385" s="141"/>
      <c r="J5385" s="141"/>
      <c r="K5385" s="141"/>
    </row>
    <row r="5386" spans="1:11" x14ac:dyDescent="0.25">
      <c r="A5386" s="148"/>
      <c r="B5386" s="148"/>
      <c r="C5386" s="148"/>
      <c r="D5386" s="148"/>
      <c r="E5386" s="141"/>
      <c r="F5386" s="141"/>
      <c r="G5386" s="141"/>
      <c r="H5386" s="141"/>
      <c r="I5386" s="141"/>
      <c r="J5386" s="141"/>
      <c r="K5386" s="141"/>
    </row>
    <row r="5387" spans="1:11" x14ac:dyDescent="0.25">
      <c r="A5387" s="148"/>
      <c r="B5387" s="148"/>
      <c r="C5387" s="148"/>
      <c r="D5387" s="148"/>
      <c r="E5387" s="141"/>
      <c r="F5387" s="141"/>
      <c r="G5387" s="141"/>
      <c r="H5387" s="141"/>
      <c r="I5387" s="141"/>
      <c r="J5387" s="141"/>
      <c r="K5387" s="141"/>
    </row>
    <row r="5388" spans="1:11" x14ac:dyDescent="0.25">
      <c r="A5388" s="148"/>
      <c r="B5388" s="148"/>
      <c r="C5388" s="148"/>
      <c r="D5388" s="148"/>
      <c r="E5388" s="141"/>
      <c r="F5388" s="141"/>
      <c r="G5388" s="141"/>
      <c r="H5388" s="141"/>
      <c r="I5388" s="141"/>
      <c r="J5388" s="141"/>
      <c r="K5388" s="141"/>
    </row>
    <row r="5389" spans="1:11" x14ac:dyDescent="0.25">
      <c r="A5389" s="148"/>
      <c r="B5389" s="148"/>
      <c r="C5389" s="148"/>
      <c r="D5389" s="148"/>
      <c r="E5389" s="141"/>
      <c r="F5389" s="141"/>
      <c r="G5389" s="141"/>
      <c r="H5389" s="141"/>
      <c r="I5389" s="141"/>
      <c r="J5389" s="141"/>
      <c r="K5389" s="141"/>
    </row>
    <row r="5390" spans="1:11" x14ac:dyDescent="0.25">
      <c r="A5390" s="148"/>
      <c r="B5390" s="148"/>
      <c r="C5390" s="148"/>
      <c r="D5390" s="148"/>
      <c r="E5390" s="141"/>
      <c r="F5390" s="141"/>
      <c r="G5390" s="141"/>
      <c r="H5390" s="141"/>
      <c r="I5390" s="141"/>
      <c r="J5390" s="141"/>
      <c r="K5390" s="141"/>
    </row>
    <row r="5391" spans="1:11" x14ac:dyDescent="0.25">
      <c r="A5391" s="148"/>
      <c r="B5391" s="148"/>
      <c r="C5391" s="148"/>
      <c r="D5391" s="148"/>
      <c r="E5391" s="141"/>
      <c r="F5391" s="141"/>
      <c r="G5391" s="141"/>
      <c r="H5391" s="141"/>
      <c r="I5391" s="141"/>
      <c r="J5391" s="141"/>
      <c r="K5391" s="141"/>
    </row>
    <row r="5392" spans="1:11" x14ac:dyDescent="0.25">
      <c r="A5392" s="148"/>
      <c r="B5392" s="148"/>
      <c r="C5392" s="148"/>
      <c r="D5392" s="148"/>
      <c r="E5392" s="141"/>
      <c r="F5392" s="141"/>
      <c r="G5392" s="141"/>
      <c r="H5392" s="141"/>
      <c r="I5392" s="141"/>
      <c r="J5392" s="141"/>
      <c r="K5392" s="141"/>
    </row>
    <row r="5393" spans="1:11" x14ac:dyDescent="0.25">
      <c r="A5393" s="148"/>
      <c r="B5393" s="148"/>
      <c r="C5393" s="148"/>
      <c r="D5393" s="148"/>
      <c r="E5393" s="141"/>
      <c r="F5393" s="141"/>
      <c r="G5393" s="141"/>
      <c r="H5393" s="141"/>
      <c r="I5393" s="141"/>
      <c r="J5393" s="141"/>
      <c r="K5393" s="141"/>
    </row>
    <row r="5394" spans="1:11" x14ac:dyDescent="0.25">
      <c r="A5394" s="148"/>
      <c r="B5394" s="148"/>
      <c r="C5394" s="148"/>
      <c r="D5394" s="148"/>
      <c r="E5394" s="141"/>
      <c r="F5394" s="141"/>
      <c r="G5394" s="141"/>
      <c r="H5394" s="141"/>
      <c r="I5394" s="141"/>
      <c r="J5394" s="141"/>
      <c r="K5394" s="141"/>
    </row>
    <row r="5395" spans="1:11" x14ac:dyDescent="0.25">
      <c r="A5395" s="148"/>
      <c r="B5395" s="148"/>
      <c r="C5395" s="148"/>
      <c r="D5395" s="148"/>
      <c r="E5395" s="141"/>
      <c r="F5395" s="141"/>
      <c r="G5395" s="141"/>
      <c r="H5395" s="141"/>
      <c r="I5395" s="141"/>
      <c r="J5395" s="141"/>
      <c r="K5395" s="141"/>
    </row>
    <row r="5396" spans="1:11" x14ac:dyDescent="0.25">
      <c r="A5396" s="148"/>
      <c r="B5396" s="148"/>
      <c r="C5396" s="148"/>
      <c r="D5396" s="148"/>
      <c r="E5396" s="141"/>
      <c r="F5396" s="141"/>
      <c r="G5396" s="141"/>
      <c r="H5396" s="141"/>
      <c r="I5396" s="141"/>
      <c r="J5396" s="141"/>
      <c r="K5396" s="141"/>
    </row>
    <row r="5397" spans="1:11" x14ac:dyDescent="0.25">
      <c r="A5397" s="148"/>
      <c r="B5397" s="148"/>
      <c r="C5397" s="148"/>
      <c r="D5397" s="148"/>
      <c r="E5397" s="141"/>
      <c r="F5397" s="141"/>
      <c r="G5397" s="141"/>
      <c r="H5397" s="141"/>
      <c r="I5397" s="141"/>
      <c r="J5397" s="141"/>
      <c r="K5397" s="141"/>
    </row>
    <row r="5398" spans="1:11" x14ac:dyDescent="0.25">
      <c r="A5398" s="148"/>
      <c r="B5398" s="148"/>
      <c r="C5398" s="148"/>
      <c r="D5398" s="148"/>
      <c r="E5398" s="141"/>
      <c r="F5398" s="141"/>
      <c r="G5398" s="141"/>
      <c r="H5398" s="141"/>
      <c r="I5398" s="141"/>
      <c r="J5398" s="141"/>
      <c r="K5398" s="141"/>
    </row>
    <row r="5399" spans="1:11" x14ac:dyDescent="0.25">
      <c r="A5399" s="148"/>
      <c r="B5399" s="148"/>
      <c r="C5399" s="148"/>
      <c r="D5399" s="148"/>
      <c r="E5399" s="141"/>
      <c r="F5399" s="141"/>
      <c r="G5399" s="141"/>
      <c r="H5399" s="141"/>
      <c r="I5399" s="141"/>
      <c r="J5399" s="141"/>
      <c r="K5399" s="141"/>
    </row>
    <row r="5400" spans="1:11" x14ac:dyDescent="0.25">
      <c r="A5400" s="148"/>
      <c r="B5400" s="148"/>
      <c r="C5400" s="148"/>
      <c r="D5400" s="148"/>
      <c r="E5400" s="141"/>
      <c r="F5400" s="141"/>
      <c r="G5400" s="141"/>
      <c r="H5400" s="141"/>
      <c r="I5400" s="141"/>
      <c r="J5400" s="141"/>
      <c r="K5400" s="141"/>
    </row>
    <row r="5401" spans="1:11" x14ac:dyDescent="0.25">
      <c r="A5401" s="148"/>
      <c r="B5401" s="148"/>
      <c r="C5401" s="148"/>
      <c r="D5401" s="148"/>
      <c r="E5401" s="141"/>
      <c r="F5401" s="141"/>
      <c r="G5401" s="141"/>
      <c r="H5401" s="141"/>
      <c r="I5401" s="141"/>
      <c r="J5401" s="141"/>
      <c r="K5401" s="141"/>
    </row>
    <row r="5402" spans="1:11" x14ac:dyDescent="0.25">
      <c r="A5402" s="148"/>
      <c r="B5402" s="148"/>
      <c r="C5402" s="148"/>
      <c r="D5402" s="148"/>
      <c r="E5402" s="141"/>
      <c r="F5402" s="141"/>
      <c r="G5402" s="141"/>
      <c r="H5402" s="141"/>
      <c r="I5402" s="141"/>
      <c r="J5402" s="141"/>
      <c r="K5402" s="141"/>
    </row>
    <row r="5403" spans="1:11" x14ac:dyDescent="0.25">
      <c r="A5403" s="148"/>
      <c r="B5403" s="148"/>
      <c r="C5403" s="148"/>
      <c r="D5403" s="148"/>
      <c r="E5403" s="141"/>
      <c r="F5403" s="141"/>
      <c r="G5403" s="141"/>
      <c r="H5403" s="141"/>
      <c r="I5403" s="141"/>
      <c r="J5403" s="141"/>
      <c r="K5403" s="141"/>
    </row>
    <row r="5404" spans="1:11" x14ac:dyDescent="0.25">
      <c r="A5404" s="148"/>
      <c r="B5404" s="148"/>
      <c r="C5404" s="148"/>
      <c r="D5404" s="148"/>
      <c r="E5404" s="141"/>
      <c r="F5404" s="141"/>
      <c r="G5404" s="141"/>
      <c r="H5404" s="141"/>
      <c r="I5404" s="141"/>
      <c r="J5404" s="141"/>
      <c r="K5404" s="141"/>
    </row>
    <row r="5405" spans="1:11" x14ac:dyDescent="0.25">
      <c r="A5405" s="148"/>
      <c r="B5405" s="148"/>
      <c r="C5405" s="148"/>
      <c r="D5405" s="148"/>
      <c r="E5405" s="141"/>
      <c r="F5405" s="141"/>
      <c r="G5405" s="141"/>
      <c r="H5405" s="141"/>
      <c r="I5405" s="141"/>
      <c r="J5405" s="141"/>
      <c r="K5405" s="141"/>
    </row>
    <row r="5406" spans="1:11" x14ac:dyDescent="0.25">
      <c r="A5406" s="148"/>
      <c r="B5406" s="148"/>
      <c r="C5406" s="148"/>
      <c r="D5406" s="148"/>
      <c r="E5406" s="141"/>
      <c r="F5406" s="141"/>
      <c r="G5406" s="141"/>
      <c r="H5406" s="141"/>
      <c r="I5406" s="141"/>
      <c r="J5406" s="141"/>
      <c r="K5406" s="141"/>
    </row>
    <row r="5407" spans="1:11" x14ac:dyDescent="0.25">
      <c r="A5407" s="148"/>
      <c r="B5407" s="148"/>
      <c r="C5407" s="148"/>
      <c r="D5407" s="148"/>
      <c r="E5407" s="141"/>
      <c r="F5407" s="141"/>
      <c r="G5407" s="141"/>
      <c r="H5407" s="141"/>
      <c r="I5407" s="141"/>
      <c r="J5407" s="141"/>
      <c r="K5407" s="141"/>
    </row>
    <row r="5408" spans="1:11" x14ac:dyDescent="0.25">
      <c r="A5408" s="148"/>
      <c r="B5408" s="148"/>
      <c r="C5408" s="148"/>
      <c r="D5408" s="148"/>
      <c r="E5408" s="141"/>
      <c r="F5408" s="141"/>
      <c r="G5408" s="141"/>
      <c r="H5408" s="141"/>
      <c r="I5408" s="141"/>
      <c r="J5408" s="141"/>
      <c r="K5408" s="141"/>
    </row>
    <row r="5409" spans="1:11" x14ac:dyDescent="0.25">
      <c r="A5409" s="148"/>
      <c r="B5409" s="148"/>
      <c r="C5409" s="148"/>
      <c r="D5409" s="148"/>
      <c r="E5409" s="141"/>
      <c r="F5409" s="141"/>
      <c r="G5409" s="141"/>
      <c r="H5409" s="141"/>
      <c r="I5409" s="141"/>
      <c r="J5409" s="141"/>
      <c r="K5409" s="141"/>
    </row>
    <row r="5410" spans="1:11" x14ac:dyDescent="0.25">
      <c r="A5410" s="148"/>
      <c r="B5410" s="148"/>
      <c r="C5410" s="148"/>
      <c r="D5410" s="148"/>
      <c r="E5410" s="141"/>
      <c r="F5410" s="141"/>
      <c r="G5410" s="141"/>
      <c r="H5410" s="141"/>
      <c r="I5410" s="141"/>
      <c r="J5410" s="141"/>
      <c r="K5410" s="141"/>
    </row>
    <row r="5411" spans="1:11" x14ac:dyDescent="0.25">
      <c r="A5411" s="148"/>
      <c r="B5411" s="148"/>
      <c r="C5411" s="148"/>
      <c r="D5411" s="148"/>
      <c r="E5411" s="141"/>
      <c r="F5411" s="141"/>
      <c r="G5411" s="141"/>
      <c r="H5411" s="141"/>
      <c r="I5411" s="141"/>
      <c r="J5411" s="141"/>
      <c r="K5411" s="141"/>
    </row>
    <row r="5412" spans="1:11" x14ac:dyDescent="0.25">
      <c r="A5412" s="148"/>
      <c r="B5412" s="148"/>
      <c r="C5412" s="148"/>
      <c r="D5412" s="148"/>
      <c r="E5412" s="141"/>
      <c r="F5412" s="141"/>
      <c r="G5412" s="141"/>
      <c r="H5412" s="141"/>
      <c r="I5412" s="141"/>
      <c r="J5412" s="141"/>
      <c r="K5412" s="141"/>
    </row>
    <row r="5413" spans="1:11" x14ac:dyDescent="0.25">
      <c r="A5413" s="148"/>
      <c r="B5413" s="148"/>
      <c r="C5413" s="148"/>
      <c r="D5413" s="148"/>
      <c r="E5413" s="141"/>
      <c r="F5413" s="141"/>
      <c r="G5413" s="141"/>
      <c r="H5413" s="141"/>
      <c r="I5413" s="141"/>
      <c r="J5413" s="141"/>
      <c r="K5413" s="141"/>
    </row>
    <row r="5414" spans="1:11" x14ac:dyDescent="0.25">
      <c r="A5414" s="148"/>
      <c r="B5414" s="148"/>
      <c r="C5414" s="148"/>
      <c r="D5414" s="148"/>
      <c r="E5414" s="141"/>
      <c r="F5414" s="141"/>
      <c r="G5414" s="141"/>
      <c r="H5414" s="141"/>
      <c r="I5414" s="141"/>
      <c r="J5414" s="141"/>
      <c r="K5414" s="141"/>
    </row>
    <row r="5415" spans="1:11" x14ac:dyDescent="0.25">
      <c r="A5415" s="148"/>
      <c r="B5415" s="148"/>
      <c r="C5415" s="148"/>
      <c r="D5415" s="148"/>
      <c r="E5415" s="141"/>
      <c r="F5415" s="141"/>
      <c r="G5415" s="141"/>
      <c r="H5415" s="141"/>
      <c r="I5415" s="141"/>
      <c r="J5415" s="141"/>
      <c r="K5415" s="141"/>
    </row>
    <row r="5416" spans="1:11" x14ac:dyDescent="0.25">
      <c r="A5416" s="148"/>
      <c r="B5416" s="148"/>
      <c r="C5416" s="148"/>
      <c r="D5416" s="148"/>
      <c r="E5416" s="141"/>
      <c r="F5416" s="141"/>
      <c r="G5416" s="141"/>
      <c r="H5416" s="141"/>
      <c r="I5416" s="141"/>
      <c r="J5416" s="141"/>
      <c r="K5416" s="141"/>
    </row>
    <row r="5417" spans="1:11" x14ac:dyDescent="0.25">
      <c r="A5417" s="148"/>
      <c r="B5417" s="148"/>
      <c r="C5417" s="148"/>
      <c r="D5417" s="148"/>
      <c r="E5417" s="141"/>
      <c r="F5417" s="141"/>
      <c r="G5417" s="141"/>
      <c r="H5417" s="141"/>
      <c r="I5417" s="141"/>
      <c r="J5417" s="141"/>
      <c r="K5417" s="141"/>
    </row>
    <row r="5418" spans="1:11" x14ac:dyDescent="0.25">
      <c r="A5418" s="148"/>
      <c r="B5418" s="148"/>
      <c r="C5418" s="148"/>
      <c r="D5418" s="148"/>
      <c r="E5418" s="141"/>
      <c r="F5418" s="141"/>
      <c r="G5418" s="141"/>
      <c r="H5418" s="141"/>
      <c r="I5418" s="141"/>
      <c r="J5418" s="141"/>
      <c r="K5418" s="141"/>
    </row>
    <row r="5419" spans="1:11" x14ac:dyDescent="0.25">
      <c r="A5419" s="148"/>
      <c r="B5419" s="148"/>
      <c r="C5419" s="148"/>
      <c r="D5419" s="148"/>
      <c r="E5419" s="141"/>
      <c r="F5419" s="141"/>
      <c r="G5419" s="141"/>
      <c r="H5419" s="141"/>
      <c r="I5419" s="141"/>
      <c r="J5419" s="141"/>
      <c r="K5419" s="141"/>
    </row>
    <row r="5420" spans="1:11" x14ac:dyDescent="0.25">
      <c r="A5420" s="148"/>
      <c r="B5420" s="148"/>
      <c r="C5420" s="148"/>
      <c r="D5420" s="148"/>
      <c r="E5420" s="141"/>
      <c r="F5420" s="141"/>
      <c r="G5420" s="141"/>
      <c r="H5420" s="141"/>
      <c r="I5420" s="141"/>
      <c r="J5420" s="141"/>
      <c r="K5420" s="141"/>
    </row>
    <row r="5421" spans="1:11" x14ac:dyDescent="0.25">
      <c r="A5421" s="148"/>
      <c r="B5421" s="148"/>
      <c r="C5421" s="148"/>
      <c r="D5421" s="148"/>
      <c r="E5421" s="141"/>
      <c r="F5421" s="141"/>
      <c r="G5421" s="141"/>
      <c r="H5421" s="141"/>
      <c r="I5421" s="141"/>
      <c r="J5421" s="141"/>
      <c r="K5421" s="141"/>
    </row>
    <row r="5422" spans="1:11" x14ac:dyDescent="0.25">
      <c r="A5422" s="148"/>
      <c r="B5422" s="148"/>
      <c r="C5422" s="148"/>
      <c r="D5422" s="148"/>
      <c r="E5422" s="141"/>
      <c r="F5422" s="141"/>
      <c r="G5422" s="141"/>
      <c r="H5422" s="141"/>
      <c r="I5422" s="141"/>
      <c r="J5422" s="141"/>
      <c r="K5422" s="141"/>
    </row>
    <row r="5423" spans="1:11" x14ac:dyDescent="0.25">
      <c r="A5423" s="148"/>
      <c r="B5423" s="148"/>
      <c r="C5423" s="148"/>
      <c r="D5423" s="148"/>
      <c r="E5423" s="141"/>
      <c r="F5423" s="141"/>
      <c r="G5423" s="141"/>
      <c r="H5423" s="141"/>
      <c r="I5423" s="141"/>
      <c r="J5423" s="141"/>
      <c r="K5423" s="141"/>
    </row>
    <row r="5424" spans="1:11" x14ac:dyDescent="0.25">
      <c r="A5424" s="148"/>
      <c r="B5424" s="148"/>
      <c r="C5424" s="148"/>
      <c r="D5424" s="148"/>
      <c r="E5424" s="141"/>
      <c r="F5424" s="141"/>
      <c r="G5424" s="141"/>
      <c r="H5424" s="141"/>
      <c r="I5424" s="141"/>
      <c r="J5424" s="141"/>
      <c r="K5424" s="141"/>
    </row>
    <row r="5425" spans="1:11" x14ac:dyDescent="0.25">
      <c r="A5425" s="148"/>
      <c r="B5425" s="148"/>
      <c r="C5425" s="148"/>
      <c r="D5425" s="148"/>
      <c r="E5425" s="141"/>
      <c r="F5425" s="141"/>
      <c r="G5425" s="141"/>
      <c r="H5425" s="141"/>
      <c r="I5425" s="141"/>
      <c r="J5425" s="141"/>
      <c r="K5425" s="141"/>
    </row>
    <row r="5426" spans="1:11" x14ac:dyDescent="0.25">
      <c r="A5426" s="148"/>
      <c r="B5426" s="148"/>
      <c r="C5426" s="148"/>
      <c r="D5426" s="148"/>
      <c r="E5426" s="141"/>
      <c r="F5426" s="141"/>
      <c r="G5426" s="141"/>
      <c r="H5426" s="141"/>
      <c r="I5426" s="141"/>
      <c r="J5426" s="141"/>
      <c r="K5426" s="141"/>
    </row>
    <row r="5427" spans="1:11" x14ac:dyDescent="0.25">
      <c r="A5427" s="148"/>
      <c r="B5427" s="148"/>
      <c r="C5427" s="148"/>
      <c r="D5427" s="148"/>
      <c r="E5427" s="141"/>
      <c r="F5427" s="141"/>
      <c r="G5427" s="141"/>
      <c r="H5427" s="141"/>
      <c r="I5427" s="141"/>
      <c r="J5427" s="141"/>
      <c r="K5427" s="141"/>
    </row>
    <row r="5428" spans="1:11" x14ac:dyDescent="0.25">
      <c r="A5428" s="148"/>
      <c r="B5428" s="148"/>
      <c r="C5428" s="148"/>
      <c r="D5428" s="148"/>
      <c r="E5428" s="141"/>
      <c r="F5428" s="141"/>
      <c r="G5428" s="141"/>
      <c r="H5428" s="141"/>
      <c r="I5428" s="141"/>
      <c r="J5428" s="141"/>
      <c r="K5428" s="141"/>
    </row>
    <row r="5429" spans="1:11" x14ac:dyDescent="0.25">
      <c r="A5429" s="148"/>
      <c r="B5429" s="148"/>
      <c r="C5429" s="148"/>
      <c r="D5429" s="148"/>
      <c r="E5429" s="141"/>
      <c r="F5429" s="141"/>
      <c r="G5429" s="141"/>
      <c r="H5429" s="141"/>
      <c r="I5429" s="141"/>
      <c r="J5429" s="141"/>
      <c r="K5429" s="141"/>
    </row>
    <row r="5430" spans="1:11" x14ac:dyDescent="0.25">
      <c r="A5430" s="148"/>
      <c r="B5430" s="148"/>
      <c r="C5430" s="148"/>
      <c r="D5430" s="148"/>
      <c r="E5430" s="141"/>
      <c r="F5430" s="141"/>
      <c r="G5430" s="141"/>
      <c r="H5430" s="141"/>
      <c r="I5430" s="141"/>
      <c r="J5430" s="141"/>
      <c r="K5430" s="141"/>
    </row>
    <row r="5431" spans="1:11" x14ac:dyDescent="0.25">
      <c r="A5431" s="148"/>
      <c r="B5431" s="148"/>
      <c r="C5431" s="148"/>
      <c r="D5431" s="148"/>
      <c r="E5431" s="141"/>
      <c r="F5431" s="141"/>
      <c r="G5431" s="141"/>
      <c r="H5431" s="141"/>
      <c r="I5431" s="141"/>
      <c r="J5431" s="141"/>
      <c r="K5431" s="141"/>
    </row>
    <row r="5432" spans="1:11" x14ac:dyDescent="0.25">
      <c r="A5432" s="148"/>
      <c r="B5432" s="148"/>
      <c r="C5432" s="148"/>
      <c r="D5432" s="148"/>
      <c r="E5432" s="141"/>
      <c r="F5432" s="141"/>
      <c r="G5432" s="141"/>
      <c r="H5432" s="141"/>
      <c r="I5432" s="141"/>
      <c r="J5432" s="141"/>
      <c r="K5432" s="141"/>
    </row>
    <row r="5433" spans="1:11" x14ac:dyDescent="0.25">
      <c r="A5433" s="148"/>
      <c r="B5433" s="148"/>
      <c r="C5433" s="148"/>
      <c r="D5433" s="148"/>
      <c r="E5433" s="141"/>
      <c r="F5433" s="141"/>
      <c r="G5433" s="141"/>
      <c r="H5433" s="141"/>
      <c r="I5433" s="141"/>
      <c r="J5433" s="141"/>
      <c r="K5433" s="141"/>
    </row>
    <row r="5434" spans="1:11" x14ac:dyDescent="0.25">
      <c r="A5434" s="148"/>
      <c r="B5434" s="148"/>
      <c r="C5434" s="148"/>
      <c r="D5434" s="148"/>
      <c r="E5434" s="141"/>
      <c r="F5434" s="141"/>
      <c r="G5434" s="141"/>
      <c r="H5434" s="141"/>
      <c r="I5434" s="141"/>
      <c r="J5434" s="141"/>
      <c r="K5434" s="141"/>
    </row>
    <row r="5435" spans="1:11" x14ac:dyDescent="0.25">
      <c r="A5435" s="148"/>
      <c r="B5435" s="148"/>
      <c r="C5435" s="148"/>
      <c r="D5435" s="148"/>
      <c r="E5435" s="141"/>
      <c r="F5435" s="141"/>
      <c r="G5435" s="141"/>
      <c r="H5435" s="141"/>
      <c r="I5435" s="141"/>
      <c r="J5435" s="141"/>
      <c r="K5435" s="141"/>
    </row>
    <row r="5436" spans="1:11" x14ac:dyDescent="0.25">
      <c r="A5436" s="148"/>
      <c r="B5436" s="148"/>
      <c r="C5436" s="148"/>
      <c r="D5436" s="148"/>
      <c r="E5436" s="141"/>
      <c r="F5436" s="141"/>
      <c r="G5436" s="141"/>
      <c r="H5436" s="141"/>
      <c r="I5436" s="141"/>
      <c r="J5436" s="141"/>
      <c r="K5436" s="141"/>
    </row>
    <row r="5437" spans="1:11" x14ac:dyDescent="0.25">
      <c r="A5437" s="148"/>
      <c r="B5437" s="148"/>
      <c r="C5437" s="148"/>
      <c r="D5437" s="148"/>
      <c r="E5437" s="141"/>
      <c r="F5437" s="141"/>
      <c r="G5437" s="141"/>
      <c r="H5437" s="141"/>
      <c r="I5437" s="141"/>
      <c r="J5437" s="141"/>
      <c r="K5437" s="141"/>
    </row>
    <row r="5438" spans="1:11" x14ac:dyDescent="0.25">
      <c r="A5438" s="148"/>
      <c r="B5438" s="148"/>
      <c r="C5438" s="148"/>
      <c r="D5438" s="148"/>
      <c r="E5438" s="141"/>
      <c r="F5438" s="141"/>
      <c r="G5438" s="141"/>
      <c r="H5438" s="141"/>
      <c r="I5438" s="141"/>
      <c r="J5438" s="141"/>
      <c r="K5438" s="141"/>
    </row>
    <row r="5439" spans="1:11" x14ac:dyDescent="0.25">
      <c r="A5439" s="148"/>
      <c r="B5439" s="148"/>
      <c r="C5439" s="148"/>
      <c r="D5439" s="148"/>
      <c r="E5439" s="141"/>
      <c r="F5439" s="141"/>
      <c r="G5439" s="141"/>
      <c r="H5439" s="141"/>
      <c r="I5439" s="141"/>
      <c r="J5439" s="141"/>
      <c r="K5439" s="141"/>
    </row>
    <row r="5440" spans="1:11" x14ac:dyDescent="0.25">
      <c r="A5440" s="148"/>
      <c r="B5440" s="148"/>
      <c r="C5440" s="148"/>
      <c r="D5440" s="148"/>
      <c r="E5440" s="141"/>
      <c r="F5440" s="141"/>
      <c r="G5440" s="141"/>
      <c r="H5440" s="141"/>
      <c r="I5440" s="141"/>
      <c r="J5440" s="141"/>
      <c r="K5440" s="141"/>
    </row>
    <row r="5441" spans="1:11" x14ac:dyDescent="0.25">
      <c r="A5441" s="148"/>
      <c r="B5441" s="148"/>
      <c r="C5441" s="148"/>
      <c r="D5441" s="148"/>
      <c r="E5441" s="141"/>
      <c r="F5441" s="141"/>
      <c r="G5441" s="141"/>
      <c r="H5441" s="141"/>
      <c r="I5441" s="141"/>
      <c r="J5441" s="141"/>
      <c r="K5441" s="141"/>
    </row>
    <row r="5442" spans="1:11" x14ac:dyDescent="0.25">
      <c r="A5442" s="148"/>
      <c r="B5442" s="148"/>
      <c r="C5442" s="148"/>
      <c r="D5442" s="148"/>
      <c r="E5442" s="141"/>
      <c r="F5442" s="141"/>
      <c r="G5442" s="141"/>
      <c r="H5442" s="141"/>
      <c r="I5442" s="141"/>
      <c r="J5442" s="141"/>
      <c r="K5442" s="141"/>
    </row>
    <row r="5443" spans="1:11" x14ac:dyDescent="0.25">
      <c r="A5443" s="148"/>
      <c r="B5443" s="148"/>
      <c r="C5443" s="148"/>
      <c r="D5443" s="148"/>
      <c r="E5443" s="141"/>
      <c r="F5443" s="141"/>
      <c r="G5443" s="141"/>
      <c r="H5443" s="141"/>
      <c r="I5443" s="141"/>
      <c r="J5443" s="141"/>
      <c r="K5443" s="141"/>
    </row>
    <row r="5444" spans="1:11" x14ac:dyDescent="0.25">
      <c r="A5444" s="148"/>
      <c r="B5444" s="148"/>
      <c r="C5444" s="148"/>
      <c r="D5444" s="148"/>
      <c r="E5444" s="141"/>
      <c r="F5444" s="141"/>
      <c r="G5444" s="141"/>
      <c r="H5444" s="141"/>
      <c r="I5444" s="141"/>
      <c r="J5444" s="141"/>
      <c r="K5444" s="141"/>
    </row>
    <row r="5445" spans="1:11" x14ac:dyDescent="0.25">
      <c r="A5445" s="148"/>
      <c r="B5445" s="148"/>
      <c r="C5445" s="148"/>
      <c r="D5445" s="148"/>
      <c r="E5445" s="141"/>
      <c r="F5445" s="141"/>
      <c r="G5445" s="141"/>
      <c r="H5445" s="141"/>
      <c r="I5445" s="141"/>
      <c r="J5445" s="141"/>
      <c r="K5445" s="141"/>
    </row>
    <row r="5446" spans="1:11" x14ac:dyDescent="0.25">
      <c r="A5446" s="148"/>
      <c r="B5446" s="148"/>
      <c r="C5446" s="148"/>
      <c r="D5446" s="148"/>
      <c r="E5446" s="141"/>
      <c r="F5446" s="141"/>
      <c r="G5446" s="141"/>
      <c r="H5446" s="141"/>
      <c r="I5446" s="141"/>
      <c r="J5446" s="141"/>
      <c r="K5446" s="141"/>
    </row>
    <row r="5447" spans="1:11" x14ac:dyDescent="0.25">
      <c r="A5447" s="148"/>
      <c r="B5447" s="148"/>
      <c r="C5447" s="148"/>
      <c r="D5447" s="148"/>
      <c r="E5447" s="141"/>
      <c r="F5447" s="141"/>
      <c r="G5447" s="141"/>
      <c r="H5447" s="141"/>
      <c r="I5447" s="141"/>
      <c r="J5447" s="141"/>
      <c r="K5447" s="141"/>
    </row>
    <row r="5448" spans="1:11" x14ac:dyDescent="0.25">
      <c r="A5448" s="148"/>
      <c r="B5448" s="148"/>
      <c r="C5448" s="148"/>
      <c r="D5448" s="148"/>
      <c r="E5448" s="141"/>
      <c r="F5448" s="141"/>
      <c r="G5448" s="141"/>
      <c r="H5448" s="141"/>
      <c r="I5448" s="141"/>
      <c r="J5448" s="141"/>
      <c r="K5448" s="141"/>
    </row>
    <row r="5449" spans="1:11" x14ac:dyDescent="0.25">
      <c r="A5449" s="148"/>
      <c r="B5449" s="148"/>
      <c r="C5449" s="148"/>
      <c r="D5449" s="148"/>
      <c r="E5449" s="141"/>
      <c r="F5449" s="141"/>
      <c r="G5449" s="141"/>
      <c r="H5449" s="141"/>
      <c r="I5449" s="141"/>
      <c r="J5449" s="141"/>
      <c r="K5449" s="141"/>
    </row>
    <row r="5450" spans="1:11" x14ac:dyDescent="0.25">
      <c r="A5450" s="148"/>
      <c r="B5450" s="148"/>
      <c r="C5450" s="148"/>
      <c r="D5450" s="148"/>
      <c r="E5450" s="141"/>
      <c r="F5450" s="141"/>
      <c r="G5450" s="141"/>
      <c r="H5450" s="141"/>
      <c r="I5450" s="141"/>
      <c r="J5450" s="141"/>
      <c r="K5450" s="141"/>
    </row>
    <row r="5451" spans="1:11" x14ac:dyDescent="0.25">
      <c r="A5451" s="148"/>
      <c r="B5451" s="148"/>
      <c r="C5451" s="148"/>
      <c r="D5451" s="148"/>
      <c r="E5451" s="141"/>
      <c r="F5451" s="141"/>
      <c r="G5451" s="141"/>
      <c r="H5451" s="141"/>
      <c r="I5451" s="141"/>
      <c r="J5451" s="141"/>
      <c r="K5451" s="141"/>
    </row>
    <row r="5452" spans="1:11" x14ac:dyDescent="0.25">
      <c r="A5452" s="148"/>
      <c r="B5452" s="148"/>
      <c r="C5452" s="148"/>
      <c r="D5452" s="148"/>
      <c r="E5452" s="141"/>
      <c r="F5452" s="141"/>
      <c r="G5452" s="141"/>
      <c r="H5452" s="141"/>
      <c r="I5452" s="141"/>
      <c r="J5452" s="141"/>
      <c r="K5452" s="141"/>
    </row>
    <row r="5453" spans="1:11" x14ac:dyDescent="0.25">
      <c r="A5453" s="148"/>
      <c r="B5453" s="148"/>
      <c r="C5453" s="148"/>
      <c r="D5453" s="148"/>
      <c r="E5453" s="141"/>
      <c r="F5453" s="141"/>
      <c r="G5453" s="141"/>
      <c r="H5453" s="141"/>
      <c r="I5453" s="141"/>
      <c r="J5453" s="141"/>
      <c r="K5453" s="141"/>
    </row>
    <row r="5454" spans="1:11" x14ac:dyDescent="0.25">
      <c r="A5454" s="148"/>
      <c r="B5454" s="148"/>
      <c r="C5454" s="148"/>
      <c r="D5454" s="148"/>
      <c r="E5454" s="141"/>
      <c r="F5454" s="141"/>
      <c r="G5454" s="141"/>
      <c r="H5454" s="141"/>
      <c r="I5454" s="141"/>
      <c r="J5454" s="141"/>
      <c r="K5454" s="141"/>
    </row>
    <row r="5455" spans="1:11" x14ac:dyDescent="0.25">
      <c r="A5455" s="148"/>
      <c r="B5455" s="148"/>
      <c r="C5455" s="148"/>
      <c r="D5455" s="148"/>
      <c r="E5455" s="141"/>
      <c r="F5455" s="141"/>
      <c r="G5455" s="141"/>
      <c r="H5455" s="141"/>
      <c r="I5455" s="141"/>
      <c r="J5455" s="141"/>
      <c r="K5455" s="141"/>
    </row>
    <row r="5456" spans="1:11" x14ac:dyDescent="0.25">
      <c r="A5456" s="148"/>
      <c r="B5456" s="148"/>
      <c r="C5456" s="148"/>
      <c r="D5456" s="148"/>
      <c r="E5456" s="141"/>
      <c r="F5456" s="141"/>
      <c r="G5456" s="141"/>
      <c r="H5456" s="141"/>
      <c r="I5456" s="141"/>
      <c r="J5456" s="141"/>
      <c r="K5456" s="141"/>
    </row>
    <row r="5457" spans="1:11" x14ac:dyDescent="0.25">
      <c r="A5457" s="148"/>
      <c r="B5457" s="148"/>
      <c r="C5457" s="148"/>
      <c r="D5457" s="148"/>
      <c r="E5457" s="141"/>
      <c r="F5457" s="141"/>
      <c r="G5457" s="141"/>
      <c r="H5457" s="141"/>
      <c r="I5457" s="141"/>
      <c r="J5457" s="141"/>
      <c r="K5457" s="141"/>
    </row>
    <row r="5458" spans="1:11" x14ac:dyDescent="0.25">
      <c r="A5458" s="148"/>
      <c r="B5458" s="148"/>
      <c r="C5458" s="148"/>
      <c r="D5458" s="148"/>
      <c r="E5458" s="141"/>
      <c r="F5458" s="141"/>
      <c r="G5458" s="141"/>
      <c r="H5458" s="141"/>
      <c r="I5458" s="141"/>
      <c r="J5458" s="141"/>
      <c r="K5458" s="141"/>
    </row>
    <row r="5459" spans="1:11" x14ac:dyDescent="0.25">
      <c r="A5459" s="148"/>
      <c r="B5459" s="148"/>
      <c r="C5459" s="148"/>
      <c r="D5459" s="148"/>
      <c r="E5459" s="141"/>
      <c r="F5459" s="141"/>
      <c r="G5459" s="141"/>
      <c r="H5459" s="141"/>
      <c r="I5459" s="141"/>
      <c r="J5459" s="141"/>
      <c r="K5459" s="141"/>
    </row>
    <row r="5460" spans="1:11" x14ac:dyDescent="0.25">
      <c r="A5460" s="148"/>
      <c r="B5460" s="148"/>
      <c r="C5460" s="148"/>
      <c r="D5460" s="148"/>
      <c r="E5460" s="141"/>
      <c r="F5460" s="141"/>
      <c r="G5460" s="141"/>
      <c r="H5460" s="141"/>
      <c r="I5460" s="141"/>
      <c r="J5460" s="141"/>
      <c r="K5460" s="141"/>
    </row>
    <row r="5461" spans="1:11" x14ac:dyDescent="0.25">
      <c r="A5461" s="148"/>
      <c r="B5461" s="148"/>
      <c r="C5461" s="148"/>
      <c r="D5461" s="148"/>
      <c r="E5461" s="141"/>
      <c r="F5461" s="141"/>
      <c r="G5461" s="141"/>
      <c r="H5461" s="141"/>
      <c r="I5461" s="141"/>
      <c r="J5461" s="141"/>
      <c r="K5461" s="141"/>
    </row>
    <row r="5462" spans="1:11" x14ac:dyDescent="0.25">
      <c r="A5462" s="148"/>
      <c r="B5462" s="148"/>
      <c r="C5462" s="148"/>
      <c r="D5462" s="148"/>
      <c r="E5462" s="141"/>
      <c r="F5462" s="141"/>
      <c r="G5462" s="141"/>
      <c r="H5462" s="141"/>
      <c r="I5462" s="141"/>
      <c r="J5462" s="141"/>
      <c r="K5462" s="141"/>
    </row>
    <row r="5463" spans="1:11" x14ac:dyDescent="0.25">
      <c r="A5463" s="148"/>
      <c r="B5463" s="148"/>
      <c r="C5463" s="148"/>
      <c r="D5463" s="148"/>
      <c r="E5463" s="141"/>
      <c r="F5463" s="141"/>
      <c r="G5463" s="141"/>
      <c r="H5463" s="141"/>
      <c r="I5463" s="141"/>
      <c r="J5463" s="141"/>
      <c r="K5463" s="141"/>
    </row>
    <row r="5464" spans="1:11" x14ac:dyDescent="0.25">
      <c r="A5464" s="148"/>
      <c r="B5464" s="148"/>
      <c r="C5464" s="148"/>
      <c r="D5464" s="148"/>
      <c r="E5464" s="141"/>
      <c r="F5464" s="141"/>
      <c r="G5464" s="141"/>
      <c r="H5464" s="141"/>
      <c r="I5464" s="141"/>
      <c r="J5464" s="141"/>
      <c r="K5464" s="141"/>
    </row>
    <row r="5465" spans="1:11" x14ac:dyDescent="0.25">
      <c r="A5465" s="148"/>
      <c r="B5465" s="148"/>
      <c r="C5465" s="148"/>
      <c r="D5465" s="148"/>
      <c r="E5465" s="141"/>
      <c r="F5465" s="141"/>
      <c r="G5465" s="141"/>
      <c r="H5465" s="141"/>
      <c r="I5465" s="141"/>
      <c r="J5465" s="141"/>
      <c r="K5465" s="141"/>
    </row>
    <row r="5466" spans="1:11" x14ac:dyDescent="0.25">
      <c r="A5466" s="148"/>
      <c r="B5466" s="148"/>
      <c r="C5466" s="148"/>
      <c r="D5466" s="148"/>
      <c r="E5466" s="141"/>
      <c r="F5466" s="141"/>
      <c r="G5466" s="141"/>
      <c r="H5466" s="141"/>
      <c r="I5466" s="141"/>
      <c r="J5466" s="141"/>
      <c r="K5466" s="141"/>
    </row>
    <row r="5467" spans="1:11" x14ac:dyDescent="0.25">
      <c r="A5467" s="148"/>
      <c r="B5467" s="148"/>
      <c r="C5467" s="148"/>
      <c r="D5467" s="148"/>
      <c r="E5467" s="141"/>
      <c r="F5467" s="141"/>
      <c r="G5467" s="141"/>
      <c r="H5467" s="141"/>
      <c r="I5467" s="141"/>
      <c r="J5467" s="141"/>
      <c r="K5467" s="141"/>
    </row>
    <row r="5468" spans="1:11" x14ac:dyDescent="0.25">
      <c r="A5468" s="148"/>
      <c r="B5468" s="148"/>
      <c r="C5468" s="148"/>
      <c r="D5468" s="148"/>
      <c r="E5468" s="141"/>
      <c r="F5468" s="141"/>
      <c r="G5468" s="141"/>
      <c r="H5468" s="141"/>
      <c r="I5468" s="141"/>
      <c r="J5468" s="141"/>
      <c r="K5468" s="141"/>
    </row>
    <row r="5469" spans="1:11" x14ac:dyDescent="0.25">
      <c r="A5469" s="148"/>
      <c r="B5469" s="148"/>
      <c r="C5469" s="148"/>
      <c r="D5469" s="148"/>
      <c r="E5469" s="141"/>
      <c r="F5469" s="141"/>
      <c r="G5469" s="141"/>
      <c r="H5469" s="141"/>
      <c r="I5469" s="141"/>
      <c r="J5469" s="141"/>
      <c r="K5469" s="141"/>
    </row>
    <row r="5470" spans="1:11" x14ac:dyDescent="0.25">
      <c r="A5470" s="148"/>
      <c r="B5470" s="148"/>
      <c r="C5470" s="148"/>
      <c r="D5470" s="148"/>
      <c r="E5470" s="141"/>
      <c r="F5470" s="141"/>
      <c r="G5470" s="141"/>
      <c r="H5470" s="141"/>
      <c r="I5470" s="141"/>
      <c r="J5470" s="141"/>
      <c r="K5470" s="141"/>
    </row>
    <row r="5471" spans="1:11" x14ac:dyDescent="0.25">
      <c r="A5471" s="148"/>
      <c r="B5471" s="148"/>
      <c r="C5471" s="148"/>
      <c r="D5471" s="148"/>
      <c r="E5471" s="141"/>
      <c r="F5471" s="141"/>
      <c r="G5471" s="141"/>
      <c r="H5471" s="141"/>
      <c r="I5471" s="141"/>
      <c r="J5471" s="141"/>
      <c r="K5471" s="141"/>
    </row>
    <row r="5472" spans="1:11" x14ac:dyDescent="0.25">
      <c r="A5472" s="148"/>
      <c r="B5472" s="148"/>
      <c r="C5472" s="148"/>
      <c r="D5472" s="148"/>
      <c r="E5472" s="141"/>
      <c r="F5472" s="141"/>
      <c r="G5472" s="141"/>
      <c r="H5472" s="141"/>
      <c r="I5472" s="141"/>
      <c r="J5472" s="141"/>
      <c r="K5472" s="141"/>
    </row>
    <row r="5473" spans="1:11" x14ac:dyDescent="0.25">
      <c r="A5473" s="148"/>
      <c r="B5473" s="148"/>
      <c r="C5473" s="148"/>
      <c r="D5473" s="148"/>
      <c r="E5473" s="141"/>
      <c r="F5473" s="141"/>
      <c r="G5473" s="141"/>
      <c r="H5473" s="141"/>
      <c r="I5473" s="141"/>
      <c r="J5473" s="141"/>
      <c r="K5473" s="141"/>
    </row>
    <row r="5474" spans="1:11" x14ac:dyDescent="0.25">
      <c r="A5474" s="148"/>
      <c r="B5474" s="148"/>
      <c r="C5474" s="148"/>
      <c r="D5474" s="148"/>
      <c r="E5474" s="141"/>
      <c r="F5474" s="141"/>
      <c r="G5474" s="141"/>
      <c r="H5474" s="141"/>
      <c r="I5474" s="141"/>
      <c r="J5474" s="141"/>
      <c r="K5474" s="141"/>
    </row>
    <row r="5475" spans="1:11" x14ac:dyDescent="0.25">
      <c r="A5475" s="148"/>
      <c r="B5475" s="148"/>
      <c r="C5475" s="148"/>
      <c r="D5475" s="148"/>
      <c r="E5475" s="141"/>
      <c r="F5475" s="141"/>
      <c r="G5475" s="141"/>
      <c r="H5475" s="141"/>
      <c r="I5475" s="141"/>
      <c r="J5475" s="141"/>
      <c r="K5475" s="141"/>
    </row>
    <row r="5476" spans="1:11" x14ac:dyDescent="0.25">
      <c r="A5476" s="148"/>
      <c r="B5476" s="148"/>
      <c r="C5476" s="148"/>
      <c r="D5476" s="148"/>
      <c r="E5476" s="141"/>
      <c r="F5476" s="141"/>
      <c r="G5476" s="141"/>
      <c r="H5476" s="141"/>
      <c r="I5476" s="141"/>
      <c r="J5476" s="141"/>
      <c r="K5476" s="141"/>
    </row>
    <row r="5477" spans="1:11" x14ac:dyDescent="0.25">
      <c r="A5477" s="148"/>
      <c r="B5477" s="148"/>
      <c r="C5477" s="148"/>
      <c r="D5477" s="148"/>
      <c r="E5477" s="141"/>
      <c r="F5477" s="141"/>
      <c r="G5477" s="141"/>
      <c r="H5477" s="141"/>
      <c r="I5477" s="141"/>
      <c r="J5477" s="141"/>
      <c r="K5477" s="141"/>
    </row>
    <row r="5478" spans="1:11" x14ac:dyDescent="0.25">
      <c r="A5478" s="148"/>
      <c r="B5478" s="148"/>
      <c r="C5478" s="148"/>
      <c r="D5478" s="148"/>
      <c r="E5478" s="141"/>
      <c r="F5478" s="141"/>
      <c r="G5478" s="141"/>
      <c r="H5478" s="141"/>
      <c r="I5478" s="141"/>
      <c r="J5478" s="141"/>
      <c r="K5478" s="141"/>
    </row>
    <row r="5479" spans="1:11" x14ac:dyDescent="0.25">
      <c r="A5479" s="148"/>
      <c r="B5479" s="148"/>
      <c r="C5479" s="148"/>
      <c r="D5479" s="148"/>
      <c r="E5479" s="141"/>
      <c r="F5479" s="141"/>
      <c r="G5479" s="141"/>
      <c r="H5479" s="141"/>
      <c r="I5479" s="141"/>
      <c r="J5479" s="141"/>
      <c r="K5479" s="141"/>
    </row>
    <row r="5480" spans="1:11" x14ac:dyDescent="0.25">
      <c r="A5480" s="148"/>
      <c r="B5480" s="148"/>
      <c r="C5480" s="148"/>
      <c r="D5480" s="148"/>
      <c r="E5480" s="141"/>
      <c r="F5480" s="141"/>
      <c r="G5480" s="141"/>
      <c r="H5480" s="141"/>
      <c r="I5480" s="141"/>
      <c r="J5480" s="141"/>
      <c r="K5480" s="141"/>
    </row>
    <row r="5481" spans="1:11" x14ac:dyDescent="0.25">
      <c r="A5481" s="148"/>
      <c r="B5481" s="148"/>
      <c r="C5481" s="148"/>
      <c r="D5481" s="148"/>
      <c r="E5481" s="141"/>
      <c r="F5481" s="141"/>
      <c r="G5481" s="141"/>
      <c r="H5481" s="141"/>
      <c r="I5481" s="141"/>
      <c r="J5481" s="141"/>
      <c r="K5481" s="141"/>
    </row>
    <row r="5482" spans="1:11" x14ac:dyDescent="0.25">
      <c r="A5482" s="148"/>
      <c r="B5482" s="148"/>
      <c r="C5482" s="148"/>
      <c r="D5482" s="148"/>
      <c r="E5482" s="141"/>
      <c r="F5482" s="141"/>
      <c r="G5482" s="141"/>
      <c r="H5482" s="141"/>
      <c r="I5482" s="141"/>
      <c r="J5482" s="141"/>
      <c r="K5482" s="141"/>
    </row>
    <row r="5483" spans="1:11" x14ac:dyDescent="0.25">
      <c r="A5483" s="148"/>
      <c r="B5483" s="148"/>
      <c r="C5483" s="148"/>
      <c r="D5483" s="148"/>
      <c r="E5483" s="141"/>
      <c r="F5483" s="141"/>
      <c r="G5483" s="141"/>
      <c r="H5483" s="141"/>
      <c r="I5483" s="141"/>
      <c r="J5483" s="141"/>
      <c r="K5483" s="141"/>
    </row>
    <row r="5484" spans="1:11" x14ac:dyDescent="0.25">
      <c r="A5484" s="148"/>
      <c r="B5484" s="148"/>
      <c r="C5484" s="148"/>
      <c r="D5484" s="148"/>
      <c r="E5484" s="141"/>
      <c r="F5484" s="141"/>
      <c r="G5484" s="141"/>
      <c r="H5484" s="141"/>
      <c r="I5484" s="141"/>
      <c r="J5484" s="141"/>
      <c r="K5484" s="141"/>
    </row>
    <row r="5485" spans="1:11" x14ac:dyDescent="0.25">
      <c r="A5485" s="148"/>
      <c r="B5485" s="148"/>
      <c r="C5485" s="148"/>
      <c r="D5485" s="148"/>
      <c r="E5485" s="141"/>
      <c r="F5485" s="141"/>
      <c r="G5485" s="141"/>
      <c r="H5485" s="141"/>
      <c r="I5485" s="141"/>
      <c r="J5485" s="141"/>
      <c r="K5485" s="141"/>
    </row>
    <row r="5486" spans="1:11" x14ac:dyDescent="0.25">
      <c r="A5486" s="148"/>
      <c r="B5486" s="148"/>
      <c r="C5486" s="148"/>
      <c r="D5486" s="148"/>
      <c r="E5486" s="141"/>
      <c r="F5486" s="141"/>
      <c r="G5486" s="141"/>
      <c r="H5486" s="141"/>
      <c r="I5486" s="141"/>
      <c r="J5486" s="141"/>
      <c r="K5486" s="141"/>
    </row>
    <row r="5487" spans="1:11" x14ac:dyDescent="0.25">
      <c r="A5487" s="148"/>
      <c r="B5487" s="148"/>
      <c r="C5487" s="148"/>
      <c r="D5487" s="148"/>
      <c r="E5487" s="141"/>
      <c r="F5487" s="141"/>
      <c r="G5487" s="141"/>
      <c r="H5487" s="141"/>
      <c r="I5487" s="141"/>
      <c r="J5487" s="141"/>
      <c r="K5487" s="141"/>
    </row>
    <row r="5488" spans="1:11" x14ac:dyDescent="0.25">
      <c r="A5488" s="148"/>
      <c r="B5488" s="148"/>
      <c r="C5488" s="148"/>
      <c r="D5488" s="148"/>
      <c r="E5488" s="141"/>
      <c r="F5488" s="141"/>
      <c r="G5488" s="141"/>
      <c r="H5488" s="141"/>
      <c r="I5488" s="141"/>
      <c r="J5488" s="141"/>
      <c r="K5488" s="141"/>
    </row>
    <row r="5489" spans="1:11" x14ac:dyDescent="0.25">
      <c r="A5489" s="148"/>
      <c r="B5489" s="148"/>
      <c r="C5489" s="148"/>
      <c r="D5489" s="148"/>
      <c r="E5489" s="141"/>
      <c r="F5489" s="141"/>
      <c r="G5489" s="141"/>
      <c r="H5489" s="141"/>
      <c r="I5489" s="141"/>
      <c r="J5489" s="141"/>
      <c r="K5489" s="141"/>
    </row>
    <row r="5490" spans="1:11" x14ac:dyDescent="0.25">
      <c r="A5490" s="148"/>
      <c r="B5490" s="148"/>
      <c r="C5490" s="148"/>
      <c r="D5490" s="148"/>
      <c r="E5490" s="141"/>
      <c r="F5490" s="141"/>
      <c r="G5490" s="141"/>
      <c r="H5490" s="141"/>
      <c r="I5490" s="141"/>
      <c r="J5490" s="141"/>
      <c r="K5490" s="141"/>
    </row>
    <row r="5491" spans="1:11" x14ac:dyDescent="0.25">
      <c r="A5491" s="148"/>
      <c r="B5491" s="148"/>
      <c r="C5491" s="148"/>
      <c r="D5491" s="148"/>
      <c r="E5491" s="141"/>
      <c r="F5491" s="141"/>
      <c r="G5491" s="141"/>
      <c r="H5491" s="141"/>
      <c r="I5491" s="141"/>
      <c r="J5491" s="141"/>
      <c r="K5491" s="141"/>
    </row>
    <row r="5492" spans="1:11" x14ac:dyDescent="0.25">
      <c r="A5492" s="148"/>
      <c r="B5492" s="148"/>
      <c r="C5492" s="148"/>
      <c r="D5492" s="148"/>
      <c r="E5492" s="141"/>
      <c r="F5492" s="141"/>
      <c r="G5492" s="141"/>
      <c r="H5492" s="141"/>
      <c r="I5492" s="141"/>
      <c r="J5492" s="141"/>
      <c r="K5492" s="141"/>
    </row>
    <row r="5493" spans="1:11" x14ac:dyDescent="0.25">
      <c r="A5493" s="148"/>
      <c r="B5493" s="148"/>
      <c r="C5493" s="148"/>
      <c r="D5493" s="148"/>
      <c r="E5493" s="141"/>
      <c r="F5493" s="141"/>
      <c r="G5493" s="141"/>
      <c r="H5493" s="141"/>
      <c r="I5493" s="141"/>
      <c r="J5493" s="141"/>
      <c r="K5493" s="141"/>
    </row>
    <row r="5494" spans="1:11" x14ac:dyDescent="0.25">
      <c r="A5494" s="148"/>
      <c r="B5494" s="148"/>
      <c r="C5494" s="148"/>
      <c r="D5494" s="148"/>
      <c r="E5494" s="141"/>
      <c r="F5494" s="141"/>
      <c r="G5494" s="141"/>
      <c r="H5494" s="141"/>
      <c r="I5494" s="141"/>
      <c r="J5494" s="141"/>
      <c r="K5494" s="141"/>
    </row>
    <row r="5495" spans="1:11" x14ac:dyDescent="0.25">
      <c r="A5495" s="148"/>
      <c r="B5495" s="148"/>
      <c r="C5495" s="148"/>
      <c r="D5495" s="148"/>
      <c r="E5495" s="141"/>
      <c r="F5495" s="141"/>
      <c r="G5495" s="141"/>
      <c r="H5495" s="141"/>
      <c r="I5495" s="141"/>
      <c r="J5495" s="141"/>
      <c r="K5495" s="141"/>
    </row>
    <row r="5496" spans="1:11" x14ac:dyDescent="0.25">
      <c r="A5496" s="148"/>
      <c r="B5496" s="148"/>
      <c r="C5496" s="148"/>
      <c r="D5496" s="148"/>
      <c r="E5496" s="141"/>
      <c r="F5496" s="141"/>
      <c r="G5496" s="141"/>
      <c r="H5496" s="141"/>
      <c r="I5496" s="141"/>
      <c r="J5496" s="141"/>
      <c r="K5496" s="141"/>
    </row>
    <row r="5497" spans="1:11" x14ac:dyDescent="0.25">
      <c r="A5497" s="148"/>
      <c r="B5497" s="148"/>
      <c r="C5497" s="148"/>
      <c r="D5497" s="148"/>
      <c r="E5497" s="141"/>
      <c r="F5497" s="141"/>
      <c r="G5497" s="141"/>
      <c r="H5497" s="141"/>
      <c r="I5497" s="141"/>
      <c r="J5497" s="141"/>
      <c r="K5497" s="141"/>
    </row>
    <row r="5498" spans="1:11" x14ac:dyDescent="0.25">
      <c r="A5498" s="148"/>
      <c r="B5498" s="148"/>
      <c r="C5498" s="148"/>
      <c r="D5498" s="148"/>
      <c r="E5498" s="141"/>
      <c r="F5498" s="141"/>
      <c r="G5498" s="141"/>
      <c r="H5498" s="141"/>
      <c r="I5498" s="141"/>
      <c r="J5498" s="141"/>
      <c r="K5498" s="141"/>
    </row>
    <row r="5499" spans="1:11" x14ac:dyDescent="0.25">
      <c r="A5499" s="148"/>
      <c r="B5499" s="148"/>
      <c r="C5499" s="148"/>
      <c r="D5499" s="148"/>
      <c r="E5499" s="141"/>
      <c r="F5499" s="141"/>
      <c r="G5499" s="141"/>
      <c r="H5499" s="141"/>
      <c r="I5499" s="141"/>
      <c r="J5499" s="141"/>
      <c r="K5499" s="141"/>
    </row>
    <row r="5500" spans="1:11" x14ac:dyDescent="0.25">
      <c r="A5500" s="148"/>
      <c r="B5500" s="148"/>
      <c r="C5500" s="148"/>
      <c r="D5500" s="148"/>
      <c r="E5500" s="141"/>
      <c r="F5500" s="141"/>
      <c r="G5500" s="141"/>
      <c r="H5500" s="141"/>
      <c r="I5500" s="141"/>
      <c r="J5500" s="141"/>
      <c r="K5500" s="141"/>
    </row>
    <row r="5501" spans="1:11" x14ac:dyDescent="0.25">
      <c r="A5501" s="148"/>
      <c r="B5501" s="148"/>
      <c r="C5501" s="148"/>
      <c r="D5501" s="148"/>
      <c r="E5501" s="141"/>
      <c r="F5501" s="141"/>
      <c r="G5501" s="141"/>
      <c r="H5501" s="141"/>
      <c r="I5501" s="141"/>
      <c r="J5501" s="141"/>
      <c r="K5501" s="141"/>
    </row>
    <row r="5502" spans="1:11" x14ac:dyDescent="0.25">
      <c r="A5502" s="148"/>
      <c r="B5502" s="148"/>
      <c r="C5502" s="148"/>
      <c r="D5502" s="148"/>
      <c r="E5502" s="141"/>
      <c r="F5502" s="141"/>
      <c r="G5502" s="141"/>
      <c r="H5502" s="141"/>
      <c r="I5502" s="141"/>
      <c r="J5502" s="141"/>
      <c r="K5502" s="141"/>
    </row>
    <row r="5503" spans="1:11" x14ac:dyDescent="0.25">
      <c r="A5503" s="148"/>
      <c r="B5503" s="148"/>
      <c r="C5503" s="148"/>
      <c r="D5503" s="148"/>
      <c r="E5503" s="141"/>
      <c r="F5503" s="141"/>
      <c r="G5503" s="141"/>
      <c r="H5503" s="141"/>
      <c r="I5503" s="141"/>
      <c r="J5503" s="141"/>
      <c r="K5503" s="141"/>
    </row>
    <row r="5504" spans="1:11" x14ac:dyDescent="0.25">
      <c r="A5504" s="148"/>
      <c r="B5504" s="148"/>
      <c r="C5504" s="148"/>
      <c r="D5504" s="148"/>
      <c r="E5504" s="141"/>
      <c r="F5504" s="141"/>
      <c r="G5504" s="141"/>
      <c r="H5504" s="141"/>
      <c r="I5504" s="141"/>
      <c r="J5504" s="141"/>
      <c r="K5504" s="141"/>
    </row>
    <row r="5505" spans="1:11" x14ac:dyDescent="0.25">
      <c r="A5505" s="148"/>
      <c r="B5505" s="148"/>
      <c r="C5505" s="148"/>
      <c r="D5505" s="148"/>
      <c r="E5505" s="141"/>
      <c r="F5505" s="141"/>
      <c r="G5505" s="141"/>
      <c r="H5505" s="141"/>
      <c r="I5505" s="141"/>
      <c r="J5505" s="141"/>
      <c r="K5505" s="141"/>
    </row>
    <row r="5506" spans="1:11" x14ac:dyDescent="0.25">
      <c r="A5506" s="148"/>
      <c r="B5506" s="148"/>
      <c r="C5506" s="148"/>
      <c r="D5506" s="148"/>
      <c r="E5506" s="141"/>
      <c r="F5506" s="141"/>
      <c r="G5506" s="141"/>
      <c r="H5506" s="141"/>
      <c r="I5506" s="141"/>
      <c r="J5506" s="141"/>
      <c r="K5506" s="141"/>
    </row>
    <row r="5507" spans="1:11" x14ac:dyDescent="0.25">
      <c r="A5507" s="148"/>
      <c r="B5507" s="148"/>
      <c r="C5507" s="148"/>
      <c r="D5507" s="148"/>
      <c r="E5507" s="141"/>
      <c r="F5507" s="141"/>
      <c r="G5507" s="141"/>
      <c r="H5507" s="141"/>
      <c r="I5507" s="141"/>
      <c r="J5507" s="141"/>
      <c r="K5507" s="141"/>
    </row>
    <row r="5508" spans="1:11" x14ac:dyDescent="0.25">
      <c r="A5508" s="148"/>
      <c r="B5508" s="148"/>
      <c r="C5508" s="148"/>
      <c r="D5508" s="148"/>
      <c r="E5508" s="141"/>
      <c r="F5508" s="141"/>
      <c r="G5508" s="141"/>
      <c r="H5508" s="141"/>
      <c r="I5508" s="141"/>
      <c r="J5508" s="141"/>
      <c r="K5508" s="141"/>
    </row>
    <row r="5509" spans="1:11" x14ac:dyDescent="0.25">
      <c r="A5509" s="148"/>
      <c r="B5509" s="148"/>
      <c r="C5509" s="148"/>
      <c r="D5509" s="148"/>
      <c r="E5509" s="141"/>
      <c r="F5509" s="141"/>
      <c r="G5509" s="141"/>
      <c r="H5509" s="141"/>
      <c r="I5509" s="141"/>
      <c r="J5509" s="141"/>
      <c r="K5509" s="141"/>
    </row>
    <row r="5510" spans="1:11" x14ac:dyDescent="0.25">
      <c r="A5510" s="148"/>
      <c r="B5510" s="148"/>
      <c r="C5510" s="148"/>
      <c r="D5510" s="148"/>
      <c r="E5510" s="141"/>
      <c r="F5510" s="141"/>
      <c r="G5510" s="141"/>
      <c r="H5510" s="141"/>
      <c r="I5510" s="141"/>
      <c r="J5510" s="141"/>
      <c r="K5510" s="141"/>
    </row>
    <row r="5511" spans="1:11" x14ac:dyDescent="0.25">
      <c r="A5511" s="148"/>
      <c r="B5511" s="148"/>
      <c r="C5511" s="148"/>
      <c r="D5511" s="148"/>
      <c r="E5511" s="141"/>
      <c r="F5511" s="141"/>
      <c r="G5511" s="141"/>
      <c r="H5511" s="141"/>
      <c r="I5511" s="141"/>
      <c r="J5511" s="141"/>
      <c r="K5511" s="141"/>
    </row>
    <row r="5512" spans="1:11" x14ac:dyDescent="0.25">
      <c r="A5512" s="148"/>
      <c r="B5512" s="148"/>
      <c r="C5512" s="148"/>
      <c r="D5512" s="148"/>
      <c r="E5512" s="141"/>
      <c r="F5512" s="141"/>
      <c r="G5512" s="141"/>
      <c r="H5512" s="141"/>
      <c r="I5512" s="141"/>
      <c r="J5512" s="141"/>
      <c r="K5512" s="141"/>
    </row>
    <row r="5513" spans="1:11" x14ac:dyDescent="0.25">
      <c r="A5513" s="148"/>
      <c r="B5513" s="148"/>
      <c r="C5513" s="148"/>
      <c r="D5513" s="148"/>
      <c r="E5513" s="141"/>
      <c r="F5513" s="141"/>
      <c r="G5513" s="141"/>
      <c r="H5513" s="141"/>
      <c r="I5513" s="141"/>
      <c r="J5513" s="141"/>
      <c r="K5513" s="141"/>
    </row>
    <row r="5514" spans="1:11" x14ac:dyDescent="0.25">
      <c r="A5514" s="148"/>
      <c r="B5514" s="148"/>
      <c r="C5514" s="148"/>
      <c r="D5514" s="148"/>
      <c r="E5514" s="141"/>
      <c r="F5514" s="141"/>
      <c r="G5514" s="141"/>
      <c r="H5514" s="141"/>
      <c r="I5514" s="141"/>
      <c r="J5514" s="141"/>
      <c r="K5514" s="141"/>
    </row>
    <row r="5515" spans="1:11" x14ac:dyDescent="0.25">
      <c r="A5515" s="148"/>
      <c r="B5515" s="148"/>
      <c r="C5515" s="148"/>
      <c r="D5515" s="148"/>
      <c r="E5515" s="141"/>
      <c r="F5515" s="141"/>
      <c r="G5515" s="141"/>
      <c r="H5515" s="141"/>
      <c r="I5515" s="141"/>
      <c r="J5515" s="141"/>
      <c r="K5515" s="141"/>
    </row>
    <row r="5516" spans="1:11" x14ac:dyDescent="0.25">
      <c r="A5516" s="148"/>
      <c r="B5516" s="148"/>
      <c r="C5516" s="148"/>
      <c r="D5516" s="148"/>
      <c r="E5516" s="141"/>
      <c r="F5516" s="141"/>
      <c r="G5516" s="141"/>
      <c r="H5516" s="141"/>
      <c r="I5516" s="141"/>
      <c r="J5516" s="141"/>
      <c r="K5516" s="141"/>
    </row>
    <row r="5517" spans="1:11" x14ac:dyDescent="0.25">
      <c r="A5517" s="148"/>
      <c r="B5517" s="148"/>
      <c r="C5517" s="148"/>
      <c r="D5517" s="148"/>
      <c r="E5517" s="141"/>
      <c r="F5517" s="141"/>
      <c r="G5517" s="141"/>
      <c r="H5517" s="141"/>
      <c r="I5517" s="141"/>
      <c r="J5517" s="141"/>
      <c r="K5517" s="141"/>
    </row>
    <row r="5518" spans="1:11" x14ac:dyDescent="0.25">
      <c r="A5518" s="148"/>
      <c r="B5518" s="148"/>
      <c r="C5518" s="148"/>
      <c r="D5518" s="148"/>
      <c r="E5518" s="141"/>
      <c r="F5518" s="141"/>
      <c r="G5518" s="141"/>
      <c r="H5518" s="141"/>
      <c r="I5518" s="141"/>
      <c r="J5518" s="141"/>
      <c r="K5518" s="141"/>
    </row>
    <row r="5519" spans="1:11" x14ac:dyDescent="0.25">
      <c r="A5519" s="148"/>
      <c r="B5519" s="148"/>
      <c r="C5519" s="148"/>
      <c r="D5519" s="148"/>
      <c r="E5519" s="141"/>
      <c r="F5519" s="141"/>
      <c r="G5519" s="141"/>
      <c r="H5519" s="141"/>
      <c r="I5519" s="141"/>
      <c r="J5519" s="141"/>
      <c r="K5519" s="141"/>
    </row>
    <row r="5520" spans="1:11" x14ac:dyDescent="0.25">
      <c r="A5520" s="148"/>
      <c r="B5520" s="148"/>
      <c r="C5520" s="148"/>
      <c r="D5520" s="148"/>
      <c r="E5520" s="141"/>
      <c r="F5520" s="141"/>
      <c r="G5520" s="141"/>
      <c r="H5520" s="141"/>
      <c r="I5520" s="141"/>
      <c r="J5520" s="141"/>
      <c r="K5520" s="141"/>
    </row>
    <row r="5521" spans="1:11" x14ac:dyDescent="0.25">
      <c r="A5521" s="148"/>
      <c r="B5521" s="148"/>
      <c r="C5521" s="148"/>
      <c r="D5521" s="148"/>
      <c r="E5521" s="141"/>
      <c r="F5521" s="141"/>
      <c r="G5521" s="141"/>
      <c r="H5521" s="141"/>
      <c r="I5521" s="141"/>
      <c r="J5521" s="141"/>
      <c r="K5521" s="141"/>
    </row>
    <row r="5522" spans="1:11" x14ac:dyDescent="0.25">
      <c r="A5522" s="148"/>
      <c r="B5522" s="148"/>
      <c r="C5522" s="148"/>
      <c r="D5522" s="148"/>
      <c r="E5522" s="141"/>
      <c r="F5522" s="141"/>
      <c r="G5522" s="141"/>
      <c r="H5522" s="141"/>
      <c r="I5522" s="141"/>
      <c r="J5522" s="141"/>
      <c r="K5522" s="141"/>
    </row>
    <row r="5523" spans="1:11" x14ac:dyDescent="0.25">
      <c r="A5523" s="148"/>
      <c r="B5523" s="148"/>
      <c r="C5523" s="148"/>
      <c r="D5523" s="148"/>
      <c r="E5523" s="141"/>
      <c r="F5523" s="141"/>
      <c r="G5523" s="141"/>
      <c r="H5523" s="141"/>
      <c r="I5523" s="141"/>
      <c r="J5523" s="141"/>
      <c r="K5523" s="141"/>
    </row>
    <row r="5524" spans="1:11" x14ac:dyDescent="0.25">
      <c r="A5524" s="148"/>
      <c r="B5524" s="148"/>
      <c r="C5524" s="148"/>
      <c r="D5524" s="148"/>
      <c r="E5524" s="141"/>
      <c r="F5524" s="141"/>
      <c r="G5524" s="141"/>
      <c r="H5524" s="141"/>
      <c r="I5524" s="141"/>
      <c r="J5524" s="141"/>
      <c r="K5524" s="141"/>
    </row>
    <row r="5525" spans="1:11" x14ac:dyDescent="0.25">
      <c r="A5525" s="148"/>
      <c r="B5525" s="148"/>
      <c r="C5525" s="148"/>
      <c r="D5525" s="148"/>
      <c r="E5525" s="141"/>
      <c r="F5525" s="141"/>
      <c r="G5525" s="141"/>
      <c r="H5525" s="141"/>
      <c r="I5525" s="141"/>
      <c r="J5525" s="141"/>
      <c r="K5525" s="141"/>
    </row>
    <row r="5526" spans="1:11" x14ac:dyDescent="0.25">
      <c r="A5526" s="148"/>
      <c r="B5526" s="148"/>
      <c r="C5526" s="148"/>
      <c r="D5526" s="148"/>
      <c r="E5526" s="141"/>
      <c r="F5526" s="141"/>
      <c r="G5526" s="141"/>
      <c r="H5526" s="141"/>
      <c r="I5526" s="141"/>
      <c r="J5526" s="141"/>
      <c r="K5526" s="141"/>
    </row>
    <row r="5527" spans="1:11" x14ac:dyDescent="0.25">
      <c r="A5527" s="148"/>
      <c r="B5527" s="148"/>
      <c r="C5527" s="148"/>
      <c r="D5527" s="148"/>
      <c r="E5527" s="141"/>
      <c r="F5527" s="141"/>
      <c r="G5527" s="141"/>
      <c r="H5527" s="141"/>
      <c r="I5527" s="141"/>
      <c r="J5527" s="141"/>
      <c r="K5527" s="141"/>
    </row>
    <row r="5528" spans="1:11" x14ac:dyDescent="0.25">
      <c r="A5528" s="148"/>
      <c r="B5528" s="148"/>
      <c r="C5528" s="148"/>
      <c r="D5528" s="148"/>
      <c r="E5528" s="141"/>
      <c r="F5528" s="141"/>
      <c r="G5528" s="141"/>
      <c r="H5528" s="141"/>
      <c r="I5528" s="141"/>
      <c r="J5528" s="141"/>
      <c r="K5528" s="141"/>
    </row>
    <row r="5529" spans="1:11" x14ac:dyDescent="0.25">
      <c r="A5529" s="148"/>
      <c r="B5529" s="148"/>
      <c r="C5529" s="148"/>
      <c r="D5529" s="148"/>
      <c r="E5529" s="141"/>
      <c r="F5529" s="141"/>
      <c r="G5529" s="141"/>
      <c r="H5529" s="141"/>
      <c r="I5529" s="141"/>
      <c r="J5529" s="141"/>
      <c r="K5529" s="141"/>
    </row>
    <row r="5530" spans="1:11" x14ac:dyDescent="0.25">
      <c r="A5530" s="148"/>
      <c r="B5530" s="148"/>
      <c r="C5530" s="148"/>
      <c r="D5530" s="148"/>
      <c r="E5530" s="141"/>
      <c r="F5530" s="141"/>
      <c r="G5530" s="141"/>
      <c r="H5530" s="141"/>
      <c r="I5530" s="141"/>
      <c r="J5530" s="141"/>
      <c r="K5530" s="141"/>
    </row>
    <row r="5531" spans="1:11" x14ac:dyDescent="0.25">
      <c r="A5531" s="148"/>
      <c r="B5531" s="148"/>
      <c r="C5531" s="148"/>
      <c r="D5531" s="148"/>
      <c r="E5531" s="141"/>
      <c r="F5531" s="141"/>
      <c r="G5531" s="141"/>
      <c r="H5531" s="141"/>
      <c r="I5531" s="141"/>
      <c r="J5531" s="141"/>
      <c r="K5531" s="141"/>
    </row>
    <row r="5532" spans="1:11" x14ac:dyDescent="0.25">
      <c r="A5532" s="148"/>
      <c r="B5532" s="148"/>
      <c r="C5532" s="148"/>
      <c r="D5532" s="148"/>
      <c r="E5532" s="141"/>
      <c r="F5532" s="141"/>
      <c r="G5532" s="141"/>
      <c r="H5532" s="141"/>
      <c r="I5532" s="141"/>
      <c r="J5532" s="141"/>
      <c r="K5532" s="141"/>
    </row>
    <row r="5533" spans="1:11" x14ac:dyDescent="0.25">
      <c r="A5533" s="148"/>
      <c r="B5533" s="148"/>
      <c r="C5533" s="148"/>
      <c r="D5533" s="148"/>
      <c r="E5533" s="141"/>
      <c r="F5533" s="141"/>
      <c r="G5533" s="141"/>
      <c r="H5533" s="141"/>
      <c r="I5533" s="141"/>
      <c r="J5533" s="141"/>
      <c r="K5533" s="141"/>
    </row>
    <row r="5534" spans="1:11" x14ac:dyDescent="0.25">
      <c r="A5534" s="148"/>
      <c r="B5534" s="148"/>
      <c r="C5534" s="148"/>
      <c r="D5534" s="148"/>
      <c r="E5534" s="141"/>
      <c r="F5534" s="141"/>
      <c r="G5534" s="141"/>
      <c r="H5534" s="141"/>
      <c r="I5534" s="141"/>
      <c r="J5534" s="141"/>
      <c r="K5534" s="141"/>
    </row>
    <row r="5535" spans="1:11" x14ac:dyDescent="0.25">
      <c r="A5535" s="148"/>
      <c r="B5535" s="148"/>
      <c r="C5535" s="148"/>
      <c r="D5535" s="148"/>
      <c r="E5535" s="141"/>
      <c r="F5535" s="141"/>
      <c r="G5535" s="141"/>
      <c r="H5535" s="141"/>
      <c r="I5535" s="141"/>
      <c r="J5535" s="141"/>
      <c r="K5535" s="141"/>
    </row>
    <row r="5536" spans="1:11" x14ac:dyDescent="0.25">
      <c r="A5536" s="148"/>
      <c r="B5536" s="148"/>
      <c r="C5536" s="148"/>
      <c r="D5536" s="148"/>
      <c r="E5536" s="141"/>
      <c r="F5536" s="141"/>
      <c r="G5536" s="141"/>
      <c r="H5536" s="141"/>
      <c r="I5536" s="141"/>
      <c r="J5536" s="141"/>
      <c r="K5536" s="141"/>
    </row>
    <row r="5537" spans="1:11" x14ac:dyDescent="0.25">
      <c r="A5537" s="148"/>
      <c r="B5537" s="148"/>
      <c r="C5537" s="148"/>
      <c r="D5537" s="148"/>
      <c r="E5537" s="141"/>
      <c r="F5537" s="141"/>
      <c r="G5537" s="141"/>
      <c r="H5537" s="141"/>
      <c r="I5537" s="141"/>
      <c r="J5537" s="141"/>
      <c r="K5537" s="141"/>
    </row>
    <row r="5538" spans="1:11" x14ac:dyDescent="0.25">
      <c r="A5538" s="148"/>
      <c r="B5538" s="148"/>
      <c r="C5538" s="148"/>
      <c r="D5538" s="148"/>
      <c r="E5538" s="141"/>
      <c r="F5538" s="141"/>
      <c r="G5538" s="141"/>
      <c r="H5538" s="141"/>
      <c r="I5538" s="141"/>
      <c r="J5538" s="141"/>
      <c r="K5538" s="141"/>
    </row>
    <row r="5539" spans="1:11" x14ac:dyDescent="0.25">
      <c r="A5539" s="148"/>
      <c r="B5539" s="148"/>
      <c r="C5539" s="148"/>
      <c r="D5539" s="148"/>
      <c r="E5539" s="141"/>
      <c r="F5539" s="141"/>
      <c r="G5539" s="141"/>
      <c r="H5539" s="141"/>
      <c r="I5539" s="141"/>
      <c r="J5539" s="141"/>
      <c r="K5539" s="141"/>
    </row>
    <row r="5540" spans="1:11" x14ac:dyDescent="0.25">
      <c r="A5540" s="148"/>
      <c r="B5540" s="148"/>
      <c r="C5540" s="148"/>
      <c r="D5540" s="148"/>
      <c r="E5540" s="141"/>
      <c r="F5540" s="141"/>
      <c r="G5540" s="141"/>
      <c r="H5540" s="141"/>
      <c r="I5540" s="141"/>
      <c r="J5540" s="141"/>
      <c r="K5540" s="141"/>
    </row>
    <row r="5541" spans="1:11" x14ac:dyDescent="0.25">
      <c r="A5541" s="148"/>
      <c r="B5541" s="148"/>
      <c r="C5541" s="148"/>
      <c r="D5541" s="148"/>
      <c r="E5541" s="141"/>
      <c r="F5541" s="141"/>
      <c r="G5541" s="141"/>
      <c r="H5541" s="141"/>
      <c r="I5541" s="141"/>
      <c r="J5541" s="141"/>
      <c r="K5541" s="141"/>
    </row>
    <row r="5542" spans="1:11" x14ac:dyDescent="0.25">
      <c r="A5542" s="148"/>
      <c r="B5542" s="148"/>
      <c r="C5542" s="148"/>
      <c r="D5542" s="148"/>
      <c r="E5542" s="141"/>
      <c r="F5542" s="141"/>
      <c r="G5542" s="141"/>
      <c r="H5542" s="141"/>
      <c r="I5542" s="141"/>
      <c r="J5542" s="141"/>
      <c r="K5542" s="141"/>
    </row>
    <row r="5543" spans="1:11" x14ac:dyDescent="0.25">
      <c r="A5543" s="148"/>
      <c r="B5543" s="148"/>
      <c r="C5543" s="148"/>
      <c r="D5543" s="148"/>
      <c r="E5543" s="141"/>
      <c r="F5543" s="141"/>
      <c r="G5543" s="141"/>
      <c r="H5543" s="141"/>
      <c r="I5543" s="141"/>
      <c r="J5543" s="141"/>
      <c r="K5543" s="141"/>
    </row>
    <row r="5544" spans="1:11" x14ac:dyDescent="0.25">
      <c r="A5544" s="148"/>
      <c r="B5544" s="148"/>
      <c r="C5544" s="148"/>
      <c r="D5544" s="148"/>
      <c r="E5544" s="141"/>
      <c r="F5544" s="141"/>
      <c r="G5544" s="141"/>
      <c r="H5544" s="141"/>
      <c r="I5544" s="141"/>
      <c r="J5544" s="141"/>
      <c r="K5544" s="141"/>
    </row>
    <row r="5545" spans="1:11" x14ac:dyDescent="0.25">
      <c r="A5545" s="148"/>
      <c r="B5545" s="148"/>
      <c r="C5545" s="148"/>
      <c r="D5545" s="148"/>
      <c r="E5545" s="141"/>
      <c r="F5545" s="141"/>
      <c r="G5545" s="141"/>
      <c r="H5545" s="141"/>
      <c r="I5545" s="141"/>
      <c r="J5545" s="141"/>
      <c r="K5545" s="141"/>
    </row>
    <row r="5546" spans="1:11" x14ac:dyDescent="0.25">
      <c r="A5546" s="148"/>
      <c r="B5546" s="148"/>
      <c r="C5546" s="148"/>
      <c r="D5546" s="148"/>
      <c r="E5546" s="141"/>
      <c r="F5546" s="141"/>
      <c r="G5546" s="141"/>
      <c r="H5546" s="141"/>
      <c r="I5546" s="141"/>
      <c r="J5546" s="141"/>
      <c r="K5546" s="141"/>
    </row>
    <row r="5547" spans="1:11" x14ac:dyDescent="0.25">
      <c r="A5547" s="148"/>
      <c r="B5547" s="148"/>
      <c r="C5547" s="148"/>
      <c r="D5547" s="148"/>
      <c r="E5547" s="141"/>
      <c r="F5547" s="141"/>
      <c r="G5547" s="141"/>
      <c r="H5547" s="141"/>
      <c r="I5547" s="141"/>
      <c r="J5547" s="141"/>
      <c r="K5547" s="141"/>
    </row>
    <row r="5548" spans="1:11" x14ac:dyDescent="0.25">
      <c r="A5548" s="148"/>
      <c r="B5548" s="148"/>
      <c r="C5548" s="148"/>
      <c r="D5548" s="148"/>
      <c r="E5548" s="141"/>
      <c r="F5548" s="141"/>
      <c r="G5548" s="141"/>
      <c r="H5548" s="141"/>
      <c r="I5548" s="141"/>
      <c r="J5548" s="141"/>
      <c r="K5548" s="141"/>
    </row>
    <row r="5549" spans="1:11" x14ac:dyDescent="0.25">
      <c r="A5549" s="148"/>
      <c r="B5549" s="148"/>
      <c r="C5549" s="148"/>
      <c r="D5549" s="148"/>
      <c r="E5549" s="141"/>
      <c r="F5549" s="141"/>
      <c r="G5549" s="141"/>
      <c r="H5549" s="141"/>
      <c r="I5549" s="141"/>
      <c r="J5549" s="141"/>
      <c r="K5549" s="141"/>
    </row>
    <row r="5550" spans="1:11" x14ac:dyDescent="0.25">
      <c r="A5550" s="148"/>
      <c r="B5550" s="148"/>
      <c r="C5550" s="148"/>
      <c r="D5550" s="148"/>
      <c r="E5550" s="141"/>
      <c r="F5550" s="141"/>
      <c r="G5550" s="141"/>
      <c r="H5550" s="141"/>
      <c r="I5550" s="141"/>
      <c r="J5550" s="141"/>
      <c r="K5550" s="141"/>
    </row>
    <row r="5551" spans="1:11" x14ac:dyDescent="0.25">
      <c r="A5551" s="148"/>
      <c r="B5551" s="148"/>
      <c r="C5551" s="148"/>
      <c r="D5551" s="148"/>
      <c r="E5551" s="141"/>
      <c r="F5551" s="141"/>
      <c r="G5551" s="141"/>
      <c r="H5551" s="141"/>
      <c r="I5551" s="141"/>
      <c r="J5551" s="141"/>
      <c r="K5551" s="141"/>
    </row>
    <row r="5552" spans="1:11" x14ac:dyDescent="0.25">
      <c r="A5552" s="148"/>
      <c r="B5552" s="148"/>
      <c r="C5552" s="148"/>
      <c r="D5552" s="148"/>
      <c r="E5552" s="141"/>
      <c r="F5552" s="141"/>
      <c r="G5552" s="141"/>
      <c r="H5552" s="141"/>
      <c r="I5552" s="141"/>
      <c r="J5552" s="141"/>
      <c r="K5552" s="141"/>
    </row>
    <row r="5553" spans="1:11" x14ac:dyDescent="0.25">
      <c r="A5553" s="148"/>
      <c r="B5553" s="148"/>
      <c r="C5553" s="148"/>
      <c r="D5553" s="148"/>
      <c r="E5553" s="141"/>
      <c r="F5553" s="141"/>
      <c r="G5553" s="141"/>
      <c r="H5553" s="141"/>
      <c r="I5553" s="141"/>
      <c r="J5553" s="141"/>
      <c r="K5553" s="141"/>
    </row>
    <row r="5554" spans="1:11" x14ac:dyDescent="0.25">
      <c r="A5554" s="148"/>
      <c r="B5554" s="148"/>
      <c r="C5554" s="148"/>
      <c r="D5554" s="148"/>
      <c r="E5554" s="141"/>
      <c r="F5554" s="141"/>
      <c r="G5554" s="141"/>
      <c r="H5554" s="141"/>
      <c r="I5554" s="141"/>
      <c r="J5554" s="141"/>
      <c r="K5554" s="141"/>
    </row>
    <row r="5555" spans="1:11" x14ac:dyDescent="0.25">
      <c r="A5555" s="148"/>
      <c r="B5555" s="148"/>
      <c r="C5555" s="148"/>
      <c r="D5555" s="148"/>
      <c r="E5555" s="141"/>
      <c r="F5555" s="141"/>
      <c r="G5555" s="141"/>
      <c r="H5555" s="141"/>
      <c r="I5555" s="141"/>
      <c r="J5555" s="141"/>
      <c r="K5555" s="141"/>
    </row>
    <row r="5556" spans="1:11" x14ac:dyDescent="0.25">
      <c r="A5556" s="148"/>
      <c r="B5556" s="148"/>
      <c r="C5556" s="148"/>
      <c r="D5556" s="148"/>
      <c r="E5556" s="141"/>
      <c r="F5556" s="141"/>
      <c r="G5556" s="141"/>
      <c r="H5556" s="141"/>
      <c r="I5556" s="141"/>
      <c r="J5556" s="141"/>
      <c r="K5556" s="141"/>
    </row>
    <row r="5557" spans="1:11" x14ac:dyDescent="0.25">
      <c r="A5557" s="148"/>
      <c r="B5557" s="148"/>
      <c r="C5557" s="148"/>
      <c r="D5557" s="148"/>
      <c r="E5557" s="141"/>
      <c r="F5557" s="141"/>
      <c r="G5557" s="141"/>
      <c r="H5557" s="141"/>
      <c r="I5557" s="141"/>
      <c r="J5557" s="141"/>
      <c r="K5557" s="141"/>
    </row>
    <row r="5558" spans="1:11" x14ac:dyDescent="0.25">
      <c r="A5558" s="148"/>
      <c r="B5558" s="148"/>
      <c r="C5558" s="148"/>
      <c r="D5558" s="148"/>
      <c r="E5558" s="141"/>
      <c r="F5558" s="141"/>
      <c r="G5558" s="141"/>
      <c r="H5558" s="141"/>
      <c r="I5558" s="141"/>
      <c r="J5558" s="141"/>
      <c r="K5558" s="141"/>
    </row>
    <row r="5559" spans="1:11" x14ac:dyDescent="0.25">
      <c r="A5559" s="148"/>
      <c r="B5559" s="148"/>
      <c r="C5559" s="148"/>
      <c r="D5559" s="148"/>
      <c r="E5559" s="141"/>
      <c r="F5559" s="141"/>
      <c r="G5559" s="141"/>
      <c r="H5559" s="141"/>
      <c r="I5559" s="141"/>
      <c r="J5559" s="141"/>
      <c r="K5559" s="141"/>
    </row>
    <row r="5560" spans="1:11" x14ac:dyDescent="0.25">
      <c r="A5560" s="148"/>
      <c r="B5560" s="148"/>
      <c r="C5560" s="148"/>
      <c r="D5560" s="148"/>
      <c r="E5560" s="141"/>
      <c r="F5560" s="141"/>
      <c r="G5560" s="141"/>
      <c r="H5560" s="141"/>
      <c r="I5560" s="141"/>
      <c r="J5560" s="141"/>
      <c r="K5560" s="141"/>
    </row>
    <row r="5561" spans="1:11" x14ac:dyDescent="0.25">
      <c r="A5561" s="148"/>
      <c r="B5561" s="148"/>
      <c r="C5561" s="148"/>
      <c r="D5561" s="148"/>
      <c r="E5561" s="141"/>
      <c r="F5561" s="141"/>
      <c r="G5561" s="141"/>
      <c r="H5561" s="141"/>
      <c r="I5561" s="141"/>
      <c r="J5561" s="141"/>
      <c r="K5561" s="141"/>
    </row>
    <row r="5562" spans="1:11" x14ac:dyDescent="0.25">
      <c r="A5562" s="148"/>
      <c r="B5562" s="148"/>
      <c r="C5562" s="148"/>
      <c r="D5562" s="148"/>
      <c r="E5562" s="141"/>
      <c r="F5562" s="141"/>
      <c r="G5562" s="141"/>
      <c r="H5562" s="141"/>
      <c r="I5562" s="141"/>
      <c r="J5562" s="141"/>
      <c r="K5562" s="141"/>
    </row>
    <row r="5563" spans="1:11" x14ac:dyDescent="0.25">
      <c r="A5563" s="148"/>
      <c r="B5563" s="148"/>
      <c r="C5563" s="148"/>
      <c r="D5563" s="148"/>
      <c r="E5563" s="141"/>
      <c r="F5563" s="141"/>
      <c r="G5563" s="141"/>
      <c r="H5563" s="141"/>
      <c r="I5563" s="141"/>
      <c r="J5563" s="141"/>
      <c r="K5563" s="141"/>
    </row>
    <row r="5564" spans="1:11" x14ac:dyDescent="0.25">
      <c r="A5564" s="148"/>
      <c r="B5564" s="148"/>
      <c r="C5564" s="148"/>
      <c r="D5564" s="148"/>
      <c r="E5564" s="141"/>
      <c r="F5564" s="141"/>
      <c r="G5564" s="141"/>
      <c r="H5564" s="141"/>
      <c r="I5564" s="141"/>
      <c r="J5564" s="141"/>
      <c r="K5564" s="141"/>
    </row>
    <row r="5565" spans="1:11" x14ac:dyDescent="0.25">
      <c r="A5565" s="148"/>
      <c r="B5565" s="148"/>
      <c r="C5565" s="148"/>
      <c r="D5565" s="148"/>
      <c r="E5565" s="141"/>
      <c r="F5565" s="141"/>
      <c r="G5565" s="141"/>
      <c r="H5565" s="141"/>
      <c r="I5565" s="141"/>
      <c r="J5565" s="141"/>
      <c r="K5565" s="141"/>
    </row>
    <row r="5566" spans="1:11" x14ac:dyDescent="0.25">
      <c r="A5566" s="148"/>
      <c r="B5566" s="148"/>
      <c r="C5566" s="148"/>
      <c r="D5566" s="148"/>
      <c r="E5566" s="141"/>
      <c r="F5566" s="141"/>
      <c r="G5566" s="141"/>
      <c r="H5566" s="141"/>
      <c r="I5566" s="141"/>
      <c r="J5566" s="141"/>
      <c r="K5566" s="141"/>
    </row>
    <row r="5567" spans="1:11" x14ac:dyDescent="0.25">
      <c r="A5567" s="148"/>
      <c r="B5567" s="148"/>
      <c r="C5567" s="148"/>
      <c r="D5567" s="148"/>
      <c r="E5567" s="141"/>
      <c r="F5567" s="141"/>
      <c r="G5567" s="141"/>
      <c r="H5567" s="141"/>
      <c r="I5567" s="141"/>
      <c r="J5567" s="141"/>
      <c r="K5567" s="141"/>
    </row>
    <row r="5568" spans="1:11" x14ac:dyDescent="0.25">
      <c r="A5568" s="148"/>
      <c r="B5568" s="148"/>
      <c r="C5568" s="148"/>
      <c r="D5568" s="148"/>
      <c r="E5568" s="141"/>
      <c r="F5568" s="141"/>
      <c r="G5568" s="141"/>
      <c r="H5568" s="141"/>
      <c r="I5568" s="141"/>
      <c r="J5568" s="141"/>
      <c r="K5568" s="141"/>
    </row>
    <row r="5569" spans="1:11" x14ac:dyDescent="0.25">
      <c r="A5569" s="148"/>
      <c r="B5569" s="148"/>
      <c r="C5569" s="148"/>
      <c r="D5569" s="148"/>
      <c r="E5569" s="141"/>
      <c r="F5569" s="141"/>
      <c r="G5569" s="141"/>
      <c r="H5569" s="141"/>
      <c r="I5569" s="141"/>
      <c r="J5569" s="141"/>
      <c r="K5569" s="141"/>
    </row>
    <row r="5570" spans="1:11" x14ac:dyDescent="0.25">
      <c r="A5570" s="148"/>
      <c r="B5570" s="148"/>
      <c r="C5570" s="148"/>
      <c r="D5570" s="148"/>
      <c r="E5570" s="141"/>
      <c r="F5570" s="141"/>
      <c r="G5570" s="141"/>
      <c r="H5570" s="141"/>
      <c r="I5570" s="141"/>
      <c r="J5570" s="141"/>
      <c r="K5570" s="141"/>
    </row>
    <row r="5571" spans="1:11" x14ac:dyDescent="0.25">
      <c r="A5571" s="148"/>
      <c r="B5571" s="148"/>
      <c r="C5571" s="148"/>
      <c r="D5571" s="148"/>
      <c r="E5571" s="141"/>
      <c r="F5571" s="141"/>
      <c r="G5571" s="141"/>
      <c r="H5571" s="141"/>
      <c r="I5571" s="141"/>
      <c r="J5571" s="141"/>
      <c r="K5571" s="141"/>
    </row>
    <row r="5572" spans="1:11" x14ac:dyDescent="0.25">
      <c r="A5572" s="148"/>
      <c r="B5572" s="148"/>
      <c r="C5572" s="148"/>
      <c r="D5572" s="148"/>
      <c r="E5572" s="141"/>
      <c r="F5572" s="141"/>
      <c r="G5572" s="141"/>
      <c r="H5572" s="141"/>
      <c r="I5572" s="141"/>
      <c r="J5572" s="141"/>
      <c r="K5572" s="141"/>
    </row>
    <row r="5573" spans="1:11" x14ac:dyDescent="0.25">
      <c r="A5573" s="148"/>
      <c r="B5573" s="148"/>
      <c r="C5573" s="148"/>
      <c r="D5573" s="148"/>
      <c r="E5573" s="141"/>
      <c r="F5573" s="141"/>
      <c r="G5573" s="141"/>
      <c r="H5573" s="141"/>
      <c r="I5573" s="141"/>
      <c r="J5573" s="141"/>
      <c r="K5573" s="141"/>
    </row>
    <row r="5574" spans="1:11" x14ac:dyDescent="0.25">
      <c r="A5574" s="148"/>
      <c r="B5574" s="148"/>
      <c r="C5574" s="148"/>
      <c r="D5574" s="148"/>
      <c r="E5574" s="141"/>
      <c r="F5574" s="141"/>
      <c r="G5574" s="141"/>
      <c r="H5574" s="141"/>
      <c r="I5574" s="141"/>
      <c r="J5574" s="141"/>
      <c r="K5574" s="141"/>
    </row>
    <row r="5575" spans="1:11" x14ac:dyDescent="0.25">
      <c r="A5575" s="148"/>
      <c r="B5575" s="148"/>
      <c r="C5575" s="148"/>
      <c r="D5575" s="148"/>
      <c r="E5575" s="141"/>
      <c r="F5575" s="141"/>
      <c r="G5575" s="141"/>
      <c r="H5575" s="141"/>
      <c r="I5575" s="141"/>
      <c r="J5575" s="141"/>
      <c r="K5575" s="141"/>
    </row>
    <row r="5576" spans="1:11" x14ac:dyDescent="0.25">
      <c r="A5576" s="148"/>
      <c r="B5576" s="148"/>
      <c r="C5576" s="148"/>
      <c r="D5576" s="148"/>
      <c r="E5576" s="141"/>
      <c r="F5576" s="141"/>
      <c r="G5576" s="141"/>
      <c r="H5576" s="141"/>
      <c r="I5576" s="141"/>
      <c r="J5576" s="141"/>
      <c r="K5576" s="141"/>
    </row>
    <row r="5577" spans="1:11" x14ac:dyDescent="0.25">
      <c r="A5577" s="148"/>
      <c r="B5577" s="148"/>
      <c r="C5577" s="148"/>
      <c r="D5577" s="148"/>
      <c r="E5577" s="141"/>
      <c r="F5577" s="141"/>
      <c r="G5577" s="141"/>
      <c r="H5577" s="141"/>
      <c r="I5577" s="141"/>
      <c r="J5577" s="141"/>
      <c r="K5577" s="141"/>
    </row>
    <row r="5578" spans="1:11" x14ac:dyDescent="0.25">
      <c r="A5578" s="148"/>
      <c r="B5578" s="148"/>
      <c r="C5578" s="148"/>
      <c r="D5578" s="148"/>
      <c r="E5578" s="141"/>
      <c r="F5578" s="141"/>
      <c r="G5578" s="141"/>
      <c r="H5578" s="141"/>
      <c r="I5578" s="141"/>
      <c r="J5578" s="141"/>
      <c r="K5578" s="141"/>
    </row>
    <row r="5579" spans="1:11" x14ac:dyDescent="0.25">
      <c r="A5579" s="148"/>
      <c r="B5579" s="148"/>
      <c r="C5579" s="148"/>
      <c r="D5579" s="148"/>
      <c r="E5579" s="141"/>
      <c r="F5579" s="141"/>
      <c r="G5579" s="141"/>
      <c r="H5579" s="141"/>
      <c r="I5579" s="141"/>
      <c r="J5579" s="141"/>
      <c r="K5579" s="141"/>
    </row>
    <row r="5580" spans="1:11" x14ac:dyDescent="0.25">
      <c r="A5580" s="148"/>
      <c r="B5580" s="148"/>
      <c r="C5580" s="148"/>
      <c r="D5580" s="148"/>
      <c r="E5580" s="141"/>
      <c r="F5580" s="141"/>
      <c r="G5580" s="141"/>
      <c r="H5580" s="141"/>
      <c r="I5580" s="141"/>
      <c r="J5580" s="141"/>
      <c r="K5580" s="141"/>
    </row>
    <row r="5581" spans="1:11" x14ac:dyDescent="0.25">
      <c r="A5581" s="148"/>
      <c r="B5581" s="148"/>
      <c r="C5581" s="148"/>
      <c r="D5581" s="148"/>
      <c r="E5581" s="141"/>
      <c r="F5581" s="141"/>
      <c r="G5581" s="141"/>
      <c r="H5581" s="141"/>
      <c r="I5581" s="141"/>
      <c r="J5581" s="141"/>
      <c r="K5581" s="141"/>
    </row>
    <row r="5582" spans="1:11" x14ac:dyDescent="0.25">
      <c r="A5582" s="148"/>
      <c r="B5582" s="148"/>
      <c r="C5582" s="148"/>
      <c r="D5582" s="148"/>
      <c r="E5582" s="141"/>
      <c r="F5582" s="141"/>
      <c r="G5582" s="141"/>
      <c r="H5582" s="141"/>
      <c r="I5582" s="141"/>
      <c r="J5582" s="141"/>
      <c r="K5582" s="141"/>
    </row>
    <row r="5583" spans="1:11" x14ac:dyDescent="0.25">
      <c r="A5583" s="148"/>
      <c r="B5583" s="148"/>
      <c r="C5583" s="148"/>
      <c r="D5583" s="148"/>
      <c r="E5583" s="141"/>
      <c r="F5583" s="141"/>
      <c r="G5583" s="141"/>
      <c r="H5583" s="141"/>
      <c r="I5583" s="141"/>
      <c r="J5583" s="141"/>
      <c r="K5583" s="141"/>
    </row>
    <row r="5584" spans="1:11" x14ac:dyDescent="0.25">
      <c r="A5584" s="148"/>
      <c r="B5584" s="148"/>
      <c r="C5584" s="148"/>
      <c r="D5584" s="148"/>
      <c r="E5584" s="141"/>
      <c r="F5584" s="141"/>
      <c r="G5584" s="141"/>
      <c r="H5584" s="141"/>
      <c r="I5584" s="141"/>
      <c r="J5584" s="141"/>
      <c r="K5584" s="141"/>
    </row>
    <row r="5585" spans="1:11" x14ac:dyDescent="0.25">
      <c r="A5585" s="148"/>
      <c r="B5585" s="148"/>
      <c r="C5585" s="148"/>
      <c r="D5585" s="148"/>
      <c r="E5585" s="141"/>
      <c r="F5585" s="141"/>
      <c r="G5585" s="141"/>
      <c r="H5585" s="141"/>
      <c r="I5585" s="141"/>
      <c r="J5585" s="141"/>
      <c r="K5585" s="141"/>
    </row>
    <row r="5586" spans="1:11" x14ac:dyDescent="0.25">
      <c r="A5586" s="148"/>
      <c r="B5586" s="148"/>
      <c r="C5586" s="148"/>
      <c r="D5586" s="148"/>
      <c r="E5586" s="141"/>
      <c r="F5586" s="141"/>
      <c r="G5586" s="141"/>
      <c r="H5586" s="141"/>
      <c r="I5586" s="141"/>
      <c r="J5586" s="141"/>
      <c r="K5586" s="141"/>
    </row>
    <row r="5587" spans="1:11" x14ac:dyDescent="0.25">
      <c r="A5587" s="148"/>
      <c r="B5587" s="148"/>
      <c r="C5587" s="148"/>
      <c r="D5587" s="148"/>
      <c r="E5587" s="141"/>
      <c r="F5587" s="141"/>
      <c r="G5587" s="141"/>
      <c r="H5587" s="141"/>
      <c r="I5587" s="141"/>
      <c r="J5587" s="141"/>
      <c r="K5587" s="141"/>
    </row>
    <row r="5588" spans="1:11" x14ac:dyDescent="0.25">
      <c r="A5588" s="148"/>
      <c r="B5588" s="148"/>
      <c r="C5588" s="148"/>
      <c r="D5588" s="148"/>
      <c r="E5588" s="141"/>
      <c r="F5588" s="141"/>
      <c r="G5588" s="141"/>
      <c r="H5588" s="141"/>
      <c r="I5588" s="141"/>
      <c r="J5588" s="141"/>
      <c r="K5588" s="141"/>
    </row>
    <row r="5589" spans="1:11" x14ac:dyDescent="0.25">
      <c r="A5589" s="148"/>
      <c r="B5589" s="148"/>
      <c r="C5589" s="148"/>
      <c r="D5589" s="148"/>
      <c r="E5589" s="141"/>
      <c r="F5589" s="141"/>
      <c r="G5589" s="141"/>
      <c r="H5589" s="141"/>
      <c r="I5589" s="141"/>
      <c r="J5589" s="141"/>
      <c r="K5589" s="141"/>
    </row>
    <row r="5590" spans="1:11" x14ac:dyDescent="0.25">
      <c r="A5590" s="148"/>
      <c r="B5590" s="148"/>
      <c r="C5590" s="148"/>
      <c r="D5590" s="148"/>
      <c r="E5590" s="141"/>
      <c r="F5590" s="141"/>
      <c r="G5590" s="141"/>
      <c r="H5590" s="141"/>
      <c r="I5590" s="141"/>
      <c r="J5590" s="141"/>
      <c r="K5590" s="141"/>
    </row>
    <row r="5591" spans="1:11" x14ac:dyDescent="0.25">
      <c r="A5591" s="148"/>
      <c r="B5591" s="148"/>
      <c r="C5591" s="148"/>
      <c r="D5591" s="148"/>
      <c r="E5591" s="141"/>
      <c r="F5591" s="141"/>
      <c r="G5591" s="141"/>
      <c r="H5591" s="141"/>
      <c r="I5591" s="141"/>
      <c r="J5591" s="141"/>
      <c r="K5591" s="141"/>
    </row>
    <row r="5592" spans="1:11" x14ac:dyDescent="0.25">
      <c r="A5592" s="148"/>
      <c r="B5592" s="148"/>
      <c r="C5592" s="148"/>
      <c r="D5592" s="148"/>
      <c r="E5592" s="141"/>
      <c r="F5592" s="141"/>
      <c r="G5592" s="141"/>
      <c r="H5592" s="141"/>
      <c r="I5592" s="141"/>
      <c r="J5592" s="141"/>
      <c r="K5592" s="141"/>
    </row>
    <row r="5593" spans="1:11" x14ac:dyDescent="0.25">
      <c r="A5593" s="148"/>
      <c r="B5593" s="148"/>
      <c r="C5593" s="148"/>
      <c r="D5593" s="148"/>
      <c r="E5593" s="141"/>
      <c r="F5593" s="141"/>
      <c r="G5593" s="141"/>
      <c r="H5593" s="141"/>
      <c r="I5593" s="141"/>
      <c r="J5593" s="141"/>
      <c r="K5593" s="141"/>
    </row>
    <row r="5594" spans="1:11" x14ac:dyDescent="0.25">
      <c r="A5594" s="148"/>
      <c r="B5594" s="148"/>
      <c r="C5594" s="148"/>
      <c r="D5594" s="148"/>
      <c r="E5594" s="141"/>
      <c r="F5594" s="141"/>
      <c r="G5594" s="141"/>
      <c r="H5594" s="141"/>
      <c r="I5594" s="141"/>
      <c r="J5594" s="141"/>
      <c r="K5594" s="141"/>
    </row>
    <row r="5595" spans="1:11" x14ac:dyDescent="0.25">
      <c r="A5595" s="148"/>
      <c r="B5595" s="148"/>
      <c r="C5595" s="148"/>
      <c r="D5595" s="148"/>
      <c r="E5595" s="141"/>
      <c r="F5595" s="141"/>
      <c r="G5595" s="141"/>
      <c r="H5595" s="141"/>
      <c r="I5595" s="141"/>
      <c r="J5595" s="141"/>
      <c r="K5595" s="141"/>
    </row>
    <row r="5596" spans="1:11" x14ac:dyDescent="0.25">
      <c r="A5596" s="148"/>
      <c r="B5596" s="148"/>
      <c r="C5596" s="148"/>
      <c r="D5596" s="148"/>
      <c r="E5596" s="141"/>
      <c r="F5596" s="141"/>
      <c r="G5596" s="141"/>
      <c r="H5596" s="141"/>
      <c r="I5596" s="141"/>
      <c r="J5596" s="141"/>
      <c r="K5596" s="141"/>
    </row>
    <row r="5597" spans="1:11" x14ac:dyDescent="0.25">
      <c r="A5597" s="148"/>
      <c r="B5597" s="148"/>
      <c r="C5597" s="148"/>
      <c r="D5597" s="148"/>
      <c r="E5597" s="141"/>
      <c r="F5597" s="141"/>
      <c r="G5597" s="141"/>
      <c r="H5597" s="141"/>
      <c r="I5597" s="141"/>
      <c r="J5597" s="141"/>
      <c r="K5597" s="141"/>
    </row>
    <row r="5598" spans="1:11" x14ac:dyDescent="0.25">
      <c r="A5598" s="148"/>
      <c r="B5598" s="148"/>
      <c r="C5598" s="148"/>
      <c r="D5598" s="148"/>
      <c r="E5598" s="141"/>
      <c r="F5598" s="141"/>
      <c r="G5598" s="141"/>
      <c r="H5598" s="141"/>
      <c r="I5598" s="141"/>
      <c r="J5598" s="141"/>
      <c r="K5598" s="141"/>
    </row>
    <row r="5599" spans="1:11" x14ac:dyDescent="0.25">
      <c r="A5599" s="148"/>
      <c r="B5599" s="148"/>
      <c r="C5599" s="148"/>
      <c r="D5599" s="148"/>
      <c r="E5599" s="141"/>
      <c r="F5599" s="141"/>
      <c r="G5599" s="141"/>
      <c r="H5599" s="141"/>
      <c r="I5599" s="141"/>
      <c r="J5599" s="141"/>
      <c r="K5599" s="141"/>
    </row>
    <row r="5600" spans="1:11" x14ac:dyDescent="0.25">
      <c r="A5600" s="148"/>
      <c r="B5600" s="148"/>
      <c r="C5600" s="148"/>
      <c r="D5600" s="148"/>
      <c r="E5600" s="141"/>
      <c r="F5600" s="141"/>
      <c r="G5600" s="141"/>
      <c r="H5600" s="141"/>
      <c r="I5600" s="141"/>
      <c r="J5600" s="141"/>
      <c r="K5600" s="141"/>
    </row>
    <row r="5601" spans="1:11" x14ac:dyDescent="0.25">
      <c r="A5601" s="148"/>
      <c r="B5601" s="148"/>
      <c r="C5601" s="148"/>
      <c r="D5601" s="148"/>
      <c r="E5601" s="141"/>
      <c r="F5601" s="141"/>
      <c r="G5601" s="141"/>
      <c r="H5601" s="141"/>
      <c r="I5601" s="141"/>
      <c r="J5601" s="141"/>
      <c r="K5601" s="141"/>
    </row>
    <row r="5602" spans="1:11" x14ac:dyDescent="0.25">
      <c r="A5602" s="148"/>
      <c r="B5602" s="148"/>
      <c r="C5602" s="148"/>
      <c r="D5602" s="148"/>
      <c r="E5602" s="141"/>
      <c r="F5602" s="141"/>
      <c r="G5602" s="141"/>
      <c r="H5602" s="141"/>
      <c r="I5602" s="141"/>
      <c r="J5602" s="141"/>
      <c r="K5602" s="141"/>
    </row>
    <row r="5603" spans="1:11" x14ac:dyDescent="0.25">
      <c r="A5603" s="148"/>
      <c r="B5603" s="148"/>
      <c r="C5603" s="148"/>
      <c r="D5603" s="148"/>
      <c r="E5603" s="141"/>
      <c r="F5603" s="141"/>
      <c r="G5603" s="141"/>
      <c r="H5603" s="141"/>
      <c r="I5603" s="141"/>
      <c r="J5603" s="141"/>
      <c r="K5603" s="141"/>
    </row>
    <row r="5604" spans="1:11" x14ac:dyDescent="0.25">
      <c r="A5604" s="148"/>
      <c r="B5604" s="148"/>
      <c r="C5604" s="148"/>
      <c r="D5604" s="148"/>
      <c r="E5604" s="141"/>
      <c r="F5604" s="141"/>
      <c r="G5604" s="141"/>
      <c r="H5604" s="141"/>
      <c r="I5604" s="141"/>
      <c r="J5604" s="141"/>
      <c r="K5604" s="141"/>
    </row>
    <row r="5605" spans="1:11" x14ac:dyDescent="0.25">
      <c r="A5605" s="148"/>
      <c r="B5605" s="148"/>
      <c r="C5605" s="148"/>
      <c r="D5605" s="148"/>
      <c r="E5605" s="141"/>
      <c r="F5605" s="141"/>
      <c r="G5605" s="141"/>
      <c r="H5605" s="141"/>
      <c r="I5605" s="141"/>
      <c r="J5605" s="141"/>
      <c r="K5605" s="141"/>
    </row>
    <row r="5606" spans="1:11" x14ac:dyDescent="0.25">
      <c r="A5606" s="148"/>
      <c r="B5606" s="148"/>
      <c r="C5606" s="148"/>
      <c r="D5606" s="148"/>
      <c r="E5606" s="141"/>
      <c r="F5606" s="141"/>
      <c r="G5606" s="141"/>
      <c r="H5606" s="141"/>
      <c r="I5606" s="141"/>
      <c r="J5606" s="141"/>
      <c r="K5606" s="141"/>
    </row>
    <row r="5607" spans="1:11" x14ac:dyDescent="0.25">
      <c r="A5607" s="148"/>
      <c r="B5607" s="148"/>
      <c r="C5607" s="148"/>
      <c r="D5607" s="148"/>
      <c r="E5607" s="141"/>
      <c r="F5607" s="141"/>
      <c r="G5607" s="141"/>
      <c r="H5607" s="141"/>
      <c r="I5607" s="141"/>
      <c r="J5607" s="141"/>
      <c r="K5607" s="141"/>
    </row>
    <row r="5608" spans="1:11" x14ac:dyDescent="0.25">
      <c r="A5608" s="148"/>
      <c r="B5608" s="148"/>
      <c r="C5608" s="148"/>
      <c r="D5608" s="148"/>
      <c r="E5608" s="141"/>
      <c r="F5608" s="141"/>
      <c r="G5608" s="141"/>
      <c r="H5608" s="141"/>
      <c r="I5608" s="141"/>
      <c r="J5608" s="141"/>
      <c r="K5608" s="141"/>
    </row>
    <row r="5609" spans="1:11" x14ac:dyDescent="0.25">
      <c r="A5609" s="148"/>
      <c r="B5609" s="148"/>
      <c r="C5609" s="148"/>
      <c r="D5609" s="148"/>
      <c r="E5609" s="141"/>
      <c r="F5609" s="141"/>
      <c r="G5609" s="141"/>
      <c r="H5609" s="141"/>
      <c r="I5609" s="141"/>
      <c r="J5609" s="141"/>
      <c r="K5609" s="141"/>
    </row>
    <row r="5610" spans="1:11" x14ac:dyDescent="0.25">
      <c r="A5610" s="148"/>
      <c r="B5610" s="148"/>
      <c r="C5610" s="148"/>
      <c r="D5610" s="148"/>
      <c r="E5610" s="141"/>
      <c r="F5610" s="141"/>
      <c r="G5610" s="141"/>
      <c r="H5610" s="141"/>
      <c r="I5610" s="141"/>
      <c r="J5610" s="141"/>
      <c r="K5610" s="141"/>
    </row>
    <row r="5611" spans="1:11" x14ac:dyDescent="0.25">
      <c r="A5611" s="148"/>
      <c r="B5611" s="148"/>
      <c r="C5611" s="148"/>
      <c r="D5611" s="148"/>
      <c r="E5611" s="141"/>
      <c r="F5611" s="141"/>
      <c r="G5611" s="141"/>
      <c r="H5611" s="141"/>
      <c r="I5611" s="141"/>
      <c r="J5611" s="141"/>
      <c r="K5611" s="141"/>
    </row>
    <row r="5612" spans="1:11" x14ac:dyDescent="0.25">
      <c r="A5612" s="148"/>
      <c r="B5612" s="148"/>
      <c r="C5612" s="148"/>
      <c r="D5612" s="148"/>
      <c r="E5612" s="141"/>
      <c r="F5612" s="141"/>
      <c r="G5612" s="141"/>
      <c r="H5612" s="141"/>
      <c r="I5612" s="141"/>
      <c r="J5612" s="141"/>
      <c r="K5612" s="141"/>
    </row>
    <row r="5613" spans="1:11" x14ac:dyDescent="0.25">
      <c r="A5613" s="148"/>
      <c r="B5613" s="148"/>
      <c r="C5613" s="148"/>
      <c r="D5613" s="148"/>
      <c r="E5613" s="141"/>
      <c r="F5613" s="141"/>
      <c r="G5613" s="141"/>
      <c r="H5613" s="141"/>
      <c r="I5613" s="141"/>
      <c r="J5613" s="141"/>
      <c r="K5613" s="141"/>
    </row>
    <row r="5614" spans="1:11" x14ac:dyDescent="0.25">
      <c r="A5614" s="148"/>
      <c r="B5614" s="148"/>
      <c r="C5614" s="148"/>
      <c r="D5614" s="148"/>
      <c r="E5614" s="141"/>
      <c r="F5614" s="141"/>
      <c r="G5614" s="141"/>
      <c r="H5614" s="141"/>
      <c r="I5614" s="141"/>
      <c r="J5614" s="141"/>
      <c r="K5614" s="141"/>
    </row>
    <row r="5615" spans="1:11" x14ac:dyDescent="0.25">
      <c r="A5615" s="148"/>
      <c r="B5615" s="148"/>
      <c r="C5615" s="148"/>
      <c r="D5615" s="148"/>
      <c r="E5615" s="141"/>
      <c r="F5615" s="141"/>
      <c r="G5615" s="141"/>
      <c r="H5615" s="141"/>
      <c r="I5615" s="141"/>
      <c r="J5615" s="141"/>
      <c r="K5615" s="141"/>
    </row>
    <row r="5616" spans="1:11" x14ac:dyDescent="0.25">
      <c r="A5616" s="148"/>
      <c r="B5616" s="148"/>
      <c r="C5616" s="148"/>
      <c r="D5616" s="148"/>
      <c r="E5616" s="141"/>
      <c r="F5616" s="141"/>
      <c r="G5616" s="141"/>
      <c r="H5616" s="141"/>
      <c r="I5616" s="141"/>
      <c r="J5616" s="141"/>
      <c r="K5616" s="141"/>
    </row>
    <row r="5617" spans="1:11" x14ac:dyDescent="0.25">
      <c r="A5617" s="148"/>
      <c r="B5617" s="148"/>
      <c r="C5617" s="148"/>
      <c r="D5617" s="148"/>
      <c r="E5617" s="141"/>
      <c r="F5617" s="141"/>
      <c r="G5617" s="141"/>
      <c r="H5617" s="141"/>
      <c r="I5617" s="141"/>
      <c r="J5617" s="141"/>
      <c r="K5617" s="141"/>
    </row>
    <row r="5618" spans="1:11" x14ac:dyDescent="0.25">
      <c r="A5618" s="148"/>
      <c r="B5618" s="148"/>
      <c r="C5618" s="148"/>
      <c r="D5618" s="148"/>
      <c r="E5618" s="141"/>
      <c r="F5618" s="141"/>
      <c r="G5618" s="141"/>
      <c r="H5618" s="141"/>
      <c r="I5618" s="141"/>
      <c r="J5618" s="141"/>
      <c r="K5618" s="141"/>
    </row>
    <row r="5619" spans="1:11" x14ac:dyDescent="0.25">
      <c r="A5619" s="148"/>
      <c r="B5619" s="148"/>
      <c r="C5619" s="148"/>
      <c r="D5619" s="148"/>
      <c r="E5619" s="141"/>
      <c r="F5619" s="141"/>
      <c r="G5619" s="141"/>
      <c r="H5619" s="141"/>
      <c r="I5619" s="141"/>
      <c r="J5619" s="141"/>
      <c r="K5619" s="141"/>
    </row>
    <row r="5620" spans="1:11" x14ac:dyDescent="0.25">
      <c r="A5620" s="148"/>
      <c r="B5620" s="148"/>
      <c r="C5620" s="148"/>
      <c r="D5620" s="148"/>
      <c r="E5620" s="141"/>
      <c r="F5620" s="141"/>
      <c r="G5620" s="141"/>
      <c r="H5620" s="141"/>
      <c r="I5620" s="141"/>
      <c r="J5620" s="141"/>
      <c r="K5620" s="141"/>
    </row>
    <row r="5621" spans="1:11" x14ac:dyDescent="0.25">
      <c r="A5621" s="148"/>
      <c r="B5621" s="148"/>
      <c r="C5621" s="148"/>
      <c r="D5621" s="148"/>
      <c r="E5621" s="141"/>
      <c r="F5621" s="141"/>
      <c r="G5621" s="141"/>
      <c r="H5621" s="141"/>
      <c r="I5621" s="141"/>
      <c r="J5621" s="141"/>
      <c r="K5621" s="141"/>
    </row>
    <row r="5622" spans="1:11" x14ac:dyDescent="0.25">
      <c r="A5622" s="148"/>
      <c r="B5622" s="148"/>
      <c r="C5622" s="148"/>
      <c r="D5622" s="148"/>
      <c r="E5622" s="141"/>
      <c r="F5622" s="141"/>
      <c r="G5622" s="141"/>
      <c r="H5622" s="141"/>
      <c r="I5622" s="141"/>
      <c r="J5622" s="141"/>
      <c r="K5622" s="141"/>
    </row>
    <row r="5623" spans="1:11" x14ac:dyDescent="0.25">
      <c r="A5623" s="148"/>
      <c r="B5623" s="148"/>
      <c r="C5623" s="148"/>
      <c r="D5623" s="148"/>
      <c r="E5623" s="141"/>
      <c r="F5623" s="141"/>
      <c r="G5623" s="141"/>
      <c r="H5623" s="141"/>
      <c r="I5623" s="141"/>
      <c r="J5623" s="141"/>
      <c r="K5623" s="141"/>
    </row>
    <row r="5624" spans="1:11" x14ac:dyDescent="0.25">
      <c r="A5624" s="148"/>
      <c r="B5624" s="148"/>
      <c r="C5624" s="148"/>
      <c r="D5624" s="148"/>
      <c r="E5624" s="141"/>
      <c r="F5624" s="141"/>
      <c r="G5624" s="141"/>
      <c r="H5624" s="141"/>
      <c r="I5624" s="141"/>
      <c r="J5624" s="141"/>
      <c r="K5624" s="141"/>
    </row>
    <row r="5625" spans="1:11" x14ac:dyDescent="0.25">
      <c r="A5625" s="148"/>
      <c r="B5625" s="148"/>
      <c r="C5625" s="148"/>
      <c r="D5625" s="148"/>
      <c r="E5625" s="141"/>
      <c r="F5625" s="141"/>
      <c r="G5625" s="141"/>
      <c r="H5625" s="141"/>
      <c r="I5625" s="141"/>
      <c r="J5625" s="141"/>
      <c r="K5625" s="141"/>
    </row>
    <row r="5626" spans="1:11" x14ac:dyDescent="0.25">
      <c r="A5626" s="148"/>
      <c r="B5626" s="148"/>
      <c r="C5626" s="148"/>
      <c r="D5626" s="148"/>
      <c r="E5626" s="141"/>
      <c r="F5626" s="141"/>
      <c r="G5626" s="141"/>
      <c r="H5626" s="141"/>
      <c r="I5626" s="141"/>
      <c r="J5626" s="141"/>
      <c r="K5626" s="141"/>
    </row>
    <row r="5627" spans="1:11" x14ac:dyDescent="0.25">
      <c r="A5627" s="148"/>
      <c r="B5627" s="148"/>
      <c r="C5627" s="148"/>
      <c r="D5627" s="148"/>
      <c r="E5627" s="141"/>
      <c r="F5627" s="141"/>
      <c r="G5627" s="141"/>
      <c r="H5627" s="141"/>
      <c r="I5627" s="141"/>
      <c r="J5627" s="141"/>
      <c r="K5627" s="141"/>
    </row>
    <row r="5628" spans="1:11" x14ac:dyDescent="0.25">
      <c r="A5628" s="148"/>
      <c r="B5628" s="148"/>
      <c r="C5628" s="148"/>
      <c r="D5628" s="148"/>
      <c r="E5628" s="141"/>
      <c r="F5628" s="141"/>
      <c r="G5628" s="141"/>
      <c r="H5628" s="141"/>
      <c r="I5628" s="141"/>
      <c r="J5628" s="141"/>
      <c r="K5628" s="141"/>
    </row>
    <row r="5629" spans="1:11" x14ac:dyDescent="0.25">
      <c r="A5629" s="148"/>
      <c r="B5629" s="148"/>
      <c r="C5629" s="148"/>
      <c r="D5629" s="148"/>
      <c r="E5629" s="141"/>
      <c r="F5629" s="141"/>
      <c r="G5629" s="141"/>
      <c r="H5629" s="141"/>
      <c r="I5629" s="141"/>
      <c r="J5629" s="141"/>
      <c r="K5629" s="141"/>
    </row>
    <row r="5630" spans="1:11" x14ac:dyDescent="0.25">
      <c r="A5630" s="148"/>
      <c r="B5630" s="148"/>
      <c r="C5630" s="148"/>
      <c r="D5630" s="148"/>
      <c r="E5630" s="141"/>
      <c r="F5630" s="141"/>
      <c r="G5630" s="141"/>
      <c r="H5630" s="141"/>
      <c r="I5630" s="141"/>
      <c r="J5630" s="141"/>
      <c r="K5630" s="141"/>
    </row>
    <row r="5631" spans="1:11" x14ac:dyDescent="0.25">
      <c r="A5631" s="148"/>
      <c r="B5631" s="148"/>
      <c r="C5631" s="148"/>
      <c r="D5631" s="148"/>
      <c r="E5631" s="141"/>
      <c r="F5631" s="141"/>
      <c r="G5631" s="141"/>
      <c r="H5631" s="141"/>
      <c r="I5631" s="141"/>
      <c r="J5631" s="141"/>
      <c r="K5631" s="141"/>
    </row>
    <row r="5632" spans="1:11" x14ac:dyDescent="0.25">
      <c r="A5632" s="148"/>
      <c r="B5632" s="148"/>
      <c r="C5632" s="148"/>
      <c r="D5632" s="148"/>
      <c r="E5632" s="141"/>
      <c r="F5632" s="141"/>
      <c r="G5632" s="141"/>
      <c r="H5632" s="141"/>
      <c r="I5632" s="141"/>
      <c r="J5632" s="141"/>
      <c r="K5632" s="141"/>
    </row>
    <row r="5633" spans="1:11" x14ac:dyDescent="0.25">
      <c r="A5633" s="148"/>
      <c r="B5633" s="148"/>
      <c r="C5633" s="148"/>
      <c r="D5633" s="148"/>
      <c r="E5633" s="141"/>
      <c r="F5633" s="141"/>
      <c r="G5633" s="141"/>
      <c r="H5633" s="141"/>
      <c r="I5633" s="141"/>
      <c r="J5633" s="141"/>
      <c r="K5633" s="141"/>
    </row>
    <row r="5634" spans="1:11" x14ac:dyDescent="0.25">
      <c r="A5634" s="148"/>
      <c r="B5634" s="148"/>
      <c r="C5634" s="148"/>
      <c r="D5634" s="148"/>
      <c r="E5634" s="141"/>
      <c r="F5634" s="141"/>
      <c r="G5634" s="141"/>
      <c r="H5634" s="141"/>
      <c r="I5634" s="141"/>
      <c r="J5634" s="141"/>
      <c r="K5634" s="141"/>
    </row>
    <row r="5635" spans="1:11" x14ac:dyDescent="0.25">
      <c r="A5635" s="148"/>
      <c r="B5635" s="148"/>
      <c r="C5635" s="148"/>
      <c r="D5635" s="148"/>
      <c r="E5635" s="141"/>
      <c r="F5635" s="141"/>
      <c r="G5635" s="141"/>
      <c r="H5635" s="141"/>
      <c r="I5635" s="141"/>
      <c r="J5635" s="141"/>
      <c r="K5635" s="141"/>
    </row>
    <row r="5636" spans="1:11" x14ac:dyDescent="0.25">
      <c r="A5636" s="148"/>
      <c r="B5636" s="148"/>
      <c r="C5636" s="148"/>
      <c r="D5636" s="148"/>
      <c r="E5636" s="141"/>
      <c r="F5636" s="141"/>
      <c r="G5636" s="141"/>
      <c r="H5636" s="141"/>
      <c r="I5636" s="141"/>
      <c r="J5636" s="141"/>
      <c r="K5636" s="141"/>
    </row>
    <row r="5637" spans="1:11" x14ac:dyDescent="0.25">
      <c r="A5637" s="148"/>
      <c r="B5637" s="148"/>
      <c r="C5637" s="148"/>
      <c r="D5637" s="148"/>
      <c r="E5637" s="141"/>
      <c r="F5637" s="141"/>
      <c r="G5637" s="141"/>
      <c r="H5637" s="141"/>
      <c r="I5637" s="141"/>
      <c r="J5637" s="141"/>
      <c r="K5637" s="141"/>
    </row>
    <row r="5638" spans="1:11" x14ac:dyDescent="0.25">
      <c r="A5638" s="148"/>
      <c r="B5638" s="148"/>
      <c r="C5638" s="148"/>
      <c r="D5638" s="148"/>
      <c r="E5638" s="141"/>
      <c r="F5638" s="141"/>
      <c r="G5638" s="141"/>
      <c r="H5638" s="141"/>
      <c r="I5638" s="141"/>
      <c r="J5638" s="141"/>
      <c r="K5638" s="141"/>
    </row>
    <row r="5639" spans="1:11" x14ac:dyDescent="0.25">
      <c r="A5639" s="148"/>
      <c r="B5639" s="148"/>
      <c r="C5639" s="148"/>
      <c r="D5639" s="148"/>
      <c r="E5639" s="141"/>
      <c r="F5639" s="141"/>
      <c r="G5639" s="141"/>
      <c r="H5639" s="141"/>
      <c r="I5639" s="141"/>
      <c r="J5639" s="141"/>
      <c r="K5639" s="141"/>
    </row>
    <row r="5640" spans="1:11" x14ac:dyDescent="0.25">
      <c r="A5640" s="148"/>
      <c r="B5640" s="148"/>
      <c r="C5640" s="148"/>
      <c r="D5640" s="148"/>
      <c r="E5640" s="141"/>
      <c r="F5640" s="141"/>
      <c r="G5640" s="141"/>
      <c r="H5640" s="141"/>
      <c r="I5640" s="141"/>
      <c r="J5640" s="141"/>
      <c r="K5640" s="141"/>
    </row>
    <row r="5641" spans="1:11" x14ac:dyDescent="0.25">
      <c r="A5641" s="148"/>
      <c r="B5641" s="148"/>
      <c r="C5641" s="148"/>
      <c r="D5641" s="148"/>
      <c r="E5641" s="141"/>
      <c r="F5641" s="141"/>
      <c r="G5641" s="141"/>
      <c r="H5641" s="141"/>
      <c r="I5641" s="141"/>
      <c r="J5641" s="141"/>
      <c r="K5641" s="141"/>
    </row>
    <row r="5642" spans="1:11" x14ac:dyDescent="0.25">
      <c r="A5642" s="148"/>
      <c r="B5642" s="148"/>
      <c r="C5642" s="148"/>
      <c r="D5642" s="148"/>
      <c r="E5642" s="141"/>
      <c r="F5642" s="141"/>
      <c r="G5642" s="141"/>
      <c r="H5642" s="141"/>
      <c r="I5642" s="141"/>
      <c r="J5642" s="141"/>
      <c r="K5642" s="141"/>
    </row>
    <row r="5643" spans="1:11" x14ac:dyDescent="0.25">
      <c r="A5643" s="148"/>
      <c r="B5643" s="148"/>
      <c r="C5643" s="148"/>
      <c r="D5643" s="148"/>
      <c r="E5643" s="141"/>
      <c r="F5643" s="141"/>
      <c r="G5643" s="141"/>
      <c r="H5643" s="141"/>
      <c r="I5643" s="141"/>
      <c r="J5643" s="141"/>
      <c r="K5643" s="141"/>
    </row>
    <row r="5644" spans="1:11" x14ac:dyDescent="0.25">
      <c r="A5644" s="148"/>
      <c r="B5644" s="148"/>
      <c r="C5644" s="148"/>
      <c r="D5644" s="148"/>
      <c r="E5644" s="141"/>
      <c r="F5644" s="141"/>
      <c r="G5644" s="141"/>
      <c r="H5644" s="141"/>
      <c r="I5644" s="141"/>
      <c r="J5644" s="141"/>
      <c r="K5644" s="141"/>
    </row>
    <row r="5645" spans="1:11" x14ac:dyDescent="0.25">
      <c r="A5645" s="148"/>
      <c r="B5645" s="148"/>
      <c r="C5645" s="148"/>
      <c r="D5645" s="148"/>
      <c r="E5645" s="141"/>
      <c r="F5645" s="141"/>
      <c r="G5645" s="141"/>
      <c r="H5645" s="141"/>
      <c r="I5645" s="141"/>
      <c r="J5645" s="141"/>
      <c r="K5645" s="141"/>
    </row>
    <row r="5646" spans="1:11" x14ac:dyDescent="0.25">
      <c r="A5646" s="148"/>
      <c r="B5646" s="148"/>
      <c r="C5646" s="148"/>
      <c r="D5646" s="148"/>
      <c r="E5646" s="141"/>
      <c r="F5646" s="141"/>
      <c r="G5646" s="141"/>
      <c r="H5646" s="141"/>
      <c r="I5646" s="141"/>
      <c r="J5646" s="141"/>
      <c r="K5646" s="141"/>
    </row>
    <row r="5647" spans="1:11" x14ac:dyDescent="0.25">
      <c r="A5647" s="148"/>
      <c r="B5647" s="148"/>
      <c r="C5647" s="148"/>
      <c r="D5647" s="148"/>
      <c r="E5647" s="141"/>
      <c r="F5647" s="141"/>
      <c r="G5647" s="141"/>
      <c r="H5647" s="141"/>
      <c r="I5647" s="141"/>
      <c r="J5647" s="141"/>
      <c r="K5647" s="141"/>
    </row>
    <row r="5648" spans="1:11" x14ac:dyDescent="0.25">
      <c r="A5648" s="148"/>
      <c r="B5648" s="148"/>
      <c r="C5648" s="148"/>
      <c r="D5648" s="148"/>
      <c r="E5648" s="141"/>
      <c r="F5648" s="141"/>
      <c r="G5648" s="141"/>
      <c r="H5648" s="141"/>
      <c r="I5648" s="141"/>
      <c r="J5648" s="141"/>
      <c r="K5648" s="141"/>
    </row>
    <row r="5649" spans="1:11" x14ac:dyDescent="0.25">
      <c r="A5649" s="148"/>
      <c r="B5649" s="148"/>
      <c r="C5649" s="148"/>
      <c r="D5649" s="148"/>
      <c r="E5649" s="141"/>
      <c r="F5649" s="141"/>
      <c r="G5649" s="141"/>
      <c r="H5649" s="141"/>
      <c r="I5649" s="141"/>
      <c r="J5649" s="141"/>
      <c r="K5649" s="141"/>
    </row>
    <row r="5650" spans="1:11" x14ac:dyDescent="0.25">
      <c r="A5650" s="148"/>
      <c r="B5650" s="148"/>
      <c r="C5650" s="148"/>
      <c r="D5650" s="148"/>
      <c r="E5650" s="141"/>
      <c r="F5650" s="141"/>
      <c r="G5650" s="141"/>
      <c r="H5650" s="141"/>
      <c r="I5650" s="141"/>
      <c r="J5650" s="141"/>
      <c r="K5650" s="141"/>
    </row>
    <row r="5651" spans="1:11" x14ac:dyDescent="0.25">
      <c r="A5651" s="148"/>
      <c r="B5651" s="148"/>
      <c r="C5651" s="148"/>
      <c r="D5651" s="148"/>
      <c r="E5651" s="141"/>
      <c r="F5651" s="141"/>
      <c r="G5651" s="141"/>
      <c r="H5651" s="141"/>
      <c r="I5651" s="141"/>
      <c r="J5651" s="141"/>
      <c r="K5651" s="141"/>
    </row>
    <row r="5652" spans="1:11" x14ac:dyDescent="0.25">
      <c r="A5652" s="148"/>
      <c r="B5652" s="148"/>
      <c r="C5652" s="148"/>
      <c r="D5652" s="148"/>
      <c r="E5652" s="141"/>
      <c r="F5652" s="141"/>
      <c r="G5652" s="141"/>
      <c r="H5652" s="141"/>
      <c r="I5652" s="141"/>
      <c r="J5652" s="141"/>
      <c r="K5652" s="141"/>
    </row>
    <row r="5653" spans="1:11" x14ac:dyDescent="0.25">
      <c r="A5653" s="148"/>
      <c r="B5653" s="148"/>
      <c r="C5653" s="148"/>
      <c r="D5653" s="148"/>
      <c r="E5653" s="141"/>
      <c r="F5653" s="141"/>
      <c r="G5653" s="141"/>
      <c r="H5653" s="141"/>
      <c r="I5653" s="141"/>
      <c r="J5653" s="141"/>
      <c r="K5653" s="141"/>
    </row>
    <row r="5654" spans="1:11" x14ac:dyDescent="0.25">
      <c r="A5654" s="148"/>
      <c r="B5654" s="148"/>
      <c r="C5654" s="148"/>
      <c r="D5654" s="148"/>
      <c r="E5654" s="141"/>
      <c r="F5654" s="141"/>
      <c r="G5654" s="141"/>
      <c r="H5654" s="141"/>
      <c r="I5654" s="141"/>
      <c r="J5654" s="141"/>
      <c r="K5654" s="141"/>
    </row>
    <row r="5655" spans="1:11" x14ac:dyDescent="0.25">
      <c r="A5655" s="148"/>
      <c r="B5655" s="148"/>
      <c r="C5655" s="148"/>
      <c r="D5655" s="148"/>
      <c r="E5655" s="141"/>
      <c r="F5655" s="141"/>
      <c r="G5655" s="141"/>
      <c r="H5655" s="141"/>
      <c r="I5655" s="141"/>
      <c r="J5655" s="141"/>
      <c r="K5655" s="141"/>
    </row>
    <row r="5656" spans="1:11" x14ac:dyDescent="0.25">
      <c r="A5656" s="148"/>
      <c r="B5656" s="148"/>
      <c r="C5656" s="148"/>
      <c r="D5656" s="148"/>
      <c r="E5656" s="141"/>
      <c r="F5656" s="141"/>
      <c r="G5656" s="141"/>
      <c r="H5656" s="141"/>
      <c r="I5656" s="141"/>
      <c r="J5656" s="141"/>
      <c r="K5656" s="141"/>
    </row>
    <row r="5657" spans="1:11" x14ac:dyDescent="0.25">
      <c r="A5657" s="148"/>
      <c r="B5657" s="148"/>
      <c r="C5657" s="148"/>
      <c r="D5657" s="148"/>
      <c r="E5657" s="141"/>
      <c r="F5657" s="141"/>
      <c r="G5657" s="141"/>
      <c r="H5657" s="141"/>
      <c r="I5657" s="141"/>
      <c r="J5657" s="141"/>
      <c r="K5657" s="141"/>
    </row>
    <row r="5658" spans="1:11" x14ac:dyDescent="0.25">
      <c r="A5658" s="148"/>
      <c r="B5658" s="148"/>
      <c r="C5658" s="148"/>
      <c r="D5658" s="148"/>
      <c r="E5658" s="141"/>
      <c r="F5658" s="141"/>
      <c r="G5658" s="141"/>
      <c r="H5658" s="141"/>
      <c r="I5658" s="141"/>
      <c r="J5658" s="141"/>
      <c r="K5658" s="141"/>
    </row>
    <row r="5659" spans="1:11" x14ac:dyDescent="0.25">
      <c r="A5659" s="148"/>
      <c r="B5659" s="148"/>
      <c r="C5659" s="148"/>
      <c r="D5659" s="148"/>
      <c r="E5659" s="141"/>
      <c r="F5659" s="141"/>
      <c r="G5659" s="141"/>
      <c r="H5659" s="141"/>
      <c r="I5659" s="141"/>
      <c r="J5659" s="141"/>
      <c r="K5659" s="141"/>
    </row>
    <row r="5660" spans="1:11" x14ac:dyDescent="0.25">
      <c r="A5660" s="148"/>
      <c r="B5660" s="148"/>
      <c r="C5660" s="148"/>
      <c r="D5660" s="148"/>
      <c r="E5660" s="141"/>
      <c r="F5660" s="141"/>
      <c r="G5660" s="141"/>
      <c r="H5660" s="141"/>
      <c r="I5660" s="141"/>
      <c r="J5660" s="141"/>
      <c r="K5660" s="141"/>
    </row>
    <row r="5661" spans="1:11" x14ac:dyDescent="0.25">
      <c r="A5661" s="148"/>
      <c r="B5661" s="148"/>
      <c r="C5661" s="148"/>
      <c r="D5661" s="148"/>
      <c r="E5661" s="141"/>
      <c r="F5661" s="141"/>
      <c r="G5661" s="141"/>
      <c r="H5661" s="141"/>
      <c r="I5661" s="141"/>
      <c r="J5661" s="141"/>
      <c r="K5661" s="141"/>
    </row>
    <row r="5662" spans="1:11" x14ac:dyDescent="0.25">
      <c r="A5662" s="148"/>
      <c r="B5662" s="148"/>
      <c r="C5662" s="148"/>
      <c r="D5662" s="148"/>
      <c r="E5662" s="141"/>
      <c r="F5662" s="141"/>
      <c r="G5662" s="141"/>
      <c r="H5662" s="141"/>
      <c r="I5662" s="141"/>
      <c r="J5662" s="141"/>
      <c r="K5662" s="141"/>
    </row>
    <row r="5663" spans="1:11" x14ac:dyDescent="0.25">
      <c r="A5663" s="148"/>
      <c r="B5663" s="148"/>
      <c r="C5663" s="148"/>
      <c r="D5663" s="148"/>
      <c r="E5663" s="141"/>
      <c r="F5663" s="141"/>
      <c r="G5663" s="141"/>
      <c r="H5663" s="141"/>
      <c r="I5663" s="141"/>
      <c r="J5663" s="141"/>
      <c r="K5663" s="141"/>
    </row>
    <row r="5664" spans="1:11" x14ac:dyDescent="0.25">
      <c r="A5664" s="148"/>
      <c r="B5664" s="148"/>
      <c r="C5664" s="148"/>
      <c r="D5664" s="148"/>
      <c r="E5664" s="141"/>
      <c r="F5664" s="141"/>
      <c r="G5664" s="141"/>
      <c r="H5664" s="141"/>
      <c r="I5664" s="141"/>
      <c r="J5664" s="141"/>
      <c r="K5664" s="141"/>
    </row>
    <row r="5665" spans="1:11" x14ac:dyDescent="0.25">
      <c r="A5665" s="148"/>
      <c r="B5665" s="148"/>
      <c r="C5665" s="148"/>
      <c r="D5665" s="148"/>
      <c r="E5665" s="141"/>
      <c r="F5665" s="141"/>
      <c r="G5665" s="141"/>
      <c r="H5665" s="141"/>
      <c r="I5665" s="141"/>
      <c r="J5665" s="141"/>
      <c r="K5665" s="141"/>
    </row>
    <row r="5666" spans="1:11" x14ac:dyDescent="0.25">
      <c r="A5666" s="148"/>
      <c r="B5666" s="148"/>
      <c r="C5666" s="148"/>
      <c r="D5666" s="148"/>
      <c r="E5666" s="141"/>
      <c r="F5666" s="141"/>
      <c r="G5666" s="141"/>
      <c r="H5666" s="141"/>
      <c r="I5666" s="141"/>
      <c r="J5666" s="141"/>
      <c r="K5666" s="141"/>
    </row>
    <row r="5667" spans="1:11" x14ac:dyDescent="0.25">
      <c r="A5667" s="148"/>
      <c r="B5667" s="148"/>
      <c r="C5667" s="148"/>
      <c r="D5667" s="148"/>
      <c r="E5667" s="141"/>
      <c r="F5667" s="141"/>
      <c r="G5667" s="141"/>
      <c r="H5667" s="141"/>
      <c r="I5667" s="141"/>
      <c r="J5667" s="141"/>
      <c r="K5667" s="141"/>
    </row>
    <row r="5668" spans="1:11" x14ac:dyDescent="0.25">
      <c r="A5668" s="148"/>
      <c r="B5668" s="148"/>
      <c r="C5668" s="148"/>
      <c r="D5668" s="148"/>
      <c r="E5668" s="141"/>
      <c r="F5668" s="141"/>
      <c r="G5668" s="141"/>
      <c r="H5668" s="141"/>
      <c r="I5668" s="141"/>
      <c r="J5668" s="141"/>
      <c r="K5668" s="141"/>
    </row>
    <row r="5669" spans="1:11" x14ac:dyDescent="0.25">
      <c r="A5669" s="148"/>
      <c r="B5669" s="148"/>
      <c r="C5669" s="148"/>
      <c r="D5669" s="148"/>
      <c r="E5669" s="141"/>
      <c r="F5669" s="141"/>
      <c r="G5669" s="141"/>
      <c r="H5669" s="141"/>
      <c r="I5669" s="141"/>
      <c r="J5669" s="141"/>
      <c r="K5669" s="141"/>
    </row>
    <row r="5670" spans="1:11" x14ac:dyDescent="0.25">
      <c r="A5670" s="148"/>
      <c r="B5670" s="148"/>
      <c r="C5670" s="148"/>
      <c r="D5670" s="148"/>
      <c r="E5670" s="141"/>
      <c r="F5670" s="141"/>
      <c r="G5670" s="141"/>
      <c r="H5670" s="141"/>
      <c r="I5670" s="141"/>
      <c r="J5670" s="141"/>
      <c r="K5670" s="141"/>
    </row>
    <row r="5671" spans="1:11" x14ac:dyDescent="0.25">
      <c r="A5671" s="148"/>
      <c r="B5671" s="148"/>
      <c r="C5671" s="148"/>
      <c r="D5671" s="148"/>
      <c r="E5671" s="141"/>
      <c r="F5671" s="141"/>
      <c r="G5671" s="141"/>
      <c r="H5671" s="141"/>
      <c r="I5671" s="141"/>
      <c r="J5671" s="141"/>
      <c r="K5671" s="141"/>
    </row>
    <row r="5672" spans="1:11" x14ac:dyDescent="0.25">
      <c r="A5672" s="148"/>
      <c r="B5672" s="148"/>
      <c r="C5672" s="148"/>
      <c r="D5672" s="148"/>
      <c r="E5672" s="141"/>
      <c r="F5672" s="141"/>
      <c r="G5672" s="141"/>
      <c r="H5672" s="141"/>
      <c r="I5672" s="141"/>
      <c r="J5672" s="141"/>
      <c r="K5672" s="141"/>
    </row>
    <row r="5673" spans="1:11" x14ac:dyDescent="0.25">
      <c r="A5673" s="148"/>
      <c r="B5673" s="148"/>
      <c r="C5673" s="148"/>
      <c r="D5673" s="148"/>
      <c r="E5673" s="141"/>
      <c r="F5673" s="141"/>
      <c r="G5673" s="141"/>
      <c r="H5673" s="141"/>
      <c r="I5673" s="141"/>
      <c r="J5673" s="141"/>
      <c r="K5673" s="141"/>
    </row>
    <row r="5674" spans="1:11" x14ac:dyDescent="0.25">
      <c r="A5674" s="148"/>
      <c r="B5674" s="148"/>
      <c r="C5674" s="148"/>
      <c r="D5674" s="148"/>
      <c r="E5674" s="141"/>
      <c r="F5674" s="141"/>
      <c r="G5674" s="141"/>
      <c r="H5674" s="141"/>
      <c r="I5674" s="141"/>
      <c r="J5674" s="141"/>
      <c r="K5674" s="141"/>
    </row>
    <row r="5675" spans="1:11" x14ac:dyDescent="0.25">
      <c r="A5675" s="148"/>
      <c r="B5675" s="148"/>
      <c r="C5675" s="148"/>
      <c r="D5675" s="148"/>
      <c r="E5675" s="141"/>
      <c r="F5675" s="141"/>
      <c r="G5675" s="141"/>
      <c r="H5675" s="141"/>
      <c r="I5675" s="141"/>
      <c r="J5675" s="141"/>
      <c r="K5675" s="141"/>
    </row>
    <row r="5676" spans="1:11" x14ac:dyDescent="0.25">
      <c r="A5676" s="148"/>
      <c r="B5676" s="148"/>
      <c r="C5676" s="148"/>
      <c r="D5676" s="148"/>
      <c r="E5676" s="141"/>
      <c r="F5676" s="141"/>
      <c r="G5676" s="141"/>
      <c r="H5676" s="141"/>
      <c r="I5676" s="141"/>
      <c r="J5676" s="141"/>
      <c r="K5676" s="141"/>
    </row>
    <row r="5677" spans="1:11" x14ac:dyDescent="0.25">
      <c r="A5677" s="148"/>
      <c r="B5677" s="148"/>
      <c r="C5677" s="148"/>
      <c r="D5677" s="148"/>
      <c r="E5677" s="141"/>
      <c r="F5677" s="141"/>
      <c r="G5677" s="141"/>
      <c r="H5677" s="141"/>
      <c r="I5677" s="141"/>
      <c r="J5677" s="141"/>
      <c r="K5677" s="141"/>
    </row>
    <row r="5678" spans="1:11" x14ac:dyDescent="0.25">
      <c r="A5678" s="148"/>
      <c r="B5678" s="148"/>
      <c r="C5678" s="148"/>
      <c r="D5678" s="148"/>
      <c r="E5678" s="141"/>
      <c r="F5678" s="141"/>
      <c r="G5678" s="141"/>
      <c r="H5678" s="141"/>
      <c r="I5678" s="141"/>
      <c r="J5678" s="141"/>
      <c r="K5678" s="141"/>
    </row>
    <row r="5679" spans="1:11" x14ac:dyDescent="0.25">
      <c r="A5679" s="148"/>
      <c r="B5679" s="148"/>
      <c r="C5679" s="148"/>
      <c r="D5679" s="148"/>
      <c r="E5679" s="141"/>
      <c r="F5679" s="141"/>
      <c r="G5679" s="141"/>
      <c r="H5679" s="141"/>
      <c r="I5679" s="141"/>
      <c r="J5679" s="141"/>
      <c r="K5679" s="141"/>
    </row>
    <row r="5680" spans="1:11" x14ac:dyDescent="0.25">
      <c r="A5680" s="148"/>
      <c r="B5680" s="148"/>
      <c r="C5680" s="148"/>
      <c r="D5680" s="148"/>
      <c r="E5680" s="141"/>
      <c r="F5680" s="141"/>
      <c r="G5680" s="141"/>
      <c r="H5680" s="141"/>
      <c r="I5680" s="141"/>
      <c r="J5680" s="141"/>
      <c r="K5680" s="141"/>
    </row>
    <row r="5681" spans="1:11" x14ac:dyDescent="0.25">
      <c r="A5681" s="148"/>
      <c r="B5681" s="148"/>
      <c r="C5681" s="148"/>
      <c r="D5681" s="148"/>
      <c r="E5681" s="141"/>
      <c r="F5681" s="141"/>
      <c r="G5681" s="141"/>
      <c r="H5681" s="141"/>
      <c r="I5681" s="141"/>
      <c r="J5681" s="141"/>
      <c r="K5681" s="141"/>
    </row>
    <row r="5682" spans="1:11" x14ac:dyDescent="0.25">
      <c r="A5682" s="148"/>
      <c r="B5682" s="148"/>
      <c r="C5682" s="148"/>
      <c r="D5682" s="148"/>
      <c r="E5682" s="141"/>
      <c r="F5682" s="141"/>
      <c r="G5682" s="141"/>
      <c r="H5682" s="141"/>
      <c r="I5682" s="141"/>
      <c r="J5682" s="141"/>
      <c r="K5682" s="141"/>
    </row>
    <row r="5683" spans="1:11" x14ac:dyDescent="0.25">
      <c r="A5683" s="148"/>
      <c r="B5683" s="148"/>
      <c r="C5683" s="148"/>
      <c r="D5683" s="148"/>
      <c r="E5683" s="141"/>
      <c r="F5683" s="141"/>
      <c r="G5683" s="141"/>
      <c r="H5683" s="141"/>
      <c r="I5683" s="141"/>
      <c r="J5683" s="141"/>
      <c r="K5683" s="141"/>
    </row>
    <row r="5684" spans="1:11" x14ac:dyDescent="0.25">
      <c r="A5684" s="148"/>
      <c r="B5684" s="148"/>
      <c r="C5684" s="148"/>
      <c r="D5684" s="148"/>
      <c r="E5684" s="141"/>
      <c r="F5684" s="141"/>
      <c r="G5684" s="141"/>
      <c r="H5684" s="141"/>
      <c r="I5684" s="141"/>
      <c r="J5684" s="141"/>
      <c r="K5684" s="141"/>
    </row>
    <row r="5685" spans="1:11" x14ac:dyDescent="0.25">
      <c r="A5685" s="148"/>
      <c r="B5685" s="148"/>
      <c r="C5685" s="148"/>
      <c r="D5685" s="148"/>
      <c r="E5685" s="141"/>
      <c r="F5685" s="141"/>
      <c r="G5685" s="141"/>
      <c r="H5685" s="141"/>
      <c r="I5685" s="141"/>
      <c r="J5685" s="141"/>
      <c r="K5685" s="141"/>
    </row>
    <row r="5686" spans="1:11" x14ac:dyDescent="0.25">
      <c r="A5686" s="148"/>
      <c r="B5686" s="148"/>
      <c r="C5686" s="148"/>
      <c r="D5686" s="148"/>
      <c r="E5686" s="141"/>
      <c r="F5686" s="141"/>
      <c r="G5686" s="141"/>
      <c r="H5686" s="141"/>
      <c r="I5686" s="141"/>
      <c r="J5686" s="141"/>
      <c r="K5686" s="141"/>
    </row>
    <row r="5687" spans="1:11" x14ac:dyDescent="0.25">
      <c r="A5687" s="148"/>
      <c r="B5687" s="148"/>
      <c r="C5687" s="148"/>
      <c r="D5687" s="148"/>
      <c r="E5687" s="141"/>
      <c r="F5687" s="141"/>
      <c r="G5687" s="141"/>
      <c r="H5687" s="141"/>
      <c r="I5687" s="141"/>
      <c r="J5687" s="141"/>
      <c r="K5687" s="141"/>
    </row>
    <row r="5688" spans="1:11" x14ac:dyDescent="0.25">
      <c r="A5688" s="148"/>
      <c r="B5688" s="148"/>
      <c r="C5688" s="148"/>
      <c r="D5688" s="148"/>
      <c r="E5688" s="141"/>
      <c r="F5688" s="141"/>
      <c r="G5688" s="141"/>
      <c r="H5688" s="141"/>
      <c r="I5688" s="141"/>
      <c r="J5688" s="141"/>
      <c r="K5688" s="141"/>
    </row>
    <row r="5689" spans="1:11" x14ac:dyDescent="0.25">
      <c r="A5689" s="148"/>
      <c r="B5689" s="148"/>
      <c r="C5689" s="148"/>
      <c r="D5689" s="148"/>
      <c r="E5689" s="141"/>
      <c r="F5689" s="141"/>
      <c r="G5689" s="141"/>
      <c r="H5689" s="141"/>
      <c r="I5689" s="141"/>
      <c r="J5689" s="141"/>
      <c r="K5689" s="141"/>
    </row>
    <row r="5690" spans="1:11" x14ac:dyDescent="0.25">
      <c r="A5690" s="148"/>
      <c r="B5690" s="148"/>
      <c r="C5690" s="148"/>
      <c r="D5690" s="148"/>
      <c r="E5690" s="141"/>
      <c r="F5690" s="141"/>
      <c r="G5690" s="141"/>
      <c r="H5690" s="141"/>
      <c r="I5690" s="141"/>
      <c r="J5690" s="141"/>
      <c r="K5690" s="141"/>
    </row>
    <row r="5691" spans="1:11" x14ac:dyDescent="0.25">
      <c r="A5691" s="148"/>
      <c r="B5691" s="148"/>
      <c r="C5691" s="148"/>
      <c r="D5691" s="148"/>
      <c r="E5691" s="141"/>
      <c r="F5691" s="141"/>
      <c r="G5691" s="141"/>
      <c r="H5691" s="141"/>
      <c r="I5691" s="141"/>
      <c r="J5691" s="141"/>
      <c r="K5691" s="141"/>
    </row>
    <row r="5692" spans="1:11" x14ac:dyDescent="0.25">
      <c r="A5692" s="148"/>
      <c r="B5692" s="148"/>
      <c r="C5692" s="148"/>
      <c r="D5692" s="148"/>
      <c r="E5692" s="141"/>
      <c r="F5692" s="141"/>
      <c r="G5692" s="141"/>
      <c r="H5692" s="141"/>
      <c r="I5692" s="141"/>
      <c r="J5692" s="141"/>
      <c r="K5692" s="141"/>
    </row>
    <row r="5693" spans="1:11" x14ac:dyDescent="0.25">
      <c r="A5693" s="148"/>
      <c r="B5693" s="148"/>
      <c r="C5693" s="148"/>
      <c r="D5693" s="148"/>
      <c r="E5693" s="141"/>
      <c r="F5693" s="141"/>
      <c r="G5693" s="141"/>
      <c r="H5693" s="141"/>
      <c r="I5693" s="141"/>
      <c r="J5693" s="141"/>
      <c r="K5693" s="141"/>
    </row>
    <row r="5694" spans="1:11" x14ac:dyDescent="0.25">
      <c r="A5694" s="148"/>
      <c r="B5694" s="148"/>
      <c r="C5694" s="148"/>
      <c r="D5694" s="148"/>
      <c r="E5694" s="141"/>
      <c r="F5694" s="141"/>
      <c r="G5694" s="141"/>
      <c r="H5694" s="141"/>
      <c r="I5694" s="141"/>
      <c r="J5694" s="141"/>
      <c r="K5694" s="141"/>
    </row>
    <row r="5695" spans="1:11" x14ac:dyDescent="0.25">
      <c r="A5695" s="148"/>
      <c r="B5695" s="148"/>
      <c r="C5695" s="148"/>
      <c r="D5695" s="148"/>
      <c r="E5695" s="141"/>
      <c r="F5695" s="141"/>
      <c r="G5695" s="141"/>
      <c r="H5695" s="141"/>
      <c r="I5695" s="141"/>
      <c r="J5695" s="141"/>
      <c r="K5695" s="141"/>
    </row>
    <row r="5696" spans="1:11" x14ac:dyDescent="0.25">
      <c r="A5696" s="148"/>
      <c r="B5696" s="148"/>
      <c r="C5696" s="148"/>
      <c r="D5696" s="148"/>
      <c r="E5696" s="141"/>
      <c r="F5696" s="141"/>
      <c r="G5696" s="141"/>
      <c r="H5696" s="141"/>
      <c r="I5696" s="141"/>
      <c r="J5696" s="141"/>
      <c r="K5696" s="141"/>
    </row>
    <row r="5697" spans="1:11" x14ac:dyDescent="0.25">
      <c r="A5697" s="148"/>
      <c r="B5697" s="148"/>
      <c r="C5697" s="148"/>
      <c r="D5697" s="148"/>
      <c r="E5697" s="141"/>
      <c r="F5697" s="141"/>
      <c r="G5697" s="141"/>
      <c r="H5697" s="141"/>
      <c r="I5697" s="141"/>
      <c r="J5697" s="141"/>
      <c r="K5697" s="141"/>
    </row>
    <row r="5698" spans="1:11" x14ac:dyDescent="0.25">
      <c r="A5698" s="148"/>
      <c r="B5698" s="148"/>
      <c r="C5698" s="148"/>
      <c r="D5698" s="148"/>
      <c r="E5698" s="141"/>
      <c r="F5698" s="141"/>
      <c r="G5698" s="141"/>
      <c r="H5698" s="141"/>
      <c r="I5698" s="141"/>
      <c r="J5698" s="141"/>
      <c r="K5698" s="141"/>
    </row>
    <row r="5699" spans="1:11" x14ac:dyDescent="0.25">
      <c r="A5699" s="148"/>
      <c r="B5699" s="148"/>
      <c r="C5699" s="148"/>
      <c r="D5699" s="148"/>
      <c r="E5699" s="141"/>
      <c r="F5699" s="141"/>
      <c r="G5699" s="141"/>
      <c r="H5699" s="141"/>
      <c r="I5699" s="141"/>
      <c r="J5699" s="141"/>
      <c r="K5699" s="141"/>
    </row>
    <row r="5700" spans="1:11" x14ac:dyDescent="0.25">
      <c r="A5700" s="148"/>
      <c r="B5700" s="148"/>
      <c r="C5700" s="148"/>
      <c r="D5700" s="148"/>
      <c r="E5700" s="141"/>
      <c r="F5700" s="141"/>
      <c r="G5700" s="141"/>
      <c r="H5700" s="141"/>
      <c r="I5700" s="141"/>
      <c r="J5700" s="141"/>
      <c r="K5700" s="141"/>
    </row>
    <row r="5701" spans="1:11" x14ac:dyDescent="0.25">
      <c r="A5701" s="148"/>
      <c r="B5701" s="148"/>
      <c r="C5701" s="148"/>
      <c r="D5701" s="148"/>
      <c r="E5701" s="141"/>
      <c r="F5701" s="141"/>
      <c r="G5701" s="141"/>
      <c r="H5701" s="141"/>
      <c r="I5701" s="141"/>
      <c r="J5701" s="141"/>
      <c r="K5701" s="141"/>
    </row>
    <row r="5702" spans="1:11" x14ac:dyDescent="0.25">
      <c r="A5702" s="148"/>
      <c r="B5702" s="148"/>
      <c r="C5702" s="148"/>
      <c r="D5702" s="148"/>
      <c r="E5702" s="141"/>
      <c r="F5702" s="141"/>
      <c r="G5702" s="141"/>
      <c r="H5702" s="141"/>
      <c r="I5702" s="141"/>
      <c r="J5702" s="141"/>
      <c r="K5702" s="141"/>
    </row>
    <row r="5703" spans="1:11" x14ac:dyDescent="0.25">
      <c r="A5703" s="148"/>
      <c r="B5703" s="148"/>
      <c r="C5703" s="148"/>
      <c r="D5703" s="148"/>
      <c r="E5703" s="141"/>
      <c r="F5703" s="141"/>
      <c r="G5703" s="141"/>
      <c r="H5703" s="141"/>
      <c r="I5703" s="141"/>
      <c r="J5703" s="141"/>
      <c r="K5703" s="141"/>
    </row>
    <row r="5704" spans="1:11" x14ac:dyDescent="0.25">
      <c r="A5704" s="148"/>
      <c r="B5704" s="148"/>
      <c r="C5704" s="148"/>
      <c r="D5704" s="148"/>
      <c r="E5704" s="141"/>
      <c r="F5704" s="141"/>
      <c r="G5704" s="141"/>
      <c r="H5704" s="141"/>
      <c r="I5704" s="141"/>
      <c r="J5704" s="141"/>
      <c r="K5704" s="141"/>
    </row>
    <row r="5705" spans="1:11" x14ac:dyDescent="0.25">
      <c r="A5705" s="148"/>
      <c r="B5705" s="148"/>
      <c r="C5705" s="148"/>
      <c r="D5705" s="148"/>
      <c r="E5705" s="141"/>
      <c r="F5705" s="141"/>
      <c r="G5705" s="141"/>
      <c r="H5705" s="141"/>
      <c r="I5705" s="141"/>
      <c r="J5705" s="141"/>
      <c r="K5705" s="141"/>
    </row>
    <row r="5706" spans="1:11" x14ac:dyDescent="0.25">
      <c r="A5706" s="148"/>
      <c r="B5706" s="148"/>
      <c r="C5706" s="148"/>
      <c r="D5706" s="148"/>
      <c r="E5706" s="141"/>
      <c r="F5706" s="141"/>
      <c r="G5706" s="141"/>
      <c r="H5706" s="141"/>
      <c r="I5706" s="141"/>
      <c r="J5706" s="141"/>
      <c r="K5706" s="141"/>
    </row>
    <row r="5707" spans="1:11" x14ac:dyDescent="0.25">
      <c r="A5707" s="148"/>
      <c r="B5707" s="148"/>
      <c r="C5707" s="148"/>
      <c r="D5707" s="148"/>
      <c r="E5707" s="141"/>
      <c r="F5707" s="141"/>
      <c r="G5707" s="141"/>
      <c r="H5707" s="141"/>
      <c r="I5707" s="141"/>
      <c r="J5707" s="141"/>
      <c r="K5707" s="141"/>
    </row>
    <row r="5708" spans="1:11" x14ac:dyDescent="0.25">
      <c r="A5708" s="148"/>
      <c r="B5708" s="148"/>
      <c r="C5708" s="148"/>
      <c r="D5708" s="148"/>
      <c r="E5708" s="141"/>
      <c r="F5708" s="141"/>
      <c r="G5708" s="141"/>
      <c r="H5708" s="141"/>
      <c r="I5708" s="141"/>
      <c r="J5708" s="141"/>
      <c r="K5708" s="141"/>
    </row>
    <row r="5709" spans="1:11" x14ac:dyDescent="0.25">
      <c r="A5709" s="148"/>
      <c r="B5709" s="148"/>
      <c r="C5709" s="148"/>
      <c r="D5709" s="148"/>
      <c r="E5709" s="141"/>
      <c r="F5709" s="141"/>
      <c r="G5709" s="141"/>
      <c r="H5709" s="141"/>
      <c r="I5709" s="141"/>
      <c r="J5709" s="141"/>
      <c r="K5709" s="141"/>
    </row>
    <row r="5710" spans="1:11" x14ac:dyDescent="0.25">
      <c r="A5710" s="148"/>
      <c r="B5710" s="148"/>
      <c r="C5710" s="148"/>
      <c r="D5710" s="148"/>
      <c r="E5710" s="141"/>
      <c r="F5710" s="141"/>
      <c r="G5710" s="141"/>
      <c r="H5710" s="141"/>
      <c r="I5710" s="141"/>
      <c r="J5710" s="141"/>
      <c r="K5710" s="141"/>
    </row>
    <row r="5711" spans="1:11" x14ac:dyDescent="0.25">
      <c r="A5711" s="148"/>
      <c r="B5711" s="148"/>
      <c r="C5711" s="148"/>
      <c r="D5711" s="148"/>
      <c r="E5711" s="141"/>
      <c r="F5711" s="141"/>
      <c r="G5711" s="141"/>
      <c r="H5711" s="141"/>
      <c r="I5711" s="141"/>
      <c r="J5711" s="141"/>
      <c r="K5711" s="141"/>
    </row>
    <row r="5712" spans="1:11" x14ac:dyDescent="0.25">
      <c r="A5712" s="148"/>
      <c r="B5712" s="148"/>
      <c r="C5712" s="148"/>
      <c r="D5712" s="148"/>
      <c r="E5712" s="141"/>
      <c r="F5712" s="141"/>
      <c r="G5712" s="141"/>
      <c r="H5712" s="141"/>
      <c r="I5712" s="141"/>
      <c r="J5712" s="141"/>
      <c r="K5712" s="141"/>
    </row>
    <row r="5713" spans="1:11" x14ac:dyDescent="0.25">
      <c r="A5713" s="148"/>
      <c r="B5713" s="148"/>
      <c r="C5713" s="148"/>
      <c r="D5713" s="148"/>
      <c r="E5713" s="141"/>
      <c r="F5713" s="141"/>
      <c r="G5713" s="141"/>
      <c r="H5713" s="141"/>
      <c r="I5713" s="141"/>
      <c r="J5713" s="141"/>
      <c r="K5713" s="141"/>
    </row>
    <row r="5714" spans="1:11" x14ac:dyDescent="0.25">
      <c r="A5714" s="148"/>
      <c r="B5714" s="148"/>
      <c r="C5714" s="148"/>
      <c r="D5714" s="148"/>
      <c r="E5714" s="141"/>
      <c r="F5714" s="141"/>
      <c r="G5714" s="141"/>
      <c r="H5714" s="141"/>
      <c r="I5714" s="141"/>
      <c r="J5714" s="141"/>
      <c r="K5714" s="141"/>
    </row>
    <row r="5715" spans="1:11" x14ac:dyDescent="0.25">
      <c r="A5715" s="148"/>
      <c r="B5715" s="148"/>
      <c r="C5715" s="148"/>
      <c r="D5715" s="148"/>
      <c r="E5715" s="141"/>
      <c r="F5715" s="141"/>
      <c r="G5715" s="141"/>
      <c r="H5715" s="141"/>
      <c r="I5715" s="141"/>
      <c r="J5715" s="141"/>
      <c r="K5715" s="141"/>
    </row>
    <row r="5716" spans="1:11" x14ac:dyDescent="0.25">
      <c r="A5716" s="148"/>
      <c r="B5716" s="148"/>
      <c r="C5716" s="148"/>
      <c r="D5716" s="148"/>
      <c r="E5716" s="141"/>
      <c r="F5716" s="141"/>
      <c r="G5716" s="141"/>
      <c r="H5716" s="141"/>
      <c r="I5716" s="141"/>
      <c r="J5716" s="141"/>
      <c r="K5716" s="141"/>
    </row>
    <row r="5717" spans="1:11" x14ac:dyDescent="0.25">
      <c r="A5717" s="148"/>
      <c r="B5717" s="148"/>
      <c r="C5717" s="148"/>
      <c r="D5717" s="148"/>
      <c r="E5717" s="141"/>
      <c r="F5717" s="141"/>
      <c r="G5717" s="141"/>
      <c r="H5717" s="141"/>
      <c r="I5717" s="141"/>
      <c r="J5717" s="141"/>
      <c r="K5717" s="141"/>
    </row>
    <row r="5718" spans="1:11" x14ac:dyDescent="0.25">
      <c r="A5718" s="148"/>
      <c r="B5718" s="148"/>
      <c r="C5718" s="148"/>
      <c r="D5718" s="148"/>
      <c r="E5718" s="141"/>
      <c r="F5718" s="141"/>
      <c r="G5718" s="141"/>
      <c r="H5718" s="141"/>
      <c r="I5718" s="141"/>
      <c r="J5718" s="141"/>
      <c r="K5718" s="141"/>
    </row>
    <row r="5719" spans="1:11" x14ac:dyDescent="0.25">
      <c r="A5719" s="148"/>
      <c r="B5719" s="148"/>
      <c r="C5719" s="148"/>
      <c r="D5719" s="148"/>
      <c r="E5719" s="141"/>
      <c r="F5719" s="141"/>
      <c r="G5719" s="141"/>
      <c r="H5719" s="141"/>
      <c r="I5719" s="141"/>
      <c r="J5719" s="141"/>
      <c r="K5719" s="141"/>
    </row>
    <row r="5720" spans="1:11" x14ac:dyDescent="0.25">
      <c r="A5720" s="148"/>
      <c r="B5720" s="148"/>
      <c r="C5720" s="148"/>
      <c r="D5720" s="148"/>
      <c r="E5720" s="141"/>
      <c r="F5720" s="141"/>
      <c r="G5720" s="141"/>
      <c r="H5720" s="141"/>
      <c r="I5720" s="141"/>
      <c r="J5720" s="141"/>
      <c r="K5720" s="141"/>
    </row>
    <row r="5721" spans="1:11" x14ac:dyDescent="0.25">
      <c r="A5721" s="148"/>
      <c r="B5721" s="148"/>
      <c r="C5721" s="148"/>
      <c r="D5721" s="148"/>
      <c r="E5721" s="141"/>
      <c r="F5721" s="141"/>
      <c r="G5721" s="141"/>
      <c r="H5721" s="141"/>
      <c r="I5721" s="141"/>
      <c r="J5721" s="141"/>
      <c r="K5721" s="141"/>
    </row>
    <row r="5722" spans="1:11" x14ac:dyDescent="0.25">
      <c r="A5722" s="148"/>
      <c r="B5722" s="148"/>
      <c r="C5722" s="148"/>
      <c r="D5722" s="148"/>
      <c r="E5722" s="141"/>
      <c r="F5722" s="141"/>
      <c r="G5722" s="141"/>
      <c r="H5722" s="141"/>
      <c r="I5722" s="141"/>
      <c r="J5722" s="141"/>
      <c r="K5722" s="141"/>
    </row>
    <row r="5723" spans="1:11" x14ac:dyDescent="0.25">
      <c r="A5723" s="148"/>
      <c r="B5723" s="148"/>
      <c r="C5723" s="148"/>
      <c r="D5723" s="148"/>
      <c r="E5723" s="141"/>
      <c r="F5723" s="141"/>
      <c r="G5723" s="141"/>
      <c r="H5723" s="141"/>
      <c r="I5723" s="141"/>
      <c r="J5723" s="141"/>
      <c r="K5723" s="141"/>
    </row>
    <row r="5724" spans="1:11" x14ac:dyDescent="0.25">
      <c r="A5724" s="148"/>
      <c r="B5724" s="148"/>
      <c r="C5724" s="148"/>
      <c r="D5724" s="148"/>
      <c r="E5724" s="141"/>
      <c r="F5724" s="141"/>
      <c r="G5724" s="141"/>
      <c r="H5724" s="141"/>
      <c r="I5724" s="141"/>
      <c r="J5724" s="141"/>
      <c r="K5724" s="141"/>
    </row>
    <row r="5725" spans="1:11" x14ac:dyDescent="0.25">
      <c r="A5725" s="148"/>
      <c r="B5725" s="148"/>
      <c r="C5725" s="148"/>
      <c r="D5725" s="148"/>
      <c r="E5725" s="141"/>
      <c r="F5725" s="141"/>
      <c r="G5725" s="141"/>
      <c r="H5725" s="141"/>
      <c r="I5725" s="141"/>
      <c r="J5725" s="141"/>
      <c r="K5725" s="141"/>
    </row>
    <row r="5726" spans="1:11" x14ac:dyDescent="0.25">
      <c r="A5726" s="148"/>
      <c r="B5726" s="148"/>
      <c r="C5726" s="148"/>
      <c r="D5726" s="148"/>
      <c r="E5726" s="141"/>
      <c r="F5726" s="141"/>
      <c r="G5726" s="141"/>
      <c r="H5726" s="141"/>
      <c r="I5726" s="141"/>
      <c r="J5726" s="141"/>
      <c r="K5726" s="141"/>
    </row>
    <row r="5727" spans="1:11" x14ac:dyDescent="0.25">
      <c r="A5727" s="148"/>
      <c r="B5727" s="148"/>
      <c r="C5727" s="148"/>
      <c r="D5727" s="148"/>
      <c r="E5727" s="141"/>
      <c r="F5727" s="141"/>
      <c r="G5727" s="141"/>
      <c r="H5727" s="141"/>
      <c r="I5727" s="141"/>
      <c r="J5727" s="141"/>
      <c r="K5727" s="141"/>
    </row>
    <row r="5728" spans="1:11" x14ac:dyDescent="0.25">
      <c r="A5728" s="148"/>
      <c r="B5728" s="148"/>
      <c r="C5728" s="148"/>
      <c r="D5728" s="148"/>
      <c r="E5728" s="141"/>
      <c r="F5728" s="141"/>
      <c r="G5728" s="141"/>
      <c r="H5728" s="141"/>
      <c r="I5728" s="141"/>
      <c r="J5728" s="141"/>
      <c r="K5728" s="141"/>
    </row>
    <row r="5729" spans="1:11" x14ac:dyDescent="0.25">
      <c r="A5729" s="148"/>
      <c r="B5729" s="148"/>
      <c r="C5729" s="148"/>
      <c r="D5729" s="148"/>
      <c r="E5729" s="141"/>
      <c r="F5729" s="141"/>
      <c r="G5729" s="141"/>
      <c r="H5729" s="141"/>
      <c r="I5729" s="141"/>
      <c r="J5729" s="141"/>
      <c r="K5729" s="141"/>
    </row>
    <row r="5730" spans="1:11" x14ac:dyDescent="0.25">
      <c r="A5730" s="148"/>
      <c r="B5730" s="148"/>
      <c r="C5730" s="148"/>
      <c r="D5730" s="148"/>
      <c r="E5730" s="141"/>
      <c r="F5730" s="141"/>
      <c r="G5730" s="141"/>
      <c r="H5730" s="141"/>
      <c r="I5730" s="141"/>
      <c r="J5730" s="141"/>
      <c r="K5730" s="141"/>
    </row>
    <row r="5731" spans="1:11" x14ac:dyDescent="0.25">
      <c r="A5731" s="148"/>
      <c r="B5731" s="148"/>
      <c r="C5731" s="148"/>
      <c r="D5731" s="148"/>
      <c r="E5731" s="141"/>
      <c r="F5731" s="141"/>
      <c r="G5731" s="141"/>
      <c r="H5731" s="141"/>
      <c r="I5731" s="141"/>
      <c r="J5731" s="141"/>
      <c r="K5731" s="141"/>
    </row>
    <row r="5732" spans="1:11" x14ac:dyDescent="0.25">
      <c r="A5732" s="148"/>
      <c r="B5732" s="148"/>
      <c r="C5732" s="148"/>
      <c r="D5732" s="148"/>
      <c r="E5732" s="141"/>
      <c r="F5732" s="141"/>
      <c r="G5732" s="141"/>
      <c r="H5732" s="141"/>
      <c r="I5732" s="141"/>
      <c r="J5732" s="141"/>
      <c r="K5732" s="141"/>
    </row>
    <row r="5733" spans="1:11" x14ac:dyDescent="0.25">
      <c r="A5733" s="148"/>
      <c r="B5733" s="148"/>
      <c r="C5733" s="148"/>
      <c r="D5733" s="148"/>
      <c r="E5733" s="141"/>
      <c r="F5733" s="141"/>
      <c r="G5733" s="141"/>
      <c r="H5733" s="141"/>
      <c r="I5733" s="141"/>
      <c r="J5733" s="141"/>
      <c r="K5733" s="141"/>
    </row>
    <row r="5734" spans="1:11" x14ac:dyDescent="0.25">
      <c r="A5734" s="148"/>
      <c r="B5734" s="148"/>
      <c r="C5734" s="148"/>
      <c r="D5734" s="148"/>
      <c r="E5734" s="141"/>
      <c r="F5734" s="141"/>
      <c r="G5734" s="141"/>
      <c r="H5734" s="141"/>
      <c r="I5734" s="141"/>
      <c r="J5734" s="141"/>
      <c r="K5734" s="141"/>
    </row>
    <row r="5735" spans="1:11" x14ac:dyDescent="0.25">
      <c r="A5735" s="148"/>
      <c r="B5735" s="148"/>
      <c r="C5735" s="148"/>
      <c r="D5735" s="148"/>
      <c r="E5735" s="141"/>
      <c r="F5735" s="141"/>
      <c r="G5735" s="141"/>
      <c r="H5735" s="141"/>
      <c r="I5735" s="141"/>
      <c r="J5735" s="141"/>
      <c r="K5735" s="141"/>
    </row>
    <row r="5736" spans="1:11" x14ac:dyDescent="0.25">
      <c r="A5736" s="148"/>
      <c r="B5736" s="148"/>
      <c r="C5736" s="148"/>
      <c r="D5736" s="148"/>
      <c r="E5736" s="141"/>
      <c r="F5736" s="141"/>
      <c r="G5736" s="141"/>
      <c r="H5736" s="141"/>
      <c r="I5736" s="141"/>
      <c r="J5736" s="141"/>
      <c r="K5736" s="141"/>
    </row>
    <row r="5737" spans="1:11" x14ac:dyDescent="0.25">
      <c r="A5737" s="148"/>
      <c r="B5737" s="148"/>
      <c r="C5737" s="148"/>
      <c r="D5737" s="148"/>
      <c r="E5737" s="141"/>
      <c r="F5737" s="141"/>
      <c r="G5737" s="141"/>
      <c r="H5737" s="141"/>
      <c r="I5737" s="141"/>
      <c r="J5737" s="141"/>
      <c r="K5737" s="141"/>
    </row>
    <row r="5738" spans="1:11" x14ac:dyDescent="0.25">
      <c r="A5738" s="148"/>
      <c r="B5738" s="148"/>
      <c r="C5738" s="148"/>
      <c r="D5738" s="148"/>
      <c r="E5738" s="141"/>
      <c r="F5738" s="141"/>
      <c r="G5738" s="141"/>
      <c r="H5738" s="141"/>
      <c r="I5738" s="141"/>
      <c r="J5738" s="141"/>
      <c r="K5738" s="141"/>
    </row>
    <row r="5739" spans="1:11" x14ac:dyDescent="0.25">
      <c r="A5739" s="148"/>
      <c r="B5739" s="148"/>
      <c r="C5739" s="148"/>
      <c r="D5739" s="148"/>
      <c r="E5739" s="141"/>
      <c r="F5739" s="141"/>
      <c r="G5739" s="141"/>
      <c r="H5739" s="141"/>
      <c r="I5739" s="141"/>
      <c r="J5739" s="141"/>
      <c r="K5739" s="141"/>
    </row>
    <row r="5740" spans="1:11" x14ac:dyDescent="0.25">
      <c r="A5740" s="148"/>
      <c r="B5740" s="148"/>
      <c r="C5740" s="148"/>
      <c r="D5740" s="148"/>
      <c r="E5740" s="141"/>
      <c r="F5740" s="141"/>
      <c r="G5740" s="141"/>
      <c r="H5740" s="141"/>
      <c r="I5740" s="141"/>
      <c r="J5740" s="141"/>
      <c r="K5740" s="141"/>
    </row>
    <row r="5741" spans="1:11" x14ac:dyDescent="0.25">
      <c r="A5741" s="148"/>
      <c r="B5741" s="148"/>
      <c r="C5741" s="148"/>
      <c r="D5741" s="148"/>
      <c r="E5741" s="141"/>
      <c r="F5741" s="141"/>
      <c r="G5741" s="141"/>
      <c r="H5741" s="141"/>
      <c r="I5741" s="141"/>
      <c r="J5741" s="141"/>
      <c r="K5741" s="141"/>
    </row>
    <row r="5742" spans="1:11" x14ac:dyDescent="0.25">
      <c r="A5742" s="148"/>
      <c r="B5742" s="148"/>
      <c r="C5742" s="148"/>
      <c r="D5742" s="148"/>
      <c r="E5742" s="141"/>
      <c r="F5742" s="141"/>
      <c r="G5742" s="141"/>
      <c r="H5742" s="141"/>
      <c r="I5742" s="141"/>
      <c r="J5742" s="141"/>
      <c r="K5742" s="141"/>
    </row>
    <row r="5743" spans="1:11" x14ac:dyDescent="0.25">
      <c r="A5743" s="148"/>
      <c r="B5743" s="148"/>
      <c r="C5743" s="148"/>
      <c r="D5743" s="148"/>
      <c r="E5743" s="141"/>
      <c r="F5743" s="141"/>
      <c r="G5743" s="141"/>
      <c r="H5743" s="141"/>
      <c r="I5743" s="141"/>
      <c r="J5743" s="141"/>
      <c r="K5743" s="141"/>
    </row>
    <row r="5744" spans="1:11" x14ac:dyDescent="0.25">
      <c r="A5744" s="148"/>
      <c r="B5744" s="148"/>
      <c r="C5744" s="148"/>
      <c r="D5744" s="148"/>
      <c r="E5744" s="141"/>
      <c r="F5744" s="141"/>
      <c r="G5744" s="141"/>
      <c r="H5744" s="141"/>
      <c r="I5744" s="141"/>
      <c r="J5744" s="141"/>
      <c r="K5744" s="141"/>
    </row>
    <row r="5745" spans="1:11" x14ac:dyDescent="0.25">
      <c r="A5745" s="148"/>
      <c r="B5745" s="148"/>
      <c r="C5745" s="148"/>
      <c r="D5745" s="148"/>
      <c r="E5745" s="141"/>
      <c r="F5745" s="141"/>
      <c r="G5745" s="141"/>
      <c r="H5745" s="141"/>
      <c r="I5745" s="141"/>
      <c r="J5745" s="141"/>
      <c r="K5745" s="141"/>
    </row>
    <row r="5746" spans="1:11" x14ac:dyDescent="0.25">
      <c r="A5746" s="148"/>
      <c r="B5746" s="148"/>
      <c r="C5746" s="148"/>
      <c r="D5746" s="148"/>
      <c r="E5746" s="141"/>
      <c r="F5746" s="141"/>
      <c r="G5746" s="141"/>
      <c r="H5746" s="141"/>
      <c r="I5746" s="141"/>
      <c r="J5746" s="141"/>
      <c r="K5746" s="141"/>
    </row>
    <row r="5747" spans="1:11" x14ac:dyDescent="0.25">
      <c r="A5747" s="148"/>
      <c r="B5747" s="148"/>
      <c r="C5747" s="148"/>
      <c r="D5747" s="148"/>
      <c r="E5747" s="141"/>
      <c r="F5747" s="141"/>
      <c r="G5747" s="141"/>
      <c r="H5747" s="141"/>
      <c r="I5747" s="141"/>
      <c r="J5747" s="141"/>
      <c r="K5747" s="141"/>
    </row>
    <row r="5748" spans="1:11" x14ac:dyDescent="0.25">
      <c r="A5748" s="148"/>
      <c r="B5748" s="148"/>
      <c r="C5748" s="148"/>
      <c r="D5748" s="148"/>
      <c r="E5748" s="141"/>
      <c r="F5748" s="141"/>
      <c r="G5748" s="141"/>
      <c r="H5748" s="141"/>
      <c r="I5748" s="141"/>
      <c r="J5748" s="141"/>
      <c r="K5748" s="141"/>
    </row>
    <row r="5749" spans="1:11" x14ac:dyDescent="0.25">
      <c r="A5749" s="148"/>
      <c r="B5749" s="148"/>
      <c r="C5749" s="148"/>
      <c r="D5749" s="148"/>
      <c r="E5749" s="141"/>
      <c r="F5749" s="141"/>
      <c r="G5749" s="141"/>
      <c r="H5749" s="141"/>
      <c r="I5749" s="141"/>
      <c r="J5749" s="141"/>
      <c r="K5749" s="141"/>
    </row>
    <row r="5750" spans="1:11" x14ac:dyDescent="0.25">
      <c r="A5750" s="148"/>
      <c r="B5750" s="148"/>
      <c r="C5750" s="148"/>
      <c r="D5750" s="148"/>
      <c r="E5750" s="141"/>
      <c r="F5750" s="141"/>
      <c r="G5750" s="141"/>
      <c r="H5750" s="141"/>
      <c r="I5750" s="141"/>
      <c r="J5750" s="141"/>
      <c r="K5750" s="141"/>
    </row>
    <row r="5751" spans="1:11" x14ac:dyDescent="0.25">
      <c r="A5751" s="148"/>
      <c r="B5751" s="148"/>
      <c r="C5751" s="148"/>
      <c r="D5751" s="148"/>
      <c r="E5751" s="141"/>
      <c r="F5751" s="141"/>
      <c r="G5751" s="141"/>
      <c r="H5751" s="141"/>
      <c r="I5751" s="141"/>
      <c r="J5751" s="141"/>
      <c r="K5751" s="141"/>
    </row>
    <row r="5752" spans="1:11" x14ac:dyDescent="0.25">
      <c r="A5752" s="148"/>
      <c r="B5752" s="148"/>
      <c r="C5752" s="148"/>
      <c r="D5752" s="148"/>
      <c r="E5752" s="141"/>
      <c r="F5752" s="141"/>
      <c r="G5752" s="141"/>
      <c r="H5752" s="141"/>
      <c r="I5752" s="141"/>
      <c r="J5752" s="141"/>
      <c r="K5752" s="141"/>
    </row>
    <row r="5753" spans="1:11" x14ac:dyDescent="0.25">
      <c r="A5753" s="148"/>
      <c r="B5753" s="148"/>
      <c r="C5753" s="148"/>
      <c r="D5753" s="148"/>
      <c r="E5753" s="141"/>
      <c r="F5753" s="141"/>
      <c r="G5753" s="141"/>
      <c r="H5753" s="141"/>
      <c r="I5753" s="141"/>
      <c r="J5753" s="141"/>
      <c r="K5753" s="141"/>
    </row>
    <row r="5754" spans="1:11" x14ac:dyDescent="0.25">
      <c r="A5754" s="148"/>
      <c r="B5754" s="148"/>
      <c r="C5754" s="148"/>
      <c r="D5754" s="148"/>
      <c r="E5754" s="141"/>
      <c r="F5754" s="141"/>
      <c r="G5754" s="141"/>
      <c r="H5754" s="141"/>
      <c r="I5754" s="141"/>
      <c r="J5754" s="141"/>
      <c r="K5754" s="141"/>
    </row>
    <row r="5755" spans="1:11" x14ac:dyDescent="0.25">
      <c r="A5755" s="148"/>
      <c r="B5755" s="148"/>
      <c r="C5755" s="148"/>
      <c r="D5755" s="148"/>
      <c r="E5755" s="141"/>
      <c r="F5755" s="141"/>
      <c r="G5755" s="141"/>
      <c r="H5755" s="141"/>
      <c r="I5755" s="141"/>
      <c r="J5755" s="141"/>
      <c r="K5755" s="141"/>
    </row>
    <row r="5756" spans="1:11" x14ac:dyDescent="0.25">
      <c r="A5756" s="148"/>
      <c r="B5756" s="148"/>
      <c r="C5756" s="148"/>
      <c r="D5756" s="148"/>
      <c r="E5756" s="141"/>
      <c r="F5756" s="141"/>
      <c r="G5756" s="141"/>
      <c r="H5756" s="141"/>
      <c r="I5756" s="141"/>
      <c r="J5756" s="141"/>
      <c r="K5756" s="141"/>
    </row>
    <row r="5757" spans="1:11" x14ac:dyDescent="0.25">
      <c r="A5757" s="148"/>
      <c r="B5757" s="148"/>
      <c r="C5757" s="148"/>
      <c r="D5757" s="148"/>
      <c r="E5757" s="141"/>
      <c r="F5757" s="141"/>
      <c r="G5757" s="141"/>
      <c r="H5757" s="141"/>
      <c r="I5757" s="141"/>
      <c r="J5757" s="141"/>
      <c r="K5757" s="141"/>
    </row>
    <row r="5758" spans="1:11" x14ac:dyDescent="0.25">
      <c r="A5758" s="148"/>
      <c r="B5758" s="148"/>
      <c r="C5758" s="148"/>
      <c r="D5758" s="148"/>
      <c r="E5758" s="141"/>
      <c r="F5758" s="141"/>
      <c r="G5758" s="141"/>
      <c r="H5758" s="141"/>
      <c r="I5758" s="141"/>
      <c r="J5758" s="141"/>
      <c r="K5758" s="141"/>
    </row>
    <row r="5759" spans="1:11" x14ac:dyDescent="0.25">
      <c r="A5759" s="148"/>
      <c r="B5759" s="148"/>
      <c r="C5759" s="148"/>
      <c r="D5759" s="148"/>
      <c r="E5759" s="141"/>
      <c r="F5759" s="141"/>
      <c r="G5759" s="141"/>
      <c r="H5759" s="141"/>
      <c r="I5759" s="141"/>
      <c r="J5759" s="141"/>
      <c r="K5759" s="141"/>
    </row>
    <row r="5760" spans="1:11" x14ac:dyDescent="0.25">
      <c r="A5760" s="148"/>
      <c r="B5760" s="148"/>
      <c r="C5760" s="148"/>
      <c r="D5760" s="148"/>
      <c r="E5760" s="141"/>
      <c r="F5760" s="141"/>
      <c r="G5760" s="141"/>
      <c r="H5760" s="141"/>
      <c r="I5760" s="141"/>
      <c r="J5760" s="141"/>
      <c r="K5760" s="141"/>
    </row>
    <row r="5761" spans="1:11" x14ac:dyDescent="0.25">
      <c r="A5761" s="148"/>
      <c r="B5761" s="148"/>
      <c r="C5761" s="148"/>
      <c r="D5761" s="148"/>
      <c r="E5761" s="141"/>
      <c r="F5761" s="141"/>
      <c r="G5761" s="141"/>
      <c r="H5761" s="141"/>
      <c r="I5761" s="141"/>
      <c r="J5761" s="141"/>
      <c r="K5761" s="141"/>
    </row>
    <row r="5762" spans="1:11" x14ac:dyDescent="0.25">
      <c r="A5762" s="148"/>
      <c r="B5762" s="148"/>
      <c r="C5762" s="148"/>
      <c r="D5762" s="148"/>
      <c r="E5762" s="141"/>
      <c r="F5762" s="141"/>
      <c r="G5762" s="141"/>
      <c r="H5762" s="141"/>
      <c r="I5762" s="141"/>
      <c r="J5762" s="141"/>
      <c r="K5762" s="141"/>
    </row>
    <row r="5763" spans="1:11" x14ac:dyDescent="0.25">
      <c r="A5763" s="148"/>
      <c r="B5763" s="148"/>
      <c r="C5763" s="148"/>
      <c r="D5763" s="148"/>
      <c r="E5763" s="141"/>
      <c r="F5763" s="141"/>
      <c r="G5763" s="141"/>
      <c r="H5763" s="141"/>
      <c r="I5763" s="141"/>
      <c r="J5763" s="141"/>
      <c r="K5763" s="141"/>
    </row>
    <row r="5764" spans="1:11" x14ac:dyDescent="0.25">
      <c r="A5764" s="148"/>
      <c r="B5764" s="148"/>
      <c r="C5764" s="148"/>
      <c r="D5764" s="148"/>
      <c r="E5764" s="141"/>
      <c r="F5764" s="141"/>
      <c r="G5764" s="141"/>
      <c r="H5764" s="141"/>
      <c r="I5764" s="141"/>
      <c r="J5764" s="141"/>
      <c r="K5764" s="141"/>
    </row>
    <row r="5765" spans="1:11" x14ac:dyDescent="0.25">
      <c r="A5765" s="148"/>
      <c r="B5765" s="148"/>
      <c r="C5765" s="148"/>
      <c r="D5765" s="148"/>
      <c r="E5765" s="141"/>
      <c r="F5765" s="141"/>
      <c r="G5765" s="141"/>
      <c r="H5765" s="141"/>
      <c r="I5765" s="141"/>
      <c r="J5765" s="141"/>
      <c r="K5765" s="141"/>
    </row>
    <row r="5766" spans="1:11" x14ac:dyDescent="0.25">
      <c r="A5766" s="148"/>
      <c r="B5766" s="148"/>
      <c r="C5766" s="148"/>
      <c r="D5766" s="148"/>
      <c r="E5766" s="141"/>
      <c r="F5766" s="141"/>
      <c r="G5766" s="141"/>
      <c r="H5766" s="141"/>
      <c r="I5766" s="141"/>
      <c r="J5766" s="141"/>
      <c r="K5766" s="141"/>
    </row>
    <row r="5767" spans="1:11" x14ac:dyDescent="0.25">
      <c r="A5767" s="148"/>
      <c r="B5767" s="148"/>
      <c r="C5767" s="148"/>
      <c r="D5767" s="148"/>
      <c r="E5767" s="141"/>
      <c r="F5767" s="141"/>
      <c r="G5767" s="141"/>
      <c r="H5767" s="141"/>
      <c r="I5767" s="141"/>
      <c r="J5767" s="141"/>
      <c r="K5767" s="141"/>
    </row>
    <row r="5768" spans="1:11" x14ac:dyDescent="0.25">
      <c r="A5768" s="148"/>
      <c r="B5768" s="148"/>
      <c r="C5768" s="148"/>
      <c r="D5768" s="148"/>
      <c r="E5768" s="141"/>
      <c r="F5768" s="141"/>
      <c r="G5768" s="141"/>
      <c r="H5768" s="141"/>
      <c r="I5768" s="141"/>
      <c r="J5768" s="141"/>
      <c r="K5768" s="141"/>
    </row>
    <row r="5769" spans="1:11" x14ac:dyDescent="0.25">
      <c r="A5769" s="148"/>
      <c r="B5769" s="148"/>
      <c r="C5769" s="148"/>
      <c r="D5769" s="148"/>
      <c r="E5769" s="141"/>
      <c r="F5769" s="141"/>
      <c r="G5769" s="141"/>
      <c r="H5769" s="141"/>
      <c r="I5769" s="141"/>
      <c r="J5769" s="141"/>
      <c r="K5769" s="141"/>
    </row>
    <row r="5770" spans="1:11" x14ac:dyDescent="0.25">
      <c r="A5770" s="148"/>
      <c r="B5770" s="148"/>
      <c r="C5770" s="148"/>
      <c r="D5770" s="148"/>
      <c r="E5770" s="141"/>
      <c r="F5770" s="141"/>
      <c r="G5770" s="141"/>
      <c r="H5770" s="141"/>
      <c r="I5770" s="141"/>
      <c r="J5770" s="141"/>
      <c r="K5770" s="141"/>
    </row>
    <row r="5771" spans="1:11" x14ac:dyDescent="0.25">
      <c r="A5771" s="148"/>
      <c r="B5771" s="148"/>
      <c r="C5771" s="148"/>
      <c r="D5771" s="148"/>
      <c r="E5771" s="141"/>
      <c r="F5771" s="141"/>
      <c r="G5771" s="141"/>
      <c r="H5771" s="141"/>
      <c r="I5771" s="141"/>
      <c r="J5771" s="141"/>
      <c r="K5771" s="141"/>
    </row>
    <row r="5772" spans="1:11" x14ac:dyDescent="0.25">
      <c r="A5772" s="148"/>
      <c r="B5772" s="148"/>
      <c r="C5772" s="148"/>
      <c r="D5772" s="148"/>
      <c r="E5772" s="141"/>
      <c r="F5772" s="141"/>
      <c r="G5772" s="141"/>
      <c r="H5772" s="141"/>
      <c r="I5772" s="141"/>
      <c r="J5772" s="141"/>
      <c r="K5772" s="141"/>
    </row>
    <row r="5773" spans="1:11" x14ac:dyDescent="0.25">
      <c r="A5773" s="148"/>
      <c r="B5773" s="148"/>
      <c r="C5773" s="148"/>
      <c r="D5773" s="148"/>
      <c r="E5773" s="141"/>
      <c r="F5773" s="141"/>
      <c r="G5773" s="141"/>
      <c r="H5773" s="141"/>
      <c r="I5773" s="141"/>
      <c r="J5773" s="141"/>
      <c r="K5773" s="141"/>
    </row>
    <row r="5774" spans="1:11" x14ac:dyDescent="0.25">
      <c r="A5774" s="148"/>
      <c r="B5774" s="148"/>
      <c r="C5774" s="148"/>
      <c r="D5774" s="148"/>
      <c r="E5774" s="141"/>
      <c r="F5774" s="141"/>
      <c r="G5774" s="141"/>
      <c r="H5774" s="141"/>
      <c r="I5774" s="141"/>
      <c r="J5774" s="141"/>
      <c r="K5774" s="141"/>
    </row>
    <row r="5775" spans="1:11" x14ac:dyDescent="0.25">
      <c r="A5775" s="148"/>
      <c r="B5775" s="148"/>
      <c r="C5775" s="148"/>
      <c r="D5775" s="148"/>
      <c r="E5775" s="141"/>
      <c r="F5775" s="141"/>
      <c r="G5775" s="141"/>
      <c r="H5775" s="141"/>
      <c r="I5775" s="141"/>
      <c r="J5775" s="141"/>
      <c r="K5775" s="141"/>
    </row>
    <row r="5776" spans="1:11" x14ac:dyDescent="0.25">
      <c r="A5776" s="148"/>
      <c r="B5776" s="148"/>
      <c r="C5776" s="148"/>
      <c r="D5776" s="148"/>
      <c r="E5776" s="141"/>
      <c r="F5776" s="141"/>
      <c r="G5776" s="141"/>
      <c r="H5776" s="141"/>
      <c r="I5776" s="141"/>
      <c r="J5776" s="141"/>
      <c r="K5776" s="141"/>
    </row>
    <row r="5777" spans="1:11" x14ac:dyDescent="0.25">
      <c r="A5777" s="148"/>
      <c r="B5777" s="148"/>
      <c r="C5777" s="148"/>
      <c r="D5777" s="148"/>
      <c r="E5777" s="141"/>
      <c r="F5777" s="141"/>
      <c r="G5777" s="141"/>
      <c r="H5777" s="141"/>
      <c r="I5777" s="141"/>
      <c r="J5777" s="141"/>
      <c r="K5777" s="141"/>
    </row>
    <row r="5778" spans="1:11" x14ac:dyDescent="0.25">
      <c r="A5778" s="148"/>
      <c r="B5778" s="148"/>
      <c r="C5778" s="148"/>
      <c r="D5778" s="148"/>
      <c r="E5778" s="141"/>
      <c r="F5778" s="141"/>
      <c r="G5778" s="141"/>
      <c r="H5778" s="141"/>
      <c r="I5778" s="141"/>
      <c r="J5778" s="141"/>
      <c r="K5778" s="141"/>
    </row>
    <row r="5779" spans="1:11" x14ac:dyDescent="0.25">
      <c r="A5779" s="148"/>
      <c r="B5779" s="148"/>
      <c r="C5779" s="148"/>
      <c r="D5779" s="148"/>
      <c r="E5779" s="141"/>
      <c r="F5779" s="141"/>
      <c r="G5779" s="141"/>
      <c r="H5779" s="141"/>
      <c r="I5779" s="141"/>
      <c r="J5779" s="141"/>
      <c r="K5779" s="141"/>
    </row>
    <row r="5780" spans="1:11" x14ac:dyDescent="0.25">
      <c r="A5780" s="148"/>
      <c r="B5780" s="148"/>
      <c r="C5780" s="148"/>
      <c r="D5780" s="148"/>
      <c r="E5780" s="141"/>
      <c r="F5780" s="141"/>
      <c r="G5780" s="141"/>
      <c r="H5780" s="141"/>
      <c r="I5780" s="141"/>
      <c r="J5780" s="141"/>
      <c r="K5780" s="141"/>
    </row>
    <row r="5781" spans="1:11" x14ac:dyDescent="0.25">
      <c r="A5781" s="148"/>
      <c r="B5781" s="148"/>
      <c r="C5781" s="148"/>
      <c r="D5781" s="148"/>
      <c r="E5781" s="141"/>
      <c r="F5781" s="141"/>
      <c r="G5781" s="141"/>
      <c r="H5781" s="141"/>
      <c r="I5781" s="141"/>
      <c r="J5781" s="141"/>
      <c r="K5781" s="141"/>
    </row>
    <row r="5782" spans="1:11" x14ac:dyDescent="0.25">
      <c r="A5782" s="148"/>
      <c r="B5782" s="148"/>
      <c r="C5782" s="148"/>
      <c r="D5782" s="148"/>
      <c r="E5782" s="141"/>
      <c r="F5782" s="141"/>
      <c r="G5782" s="141"/>
      <c r="H5782" s="141"/>
      <c r="I5782" s="141"/>
      <c r="J5782" s="141"/>
      <c r="K5782" s="141"/>
    </row>
    <row r="5783" spans="1:11" x14ac:dyDescent="0.25">
      <c r="A5783" s="148"/>
      <c r="B5783" s="148"/>
      <c r="C5783" s="148"/>
      <c r="D5783" s="148"/>
      <c r="E5783" s="141"/>
      <c r="F5783" s="141"/>
      <c r="G5783" s="141"/>
      <c r="H5783" s="141"/>
      <c r="I5783" s="141"/>
      <c r="J5783" s="141"/>
      <c r="K5783" s="141"/>
    </row>
    <row r="5784" spans="1:11" x14ac:dyDescent="0.25">
      <c r="A5784" s="148"/>
      <c r="B5784" s="148"/>
      <c r="C5784" s="148"/>
      <c r="D5784" s="148"/>
      <c r="E5784" s="141"/>
      <c r="F5784" s="141"/>
      <c r="G5784" s="141"/>
      <c r="H5784" s="141"/>
      <c r="I5784" s="141"/>
      <c r="J5784" s="141"/>
      <c r="K5784" s="141"/>
    </row>
    <row r="5785" spans="1:11" x14ac:dyDescent="0.25">
      <c r="A5785" s="148"/>
      <c r="B5785" s="148"/>
      <c r="C5785" s="148"/>
      <c r="D5785" s="148"/>
      <c r="E5785" s="141"/>
      <c r="F5785" s="141"/>
      <c r="G5785" s="141"/>
      <c r="H5785" s="141"/>
      <c r="I5785" s="141"/>
      <c r="J5785" s="141"/>
      <c r="K5785" s="141"/>
    </row>
    <row r="5786" spans="1:11" x14ac:dyDescent="0.25">
      <c r="A5786" s="148"/>
      <c r="B5786" s="148"/>
      <c r="C5786" s="148"/>
      <c r="D5786" s="148"/>
      <c r="E5786" s="141"/>
      <c r="F5786" s="141"/>
      <c r="G5786" s="141"/>
      <c r="H5786" s="141"/>
      <c r="I5786" s="141"/>
      <c r="J5786" s="141"/>
      <c r="K5786" s="141"/>
    </row>
    <row r="5787" spans="1:11" x14ac:dyDescent="0.25">
      <c r="A5787" s="148"/>
      <c r="B5787" s="148"/>
      <c r="C5787" s="148"/>
      <c r="D5787" s="148"/>
      <c r="E5787" s="141"/>
      <c r="F5787" s="141"/>
      <c r="G5787" s="141"/>
      <c r="H5787" s="141"/>
      <c r="I5787" s="141"/>
      <c r="J5787" s="141"/>
      <c r="K5787" s="141"/>
    </row>
    <row r="5788" spans="1:11" x14ac:dyDescent="0.25">
      <c r="A5788" s="148"/>
      <c r="B5788" s="148"/>
      <c r="C5788" s="148"/>
      <c r="D5788" s="148"/>
      <c r="E5788" s="141"/>
      <c r="F5788" s="141"/>
      <c r="G5788" s="141"/>
      <c r="H5788" s="141"/>
      <c r="I5788" s="141"/>
      <c r="J5788" s="141"/>
      <c r="K5788" s="141"/>
    </row>
    <row r="5789" spans="1:11" x14ac:dyDescent="0.25">
      <c r="A5789" s="148"/>
      <c r="B5789" s="148"/>
      <c r="C5789" s="148"/>
      <c r="D5789" s="148"/>
      <c r="E5789" s="141"/>
      <c r="F5789" s="141"/>
      <c r="G5789" s="141"/>
      <c r="H5789" s="141"/>
      <c r="I5789" s="141"/>
      <c r="J5789" s="141"/>
      <c r="K5789" s="141"/>
    </row>
    <row r="5790" spans="1:11" x14ac:dyDescent="0.25">
      <c r="A5790" s="148"/>
      <c r="B5790" s="148"/>
      <c r="C5790" s="148"/>
      <c r="D5790" s="148"/>
      <c r="E5790" s="141"/>
      <c r="F5790" s="141"/>
      <c r="G5790" s="141"/>
      <c r="H5790" s="141"/>
      <c r="I5790" s="141"/>
      <c r="J5790" s="141"/>
      <c r="K5790" s="141"/>
    </row>
    <row r="5791" spans="1:11" x14ac:dyDescent="0.25">
      <c r="A5791" s="148"/>
      <c r="B5791" s="148"/>
      <c r="C5791" s="148"/>
      <c r="D5791" s="148"/>
      <c r="E5791" s="141"/>
      <c r="F5791" s="141"/>
      <c r="G5791" s="141"/>
      <c r="H5791" s="141"/>
      <c r="I5791" s="141"/>
      <c r="J5791" s="141"/>
      <c r="K5791" s="141"/>
    </row>
    <row r="5792" spans="1:11" x14ac:dyDescent="0.25">
      <c r="A5792" s="148"/>
      <c r="B5792" s="148"/>
      <c r="C5792" s="148"/>
      <c r="D5792" s="148"/>
      <c r="E5792" s="141"/>
      <c r="F5792" s="141"/>
      <c r="G5792" s="141"/>
      <c r="H5792" s="141"/>
      <c r="I5792" s="141"/>
      <c r="J5792" s="141"/>
      <c r="K5792" s="141"/>
    </row>
    <row r="5793" spans="1:11" x14ac:dyDescent="0.25">
      <c r="A5793" s="148"/>
      <c r="B5793" s="148"/>
      <c r="C5793" s="148"/>
      <c r="D5793" s="148"/>
      <c r="E5793" s="141"/>
      <c r="F5793" s="141"/>
      <c r="G5793" s="141"/>
      <c r="H5793" s="141"/>
      <c r="I5793" s="141"/>
      <c r="J5793" s="141"/>
      <c r="K5793" s="141"/>
    </row>
    <row r="5794" spans="1:11" x14ac:dyDescent="0.25">
      <c r="A5794" s="148"/>
      <c r="B5794" s="148"/>
      <c r="C5794" s="148"/>
      <c r="D5794" s="148"/>
      <c r="E5794" s="141"/>
      <c r="F5794" s="141"/>
      <c r="G5794" s="141"/>
      <c r="H5794" s="141"/>
      <c r="I5794" s="141"/>
      <c r="J5794" s="141"/>
      <c r="K5794" s="141"/>
    </row>
    <row r="5795" spans="1:11" x14ac:dyDescent="0.25">
      <c r="A5795" s="148"/>
      <c r="B5795" s="148"/>
      <c r="C5795" s="148"/>
      <c r="D5795" s="148"/>
      <c r="E5795" s="141"/>
      <c r="F5795" s="141"/>
      <c r="G5795" s="141"/>
      <c r="H5795" s="141"/>
      <c r="I5795" s="141"/>
      <c r="J5795" s="141"/>
      <c r="K5795" s="141"/>
    </row>
    <row r="5796" spans="1:11" x14ac:dyDescent="0.25">
      <c r="A5796" s="148"/>
      <c r="B5796" s="148"/>
      <c r="C5796" s="148"/>
      <c r="D5796" s="148"/>
      <c r="E5796" s="141"/>
      <c r="F5796" s="141"/>
      <c r="G5796" s="141"/>
      <c r="H5796" s="141"/>
      <c r="I5796" s="141"/>
      <c r="J5796" s="141"/>
      <c r="K5796" s="141"/>
    </row>
    <row r="5797" spans="1:11" x14ac:dyDescent="0.25">
      <c r="A5797" s="148"/>
      <c r="B5797" s="148"/>
      <c r="C5797" s="148"/>
      <c r="D5797" s="148"/>
      <c r="E5797" s="141"/>
      <c r="F5797" s="141"/>
      <c r="G5797" s="141"/>
      <c r="H5797" s="141"/>
      <c r="I5797" s="141"/>
      <c r="J5797" s="141"/>
      <c r="K5797" s="141"/>
    </row>
    <row r="5798" spans="1:11" x14ac:dyDescent="0.25">
      <c r="A5798" s="148"/>
      <c r="B5798" s="148"/>
      <c r="C5798" s="148"/>
      <c r="D5798" s="148"/>
      <c r="E5798" s="141"/>
      <c r="F5798" s="141"/>
      <c r="G5798" s="141"/>
      <c r="H5798" s="141"/>
      <c r="I5798" s="141"/>
      <c r="J5798" s="141"/>
      <c r="K5798" s="141"/>
    </row>
    <row r="5799" spans="1:11" x14ac:dyDescent="0.25">
      <c r="A5799" s="148"/>
      <c r="B5799" s="148"/>
      <c r="C5799" s="148"/>
      <c r="D5799" s="148"/>
      <c r="E5799" s="141"/>
      <c r="F5799" s="141"/>
      <c r="G5799" s="141"/>
      <c r="H5799" s="141"/>
      <c r="I5799" s="141"/>
      <c r="J5799" s="141"/>
      <c r="K5799" s="141"/>
    </row>
    <row r="5800" spans="1:11" x14ac:dyDescent="0.25">
      <c r="A5800" s="148"/>
      <c r="B5800" s="148"/>
      <c r="C5800" s="148"/>
      <c r="D5800" s="148"/>
      <c r="E5800" s="141"/>
      <c r="F5800" s="141"/>
      <c r="G5800" s="141"/>
      <c r="H5800" s="141"/>
      <c r="I5800" s="141"/>
      <c r="J5800" s="141"/>
      <c r="K5800" s="141"/>
    </row>
    <row r="5801" spans="1:11" x14ac:dyDescent="0.25">
      <c r="A5801" s="148"/>
      <c r="B5801" s="148"/>
      <c r="C5801" s="148"/>
      <c r="D5801" s="148"/>
      <c r="E5801" s="141"/>
      <c r="F5801" s="141"/>
      <c r="G5801" s="141"/>
      <c r="H5801" s="141"/>
      <c r="I5801" s="141"/>
      <c r="J5801" s="141"/>
      <c r="K5801" s="141"/>
    </row>
    <row r="5802" spans="1:11" x14ac:dyDescent="0.25">
      <c r="A5802" s="148"/>
      <c r="B5802" s="148"/>
      <c r="C5802" s="148"/>
      <c r="D5802" s="148"/>
      <c r="E5802" s="141"/>
      <c r="F5802" s="141"/>
      <c r="G5802" s="141"/>
      <c r="H5802" s="141"/>
      <c r="I5802" s="141"/>
      <c r="J5802" s="141"/>
      <c r="K5802" s="141"/>
    </row>
    <row r="5803" spans="1:11" x14ac:dyDescent="0.25">
      <c r="A5803" s="148"/>
      <c r="B5803" s="148"/>
      <c r="C5803" s="148"/>
      <c r="D5803" s="148"/>
      <c r="E5803" s="141"/>
      <c r="F5803" s="141"/>
      <c r="G5803" s="141"/>
      <c r="H5803" s="141"/>
      <c r="I5803" s="141"/>
      <c r="J5803" s="141"/>
      <c r="K5803" s="141"/>
    </row>
    <row r="5804" spans="1:11" x14ac:dyDescent="0.25">
      <c r="A5804" s="148"/>
      <c r="B5804" s="148"/>
      <c r="C5804" s="148"/>
      <c r="D5804" s="148"/>
      <c r="E5804" s="141"/>
      <c r="F5804" s="141"/>
      <c r="G5804" s="141"/>
      <c r="H5804" s="141"/>
      <c r="I5804" s="141"/>
      <c r="J5804" s="141"/>
      <c r="K5804" s="141"/>
    </row>
    <row r="5805" spans="1:11" x14ac:dyDescent="0.25">
      <c r="A5805" s="148"/>
      <c r="B5805" s="148"/>
      <c r="C5805" s="148"/>
      <c r="D5805" s="148"/>
      <c r="E5805" s="141"/>
      <c r="F5805" s="141"/>
      <c r="G5805" s="141"/>
      <c r="H5805" s="141"/>
      <c r="I5805" s="141"/>
      <c r="J5805" s="141"/>
      <c r="K5805" s="141"/>
    </row>
    <row r="5806" spans="1:11" x14ac:dyDescent="0.25">
      <c r="A5806" s="148"/>
      <c r="B5806" s="148"/>
      <c r="C5806" s="148"/>
      <c r="D5806" s="148"/>
      <c r="E5806" s="141"/>
      <c r="F5806" s="141"/>
      <c r="G5806" s="141"/>
      <c r="H5806" s="141"/>
      <c r="I5806" s="141"/>
      <c r="J5806" s="141"/>
      <c r="K5806" s="141"/>
    </row>
    <row r="5807" spans="1:11" x14ac:dyDescent="0.25">
      <c r="A5807" s="148"/>
      <c r="B5807" s="148"/>
      <c r="C5807" s="148"/>
      <c r="D5807" s="148"/>
      <c r="E5807" s="141"/>
      <c r="F5807" s="141"/>
      <c r="G5807" s="141"/>
      <c r="H5807" s="141"/>
      <c r="I5807" s="141"/>
      <c r="J5807" s="141"/>
      <c r="K5807" s="141"/>
    </row>
    <row r="5808" spans="1:11" x14ac:dyDescent="0.25">
      <c r="A5808" s="148"/>
      <c r="B5808" s="148"/>
      <c r="C5808" s="148"/>
      <c r="D5808" s="148"/>
      <c r="E5808" s="141"/>
      <c r="F5808" s="141"/>
      <c r="G5808" s="141"/>
      <c r="H5808" s="141"/>
      <c r="I5808" s="141"/>
      <c r="J5808" s="141"/>
      <c r="K5808" s="141"/>
    </row>
    <row r="5809" spans="1:11" x14ac:dyDescent="0.25">
      <c r="A5809" s="148"/>
      <c r="B5809" s="148"/>
      <c r="C5809" s="148"/>
      <c r="D5809" s="148"/>
      <c r="E5809" s="141"/>
      <c r="F5809" s="141"/>
      <c r="G5809" s="141"/>
      <c r="H5809" s="141"/>
      <c r="I5809" s="141"/>
      <c r="J5809" s="141"/>
      <c r="K5809" s="141"/>
    </row>
    <row r="5810" spans="1:11" x14ac:dyDescent="0.25">
      <c r="A5810" s="148"/>
      <c r="B5810" s="148"/>
      <c r="C5810" s="148"/>
      <c r="D5810" s="148"/>
      <c r="E5810" s="141"/>
      <c r="F5810" s="141"/>
      <c r="G5810" s="141"/>
      <c r="H5810" s="141"/>
      <c r="I5810" s="141"/>
      <c r="J5810" s="141"/>
      <c r="K5810" s="141"/>
    </row>
    <row r="5811" spans="1:11" x14ac:dyDescent="0.25">
      <c r="A5811" s="148"/>
      <c r="B5811" s="148"/>
      <c r="C5811" s="148"/>
      <c r="D5811" s="148"/>
      <c r="E5811" s="141"/>
      <c r="F5811" s="141"/>
      <c r="G5811" s="141"/>
      <c r="H5811" s="141"/>
      <c r="I5811" s="141"/>
      <c r="J5811" s="141"/>
      <c r="K5811" s="141"/>
    </row>
    <row r="5812" spans="1:11" x14ac:dyDescent="0.25">
      <c r="A5812" s="148"/>
      <c r="B5812" s="148"/>
      <c r="C5812" s="148"/>
      <c r="D5812" s="148"/>
      <c r="E5812" s="141"/>
      <c r="F5812" s="141"/>
      <c r="G5812" s="141"/>
      <c r="H5812" s="141"/>
      <c r="I5812" s="141"/>
      <c r="J5812" s="141"/>
      <c r="K5812" s="141"/>
    </row>
    <row r="5813" spans="1:11" x14ac:dyDescent="0.25">
      <c r="A5813" s="148"/>
      <c r="B5813" s="148"/>
      <c r="C5813" s="148"/>
      <c r="D5813" s="148"/>
      <c r="E5813" s="141"/>
      <c r="F5813" s="141"/>
      <c r="G5813" s="141"/>
      <c r="H5813" s="141"/>
      <c r="I5813" s="141"/>
      <c r="J5813" s="141"/>
      <c r="K5813" s="141"/>
    </row>
    <row r="5814" spans="1:11" x14ac:dyDescent="0.25">
      <c r="A5814" s="148"/>
      <c r="B5814" s="148"/>
      <c r="C5814" s="148"/>
      <c r="D5814" s="148"/>
      <c r="E5814" s="141"/>
      <c r="F5814" s="141"/>
      <c r="G5814" s="141"/>
      <c r="H5814" s="141"/>
      <c r="I5814" s="141"/>
      <c r="J5814" s="141"/>
      <c r="K5814" s="141"/>
    </row>
    <row r="5815" spans="1:11" x14ac:dyDescent="0.25">
      <c r="A5815" s="148"/>
      <c r="B5815" s="148"/>
      <c r="C5815" s="148"/>
      <c r="D5815" s="148"/>
      <c r="E5815" s="141"/>
      <c r="F5815" s="141"/>
      <c r="G5815" s="141"/>
      <c r="H5815" s="141"/>
      <c r="I5815" s="141"/>
      <c r="J5815" s="141"/>
      <c r="K5815" s="141"/>
    </row>
    <row r="5816" spans="1:11" x14ac:dyDescent="0.25">
      <c r="A5816" s="148"/>
      <c r="B5816" s="148"/>
      <c r="C5816" s="148"/>
      <c r="D5816" s="148"/>
      <c r="E5816" s="141"/>
      <c r="F5816" s="141"/>
      <c r="G5816" s="141"/>
      <c r="H5816" s="141"/>
      <c r="I5816" s="141"/>
      <c r="J5816" s="141"/>
      <c r="K5816" s="141"/>
    </row>
    <row r="5817" spans="1:11" x14ac:dyDescent="0.25">
      <c r="A5817" s="148"/>
      <c r="B5817" s="148"/>
      <c r="C5817" s="148"/>
      <c r="D5817" s="148"/>
      <c r="E5817" s="141"/>
      <c r="F5817" s="141"/>
      <c r="G5817" s="141"/>
      <c r="H5817" s="141"/>
      <c r="I5817" s="141"/>
      <c r="J5817" s="141"/>
      <c r="K5817" s="141"/>
    </row>
    <row r="5818" spans="1:11" x14ac:dyDescent="0.25">
      <c r="A5818" s="148"/>
      <c r="B5818" s="148"/>
      <c r="C5818" s="148"/>
      <c r="D5818" s="148"/>
      <c r="E5818" s="141"/>
      <c r="F5818" s="141"/>
      <c r="G5818" s="141"/>
      <c r="H5818" s="141"/>
      <c r="I5818" s="141"/>
      <c r="J5818" s="141"/>
      <c r="K5818" s="141"/>
    </row>
    <row r="5819" spans="1:11" x14ac:dyDescent="0.25">
      <c r="A5819" s="148"/>
      <c r="B5819" s="148"/>
      <c r="C5819" s="148"/>
      <c r="D5819" s="148"/>
      <c r="E5819" s="141"/>
      <c r="F5819" s="141"/>
      <c r="G5819" s="141"/>
      <c r="H5819" s="141"/>
      <c r="I5819" s="141"/>
      <c r="J5819" s="141"/>
      <c r="K5819" s="141"/>
    </row>
    <row r="5820" spans="1:11" x14ac:dyDescent="0.25">
      <c r="A5820" s="148"/>
      <c r="B5820" s="148"/>
      <c r="C5820" s="148"/>
      <c r="D5820" s="148"/>
      <c r="E5820" s="141"/>
      <c r="F5820" s="141"/>
      <c r="G5820" s="141"/>
      <c r="H5820" s="141"/>
      <c r="I5820" s="141"/>
      <c r="J5820" s="141"/>
      <c r="K5820" s="141"/>
    </row>
    <row r="5821" spans="1:11" x14ac:dyDescent="0.25">
      <c r="A5821" s="148"/>
      <c r="B5821" s="148"/>
      <c r="C5821" s="148"/>
      <c r="D5821" s="148"/>
      <c r="E5821" s="141"/>
      <c r="F5821" s="141"/>
      <c r="G5821" s="141"/>
      <c r="H5821" s="141"/>
      <c r="I5821" s="141"/>
      <c r="J5821" s="141"/>
      <c r="K5821" s="141"/>
    </row>
    <row r="5822" spans="1:11" x14ac:dyDescent="0.25">
      <c r="A5822" s="148"/>
      <c r="B5822" s="148"/>
      <c r="C5822" s="148"/>
      <c r="D5822" s="148"/>
      <c r="E5822" s="141"/>
      <c r="F5822" s="141"/>
      <c r="G5822" s="141"/>
      <c r="H5822" s="141"/>
      <c r="I5822" s="141"/>
      <c r="J5822" s="141"/>
      <c r="K5822" s="141"/>
    </row>
    <row r="5823" spans="1:11" x14ac:dyDescent="0.25">
      <c r="A5823" s="148"/>
      <c r="B5823" s="148"/>
      <c r="C5823" s="148"/>
      <c r="D5823" s="148"/>
      <c r="E5823" s="141"/>
      <c r="F5823" s="141"/>
      <c r="G5823" s="141"/>
      <c r="H5823" s="141"/>
      <c r="I5823" s="141"/>
      <c r="J5823" s="141"/>
      <c r="K5823" s="141"/>
    </row>
    <row r="5824" spans="1:11" x14ac:dyDescent="0.25">
      <c r="A5824" s="148"/>
      <c r="B5824" s="148"/>
      <c r="C5824" s="148"/>
      <c r="D5824" s="148"/>
      <c r="E5824" s="141"/>
      <c r="F5824" s="141"/>
      <c r="G5824" s="141"/>
      <c r="H5824" s="141"/>
      <c r="I5824" s="141"/>
      <c r="J5824" s="141"/>
      <c r="K5824" s="141"/>
    </row>
    <row r="5825" spans="1:11" x14ac:dyDescent="0.25">
      <c r="A5825" s="148"/>
      <c r="B5825" s="148"/>
      <c r="C5825" s="148"/>
      <c r="D5825" s="148"/>
      <c r="E5825" s="141"/>
      <c r="F5825" s="141"/>
      <c r="G5825" s="141"/>
      <c r="H5825" s="141"/>
      <c r="I5825" s="141"/>
      <c r="J5825" s="141"/>
      <c r="K5825" s="141"/>
    </row>
    <row r="5826" spans="1:11" x14ac:dyDescent="0.25">
      <c r="A5826" s="148"/>
      <c r="B5826" s="148"/>
      <c r="C5826" s="148"/>
      <c r="D5826" s="148"/>
      <c r="E5826" s="141"/>
      <c r="F5826" s="141"/>
      <c r="G5826" s="141"/>
      <c r="H5826" s="141"/>
      <c r="I5826" s="141"/>
      <c r="J5826" s="141"/>
      <c r="K5826" s="141"/>
    </row>
    <row r="5827" spans="1:11" x14ac:dyDescent="0.25">
      <c r="A5827" s="148"/>
      <c r="B5827" s="148"/>
      <c r="C5827" s="148"/>
      <c r="D5827" s="148"/>
      <c r="E5827" s="141"/>
      <c r="F5827" s="141"/>
      <c r="G5827" s="141"/>
      <c r="H5827" s="141"/>
      <c r="I5827" s="141"/>
      <c r="J5827" s="141"/>
      <c r="K5827" s="141"/>
    </row>
    <row r="5828" spans="1:11" x14ac:dyDescent="0.25">
      <c r="A5828" s="148"/>
      <c r="B5828" s="148"/>
      <c r="C5828" s="148"/>
      <c r="D5828" s="148"/>
      <c r="E5828" s="141"/>
      <c r="F5828" s="141"/>
      <c r="G5828" s="141"/>
      <c r="H5828" s="141"/>
      <c r="I5828" s="141"/>
      <c r="J5828" s="141"/>
      <c r="K5828" s="141"/>
    </row>
    <row r="5829" spans="1:11" x14ac:dyDescent="0.25">
      <c r="A5829" s="148"/>
      <c r="B5829" s="148"/>
      <c r="C5829" s="148"/>
      <c r="D5829" s="148"/>
      <c r="E5829" s="141"/>
      <c r="F5829" s="141"/>
      <c r="G5829" s="141"/>
      <c r="H5829" s="141"/>
      <c r="I5829" s="141"/>
      <c r="J5829" s="141"/>
      <c r="K5829" s="141"/>
    </row>
    <row r="5830" spans="1:11" x14ac:dyDescent="0.25">
      <c r="A5830" s="148"/>
      <c r="B5830" s="148"/>
      <c r="C5830" s="148"/>
      <c r="D5830" s="148"/>
      <c r="E5830" s="141"/>
      <c r="F5830" s="141"/>
      <c r="G5830" s="141"/>
      <c r="H5830" s="141"/>
      <c r="I5830" s="141"/>
      <c r="J5830" s="141"/>
      <c r="K5830" s="141"/>
    </row>
    <row r="5831" spans="1:11" x14ac:dyDescent="0.25">
      <c r="A5831" s="148"/>
      <c r="B5831" s="148"/>
      <c r="C5831" s="148"/>
      <c r="D5831" s="148"/>
      <c r="E5831" s="141"/>
      <c r="F5831" s="141"/>
      <c r="G5831" s="141"/>
      <c r="H5831" s="141"/>
      <c r="I5831" s="141"/>
      <c r="J5831" s="141"/>
      <c r="K5831" s="141"/>
    </row>
    <row r="5832" spans="1:11" x14ac:dyDescent="0.25">
      <c r="A5832" s="148"/>
      <c r="B5832" s="148"/>
      <c r="C5832" s="148"/>
      <c r="D5832" s="148"/>
      <c r="E5832" s="141"/>
      <c r="F5832" s="141"/>
      <c r="G5832" s="141"/>
      <c r="H5832" s="141"/>
      <c r="I5832" s="141"/>
      <c r="J5832" s="141"/>
      <c r="K5832" s="141"/>
    </row>
    <row r="5833" spans="1:11" x14ac:dyDescent="0.25">
      <c r="A5833" s="148"/>
      <c r="B5833" s="148"/>
      <c r="C5833" s="148"/>
      <c r="D5833" s="148"/>
      <c r="E5833" s="141"/>
      <c r="F5833" s="141"/>
      <c r="G5833" s="141"/>
      <c r="H5833" s="141"/>
      <c r="I5833" s="141"/>
      <c r="J5833" s="141"/>
      <c r="K5833" s="141"/>
    </row>
    <row r="5834" spans="1:11" x14ac:dyDescent="0.25">
      <c r="A5834" s="148"/>
      <c r="B5834" s="148"/>
      <c r="C5834" s="148"/>
      <c r="D5834" s="148"/>
      <c r="E5834" s="141"/>
      <c r="F5834" s="141"/>
      <c r="G5834" s="141"/>
      <c r="H5834" s="141"/>
      <c r="I5834" s="141"/>
      <c r="J5834" s="141"/>
      <c r="K5834" s="141"/>
    </row>
    <row r="5835" spans="1:11" x14ac:dyDescent="0.25">
      <c r="A5835" s="148"/>
      <c r="B5835" s="148"/>
      <c r="C5835" s="148"/>
      <c r="D5835" s="148"/>
      <c r="E5835" s="141"/>
      <c r="F5835" s="141"/>
      <c r="G5835" s="141"/>
      <c r="H5835" s="141"/>
      <c r="I5835" s="141"/>
      <c r="J5835" s="141"/>
      <c r="K5835" s="141"/>
    </row>
    <row r="5836" spans="1:11" x14ac:dyDescent="0.25">
      <c r="A5836" s="148"/>
      <c r="B5836" s="148"/>
      <c r="C5836" s="148"/>
      <c r="D5836" s="148"/>
      <c r="E5836" s="141"/>
      <c r="F5836" s="141"/>
      <c r="G5836" s="141"/>
      <c r="H5836" s="141"/>
      <c r="I5836" s="141"/>
      <c r="J5836" s="141"/>
      <c r="K5836" s="141"/>
    </row>
    <row r="5837" spans="1:11" x14ac:dyDescent="0.25">
      <c r="A5837" s="148"/>
      <c r="B5837" s="148"/>
      <c r="C5837" s="148"/>
      <c r="D5837" s="148"/>
      <c r="E5837" s="141"/>
      <c r="F5837" s="141"/>
      <c r="G5837" s="141"/>
      <c r="H5837" s="141"/>
      <c r="I5837" s="141"/>
      <c r="J5837" s="141"/>
      <c r="K5837" s="141"/>
    </row>
    <row r="5838" spans="1:11" x14ac:dyDescent="0.25">
      <c r="A5838" s="148"/>
      <c r="B5838" s="148"/>
      <c r="C5838" s="148"/>
      <c r="D5838" s="148"/>
      <c r="E5838" s="141"/>
      <c r="F5838" s="141"/>
      <c r="G5838" s="141"/>
      <c r="H5838" s="141"/>
      <c r="I5838" s="141"/>
      <c r="J5838" s="141"/>
      <c r="K5838" s="141"/>
    </row>
    <row r="5839" spans="1:11" x14ac:dyDescent="0.25">
      <c r="A5839" s="148"/>
      <c r="B5839" s="148"/>
      <c r="C5839" s="148"/>
      <c r="D5839" s="148"/>
      <c r="E5839" s="141"/>
      <c r="F5839" s="141"/>
      <c r="G5839" s="141"/>
      <c r="H5839" s="141"/>
      <c r="I5839" s="141"/>
      <c r="J5839" s="141"/>
      <c r="K5839" s="141"/>
    </row>
    <row r="5840" spans="1:11" x14ac:dyDescent="0.25">
      <c r="A5840" s="148"/>
      <c r="B5840" s="148"/>
      <c r="C5840" s="148"/>
      <c r="D5840" s="148"/>
      <c r="E5840" s="141"/>
      <c r="F5840" s="141"/>
      <c r="G5840" s="141"/>
      <c r="H5840" s="141"/>
      <c r="I5840" s="141"/>
      <c r="J5840" s="141"/>
      <c r="K5840" s="141"/>
    </row>
    <row r="5841" spans="1:11" x14ac:dyDescent="0.25">
      <c r="A5841" s="148"/>
      <c r="B5841" s="148"/>
      <c r="C5841" s="148"/>
      <c r="D5841" s="148"/>
      <c r="E5841" s="141"/>
      <c r="F5841" s="141"/>
      <c r="G5841" s="141"/>
      <c r="H5841" s="141"/>
      <c r="I5841" s="141"/>
      <c r="J5841" s="141"/>
      <c r="K5841" s="141"/>
    </row>
    <row r="5842" spans="1:11" x14ac:dyDescent="0.25">
      <c r="A5842" s="148"/>
      <c r="B5842" s="148"/>
      <c r="C5842" s="148"/>
      <c r="D5842" s="148"/>
      <c r="E5842" s="141"/>
      <c r="F5842" s="141"/>
      <c r="G5842" s="141"/>
      <c r="H5842" s="141"/>
      <c r="I5842" s="141"/>
      <c r="J5842" s="141"/>
      <c r="K5842" s="141"/>
    </row>
    <row r="5843" spans="1:11" x14ac:dyDescent="0.25">
      <c r="A5843" s="148"/>
      <c r="B5843" s="148"/>
      <c r="C5843" s="148"/>
      <c r="D5843" s="148"/>
      <c r="E5843" s="141"/>
      <c r="F5843" s="141"/>
      <c r="G5843" s="141"/>
      <c r="H5843" s="141"/>
      <c r="I5843" s="141"/>
      <c r="J5843" s="141"/>
      <c r="K5843" s="141"/>
    </row>
    <row r="5844" spans="1:11" x14ac:dyDescent="0.25">
      <c r="A5844" s="148"/>
      <c r="B5844" s="148"/>
      <c r="C5844" s="148"/>
      <c r="D5844" s="148"/>
      <c r="E5844" s="141"/>
      <c r="F5844" s="141"/>
      <c r="G5844" s="141"/>
      <c r="H5844" s="141"/>
      <c r="I5844" s="141"/>
      <c r="J5844" s="141"/>
      <c r="K5844" s="141"/>
    </row>
    <row r="5845" spans="1:11" x14ac:dyDescent="0.25">
      <c r="A5845" s="148"/>
      <c r="B5845" s="148"/>
      <c r="C5845" s="148"/>
      <c r="D5845" s="148"/>
      <c r="E5845" s="141"/>
      <c r="F5845" s="141"/>
      <c r="G5845" s="141"/>
      <c r="H5845" s="141"/>
      <c r="I5845" s="141"/>
      <c r="J5845" s="141"/>
      <c r="K5845" s="141"/>
    </row>
    <row r="5846" spans="1:11" x14ac:dyDescent="0.25">
      <c r="A5846" s="148"/>
      <c r="B5846" s="148"/>
      <c r="C5846" s="148"/>
      <c r="D5846" s="148"/>
      <c r="E5846" s="141"/>
      <c r="F5846" s="141"/>
      <c r="G5846" s="141"/>
      <c r="H5846" s="141"/>
      <c r="I5846" s="141"/>
      <c r="J5846" s="141"/>
      <c r="K5846" s="141"/>
    </row>
    <row r="5847" spans="1:11" x14ac:dyDescent="0.25">
      <c r="A5847" s="148"/>
      <c r="B5847" s="148"/>
      <c r="C5847" s="148"/>
      <c r="D5847" s="148"/>
      <c r="E5847" s="141"/>
      <c r="F5847" s="141"/>
      <c r="G5847" s="141"/>
      <c r="H5847" s="141"/>
      <c r="I5847" s="141"/>
      <c r="J5847" s="141"/>
      <c r="K5847" s="141"/>
    </row>
    <row r="5848" spans="1:11" x14ac:dyDescent="0.25">
      <c r="A5848" s="148"/>
      <c r="B5848" s="148"/>
      <c r="C5848" s="148"/>
      <c r="D5848" s="148"/>
      <c r="E5848" s="141"/>
      <c r="F5848" s="141"/>
      <c r="G5848" s="141"/>
      <c r="H5848" s="141"/>
      <c r="I5848" s="141"/>
      <c r="J5848" s="141"/>
      <c r="K5848" s="141"/>
    </row>
    <row r="5849" spans="1:11" x14ac:dyDescent="0.25">
      <c r="A5849" s="148"/>
      <c r="B5849" s="148"/>
      <c r="C5849" s="148"/>
      <c r="D5849" s="148"/>
      <c r="E5849" s="141"/>
      <c r="F5849" s="141"/>
      <c r="G5849" s="141"/>
      <c r="H5849" s="141"/>
      <c r="I5849" s="141"/>
      <c r="J5849" s="141"/>
      <c r="K5849" s="141"/>
    </row>
    <row r="5850" spans="1:11" x14ac:dyDescent="0.25">
      <c r="A5850" s="148"/>
      <c r="B5850" s="148"/>
      <c r="C5850" s="148"/>
      <c r="D5850" s="148"/>
      <c r="E5850" s="141"/>
      <c r="F5850" s="141"/>
      <c r="G5850" s="141"/>
      <c r="H5850" s="141"/>
      <c r="I5850" s="141"/>
      <c r="J5850" s="141"/>
      <c r="K5850" s="141"/>
    </row>
    <row r="5851" spans="1:11" x14ac:dyDescent="0.25">
      <c r="A5851" s="148"/>
      <c r="B5851" s="148"/>
      <c r="C5851" s="148"/>
      <c r="D5851" s="148"/>
      <c r="E5851" s="141"/>
      <c r="F5851" s="141"/>
      <c r="G5851" s="141"/>
      <c r="H5851" s="141"/>
      <c r="I5851" s="141"/>
      <c r="J5851" s="141"/>
      <c r="K5851" s="141"/>
    </row>
    <row r="5852" spans="1:11" x14ac:dyDescent="0.25">
      <c r="A5852" s="148"/>
      <c r="B5852" s="148"/>
      <c r="C5852" s="148"/>
      <c r="D5852" s="148"/>
      <c r="E5852" s="141"/>
      <c r="F5852" s="141"/>
      <c r="G5852" s="141"/>
      <c r="H5852" s="141"/>
      <c r="I5852" s="141"/>
      <c r="J5852" s="141"/>
      <c r="K5852" s="141"/>
    </row>
    <row r="5853" spans="1:11" x14ac:dyDescent="0.25">
      <c r="A5853" s="148"/>
      <c r="B5853" s="148"/>
      <c r="C5853" s="148"/>
      <c r="D5853" s="148"/>
      <c r="E5853" s="141"/>
      <c r="F5853" s="141"/>
      <c r="G5853" s="141"/>
      <c r="H5853" s="141"/>
      <c r="I5853" s="141"/>
      <c r="J5853" s="141"/>
      <c r="K5853" s="141"/>
    </row>
    <row r="5854" spans="1:11" x14ac:dyDescent="0.25">
      <c r="A5854" s="148"/>
      <c r="B5854" s="148"/>
      <c r="C5854" s="148"/>
      <c r="D5854" s="148"/>
      <c r="E5854" s="141"/>
      <c r="F5854" s="141"/>
      <c r="G5854" s="141"/>
      <c r="H5854" s="141"/>
      <c r="I5854" s="141"/>
      <c r="J5854" s="141"/>
      <c r="K5854" s="141"/>
    </row>
    <row r="5855" spans="1:11" x14ac:dyDescent="0.25">
      <c r="A5855" s="148"/>
      <c r="B5855" s="148"/>
      <c r="C5855" s="148"/>
      <c r="D5855" s="148"/>
      <c r="E5855" s="141"/>
      <c r="F5855" s="141"/>
      <c r="G5855" s="141"/>
      <c r="H5855" s="141"/>
      <c r="I5855" s="141"/>
      <c r="J5855" s="141"/>
      <c r="K5855" s="141"/>
    </row>
    <row r="5856" spans="1:11" x14ac:dyDescent="0.25">
      <c r="A5856" s="148"/>
      <c r="B5856" s="148"/>
      <c r="C5856" s="148"/>
      <c r="D5856" s="148"/>
      <c r="E5856" s="141"/>
      <c r="F5856" s="141"/>
      <c r="G5856" s="141"/>
      <c r="H5856" s="141"/>
      <c r="I5856" s="141"/>
      <c r="J5856" s="141"/>
      <c r="K5856" s="141"/>
    </row>
    <row r="5857" spans="1:11" x14ac:dyDescent="0.25">
      <c r="A5857" s="148"/>
      <c r="B5857" s="148"/>
      <c r="C5857" s="148"/>
      <c r="D5857" s="148"/>
      <c r="E5857" s="141"/>
      <c r="F5857" s="141"/>
      <c r="G5857" s="141"/>
      <c r="H5857" s="141"/>
      <c r="I5857" s="141"/>
      <c r="J5857" s="141"/>
      <c r="K5857" s="141"/>
    </row>
    <row r="5858" spans="1:11" x14ac:dyDescent="0.25">
      <c r="A5858" s="148"/>
      <c r="B5858" s="148"/>
      <c r="C5858" s="148"/>
      <c r="D5858" s="148"/>
      <c r="E5858" s="141"/>
      <c r="F5858" s="141"/>
      <c r="G5858" s="141"/>
      <c r="H5858" s="141"/>
      <c r="I5858" s="141"/>
      <c r="J5858" s="141"/>
      <c r="K5858" s="141"/>
    </row>
    <row r="5859" spans="1:11" x14ac:dyDescent="0.25">
      <c r="A5859" s="148"/>
      <c r="B5859" s="148"/>
      <c r="C5859" s="148"/>
      <c r="D5859" s="148"/>
      <c r="E5859" s="141"/>
      <c r="F5859" s="141"/>
      <c r="G5859" s="141"/>
      <c r="H5859" s="141"/>
      <c r="I5859" s="141"/>
      <c r="J5859" s="141"/>
      <c r="K5859" s="141"/>
    </row>
    <row r="5860" spans="1:11" x14ac:dyDescent="0.25">
      <c r="A5860" s="148"/>
      <c r="B5860" s="148"/>
      <c r="C5860" s="148"/>
      <c r="D5860" s="148"/>
      <c r="E5860" s="141"/>
      <c r="F5860" s="141"/>
      <c r="G5860" s="141"/>
      <c r="H5860" s="141"/>
      <c r="I5860" s="141"/>
      <c r="J5860" s="141"/>
      <c r="K5860" s="141"/>
    </row>
    <row r="5861" spans="1:11" x14ac:dyDescent="0.25">
      <c r="A5861" s="148"/>
      <c r="B5861" s="148"/>
      <c r="C5861" s="148"/>
      <c r="D5861" s="148"/>
      <c r="E5861" s="141"/>
      <c r="F5861" s="141"/>
      <c r="G5861" s="141"/>
      <c r="H5861" s="141"/>
      <c r="I5861" s="141"/>
      <c r="J5861" s="141"/>
      <c r="K5861" s="141"/>
    </row>
    <row r="5862" spans="1:11" x14ac:dyDescent="0.25">
      <c r="A5862" s="148"/>
      <c r="B5862" s="148"/>
      <c r="C5862" s="148"/>
      <c r="D5862" s="148"/>
      <c r="E5862" s="141"/>
      <c r="F5862" s="141"/>
      <c r="G5862" s="141"/>
      <c r="H5862" s="141"/>
      <c r="I5862" s="141"/>
      <c r="J5862" s="141"/>
      <c r="K5862" s="141"/>
    </row>
    <row r="5863" spans="1:11" x14ac:dyDescent="0.25">
      <c r="A5863" s="148"/>
      <c r="B5863" s="148"/>
      <c r="C5863" s="148"/>
      <c r="D5863" s="148"/>
      <c r="E5863" s="141"/>
      <c r="F5863" s="141"/>
      <c r="G5863" s="141"/>
      <c r="H5863" s="141"/>
      <c r="I5863" s="141"/>
      <c r="J5863" s="141"/>
      <c r="K5863" s="141"/>
    </row>
    <row r="5864" spans="1:11" x14ac:dyDescent="0.25">
      <c r="A5864" s="148"/>
      <c r="B5864" s="148"/>
      <c r="C5864" s="148"/>
      <c r="D5864" s="148"/>
      <c r="E5864" s="141"/>
      <c r="F5864" s="141"/>
      <c r="G5864" s="141"/>
      <c r="H5864" s="141"/>
      <c r="I5864" s="141"/>
      <c r="J5864" s="141"/>
      <c r="K5864" s="141"/>
    </row>
    <row r="5865" spans="1:11" x14ac:dyDescent="0.25">
      <c r="A5865" s="148"/>
      <c r="B5865" s="148"/>
      <c r="C5865" s="148"/>
      <c r="D5865" s="148"/>
      <c r="E5865" s="141"/>
      <c r="F5865" s="141"/>
      <c r="G5865" s="141"/>
      <c r="H5865" s="141"/>
      <c r="I5865" s="141"/>
      <c r="J5865" s="141"/>
      <c r="K5865" s="141"/>
    </row>
    <row r="5866" spans="1:11" x14ac:dyDescent="0.25">
      <c r="A5866" s="148"/>
      <c r="B5866" s="148"/>
      <c r="C5866" s="148"/>
      <c r="D5866" s="148"/>
      <c r="E5866" s="141"/>
      <c r="F5866" s="141"/>
      <c r="G5866" s="141"/>
      <c r="H5866" s="141"/>
      <c r="I5866" s="141"/>
      <c r="J5866" s="141"/>
      <c r="K5866" s="141"/>
    </row>
    <row r="5867" spans="1:11" x14ac:dyDescent="0.25">
      <c r="A5867" s="148"/>
      <c r="B5867" s="148"/>
      <c r="C5867" s="148"/>
      <c r="D5867" s="148"/>
      <c r="E5867" s="141"/>
      <c r="F5867" s="141"/>
      <c r="G5867" s="141"/>
      <c r="H5867" s="141"/>
      <c r="I5867" s="141"/>
      <c r="J5867" s="141"/>
      <c r="K5867" s="141"/>
    </row>
    <row r="5868" spans="1:11" x14ac:dyDescent="0.25">
      <c r="A5868" s="148"/>
      <c r="B5868" s="148"/>
      <c r="C5868" s="148"/>
      <c r="D5868" s="148"/>
      <c r="E5868" s="141"/>
      <c r="F5868" s="141"/>
      <c r="G5868" s="141"/>
      <c r="H5868" s="141"/>
      <c r="I5868" s="141"/>
      <c r="J5868" s="141"/>
      <c r="K5868" s="141"/>
    </row>
    <row r="5869" spans="1:11" x14ac:dyDescent="0.25">
      <c r="A5869" s="148"/>
      <c r="B5869" s="148"/>
      <c r="C5869" s="148"/>
      <c r="D5869" s="148"/>
      <c r="E5869" s="141"/>
      <c r="F5869" s="141"/>
      <c r="G5869" s="141"/>
      <c r="H5869" s="141"/>
      <c r="I5869" s="141"/>
      <c r="J5869" s="141"/>
      <c r="K5869" s="141"/>
    </row>
    <row r="5870" spans="1:11" x14ac:dyDescent="0.25">
      <c r="A5870" s="148"/>
      <c r="B5870" s="148"/>
      <c r="C5870" s="148"/>
      <c r="D5870" s="148"/>
      <c r="E5870" s="141"/>
      <c r="F5870" s="141"/>
      <c r="G5870" s="141"/>
      <c r="H5870" s="141"/>
      <c r="I5870" s="141"/>
      <c r="J5870" s="141"/>
      <c r="K5870" s="141"/>
    </row>
    <row r="5871" spans="1:11" x14ac:dyDescent="0.25">
      <c r="A5871" s="148"/>
      <c r="B5871" s="148"/>
      <c r="C5871" s="148"/>
      <c r="D5871" s="148"/>
      <c r="E5871" s="141"/>
      <c r="F5871" s="141"/>
      <c r="G5871" s="141"/>
      <c r="H5871" s="141"/>
      <c r="I5871" s="141"/>
      <c r="J5871" s="141"/>
      <c r="K5871" s="141"/>
    </row>
    <row r="5872" spans="1:11" x14ac:dyDescent="0.25">
      <c r="A5872" s="148"/>
      <c r="B5872" s="148"/>
      <c r="C5872" s="148"/>
      <c r="D5872" s="148"/>
      <c r="E5872" s="141"/>
      <c r="F5872" s="141"/>
      <c r="G5872" s="141"/>
      <c r="H5872" s="141"/>
      <c r="I5872" s="141"/>
      <c r="J5872" s="141"/>
      <c r="K5872" s="141"/>
    </row>
    <row r="5873" spans="1:11" x14ac:dyDescent="0.25">
      <c r="A5873" s="148"/>
      <c r="B5873" s="148"/>
      <c r="C5873" s="148"/>
      <c r="D5873" s="148"/>
      <c r="E5873" s="141"/>
      <c r="F5873" s="141"/>
      <c r="G5873" s="141"/>
      <c r="H5873" s="141"/>
      <c r="I5873" s="141"/>
      <c r="J5873" s="141"/>
      <c r="K5873" s="141"/>
    </row>
    <row r="5874" spans="1:11" x14ac:dyDescent="0.25">
      <c r="A5874" s="148"/>
      <c r="B5874" s="148"/>
      <c r="C5874" s="148"/>
      <c r="D5874" s="148"/>
      <c r="E5874" s="141"/>
      <c r="F5874" s="141"/>
      <c r="G5874" s="141"/>
      <c r="H5874" s="141"/>
      <c r="I5874" s="141"/>
      <c r="J5874" s="141"/>
      <c r="K5874" s="141"/>
    </row>
    <row r="5875" spans="1:11" x14ac:dyDescent="0.25">
      <c r="A5875" s="148"/>
      <c r="B5875" s="148"/>
      <c r="C5875" s="148"/>
      <c r="D5875" s="148"/>
      <c r="E5875" s="141"/>
      <c r="F5875" s="141"/>
      <c r="G5875" s="141"/>
      <c r="H5875" s="141"/>
      <c r="I5875" s="141"/>
      <c r="J5875" s="141"/>
      <c r="K5875" s="141"/>
    </row>
    <row r="5876" spans="1:11" x14ac:dyDescent="0.25">
      <c r="A5876" s="148"/>
      <c r="B5876" s="148"/>
      <c r="C5876" s="148"/>
      <c r="D5876" s="148"/>
      <c r="E5876" s="141"/>
      <c r="F5876" s="141"/>
      <c r="G5876" s="141"/>
      <c r="H5876" s="141"/>
      <c r="I5876" s="141"/>
      <c r="J5876" s="141"/>
      <c r="K5876" s="141"/>
    </row>
    <row r="5877" spans="1:11" x14ac:dyDescent="0.25">
      <c r="A5877" s="148"/>
      <c r="B5877" s="148"/>
      <c r="C5877" s="148"/>
      <c r="D5877" s="148"/>
      <c r="E5877" s="141"/>
      <c r="F5877" s="141"/>
      <c r="G5877" s="141"/>
      <c r="H5877" s="141"/>
      <c r="I5877" s="141"/>
      <c r="J5877" s="141"/>
      <c r="K5877" s="141"/>
    </row>
    <row r="5878" spans="1:11" x14ac:dyDescent="0.25">
      <c r="A5878" s="148"/>
      <c r="B5878" s="148"/>
      <c r="C5878" s="148"/>
      <c r="D5878" s="148"/>
      <c r="E5878" s="141"/>
      <c r="F5878" s="141"/>
      <c r="G5878" s="141"/>
      <c r="H5878" s="141"/>
      <c r="I5878" s="141"/>
      <c r="J5878" s="141"/>
      <c r="K5878" s="141"/>
    </row>
    <row r="5879" spans="1:11" x14ac:dyDescent="0.25">
      <c r="A5879" s="148"/>
      <c r="B5879" s="148"/>
      <c r="C5879" s="148"/>
      <c r="D5879" s="148"/>
      <c r="E5879" s="141"/>
      <c r="F5879" s="141"/>
      <c r="G5879" s="141"/>
      <c r="H5879" s="141"/>
      <c r="I5879" s="141"/>
      <c r="J5879" s="141"/>
      <c r="K5879" s="141"/>
    </row>
    <row r="5880" spans="1:11" x14ac:dyDescent="0.25">
      <c r="A5880" s="148"/>
      <c r="B5880" s="148"/>
      <c r="C5880" s="148"/>
      <c r="D5880" s="148"/>
      <c r="E5880" s="141"/>
      <c r="F5880" s="141"/>
      <c r="G5880" s="141"/>
      <c r="H5880" s="141"/>
      <c r="I5880" s="141"/>
      <c r="J5880" s="141"/>
      <c r="K5880" s="141"/>
    </row>
    <row r="5881" spans="1:11" x14ac:dyDescent="0.25">
      <c r="A5881" s="148"/>
      <c r="B5881" s="148"/>
      <c r="C5881" s="148"/>
      <c r="D5881" s="148"/>
      <c r="E5881" s="141"/>
      <c r="F5881" s="141"/>
      <c r="G5881" s="141"/>
      <c r="H5881" s="141"/>
      <c r="I5881" s="141"/>
      <c r="J5881" s="141"/>
      <c r="K5881" s="141"/>
    </row>
    <row r="5882" spans="1:11" x14ac:dyDescent="0.25">
      <c r="A5882" s="148"/>
      <c r="B5882" s="148"/>
      <c r="C5882" s="148"/>
      <c r="D5882" s="148"/>
      <c r="E5882" s="141"/>
      <c r="F5882" s="141"/>
      <c r="G5882" s="141"/>
      <c r="H5882" s="141"/>
      <c r="I5882" s="141"/>
      <c r="J5882" s="141"/>
      <c r="K5882" s="141"/>
    </row>
    <row r="5883" spans="1:11" x14ac:dyDescent="0.25">
      <c r="A5883" s="148"/>
      <c r="B5883" s="148"/>
      <c r="C5883" s="148"/>
      <c r="D5883" s="148"/>
      <c r="E5883" s="141"/>
      <c r="F5883" s="141"/>
      <c r="G5883" s="141"/>
      <c r="H5883" s="141"/>
      <c r="I5883" s="141"/>
      <c r="J5883" s="141"/>
      <c r="K5883" s="141"/>
    </row>
    <row r="5884" spans="1:11" x14ac:dyDescent="0.25">
      <c r="A5884" s="148"/>
      <c r="B5884" s="148"/>
      <c r="C5884" s="148"/>
      <c r="D5884" s="148"/>
      <c r="E5884" s="141"/>
      <c r="F5884" s="141"/>
      <c r="G5884" s="141"/>
      <c r="H5884" s="141"/>
      <c r="I5884" s="141"/>
      <c r="J5884" s="141"/>
      <c r="K5884" s="141"/>
    </row>
    <row r="5885" spans="1:11" x14ac:dyDescent="0.25">
      <c r="A5885" s="148"/>
      <c r="B5885" s="148"/>
      <c r="C5885" s="148"/>
      <c r="D5885" s="148"/>
      <c r="E5885" s="141"/>
      <c r="F5885" s="141"/>
      <c r="G5885" s="141"/>
      <c r="H5885" s="141"/>
      <c r="I5885" s="141"/>
      <c r="J5885" s="141"/>
      <c r="K5885" s="141"/>
    </row>
    <row r="5886" spans="1:11" x14ac:dyDescent="0.25">
      <c r="A5886" s="148"/>
      <c r="B5886" s="148"/>
      <c r="C5886" s="148"/>
      <c r="D5886" s="148"/>
      <c r="E5886" s="141"/>
      <c r="F5886" s="141"/>
      <c r="G5886" s="141"/>
      <c r="H5886" s="141"/>
      <c r="I5886" s="141"/>
      <c r="J5886" s="141"/>
      <c r="K5886" s="141"/>
    </row>
    <row r="5887" spans="1:11" x14ac:dyDescent="0.25">
      <c r="A5887" s="148"/>
      <c r="B5887" s="148"/>
      <c r="C5887" s="148"/>
      <c r="D5887" s="148"/>
      <c r="E5887" s="141"/>
      <c r="F5887" s="141"/>
      <c r="G5887" s="141"/>
      <c r="H5887" s="141"/>
      <c r="I5887" s="141"/>
      <c r="J5887" s="141"/>
      <c r="K5887" s="141"/>
    </row>
    <row r="5888" spans="1:11" x14ac:dyDescent="0.25">
      <c r="A5888" s="148"/>
      <c r="B5888" s="148"/>
      <c r="C5888" s="148"/>
      <c r="D5888" s="148"/>
      <c r="E5888" s="141"/>
      <c r="F5888" s="141"/>
      <c r="G5888" s="141"/>
      <c r="H5888" s="141"/>
      <c r="I5888" s="141"/>
      <c r="J5888" s="141"/>
      <c r="K5888" s="141"/>
    </row>
    <row r="5889" spans="1:11" x14ac:dyDescent="0.25">
      <c r="A5889" s="148"/>
      <c r="B5889" s="148"/>
      <c r="C5889" s="148"/>
      <c r="D5889" s="148"/>
      <c r="E5889" s="141"/>
      <c r="F5889" s="141"/>
      <c r="G5889" s="141"/>
      <c r="H5889" s="141"/>
      <c r="I5889" s="141"/>
      <c r="J5889" s="141"/>
      <c r="K5889" s="141"/>
    </row>
    <row r="5890" spans="1:11" x14ac:dyDescent="0.25">
      <c r="A5890" s="148"/>
      <c r="B5890" s="148"/>
      <c r="C5890" s="148"/>
      <c r="D5890" s="148"/>
      <c r="E5890" s="141"/>
      <c r="F5890" s="141"/>
      <c r="G5890" s="141"/>
      <c r="H5890" s="141"/>
      <c r="I5890" s="141"/>
      <c r="J5890" s="141"/>
      <c r="K5890" s="141"/>
    </row>
    <row r="5891" spans="1:11" x14ac:dyDescent="0.25">
      <c r="A5891" s="148"/>
      <c r="B5891" s="148"/>
      <c r="C5891" s="148"/>
      <c r="D5891" s="148"/>
      <c r="E5891" s="141"/>
      <c r="F5891" s="141"/>
      <c r="G5891" s="141"/>
      <c r="H5891" s="141"/>
      <c r="I5891" s="141"/>
      <c r="J5891" s="141"/>
      <c r="K5891" s="141"/>
    </row>
    <row r="5892" spans="1:11" x14ac:dyDescent="0.25">
      <c r="A5892" s="148"/>
      <c r="B5892" s="148"/>
      <c r="C5892" s="148"/>
      <c r="D5892" s="148"/>
      <c r="E5892" s="141"/>
      <c r="F5892" s="141"/>
      <c r="G5892" s="141"/>
      <c r="H5892" s="141"/>
      <c r="I5892" s="141"/>
      <c r="J5892" s="141"/>
      <c r="K5892" s="141"/>
    </row>
    <row r="5893" spans="1:11" x14ac:dyDescent="0.25">
      <c r="A5893" s="148"/>
      <c r="B5893" s="148"/>
      <c r="C5893" s="148"/>
      <c r="D5893" s="148"/>
      <c r="E5893" s="141"/>
      <c r="F5893" s="141"/>
      <c r="G5893" s="141"/>
      <c r="H5893" s="141"/>
      <c r="I5893" s="141"/>
      <c r="J5893" s="141"/>
      <c r="K5893" s="141"/>
    </row>
    <row r="5894" spans="1:11" x14ac:dyDescent="0.25">
      <c r="A5894" s="148"/>
      <c r="B5894" s="148"/>
      <c r="C5894" s="148"/>
      <c r="D5894" s="148"/>
      <c r="E5894" s="141"/>
      <c r="F5894" s="141"/>
      <c r="G5894" s="141"/>
      <c r="H5894" s="141"/>
      <c r="I5894" s="141"/>
      <c r="J5894" s="141"/>
      <c r="K5894" s="141"/>
    </row>
    <row r="5895" spans="1:11" x14ac:dyDescent="0.25">
      <c r="A5895" s="148"/>
      <c r="B5895" s="148"/>
      <c r="C5895" s="148"/>
      <c r="D5895" s="148"/>
      <c r="E5895" s="141"/>
      <c r="F5895" s="141"/>
      <c r="G5895" s="141"/>
      <c r="H5895" s="141"/>
      <c r="I5895" s="141"/>
      <c r="J5895" s="141"/>
      <c r="K5895" s="141"/>
    </row>
    <row r="5896" spans="1:11" x14ac:dyDescent="0.25">
      <c r="A5896" s="148"/>
      <c r="B5896" s="148"/>
      <c r="C5896" s="148"/>
      <c r="D5896" s="148"/>
      <c r="E5896" s="141"/>
      <c r="F5896" s="141"/>
      <c r="G5896" s="141"/>
      <c r="H5896" s="141"/>
      <c r="I5896" s="141"/>
      <c r="J5896" s="141"/>
      <c r="K5896" s="141"/>
    </row>
    <row r="5897" spans="1:11" x14ac:dyDescent="0.25">
      <c r="A5897" s="148"/>
      <c r="B5897" s="148"/>
      <c r="C5897" s="148"/>
      <c r="D5897" s="148"/>
      <c r="E5897" s="141"/>
      <c r="F5897" s="141"/>
      <c r="G5897" s="141"/>
      <c r="H5897" s="141"/>
      <c r="I5897" s="141"/>
      <c r="J5897" s="141"/>
      <c r="K5897" s="141"/>
    </row>
    <row r="5898" spans="1:11" x14ac:dyDescent="0.25">
      <c r="A5898" s="148"/>
      <c r="B5898" s="148"/>
      <c r="C5898" s="148"/>
      <c r="D5898" s="148"/>
      <c r="E5898" s="141"/>
      <c r="F5898" s="141"/>
      <c r="G5898" s="141"/>
      <c r="H5898" s="141"/>
      <c r="I5898" s="141"/>
      <c r="J5898" s="141"/>
      <c r="K5898" s="141"/>
    </row>
    <row r="5899" spans="1:11" x14ac:dyDescent="0.25">
      <c r="A5899" s="148"/>
      <c r="B5899" s="148"/>
      <c r="C5899" s="148"/>
      <c r="D5899" s="148"/>
      <c r="E5899" s="141"/>
      <c r="F5899" s="141"/>
      <c r="G5899" s="141"/>
      <c r="H5899" s="141"/>
      <c r="I5899" s="141"/>
      <c r="J5899" s="141"/>
      <c r="K5899" s="141"/>
    </row>
    <row r="5900" spans="1:11" x14ac:dyDescent="0.25">
      <c r="A5900" s="148"/>
      <c r="B5900" s="148"/>
      <c r="C5900" s="148"/>
      <c r="D5900" s="148"/>
      <c r="E5900" s="141"/>
      <c r="F5900" s="141"/>
      <c r="G5900" s="141"/>
      <c r="H5900" s="141"/>
      <c r="I5900" s="141"/>
      <c r="J5900" s="141"/>
      <c r="K5900" s="141"/>
    </row>
    <row r="5901" spans="1:11" x14ac:dyDescent="0.25">
      <c r="A5901" s="148"/>
      <c r="B5901" s="148"/>
      <c r="C5901" s="148"/>
      <c r="D5901" s="148"/>
      <c r="E5901" s="141"/>
      <c r="F5901" s="141"/>
      <c r="G5901" s="141"/>
      <c r="H5901" s="141"/>
      <c r="I5901" s="141"/>
      <c r="J5901" s="141"/>
      <c r="K5901" s="141"/>
    </row>
    <row r="5902" spans="1:11" x14ac:dyDescent="0.25">
      <c r="A5902" s="148"/>
      <c r="B5902" s="148"/>
      <c r="C5902" s="148"/>
      <c r="D5902" s="148"/>
      <c r="E5902" s="141"/>
      <c r="F5902" s="141"/>
      <c r="G5902" s="141"/>
      <c r="H5902" s="141"/>
      <c r="I5902" s="141"/>
      <c r="J5902" s="141"/>
      <c r="K5902" s="141"/>
    </row>
    <row r="5903" spans="1:11" x14ac:dyDescent="0.25">
      <c r="A5903" s="148"/>
      <c r="B5903" s="148"/>
      <c r="C5903" s="148"/>
      <c r="D5903" s="148"/>
      <c r="E5903" s="141"/>
      <c r="F5903" s="141"/>
      <c r="G5903" s="141"/>
      <c r="H5903" s="141"/>
      <c r="I5903" s="141"/>
      <c r="J5903" s="141"/>
      <c r="K5903" s="141"/>
    </row>
    <row r="5904" spans="1:11" x14ac:dyDescent="0.25">
      <c r="A5904" s="148"/>
      <c r="B5904" s="148"/>
      <c r="C5904" s="148"/>
      <c r="D5904" s="148"/>
      <c r="E5904" s="141"/>
      <c r="F5904" s="141"/>
      <c r="G5904" s="141"/>
      <c r="H5904" s="141"/>
      <c r="I5904" s="141"/>
      <c r="J5904" s="141"/>
      <c r="K5904" s="141"/>
    </row>
    <row r="5905" spans="1:11" x14ac:dyDescent="0.25">
      <c r="A5905" s="148"/>
      <c r="B5905" s="148"/>
      <c r="C5905" s="148"/>
      <c r="D5905" s="148"/>
      <c r="E5905" s="141"/>
      <c r="F5905" s="141"/>
      <c r="G5905" s="141"/>
      <c r="H5905" s="141"/>
      <c r="I5905" s="141"/>
      <c r="J5905" s="141"/>
      <c r="K5905" s="141"/>
    </row>
    <row r="5906" spans="1:11" x14ac:dyDescent="0.25">
      <c r="A5906" s="148"/>
      <c r="B5906" s="148"/>
      <c r="C5906" s="148"/>
      <c r="D5906" s="148"/>
      <c r="E5906" s="141"/>
      <c r="F5906" s="141"/>
      <c r="G5906" s="141"/>
      <c r="H5906" s="141"/>
      <c r="I5906" s="141"/>
      <c r="J5906" s="141"/>
      <c r="K5906" s="141"/>
    </row>
    <row r="5907" spans="1:11" x14ac:dyDescent="0.25">
      <c r="A5907" s="148"/>
      <c r="B5907" s="148"/>
      <c r="C5907" s="148"/>
      <c r="D5907" s="148"/>
      <c r="E5907" s="141"/>
      <c r="F5907" s="141"/>
      <c r="G5907" s="141"/>
      <c r="H5907" s="141"/>
      <c r="I5907" s="141"/>
      <c r="J5907" s="141"/>
      <c r="K5907" s="141"/>
    </row>
    <row r="5908" spans="1:11" x14ac:dyDescent="0.25">
      <c r="A5908" s="148"/>
      <c r="B5908" s="148"/>
      <c r="C5908" s="148"/>
      <c r="D5908" s="148"/>
      <c r="E5908" s="141"/>
      <c r="F5908" s="141"/>
      <c r="G5908" s="141"/>
      <c r="H5908" s="141"/>
      <c r="I5908" s="141"/>
      <c r="J5908" s="141"/>
      <c r="K5908" s="141"/>
    </row>
    <row r="5909" spans="1:11" x14ac:dyDescent="0.25">
      <c r="A5909" s="148"/>
      <c r="B5909" s="148"/>
      <c r="C5909" s="148"/>
      <c r="D5909" s="148"/>
      <c r="E5909" s="141"/>
      <c r="F5909" s="141"/>
      <c r="G5909" s="141"/>
      <c r="H5909" s="141"/>
      <c r="I5909" s="141"/>
      <c r="J5909" s="141"/>
      <c r="K5909" s="141"/>
    </row>
    <row r="5910" spans="1:11" x14ac:dyDescent="0.25">
      <c r="A5910" s="148"/>
      <c r="B5910" s="148"/>
      <c r="C5910" s="148"/>
      <c r="D5910" s="148"/>
      <c r="E5910" s="141"/>
      <c r="F5910" s="141"/>
      <c r="G5910" s="141"/>
      <c r="H5910" s="141"/>
      <c r="I5910" s="141"/>
      <c r="J5910" s="141"/>
      <c r="K5910" s="141"/>
    </row>
    <row r="5911" spans="1:11" x14ac:dyDescent="0.25">
      <c r="A5911" s="148"/>
      <c r="B5911" s="148"/>
      <c r="C5911" s="148"/>
      <c r="D5911" s="148"/>
      <c r="E5911" s="141"/>
      <c r="F5911" s="141"/>
      <c r="G5911" s="141"/>
      <c r="H5911" s="141"/>
      <c r="I5911" s="141"/>
      <c r="J5911" s="141"/>
      <c r="K5911" s="141"/>
    </row>
    <row r="5912" spans="1:11" x14ac:dyDescent="0.25">
      <c r="A5912" s="148"/>
      <c r="B5912" s="148"/>
      <c r="C5912" s="148"/>
      <c r="D5912" s="148"/>
      <c r="E5912" s="141"/>
      <c r="F5912" s="141"/>
      <c r="G5912" s="141"/>
      <c r="H5912" s="141"/>
      <c r="I5912" s="141"/>
      <c r="J5912" s="141"/>
      <c r="K5912" s="141"/>
    </row>
    <row r="5913" spans="1:11" x14ac:dyDescent="0.25">
      <c r="A5913" s="148"/>
      <c r="B5913" s="148"/>
      <c r="C5913" s="148"/>
      <c r="D5913" s="148"/>
      <c r="E5913" s="141"/>
      <c r="F5913" s="141"/>
      <c r="G5913" s="141"/>
      <c r="H5913" s="141"/>
      <c r="I5913" s="141"/>
      <c r="J5913" s="141"/>
      <c r="K5913" s="141"/>
    </row>
    <row r="5914" spans="1:11" x14ac:dyDescent="0.25">
      <c r="A5914" s="148"/>
      <c r="B5914" s="148"/>
      <c r="C5914" s="148"/>
      <c r="D5914" s="148"/>
      <c r="E5914" s="141"/>
      <c r="F5914" s="141"/>
      <c r="G5914" s="141"/>
      <c r="H5914" s="141"/>
      <c r="I5914" s="141"/>
      <c r="J5914" s="141"/>
      <c r="K5914" s="141"/>
    </row>
    <row r="5915" spans="1:11" x14ac:dyDescent="0.25">
      <c r="A5915" s="148"/>
      <c r="B5915" s="148"/>
      <c r="C5915" s="148"/>
      <c r="D5915" s="148"/>
      <c r="E5915" s="141"/>
      <c r="F5915" s="141"/>
      <c r="G5915" s="141"/>
      <c r="H5915" s="141"/>
      <c r="I5915" s="141"/>
      <c r="J5915" s="141"/>
      <c r="K5915" s="141"/>
    </row>
    <row r="5916" spans="1:11" x14ac:dyDescent="0.25">
      <c r="A5916" s="148"/>
      <c r="B5916" s="148"/>
      <c r="C5916" s="148"/>
      <c r="D5916" s="148"/>
      <c r="E5916" s="141"/>
      <c r="F5916" s="141"/>
      <c r="G5916" s="141"/>
      <c r="H5916" s="141"/>
      <c r="I5916" s="141"/>
      <c r="J5916" s="141"/>
      <c r="K5916" s="141"/>
    </row>
    <row r="5917" spans="1:11" x14ac:dyDescent="0.25">
      <c r="A5917" s="148"/>
      <c r="B5917" s="148"/>
      <c r="C5917" s="148"/>
      <c r="D5917" s="148"/>
      <c r="E5917" s="141"/>
      <c r="F5917" s="141"/>
      <c r="G5917" s="141"/>
      <c r="H5917" s="141"/>
      <c r="I5917" s="141"/>
      <c r="J5917" s="141"/>
      <c r="K5917" s="141"/>
    </row>
    <row r="5918" spans="1:11" x14ac:dyDescent="0.25">
      <c r="A5918" s="148"/>
      <c r="B5918" s="148"/>
      <c r="C5918" s="148"/>
      <c r="D5918" s="148"/>
      <c r="E5918" s="141"/>
      <c r="F5918" s="141"/>
      <c r="G5918" s="141"/>
      <c r="H5918" s="141"/>
      <c r="I5918" s="141"/>
      <c r="J5918" s="141"/>
      <c r="K5918" s="141"/>
    </row>
    <row r="5919" spans="1:11" x14ac:dyDescent="0.25">
      <c r="A5919" s="148"/>
      <c r="B5919" s="148"/>
      <c r="C5919" s="148"/>
      <c r="D5919" s="148"/>
      <c r="E5919" s="141"/>
      <c r="F5919" s="141"/>
      <c r="G5919" s="141"/>
      <c r="H5919" s="141"/>
      <c r="I5919" s="141"/>
      <c r="J5919" s="141"/>
      <c r="K5919" s="141"/>
    </row>
    <row r="5920" spans="1:11" x14ac:dyDescent="0.25">
      <c r="A5920" s="148"/>
      <c r="B5920" s="148"/>
      <c r="C5920" s="148"/>
      <c r="D5920" s="148"/>
      <c r="E5920" s="141"/>
      <c r="F5920" s="141"/>
      <c r="G5920" s="141"/>
      <c r="H5920" s="141"/>
      <c r="I5920" s="141"/>
      <c r="J5920" s="141"/>
      <c r="K5920" s="141"/>
    </row>
    <row r="5921" spans="1:11" x14ac:dyDescent="0.25">
      <c r="A5921" s="148"/>
      <c r="B5921" s="148"/>
      <c r="C5921" s="148"/>
      <c r="D5921" s="148"/>
      <c r="E5921" s="141"/>
      <c r="F5921" s="141"/>
      <c r="G5921" s="141"/>
      <c r="H5921" s="141"/>
      <c r="I5921" s="141"/>
      <c r="J5921" s="141"/>
      <c r="K5921" s="141"/>
    </row>
    <row r="5922" spans="1:11" x14ac:dyDescent="0.25">
      <c r="A5922" s="148"/>
      <c r="B5922" s="148"/>
      <c r="C5922" s="148"/>
      <c r="D5922" s="148"/>
      <c r="E5922" s="141"/>
      <c r="F5922" s="141"/>
      <c r="G5922" s="141"/>
      <c r="H5922" s="141"/>
      <c r="I5922" s="141"/>
      <c r="J5922" s="141"/>
      <c r="K5922" s="141"/>
    </row>
    <row r="5923" spans="1:11" x14ac:dyDescent="0.25">
      <c r="A5923" s="148"/>
      <c r="B5923" s="148"/>
      <c r="C5923" s="148"/>
      <c r="D5923" s="148"/>
      <c r="E5923" s="141"/>
      <c r="F5923" s="141"/>
      <c r="G5923" s="141"/>
      <c r="H5923" s="141"/>
      <c r="I5923" s="141"/>
      <c r="J5923" s="141"/>
      <c r="K5923" s="141"/>
    </row>
    <row r="5924" spans="1:11" x14ac:dyDescent="0.25">
      <c r="A5924" s="148"/>
      <c r="B5924" s="148"/>
      <c r="C5924" s="148"/>
      <c r="D5924" s="148"/>
      <c r="E5924" s="141"/>
      <c r="F5924" s="141"/>
      <c r="G5924" s="141"/>
      <c r="H5924" s="141"/>
      <c r="I5924" s="141"/>
      <c r="J5924" s="141"/>
      <c r="K5924" s="141"/>
    </row>
    <row r="5925" spans="1:11" x14ac:dyDescent="0.25">
      <c r="A5925" s="148"/>
      <c r="B5925" s="148"/>
      <c r="C5925" s="148"/>
      <c r="D5925" s="148"/>
      <c r="E5925" s="141"/>
      <c r="F5925" s="141"/>
      <c r="G5925" s="141"/>
      <c r="H5925" s="141"/>
      <c r="I5925" s="141"/>
      <c r="J5925" s="141"/>
      <c r="K5925" s="141"/>
    </row>
    <row r="5926" spans="1:11" x14ac:dyDescent="0.25">
      <c r="A5926" s="148"/>
      <c r="B5926" s="148"/>
      <c r="C5926" s="148"/>
      <c r="D5926" s="148"/>
      <c r="E5926" s="141"/>
      <c r="F5926" s="141"/>
      <c r="G5926" s="141"/>
      <c r="H5926" s="141"/>
      <c r="I5926" s="141"/>
      <c r="J5926" s="141"/>
      <c r="K5926" s="141"/>
    </row>
    <row r="5927" spans="1:11" x14ac:dyDescent="0.25">
      <c r="A5927" s="148"/>
      <c r="B5927" s="148"/>
      <c r="C5927" s="148"/>
      <c r="D5927" s="148"/>
      <c r="E5927" s="141"/>
      <c r="F5927" s="141"/>
      <c r="G5927" s="141"/>
      <c r="H5927" s="141"/>
      <c r="I5927" s="141"/>
      <c r="J5927" s="141"/>
      <c r="K5927" s="141"/>
    </row>
    <row r="5928" spans="1:11" x14ac:dyDescent="0.25">
      <c r="A5928" s="148"/>
      <c r="B5928" s="148"/>
      <c r="C5928" s="148"/>
      <c r="D5928" s="148"/>
      <c r="E5928" s="141"/>
      <c r="F5928" s="141"/>
      <c r="G5928" s="141"/>
      <c r="H5928" s="141"/>
      <c r="I5928" s="141"/>
      <c r="J5928" s="141"/>
      <c r="K5928" s="141"/>
    </row>
    <row r="5929" spans="1:11" x14ac:dyDescent="0.25">
      <c r="A5929" s="148"/>
      <c r="B5929" s="148"/>
      <c r="C5929" s="148"/>
      <c r="D5929" s="148"/>
      <c r="E5929" s="141"/>
      <c r="F5929" s="141"/>
      <c r="G5929" s="141"/>
      <c r="H5929" s="141"/>
      <c r="I5929" s="141"/>
      <c r="J5929" s="141"/>
      <c r="K5929" s="141"/>
    </row>
    <row r="5930" spans="1:11" x14ac:dyDescent="0.25">
      <c r="A5930" s="148"/>
      <c r="B5930" s="148"/>
      <c r="C5930" s="148"/>
      <c r="D5930" s="148"/>
      <c r="E5930" s="141"/>
      <c r="F5930" s="141"/>
      <c r="G5930" s="141"/>
      <c r="H5930" s="141"/>
      <c r="I5930" s="141"/>
      <c r="J5930" s="141"/>
      <c r="K5930" s="141"/>
    </row>
    <row r="5931" spans="1:11" x14ac:dyDescent="0.25">
      <c r="A5931" s="148"/>
      <c r="B5931" s="148"/>
      <c r="C5931" s="148"/>
      <c r="D5931" s="148"/>
      <c r="E5931" s="141"/>
      <c r="F5931" s="141"/>
      <c r="G5931" s="141"/>
      <c r="H5931" s="141"/>
      <c r="I5931" s="141"/>
      <c r="J5931" s="141"/>
      <c r="K5931" s="141"/>
    </row>
    <row r="5932" spans="1:11" x14ac:dyDescent="0.25">
      <c r="A5932" s="148"/>
      <c r="B5932" s="148"/>
      <c r="C5932" s="148"/>
      <c r="D5932" s="148"/>
      <c r="E5932" s="141"/>
      <c r="F5932" s="141"/>
      <c r="G5932" s="141"/>
      <c r="H5932" s="141"/>
      <c r="I5932" s="141"/>
      <c r="J5932" s="141"/>
      <c r="K5932" s="141"/>
    </row>
    <row r="5933" spans="1:11" x14ac:dyDescent="0.25">
      <c r="A5933" s="148"/>
      <c r="B5933" s="148"/>
      <c r="C5933" s="148"/>
      <c r="D5933" s="148"/>
      <c r="E5933" s="141"/>
      <c r="F5933" s="141"/>
      <c r="G5933" s="141"/>
      <c r="H5933" s="141"/>
      <c r="I5933" s="141"/>
      <c r="J5933" s="141"/>
      <c r="K5933" s="141"/>
    </row>
    <row r="5934" spans="1:11" x14ac:dyDescent="0.25">
      <c r="A5934" s="148"/>
      <c r="B5934" s="148"/>
      <c r="C5934" s="148"/>
      <c r="D5934" s="148"/>
      <c r="E5934" s="141"/>
      <c r="F5934" s="141"/>
      <c r="G5934" s="141"/>
      <c r="H5934" s="141"/>
      <c r="I5934" s="141"/>
      <c r="J5934" s="141"/>
      <c r="K5934" s="141"/>
    </row>
    <row r="5935" spans="1:11" x14ac:dyDescent="0.25">
      <c r="A5935" s="148"/>
      <c r="B5935" s="148"/>
      <c r="C5935" s="148"/>
      <c r="D5935" s="148"/>
      <c r="E5935" s="141"/>
      <c r="F5935" s="141"/>
      <c r="G5935" s="141"/>
      <c r="H5935" s="141"/>
      <c r="I5935" s="141"/>
      <c r="J5935" s="141"/>
      <c r="K5935" s="141"/>
    </row>
    <row r="5936" spans="1:11" x14ac:dyDescent="0.25">
      <c r="A5936" s="148"/>
      <c r="B5936" s="148"/>
      <c r="C5936" s="148"/>
      <c r="D5936" s="148"/>
      <c r="E5936" s="141"/>
      <c r="F5936" s="141"/>
      <c r="G5936" s="141"/>
      <c r="H5936" s="141"/>
      <c r="I5936" s="141"/>
      <c r="J5936" s="141"/>
      <c r="K5936" s="141"/>
    </row>
    <row r="5937" spans="1:11" x14ac:dyDescent="0.25">
      <c r="A5937" s="148"/>
      <c r="B5937" s="148"/>
      <c r="C5937" s="148"/>
      <c r="D5937" s="148"/>
      <c r="E5937" s="141"/>
      <c r="F5937" s="141"/>
      <c r="G5937" s="141"/>
      <c r="H5937" s="141"/>
      <c r="I5937" s="141"/>
      <c r="J5937" s="141"/>
      <c r="K5937" s="141"/>
    </row>
    <row r="5938" spans="1:11" x14ac:dyDescent="0.25">
      <c r="A5938" s="148"/>
      <c r="B5938" s="148"/>
      <c r="C5938" s="148"/>
      <c r="D5938" s="148"/>
      <c r="E5938" s="141"/>
      <c r="F5938" s="141"/>
      <c r="G5938" s="141"/>
      <c r="H5938" s="141"/>
      <c r="I5938" s="141"/>
      <c r="J5938" s="141"/>
      <c r="K5938" s="141"/>
    </row>
    <row r="5939" spans="1:11" x14ac:dyDescent="0.25">
      <c r="A5939" s="148"/>
      <c r="B5939" s="148"/>
      <c r="C5939" s="148"/>
      <c r="D5939" s="148"/>
      <c r="E5939" s="141"/>
      <c r="F5939" s="141"/>
      <c r="G5939" s="141"/>
      <c r="H5939" s="141"/>
      <c r="I5939" s="141"/>
      <c r="J5939" s="141"/>
      <c r="K5939" s="141"/>
    </row>
    <row r="5940" spans="1:11" x14ac:dyDescent="0.25">
      <c r="A5940" s="148"/>
      <c r="B5940" s="148"/>
      <c r="C5940" s="148"/>
      <c r="D5940" s="148"/>
      <c r="E5940" s="141"/>
      <c r="F5940" s="141"/>
      <c r="G5940" s="141"/>
      <c r="H5940" s="141"/>
      <c r="I5940" s="141"/>
      <c r="J5940" s="141"/>
      <c r="K5940" s="141"/>
    </row>
    <row r="5941" spans="1:11" x14ac:dyDescent="0.25">
      <c r="A5941" s="148"/>
      <c r="B5941" s="148"/>
      <c r="C5941" s="148"/>
      <c r="D5941" s="148"/>
      <c r="E5941" s="141"/>
      <c r="F5941" s="141"/>
      <c r="G5941" s="141"/>
      <c r="H5941" s="141"/>
      <c r="I5941" s="141"/>
      <c r="J5941" s="141"/>
      <c r="K5941" s="141"/>
    </row>
    <row r="5942" spans="1:11" x14ac:dyDescent="0.25">
      <c r="A5942" s="148"/>
      <c r="B5942" s="148"/>
      <c r="C5942" s="148"/>
      <c r="D5942" s="148"/>
      <c r="E5942" s="141"/>
      <c r="F5942" s="141"/>
      <c r="G5942" s="141"/>
      <c r="H5942" s="141"/>
      <c r="I5942" s="141"/>
      <c r="J5942" s="141"/>
      <c r="K5942" s="141"/>
    </row>
    <row r="5943" spans="1:11" x14ac:dyDescent="0.25">
      <c r="A5943" s="148"/>
      <c r="B5943" s="148"/>
      <c r="C5943" s="148"/>
      <c r="D5943" s="148"/>
      <c r="E5943" s="141"/>
      <c r="F5943" s="141"/>
      <c r="G5943" s="141"/>
      <c r="H5943" s="141"/>
      <c r="I5943" s="141"/>
      <c r="J5943" s="141"/>
      <c r="K5943" s="141"/>
    </row>
    <row r="5944" spans="1:11" x14ac:dyDescent="0.25">
      <c r="A5944" s="148"/>
      <c r="B5944" s="148"/>
      <c r="C5944" s="148"/>
      <c r="D5944" s="148"/>
      <c r="E5944" s="141"/>
      <c r="F5944" s="141"/>
      <c r="G5944" s="141"/>
      <c r="H5944" s="141"/>
      <c r="I5944" s="141"/>
      <c r="J5944" s="141"/>
      <c r="K5944" s="141"/>
    </row>
    <row r="5945" spans="1:11" x14ac:dyDescent="0.25">
      <c r="A5945" s="148"/>
      <c r="B5945" s="148"/>
      <c r="C5945" s="148"/>
      <c r="D5945" s="148"/>
      <c r="E5945" s="141"/>
      <c r="F5945" s="141"/>
      <c r="G5945" s="141"/>
      <c r="H5945" s="141"/>
      <c r="I5945" s="141"/>
      <c r="J5945" s="141"/>
      <c r="K5945" s="141"/>
    </row>
    <row r="5946" spans="1:11" x14ac:dyDescent="0.25">
      <c r="A5946" s="148"/>
      <c r="B5946" s="148"/>
      <c r="C5946" s="148"/>
      <c r="D5946" s="148"/>
      <c r="E5946" s="141"/>
      <c r="F5946" s="141"/>
      <c r="G5946" s="141"/>
      <c r="H5946" s="141"/>
      <c r="I5946" s="141"/>
      <c r="J5946" s="141"/>
      <c r="K5946" s="141"/>
    </row>
    <row r="5947" spans="1:11" x14ac:dyDescent="0.25">
      <c r="A5947" s="148"/>
      <c r="B5947" s="148"/>
      <c r="C5947" s="148"/>
      <c r="D5947" s="148"/>
      <c r="E5947" s="141"/>
      <c r="F5947" s="141"/>
      <c r="G5947" s="141"/>
      <c r="H5947" s="141"/>
      <c r="I5947" s="141"/>
      <c r="J5947" s="141"/>
      <c r="K5947" s="141"/>
    </row>
    <row r="5948" spans="1:11" x14ac:dyDescent="0.25">
      <c r="A5948" s="148"/>
      <c r="B5948" s="148"/>
      <c r="C5948" s="148"/>
      <c r="D5948" s="148"/>
      <c r="E5948" s="141"/>
      <c r="F5948" s="141"/>
      <c r="G5948" s="141"/>
      <c r="H5948" s="141"/>
      <c r="I5948" s="141"/>
      <c r="J5948" s="141"/>
      <c r="K5948" s="141"/>
    </row>
    <row r="5949" spans="1:11" x14ac:dyDescent="0.25">
      <c r="A5949" s="148"/>
      <c r="B5949" s="148"/>
      <c r="C5949" s="148"/>
      <c r="D5949" s="148"/>
      <c r="E5949" s="141"/>
      <c r="F5949" s="141"/>
      <c r="G5949" s="141"/>
      <c r="H5949" s="141"/>
      <c r="I5949" s="141"/>
      <c r="J5949" s="141"/>
      <c r="K5949" s="141"/>
    </row>
    <row r="5950" spans="1:11" x14ac:dyDescent="0.25">
      <c r="A5950" s="148"/>
      <c r="B5950" s="148"/>
      <c r="C5950" s="148"/>
      <c r="D5950" s="148"/>
      <c r="E5950" s="141"/>
      <c r="F5950" s="141"/>
      <c r="G5950" s="141"/>
      <c r="H5950" s="141"/>
      <c r="I5950" s="141"/>
      <c r="J5950" s="141"/>
      <c r="K5950" s="141"/>
    </row>
    <row r="5951" spans="1:11" x14ac:dyDescent="0.25">
      <c r="A5951" s="148"/>
      <c r="B5951" s="148"/>
      <c r="C5951" s="148"/>
      <c r="D5951" s="148"/>
      <c r="E5951" s="141"/>
      <c r="F5951" s="141"/>
      <c r="G5951" s="141"/>
      <c r="H5951" s="141"/>
      <c r="I5951" s="141"/>
      <c r="J5951" s="141"/>
      <c r="K5951" s="141"/>
    </row>
    <row r="5952" spans="1:11" x14ac:dyDescent="0.25">
      <c r="A5952" s="148"/>
      <c r="B5952" s="148"/>
      <c r="C5952" s="148"/>
      <c r="D5952" s="148"/>
      <c r="E5952" s="141"/>
      <c r="F5952" s="141"/>
      <c r="G5952" s="141"/>
      <c r="H5952" s="141"/>
      <c r="I5952" s="141"/>
      <c r="J5952" s="141"/>
      <c r="K5952" s="141"/>
    </row>
    <row r="5953" spans="1:11" x14ac:dyDescent="0.25">
      <c r="A5953" s="148"/>
      <c r="B5953" s="148"/>
      <c r="C5953" s="148"/>
      <c r="D5953" s="148"/>
      <c r="E5953" s="141"/>
      <c r="F5953" s="141"/>
      <c r="G5953" s="141"/>
      <c r="H5953" s="141"/>
      <c r="I5953" s="141"/>
      <c r="J5953" s="141"/>
      <c r="K5953" s="141"/>
    </row>
    <row r="5954" spans="1:11" x14ac:dyDescent="0.25">
      <c r="A5954" s="148"/>
      <c r="B5954" s="148"/>
      <c r="C5954" s="148"/>
      <c r="D5954" s="148"/>
      <c r="E5954" s="141"/>
      <c r="F5954" s="141"/>
      <c r="G5954" s="141"/>
      <c r="H5954" s="141"/>
      <c r="I5954" s="141"/>
      <c r="J5954" s="141"/>
      <c r="K5954" s="141"/>
    </row>
    <row r="5955" spans="1:11" x14ac:dyDescent="0.25">
      <c r="A5955" s="148"/>
      <c r="B5955" s="148"/>
      <c r="C5955" s="148"/>
      <c r="D5955" s="148"/>
      <c r="E5955" s="141"/>
      <c r="F5955" s="141"/>
      <c r="G5955" s="141"/>
      <c r="H5955" s="141"/>
      <c r="I5955" s="141"/>
      <c r="J5955" s="141"/>
      <c r="K5955" s="141"/>
    </row>
    <row r="5956" spans="1:11" x14ac:dyDescent="0.25">
      <c r="A5956" s="148"/>
      <c r="B5956" s="148"/>
      <c r="C5956" s="148"/>
      <c r="D5956" s="148"/>
      <c r="E5956" s="141"/>
      <c r="F5956" s="141"/>
      <c r="G5956" s="141"/>
      <c r="H5956" s="141"/>
      <c r="I5956" s="141"/>
      <c r="J5956" s="141"/>
      <c r="K5956" s="141"/>
    </row>
    <row r="5957" spans="1:11" x14ac:dyDescent="0.25">
      <c r="A5957" s="148"/>
      <c r="B5957" s="148"/>
      <c r="C5957" s="148"/>
      <c r="D5957" s="148"/>
      <c r="E5957" s="141"/>
      <c r="F5957" s="141"/>
      <c r="G5957" s="141"/>
      <c r="H5957" s="141"/>
      <c r="I5957" s="141"/>
      <c r="J5957" s="141"/>
      <c r="K5957" s="141"/>
    </row>
    <row r="5958" spans="1:11" x14ac:dyDescent="0.25">
      <c r="A5958" s="148"/>
      <c r="B5958" s="148"/>
      <c r="C5958" s="148"/>
      <c r="D5958" s="148"/>
      <c r="E5958" s="141"/>
      <c r="F5958" s="141"/>
      <c r="G5958" s="141"/>
      <c r="H5958" s="141"/>
      <c r="I5958" s="141"/>
      <c r="J5958" s="141"/>
      <c r="K5958" s="141"/>
    </row>
    <row r="5959" spans="1:11" x14ac:dyDescent="0.25">
      <c r="A5959" s="148"/>
      <c r="B5959" s="148"/>
      <c r="C5959" s="148"/>
      <c r="D5959" s="148"/>
      <c r="E5959" s="141"/>
      <c r="F5959" s="141"/>
      <c r="G5959" s="141"/>
      <c r="H5959" s="141"/>
      <c r="I5959" s="141"/>
      <c r="J5959" s="141"/>
      <c r="K5959" s="141"/>
    </row>
    <row r="5960" spans="1:11" x14ac:dyDescent="0.25">
      <c r="A5960" s="148"/>
      <c r="B5960" s="148"/>
      <c r="C5960" s="148"/>
      <c r="D5960" s="148"/>
      <c r="E5960" s="141"/>
      <c r="F5960" s="141"/>
      <c r="G5960" s="141"/>
      <c r="H5960" s="141"/>
      <c r="I5960" s="141"/>
      <c r="J5960" s="141"/>
      <c r="K5960" s="141"/>
    </row>
    <row r="5961" spans="1:11" x14ac:dyDescent="0.25">
      <c r="A5961" s="148"/>
      <c r="B5961" s="148"/>
      <c r="C5961" s="148"/>
      <c r="D5961" s="148"/>
      <c r="E5961" s="141"/>
      <c r="F5961" s="141"/>
      <c r="G5961" s="141"/>
      <c r="H5961" s="141"/>
      <c r="I5961" s="141"/>
      <c r="J5961" s="141"/>
      <c r="K5961" s="141"/>
    </row>
    <row r="5962" spans="1:11" x14ac:dyDescent="0.25">
      <c r="A5962" s="148"/>
      <c r="B5962" s="148"/>
      <c r="C5962" s="148"/>
      <c r="D5962" s="148"/>
      <c r="E5962" s="141"/>
      <c r="F5962" s="141"/>
      <c r="G5962" s="141"/>
      <c r="H5962" s="141"/>
      <c r="I5962" s="141"/>
      <c r="J5962" s="141"/>
      <c r="K5962" s="141"/>
    </row>
    <row r="5963" spans="1:11" x14ac:dyDescent="0.25">
      <c r="A5963" s="148"/>
      <c r="B5963" s="148"/>
      <c r="C5963" s="148"/>
      <c r="D5963" s="148"/>
      <c r="E5963" s="141"/>
      <c r="F5963" s="141"/>
      <c r="G5963" s="141"/>
      <c r="H5963" s="141"/>
      <c r="I5963" s="141"/>
      <c r="J5963" s="141"/>
      <c r="K5963" s="141"/>
    </row>
    <row r="5964" spans="1:11" x14ac:dyDescent="0.25">
      <c r="A5964" s="148"/>
      <c r="B5964" s="148"/>
      <c r="C5964" s="148"/>
      <c r="D5964" s="148"/>
      <c r="E5964" s="141"/>
      <c r="F5964" s="141"/>
      <c r="G5964" s="141"/>
      <c r="H5964" s="141"/>
      <c r="I5964" s="141"/>
      <c r="J5964" s="141"/>
      <c r="K5964" s="141"/>
    </row>
    <row r="5965" spans="1:11" x14ac:dyDescent="0.25">
      <c r="A5965" s="148"/>
      <c r="B5965" s="148"/>
      <c r="C5965" s="148"/>
      <c r="D5965" s="148"/>
      <c r="E5965" s="141"/>
      <c r="F5965" s="141"/>
      <c r="G5965" s="141"/>
      <c r="H5965" s="141"/>
      <c r="I5965" s="141"/>
      <c r="J5965" s="141"/>
      <c r="K5965" s="141"/>
    </row>
    <row r="5966" spans="1:11" x14ac:dyDescent="0.25">
      <c r="A5966" s="148"/>
      <c r="B5966" s="148"/>
      <c r="C5966" s="148"/>
      <c r="D5966" s="148"/>
      <c r="E5966" s="141"/>
      <c r="F5966" s="141"/>
      <c r="G5966" s="141"/>
      <c r="H5966" s="141"/>
      <c r="I5966" s="141"/>
      <c r="J5966" s="141"/>
      <c r="K5966" s="141"/>
    </row>
    <row r="5967" spans="1:11" x14ac:dyDescent="0.25">
      <c r="A5967" s="148"/>
      <c r="B5967" s="148"/>
      <c r="C5967" s="148"/>
      <c r="D5967" s="148"/>
      <c r="E5967" s="141"/>
      <c r="F5967" s="141"/>
      <c r="G5967" s="141"/>
      <c r="H5967" s="141"/>
      <c r="I5967" s="141"/>
      <c r="J5967" s="141"/>
      <c r="K5967" s="141"/>
    </row>
    <row r="5968" spans="1:11" x14ac:dyDescent="0.25">
      <c r="A5968" s="148"/>
      <c r="B5968" s="148"/>
      <c r="C5968" s="148"/>
      <c r="D5968" s="148"/>
      <c r="E5968" s="141"/>
      <c r="F5968" s="141"/>
      <c r="G5968" s="141"/>
      <c r="H5968" s="141"/>
      <c r="I5968" s="141"/>
      <c r="J5968" s="141"/>
      <c r="K5968" s="141"/>
    </row>
    <row r="5969" spans="1:11" x14ac:dyDescent="0.25">
      <c r="A5969" s="148"/>
      <c r="B5969" s="148"/>
      <c r="C5969" s="148"/>
      <c r="D5969" s="148"/>
      <c r="E5969" s="141"/>
      <c r="F5969" s="141"/>
      <c r="G5969" s="141"/>
      <c r="H5969" s="141"/>
      <c r="I5969" s="141"/>
      <c r="J5969" s="141"/>
      <c r="K5969" s="141"/>
    </row>
    <row r="5970" spans="1:11" x14ac:dyDescent="0.25">
      <c r="A5970" s="148"/>
      <c r="B5970" s="148"/>
      <c r="C5970" s="148"/>
      <c r="D5970" s="148"/>
      <c r="E5970" s="141"/>
      <c r="F5970" s="141"/>
      <c r="G5970" s="141"/>
      <c r="H5970" s="141"/>
      <c r="I5970" s="141"/>
      <c r="J5970" s="141"/>
      <c r="K5970" s="141"/>
    </row>
    <row r="5971" spans="1:11" x14ac:dyDescent="0.25">
      <c r="A5971" s="148"/>
      <c r="B5971" s="148"/>
      <c r="C5971" s="148"/>
      <c r="D5971" s="148"/>
      <c r="E5971" s="141"/>
      <c r="F5971" s="141"/>
      <c r="G5971" s="141"/>
      <c r="H5971" s="141"/>
      <c r="I5971" s="141"/>
      <c r="J5971" s="141"/>
      <c r="K5971" s="141"/>
    </row>
    <row r="5972" spans="1:11" x14ac:dyDescent="0.25">
      <c r="A5972" s="148"/>
      <c r="B5972" s="148"/>
      <c r="C5972" s="148"/>
      <c r="D5972" s="148"/>
      <c r="E5972" s="141"/>
      <c r="F5972" s="141"/>
      <c r="G5972" s="141"/>
      <c r="H5972" s="141"/>
      <c r="I5972" s="141"/>
      <c r="J5972" s="141"/>
      <c r="K5972" s="141"/>
    </row>
    <row r="5973" spans="1:11" x14ac:dyDescent="0.25">
      <c r="A5973" s="148"/>
      <c r="B5973" s="148"/>
      <c r="C5973" s="148"/>
      <c r="D5973" s="148"/>
      <c r="E5973" s="141"/>
      <c r="F5973" s="141"/>
      <c r="G5973" s="141"/>
      <c r="H5973" s="141"/>
      <c r="I5973" s="141"/>
      <c r="J5973" s="141"/>
      <c r="K5973" s="141"/>
    </row>
    <row r="5974" spans="1:11" x14ac:dyDescent="0.25">
      <c r="A5974" s="148"/>
      <c r="B5974" s="148"/>
      <c r="C5974" s="148"/>
      <c r="D5974" s="148"/>
      <c r="E5974" s="141"/>
      <c r="F5974" s="141"/>
      <c r="G5974" s="141"/>
      <c r="H5974" s="141"/>
      <c r="I5974" s="141"/>
      <c r="J5974" s="141"/>
      <c r="K5974" s="141"/>
    </row>
    <row r="5975" spans="1:11" x14ac:dyDescent="0.25">
      <c r="A5975" s="148"/>
      <c r="B5975" s="148"/>
      <c r="C5975" s="148"/>
      <c r="D5975" s="148"/>
      <c r="E5975" s="141"/>
      <c r="F5975" s="141"/>
      <c r="G5975" s="141"/>
      <c r="H5975" s="141"/>
      <c r="I5975" s="141"/>
      <c r="J5975" s="141"/>
      <c r="K5975" s="141"/>
    </row>
    <row r="5976" spans="1:11" x14ac:dyDescent="0.25">
      <c r="A5976" s="148"/>
      <c r="B5976" s="148"/>
      <c r="C5976" s="148"/>
      <c r="D5976" s="148"/>
      <c r="E5976" s="141"/>
      <c r="F5976" s="141"/>
      <c r="G5976" s="141"/>
      <c r="H5976" s="141"/>
      <c r="I5976" s="141"/>
      <c r="J5976" s="141"/>
      <c r="K5976" s="141"/>
    </row>
    <row r="5977" spans="1:11" x14ac:dyDescent="0.25">
      <c r="A5977" s="148"/>
      <c r="B5977" s="148"/>
      <c r="C5977" s="148"/>
      <c r="D5977" s="148"/>
      <c r="E5977" s="141"/>
      <c r="F5977" s="141"/>
      <c r="G5977" s="141"/>
      <c r="H5977" s="141"/>
      <c r="I5977" s="141"/>
      <c r="J5977" s="141"/>
      <c r="K5977" s="141"/>
    </row>
    <row r="5978" spans="1:11" x14ac:dyDescent="0.25">
      <c r="A5978" s="148"/>
      <c r="B5978" s="148"/>
      <c r="C5978" s="148"/>
      <c r="D5978" s="148"/>
      <c r="E5978" s="141"/>
      <c r="F5978" s="141"/>
      <c r="G5978" s="141"/>
      <c r="H5978" s="141"/>
      <c r="I5978" s="141"/>
      <c r="J5978" s="141"/>
      <c r="K5978" s="141"/>
    </row>
    <row r="5979" spans="1:11" x14ac:dyDescent="0.25">
      <c r="A5979" s="148"/>
      <c r="B5979" s="148"/>
      <c r="C5979" s="148"/>
      <c r="D5979" s="148"/>
      <c r="E5979" s="141"/>
      <c r="F5979" s="141"/>
      <c r="G5979" s="141"/>
      <c r="H5979" s="141"/>
      <c r="I5979" s="141"/>
      <c r="J5979" s="141"/>
      <c r="K5979" s="141"/>
    </row>
    <row r="5980" spans="1:11" x14ac:dyDescent="0.25">
      <c r="A5980" s="148"/>
      <c r="B5980" s="148"/>
      <c r="C5980" s="148"/>
      <c r="D5980" s="148"/>
      <c r="E5980" s="141"/>
      <c r="F5980" s="141"/>
      <c r="G5980" s="141"/>
      <c r="H5980" s="141"/>
      <c r="I5980" s="141"/>
      <c r="J5980" s="141"/>
      <c r="K5980" s="141"/>
    </row>
    <row r="5981" spans="1:11" x14ac:dyDescent="0.25">
      <c r="A5981" s="148"/>
      <c r="B5981" s="148"/>
      <c r="C5981" s="148"/>
      <c r="D5981" s="148"/>
      <c r="E5981" s="141"/>
      <c r="F5981" s="141"/>
      <c r="G5981" s="141"/>
      <c r="H5981" s="141"/>
      <c r="I5981" s="141"/>
      <c r="J5981" s="141"/>
      <c r="K5981" s="141"/>
    </row>
    <row r="5982" spans="1:11" x14ac:dyDescent="0.25">
      <c r="A5982" s="148"/>
      <c r="B5982" s="148"/>
      <c r="C5982" s="148"/>
      <c r="D5982" s="148"/>
      <c r="E5982" s="141"/>
      <c r="F5982" s="141"/>
      <c r="G5982" s="141"/>
      <c r="H5982" s="141"/>
      <c r="I5982" s="141"/>
      <c r="J5982" s="141"/>
      <c r="K5982" s="141"/>
    </row>
    <row r="5983" spans="1:11" x14ac:dyDescent="0.25">
      <c r="A5983" s="148"/>
      <c r="B5983" s="148"/>
      <c r="C5983" s="148"/>
      <c r="D5983" s="148"/>
      <c r="E5983" s="141"/>
      <c r="F5983" s="141"/>
      <c r="G5983" s="141"/>
      <c r="H5983" s="141"/>
      <c r="I5983" s="141"/>
      <c r="J5983" s="141"/>
      <c r="K5983" s="141"/>
    </row>
    <row r="5984" spans="1:11" x14ac:dyDescent="0.25">
      <c r="A5984" s="148"/>
      <c r="B5984" s="148"/>
      <c r="C5984" s="148"/>
      <c r="D5984" s="148"/>
      <c r="E5984" s="141"/>
      <c r="F5984" s="141"/>
      <c r="G5984" s="141"/>
      <c r="H5984" s="141"/>
      <c r="I5984" s="141"/>
      <c r="J5984" s="141"/>
      <c r="K5984" s="141"/>
    </row>
    <row r="5985" spans="1:11" x14ac:dyDescent="0.25">
      <c r="A5985" s="148"/>
      <c r="B5985" s="148"/>
      <c r="C5985" s="148"/>
      <c r="D5985" s="148"/>
      <c r="E5985" s="141"/>
      <c r="F5985" s="141"/>
      <c r="G5985" s="141"/>
      <c r="H5985" s="141"/>
      <c r="I5985" s="141"/>
      <c r="J5985" s="141"/>
      <c r="K5985" s="141"/>
    </row>
    <row r="5986" spans="1:11" x14ac:dyDescent="0.25">
      <c r="A5986" s="148"/>
      <c r="B5986" s="148"/>
      <c r="C5986" s="148"/>
      <c r="D5986" s="148"/>
      <c r="E5986" s="141"/>
      <c r="F5986" s="141"/>
      <c r="G5986" s="141"/>
      <c r="H5986" s="141"/>
      <c r="I5986" s="141"/>
      <c r="J5986" s="141"/>
      <c r="K5986" s="141"/>
    </row>
    <row r="5987" spans="1:11" x14ac:dyDescent="0.25">
      <c r="A5987" s="148"/>
      <c r="B5987" s="148"/>
      <c r="C5987" s="148"/>
      <c r="D5987" s="148"/>
      <c r="E5987" s="141"/>
      <c r="F5987" s="141"/>
      <c r="G5987" s="141"/>
      <c r="H5987" s="141"/>
      <c r="I5987" s="141"/>
      <c r="J5987" s="141"/>
      <c r="K5987" s="141"/>
    </row>
    <row r="5988" spans="1:11" x14ac:dyDescent="0.25">
      <c r="A5988" s="148"/>
      <c r="B5988" s="148"/>
      <c r="C5988" s="148"/>
      <c r="D5988" s="148"/>
      <c r="E5988" s="141"/>
      <c r="F5988" s="141"/>
      <c r="G5988" s="141"/>
      <c r="H5988" s="141"/>
      <c r="I5988" s="141"/>
      <c r="J5988" s="141"/>
      <c r="K5988" s="141"/>
    </row>
    <row r="5989" spans="1:11" x14ac:dyDescent="0.25">
      <c r="A5989" s="148"/>
      <c r="B5989" s="148"/>
      <c r="C5989" s="148"/>
      <c r="D5989" s="148"/>
      <c r="E5989" s="141"/>
      <c r="F5989" s="141"/>
      <c r="G5989" s="141"/>
      <c r="H5989" s="141"/>
      <c r="I5989" s="141"/>
      <c r="J5989" s="141"/>
      <c r="K5989" s="141"/>
    </row>
    <row r="5990" spans="1:11" x14ac:dyDescent="0.25">
      <c r="A5990" s="148"/>
      <c r="B5990" s="148"/>
      <c r="C5990" s="148"/>
      <c r="D5990" s="148"/>
      <c r="E5990" s="141"/>
      <c r="F5990" s="141"/>
      <c r="G5990" s="141"/>
      <c r="H5990" s="141"/>
      <c r="I5990" s="141"/>
      <c r="J5990" s="141"/>
      <c r="K5990" s="141"/>
    </row>
    <row r="5991" spans="1:11" x14ac:dyDescent="0.25">
      <c r="A5991" s="148"/>
      <c r="B5991" s="148"/>
      <c r="C5991" s="148"/>
      <c r="D5991" s="148"/>
      <c r="E5991" s="141"/>
      <c r="F5991" s="141"/>
      <c r="G5991" s="141"/>
      <c r="H5991" s="141"/>
      <c r="I5991" s="141"/>
      <c r="J5991" s="141"/>
      <c r="K5991" s="141"/>
    </row>
    <row r="5992" spans="1:11" x14ac:dyDescent="0.25">
      <c r="A5992" s="148"/>
      <c r="B5992" s="148"/>
      <c r="C5992" s="148"/>
      <c r="D5992" s="148"/>
      <c r="E5992" s="141"/>
      <c r="F5992" s="141"/>
      <c r="G5992" s="141"/>
      <c r="H5992" s="141"/>
      <c r="I5992" s="141"/>
      <c r="J5992" s="141"/>
      <c r="K5992" s="141"/>
    </row>
    <row r="5993" spans="1:11" x14ac:dyDescent="0.25">
      <c r="A5993" s="148"/>
      <c r="B5993" s="148"/>
      <c r="C5993" s="148"/>
      <c r="D5993" s="148"/>
      <c r="E5993" s="141"/>
      <c r="F5993" s="141"/>
      <c r="G5993" s="141"/>
      <c r="H5993" s="141"/>
      <c r="I5993" s="141"/>
      <c r="J5993" s="141"/>
      <c r="K5993" s="141"/>
    </row>
    <row r="5994" spans="1:11" x14ac:dyDescent="0.25">
      <c r="A5994" s="148"/>
      <c r="B5994" s="148"/>
      <c r="C5994" s="148"/>
      <c r="D5994" s="148"/>
      <c r="E5994" s="141"/>
      <c r="F5994" s="141"/>
      <c r="G5994" s="141"/>
      <c r="H5994" s="141"/>
      <c r="I5994" s="141"/>
      <c r="J5994" s="141"/>
      <c r="K5994" s="141"/>
    </row>
    <row r="5995" spans="1:11" x14ac:dyDescent="0.25">
      <c r="A5995" s="148"/>
      <c r="B5995" s="148"/>
      <c r="C5995" s="148"/>
      <c r="D5995" s="148"/>
      <c r="E5995" s="141"/>
      <c r="F5995" s="141"/>
      <c r="G5995" s="141"/>
      <c r="H5995" s="141"/>
      <c r="I5995" s="141"/>
      <c r="J5995" s="141"/>
      <c r="K5995" s="141"/>
    </row>
    <row r="5996" spans="1:11" x14ac:dyDescent="0.25">
      <c r="A5996" s="148"/>
      <c r="B5996" s="148"/>
      <c r="C5996" s="148"/>
      <c r="D5996" s="148"/>
      <c r="E5996" s="141"/>
      <c r="F5996" s="141"/>
      <c r="G5996" s="141"/>
      <c r="H5996" s="141"/>
      <c r="I5996" s="141"/>
      <c r="J5996" s="141"/>
      <c r="K5996" s="141"/>
    </row>
    <row r="5997" spans="1:11" x14ac:dyDescent="0.25">
      <c r="A5997" s="148"/>
      <c r="B5997" s="148"/>
      <c r="C5997" s="148"/>
      <c r="D5997" s="148"/>
      <c r="E5997" s="141"/>
      <c r="F5997" s="141"/>
      <c r="G5997" s="141"/>
      <c r="H5997" s="141"/>
      <c r="I5997" s="141"/>
      <c r="J5997" s="141"/>
      <c r="K5997" s="141"/>
    </row>
    <row r="5998" spans="1:11" x14ac:dyDescent="0.25">
      <c r="A5998" s="148"/>
      <c r="B5998" s="148"/>
      <c r="C5998" s="148"/>
      <c r="D5998" s="148"/>
      <c r="E5998" s="141"/>
      <c r="F5998" s="141"/>
      <c r="G5998" s="141"/>
      <c r="H5998" s="141"/>
      <c r="I5998" s="141"/>
      <c r="J5998" s="141"/>
      <c r="K5998" s="141"/>
    </row>
    <row r="5999" spans="1:11" x14ac:dyDescent="0.25">
      <c r="A5999" s="148"/>
      <c r="B5999" s="148"/>
      <c r="C5999" s="148"/>
      <c r="D5999" s="148"/>
      <c r="E5999" s="141"/>
      <c r="F5999" s="141"/>
      <c r="G5999" s="141"/>
      <c r="H5999" s="141"/>
      <c r="I5999" s="141"/>
      <c r="J5999" s="141"/>
      <c r="K5999" s="141"/>
    </row>
    <row r="6000" spans="1:11" x14ac:dyDescent="0.25">
      <c r="A6000" s="148"/>
      <c r="B6000" s="148"/>
      <c r="C6000" s="148"/>
      <c r="D6000" s="148"/>
      <c r="E6000" s="141"/>
      <c r="F6000" s="141"/>
      <c r="G6000" s="141"/>
      <c r="H6000" s="141"/>
      <c r="I6000" s="141"/>
      <c r="J6000" s="141"/>
      <c r="K6000" s="141"/>
    </row>
    <row r="6001" spans="1:11" x14ac:dyDescent="0.25">
      <c r="A6001" s="148"/>
      <c r="B6001" s="148"/>
      <c r="C6001" s="148"/>
      <c r="D6001" s="148"/>
      <c r="E6001" s="141"/>
      <c r="F6001" s="141"/>
      <c r="G6001" s="141"/>
      <c r="H6001" s="141"/>
      <c r="I6001" s="141"/>
      <c r="J6001" s="141"/>
      <c r="K6001" s="141"/>
    </row>
    <row r="6002" spans="1:11" x14ac:dyDescent="0.25">
      <c r="A6002" s="148"/>
      <c r="B6002" s="148"/>
      <c r="C6002" s="148"/>
      <c r="D6002" s="148"/>
      <c r="E6002" s="141"/>
      <c r="F6002" s="141"/>
      <c r="G6002" s="141"/>
      <c r="H6002" s="141"/>
      <c r="I6002" s="141"/>
      <c r="J6002" s="141"/>
      <c r="K6002" s="141"/>
    </row>
    <row r="6003" spans="1:11" x14ac:dyDescent="0.25">
      <c r="A6003" s="148"/>
      <c r="B6003" s="148"/>
      <c r="C6003" s="148"/>
      <c r="D6003" s="148"/>
      <c r="E6003" s="141"/>
      <c r="F6003" s="141"/>
      <c r="G6003" s="141"/>
      <c r="H6003" s="141"/>
      <c r="I6003" s="141"/>
      <c r="J6003" s="141"/>
      <c r="K6003" s="141"/>
    </row>
    <row r="6004" spans="1:11" x14ac:dyDescent="0.25">
      <c r="A6004" s="148"/>
      <c r="B6004" s="148"/>
      <c r="C6004" s="148"/>
      <c r="D6004" s="148"/>
      <c r="E6004" s="141"/>
      <c r="F6004" s="141"/>
      <c r="G6004" s="141"/>
      <c r="H6004" s="141"/>
      <c r="I6004" s="141"/>
      <c r="J6004" s="141"/>
      <c r="K6004" s="141"/>
    </row>
    <row r="6005" spans="1:11" x14ac:dyDescent="0.25">
      <c r="A6005" s="148"/>
      <c r="B6005" s="148"/>
      <c r="C6005" s="148"/>
      <c r="D6005" s="148"/>
      <c r="E6005" s="141"/>
      <c r="F6005" s="141"/>
      <c r="G6005" s="141"/>
      <c r="H6005" s="141"/>
      <c r="I6005" s="141"/>
      <c r="J6005" s="141"/>
      <c r="K6005" s="141"/>
    </row>
    <row r="6006" spans="1:11" x14ac:dyDescent="0.25">
      <c r="A6006" s="148"/>
      <c r="B6006" s="148"/>
      <c r="C6006" s="148"/>
      <c r="D6006" s="148"/>
      <c r="E6006" s="141"/>
      <c r="F6006" s="141"/>
      <c r="G6006" s="141"/>
      <c r="H6006" s="141"/>
      <c r="I6006" s="141"/>
      <c r="J6006" s="141"/>
      <c r="K6006" s="141"/>
    </row>
    <row r="6007" spans="1:11" x14ac:dyDescent="0.25">
      <c r="A6007" s="148"/>
      <c r="B6007" s="148"/>
      <c r="C6007" s="148"/>
      <c r="D6007" s="148"/>
      <c r="E6007" s="141"/>
      <c r="F6007" s="141"/>
      <c r="G6007" s="141"/>
      <c r="H6007" s="141"/>
      <c r="I6007" s="141"/>
      <c r="J6007" s="141"/>
      <c r="K6007" s="141"/>
    </row>
    <row r="6008" spans="1:11" x14ac:dyDescent="0.25">
      <c r="A6008" s="148"/>
      <c r="B6008" s="148"/>
      <c r="C6008" s="148"/>
      <c r="D6008" s="148"/>
      <c r="E6008" s="141"/>
      <c r="F6008" s="141"/>
      <c r="G6008" s="141"/>
      <c r="H6008" s="141"/>
      <c r="I6008" s="141"/>
      <c r="J6008" s="141"/>
      <c r="K6008" s="141"/>
    </row>
    <row r="6009" spans="1:11" x14ac:dyDescent="0.25">
      <c r="A6009" s="148"/>
      <c r="B6009" s="148"/>
      <c r="C6009" s="148"/>
      <c r="D6009" s="148"/>
      <c r="E6009" s="141"/>
      <c r="F6009" s="141"/>
      <c r="G6009" s="141"/>
      <c r="H6009" s="141"/>
      <c r="I6009" s="141"/>
      <c r="J6009" s="141"/>
      <c r="K6009" s="141"/>
    </row>
    <row r="6010" spans="1:11" x14ac:dyDescent="0.25">
      <c r="A6010" s="148"/>
      <c r="B6010" s="148"/>
      <c r="C6010" s="148"/>
      <c r="D6010" s="148"/>
      <c r="E6010" s="141"/>
      <c r="F6010" s="141"/>
      <c r="G6010" s="141"/>
      <c r="H6010" s="141"/>
      <c r="I6010" s="141"/>
      <c r="J6010" s="141"/>
      <c r="K6010" s="141"/>
    </row>
    <row r="6011" spans="1:11" x14ac:dyDescent="0.25">
      <c r="A6011" s="148"/>
      <c r="B6011" s="148"/>
      <c r="C6011" s="148"/>
      <c r="D6011" s="148"/>
      <c r="E6011" s="141"/>
      <c r="F6011" s="141"/>
      <c r="G6011" s="141"/>
      <c r="H6011" s="141"/>
      <c r="I6011" s="141"/>
      <c r="J6011" s="141"/>
      <c r="K6011" s="141"/>
    </row>
    <row r="6012" spans="1:11" x14ac:dyDescent="0.25">
      <c r="A6012" s="148"/>
      <c r="B6012" s="148"/>
      <c r="C6012" s="148"/>
      <c r="D6012" s="148"/>
      <c r="E6012" s="141"/>
      <c r="F6012" s="141"/>
      <c r="G6012" s="141"/>
      <c r="H6012" s="141"/>
      <c r="I6012" s="141"/>
      <c r="J6012" s="141"/>
      <c r="K6012" s="141"/>
    </row>
    <row r="6013" spans="1:11" x14ac:dyDescent="0.25">
      <c r="A6013" s="148"/>
      <c r="B6013" s="148"/>
      <c r="C6013" s="148"/>
      <c r="D6013" s="148"/>
      <c r="E6013" s="141"/>
      <c r="F6013" s="141"/>
      <c r="G6013" s="141"/>
      <c r="H6013" s="141"/>
      <c r="I6013" s="141"/>
      <c r="J6013" s="141"/>
      <c r="K6013" s="141"/>
    </row>
    <row r="6014" spans="1:11" x14ac:dyDescent="0.25">
      <c r="A6014" s="148"/>
      <c r="B6014" s="148"/>
      <c r="C6014" s="148"/>
      <c r="D6014" s="148"/>
      <c r="E6014" s="141"/>
      <c r="F6014" s="141"/>
      <c r="G6014" s="141"/>
      <c r="H6014" s="141"/>
      <c r="I6014" s="141"/>
      <c r="J6014" s="141"/>
      <c r="K6014" s="141"/>
    </row>
    <row r="6015" spans="1:11" x14ac:dyDescent="0.25">
      <c r="A6015" s="148"/>
      <c r="B6015" s="148"/>
      <c r="C6015" s="148"/>
      <c r="D6015" s="148"/>
      <c r="E6015" s="141"/>
      <c r="F6015" s="141"/>
      <c r="G6015" s="141"/>
      <c r="H6015" s="141"/>
      <c r="I6015" s="141"/>
      <c r="J6015" s="141"/>
      <c r="K6015" s="141"/>
    </row>
    <row r="6016" spans="1:11" x14ac:dyDescent="0.25">
      <c r="A6016" s="148"/>
      <c r="B6016" s="148"/>
      <c r="C6016" s="148"/>
      <c r="D6016" s="148"/>
      <c r="E6016" s="141"/>
      <c r="F6016" s="141"/>
      <c r="G6016" s="141"/>
      <c r="H6016" s="141"/>
      <c r="I6016" s="141"/>
      <c r="J6016" s="141"/>
      <c r="K6016" s="141"/>
    </row>
    <row r="6017" spans="1:11" x14ac:dyDescent="0.25">
      <c r="A6017" s="148"/>
      <c r="B6017" s="148"/>
      <c r="C6017" s="148"/>
      <c r="D6017" s="148"/>
      <c r="E6017" s="141"/>
      <c r="F6017" s="141"/>
      <c r="G6017" s="141"/>
      <c r="H6017" s="141"/>
      <c r="I6017" s="141"/>
      <c r="J6017" s="141"/>
      <c r="K6017" s="141"/>
    </row>
    <row r="6018" spans="1:11" x14ac:dyDescent="0.25">
      <c r="A6018" s="148"/>
      <c r="B6018" s="148"/>
      <c r="C6018" s="148"/>
      <c r="D6018" s="148"/>
      <c r="E6018" s="141"/>
      <c r="F6018" s="141"/>
      <c r="G6018" s="141"/>
      <c r="H6018" s="141"/>
      <c r="I6018" s="141"/>
      <c r="J6018" s="141"/>
      <c r="K6018" s="141"/>
    </row>
    <row r="6019" spans="1:11" x14ac:dyDescent="0.25">
      <c r="A6019" s="148"/>
      <c r="B6019" s="148"/>
      <c r="C6019" s="148"/>
      <c r="D6019" s="148"/>
      <c r="E6019" s="141"/>
      <c r="F6019" s="141"/>
      <c r="G6019" s="141"/>
      <c r="H6019" s="141"/>
      <c r="I6019" s="141"/>
      <c r="J6019" s="141"/>
      <c r="K6019" s="141"/>
    </row>
    <row r="6020" spans="1:11" x14ac:dyDescent="0.25">
      <c r="A6020" s="148"/>
      <c r="B6020" s="148"/>
      <c r="C6020" s="148"/>
      <c r="D6020" s="148"/>
      <c r="E6020" s="141"/>
      <c r="F6020" s="141"/>
      <c r="G6020" s="141"/>
      <c r="H6020" s="141"/>
      <c r="I6020" s="141"/>
      <c r="J6020" s="141"/>
      <c r="K6020" s="141"/>
    </row>
    <row r="6021" spans="1:11" x14ac:dyDescent="0.25">
      <c r="A6021" s="148"/>
      <c r="B6021" s="148"/>
      <c r="C6021" s="148"/>
      <c r="D6021" s="148"/>
      <c r="E6021" s="141"/>
      <c r="F6021" s="141"/>
      <c r="G6021" s="141"/>
      <c r="H6021" s="141"/>
      <c r="I6021" s="141"/>
      <c r="J6021" s="141"/>
      <c r="K6021" s="141"/>
    </row>
    <row r="6022" spans="1:11" x14ac:dyDescent="0.25">
      <c r="A6022" s="148"/>
      <c r="B6022" s="148"/>
      <c r="C6022" s="148"/>
      <c r="D6022" s="148"/>
      <c r="E6022" s="141"/>
      <c r="F6022" s="141"/>
      <c r="G6022" s="141"/>
      <c r="H6022" s="141"/>
      <c r="I6022" s="141"/>
      <c r="J6022" s="141"/>
      <c r="K6022" s="141"/>
    </row>
    <row r="6023" spans="1:11" x14ac:dyDescent="0.25">
      <c r="A6023" s="148"/>
      <c r="B6023" s="148"/>
      <c r="C6023" s="148"/>
      <c r="D6023" s="148"/>
      <c r="E6023" s="141"/>
      <c r="F6023" s="141"/>
      <c r="G6023" s="141"/>
      <c r="H6023" s="141"/>
      <c r="I6023" s="141"/>
      <c r="J6023" s="141"/>
      <c r="K6023" s="141"/>
    </row>
    <row r="6024" spans="1:11" x14ac:dyDescent="0.25">
      <c r="A6024" s="148"/>
      <c r="B6024" s="148"/>
      <c r="C6024" s="148"/>
      <c r="D6024" s="148"/>
      <c r="E6024" s="141"/>
      <c r="F6024" s="141"/>
      <c r="G6024" s="141"/>
      <c r="H6024" s="141"/>
      <c r="I6024" s="141"/>
      <c r="J6024" s="141"/>
      <c r="K6024" s="141"/>
    </row>
    <row r="6025" spans="1:11" x14ac:dyDescent="0.25">
      <c r="A6025" s="148"/>
      <c r="B6025" s="148"/>
      <c r="C6025" s="148"/>
      <c r="D6025" s="148"/>
      <c r="E6025" s="141"/>
      <c r="F6025" s="141"/>
      <c r="G6025" s="141"/>
      <c r="H6025" s="141"/>
      <c r="I6025" s="141"/>
      <c r="J6025" s="141"/>
      <c r="K6025" s="141"/>
    </row>
    <row r="6026" spans="1:11" x14ac:dyDescent="0.25">
      <c r="A6026" s="148"/>
      <c r="B6026" s="148"/>
      <c r="C6026" s="148"/>
      <c r="D6026" s="148"/>
      <c r="E6026" s="141"/>
      <c r="F6026" s="141"/>
      <c r="G6026" s="141"/>
      <c r="H6026" s="141"/>
      <c r="I6026" s="141"/>
      <c r="J6026" s="141"/>
      <c r="K6026" s="141"/>
    </row>
    <row r="6027" spans="1:11" x14ac:dyDescent="0.25">
      <c r="A6027" s="148"/>
      <c r="B6027" s="148"/>
      <c r="C6027" s="148"/>
      <c r="D6027" s="148"/>
      <c r="E6027" s="141"/>
      <c r="F6027" s="141"/>
      <c r="G6027" s="141"/>
      <c r="H6027" s="141"/>
      <c r="I6027" s="141"/>
      <c r="J6027" s="141"/>
      <c r="K6027" s="141"/>
    </row>
    <row r="6028" spans="1:11" x14ac:dyDescent="0.25">
      <c r="A6028" s="148"/>
      <c r="B6028" s="148"/>
      <c r="C6028" s="148"/>
      <c r="D6028" s="148"/>
      <c r="E6028" s="141"/>
      <c r="F6028" s="141"/>
      <c r="G6028" s="141"/>
      <c r="H6028" s="141"/>
      <c r="I6028" s="141"/>
      <c r="J6028" s="141"/>
      <c r="K6028" s="141"/>
    </row>
    <row r="6029" spans="1:11" x14ac:dyDescent="0.25">
      <c r="A6029" s="148"/>
      <c r="B6029" s="148"/>
      <c r="C6029" s="148"/>
      <c r="D6029" s="148"/>
      <c r="E6029" s="141"/>
      <c r="F6029" s="141"/>
      <c r="G6029" s="141"/>
      <c r="H6029" s="141"/>
      <c r="I6029" s="141"/>
      <c r="J6029" s="141"/>
      <c r="K6029" s="141"/>
    </row>
    <row r="6030" spans="1:11" x14ac:dyDescent="0.25">
      <c r="A6030" s="148"/>
      <c r="B6030" s="148"/>
      <c r="C6030" s="148"/>
      <c r="D6030" s="148"/>
      <c r="E6030" s="141"/>
      <c r="F6030" s="141"/>
      <c r="G6030" s="141"/>
      <c r="H6030" s="141"/>
      <c r="I6030" s="141"/>
      <c r="J6030" s="141"/>
      <c r="K6030" s="141"/>
    </row>
    <row r="6031" spans="1:11" x14ac:dyDescent="0.25">
      <c r="A6031" s="148"/>
      <c r="B6031" s="148"/>
      <c r="C6031" s="148"/>
      <c r="D6031" s="148"/>
      <c r="E6031" s="141"/>
      <c r="F6031" s="141"/>
      <c r="G6031" s="141"/>
      <c r="H6031" s="141"/>
      <c r="I6031" s="141"/>
      <c r="J6031" s="141"/>
      <c r="K6031" s="141"/>
    </row>
    <row r="6032" spans="1:11" x14ac:dyDescent="0.25">
      <c r="A6032" s="148"/>
      <c r="B6032" s="148"/>
      <c r="C6032" s="148"/>
      <c r="D6032" s="148"/>
      <c r="E6032" s="141"/>
      <c r="F6032" s="141"/>
      <c r="G6032" s="141"/>
      <c r="H6032" s="141"/>
      <c r="I6032" s="141"/>
      <c r="J6032" s="141"/>
      <c r="K6032" s="141"/>
    </row>
    <row r="6033" spans="1:11" x14ac:dyDescent="0.25">
      <c r="A6033" s="148"/>
      <c r="B6033" s="148"/>
      <c r="C6033" s="148"/>
      <c r="D6033" s="148"/>
      <c r="E6033" s="141"/>
      <c r="F6033" s="141"/>
      <c r="G6033" s="141"/>
      <c r="H6033" s="141"/>
      <c r="I6033" s="141"/>
      <c r="J6033" s="141"/>
      <c r="K6033" s="141"/>
    </row>
    <row r="6034" spans="1:11" x14ac:dyDescent="0.25">
      <c r="A6034" s="148"/>
      <c r="B6034" s="148"/>
      <c r="C6034" s="148"/>
      <c r="D6034" s="148"/>
      <c r="E6034" s="141"/>
      <c r="F6034" s="141"/>
      <c r="G6034" s="141"/>
      <c r="H6034" s="141"/>
      <c r="I6034" s="141"/>
      <c r="J6034" s="141"/>
      <c r="K6034" s="141"/>
    </row>
    <row r="6035" spans="1:11" x14ac:dyDescent="0.25">
      <c r="A6035" s="148"/>
      <c r="B6035" s="148"/>
      <c r="C6035" s="148"/>
      <c r="D6035" s="148"/>
      <c r="E6035" s="141"/>
      <c r="F6035" s="141"/>
      <c r="G6035" s="141"/>
      <c r="H6035" s="141"/>
      <c r="I6035" s="141"/>
      <c r="J6035" s="141"/>
      <c r="K6035" s="141"/>
    </row>
    <row r="6036" spans="1:11" x14ac:dyDescent="0.25">
      <c r="A6036" s="148"/>
      <c r="B6036" s="148"/>
      <c r="C6036" s="148"/>
      <c r="D6036" s="148"/>
      <c r="E6036" s="141"/>
      <c r="F6036" s="141"/>
      <c r="G6036" s="141"/>
      <c r="H6036" s="141"/>
      <c r="I6036" s="141"/>
      <c r="J6036" s="141"/>
      <c r="K6036" s="141"/>
    </row>
    <row r="6037" spans="1:11" x14ac:dyDescent="0.25">
      <c r="A6037" s="148"/>
      <c r="B6037" s="148"/>
      <c r="C6037" s="148"/>
      <c r="D6037" s="148"/>
      <c r="E6037" s="141"/>
      <c r="F6037" s="141"/>
      <c r="G6037" s="141"/>
      <c r="H6037" s="141"/>
      <c r="I6037" s="141"/>
      <c r="J6037" s="141"/>
      <c r="K6037" s="141"/>
    </row>
    <row r="6038" spans="1:11" x14ac:dyDescent="0.25">
      <c r="A6038" s="148"/>
      <c r="B6038" s="148"/>
      <c r="C6038" s="148"/>
      <c r="D6038" s="148"/>
      <c r="E6038" s="141"/>
      <c r="F6038" s="141"/>
      <c r="G6038" s="141"/>
      <c r="H6038" s="141"/>
      <c r="I6038" s="141"/>
      <c r="J6038" s="141"/>
      <c r="K6038" s="141"/>
    </row>
    <row r="6039" spans="1:11" x14ac:dyDescent="0.25">
      <c r="A6039" s="148"/>
      <c r="B6039" s="148"/>
      <c r="C6039" s="148"/>
      <c r="D6039" s="148"/>
      <c r="E6039" s="141"/>
      <c r="F6039" s="141"/>
      <c r="G6039" s="141"/>
      <c r="H6039" s="141"/>
      <c r="I6039" s="141"/>
      <c r="J6039" s="141"/>
      <c r="K6039" s="141"/>
    </row>
    <row r="6040" spans="1:11" x14ac:dyDescent="0.25">
      <c r="A6040" s="148"/>
      <c r="B6040" s="148"/>
      <c r="C6040" s="148"/>
      <c r="D6040" s="148"/>
      <c r="E6040" s="141"/>
      <c r="F6040" s="141"/>
      <c r="G6040" s="141"/>
      <c r="H6040" s="141"/>
      <c r="I6040" s="141"/>
      <c r="J6040" s="141"/>
      <c r="K6040" s="141"/>
    </row>
    <row r="6041" spans="1:11" x14ac:dyDescent="0.25">
      <c r="A6041" s="148"/>
      <c r="B6041" s="148"/>
      <c r="C6041" s="148"/>
      <c r="D6041" s="148"/>
      <c r="E6041" s="141"/>
      <c r="F6041" s="141"/>
      <c r="G6041" s="141"/>
      <c r="H6041" s="141"/>
      <c r="I6041" s="141"/>
      <c r="J6041" s="141"/>
      <c r="K6041" s="141"/>
    </row>
    <row r="6042" spans="1:11" x14ac:dyDescent="0.25">
      <c r="A6042" s="148"/>
      <c r="B6042" s="148"/>
      <c r="C6042" s="148"/>
      <c r="D6042" s="148"/>
      <c r="E6042" s="141"/>
      <c r="F6042" s="141"/>
      <c r="G6042" s="141"/>
      <c r="H6042" s="141"/>
      <c r="I6042" s="141"/>
      <c r="J6042" s="141"/>
      <c r="K6042" s="141"/>
    </row>
    <row r="6043" spans="1:11" x14ac:dyDescent="0.25">
      <c r="A6043" s="148"/>
      <c r="B6043" s="148"/>
      <c r="C6043" s="148"/>
      <c r="D6043" s="148"/>
      <c r="E6043" s="141"/>
      <c r="F6043" s="141"/>
      <c r="G6043" s="141"/>
      <c r="H6043" s="141"/>
      <c r="I6043" s="141"/>
      <c r="J6043" s="141"/>
      <c r="K6043" s="141"/>
    </row>
    <row r="6044" spans="1:11" x14ac:dyDescent="0.25">
      <c r="A6044" s="148"/>
      <c r="B6044" s="148"/>
      <c r="C6044" s="148"/>
      <c r="D6044" s="148"/>
      <c r="E6044" s="141"/>
      <c r="F6044" s="141"/>
      <c r="G6044" s="141"/>
      <c r="H6044" s="141"/>
      <c r="I6044" s="141"/>
      <c r="J6044" s="141"/>
      <c r="K6044" s="141"/>
    </row>
    <row r="6045" spans="1:11" x14ac:dyDescent="0.25">
      <c r="A6045" s="148"/>
      <c r="B6045" s="148"/>
      <c r="C6045" s="148"/>
      <c r="D6045" s="148"/>
      <c r="E6045" s="141"/>
      <c r="F6045" s="141"/>
      <c r="G6045" s="141"/>
      <c r="H6045" s="141"/>
      <c r="I6045" s="141"/>
      <c r="J6045" s="141"/>
      <c r="K6045" s="141"/>
    </row>
    <row r="6046" spans="1:11" x14ac:dyDescent="0.25">
      <c r="A6046" s="148"/>
      <c r="B6046" s="148"/>
      <c r="C6046" s="148"/>
      <c r="D6046" s="148"/>
      <c r="E6046" s="141"/>
      <c r="F6046" s="141"/>
      <c r="G6046" s="141"/>
      <c r="H6046" s="141"/>
      <c r="I6046" s="141"/>
      <c r="J6046" s="141"/>
      <c r="K6046" s="141"/>
    </row>
    <row r="6047" spans="1:11" x14ac:dyDescent="0.25">
      <c r="A6047" s="148"/>
      <c r="B6047" s="148"/>
      <c r="C6047" s="148"/>
      <c r="D6047" s="148"/>
      <c r="E6047" s="141"/>
      <c r="F6047" s="141"/>
      <c r="G6047" s="141"/>
      <c r="H6047" s="141"/>
      <c r="I6047" s="141"/>
      <c r="J6047" s="141"/>
      <c r="K6047" s="141"/>
    </row>
    <row r="6048" spans="1:11" x14ac:dyDescent="0.25">
      <c r="A6048" s="148"/>
      <c r="B6048" s="148"/>
      <c r="C6048" s="148"/>
      <c r="D6048" s="148"/>
      <c r="E6048" s="141"/>
      <c r="F6048" s="141"/>
      <c r="G6048" s="141"/>
      <c r="H6048" s="141"/>
      <c r="I6048" s="141"/>
      <c r="J6048" s="141"/>
      <c r="K6048" s="141"/>
    </row>
    <row r="6049" spans="1:11" x14ac:dyDescent="0.25">
      <c r="A6049" s="148"/>
      <c r="B6049" s="148"/>
      <c r="C6049" s="148"/>
      <c r="D6049" s="148"/>
      <c r="E6049" s="141"/>
      <c r="F6049" s="141"/>
      <c r="G6049" s="141"/>
      <c r="H6049" s="141"/>
      <c r="I6049" s="141"/>
      <c r="J6049" s="141"/>
      <c r="K6049" s="141"/>
    </row>
    <row r="6050" spans="1:11" x14ac:dyDescent="0.25">
      <c r="A6050" s="148"/>
      <c r="B6050" s="148"/>
      <c r="C6050" s="148"/>
      <c r="D6050" s="148"/>
      <c r="E6050" s="141"/>
      <c r="F6050" s="141"/>
      <c r="G6050" s="141"/>
      <c r="H6050" s="141"/>
      <c r="I6050" s="141"/>
      <c r="J6050" s="141"/>
      <c r="K6050" s="141"/>
    </row>
    <row r="6051" spans="1:11" x14ac:dyDescent="0.25">
      <c r="A6051" s="148"/>
      <c r="B6051" s="148"/>
      <c r="C6051" s="148"/>
      <c r="D6051" s="148"/>
      <c r="E6051" s="141"/>
      <c r="F6051" s="141"/>
      <c r="G6051" s="141"/>
      <c r="H6051" s="141"/>
      <c r="I6051" s="141"/>
      <c r="J6051" s="141"/>
      <c r="K6051" s="141"/>
    </row>
    <row r="6052" spans="1:11" x14ac:dyDescent="0.25">
      <c r="A6052" s="148"/>
      <c r="B6052" s="148"/>
      <c r="C6052" s="148"/>
      <c r="D6052" s="148"/>
      <c r="E6052" s="141"/>
      <c r="F6052" s="141"/>
      <c r="G6052" s="141"/>
      <c r="H6052" s="141"/>
      <c r="I6052" s="141"/>
      <c r="J6052" s="141"/>
      <c r="K6052" s="141"/>
    </row>
    <row r="6053" spans="1:11" x14ac:dyDescent="0.25">
      <c r="A6053" s="148"/>
      <c r="B6053" s="148"/>
      <c r="C6053" s="148"/>
      <c r="D6053" s="148"/>
      <c r="E6053" s="141"/>
      <c r="F6053" s="141"/>
      <c r="G6053" s="141"/>
      <c r="H6053" s="141"/>
      <c r="I6053" s="141"/>
      <c r="J6053" s="141"/>
      <c r="K6053" s="141"/>
    </row>
    <row r="6054" spans="1:11" x14ac:dyDescent="0.25">
      <c r="A6054" s="148"/>
      <c r="B6054" s="148"/>
      <c r="C6054" s="148"/>
      <c r="D6054" s="148"/>
      <c r="E6054" s="141"/>
      <c r="F6054" s="141"/>
      <c r="G6054" s="141"/>
      <c r="H6054" s="141"/>
      <c r="I6054" s="141"/>
      <c r="J6054" s="141"/>
      <c r="K6054" s="141"/>
    </row>
    <row r="6055" spans="1:11" x14ac:dyDescent="0.25">
      <c r="A6055" s="148"/>
      <c r="B6055" s="148"/>
      <c r="C6055" s="148"/>
      <c r="D6055" s="148"/>
      <c r="E6055" s="141"/>
      <c r="F6055" s="141"/>
      <c r="G6055" s="141"/>
      <c r="H6055" s="141"/>
      <c r="I6055" s="141"/>
      <c r="J6055" s="141"/>
      <c r="K6055" s="141"/>
    </row>
    <row r="6056" spans="1:11" x14ac:dyDescent="0.25">
      <c r="A6056" s="148"/>
      <c r="B6056" s="148"/>
      <c r="C6056" s="148"/>
      <c r="D6056" s="148"/>
      <c r="E6056" s="141"/>
      <c r="F6056" s="141"/>
      <c r="G6056" s="141"/>
      <c r="H6056" s="141"/>
      <c r="I6056" s="141"/>
      <c r="J6056" s="141"/>
      <c r="K6056" s="141"/>
    </row>
    <row r="6057" spans="1:11" x14ac:dyDescent="0.25">
      <c r="A6057" s="148"/>
      <c r="B6057" s="148"/>
      <c r="C6057" s="148"/>
      <c r="D6057" s="148"/>
      <c r="E6057" s="141"/>
      <c r="F6057" s="141"/>
      <c r="G6057" s="141"/>
      <c r="H6057" s="141"/>
      <c r="I6057" s="141"/>
      <c r="J6057" s="141"/>
      <c r="K6057" s="141"/>
    </row>
    <row r="6058" spans="1:11" x14ac:dyDescent="0.25">
      <c r="A6058" s="148"/>
      <c r="B6058" s="148"/>
      <c r="C6058" s="148"/>
      <c r="D6058" s="148"/>
      <c r="E6058" s="141"/>
      <c r="F6058" s="141"/>
      <c r="G6058" s="141"/>
      <c r="H6058" s="141"/>
      <c r="I6058" s="141"/>
      <c r="J6058" s="141"/>
      <c r="K6058" s="141"/>
    </row>
    <row r="6059" spans="1:11" x14ac:dyDescent="0.25">
      <c r="A6059" s="148"/>
      <c r="B6059" s="148"/>
      <c r="C6059" s="148"/>
      <c r="D6059" s="148"/>
      <c r="E6059" s="141"/>
      <c r="F6059" s="141"/>
      <c r="G6059" s="141"/>
      <c r="H6059" s="141"/>
      <c r="I6059" s="141"/>
      <c r="J6059" s="141"/>
      <c r="K6059" s="141"/>
    </row>
    <row r="6060" spans="1:11" x14ac:dyDescent="0.25">
      <c r="A6060" s="148"/>
      <c r="B6060" s="148"/>
      <c r="C6060" s="148"/>
      <c r="D6060" s="148"/>
      <c r="E6060" s="141"/>
      <c r="F6060" s="141"/>
      <c r="G6060" s="141"/>
      <c r="H6060" s="141"/>
      <c r="I6060" s="141"/>
      <c r="J6060" s="141"/>
      <c r="K6060" s="141"/>
    </row>
    <row r="6061" spans="1:11" x14ac:dyDescent="0.25">
      <c r="A6061" s="148"/>
      <c r="B6061" s="148"/>
      <c r="C6061" s="148"/>
      <c r="D6061" s="148"/>
      <c r="E6061" s="141"/>
      <c r="F6061" s="141"/>
      <c r="G6061" s="141"/>
      <c r="H6061" s="141"/>
      <c r="I6061" s="141"/>
      <c r="J6061" s="141"/>
      <c r="K6061" s="141"/>
    </row>
    <row r="6062" spans="1:11" x14ac:dyDescent="0.25">
      <c r="A6062" s="148"/>
      <c r="B6062" s="148"/>
      <c r="C6062" s="148"/>
      <c r="D6062" s="148"/>
      <c r="E6062" s="141"/>
      <c r="F6062" s="141"/>
      <c r="G6062" s="141"/>
      <c r="H6062" s="141"/>
      <c r="I6062" s="141"/>
      <c r="J6062" s="141"/>
      <c r="K6062" s="141"/>
    </row>
    <row r="6063" spans="1:11" x14ac:dyDescent="0.25">
      <c r="A6063" s="148"/>
      <c r="B6063" s="148"/>
      <c r="C6063" s="148"/>
      <c r="D6063" s="148"/>
      <c r="E6063" s="141"/>
      <c r="F6063" s="141"/>
      <c r="G6063" s="141"/>
      <c r="H6063" s="141"/>
      <c r="I6063" s="141"/>
      <c r="J6063" s="141"/>
      <c r="K6063" s="141"/>
    </row>
    <row r="6064" spans="1:11" x14ac:dyDescent="0.25">
      <c r="A6064" s="148"/>
      <c r="B6064" s="148"/>
      <c r="C6064" s="148"/>
      <c r="D6064" s="148"/>
      <c r="E6064" s="141"/>
      <c r="F6064" s="141"/>
      <c r="G6064" s="141"/>
      <c r="H6064" s="141"/>
      <c r="I6064" s="141"/>
      <c r="J6064" s="141"/>
      <c r="K6064" s="141"/>
    </row>
    <row r="6065" spans="1:11" x14ac:dyDescent="0.25">
      <c r="A6065" s="148"/>
      <c r="B6065" s="148"/>
      <c r="C6065" s="148"/>
      <c r="D6065" s="148"/>
      <c r="E6065" s="141"/>
      <c r="F6065" s="141"/>
      <c r="G6065" s="141"/>
      <c r="H6065" s="141"/>
      <c r="I6065" s="141"/>
      <c r="J6065" s="141"/>
      <c r="K6065" s="141"/>
    </row>
    <row r="6066" spans="1:11" x14ac:dyDescent="0.25">
      <c r="A6066" s="148"/>
      <c r="B6066" s="148"/>
      <c r="C6066" s="148"/>
      <c r="D6066" s="148"/>
      <c r="E6066" s="141"/>
      <c r="F6066" s="141"/>
      <c r="G6066" s="141"/>
      <c r="H6066" s="141"/>
      <c r="I6066" s="141"/>
      <c r="J6066" s="141"/>
      <c r="K6066" s="141"/>
    </row>
    <row r="6067" spans="1:11" x14ac:dyDescent="0.25">
      <c r="A6067" s="148"/>
      <c r="B6067" s="148"/>
      <c r="C6067" s="148"/>
      <c r="D6067" s="148"/>
      <c r="E6067" s="141"/>
      <c r="F6067" s="141"/>
      <c r="G6067" s="141"/>
      <c r="H6067" s="141"/>
      <c r="I6067" s="141"/>
      <c r="J6067" s="141"/>
      <c r="K6067" s="141"/>
    </row>
    <row r="6068" spans="1:11" x14ac:dyDescent="0.25">
      <c r="A6068" s="148"/>
      <c r="B6068" s="148"/>
      <c r="C6068" s="148"/>
      <c r="D6068" s="148"/>
      <c r="E6068" s="141"/>
      <c r="F6068" s="141"/>
      <c r="G6068" s="141"/>
      <c r="H6068" s="141"/>
      <c r="I6068" s="141"/>
      <c r="J6068" s="141"/>
      <c r="K6068" s="141"/>
    </row>
    <row r="6069" spans="1:11" x14ac:dyDescent="0.25">
      <c r="A6069" s="148"/>
      <c r="B6069" s="148"/>
      <c r="C6069" s="148"/>
      <c r="D6069" s="148"/>
      <c r="E6069" s="141"/>
      <c r="F6069" s="141"/>
      <c r="G6069" s="141"/>
      <c r="H6069" s="141"/>
      <c r="I6069" s="141"/>
      <c r="J6069" s="141"/>
      <c r="K6069" s="141"/>
    </row>
    <row r="6070" spans="1:11" x14ac:dyDescent="0.25">
      <c r="A6070" s="148"/>
      <c r="B6070" s="148"/>
      <c r="C6070" s="148"/>
      <c r="D6070" s="148"/>
      <c r="E6070" s="141"/>
      <c r="F6070" s="141"/>
      <c r="G6070" s="141"/>
      <c r="H6070" s="141"/>
      <c r="I6070" s="141"/>
      <c r="J6070" s="141"/>
      <c r="K6070" s="141"/>
    </row>
    <row r="6071" spans="1:11" x14ac:dyDescent="0.25">
      <c r="A6071" s="148"/>
      <c r="B6071" s="148"/>
      <c r="C6071" s="148"/>
      <c r="D6071" s="148"/>
      <c r="E6071" s="141"/>
      <c r="F6071" s="141"/>
      <c r="G6071" s="141"/>
      <c r="H6071" s="141"/>
      <c r="I6071" s="141"/>
      <c r="J6071" s="141"/>
      <c r="K6071" s="141"/>
    </row>
    <row r="6072" spans="1:11" x14ac:dyDescent="0.25">
      <c r="A6072" s="148"/>
      <c r="B6072" s="148"/>
      <c r="C6072" s="148"/>
      <c r="D6072" s="148"/>
      <c r="E6072" s="141"/>
      <c r="F6072" s="141"/>
      <c r="G6072" s="141"/>
      <c r="H6072" s="141"/>
      <c r="I6072" s="141"/>
      <c r="J6072" s="141"/>
      <c r="K6072" s="141"/>
    </row>
    <row r="6073" spans="1:11" x14ac:dyDescent="0.25">
      <c r="A6073" s="148"/>
      <c r="B6073" s="148"/>
      <c r="C6073" s="148"/>
      <c r="D6073" s="148"/>
      <c r="E6073" s="141"/>
      <c r="F6073" s="141"/>
      <c r="G6073" s="141"/>
      <c r="H6073" s="141"/>
      <c r="I6073" s="141"/>
      <c r="J6073" s="141"/>
      <c r="K6073" s="141"/>
    </row>
    <row r="6074" spans="1:11" x14ac:dyDescent="0.25">
      <c r="A6074" s="148"/>
      <c r="B6074" s="148"/>
      <c r="C6074" s="148"/>
      <c r="D6074" s="148"/>
      <c r="E6074" s="141"/>
      <c r="F6074" s="141"/>
      <c r="G6074" s="141"/>
      <c r="H6074" s="141"/>
      <c r="I6074" s="141"/>
      <c r="J6074" s="141"/>
      <c r="K6074" s="141"/>
    </row>
    <row r="6075" spans="1:11" x14ac:dyDescent="0.25">
      <c r="A6075" s="148"/>
      <c r="B6075" s="148"/>
      <c r="C6075" s="148"/>
      <c r="D6075" s="148"/>
      <c r="E6075" s="141"/>
      <c r="F6075" s="141"/>
      <c r="G6075" s="141"/>
      <c r="H6075" s="141"/>
      <c r="I6075" s="141"/>
      <c r="J6075" s="141"/>
      <c r="K6075" s="141"/>
    </row>
    <row r="6076" spans="1:11" x14ac:dyDescent="0.25">
      <c r="A6076" s="148"/>
      <c r="B6076" s="148"/>
      <c r="C6076" s="148"/>
      <c r="D6076" s="148"/>
      <c r="E6076" s="141"/>
      <c r="F6076" s="141"/>
      <c r="G6076" s="141"/>
      <c r="H6076" s="141"/>
      <c r="I6076" s="141"/>
      <c r="J6076" s="141"/>
      <c r="K6076" s="141"/>
    </row>
    <row r="6077" spans="1:11" x14ac:dyDescent="0.25">
      <c r="A6077" s="148"/>
      <c r="B6077" s="148"/>
      <c r="C6077" s="148"/>
      <c r="D6077" s="148"/>
      <c r="E6077" s="141"/>
      <c r="F6077" s="141"/>
      <c r="G6077" s="141"/>
      <c r="H6077" s="141"/>
      <c r="I6077" s="141"/>
      <c r="J6077" s="141"/>
      <c r="K6077" s="141"/>
    </row>
    <row r="6078" spans="1:11" x14ac:dyDescent="0.25">
      <c r="A6078" s="148"/>
      <c r="B6078" s="148"/>
      <c r="C6078" s="148"/>
      <c r="D6078" s="148"/>
      <c r="E6078" s="141"/>
      <c r="F6078" s="141"/>
      <c r="G6078" s="141"/>
      <c r="H6078" s="141"/>
      <c r="I6078" s="141"/>
      <c r="J6078" s="141"/>
      <c r="K6078" s="141"/>
    </row>
    <row r="6079" spans="1:11" x14ac:dyDescent="0.25">
      <c r="A6079" s="148"/>
      <c r="B6079" s="148"/>
      <c r="C6079" s="148"/>
      <c r="D6079" s="148"/>
      <c r="E6079" s="141"/>
      <c r="F6079" s="141"/>
      <c r="G6079" s="141"/>
      <c r="H6079" s="141"/>
      <c r="I6079" s="141"/>
      <c r="J6079" s="141"/>
      <c r="K6079" s="141"/>
    </row>
    <row r="6080" spans="1:11" x14ac:dyDescent="0.25">
      <c r="A6080" s="148"/>
      <c r="B6080" s="148"/>
      <c r="C6080" s="148"/>
      <c r="D6080" s="148"/>
      <c r="E6080" s="141"/>
      <c r="F6080" s="141"/>
      <c r="G6080" s="141"/>
      <c r="H6080" s="141"/>
      <c r="I6080" s="141"/>
      <c r="J6080" s="141"/>
      <c r="K6080" s="141"/>
    </row>
    <row r="6081" spans="1:11" x14ac:dyDescent="0.25">
      <c r="A6081" s="148"/>
      <c r="B6081" s="148"/>
      <c r="C6081" s="148"/>
      <c r="D6081" s="148"/>
      <c r="E6081" s="141"/>
      <c r="F6081" s="141"/>
      <c r="G6081" s="141"/>
      <c r="H6081" s="141"/>
      <c r="I6081" s="141"/>
      <c r="J6081" s="141"/>
      <c r="K6081" s="141"/>
    </row>
    <row r="6082" spans="1:11" x14ac:dyDescent="0.25">
      <c r="A6082" s="148"/>
      <c r="B6082" s="148"/>
      <c r="C6082" s="148"/>
      <c r="D6082" s="148"/>
      <c r="E6082" s="141"/>
      <c r="F6082" s="141"/>
      <c r="G6082" s="141"/>
      <c r="H6082" s="141"/>
      <c r="I6082" s="141"/>
      <c r="J6082" s="141"/>
      <c r="K6082" s="141"/>
    </row>
    <row r="6083" spans="1:11" x14ac:dyDescent="0.25">
      <c r="A6083" s="148"/>
      <c r="B6083" s="148"/>
      <c r="C6083" s="148"/>
      <c r="D6083" s="148"/>
      <c r="E6083" s="141"/>
      <c r="F6083" s="141"/>
      <c r="G6083" s="141"/>
      <c r="H6083" s="141"/>
      <c r="I6083" s="141"/>
      <c r="J6083" s="141"/>
      <c r="K6083" s="141"/>
    </row>
    <row r="6084" spans="1:11" x14ac:dyDescent="0.25">
      <c r="A6084" s="148"/>
      <c r="B6084" s="148"/>
      <c r="C6084" s="148"/>
      <c r="D6084" s="148"/>
      <c r="E6084" s="141"/>
      <c r="F6084" s="141"/>
      <c r="G6084" s="141"/>
      <c r="H6084" s="141"/>
      <c r="I6084" s="141"/>
      <c r="J6084" s="141"/>
      <c r="K6084" s="141"/>
    </row>
    <row r="6085" spans="1:11" x14ac:dyDescent="0.25">
      <c r="A6085" s="148"/>
      <c r="B6085" s="148"/>
      <c r="C6085" s="148"/>
      <c r="D6085" s="148"/>
      <c r="E6085" s="141"/>
      <c r="F6085" s="141"/>
      <c r="G6085" s="141"/>
      <c r="H6085" s="141"/>
      <c r="I6085" s="141"/>
      <c r="J6085" s="141"/>
      <c r="K6085" s="141"/>
    </row>
    <row r="6086" spans="1:11" x14ac:dyDescent="0.25">
      <c r="A6086" s="148"/>
      <c r="B6086" s="148"/>
      <c r="C6086" s="148"/>
      <c r="D6086" s="148"/>
      <c r="E6086" s="141"/>
      <c r="F6086" s="141"/>
      <c r="G6086" s="141"/>
      <c r="H6086" s="141"/>
      <c r="I6086" s="141"/>
      <c r="J6086" s="141"/>
      <c r="K6086" s="141"/>
    </row>
    <row r="6087" spans="1:11" x14ac:dyDescent="0.25">
      <c r="A6087" s="148"/>
      <c r="B6087" s="148"/>
      <c r="C6087" s="148"/>
      <c r="D6087" s="148"/>
      <c r="E6087" s="141"/>
      <c r="F6087" s="141"/>
      <c r="G6087" s="141"/>
      <c r="H6087" s="141"/>
      <c r="I6087" s="141"/>
      <c r="J6087" s="141"/>
      <c r="K6087" s="141"/>
    </row>
    <row r="6088" spans="1:11" x14ac:dyDescent="0.25">
      <c r="A6088" s="148"/>
      <c r="B6088" s="148"/>
      <c r="C6088" s="148"/>
      <c r="D6088" s="148"/>
      <c r="E6088" s="141"/>
      <c r="F6088" s="141"/>
      <c r="G6088" s="141"/>
      <c r="H6088" s="141"/>
      <c r="I6088" s="141"/>
      <c r="J6088" s="141"/>
      <c r="K6088" s="141"/>
    </row>
    <row r="6089" spans="1:11" x14ac:dyDescent="0.25">
      <c r="A6089" s="148"/>
      <c r="B6089" s="148"/>
      <c r="C6089" s="148"/>
      <c r="D6089" s="148"/>
      <c r="E6089" s="141"/>
      <c r="F6089" s="141"/>
      <c r="G6089" s="141"/>
      <c r="H6089" s="141"/>
      <c r="I6089" s="141"/>
      <c r="J6089" s="141"/>
      <c r="K6089" s="141"/>
    </row>
    <row r="6090" spans="1:11" x14ac:dyDescent="0.25">
      <c r="A6090" s="148"/>
      <c r="B6090" s="148"/>
      <c r="C6090" s="148"/>
      <c r="D6090" s="148"/>
      <c r="E6090" s="141"/>
      <c r="F6090" s="141"/>
      <c r="G6090" s="141"/>
      <c r="H6090" s="141"/>
      <c r="I6090" s="141"/>
      <c r="J6090" s="141"/>
      <c r="K6090" s="141"/>
    </row>
    <row r="6091" spans="1:11" x14ac:dyDescent="0.25">
      <c r="A6091" s="148"/>
      <c r="B6091" s="148"/>
      <c r="C6091" s="148"/>
      <c r="D6091" s="148"/>
      <c r="E6091" s="141"/>
      <c r="F6091" s="141"/>
      <c r="G6091" s="141"/>
      <c r="H6091" s="141"/>
      <c r="I6091" s="141"/>
      <c r="J6091" s="141"/>
      <c r="K6091" s="141"/>
    </row>
    <row r="6092" spans="1:11" x14ac:dyDescent="0.25">
      <c r="A6092" s="148"/>
      <c r="B6092" s="148"/>
      <c r="C6092" s="148"/>
      <c r="D6092" s="148"/>
      <c r="E6092" s="141"/>
      <c r="F6092" s="141"/>
      <c r="G6092" s="141"/>
      <c r="H6092" s="141"/>
      <c r="I6092" s="141"/>
      <c r="J6092" s="141"/>
      <c r="K6092" s="141"/>
    </row>
    <row r="6093" spans="1:11" x14ac:dyDescent="0.25">
      <c r="A6093" s="148"/>
      <c r="B6093" s="148"/>
      <c r="C6093" s="148"/>
      <c r="D6093" s="148"/>
      <c r="E6093" s="141"/>
      <c r="F6093" s="141"/>
      <c r="G6093" s="141"/>
      <c r="H6093" s="141"/>
      <c r="I6093" s="141"/>
      <c r="J6093" s="141"/>
      <c r="K6093" s="141"/>
    </row>
    <row r="6094" spans="1:11" x14ac:dyDescent="0.25">
      <c r="A6094" s="148"/>
      <c r="B6094" s="148"/>
      <c r="C6094" s="148"/>
      <c r="D6094" s="148"/>
      <c r="E6094" s="141"/>
      <c r="F6094" s="141"/>
      <c r="G6094" s="141"/>
      <c r="H6094" s="141"/>
      <c r="I6094" s="141"/>
      <c r="J6094" s="141"/>
      <c r="K6094" s="141"/>
    </row>
    <row r="6095" spans="1:11" x14ac:dyDescent="0.25">
      <c r="A6095" s="148"/>
      <c r="B6095" s="148"/>
      <c r="C6095" s="148"/>
      <c r="D6095" s="148"/>
      <c r="E6095" s="141"/>
      <c r="F6095" s="141"/>
      <c r="G6095" s="141"/>
      <c r="H6095" s="141"/>
      <c r="I6095" s="141"/>
      <c r="J6095" s="141"/>
      <c r="K6095" s="141"/>
    </row>
    <row r="6096" spans="1:11" x14ac:dyDescent="0.25">
      <c r="A6096" s="148"/>
      <c r="B6096" s="148"/>
      <c r="C6096" s="148"/>
      <c r="D6096" s="148"/>
      <c r="E6096" s="141"/>
      <c r="F6096" s="141"/>
      <c r="G6096" s="141"/>
      <c r="H6096" s="141"/>
      <c r="I6096" s="141"/>
      <c r="J6096" s="141"/>
      <c r="K6096" s="141"/>
    </row>
    <row r="6097" spans="1:11" x14ac:dyDescent="0.25">
      <c r="A6097" s="148"/>
      <c r="B6097" s="148"/>
      <c r="C6097" s="148"/>
      <c r="D6097" s="148"/>
      <c r="E6097" s="141"/>
      <c r="F6097" s="141"/>
      <c r="G6097" s="141"/>
      <c r="H6097" s="141"/>
      <c r="I6097" s="141"/>
      <c r="J6097" s="141"/>
      <c r="K6097" s="141"/>
    </row>
    <row r="6098" spans="1:11" x14ac:dyDescent="0.25">
      <c r="A6098" s="148"/>
      <c r="B6098" s="148"/>
      <c r="C6098" s="148"/>
      <c r="D6098" s="148"/>
      <c r="E6098" s="141"/>
      <c r="F6098" s="141"/>
      <c r="G6098" s="141"/>
      <c r="H6098" s="141"/>
      <c r="I6098" s="141"/>
      <c r="J6098" s="141"/>
      <c r="K6098" s="141"/>
    </row>
    <row r="6099" spans="1:11" x14ac:dyDescent="0.25">
      <c r="A6099" s="148"/>
      <c r="B6099" s="148"/>
      <c r="C6099" s="148"/>
      <c r="D6099" s="148"/>
      <c r="E6099" s="141"/>
      <c r="F6099" s="141"/>
      <c r="G6099" s="141"/>
      <c r="H6099" s="141"/>
      <c r="I6099" s="141"/>
      <c r="J6099" s="141"/>
      <c r="K6099" s="141"/>
    </row>
    <row r="6100" spans="1:11" x14ac:dyDescent="0.25">
      <c r="A6100" s="148"/>
      <c r="B6100" s="148"/>
      <c r="C6100" s="148"/>
      <c r="D6100" s="148"/>
      <c r="E6100" s="141"/>
      <c r="F6100" s="141"/>
      <c r="G6100" s="141"/>
      <c r="H6100" s="141"/>
      <c r="I6100" s="141"/>
      <c r="J6100" s="141"/>
      <c r="K6100" s="141"/>
    </row>
    <row r="6101" spans="1:11" x14ac:dyDescent="0.25">
      <c r="A6101" s="148"/>
      <c r="B6101" s="148"/>
      <c r="C6101" s="148"/>
      <c r="D6101" s="148"/>
      <c r="E6101" s="141"/>
      <c r="F6101" s="141"/>
      <c r="G6101" s="141"/>
      <c r="H6101" s="141"/>
      <c r="I6101" s="141"/>
      <c r="J6101" s="141"/>
      <c r="K6101" s="141"/>
    </row>
    <row r="6102" spans="1:11" x14ac:dyDescent="0.25">
      <c r="A6102" s="148"/>
      <c r="B6102" s="148"/>
      <c r="C6102" s="148"/>
      <c r="D6102" s="148"/>
      <c r="E6102" s="141"/>
      <c r="F6102" s="141"/>
      <c r="G6102" s="141"/>
      <c r="H6102" s="141"/>
      <c r="I6102" s="141"/>
      <c r="J6102" s="141"/>
      <c r="K6102" s="141"/>
    </row>
    <row r="6103" spans="1:11" x14ac:dyDescent="0.25">
      <c r="A6103" s="148"/>
      <c r="B6103" s="148"/>
      <c r="C6103" s="148"/>
      <c r="D6103" s="148"/>
      <c r="E6103" s="141"/>
      <c r="F6103" s="141"/>
      <c r="G6103" s="141"/>
      <c r="H6103" s="141"/>
      <c r="I6103" s="141"/>
      <c r="J6103" s="141"/>
      <c r="K6103" s="141"/>
    </row>
    <row r="6104" spans="1:11" x14ac:dyDescent="0.25">
      <c r="A6104" s="148"/>
      <c r="B6104" s="148"/>
      <c r="C6104" s="148"/>
      <c r="D6104" s="148"/>
      <c r="E6104" s="141"/>
      <c r="F6104" s="141"/>
      <c r="G6104" s="141"/>
      <c r="H6104" s="141"/>
      <c r="I6104" s="141"/>
      <c r="J6104" s="141"/>
      <c r="K6104" s="141"/>
    </row>
    <row r="6105" spans="1:11" x14ac:dyDescent="0.25">
      <c r="A6105" s="148"/>
      <c r="B6105" s="148"/>
      <c r="C6105" s="148"/>
      <c r="D6105" s="148"/>
      <c r="E6105" s="141"/>
      <c r="F6105" s="141"/>
      <c r="G6105" s="141"/>
      <c r="H6105" s="141"/>
      <c r="I6105" s="141"/>
      <c r="J6105" s="141"/>
      <c r="K6105" s="141"/>
    </row>
    <row r="6106" spans="1:11" x14ac:dyDescent="0.25">
      <c r="A6106" s="148"/>
      <c r="B6106" s="148"/>
      <c r="C6106" s="148"/>
      <c r="D6106" s="148"/>
      <c r="E6106" s="141"/>
      <c r="F6106" s="141"/>
      <c r="G6106" s="141"/>
      <c r="H6106" s="141"/>
      <c r="I6106" s="141"/>
      <c r="J6106" s="141"/>
      <c r="K6106" s="141"/>
    </row>
    <row r="6107" spans="1:11" x14ac:dyDescent="0.25">
      <c r="A6107" s="148"/>
      <c r="B6107" s="148"/>
      <c r="C6107" s="148"/>
      <c r="D6107" s="148"/>
      <c r="E6107" s="141"/>
      <c r="F6107" s="141"/>
      <c r="G6107" s="141"/>
      <c r="H6107" s="141"/>
      <c r="I6107" s="141"/>
      <c r="J6107" s="141"/>
      <c r="K6107" s="141"/>
    </row>
    <row r="6108" spans="1:11" x14ac:dyDescent="0.25">
      <c r="A6108" s="148"/>
      <c r="B6108" s="148"/>
      <c r="C6108" s="148"/>
      <c r="D6108" s="148"/>
      <c r="E6108" s="141"/>
      <c r="F6108" s="141"/>
      <c r="G6108" s="141"/>
      <c r="H6108" s="141"/>
      <c r="I6108" s="141"/>
      <c r="J6108" s="141"/>
      <c r="K6108" s="141"/>
    </row>
    <row r="6109" spans="1:11" x14ac:dyDescent="0.25">
      <c r="A6109" s="148"/>
      <c r="B6109" s="148"/>
      <c r="C6109" s="148"/>
      <c r="D6109" s="148"/>
      <c r="E6109" s="141"/>
      <c r="F6109" s="141"/>
      <c r="G6109" s="141"/>
      <c r="H6109" s="141"/>
      <c r="I6109" s="141"/>
      <c r="J6109" s="141"/>
      <c r="K6109" s="141"/>
    </row>
    <row r="6110" spans="1:11" x14ac:dyDescent="0.25">
      <c r="A6110" s="148"/>
      <c r="B6110" s="148"/>
      <c r="C6110" s="148"/>
      <c r="D6110" s="148"/>
      <c r="E6110" s="141"/>
      <c r="F6110" s="141"/>
      <c r="G6110" s="141"/>
      <c r="H6110" s="141"/>
      <c r="I6110" s="141"/>
      <c r="J6110" s="141"/>
      <c r="K6110" s="141"/>
    </row>
    <row r="6111" spans="1:11" x14ac:dyDescent="0.25">
      <c r="A6111" s="148"/>
      <c r="B6111" s="148"/>
      <c r="C6111" s="148"/>
      <c r="D6111" s="148"/>
      <c r="E6111" s="141"/>
      <c r="F6111" s="141"/>
      <c r="G6111" s="141"/>
      <c r="H6111" s="141"/>
      <c r="I6111" s="141"/>
      <c r="J6111" s="141"/>
      <c r="K6111" s="141"/>
    </row>
    <row r="6112" spans="1:11" x14ac:dyDescent="0.25">
      <c r="A6112" s="148"/>
      <c r="B6112" s="148"/>
      <c r="C6112" s="148"/>
      <c r="D6112" s="148"/>
      <c r="E6112" s="141"/>
      <c r="F6112" s="141"/>
      <c r="G6112" s="141"/>
      <c r="H6112" s="141"/>
      <c r="I6112" s="141"/>
      <c r="J6112" s="141"/>
      <c r="K6112" s="141"/>
    </row>
    <row r="6113" spans="1:11" x14ac:dyDescent="0.25">
      <c r="A6113" s="148"/>
      <c r="B6113" s="148"/>
      <c r="C6113" s="148"/>
      <c r="D6113" s="148"/>
      <c r="E6113" s="141"/>
      <c r="F6113" s="141"/>
      <c r="G6113" s="141"/>
      <c r="H6113" s="141"/>
      <c r="I6113" s="141"/>
      <c r="J6113" s="141"/>
      <c r="K6113" s="141"/>
    </row>
    <row r="6114" spans="1:11" x14ac:dyDescent="0.25">
      <c r="A6114" s="148"/>
      <c r="B6114" s="148"/>
      <c r="C6114" s="148"/>
      <c r="D6114" s="148"/>
      <c r="E6114" s="141"/>
      <c r="F6114" s="141"/>
      <c r="G6114" s="141"/>
      <c r="H6114" s="141"/>
      <c r="I6114" s="141"/>
      <c r="J6114" s="141"/>
      <c r="K6114" s="141"/>
    </row>
    <row r="6115" spans="1:11" x14ac:dyDescent="0.25">
      <c r="A6115" s="148"/>
      <c r="B6115" s="148"/>
      <c r="C6115" s="148"/>
      <c r="D6115" s="148"/>
      <c r="E6115" s="141"/>
      <c r="F6115" s="141"/>
      <c r="G6115" s="141"/>
      <c r="H6115" s="141"/>
      <c r="I6115" s="141"/>
      <c r="J6115" s="141"/>
      <c r="K6115" s="141"/>
    </row>
    <row r="6116" spans="1:11" x14ac:dyDescent="0.25">
      <c r="A6116" s="148"/>
      <c r="B6116" s="148"/>
      <c r="C6116" s="148"/>
      <c r="D6116" s="148"/>
      <c r="E6116" s="141"/>
      <c r="F6116" s="141"/>
      <c r="G6116" s="141"/>
      <c r="H6116" s="141"/>
      <c r="I6116" s="141"/>
      <c r="J6116" s="141"/>
      <c r="K6116" s="141"/>
    </row>
    <row r="6117" spans="1:11" x14ac:dyDescent="0.25">
      <c r="A6117" s="148"/>
      <c r="B6117" s="148"/>
      <c r="C6117" s="148"/>
      <c r="D6117" s="148"/>
      <c r="E6117" s="141"/>
      <c r="F6117" s="141"/>
      <c r="G6117" s="141"/>
      <c r="H6117" s="141"/>
      <c r="I6117" s="141"/>
      <c r="J6117" s="141"/>
      <c r="K6117" s="141"/>
    </row>
    <row r="6118" spans="1:11" x14ac:dyDescent="0.25">
      <c r="A6118" s="148"/>
      <c r="B6118" s="148"/>
      <c r="C6118" s="148"/>
      <c r="D6118" s="148"/>
      <c r="E6118" s="141"/>
      <c r="F6118" s="141"/>
      <c r="G6118" s="141"/>
      <c r="H6118" s="141"/>
      <c r="I6118" s="141"/>
      <c r="J6118" s="141"/>
      <c r="K6118" s="141"/>
    </row>
    <row r="6119" spans="1:11" x14ac:dyDescent="0.25">
      <c r="A6119" s="148"/>
      <c r="B6119" s="148"/>
      <c r="C6119" s="148"/>
      <c r="D6119" s="148"/>
      <c r="E6119" s="141"/>
      <c r="F6119" s="141"/>
      <c r="G6119" s="141"/>
      <c r="H6119" s="141"/>
      <c r="I6119" s="141"/>
      <c r="J6119" s="141"/>
      <c r="K6119" s="141"/>
    </row>
    <row r="6120" spans="1:11" x14ac:dyDescent="0.25">
      <c r="A6120" s="148"/>
      <c r="B6120" s="148"/>
      <c r="C6120" s="148"/>
      <c r="D6120" s="148"/>
      <c r="E6120" s="141"/>
      <c r="F6120" s="141"/>
      <c r="G6120" s="141"/>
      <c r="H6120" s="141"/>
      <c r="I6120" s="141"/>
      <c r="J6120" s="141"/>
      <c r="K6120" s="141"/>
    </row>
    <row r="6121" spans="1:11" x14ac:dyDescent="0.25">
      <c r="A6121" s="148"/>
      <c r="B6121" s="148"/>
      <c r="C6121" s="148"/>
      <c r="D6121" s="148"/>
      <c r="E6121" s="141"/>
      <c r="F6121" s="141"/>
      <c r="G6121" s="141"/>
      <c r="H6121" s="141"/>
      <c r="I6121" s="141"/>
      <c r="J6121" s="141"/>
      <c r="K6121" s="141"/>
    </row>
    <row r="6122" spans="1:11" x14ac:dyDescent="0.25">
      <c r="A6122" s="148"/>
      <c r="B6122" s="148"/>
      <c r="C6122" s="148"/>
      <c r="D6122" s="148"/>
      <c r="E6122" s="141"/>
      <c r="F6122" s="141"/>
      <c r="G6122" s="141"/>
      <c r="H6122" s="141"/>
      <c r="I6122" s="141"/>
      <c r="J6122" s="141"/>
      <c r="K6122" s="141"/>
    </row>
    <row r="6123" spans="1:11" x14ac:dyDescent="0.25">
      <c r="A6123" s="148"/>
      <c r="B6123" s="148"/>
      <c r="C6123" s="148"/>
      <c r="D6123" s="148"/>
      <c r="E6123" s="141"/>
      <c r="F6123" s="141"/>
      <c r="G6123" s="141"/>
      <c r="H6123" s="141"/>
      <c r="I6123" s="141"/>
      <c r="J6123" s="141"/>
      <c r="K6123" s="141"/>
    </row>
    <row r="6124" spans="1:11" x14ac:dyDescent="0.25">
      <c r="A6124" s="148"/>
      <c r="B6124" s="148"/>
      <c r="C6124" s="148"/>
      <c r="D6124" s="148"/>
      <c r="E6124" s="141"/>
      <c r="F6124" s="141"/>
      <c r="G6124" s="141"/>
      <c r="H6124" s="141"/>
      <c r="I6124" s="141"/>
      <c r="J6124" s="141"/>
      <c r="K6124" s="141"/>
    </row>
    <row r="6125" spans="1:11" x14ac:dyDescent="0.25">
      <c r="A6125" s="148"/>
      <c r="B6125" s="148"/>
      <c r="C6125" s="148"/>
      <c r="D6125" s="148"/>
      <c r="E6125" s="141"/>
      <c r="F6125" s="141"/>
      <c r="G6125" s="141"/>
      <c r="H6125" s="141"/>
      <c r="I6125" s="141"/>
      <c r="J6125" s="141"/>
      <c r="K6125" s="141"/>
    </row>
    <row r="6126" spans="1:11" x14ac:dyDescent="0.25">
      <c r="A6126" s="148"/>
      <c r="B6126" s="148"/>
      <c r="C6126" s="148"/>
      <c r="D6126" s="148"/>
      <c r="E6126" s="141"/>
      <c r="F6126" s="141"/>
      <c r="G6126" s="141"/>
      <c r="H6126" s="141"/>
      <c r="I6126" s="141"/>
      <c r="J6126" s="141"/>
      <c r="K6126" s="141"/>
    </row>
    <row r="6127" spans="1:11" x14ac:dyDescent="0.25">
      <c r="A6127" s="148"/>
      <c r="B6127" s="148"/>
      <c r="C6127" s="148"/>
      <c r="D6127" s="148"/>
      <c r="E6127" s="141"/>
      <c r="F6127" s="141"/>
      <c r="G6127" s="141"/>
      <c r="H6127" s="141"/>
      <c r="I6127" s="141"/>
      <c r="J6127" s="141"/>
      <c r="K6127" s="141"/>
    </row>
    <row r="6128" spans="1:11" x14ac:dyDescent="0.25">
      <c r="A6128" s="148"/>
      <c r="B6128" s="148"/>
      <c r="C6128" s="148"/>
      <c r="D6128" s="148"/>
      <c r="E6128" s="141"/>
      <c r="F6128" s="141"/>
      <c r="G6128" s="141"/>
      <c r="H6128" s="141"/>
      <c r="I6128" s="141"/>
      <c r="J6128" s="141"/>
      <c r="K6128" s="141"/>
    </row>
    <row r="6129" spans="1:11" x14ac:dyDescent="0.25">
      <c r="A6129" s="148"/>
      <c r="B6129" s="148"/>
      <c r="C6129" s="148"/>
      <c r="D6129" s="148"/>
      <c r="E6129" s="141"/>
      <c r="F6129" s="141"/>
      <c r="G6129" s="141"/>
      <c r="H6129" s="141"/>
      <c r="I6129" s="141"/>
      <c r="J6129" s="141"/>
      <c r="K6129" s="141"/>
    </row>
    <row r="6130" spans="1:11" x14ac:dyDescent="0.25">
      <c r="A6130" s="148"/>
      <c r="B6130" s="148"/>
      <c r="C6130" s="148"/>
      <c r="D6130" s="148"/>
      <c r="E6130" s="141"/>
      <c r="F6130" s="141"/>
      <c r="G6130" s="141"/>
      <c r="H6130" s="141"/>
      <c r="I6130" s="141"/>
      <c r="J6130" s="141"/>
      <c r="K6130" s="141"/>
    </row>
    <row r="6131" spans="1:11" x14ac:dyDescent="0.25">
      <c r="A6131" s="148"/>
      <c r="B6131" s="148"/>
      <c r="C6131" s="148"/>
      <c r="D6131" s="148"/>
      <c r="E6131" s="141"/>
      <c r="F6131" s="141"/>
      <c r="G6131" s="141"/>
      <c r="H6131" s="141"/>
      <c r="I6131" s="141"/>
      <c r="J6131" s="141"/>
      <c r="K6131" s="141"/>
    </row>
    <row r="6132" spans="1:11" x14ac:dyDescent="0.25">
      <c r="A6132" s="148"/>
      <c r="B6132" s="148"/>
      <c r="C6132" s="148"/>
      <c r="D6132" s="148"/>
      <c r="E6132" s="141"/>
      <c r="F6132" s="141"/>
      <c r="G6132" s="141"/>
      <c r="H6132" s="141"/>
      <c r="I6132" s="141"/>
      <c r="J6132" s="141"/>
      <c r="K6132" s="141"/>
    </row>
    <row r="6133" spans="1:11" x14ac:dyDescent="0.25">
      <c r="A6133" s="148"/>
      <c r="B6133" s="148"/>
      <c r="C6133" s="148"/>
      <c r="D6133" s="148"/>
      <c r="E6133" s="141"/>
      <c r="F6133" s="141"/>
      <c r="G6133" s="141"/>
      <c r="H6133" s="141"/>
      <c r="I6133" s="141"/>
      <c r="J6133" s="141"/>
      <c r="K6133" s="141"/>
    </row>
    <row r="6134" spans="1:11" x14ac:dyDescent="0.25">
      <c r="A6134" s="148"/>
      <c r="B6134" s="148"/>
      <c r="C6134" s="148"/>
      <c r="D6134" s="148"/>
      <c r="E6134" s="141"/>
      <c r="F6134" s="141"/>
      <c r="G6134" s="141"/>
      <c r="H6134" s="141"/>
      <c r="I6134" s="141"/>
      <c r="J6134" s="141"/>
      <c r="K6134" s="141"/>
    </row>
    <row r="6135" spans="1:11" x14ac:dyDescent="0.25">
      <c r="A6135" s="148"/>
      <c r="B6135" s="148"/>
      <c r="C6135" s="148"/>
      <c r="D6135" s="148"/>
      <c r="E6135" s="141"/>
      <c r="F6135" s="141"/>
      <c r="G6135" s="141"/>
      <c r="H6135" s="141"/>
      <c r="I6135" s="141"/>
      <c r="J6135" s="141"/>
      <c r="K6135" s="141"/>
    </row>
    <row r="6136" spans="1:11" x14ac:dyDescent="0.25">
      <c r="A6136" s="148"/>
      <c r="B6136" s="148"/>
      <c r="C6136" s="148"/>
      <c r="D6136" s="148"/>
      <c r="E6136" s="141"/>
      <c r="F6136" s="141"/>
      <c r="G6136" s="141"/>
      <c r="H6136" s="141"/>
      <c r="I6136" s="141"/>
      <c r="J6136" s="141"/>
      <c r="K6136" s="141"/>
    </row>
    <row r="6137" spans="1:11" x14ac:dyDescent="0.25">
      <c r="A6137" s="148"/>
      <c r="B6137" s="148"/>
      <c r="C6137" s="148"/>
      <c r="D6137" s="148"/>
      <c r="E6137" s="141"/>
      <c r="F6137" s="141"/>
      <c r="G6137" s="141"/>
      <c r="H6137" s="141"/>
      <c r="I6137" s="141"/>
      <c r="J6137" s="141"/>
      <c r="K6137" s="141"/>
    </row>
    <row r="6138" spans="1:11" x14ac:dyDescent="0.25">
      <c r="A6138" s="148"/>
      <c r="B6138" s="148"/>
      <c r="C6138" s="148"/>
      <c r="D6138" s="148"/>
      <c r="E6138" s="141"/>
      <c r="F6138" s="141"/>
      <c r="G6138" s="141"/>
      <c r="H6138" s="141"/>
      <c r="I6138" s="141"/>
      <c r="J6138" s="141"/>
      <c r="K6138" s="141"/>
    </row>
    <row r="6139" spans="1:11" x14ac:dyDescent="0.25">
      <c r="A6139" s="148"/>
      <c r="B6139" s="148"/>
      <c r="C6139" s="148"/>
      <c r="D6139" s="148"/>
      <c r="E6139" s="141"/>
      <c r="F6139" s="141"/>
      <c r="G6139" s="141"/>
      <c r="H6139" s="141"/>
      <c r="I6139" s="141"/>
      <c r="J6139" s="141"/>
      <c r="K6139" s="141"/>
    </row>
    <row r="6140" spans="1:11" x14ac:dyDescent="0.25">
      <c r="A6140" s="148"/>
      <c r="B6140" s="148"/>
      <c r="C6140" s="148"/>
      <c r="D6140" s="148"/>
      <c r="E6140" s="141"/>
      <c r="F6140" s="141"/>
      <c r="G6140" s="141"/>
      <c r="H6140" s="141"/>
      <c r="I6140" s="141"/>
      <c r="J6140" s="141"/>
      <c r="K6140" s="141"/>
    </row>
    <row r="6141" spans="1:11" x14ac:dyDescent="0.25">
      <c r="A6141" s="148"/>
      <c r="B6141" s="148"/>
      <c r="C6141" s="148"/>
      <c r="D6141" s="148"/>
      <c r="E6141" s="141"/>
      <c r="F6141" s="141"/>
      <c r="G6141" s="141"/>
      <c r="H6141" s="141"/>
      <c r="I6141" s="141"/>
      <c r="J6141" s="141"/>
      <c r="K6141" s="141"/>
    </row>
    <row r="6142" spans="1:11" x14ac:dyDescent="0.25">
      <c r="A6142" s="148"/>
      <c r="B6142" s="148"/>
      <c r="C6142" s="148"/>
      <c r="D6142" s="148"/>
      <c r="E6142" s="141"/>
      <c r="F6142" s="141"/>
      <c r="G6142" s="141"/>
      <c r="H6142" s="141"/>
      <c r="I6142" s="141"/>
      <c r="J6142" s="141"/>
      <c r="K6142" s="141"/>
    </row>
    <row r="6143" spans="1:11" x14ac:dyDescent="0.25">
      <c r="A6143" s="148"/>
      <c r="B6143" s="148"/>
      <c r="C6143" s="148"/>
      <c r="D6143" s="148"/>
      <c r="E6143" s="141"/>
      <c r="F6143" s="141"/>
      <c r="G6143" s="141"/>
      <c r="H6143" s="141"/>
      <c r="I6143" s="141"/>
      <c r="J6143" s="141"/>
      <c r="K6143" s="141"/>
    </row>
    <row r="6144" spans="1:11" x14ac:dyDescent="0.25">
      <c r="A6144" s="148"/>
      <c r="B6144" s="148"/>
      <c r="C6144" s="148"/>
      <c r="D6144" s="148"/>
      <c r="E6144" s="141"/>
      <c r="F6144" s="141"/>
      <c r="G6144" s="141"/>
      <c r="H6144" s="141"/>
      <c r="I6144" s="141"/>
      <c r="J6144" s="141"/>
      <c r="K6144" s="141"/>
    </row>
    <row r="6145" spans="1:11" x14ac:dyDescent="0.25">
      <c r="A6145" s="148"/>
      <c r="B6145" s="148"/>
      <c r="C6145" s="148"/>
      <c r="D6145" s="148"/>
      <c r="E6145" s="141"/>
      <c r="F6145" s="141"/>
      <c r="G6145" s="141"/>
      <c r="H6145" s="141"/>
      <c r="I6145" s="141"/>
      <c r="J6145" s="141"/>
      <c r="K6145" s="141"/>
    </row>
    <row r="6146" spans="1:11" x14ac:dyDescent="0.25">
      <c r="A6146" s="148"/>
      <c r="B6146" s="148"/>
      <c r="C6146" s="148"/>
      <c r="D6146" s="148"/>
      <c r="E6146" s="141"/>
      <c r="F6146" s="141"/>
      <c r="G6146" s="141"/>
      <c r="H6146" s="141"/>
      <c r="I6146" s="141"/>
      <c r="J6146" s="141"/>
      <c r="K6146" s="141"/>
    </row>
    <row r="6147" spans="1:11" x14ac:dyDescent="0.25">
      <c r="A6147" s="148"/>
      <c r="B6147" s="148"/>
      <c r="C6147" s="148"/>
      <c r="D6147" s="148"/>
      <c r="E6147" s="141"/>
      <c r="F6147" s="141"/>
      <c r="G6147" s="141"/>
      <c r="H6147" s="141"/>
      <c r="I6147" s="141"/>
      <c r="J6147" s="141"/>
      <c r="K6147" s="141"/>
    </row>
    <row r="6148" spans="1:11" x14ac:dyDescent="0.25">
      <c r="A6148" s="148"/>
      <c r="B6148" s="148"/>
      <c r="C6148" s="148"/>
      <c r="D6148" s="148"/>
      <c r="E6148" s="141"/>
      <c r="F6148" s="141"/>
      <c r="G6148" s="141"/>
      <c r="H6148" s="141"/>
      <c r="I6148" s="141"/>
      <c r="J6148" s="141"/>
      <c r="K6148" s="141"/>
    </row>
    <row r="6149" spans="1:11" x14ac:dyDescent="0.25">
      <c r="A6149" s="148"/>
      <c r="B6149" s="148"/>
      <c r="C6149" s="148"/>
      <c r="D6149" s="148"/>
      <c r="E6149" s="141"/>
      <c r="F6149" s="141"/>
      <c r="G6149" s="141"/>
      <c r="H6149" s="141"/>
      <c r="I6149" s="141"/>
      <c r="J6149" s="141"/>
      <c r="K6149" s="141"/>
    </row>
    <row r="6150" spans="1:11" x14ac:dyDescent="0.25">
      <c r="A6150" s="148"/>
      <c r="B6150" s="148"/>
      <c r="C6150" s="148"/>
      <c r="D6150" s="148"/>
      <c r="E6150" s="141"/>
      <c r="F6150" s="141"/>
      <c r="G6150" s="141"/>
      <c r="H6150" s="141"/>
      <c r="I6150" s="141"/>
      <c r="J6150" s="141"/>
      <c r="K6150" s="141"/>
    </row>
    <row r="6151" spans="1:11" x14ac:dyDescent="0.25">
      <c r="A6151" s="148"/>
      <c r="B6151" s="148"/>
      <c r="C6151" s="148"/>
      <c r="D6151" s="148"/>
      <c r="E6151" s="141"/>
      <c r="F6151" s="141"/>
      <c r="G6151" s="141"/>
      <c r="H6151" s="141"/>
      <c r="I6151" s="141"/>
      <c r="J6151" s="141"/>
      <c r="K6151" s="141"/>
    </row>
    <row r="6152" spans="1:11" x14ac:dyDescent="0.25">
      <c r="A6152" s="148"/>
      <c r="B6152" s="148"/>
      <c r="C6152" s="148"/>
      <c r="D6152" s="148"/>
      <c r="E6152" s="141"/>
      <c r="F6152" s="141"/>
      <c r="G6152" s="141"/>
      <c r="H6152" s="141"/>
      <c r="I6152" s="141"/>
      <c r="J6152" s="141"/>
      <c r="K6152" s="141"/>
    </row>
    <row r="6153" spans="1:11" x14ac:dyDescent="0.25">
      <c r="A6153" s="148"/>
      <c r="B6153" s="148"/>
      <c r="C6153" s="148"/>
      <c r="D6153" s="148"/>
      <c r="E6153" s="141"/>
      <c r="F6153" s="141"/>
      <c r="G6153" s="141"/>
      <c r="H6153" s="141"/>
      <c r="I6153" s="141"/>
      <c r="J6153" s="141"/>
      <c r="K6153" s="141"/>
    </row>
    <row r="6154" spans="1:11" x14ac:dyDescent="0.25">
      <c r="A6154" s="148"/>
      <c r="B6154" s="148"/>
      <c r="C6154" s="148"/>
      <c r="D6154" s="148"/>
      <c r="E6154" s="141"/>
      <c r="F6154" s="141"/>
      <c r="G6154" s="141"/>
      <c r="H6154" s="141"/>
      <c r="I6154" s="141"/>
      <c r="J6154" s="141"/>
      <c r="K6154" s="141"/>
    </row>
    <row r="6155" spans="1:11" x14ac:dyDescent="0.25">
      <c r="A6155" s="148"/>
      <c r="B6155" s="148"/>
      <c r="C6155" s="148"/>
      <c r="D6155" s="148"/>
      <c r="E6155" s="141"/>
      <c r="F6155" s="141"/>
      <c r="G6155" s="141"/>
      <c r="H6155" s="141"/>
      <c r="I6155" s="141"/>
      <c r="J6155" s="141"/>
      <c r="K6155" s="141"/>
    </row>
    <row r="6156" spans="1:11" x14ac:dyDescent="0.25">
      <c r="A6156" s="148"/>
      <c r="B6156" s="148"/>
      <c r="C6156" s="148"/>
      <c r="D6156" s="148"/>
      <c r="E6156" s="141"/>
      <c r="F6156" s="141"/>
      <c r="G6156" s="141"/>
      <c r="H6156" s="141"/>
      <c r="I6156" s="141"/>
      <c r="J6156" s="141"/>
      <c r="K6156" s="141"/>
    </row>
    <row r="6157" spans="1:11" x14ac:dyDescent="0.25">
      <c r="A6157" s="148"/>
      <c r="B6157" s="148"/>
      <c r="C6157" s="148"/>
      <c r="D6157" s="148"/>
      <c r="E6157" s="141"/>
      <c r="F6157" s="141"/>
      <c r="G6157" s="141"/>
      <c r="H6157" s="141"/>
      <c r="I6157" s="141"/>
      <c r="J6157" s="141"/>
      <c r="K6157" s="141"/>
    </row>
    <row r="6158" spans="1:11" x14ac:dyDescent="0.25">
      <c r="A6158" s="148"/>
      <c r="B6158" s="148"/>
      <c r="C6158" s="148"/>
      <c r="D6158" s="148"/>
      <c r="E6158" s="141"/>
      <c r="F6158" s="141"/>
      <c r="G6158" s="141"/>
      <c r="H6158" s="141"/>
      <c r="I6158" s="141"/>
      <c r="J6158" s="141"/>
      <c r="K6158" s="141"/>
    </row>
    <row r="6159" spans="1:11" x14ac:dyDescent="0.25">
      <c r="A6159" s="148"/>
      <c r="B6159" s="148"/>
      <c r="C6159" s="148"/>
      <c r="D6159" s="148"/>
      <c r="E6159" s="141"/>
      <c r="F6159" s="141"/>
      <c r="G6159" s="141"/>
      <c r="H6159" s="141"/>
      <c r="I6159" s="141"/>
      <c r="J6159" s="141"/>
      <c r="K6159" s="141"/>
    </row>
    <row r="6160" spans="1:11" x14ac:dyDescent="0.25">
      <c r="A6160" s="148"/>
      <c r="B6160" s="148"/>
      <c r="C6160" s="148"/>
      <c r="D6160" s="148"/>
      <c r="E6160" s="141"/>
      <c r="F6160" s="141"/>
      <c r="G6160" s="141"/>
      <c r="H6160" s="141"/>
      <c r="I6160" s="141"/>
      <c r="J6160" s="141"/>
      <c r="K6160" s="141"/>
    </row>
    <row r="6161" spans="1:11" x14ac:dyDescent="0.25">
      <c r="A6161" s="148"/>
      <c r="B6161" s="148"/>
      <c r="C6161" s="148"/>
      <c r="D6161" s="148"/>
      <c r="E6161" s="141"/>
      <c r="F6161" s="141"/>
      <c r="G6161" s="141"/>
      <c r="H6161" s="141"/>
      <c r="I6161" s="141"/>
      <c r="J6161" s="141"/>
      <c r="K6161" s="141"/>
    </row>
    <row r="6162" spans="1:11" x14ac:dyDescent="0.25">
      <c r="A6162" s="148"/>
      <c r="B6162" s="148"/>
      <c r="C6162" s="148"/>
      <c r="D6162" s="148"/>
      <c r="E6162" s="141"/>
      <c r="F6162" s="141"/>
      <c r="G6162" s="141"/>
      <c r="H6162" s="141"/>
      <c r="I6162" s="141"/>
      <c r="J6162" s="141"/>
      <c r="K6162" s="141"/>
    </row>
    <row r="6163" spans="1:11" x14ac:dyDescent="0.25">
      <c r="A6163" s="148"/>
      <c r="B6163" s="148"/>
      <c r="C6163" s="148"/>
      <c r="D6163" s="148"/>
      <c r="E6163" s="141"/>
      <c r="F6163" s="141"/>
      <c r="G6163" s="141"/>
      <c r="H6163" s="141"/>
      <c r="I6163" s="141"/>
      <c r="J6163" s="141"/>
      <c r="K6163" s="141"/>
    </row>
    <row r="6164" spans="1:11" x14ac:dyDescent="0.25">
      <c r="A6164" s="148"/>
      <c r="B6164" s="148"/>
      <c r="C6164" s="148"/>
      <c r="D6164" s="148"/>
      <c r="E6164" s="141"/>
      <c r="F6164" s="141"/>
      <c r="G6164" s="141"/>
      <c r="H6164" s="141"/>
      <c r="I6164" s="141"/>
      <c r="J6164" s="141"/>
      <c r="K6164" s="141"/>
    </row>
    <row r="6165" spans="1:11" x14ac:dyDescent="0.25">
      <c r="A6165" s="148"/>
      <c r="B6165" s="148"/>
      <c r="C6165" s="148"/>
      <c r="D6165" s="148"/>
      <c r="E6165" s="141"/>
      <c r="F6165" s="141"/>
      <c r="G6165" s="141"/>
      <c r="H6165" s="141"/>
      <c r="I6165" s="141"/>
      <c r="J6165" s="141"/>
      <c r="K6165" s="141"/>
    </row>
    <row r="6166" spans="1:11" x14ac:dyDescent="0.25">
      <c r="A6166" s="148"/>
      <c r="B6166" s="148"/>
      <c r="C6166" s="148"/>
      <c r="D6166" s="148"/>
      <c r="E6166" s="141"/>
      <c r="F6166" s="141"/>
      <c r="G6166" s="141"/>
      <c r="H6166" s="141"/>
      <c r="I6166" s="141"/>
      <c r="J6166" s="141"/>
      <c r="K6166" s="141"/>
    </row>
    <row r="6167" spans="1:11" x14ac:dyDescent="0.25">
      <c r="A6167" s="148"/>
      <c r="B6167" s="148"/>
      <c r="C6167" s="148"/>
      <c r="D6167" s="148"/>
      <c r="E6167" s="141"/>
      <c r="F6167" s="141"/>
      <c r="G6167" s="141"/>
      <c r="H6167" s="141"/>
      <c r="I6167" s="141"/>
      <c r="J6167" s="141"/>
      <c r="K6167" s="141"/>
    </row>
    <row r="6168" spans="1:11" x14ac:dyDescent="0.25">
      <c r="A6168" s="148"/>
      <c r="B6168" s="148"/>
      <c r="C6168" s="148"/>
      <c r="D6168" s="148"/>
      <c r="E6168" s="141"/>
      <c r="F6168" s="141"/>
      <c r="G6168" s="141"/>
      <c r="H6168" s="141"/>
      <c r="I6168" s="141"/>
      <c r="J6168" s="141"/>
      <c r="K6168" s="141"/>
    </row>
    <row r="6169" spans="1:11" x14ac:dyDescent="0.25">
      <c r="A6169" s="148"/>
      <c r="B6169" s="148"/>
      <c r="C6169" s="148"/>
      <c r="D6169" s="148"/>
      <c r="E6169" s="141"/>
      <c r="F6169" s="141"/>
      <c r="G6169" s="141"/>
      <c r="H6169" s="141"/>
      <c r="I6169" s="141"/>
      <c r="J6169" s="141"/>
      <c r="K6169" s="141"/>
    </row>
    <row r="6170" spans="1:11" x14ac:dyDescent="0.25">
      <c r="A6170" s="148"/>
      <c r="B6170" s="148"/>
      <c r="C6170" s="148"/>
      <c r="D6170" s="148"/>
      <c r="E6170" s="141"/>
      <c r="F6170" s="141"/>
      <c r="G6170" s="141"/>
      <c r="H6170" s="141"/>
      <c r="I6170" s="141"/>
      <c r="J6170" s="141"/>
      <c r="K6170" s="141"/>
    </row>
    <row r="6171" spans="1:11" x14ac:dyDescent="0.25">
      <c r="A6171" s="148"/>
      <c r="B6171" s="148"/>
      <c r="C6171" s="148"/>
      <c r="D6171" s="148"/>
      <c r="E6171" s="141"/>
      <c r="F6171" s="141"/>
      <c r="G6171" s="141"/>
      <c r="H6171" s="141"/>
      <c r="I6171" s="141"/>
      <c r="J6171" s="141"/>
      <c r="K6171" s="141"/>
    </row>
    <row r="6172" spans="1:11" x14ac:dyDescent="0.25">
      <c r="A6172" s="148"/>
      <c r="B6172" s="148"/>
      <c r="C6172" s="148"/>
      <c r="D6172" s="148"/>
      <c r="E6172" s="141"/>
      <c r="F6172" s="141"/>
      <c r="G6172" s="141"/>
      <c r="H6172" s="141"/>
      <c r="I6172" s="141"/>
      <c r="J6172" s="141"/>
      <c r="K6172" s="141"/>
    </row>
    <row r="6173" spans="1:11" x14ac:dyDescent="0.25">
      <c r="A6173" s="148"/>
      <c r="B6173" s="148"/>
      <c r="C6173" s="148"/>
      <c r="D6173" s="148"/>
      <c r="E6173" s="141"/>
      <c r="F6173" s="141"/>
      <c r="G6173" s="141"/>
      <c r="H6173" s="141"/>
      <c r="I6173" s="141"/>
      <c r="J6173" s="141"/>
      <c r="K6173" s="141"/>
    </row>
    <row r="6174" spans="1:11" x14ac:dyDescent="0.25">
      <c r="A6174" s="148"/>
      <c r="B6174" s="148"/>
      <c r="C6174" s="148"/>
      <c r="D6174" s="148"/>
      <c r="E6174" s="141"/>
      <c r="F6174" s="141"/>
      <c r="G6174" s="141"/>
      <c r="H6174" s="141"/>
      <c r="I6174" s="141"/>
      <c r="J6174" s="141"/>
      <c r="K6174" s="141"/>
    </row>
    <row r="6175" spans="1:11" x14ac:dyDescent="0.25">
      <c r="A6175" s="148"/>
      <c r="B6175" s="148"/>
      <c r="C6175" s="148"/>
      <c r="D6175" s="148"/>
      <c r="E6175" s="141"/>
      <c r="F6175" s="141"/>
      <c r="G6175" s="141"/>
      <c r="H6175" s="141"/>
      <c r="I6175" s="141"/>
      <c r="J6175" s="141"/>
      <c r="K6175" s="141"/>
    </row>
    <row r="6176" spans="1:11" x14ac:dyDescent="0.25">
      <c r="A6176" s="148"/>
      <c r="B6176" s="148"/>
      <c r="C6176" s="148"/>
      <c r="D6176" s="148"/>
      <c r="E6176" s="141"/>
      <c r="F6176" s="141"/>
      <c r="G6176" s="141"/>
      <c r="H6176" s="141"/>
      <c r="I6176" s="141"/>
      <c r="J6176" s="141"/>
      <c r="K6176" s="141"/>
    </row>
    <row r="6177" spans="1:11" x14ac:dyDescent="0.25">
      <c r="A6177" s="148"/>
      <c r="B6177" s="148"/>
      <c r="C6177" s="148"/>
      <c r="D6177" s="148"/>
      <c r="E6177" s="141"/>
      <c r="F6177" s="141"/>
      <c r="G6177" s="141"/>
      <c r="H6177" s="141"/>
      <c r="I6177" s="141"/>
      <c r="J6177" s="141"/>
      <c r="K6177" s="141"/>
    </row>
    <row r="6178" spans="1:11" x14ac:dyDescent="0.25">
      <c r="A6178" s="148"/>
      <c r="B6178" s="148"/>
      <c r="C6178" s="148"/>
      <c r="D6178" s="148"/>
      <c r="E6178" s="141"/>
      <c r="F6178" s="141"/>
      <c r="G6178" s="141"/>
      <c r="H6178" s="141"/>
      <c r="I6178" s="141"/>
      <c r="J6178" s="141"/>
      <c r="K6178" s="141"/>
    </row>
    <row r="6179" spans="1:11" x14ac:dyDescent="0.25">
      <c r="A6179" s="148"/>
      <c r="B6179" s="148"/>
      <c r="C6179" s="148"/>
      <c r="D6179" s="148"/>
      <c r="E6179" s="141"/>
      <c r="F6179" s="141"/>
      <c r="G6179" s="141"/>
      <c r="H6179" s="141"/>
      <c r="I6179" s="141"/>
      <c r="J6179" s="141"/>
      <c r="K6179" s="141"/>
    </row>
    <row r="6180" spans="1:11" x14ac:dyDescent="0.25">
      <c r="A6180" s="148"/>
      <c r="B6180" s="148"/>
      <c r="C6180" s="148"/>
      <c r="D6180" s="148"/>
      <c r="E6180" s="141"/>
      <c r="F6180" s="141"/>
      <c r="G6180" s="141"/>
      <c r="H6180" s="141"/>
      <c r="I6180" s="141"/>
      <c r="J6180" s="141"/>
      <c r="K6180" s="141"/>
    </row>
    <row r="6181" spans="1:11" x14ac:dyDescent="0.25">
      <c r="A6181" s="148"/>
      <c r="B6181" s="148"/>
      <c r="C6181" s="148"/>
      <c r="D6181" s="148"/>
      <c r="E6181" s="141"/>
      <c r="F6181" s="141"/>
      <c r="G6181" s="141"/>
      <c r="H6181" s="141"/>
      <c r="I6181" s="141"/>
      <c r="J6181" s="141"/>
      <c r="K6181" s="141"/>
    </row>
    <row r="6182" spans="1:11" x14ac:dyDescent="0.25">
      <c r="A6182" s="148"/>
      <c r="B6182" s="148"/>
      <c r="C6182" s="148"/>
      <c r="D6182" s="148"/>
      <c r="E6182" s="141"/>
      <c r="F6182" s="141"/>
      <c r="G6182" s="141"/>
      <c r="H6182" s="141"/>
      <c r="I6182" s="141"/>
      <c r="J6182" s="141"/>
      <c r="K6182" s="141"/>
    </row>
    <row r="6183" spans="1:11" x14ac:dyDescent="0.25">
      <c r="A6183" s="148"/>
      <c r="B6183" s="148"/>
      <c r="C6183" s="148"/>
      <c r="D6183" s="148"/>
      <c r="E6183" s="141"/>
      <c r="F6183" s="141"/>
      <c r="G6183" s="141"/>
      <c r="H6183" s="141"/>
      <c r="I6183" s="141"/>
      <c r="J6183" s="141"/>
      <c r="K6183" s="141"/>
    </row>
    <row r="6184" spans="1:11" x14ac:dyDescent="0.25">
      <c r="A6184" s="148"/>
      <c r="B6184" s="148"/>
      <c r="C6184" s="148"/>
      <c r="D6184" s="148"/>
      <c r="E6184" s="141"/>
      <c r="F6184" s="141"/>
      <c r="G6184" s="141"/>
      <c r="H6184" s="141"/>
      <c r="I6184" s="141"/>
      <c r="J6184" s="141"/>
      <c r="K6184" s="141"/>
    </row>
    <row r="6185" spans="1:11" x14ac:dyDescent="0.25">
      <c r="A6185" s="148"/>
      <c r="B6185" s="148"/>
      <c r="C6185" s="148"/>
      <c r="D6185" s="148"/>
      <c r="E6185" s="141"/>
      <c r="F6185" s="141"/>
      <c r="G6185" s="141"/>
      <c r="H6185" s="141"/>
      <c r="I6185" s="141"/>
      <c r="J6185" s="141"/>
      <c r="K6185" s="141"/>
    </row>
    <row r="6186" spans="1:11" x14ac:dyDescent="0.25">
      <c r="A6186" s="148"/>
      <c r="B6186" s="148"/>
      <c r="C6186" s="148"/>
      <c r="D6186" s="148"/>
      <c r="E6186" s="141"/>
      <c r="F6186" s="141"/>
      <c r="G6186" s="141"/>
      <c r="H6186" s="141"/>
      <c r="I6186" s="141"/>
      <c r="J6186" s="141"/>
      <c r="K6186" s="141"/>
    </row>
    <row r="6187" spans="1:11" x14ac:dyDescent="0.25">
      <c r="A6187" s="148"/>
      <c r="B6187" s="148"/>
      <c r="C6187" s="148"/>
      <c r="D6187" s="148"/>
      <c r="E6187" s="141"/>
      <c r="F6187" s="141"/>
      <c r="G6187" s="141"/>
      <c r="H6187" s="141"/>
      <c r="I6187" s="141"/>
      <c r="J6187" s="141"/>
      <c r="K6187" s="141"/>
    </row>
    <row r="6188" spans="1:11" x14ac:dyDescent="0.25">
      <c r="A6188" s="148"/>
      <c r="B6188" s="148"/>
      <c r="C6188" s="148"/>
      <c r="D6188" s="148"/>
      <c r="E6188" s="141"/>
      <c r="F6188" s="141"/>
      <c r="G6188" s="141"/>
      <c r="H6188" s="141"/>
      <c r="I6188" s="141"/>
      <c r="J6188" s="141"/>
      <c r="K6188" s="141"/>
    </row>
    <row r="6189" spans="1:11" x14ac:dyDescent="0.25">
      <c r="A6189" s="148"/>
      <c r="B6189" s="148"/>
      <c r="C6189" s="148"/>
      <c r="D6189" s="148"/>
      <c r="E6189" s="141"/>
      <c r="F6189" s="141"/>
      <c r="G6189" s="141"/>
      <c r="H6189" s="141"/>
      <c r="I6189" s="141"/>
      <c r="J6189" s="141"/>
      <c r="K6189" s="141"/>
    </row>
    <row r="6190" spans="1:11" x14ac:dyDescent="0.25">
      <c r="A6190" s="148"/>
      <c r="B6190" s="148"/>
      <c r="C6190" s="148"/>
      <c r="D6190" s="148"/>
      <c r="E6190" s="141"/>
      <c r="F6190" s="141"/>
      <c r="G6190" s="141"/>
      <c r="H6190" s="141"/>
      <c r="I6190" s="141"/>
      <c r="J6190" s="141"/>
      <c r="K6190" s="141"/>
    </row>
    <row r="6191" spans="1:11" x14ac:dyDescent="0.25">
      <c r="A6191" s="148"/>
      <c r="B6191" s="148"/>
      <c r="C6191" s="148"/>
      <c r="D6191" s="148"/>
      <c r="E6191" s="141"/>
      <c r="F6191" s="141"/>
      <c r="G6191" s="141"/>
      <c r="H6191" s="141"/>
      <c r="I6191" s="141"/>
      <c r="J6191" s="141"/>
      <c r="K6191" s="141"/>
    </row>
    <row r="6192" spans="1:11" x14ac:dyDescent="0.25">
      <c r="A6192" s="148"/>
      <c r="B6192" s="148"/>
      <c r="C6192" s="148"/>
      <c r="D6192" s="148"/>
      <c r="E6192" s="141"/>
      <c r="F6192" s="141"/>
      <c r="G6192" s="141"/>
      <c r="H6192" s="141"/>
      <c r="I6192" s="141"/>
      <c r="J6192" s="141"/>
      <c r="K6192" s="141"/>
    </row>
    <row r="6193" spans="1:11" x14ac:dyDescent="0.25">
      <c r="A6193" s="148"/>
      <c r="B6193" s="148"/>
      <c r="C6193" s="148"/>
      <c r="D6193" s="148"/>
      <c r="E6193" s="141"/>
      <c r="F6193" s="141"/>
      <c r="G6193" s="141"/>
      <c r="H6193" s="141"/>
      <c r="I6193" s="141"/>
      <c r="J6193" s="141"/>
      <c r="K6193" s="141"/>
    </row>
    <row r="6194" spans="1:11" x14ac:dyDescent="0.25">
      <c r="A6194" s="148"/>
      <c r="B6194" s="148"/>
      <c r="C6194" s="148"/>
      <c r="D6194" s="148"/>
      <c r="E6194" s="141"/>
      <c r="F6194" s="141"/>
      <c r="G6194" s="141"/>
      <c r="H6194" s="141"/>
      <c r="I6194" s="141"/>
      <c r="J6194" s="141"/>
      <c r="K6194" s="141"/>
    </row>
    <row r="6195" spans="1:11" x14ac:dyDescent="0.25">
      <c r="A6195" s="148"/>
      <c r="B6195" s="148"/>
      <c r="C6195" s="148"/>
      <c r="D6195" s="148"/>
      <c r="E6195" s="141"/>
      <c r="F6195" s="141"/>
      <c r="G6195" s="141"/>
      <c r="H6195" s="141"/>
      <c r="I6195" s="141"/>
      <c r="J6195" s="141"/>
      <c r="K6195" s="141"/>
    </row>
    <row r="6196" spans="1:11" x14ac:dyDescent="0.25">
      <c r="A6196" s="148"/>
      <c r="B6196" s="148"/>
      <c r="C6196" s="148"/>
      <c r="D6196" s="148"/>
      <c r="E6196" s="141"/>
      <c r="F6196" s="141"/>
      <c r="G6196" s="141"/>
      <c r="H6196" s="141"/>
      <c r="I6196" s="141"/>
      <c r="J6196" s="141"/>
      <c r="K6196" s="141"/>
    </row>
    <row r="6197" spans="1:11" x14ac:dyDescent="0.25">
      <c r="A6197" s="148"/>
      <c r="B6197" s="148"/>
      <c r="C6197" s="148"/>
      <c r="D6197" s="148"/>
      <c r="E6197" s="141"/>
      <c r="F6197" s="141"/>
      <c r="G6197" s="141"/>
      <c r="H6197" s="141"/>
      <c r="I6197" s="141"/>
      <c r="J6197" s="141"/>
      <c r="K6197" s="141"/>
    </row>
    <row r="6198" spans="1:11" x14ac:dyDescent="0.25">
      <c r="A6198" s="148"/>
      <c r="B6198" s="148"/>
      <c r="C6198" s="148"/>
      <c r="D6198" s="148"/>
      <c r="E6198" s="141"/>
      <c r="F6198" s="141"/>
      <c r="G6198" s="141"/>
      <c r="H6198" s="141"/>
      <c r="I6198" s="141"/>
      <c r="J6198" s="141"/>
      <c r="K6198" s="141"/>
    </row>
    <row r="6199" spans="1:11" x14ac:dyDescent="0.25">
      <c r="A6199" s="148"/>
      <c r="B6199" s="148"/>
      <c r="C6199" s="148"/>
      <c r="D6199" s="148"/>
      <c r="E6199" s="141"/>
      <c r="F6199" s="141"/>
      <c r="G6199" s="141"/>
      <c r="H6199" s="141"/>
      <c r="I6199" s="141"/>
      <c r="J6199" s="141"/>
      <c r="K6199" s="141"/>
    </row>
    <row r="6200" spans="1:11" x14ac:dyDescent="0.25">
      <c r="A6200" s="148"/>
      <c r="B6200" s="148"/>
      <c r="C6200" s="148"/>
      <c r="D6200" s="148"/>
      <c r="E6200" s="141"/>
      <c r="F6200" s="141"/>
      <c r="G6200" s="141"/>
      <c r="H6200" s="141"/>
      <c r="I6200" s="141"/>
      <c r="J6200" s="141"/>
      <c r="K6200" s="141"/>
    </row>
    <row r="6201" spans="1:11" x14ac:dyDescent="0.25">
      <c r="A6201" s="148"/>
      <c r="B6201" s="148"/>
      <c r="C6201" s="148"/>
      <c r="D6201" s="148"/>
      <c r="E6201" s="141"/>
      <c r="F6201" s="141"/>
      <c r="G6201" s="141"/>
      <c r="H6201" s="141"/>
      <c r="I6201" s="141"/>
      <c r="J6201" s="141"/>
      <c r="K6201" s="141"/>
    </row>
    <row r="6202" spans="1:11" x14ac:dyDescent="0.25">
      <c r="A6202" s="148"/>
      <c r="B6202" s="148"/>
      <c r="C6202" s="148"/>
      <c r="D6202" s="148"/>
      <c r="E6202" s="141"/>
      <c r="F6202" s="141"/>
      <c r="G6202" s="141"/>
      <c r="H6202" s="141"/>
      <c r="I6202" s="141"/>
      <c r="J6202" s="141"/>
      <c r="K6202" s="141"/>
    </row>
    <row r="6203" spans="1:11" x14ac:dyDescent="0.25">
      <c r="A6203" s="148"/>
      <c r="B6203" s="148"/>
      <c r="C6203" s="148"/>
      <c r="D6203" s="148"/>
      <c r="E6203" s="141"/>
      <c r="F6203" s="141"/>
      <c r="G6203" s="141"/>
      <c r="H6203" s="141"/>
      <c r="I6203" s="141"/>
      <c r="J6203" s="141"/>
      <c r="K6203" s="141"/>
    </row>
    <row r="6204" spans="1:11" x14ac:dyDescent="0.25">
      <c r="A6204" s="148"/>
      <c r="B6204" s="148"/>
      <c r="C6204" s="148"/>
      <c r="D6204" s="148"/>
      <c r="E6204" s="141"/>
      <c r="F6204" s="141"/>
      <c r="G6204" s="141"/>
      <c r="H6204" s="141"/>
      <c r="I6204" s="141"/>
      <c r="J6204" s="141"/>
      <c r="K6204" s="141"/>
    </row>
    <row r="6205" spans="1:11" x14ac:dyDescent="0.25">
      <c r="A6205" s="148"/>
      <c r="B6205" s="148"/>
      <c r="C6205" s="148"/>
      <c r="D6205" s="148"/>
      <c r="E6205" s="141"/>
      <c r="F6205" s="141"/>
      <c r="G6205" s="141"/>
      <c r="H6205" s="141"/>
      <c r="I6205" s="141"/>
      <c r="J6205" s="141"/>
      <c r="K6205" s="141"/>
    </row>
    <row r="6206" spans="1:11" x14ac:dyDescent="0.25">
      <c r="A6206" s="148"/>
      <c r="B6206" s="148"/>
      <c r="C6206" s="148"/>
      <c r="D6206" s="148"/>
      <c r="E6206" s="141"/>
      <c r="F6206" s="141"/>
      <c r="G6206" s="141"/>
      <c r="H6206" s="141"/>
      <c r="I6206" s="141"/>
      <c r="J6206" s="141"/>
      <c r="K6206" s="141"/>
    </row>
    <row r="6207" spans="1:11" x14ac:dyDescent="0.25">
      <c r="A6207" s="148"/>
      <c r="B6207" s="148"/>
      <c r="C6207" s="148"/>
      <c r="D6207" s="148"/>
      <c r="E6207" s="141"/>
      <c r="F6207" s="141"/>
      <c r="G6207" s="141"/>
      <c r="H6207" s="141"/>
      <c r="I6207" s="141"/>
      <c r="J6207" s="141"/>
      <c r="K6207" s="141"/>
    </row>
    <row r="6208" spans="1:11" x14ac:dyDescent="0.25">
      <c r="A6208" s="148"/>
      <c r="B6208" s="148"/>
      <c r="C6208" s="148"/>
      <c r="D6208" s="148"/>
      <c r="E6208" s="141"/>
      <c r="F6208" s="141"/>
      <c r="G6208" s="141"/>
      <c r="H6208" s="141"/>
      <c r="I6208" s="141"/>
      <c r="J6208" s="141"/>
      <c r="K6208" s="141"/>
    </row>
    <row r="6209" spans="1:11" x14ac:dyDescent="0.25">
      <c r="A6209" s="148"/>
      <c r="B6209" s="148"/>
      <c r="C6209" s="148"/>
      <c r="D6209" s="148"/>
      <c r="E6209" s="141"/>
      <c r="F6209" s="141"/>
      <c r="G6209" s="141"/>
      <c r="H6209" s="141"/>
      <c r="I6209" s="141"/>
      <c r="J6209" s="141"/>
      <c r="K6209" s="141"/>
    </row>
    <row r="6210" spans="1:11" x14ac:dyDescent="0.25">
      <c r="A6210" s="148"/>
      <c r="B6210" s="148"/>
      <c r="C6210" s="148"/>
      <c r="D6210" s="148"/>
      <c r="E6210" s="141"/>
      <c r="F6210" s="141"/>
      <c r="G6210" s="141"/>
      <c r="H6210" s="141"/>
      <c r="I6210" s="141"/>
      <c r="J6210" s="141"/>
      <c r="K6210" s="141"/>
    </row>
    <row r="6211" spans="1:11" x14ac:dyDescent="0.25">
      <c r="A6211" s="148"/>
      <c r="B6211" s="148"/>
      <c r="C6211" s="148"/>
      <c r="D6211" s="148"/>
      <c r="E6211" s="141"/>
      <c r="F6211" s="141"/>
      <c r="G6211" s="141"/>
      <c r="H6211" s="141"/>
      <c r="I6211" s="141"/>
      <c r="J6211" s="141"/>
      <c r="K6211" s="141"/>
    </row>
    <row r="6212" spans="1:11" x14ac:dyDescent="0.25">
      <c r="A6212" s="148"/>
      <c r="B6212" s="148"/>
      <c r="C6212" s="148"/>
      <c r="D6212" s="148"/>
      <c r="E6212" s="141"/>
      <c r="F6212" s="141"/>
      <c r="G6212" s="141"/>
      <c r="H6212" s="141"/>
      <c r="I6212" s="141"/>
      <c r="J6212" s="141"/>
      <c r="K6212" s="141"/>
    </row>
    <row r="6213" spans="1:11" x14ac:dyDescent="0.25">
      <c r="A6213" s="148"/>
      <c r="B6213" s="148"/>
      <c r="C6213" s="148"/>
      <c r="D6213" s="148"/>
      <c r="E6213" s="141"/>
      <c r="F6213" s="141"/>
      <c r="G6213" s="141"/>
      <c r="H6213" s="141"/>
      <c r="I6213" s="141"/>
      <c r="J6213" s="141"/>
      <c r="K6213" s="141"/>
    </row>
    <row r="6214" spans="1:11" x14ac:dyDescent="0.25">
      <c r="A6214" s="148"/>
      <c r="B6214" s="148"/>
      <c r="C6214" s="148"/>
      <c r="D6214" s="148"/>
      <c r="E6214" s="141"/>
      <c r="F6214" s="141"/>
      <c r="G6214" s="141"/>
      <c r="H6214" s="141"/>
      <c r="I6214" s="141"/>
      <c r="J6214" s="141"/>
      <c r="K6214" s="141"/>
    </row>
    <row r="6215" spans="1:11" x14ac:dyDescent="0.25">
      <c r="A6215" s="148"/>
      <c r="B6215" s="148"/>
      <c r="C6215" s="148"/>
      <c r="D6215" s="148"/>
      <c r="E6215" s="141"/>
      <c r="F6215" s="141"/>
      <c r="G6215" s="141"/>
      <c r="H6215" s="141"/>
      <c r="I6215" s="141"/>
      <c r="J6215" s="141"/>
      <c r="K6215" s="141"/>
    </row>
    <row r="6216" spans="1:11" x14ac:dyDescent="0.25">
      <c r="A6216" s="148"/>
      <c r="B6216" s="148"/>
      <c r="C6216" s="148"/>
      <c r="D6216" s="148"/>
      <c r="E6216" s="141"/>
      <c r="F6216" s="141"/>
      <c r="G6216" s="141"/>
      <c r="H6216" s="141"/>
      <c r="I6216" s="141"/>
      <c r="J6216" s="141"/>
      <c r="K6216" s="141"/>
    </row>
    <row r="6217" spans="1:11" x14ac:dyDescent="0.25">
      <c r="A6217" s="148"/>
      <c r="B6217" s="148"/>
      <c r="C6217" s="148"/>
      <c r="D6217" s="148"/>
      <c r="E6217" s="141"/>
      <c r="F6217" s="141"/>
      <c r="G6217" s="141"/>
      <c r="H6217" s="141"/>
      <c r="I6217" s="141"/>
      <c r="J6217" s="141"/>
      <c r="K6217" s="141"/>
    </row>
    <row r="6218" spans="1:11" x14ac:dyDescent="0.25">
      <c r="A6218" s="148"/>
      <c r="B6218" s="148"/>
      <c r="C6218" s="148"/>
      <c r="D6218" s="148"/>
      <c r="E6218" s="141"/>
      <c r="F6218" s="141"/>
      <c r="G6218" s="141"/>
      <c r="H6218" s="141"/>
      <c r="I6218" s="141"/>
      <c r="J6218" s="141"/>
      <c r="K6218" s="141"/>
    </row>
    <row r="6219" spans="1:11" x14ac:dyDescent="0.25">
      <c r="A6219" s="148"/>
      <c r="B6219" s="148"/>
      <c r="C6219" s="148"/>
      <c r="D6219" s="148"/>
      <c r="E6219" s="141"/>
      <c r="F6219" s="141"/>
      <c r="G6219" s="141"/>
      <c r="H6219" s="141"/>
      <c r="I6219" s="141"/>
      <c r="J6219" s="141"/>
      <c r="K6219" s="141"/>
    </row>
    <row r="6220" spans="1:11" x14ac:dyDescent="0.25">
      <c r="A6220" s="148"/>
      <c r="B6220" s="148"/>
      <c r="C6220" s="148"/>
      <c r="D6220" s="148"/>
      <c r="E6220" s="141"/>
      <c r="F6220" s="141"/>
      <c r="G6220" s="141"/>
      <c r="H6220" s="141"/>
      <c r="I6220" s="141"/>
      <c r="J6220" s="141"/>
      <c r="K6220" s="141"/>
    </row>
    <row r="6221" spans="1:11" x14ac:dyDescent="0.25">
      <c r="A6221" s="148"/>
      <c r="B6221" s="148"/>
      <c r="C6221" s="148"/>
      <c r="D6221" s="148"/>
      <c r="E6221" s="141"/>
      <c r="F6221" s="141"/>
      <c r="G6221" s="141"/>
      <c r="H6221" s="141"/>
      <c r="I6221" s="141"/>
      <c r="J6221" s="141"/>
      <c r="K6221" s="141"/>
    </row>
    <row r="6222" spans="1:11" x14ac:dyDescent="0.25">
      <c r="A6222" s="148"/>
      <c r="B6222" s="148"/>
      <c r="C6222" s="148"/>
      <c r="D6222" s="148"/>
      <c r="E6222" s="141"/>
      <c r="F6222" s="141"/>
      <c r="G6222" s="141"/>
      <c r="H6222" s="141"/>
      <c r="I6222" s="141"/>
      <c r="J6222" s="141"/>
      <c r="K6222" s="141"/>
    </row>
    <row r="6223" spans="1:11" x14ac:dyDescent="0.25">
      <c r="A6223" s="148"/>
      <c r="B6223" s="148"/>
      <c r="C6223" s="148"/>
      <c r="D6223" s="148"/>
      <c r="E6223" s="141"/>
      <c r="F6223" s="141"/>
      <c r="G6223" s="141"/>
      <c r="H6223" s="141"/>
      <c r="I6223" s="141"/>
      <c r="J6223" s="141"/>
      <c r="K6223" s="141"/>
    </row>
    <row r="6224" spans="1:11" x14ac:dyDescent="0.25">
      <c r="A6224" s="148"/>
      <c r="B6224" s="148"/>
      <c r="C6224" s="148"/>
      <c r="D6224" s="148"/>
      <c r="E6224" s="141"/>
      <c r="F6224" s="141"/>
      <c r="G6224" s="141"/>
      <c r="H6224" s="141"/>
      <c r="I6224" s="141"/>
      <c r="J6224" s="141"/>
      <c r="K6224" s="141"/>
    </row>
    <row r="6225" spans="1:11" x14ac:dyDescent="0.25">
      <c r="A6225" s="148"/>
      <c r="B6225" s="148"/>
      <c r="C6225" s="148"/>
      <c r="D6225" s="148"/>
      <c r="E6225" s="141"/>
      <c r="F6225" s="141"/>
      <c r="G6225" s="141"/>
      <c r="H6225" s="141"/>
      <c r="I6225" s="141"/>
      <c r="J6225" s="141"/>
      <c r="K6225" s="141"/>
    </row>
    <row r="6226" spans="1:11" x14ac:dyDescent="0.25">
      <c r="A6226" s="148"/>
      <c r="B6226" s="148"/>
      <c r="C6226" s="148"/>
      <c r="D6226" s="148"/>
      <c r="E6226" s="141"/>
      <c r="F6226" s="141"/>
      <c r="G6226" s="141"/>
      <c r="H6226" s="141"/>
      <c r="I6226" s="141"/>
      <c r="J6226" s="141"/>
      <c r="K6226" s="141"/>
    </row>
    <row r="6227" spans="1:11" x14ac:dyDescent="0.25">
      <c r="A6227" s="148"/>
      <c r="B6227" s="148"/>
      <c r="C6227" s="148"/>
      <c r="D6227" s="148"/>
      <c r="E6227" s="141"/>
      <c r="F6227" s="141"/>
      <c r="G6227" s="141"/>
      <c r="H6227" s="141"/>
      <c r="I6227" s="141"/>
      <c r="J6227" s="141"/>
      <c r="K6227" s="141"/>
    </row>
    <row r="6228" spans="1:11" x14ac:dyDescent="0.25">
      <c r="A6228" s="148"/>
      <c r="B6228" s="148"/>
      <c r="C6228" s="148"/>
      <c r="D6228" s="148"/>
      <c r="E6228" s="141"/>
      <c r="F6228" s="141"/>
      <c r="G6228" s="141"/>
      <c r="H6228" s="141"/>
      <c r="I6228" s="141"/>
      <c r="J6228" s="141"/>
      <c r="K6228" s="141"/>
    </row>
    <row r="6229" spans="1:11" x14ac:dyDescent="0.25">
      <c r="A6229" s="148"/>
      <c r="B6229" s="148"/>
      <c r="C6229" s="148"/>
      <c r="D6229" s="148"/>
      <c r="E6229" s="141"/>
      <c r="F6229" s="141"/>
      <c r="G6229" s="141"/>
      <c r="H6229" s="141"/>
      <c r="I6229" s="141"/>
      <c r="J6229" s="141"/>
      <c r="K6229" s="141"/>
    </row>
    <row r="6230" spans="1:11" x14ac:dyDescent="0.25">
      <c r="A6230" s="148"/>
      <c r="B6230" s="148"/>
      <c r="C6230" s="148"/>
      <c r="D6230" s="148"/>
      <c r="E6230" s="141"/>
      <c r="F6230" s="141"/>
      <c r="G6230" s="141"/>
      <c r="H6230" s="141"/>
      <c r="I6230" s="141"/>
      <c r="J6230" s="141"/>
      <c r="K6230" s="141"/>
    </row>
    <row r="6231" spans="1:11" x14ac:dyDescent="0.25">
      <c r="A6231" s="148"/>
      <c r="B6231" s="148"/>
      <c r="C6231" s="148"/>
      <c r="D6231" s="148"/>
      <c r="E6231" s="141"/>
      <c r="F6231" s="141"/>
      <c r="G6231" s="141"/>
      <c r="H6231" s="141"/>
      <c r="I6231" s="141"/>
      <c r="J6231" s="141"/>
      <c r="K6231" s="141"/>
    </row>
    <row r="6232" spans="1:11" x14ac:dyDescent="0.25">
      <c r="A6232" s="148"/>
      <c r="B6232" s="148"/>
      <c r="C6232" s="148"/>
      <c r="D6232" s="148"/>
      <c r="E6232" s="141"/>
      <c r="F6232" s="141"/>
      <c r="G6232" s="141"/>
      <c r="H6232" s="141"/>
      <c r="I6232" s="141"/>
      <c r="J6232" s="141"/>
      <c r="K6232" s="141"/>
    </row>
    <row r="6233" spans="1:11" x14ac:dyDescent="0.25">
      <c r="A6233" s="148"/>
      <c r="B6233" s="148"/>
      <c r="C6233" s="148"/>
      <c r="D6233" s="148"/>
      <c r="E6233" s="141"/>
      <c r="F6233" s="141"/>
      <c r="G6233" s="141"/>
      <c r="H6233" s="141"/>
      <c r="I6233" s="141"/>
      <c r="J6233" s="141"/>
      <c r="K6233" s="141"/>
    </row>
    <row r="6234" spans="1:11" x14ac:dyDescent="0.25">
      <c r="A6234" s="148"/>
      <c r="B6234" s="148"/>
      <c r="C6234" s="148"/>
      <c r="D6234" s="148"/>
      <c r="E6234" s="141"/>
      <c r="F6234" s="141"/>
      <c r="G6234" s="141"/>
      <c r="H6234" s="141"/>
      <c r="I6234" s="141"/>
      <c r="J6234" s="141"/>
      <c r="K6234" s="141"/>
    </row>
    <row r="6235" spans="1:11" x14ac:dyDescent="0.25">
      <c r="A6235" s="148"/>
      <c r="B6235" s="148"/>
      <c r="C6235" s="148"/>
      <c r="D6235" s="148"/>
      <c r="E6235" s="141"/>
      <c r="F6235" s="141"/>
      <c r="G6235" s="141"/>
      <c r="H6235" s="141"/>
      <c r="I6235" s="141"/>
      <c r="J6235" s="141"/>
      <c r="K6235" s="141"/>
    </row>
    <row r="6236" spans="1:11" x14ac:dyDescent="0.25">
      <c r="A6236" s="148"/>
      <c r="B6236" s="148"/>
      <c r="C6236" s="148"/>
      <c r="D6236" s="148"/>
      <c r="E6236" s="141"/>
      <c r="F6236" s="141"/>
      <c r="G6236" s="141"/>
      <c r="H6236" s="141"/>
      <c r="I6236" s="141"/>
      <c r="J6236" s="141"/>
      <c r="K6236" s="141"/>
    </row>
    <row r="6237" spans="1:11" x14ac:dyDescent="0.25">
      <c r="A6237" s="148"/>
      <c r="B6237" s="148"/>
      <c r="C6237" s="148"/>
      <c r="D6237" s="148"/>
      <c r="E6237" s="141"/>
      <c r="F6237" s="141"/>
      <c r="G6237" s="141"/>
      <c r="H6237" s="141"/>
      <c r="I6237" s="141"/>
      <c r="J6237" s="141"/>
      <c r="K6237" s="141"/>
    </row>
    <row r="6238" spans="1:11" x14ac:dyDescent="0.25">
      <c r="A6238" s="148"/>
      <c r="B6238" s="148"/>
      <c r="C6238" s="148"/>
      <c r="D6238" s="148"/>
      <c r="E6238" s="141"/>
      <c r="F6238" s="141"/>
      <c r="G6238" s="141"/>
      <c r="H6238" s="141"/>
      <c r="I6238" s="141"/>
      <c r="J6238" s="141"/>
      <c r="K6238" s="141"/>
    </row>
    <row r="6239" spans="1:11" x14ac:dyDescent="0.25">
      <c r="A6239" s="148"/>
      <c r="B6239" s="148"/>
      <c r="C6239" s="148"/>
      <c r="D6239" s="148"/>
      <c r="E6239" s="141"/>
      <c r="F6239" s="141"/>
      <c r="G6239" s="141"/>
      <c r="H6239" s="141"/>
      <c r="I6239" s="141"/>
      <c r="J6239" s="141"/>
      <c r="K6239" s="141"/>
    </row>
    <row r="6240" spans="1:11" x14ac:dyDescent="0.25">
      <c r="A6240" s="148"/>
      <c r="B6240" s="148"/>
      <c r="C6240" s="148"/>
      <c r="D6240" s="148"/>
      <c r="E6240" s="141"/>
      <c r="F6240" s="141"/>
      <c r="G6240" s="141"/>
      <c r="H6240" s="141"/>
      <c r="I6240" s="141"/>
      <c r="J6240" s="141"/>
      <c r="K6240" s="141"/>
    </row>
    <row r="6241" spans="1:11" x14ac:dyDescent="0.25">
      <c r="A6241" s="148"/>
      <c r="B6241" s="148"/>
      <c r="C6241" s="148"/>
      <c r="D6241" s="148"/>
      <c r="E6241" s="141"/>
      <c r="F6241" s="141"/>
      <c r="G6241" s="141"/>
      <c r="H6241" s="141"/>
      <c r="I6241" s="141"/>
      <c r="J6241" s="141"/>
      <c r="K6241" s="141"/>
    </row>
    <row r="6242" spans="1:11" x14ac:dyDescent="0.25">
      <c r="A6242" s="148"/>
      <c r="B6242" s="148"/>
      <c r="C6242" s="148"/>
      <c r="D6242" s="148"/>
      <c r="E6242" s="141"/>
      <c r="F6242" s="141"/>
      <c r="G6242" s="141"/>
      <c r="H6242" s="141"/>
      <c r="I6242" s="141"/>
      <c r="J6242" s="141"/>
      <c r="K6242" s="141"/>
    </row>
    <row r="6243" spans="1:11" x14ac:dyDescent="0.25">
      <c r="A6243" s="148"/>
      <c r="B6243" s="148"/>
      <c r="C6243" s="148"/>
      <c r="D6243" s="148"/>
      <c r="E6243" s="141"/>
      <c r="F6243" s="141"/>
      <c r="G6243" s="141"/>
      <c r="H6243" s="141"/>
      <c r="I6243" s="141"/>
      <c r="J6243" s="141"/>
      <c r="K6243" s="141"/>
    </row>
    <row r="6244" spans="1:11" x14ac:dyDescent="0.25">
      <c r="A6244" s="148"/>
      <c r="B6244" s="148"/>
      <c r="C6244" s="148"/>
      <c r="D6244" s="148"/>
      <c r="E6244" s="141"/>
      <c r="F6244" s="141"/>
      <c r="G6244" s="141"/>
      <c r="H6244" s="141"/>
      <c r="I6244" s="141"/>
      <c r="J6244" s="141"/>
      <c r="K6244" s="141"/>
    </row>
    <row r="6245" spans="1:11" x14ac:dyDescent="0.25">
      <c r="A6245" s="148"/>
      <c r="B6245" s="148"/>
      <c r="C6245" s="148"/>
      <c r="D6245" s="148"/>
      <c r="E6245" s="141"/>
      <c r="F6245" s="141"/>
      <c r="G6245" s="141"/>
      <c r="H6245" s="141"/>
      <c r="I6245" s="141"/>
      <c r="J6245" s="141"/>
      <c r="K6245" s="141"/>
    </row>
    <row r="6246" spans="1:11" x14ac:dyDescent="0.25">
      <c r="A6246" s="148"/>
      <c r="B6246" s="148"/>
      <c r="C6246" s="148"/>
      <c r="D6246" s="148"/>
      <c r="E6246" s="141"/>
      <c r="F6246" s="141"/>
      <c r="G6246" s="141"/>
      <c r="H6246" s="141"/>
      <c r="I6246" s="141"/>
      <c r="J6246" s="141"/>
      <c r="K6246" s="141"/>
    </row>
    <row r="6247" spans="1:11" x14ac:dyDescent="0.25">
      <c r="A6247" s="148"/>
      <c r="B6247" s="148"/>
      <c r="C6247" s="148"/>
      <c r="D6247" s="148"/>
      <c r="E6247" s="141"/>
      <c r="F6247" s="141"/>
      <c r="G6247" s="141"/>
      <c r="H6247" s="141"/>
      <c r="I6247" s="141"/>
      <c r="J6247" s="141"/>
      <c r="K6247" s="141"/>
    </row>
    <row r="6248" spans="1:11" x14ac:dyDescent="0.25">
      <c r="A6248" s="148"/>
      <c r="B6248" s="148"/>
      <c r="C6248" s="148"/>
      <c r="D6248" s="148"/>
      <c r="E6248" s="141"/>
      <c r="F6248" s="141"/>
      <c r="G6248" s="141"/>
      <c r="H6248" s="141"/>
      <c r="I6248" s="141"/>
      <c r="J6248" s="141"/>
      <c r="K6248" s="141"/>
    </row>
    <row r="6249" spans="1:11" x14ac:dyDescent="0.25">
      <c r="A6249" s="148"/>
      <c r="B6249" s="148"/>
      <c r="C6249" s="148"/>
      <c r="D6249" s="148"/>
      <c r="E6249" s="141"/>
      <c r="F6249" s="141"/>
      <c r="G6249" s="141"/>
      <c r="H6249" s="141"/>
      <c r="I6249" s="141"/>
      <c r="J6249" s="141"/>
      <c r="K6249" s="141"/>
    </row>
    <row r="6250" spans="1:11" x14ac:dyDescent="0.25">
      <c r="A6250" s="148"/>
      <c r="B6250" s="148"/>
      <c r="C6250" s="148"/>
      <c r="D6250" s="148"/>
      <c r="E6250" s="141"/>
      <c r="F6250" s="141"/>
      <c r="G6250" s="141"/>
      <c r="H6250" s="141"/>
      <c r="I6250" s="141"/>
      <c r="J6250" s="141"/>
      <c r="K6250" s="141"/>
    </row>
    <row r="6251" spans="1:11" x14ac:dyDescent="0.25">
      <c r="A6251" s="148"/>
      <c r="B6251" s="148"/>
      <c r="C6251" s="148"/>
      <c r="D6251" s="148"/>
      <c r="E6251" s="141"/>
      <c r="F6251" s="141"/>
      <c r="G6251" s="141"/>
      <c r="H6251" s="141"/>
      <c r="I6251" s="141"/>
      <c r="J6251" s="141"/>
      <c r="K6251" s="141"/>
    </row>
    <row r="6252" spans="1:11" x14ac:dyDescent="0.25">
      <c r="A6252" s="148"/>
      <c r="B6252" s="148"/>
      <c r="C6252" s="148"/>
      <c r="D6252" s="148"/>
      <c r="E6252" s="141"/>
      <c r="F6252" s="141"/>
      <c r="G6252" s="141"/>
      <c r="H6252" s="141"/>
      <c r="I6252" s="141"/>
      <c r="J6252" s="141"/>
      <c r="K6252" s="141"/>
    </row>
    <row r="6253" spans="1:11" x14ac:dyDescent="0.25">
      <c r="A6253" s="148"/>
      <c r="B6253" s="148"/>
      <c r="C6253" s="148"/>
      <c r="D6253" s="148"/>
      <c r="E6253" s="141"/>
      <c r="F6253" s="141"/>
      <c r="G6253" s="141"/>
      <c r="H6253" s="141"/>
      <c r="I6253" s="141"/>
      <c r="J6253" s="141"/>
      <c r="K6253" s="141"/>
    </row>
    <row r="6254" spans="1:11" x14ac:dyDescent="0.25">
      <c r="A6254" s="148"/>
      <c r="B6254" s="148"/>
      <c r="C6254" s="148"/>
      <c r="D6254" s="148"/>
      <c r="E6254" s="141"/>
      <c r="F6254" s="141"/>
      <c r="G6254" s="141"/>
      <c r="H6254" s="141"/>
      <c r="I6254" s="141"/>
      <c r="J6254" s="141"/>
      <c r="K6254" s="141"/>
    </row>
    <row r="6255" spans="1:11" x14ac:dyDescent="0.25">
      <c r="A6255" s="148"/>
      <c r="B6255" s="148"/>
      <c r="C6255" s="148"/>
      <c r="D6255" s="148"/>
      <c r="E6255" s="141"/>
      <c r="F6255" s="141"/>
      <c r="G6255" s="141"/>
      <c r="H6255" s="141"/>
      <c r="I6255" s="141"/>
      <c r="J6255" s="141"/>
      <c r="K6255" s="141"/>
    </row>
    <row r="6256" spans="1:11" x14ac:dyDescent="0.25">
      <c r="A6256" s="148"/>
      <c r="B6256" s="148"/>
      <c r="C6256" s="148"/>
      <c r="D6256" s="148"/>
      <c r="E6256" s="141"/>
      <c r="F6256" s="141"/>
      <c r="G6256" s="141"/>
      <c r="H6256" s="141"/>
      <c r="I6256" s="141"/>
      <c r="J6256" s="141"/>
      <c r="K6256" s="141"/>
    </row>
    <row r="6257" spans="1:11" x14ac:dyDescent="0.25">
      <c r="A6257" s="148"/>
      <c r="B6257" s="148"/>
      <c r="C6257" s="148"/>
      <c r="D6257" s="148"/>
      <c r="E6257" s="141"/>
      <c r="F6257" s="141"/>
      <c r="G6257" s="141"/>
      <c r="H6257" s="141"/>
      <c r="I6257" s="141"/>
      <c r="J6257" s="141"/>
      <c r="K6257" s="141"/>
    </row>
    <row r="6258" spans="1:11" x14ac:dyDescent="0.25">
      <c r="A6258" s="148"/>
      <c r="B6258" s="148"/>
      <c r="C6258" s="148"/>
      <c r="D6258" s="148"/>
      <c r="E6258" s="141"/>
      <c r="F6258" s="141"/>
      <c r="G6258" s="141"/>
      <c r="H6258" s="141"/>
      <c r="I6258" s="141"/>
      <c r="J6258" s="141"/>
      <c r="K6258" s="141"/>
    </row>
    <row r="6259" spans="1:11" x14ac:dyDescent="0.25">
      <c r="A6259" s="148"/>
      <c r="B6259" s="148"/>
      <c r="C6259" s="148"/>
      <c r="D6259" s="148"/>
      <c r="E6259" s="141"/>
      <c r="F6259" s="141"/>
      <c r="G6259" s="141"/>
      <c r="H6259" s="141"/>
      <c r="I6259" s="141"/>
      <c r="J6259" s="141"/>
      <c r="K6259" s="141"/>
    </row>
    <row r="6260" spans="1:11" x14ac:dyDescent="0.25">
      <c r="A6260" s="148"/>
      <c r="B6260" s="148"/>
      <c r="C6260" s="148"/>
      <c r="D6260" s="148"/>
      <c r="E6260" s="141"/>
      <c r="F6260" s="141"/>
      <c r="G6260" s="141"/>
      <c r="H6260" s="141"/>
      <c r="I6260" s="141"/>
      <c r="J6260" s="141"/>
      <c r="K6260" s="141"/>
    </row>
    <row r="6261" spans="1:11" x14ac:dyDescent="0.25">
      <c r="A6261" s="148"/>
      <c r="B6261" s="148"/>
      <c r="C6261" s="148"/>
      <c r="D6261" s="148"/>
      <c r="E6261" s="141"/>
      <c r="F6261" s="141"/>
      <c r="G6261" s="141"/>
      <c r="H6261" s="141"/>
      <c r="I6261" s="141"/>
      <c r="J6261" s="141"/>
      <c r="K6261" s="141"/>
    </row>
    <row r="6262" spans="1:11" x14ac:dyDescent="0.25">
      <c r="A6262" s="148"/>
      <c r="B6262" s="148"/>
      <c r="C6262" s="148"/>
      <c r="D6262" s="148"/>
      <c r="E6262" s="141"/>
      <c r="F6262" s="141"/>
      <c r="G6262" s="141"/>
      <c r="H6262" s="141"/>
      <c r="I6262" s="141"/>
      <c r="J6262" s="141"/>
      <c r="K6262" s="141"/>
    </row>
    <row r="6263" spans="1:11" x14ac:dyDescent="0.25">
      <c r="A6263" s="148"/>
      <c r="B6263" s="148"/>
      <c r="C6263" s="148"/>
      <c r="D6263" s="148"/>
      <c r="E6263" s="141"/>
      <c r="F6263" s="141"/>
      <c r="G6263" s="141"/>
      <c r="H6263" s="141"/>
      <c r="I6263" s="141"/>
      <c r="J6263" s="141"/>
      <c r="K6263" s="141"/>
    </row>
    <row r="6264" spans="1:11" x14ac:dyDescent="0.25">
      <c r="A6264" s="148"/>
      <c r="B6264" s="148"/>
      <c r="C6264" s="148"/>
      <c r="D6264" s="148"/>
      <c r="E6264" s="141"/>
      <c r="F6264" s="141"/>
      <c r="G6264" s="141"/>
      <c r="H6264" s="141"/>
      <c r="I6264" s="141"/>
      <c r="J6264" s="141"/>
      <c r="K6264" s="141"/>
    </row>
    <row r="6265" spans="1:11" x14ac:dyDescent="0.25">
      <c r="A6265" s="148"/>
      <c r="B6265" s="148"/>
      <c r="C6265" s="148"/>
      <c r="D6265" s="148"/>
      <c r="E6265" s="141"/>
      <c r="F6265" s="141"/>
      <c r="G6265" s="141"/>
      <c r="H6265" s="141"/>
      <c r="I6265" s="141"/>
      <c r="J6265" s="141"/>
      <c r="K6265" s="141"/>
    </row>
    <row r="6266" spans="1:11" x14ac:dyDescent="0.25">
      <c r="A6266" s="148"/>
      <c r="B6266" s="148"/>
      <c r="C6266" s="148"/>
      <c r="D6266" s="148"/>
      <c r="E6266" s="141"/>
      <c r="F6266" s="141"/>
      <c r="G6266" s="141"/>
      <c r="H6266" s="141"/>
      <c r="I6266" s="141"/>
      <c r="J6266" s="141"/>
      <c r="K6266" s="141"/>
    </row>
    <row r="6267" spans="1:11" x14ac:dyDescent="0.25">
      <c r="A6267" s="148"/>
      <c r="B6267" s="148"/>
      <c r="C6267" s="148"/>
      <c r="D6267" s="148"/>
      <c r="E6267" s="141"/>
      <c r="F6267" s="141"/>
      <c r="G6267" s="141"/>
      <c r="H6267" s="141"/>
      <c r="I6267" s="141"/>
      <c r="J6267" s="141"/>
      <c r="K6267" s="141"/>
    </row>
    <row r="6268" spans="1:11" x14ac:dyDescent="0.25">
      <c r="A6268" s="148"/>
      <c r="B6268" s="148"/>
      <c r="C6268" s="148"/>
      <c r="D6268" s="148"/>
      <c r="E6268" s="141"/>
      <c r="F6268" s="141"/>
      <c r="G6268" s="141"/>
      <c r="H6268" s="141"/>
      <c r="I6268" s="141"/>
      <c r="J6268" s="141"/>
      <c r="K6268" s="141"/>
    </row>
    <row r="6269" spans="1:11" x14ac:dyDescent="0.25">
      <c r="A6269" s="148"/>
      <c r="B6269" s="148"/>
      <c r="C6269" s="148"/>
      <c r="D6269" s="148"/>
      <c r="E6269" s="141"/>
      <c r="F6269" s="141"/>
      <c r="G6269" s="141"/>
      <c r="H6269" s="141"/>
      <c r="I6269" s="141"/>
      <c r="J6269" s="141"/>
      <c r="K6269" s="141"/>
    </row>
    <row r="6270" spans="1:11" x14ac:dyDescent="0.25">
      <c r="A6270" s="148"/>
      <c r="B6270" s="148"/>
      <c r="C6270" s="148"/>
      <c r="D6270" s="148"/>
      <c r="E6270" s="141"/>
      <c r="F6270" s="141"/>
      <c r="G6270" s="141"/>
      <c r="H6270" s="141"/>
      <c r="I6270" s="141"/>
      <c r="J6270" s="141"/>
      <c r="K6270" s="141"/>
    </row>
    <row r="6271" spans="1:11" x14ac:dyDescent="0.25">
      <c r="A6271" s="148"/>
      <c r="B6271" s="148"/>
      <c r="C6271" s="148"/>
      <c r="D6271" s="148"/>
      <c r="E6271" s="141"/>
      <c r="F6271" s="141"/>
      <c r="G6271" s="141"/>
      <c r="H6271" s="141"/>
      <c r="I6271" s="141"/>
      <c r="J6271" s="141"/>
      <c r="K6271" s="141"/>
    </row>
    <row r="6272" spans="1:11" x14ac:dyDescent="0.25">
      <c r="A6272" s="148"/>
      <c r="B6272" s="148"/>
      <c r="C6272" s="148"/>
      <c r="D6272" s="148"/>
      <c r="E6272" s="141"/>
      <c r="F6272" s="141"/>
      <c r="G6272" s="141"/>
      <c r="H6272" s="141"/>
      <c r="I6272" s="141"/>
      <c r="J6272" s="141"/>
      <c r="K6272" s="141"/>
    </row>
    <row r="6273" spans="1:11" x14ac:dyDescent="0.25">
      <c r="A6273" s="148"/>
      <c r="B6273" s="148"/>
      <c r="C6273" s="148"/>
      <c r="D6273" s="148"/>
      <c r="E6273" s="141"/>
      <c r="F6273" s="141"/>
      <c r="G6273" s="141"/>
      <c r="H6273" s="141"/>
      <c r="I6273" s="141"/>
      <c r="J6273" s="141"/>
      <c r="K6273" s="141"/>
    </row>
    <row r="6274" spans="1:11" x14ac:dyDescent="0.25">
      <c r="A6274" s="148"/>
      <c r="B6274" s="148"/>
      <c r="C6274" s="148"/>
      <c r="D6274" s="148"/>
      <c r="E6274" s="141"/>
      <c r="F6274" s="141"/>
      <c r="G6274" s="141"/>
      <c r="H6274" s="141"/>
      <c r="I6274" s="141"/>
      <c r="J6274" s="141"/>
      <c r="K6274" s="141"/>
    </row>
    <row r="6275" spans="1:11" x14ac:dyDescent="0.25">
      <c r="A6275" s="148"/>
      <c r="B6275" s="148"/>
      <c r="C6275" s="148"/>
      <c r="D6275" s="148"/>
      <c r="E6275" s="141"/>
      <c r="F6275" s="141"/>
      <c r="G6275" s="141"/>
      <c r="H6275" s="141"/>
      <c r="I6275" s="141"/>
      <c r="J6275" s="141"/>
      <c r="K6275" s="141"/>
    </row>
    <row r="6276" spans="1:11" x14ac:dyDescent="0.25">
      <c r="A6276" s="148"/>
      <c r="B6276" s="148"/>
      <c r="C6276" s="148"/>
      <c r="D6276" s="148"/>
      <c r="E6276" s="141"/>
      <c r="F6276" s="141"/>
      <c r="G6276" s="141"/>
      <c r="H6276" s="141"/>
      <c r="I6276" s="141"/>
      <c r="J6276" s="141"/>
      <c r="K6276" s="141"/>
    </row>
    <row r="6277" spans="1:11" x14ac:dyDescent="0.25">
      <c r="A6277" s="148"/>
      <c r="B6277" s="148"/>
      <c r="C6277" s="148"/>
      <c r="D6277" s="148"/>
      <c r="E6277" s="141"/>
      <c r="F6277" s="141"/>
      <c r="G6277" s="141"/>
      <c r="H6277" s="141"/>
      <c r="I6277" s="141"/>
      <c r="J6277" s="141"/>
      <c r="K6277" s="141"/>
    </row>
    <row r="6278" spans="1:11" x14ac:dyDescent="0.25">
      <c r="A6278" s="148"/>
      <c r="B6278" s="148"/>
      <c r="C6278" s="148"/>
      <c r="D6278" s="148"/>
      <c r="E6278" s="141"/>
      <c r="F6278" s="141"/>
      <c r="G6278" s="141"/>
      <c r="H6278" s="141"/>
      <c r="I6278" s="141"/>
      <c r="J6278" s="141"/>
      <c r="K6278" s="141"/>
    </row>
    <row r="6279" spans="1:11" x14ac:dyDescent="0.25">
      <c r="A6279" s="148"/>
      <c r="B6279" s="148"/>
      <c r="C6279" s="148"/>
      <c r="D6279" s="148"/>
      <c r="E6279" s="141"/>
      <c r="F6279" s="141"/>
      <c r="G6279" s="141"/>
      <c r="H6279" s="141"/>
      <c r="I6279" s="141"/>
      <c r="J6279" s="141"/>
      <c r="K6279" s="141"/>
    </row>
    <row r="6280" spans="1:11" x14ac:dyDescent="0.25">
      <c r="A6280" s="148"/>
      <c r="B6280" s="148"/>
      <c r="C6280" s="148"/>
      <c r="D6280" s="148"/>
      <c r="E6280" s="141"/>
      <c r="F6280" s="141"/>
      <c r="G6280" s="141"/>
      <c r="H6280" s="141"/>
      <c r="I6280" s="141"/>
      <c r="J6280" s="141"/>
      <c r="K6280" s="141"/>
    </row>
    <row r="6281" spans="1:11" x14ac:dyDescent="0.25">
      <c r="A6281" s="148"/>
      <c r="B6281" s="148"/>
      <c r="C6281" s="148"/>
      <c r="D6281" s="148"/>
      <c r="E6281" s="141"/>
      <c r="F6281" s="141"/>
      <c r="G6281" s="141"/>
      <c r="H6281" s="141"/>
      <c r="I6281" s="141"/>
      <c r="J6281" s="141"/>
      <c r="K6281" s="141"/>
    </row>
    <row r="6282" spans="1:11" x14ac:dyDescent="0.25">
      <c r="A6282" s="148"/>
      <c r="B6282" s="148"/>
      <c r="C6282" s="148"/>
      <c r="D6282" s="148"/>
      <c r="E6282" s="141"/>
      <c r="F6282" s="141"/>
      <c r="G6282" s="141"/>
      <c r="H6282" s="141"/>
      <c r="I6282" s="141"/>
      <c r="J6282" s="141"/>
      <c r="K6282" s="141"/>
    </row>
    <row r="6283" spans="1:11" x14ac:dyDescent="0.25">
      <c r="A6283" s="148"/>
      <c r="B6283" s="148"/>
      <c r="C6283" s="148"/>
      <c r="D6283" s="148"/>
      <c r="E6283" s="141"/>
      <c r="F6283" s="141"/>
      <c r="G6283" s="141"/>
      <c r="H6283" s="141"/>
      <c r="I6283" s="141"/>
      <c r="J6283" s="141"/>
      <c r="K6283" s="141"/>
    </row>
    <row r="6284" spans="1:11" x14ac:dyDescent="0.25">
      <c r="A6284" s="148"/>
      <c r="B6284" s="148"/>
      <c r="C6284" s="148"/>
      <c r="D6284" s="148"/>
      <c r="E6284" s="141"/>
      <c r="F6284" s="141"/>
      <c r="G6284" s="141"/>
      <c r="H6284" s="141"/>
      <c r="I6284" s="141"/>
      <c r="J6284" s="141"/>
      <c r="K6284" s="141"/>
    </row>
    <row r="6285" spans="1:11" x14ac:dyDescent="0.25">
      <c r="A6285" s="148"/>
      <c r="B6285" s="148"/>
      <c r="C6285" s="148"/>
      <c r="D6285" s="148"/>
      <c r="E6285" s="141"/>
      <c r="F6285" s="141"/>
      <c r="G6285" s="141"/>
      <c r="H6285" s="141"/>
      <c r="I6285" s="141"/>
      <c r="J6285" s="141"/>
      <c r="K6285" s="141"/>
    </row>
    <row r="6286" spans="1:11" x14ac:dyDescent="0.25">
      <c r="A6286" s="148"/>
      <c r="B6286" s="148"/>
      <c r="C6286" s="148"/>
      <c r="D6286" s="148"/>
      <c r="E6286" s="141"/>
      <c r="F6286" s="141"/>
      <c r="G6286" s="141"/>
      <c r="H6286" s="141"/>
      <c r="I6286" s="141"/>
      <c r="J6286" s="141"/>
      <c r="K6286" s="141"/>
    </row>
    <row r="6287" spans="1:11" x14ac:dyDescent="0.25">
      <c r="A6287" s="148"/>
      <c r="B6287" s="148"/>
      <c r="C6287" s="148"/>
      <c r="D6287" s="148"/>
      <c r="E6287" s="141"/>
      <c r="F6287" s="141"/>
      <c r="G6287" s="141"/>
      <c r="H6287" s="141"/>
      <c r="I6287" s="141"/>
      <c r="J6287" s="141"/>
      <c r="K6287" s="141"/>
    </row>
    <row r="6288" spans="1:11" x14ac:dyDescent="0.25">
      <c r="A6288" s="148"/>
      <c r="B6288" s="148"/>
      <c r="C6288" s="148"/>
      <c r="D6288" s="148"/>
      <c r="E6288" s="141"/>
      <c r="F6288" s="141"/>
      <c r="G6288" s="141"/>
      <c r="H6288" s="141"/>
      <c r="I6288" s="141"/>
      <c r="J6288" s="141"/>
      <c r="K6288" s="141"/>
    </row>
    <row r="6289" spans="1:11" x14ac:dyDescent="0.25">
      <c r="A6289" s="148"/>
      <c r="B6289" s="148"/>
      <c r="C6289" s="148"/>
      <c r="D6289" s="148"/>
      <c r="E6289" s="141"/>
      <c r="F6289" s="141"/>
      <c r="G6289" s="141"/>
      <c r="H6289" s="141"/>
      <c r="I6289" s="141"/>
      <c r="J6289" s="141"/>
      <c r="K6289" s="141"/>
    </row>
    <row r="6290" spans="1:11" x14ac:dyDescent="0.25">
      <c r="A6290" s="148"/>
      <c r="B6290" s="148"/>
      <c r="C6290" s="148"/>
      <c r="D6290" s="148"/>
      <c r="E6290" s="141"/>
      <c r="F6290" s="141"/>
      <c r="G6290" s="141"/>
      <c r="H6290" s="141"/>
      <c r="I6290" s="141"/>
      <c r="J6290" s="141"/>
      <c r="K6290" s="141"/>
    </row>
    <row r="6291" spans="1:11" x14ac:dyDescent="0.25">
      <c r="A6291" s="148"/>
      <c r="B6291" s="148"/>
      <c r="C6291" s="148"/>
      <c r="D6291" s="148"/>
      <c r="E6291" s="141"/>
      <c r="F6291" s="141"/>
      <c r="G6291" s="141"/>
      <c r="H6291" s="141"/>
      <c r="I6291" s="141"/>
      <c r="J6291" s="141"/>
      <c r="K6291" s="141"/>
    </row>
    <row r="6292" spans="1:11" x14ac:dyDescent="0.25">
      <c r="A6292" s="148"/>
      <c r="B6292" s="148"/>
      <c r="C6292" s="148"/>
      <c r="D6292" s="148"/>
      <c r="E6292" s="141"/>
      <c r="F6292" s="141"/>
      <c r="G6292" s="141"/>
      <c r="H6292" s="141"/>
      <c r="I6292" s="141"/>
      <c r="J6292" s="141"/>
      <c r="K6292" s="141"/>
    </row>
    <row r="6293" spans="1:11" x14ac:dyDescent="0.25">
      <c r="A6293" s="148"/>
      <c r="B6293" s="148"/>
      <c r="C6293" s="148"/>
      <c r="D6293" s="148"/>
      <c r="E6293" s="141"/>
      <c r="F6293" s="141"/>
      <c r="G6293" s="141"/>
      <c r="H6293" s="141"/>
      <c r="I6293" s="141"/>
      <c r="J6293" s="141"/>
      <c r="K6293" s="141"/>
    </row>
    <row r="6294" spans="1:11" x14ac:dyDescent="0.25">
      <c r="A6294" s="148"/>
      <c r="B6294" s="148"/>
      <c r="C6294" s="148"/>
      <c r="D6294" s="148"/>
      <c r="E6294" s="141"/>
      <c r="F6294" s="141"/>
      <c r="G6294" s="141"/>
      <c r="H6294" s="141"/>
      <c r="I6294" s="141"/>
      <c r="J6294" s="141"/>
      <c r="K6294" s="141"/>
    </row>
    <row r="6295" spans="1:11" x14ac:dyDescent="0.25">
      <c r="A6295" s="148"/>
      <c r="B6295" s="148"/>
      <c r="C6295" s="148"/>
      <c r="D6295" s="148"/>
      <c r="E6295" s="141"/>
      <c r="F6295" s="141"/>
      <c r="G6295" s="141"/>
      <c r="H6295" s="141"/>
      <c r="I6295" s="141"/>
      <c r="J6295" s="141"/>
      <c r="K6295" s="141"/>
    </row>
    <row r="6296" spans="1:11" x14ac:dyDescent="0.25">
      <c r="A6296" s="148"/>
      <c r="B6296" s="148"/>
      <c r="C6296" s="148"/>
      <c r="D6296" s="148"/>
      <c r="E6296" s="141"/>
      <c r="F6296" s="141"/>
      <c r="G6296" s="141"/>
      <c r="H6296" s="141"/>
      <c r="I6296" s="141"/>
      <c r="J6296" s="141"/>
      <c r="K6296" s="141"/>
    </row>
    <row r="6297" spans="1:11" x14ac:dyDescent="0.25">
      <c r="A6297" s="148"/>
      <c r="B6297" s="148"/>
      <c r="C6297" s="148"/>
      <c r="D6297" s="148"/>
      <c r="E6297" s="141"/>
      <c r="F6297" s="141"/>
      <c r="G6297" s="141"/>
      <c r="H6297" s="141"/>
      <c r="I6297" s="141"/>
      <c r="J6297" s="141"/>
      <c r="K6297" s="141"/>
    </row>
    <row r="6298" spans="1:11" x14ac:dyDescent="0.25">
      <c r="A6298" s="148"/>
      <c r="B6298" s="148"/>
      <c r="C6298" s="148"/>
      <c r="D6298" s="148"/>
      <c r="E6298" s="141"/>
      <c r="F6298" s="141"/>
      <c r="G6298" s="141"/>
      <c r="H6298" s="141"/>
      <c r="I6298" s="141"/>
      <c r="J6298" s="141"/>
      <c r="K6298" s="141"/>
    </row>
    <row r="6299" spans="1:11" x14ac:dyDescent="0.25">
      <c r="A6299" s="148"/>
      <c r="B6299" s="148"/>
      <c r="C6299" s="148"/>
      <c r="D6299" s="148"/>
      <c r="E6299" s="141"/>
      <c r="F6299" s="141"/>
      <c r="G6299" s="141"/>
      <c r="H6299" s="141"/>
      <c r="I6299" s="141"/>
      <c r="J6299" s="141"/>
      <c r="K6299" s="141"/>
    </row>
    <row r="6300" spans="1:11" x14ac:dyDescent="0.25">
      <c r="A6300" s="148"/>
      <c r="B6300" s="148"/>
      <c r="C6300" s="148"/>
      <c r="D6300" s="148"/>
      <c r="E6300" s="141"/>
      <c r="F6300" s="141"/>
      <c r="G6300" s="141"/>
      <c r="H6300" s="141"/>
      <c r="I6300" s="141"/>
      <c r="J6300" s="141"/>
      <c r="K6300" s="141"/>
    </row>
    <row r="6301" spans="1:11" x14ac:dyDescent="0.25">
      <c r="A6301" s="148"/>
      <c r="B6301" s="148"/>
      <c r="C6301" s="148"/>
      <c r="D6301" s="148"/>
      <c r="E6301" s="141"/>
      <c r="F6301" s="141"/>
      <c r="G6301" s="141"/>
      <c r="H6301" s="141"/>
      <c r="I6301" s="141"/>
      <c r="J6301" s="141"/>
      <c r="K6301" s="141"/>
    </row>
    <row r="6302" spans="1:11" x14ac:dyDescent="0.25">
      <c r="A6302" s="148"/>
      <c r="B6302" s="148"/>
      <c r="C6302" s="148"/>
      <c r="D6302" s="148"/>
      <c r="E6302" s="141"/>
      <c r="F6302" s="141"/>
      <c r="G6302" s="141"/>
      <c r="H6302" s="141"/>
      <c r="I6302" s="141"/>
      <c r="J6302" s="141"/>
      <c r="K6302" s="141"/>
    </row>
    <row r="6303" spans="1:11" x14ac:dyDescent="0.25">
      <c r="A6303" s="148"/>
      <c r="B6303" s="148"/>
      <c r="C6303" s="148"/>
      <c r="D6303" s="148"/>
      <c r="E6303" s="141"/>
      <c r="F6303" s="141"/>
      <c r="G6303" s="141"/>
      <c r="H6303" s="141"/>
      <c r="I6303" s="141"/>
      <c r="J6303" s="141"/>
      <c r="K6303" s="141"/>
    </row>
    <row r="6304" spans="1:11" x14ac:dyDescent="0.25">
      <c r="A6304" s="148"/>
      <c r="B6304" s="148"/>
      <c r="C6304" s="148"/>
      <c r="D6304" s="148"/>
      <c r="E6304" s="141"/>
      <c r="F6304" s="141"/>
      <c r="G6304" s="141"/>
      <c r="H6304" s="141"/>
      <c r="I6304" s="141"/>
      <c r="J6304" s="141"/>
      <c r="K6304" s="141"/>
    </row>
    <row r="6305" spans="1:11" x14ac:dyDescent="0.25">
      <c r="A6305" s="148"/>
      <c r="B6305" s="148"/>
      <c r="C6305" s="148"/>
      <c r="D6305" s="148"/>
      <c r="E6305" s="141"/>
      <c r="F6305" s="141"/>
      <c r="G6305" s="141"/>
      <c r="H6305" s="141"/>
      <c r="I6305" s="141"/>
      <c r="J6305" s="141"/>
      <c r="K6305" s="141"/>
    </row>
    <row r="6306" spans="1:11" x14ac:dyDescent="0.25">
      <c r="A6306" s="148"/>
      <c r="B6306" s="148"/>
      <c r="C6306" s="148"/>
      <c r="D6306" s="148"/>
      <c r="E6306" s="141"/>
      <c r="F6306" s="141"/>
      <c r="G6306" s="141"/>
      <c r="H6306" s="141"/>
      <c r="I6306" s="141"/>
      <c r="J6306" s="141"/>
      <c r="K6306" s="141"/>
    </row>
    <row r="6307" spans="1:11" x14ac:dyDescent="0.25">
      <c r="A6307" s="148"/>
      <c r="B6307" s="148"/>
      <c r="C6307" s="148"/>
      <c r="D6307" s="148"/>
      <c r="E6307" s="141"/>
      <c r="F6307" s="141"/>
      <c r="G6307" s="141"/>
      <c r="H6307" s="141"/>
      <c r="I6307" s="141"/>
      <c r="J6307" s="141"/>
      <c r="K6307" s="141"/>
    </row>
    <row r="6308" spans="1:11" x14ac:dyDescent="0.25">
      <c r="A6308" s="148"/>
      <c r="B6308" s="148"/>
      <c r="C6308" s="148"/>
      <c r="D6308" s="148"/>
      <c r="E6308" s="141"/>
      <c r="F6308" s="141"/>
      <c r="G6308" s="141"/>
      <c r="H6308" s="141"/>
      <c r="I6308" s="141"/>
      <c r="J6308" s="141"/>
      <c r="K6308" s="141"/>
    </row>
    <row r="6309" spans="1:11" x14ac:dyDescent="0.25">
      <c r="A6309" s="148"/>
      <c r="B6309" s="148"/>
      <c r="C6309" s="148"/>
      <c r="D6309" s="148"/>
      <c r="E6309" s="141"/>
      <c r="F6309" s="141"/>
      <c r="G6309" s="141"/>
      <c r="H6309" s="141"/>
      <c r="I6309" s="141"/>
      <c r="J6309" s="141"/>
      <c r="K6309" s="141"/>
    </row>
    <row r="6310" spans="1:11" x14ac:dyDescent="0.25">
      <c r="A6310" s="148"/>
      <c r="B6310" s="148"/>
      <c r="C6310" s="148"/>
      <c r="D6310" s="148"/>
      <c r="E6310" s="141"/>
      <c r="F6310" s="141"/>
      <c r="G6310" s="141"/>
      <c r="H6310" s="141"/>
      <c r="I6310" s="141"/>
      <c r="J6310" s="141"/>
      <c r="K6310" s="141"/>
    </row>
    <row r="6311" spans="1:11" x14ac:dyDescent="0.25">
      <c r="A6311" s="148"/>
      <c r="B6311" s="148"/>
      <c r="C6311" s="148"/>
      <c r="D6311" s="148"/>
      <c r="E6311" s="141"/>
      <c r="F6311" s="141"/>
      <c r="G6311" s="141"/>
      <c r="H6311" s="141"/>
      <c r="I6311" s="141"/>
      <c r="J6311" s="141"/>
      <c r="K6311" s="141"/>
    </row>
    <row r="6312" spans="1:11" x14ac:dyDescent="0.25">
      <c r="A6312" s="148"/>
      <c r="B6312" s="148"/>
      <c r="C6312" s="148"/>
      <c r="D6312" s="148"/>
      <c r="E6312" s="141"/>
      <c r="F6312" s="141"/>
      <c r="G6312" s="141"/>
      <c r="H6312" s="141"/>
      <c r="I6312" s="141"/>
      <c r="J6312" s="141"/>
      <c r="K6312" s="141"/>
    </row>
    <row r="6313" spans="1:11" x14ac:dyDescent="0.25">
      <c r="A6313" s="148"/>
      <c r="B6313" s="148"/>
      <c r="C6313" s="148"/>
      <c r="D6313" s="148"/>
      <c r="E6313" s="141"/>
      <c r="F6313" s="141"/>
      <c r="G6313" s="141"/>
      <c r="H6313" s="141"/>
      <c r="I6313" s="141"/>
      <c r="J6313" s="141"/>
      <c r="K6313" s="141"/>
    </row>
    <row r="6314" spans="1:11" x14ac:dyDescent="0.25">
      <c r="A6314" s="148"/>
      <c r="B6314" s="148"/>
      <c r="C6314" s="148"/>
      <c r="D6314" s="148"/>
      <c r="E6314" s="141"/>
      <c r="F6314" s="141"/>
      <c r="G6314" s="141"/>
      <c r="H6314" s="141"/>
      <c r="I6314" s="141"/>
      <c r="J6314" s="141"/>
      <c r="K6314" s="141"/>
    </row>
    <row r="6315" spans="1:11" x14ac:dyDescent="0.25">
      <c r="A6315" s="148"/>
      <c r="B6315" s="148"/>
      <c r="C6315" s="148"/>
      <c r="D6315" s="148"/>
      <c r="E6315" s="141"/>
      <c r="F6315" s="141"/>
      <c r="G6315" s="141"/>
      <c r="H6315" s="141"/>
      <c r="I6315" s="141"/>
      <c r="J6315" s="141"/>
      <c r="K6315" s="141"/>
    </row>
    <row r="6316" spans="1:11" x14ac:dyDescent="0.25">
      <c r="A6316" s="148"/>
      <c r="B6316" s="148"/>
      <c r="C6316" s="148"/>
      <c r="D6316" s="148"/>
      <c r="E6316" s="141"/>
      <c r="F6316" s="141"/>
      <c r="G6316" s="141"/>
      <c r="H6316" s="141"/>
      <c r="I6316" s="141"/>
      <c r="J6316" s="141"/>
      <c r="K6316" s="141"/>
    </row>
    <row r="6317" spans="1:11" x14ac:dyDescent="0.25">
      <c r="A6317" s="148"/>
      <c r="B6317" s="148"/>
      <c r="C6317" s="148"/>
      <c r="D6317" s="148"/>
      <c r="E6317" s="141"/>
      <c r="F6317" s="141"/>
      <c r="G6317" s="141"/>
      <c r="H6317" s="141"/>
      <c r="I6317" s="141"/>
      <c r="J6317" s="141"/>
      <c r="K6317" s="141"/>
    </row>
    <row r="6318" spans="1:11" x14ac:dyDescent="0.25">
      <c r="A6318" s="148"/>
      <c r="B6318" s="148"/>
      <c r="C6318" s="148"/>
      <c r="D6318" s="148"/>
      <c r="E6318" s="141"/>
      <c r="F6318" s="141"/>
      <c r="G6318" s="141"/>
      <c r="H6318" s="141"/>
      <c r="I6318" s="141"/>
      <c r="J6318" s="141"/>
      <c r="K6318" s="141"/>
    </row>
    <row r="6319" spans="1:11" x14ac:dyDescent="0.25">
      <c r="A6319" s="148"/>
      <c r="B6319" s="148"/>
      <c r="C6319" s="148"/>
      <c r="D6319" s="148"/>
      <c r="E6319" s="141"/>
      <c r="F6319" s="141"/>
      <c r="G6319" s="141"/>
      <c r="H6319" s="141"/>
      <c r="I6319" s="141"/>
      <c r="J6319" s="141"/>
      <c r="K6319" s="141"/>
    </row>
    <row r="6320" spans="1:11" x14ac:dyDescent="0.25">
      <c r="A6320" s="148"/>
      <c r="B6320" s="148"/>
      <c r="C6320" s="148"/>
      <c r="D6320" s="148"/>
      <c r="E6320" s="141"/>
      <c r="F6320" s="141"/>
      <c r="G6320" s="141"/>
      <c r="H6320" s="141"/>
      <c r="I6320" s="141"/>
      <c r="J6320" s="141"/>
      <c r="K6320" s="141"/>
    </row>
    <row r="6321" spans="1:11" x14ac:dyDescent="0.25">
      <c r="A6321" s="148"/>
      <c r="B6321" s="148"/>
      <c r="C6321" s="148"/>
      <c r="D6321" s="148"/>
      <c r="E6321" s="141"/>
      <c r="F6321" s="141"/>
      <c r="G6321" s="141"/>
      <c r="H6321" s="141"/>
      <c r="I6321" s="141"/>
      <c r="J6321" s="141"/>
      <c r="K6321" s="141"/>
    </row>
    <row r="6322" spans="1:11" x14ac:dyDescent="0.25">
      <c r="A6322" s="148"/>
      <c r="B6322" s="148"/>
      <c r="C6322" s="148"/>
      <c r="D6322" s="148"/>
      <c r="E6322" s="141"/>
      <c r="F6322" s="141"/>
      <c r="G6322" s="141"/>
      <c r="H6322" s="141"/>
      <c r="I6322" s="141"/>
      <c r="J6322" s="141"/>
      <c r="K6322" s="141"/>
    </row>
    <row r="6323" spans="1:11" x14ac:dyDescent="0.25">
      <c r="A6323" s="148"/>
      <c r="B6323" s="148"/>
      <c r="C6323" s="148"/>
      <c r="D6323" s="148"/>
      <c r="E6323" s="141"/>
      <c r="F6323" s="141"/>
      <c r="G6323" s="141"/>
      <c r="H6323" s="141"/>
      <c r="I6323" s="141"/>
      <c r="J6323" s="141"/>
      <c r="K6323" s="141"/>
    </row>
    <row r="6324" spans="1:11" x14ac:dyDescent="0.25">
      <c r="A6324" s="148"/>
      <c r="B6324" s="148"/>
      <c r="C6324" s="148"/>
      <c r="D6324" s="148"/>
      <c r="E6324" s="141"/>
      <c r="F6324" s="141"/>
      <c r="G6324" s="141"/>
      <c r="H6324" s="141"/>
      <c r="I6324" s="141"/>
      <c r="J6324" s="141"/>
      <c r="K6324" s="141"/>
    </row>
    <row r="6325" spans="1:11" x14ac:dyDescent="0.25">
      <c r="A6325" s="148"/>
      <c r="B6325" s="148"/>
      <c r="C6325" s="148"/>
      <c r="D6325" s="148"/>
      <c r="E6325" s="141"/>
      <c r="F6325" s="141"/>
      <c r="G6325" s="141"/>
      <c r="H6325" s="141"/>
      <c r="I6325" s="141"/>
      <c r="J6325" s="141"/>
      <c r="K6325" s="141"/>
    </row>
    <row r="6326" spans="1:11" x14ac:dyDescent="0.25">
      <c r="A6326" s="148"/>
      <c r="B6326" s="148"/>
      <c r="C6326" s="148"/>
      <c r="D6326" s="148"/>
      <c r="E6326" s="141"/>
      <c r="F6326" s="141"/>
      <c r="G6326" s="141"/>
      <c r="H6326" s="141"/>
      <c r="I6326" s="141"/>
      <c r="J6326" s="141"/>
      <c r="K6326" s="141"/>
    </row>
    <row r="6327" spans="1:11" x14ac:dyDescent="0.25">
      <c r="A6327" s="148"/>
      <c r="B6327" s="148"/>
      <c r="C6327" s="148"/>
      <c r="D6327" s="148"/>
      <c r="E6327" s="141"/>
      <c r="F6327" s="141"/>
      <c r="G6327" s="141"/>
      <c r="H6327" s="141"/>
      <c r="I6327" s="141"/>
      <c r="J6327" s="141"/>
      <c r="K6327" s="141"/>
    </row>
    <row r="6328" spans="1:11" x14ac:dyDescent="0.25">
      <c r="A6328" s="148"/>
      <c r="B6328" s="148"/>
      <c r="C6328" s="148"/>
      <c r="D6328" s="148"/>
      <c r="E6328" s="141"/>
      <c r="F6328" s="141"/>
      <c r="G6328" s="141"/>
      <c r="H6328" s="141"/>
      <c r="I6328" s="141"/>
      <c r="J6328" s="141"/>
      <c r="K6328" s="141"/>
    </row>
    <row r="6329" spans="1:11" x14ac:dyDescent="0.25">
      <c r="A6329" s="148"/>
      <c r="B6329" s="148"/>
      <c r="C6329" s="148"/>
      <c r="D6329" s="148"/>
      <c r="E6329" s="141"/>
      <c r="F6329" s="141"/>
      <c r="G6329" s="141"/>
      <c r="H6329" s="141"/>
      <c r="I6329" s="141"/>
      <c r="J6329" s="141"/>
      <c r="K6329" s="141"/>
    </row>
    <row r="6330" spans="1:11" x14ac:dyDescent="0.25">
      <c r="A6330" s="148"/>
      <c r="B6330" s="148"/>
      <c r="C6330" s="148"/>
      <c r="D6330" s="148"/>
      <c r="E6330" s="141"/>
      <c r="F6330" s="141"/>
      <c r="G6330" s="141"/>
      <c r="H6330" s="141"/>
      <c r="I6330" s="141"/>
      <c r="J6330" s="141"/>
      <c r="K6330" s="141"/>
    </row>
    <row r="6331" spans="1:11" x14ac:dyDescent="0.25">
      <c r="A6331" s="148"/>
      <c r="B6331" s="148"/>
      <c r="C6331" s="148"/>
      <c r="D6331" s="148"/>
      <c r="E6331" s="141"/>
      <c r="F6331" s="141"/>
      <c r="G6331" s="141"/>
      <c r="H6331" s="141"/>
      <c r="I6331" s="141"/>
      <c r="J6331" s="141"/>
      <c r="K6331" s="141"/>
    </row>
    <row r="6332" spans="1:11" x14ac:dyDescent="0.25">
      <c r="A6332" s="148"/>
      <c r="B6332" s="148"/>
      <c r="C6332" s="148"/>
      <c r="D6332" s="148"/>
      <c r="E6332" s="141"/>
      <c r="F6332" s="141"/>
      <c r="G6332" s="141"/>
      <c r="H6332" s="141"/>
      <c r="I6332" s="141"/>
      <c r="J6332" s="141"/>
      <c r="K6332" s="141"/>
    </row>
    <row r="6333" spans="1:11" x14ac:dyDescent="0.25">
      <c r="A6333" s="148"/>
      <c r="B6333" s="148"/>
      <c r="C6333" s="148"/>
      <c r="D6333" s="148"/>
      <c r="E6333" s="141"/>
      <c r="F6333" s="141"/>
      <c r="G6333" s="141"/>
      <c r="H6333" s="141"/>
      <c r="I6333" s="141"/>
      <c r="J6333" s="141"/>
      <c r="K6333" s="141"/>
    </row>
    <row r="6334" spans="1:11" x14ac:dyDescent="0.25">
      <c r="A6334" s="148"/>
      <c r="B6334" s="148"/>
      <c r="C6334" s="148"/>
      <c r="D6334" s="148"/>
      <c r="E6334" s="141"/>
      <c r="F6334" s="141"/>
      <c r="G6334" s="141"/>
      <c r="H6334" s="141"/>
      <c r="I6334" s="141"/>
      <c r="J6334" s="141"/>
      <c r="K6334" s="141"/>
    </row>
    <row r="6335" spans="1:11" x14ac:dyDescent="0.25">
      <c r="A6335" s="148"/>
      <c r="B6335" s="148"/>
      <c r="C6335" s="148"/>
      <c r="D6335" s="148"/>
      <c r="E6335" s="141"/>
      <c r="F6335" s="141"/>
      <c r="G6335" s="141"/>
      <c r="H6335" s="141"/>
      <c r="I6335" s="141"/>
      <c r="J6335" s="141"/>
      <c r="K6335" s="141"/>
    </row>
    <row r="6336" spans="1:11" x14ac:dyDescent="0.25">
      <c r="A6336" s="148"/>
      <c r="B6336" s="148"/>
      <c r="C6336" s="148"/>
      <c r="D6336" s="148"/>
      <c r="E6336" s="141"/>
      <c r="F6336" s="141"/>
      <c r="G6336" s="141"/>
      <c r="H6336" s="141"/>
      <c r="I6336" s="141"/>
      <c r="J6336" s="141"/>
      <c r="K6336" s="141"/>
    </row>
    <row r="6337" spans="1:11" x14ac:dyDescent="0.25">
      <c r="A6337" s="148"/>
      <c r="B6337" s="148"/>
      <c r="C6337" s="148"/>
      <c r="D6337" s="148"/>
      <c r="E6337" s="141"/>
      <c r="F6337" s="141"/>
      <c r="G6337" s="141"/>
      <c r="H6337" s="141"/>
      <c r="I6337" s="141"/>
      <c r="J6337" s="141"/>
      <c r="K6337" s="141"/>
    </row>
    <row r="6338" spans="1:11" x14ac:dyDescent="0.25">
      <c r="A6338" s="148"/>
      <c r="B6338" s="148"/>
      <c r="C6338" s="148"/>
      <c r="D6338" s="148"/>
      <c r="E6338" s="141"/>
      <c r="F6338" s="141"/>
      <c r="G6338" s="141"/>
      <c r="H6338" s="141"/>
      <c r="I6338" s="141"/>
      <c r="J6338" s="141"/>
      <c r="K6338" s="141"/>
    </row>
    <row r="6339" spans="1:11" x14ac:dyDescent="0.25">
      <c r="A6339" s="148"/>
      <c r="B6339" s="148"/>
      <c r="C6339" s="148"/>
      <c r="D6339" s="148"/>
      <c r="E6339" s="141"/>
      <c r="F6339" s="141"/>
      <c r="G6339" s="141"/>
      <c r="H6339" s="141"/>
      <c r="I6339" s="141"/>
      <c r="J6339" s="141"/>
      <c r="K6339" s="141"/>
    </row>
    <row r="6340" spans="1:11" x14ac:dyDescent="0.25">
      <c r="A6340" s="148"/>
      <c r="B6340" s="148"/>
      <c r="C6340" s="148"/>
      <c r="D6340" s="148"/>
      <c r="E6340" s="141"/>
      <c r="F6340" s="141"/>
      <c r="G6340" s="141"/>
      <c r="H6340" s="141"/>
      <c r="I6340" s="141"/>
      <c r="J6340" s="141"/>
      <c r="K6340" s="141"/>
    </row>
    <row r="6341" spans="1:11" x14ac:dyDescent="0.25">
      <c r="A6341" s="148"/>
      <c r="B6341" s="148"/>
      <c r="C6341" s="148"/>
      <c r="D6341" s="148"/>
      <c r="E6341" s="141"/>
      <c r="F6341" s="141"/>
      <c r="G6341" s="141"/>
      <c r="H6341" s="141"/>
      <c r="I6341" s="141"/>
      <c r="J6341" s="141"/>
      <c r="K6341" s="141"/>
    </row>
    <row r="6342" spans="1:11" x14ac:dyDescent="0.25">
      <c r="A6342" s="148"/>
      <c r="B6342" s="148"/>
      <c r="C6342" s="148"/>
      <c r="D6342" s="148"/>
      <c r="E6342" s="141"/>
      <c r="F6342" s="141"/>
      <c r="G6342" s="141"/>
      <c r="H6342" s="141"/>
      <c r="I6342" s="141"/>
      <c r="J6342" s="141"/>
      <c r="K6342" s="141"/>
    </row>
    <row r="6343" spans="1:11" x14ac:dyDescent="0.25">
      <c r="A6343" s="148"/>
      <c r="B6343" s="148"/>
      <c r="C6343" s="148"/>
      <c r="D6343" s="148"/>
      <c r="E6343" s="141"/>
      <c r="F6343" s="141"/>
      <c r="G6343" s="141"/>
      <c r="H6343" s="141"/>
      <c r="I6343" s="141"/>
      <c r="J6343" s="141"/>
      <c r="K6343" s="141"/>
    </row>
    <row r="6344" spans="1:11" x14ac:dyDescent="0.25">
      <c r="A6344" s="148"/>
      <c r="B6344" s="148"/>
      <c r="C6344" s="148"/>
      <c r="D6344" s="148"/>
      <c r="E6344" s="141"/>
      <c r="F6344" s="141"/>
      <c r="G6344" s="141"/>
      <c r="H6344" s="141"/>
      <c r="I6344" s="141"/>
      <c r="J6344" s="141"/>
      <c r="K6344" s="141"/>
    </row>
    <row r="6345" spans="1:11" x14ac:dyDescent="0.25">
      <c r="A6345" s="148"/>
      <c r="B6345" s="148"/>
      <c r="C6345" s="148"/>
      <c r="D6345" s="148"/>
      <c r="E6345" s="141"/>
      <c r="F6345" s="141"/>
      <c r="G6345" s="141"/>
      <c r="H6345" s="141"/>
      <c r="I6345" s="141"/>
      <c r="J6345" s="141"/>
      <c r="K6345" s="141"/>
    </row>
    <row r="6346" spans="1:11" x14ac:dyDescent="0.25">
      <c r="A6346" s="148"/>
      <c r="B6346" s="148"/>
      <c r="C6346" s="148"/>
      <c r="D6346" s="148"/>
      <c r="E6346" s="141"/>
      <c r="F6346" s="141"/>
      <c r="G6346" s="141"/>
      <c r="H6346" s="141"/>
      <c r="I6346" s="141"/>
      <c r="J6346" s="141"/>
      <c r="K6346" s="141"/>
    </row>
    <row r="6347" spans="1:11" x14ac:dyDescent="0.25">
      <c r="A6347" s="148"/>
      <c r="B6347" s="148"/>
      <c r="C6347" s="148"/>
      <c r="D6347" s="148"/>
      <c r="E6347" s="141"/>
      <c r="F6347" s="141"/>
      <c r="G6347" s="141"/>
      <c r="H6347" s="141"/>
      <c r="I6347" s="141"/>
      <c r="J6347" s="141"/>
      <c r="K6347" s="141"/>
    </row>
    <row r="6348" spans="1:11" x14ac:dyDescent="0.25">
      <c r="A6348" s="148"/>
      <c r="B6348" s="148"/>
      <c r="C6348" s="148"/>
      <c r="D6348" s="148"/>
      <c r="E6348" s="141"/>
      <c r="F6348" s="141"/>
      <c r="G6348" s="141"/>
      <c r="H6348" s="141"/>
      <c r="I6348" s="141"/>
      <c r="J6348" s="141"/>
      <c r="K6348" s="141"/>
    </row>
    <row r="6349" spans="1:11" x14ac:dyDescent="0.25">
      <c r="A6349" s="148"/>
      <c r="B6349" s="148"/>
      <c r="C6349" s="148"/>
      <c r="D6349" s="148"/>
      <c r="E6349" s="141"/>
      <c r="F6349" s="141"/>
      <c r="G6349" s="141"/>
      <c r="H6349" s="141"/>
      <c r="I6349" s="141"/>
      <c r="J6349" s="141"/>
      <c r="K6349" s="141"/>
    </row>
    <row r="6350" spans="1:11" x14ac:dyDescent="0.25">
      <c r="A6350" s="148"/>
      <c r="B6350" s="148"/>
      <c r="C6350" s="148"/>
      <c r="D6350" s="148"/>
      <c r="E6350" s="141"/>
      <c r="F6350" s="141"/>
      <c r="G6350" s="141"/>
      <c r="H6350" s="141"/>
      <c r="I6350" s="141"/>
      <c r="J6350" s="141"/>
      <c r="K6350" s="141"/>
    </row>
    <row r="6351" spans="1:11" x14ac:dyDescent="0.25">
      <c r="A6351" s="148"/>
      <c r="B6351" s="148"/>
      <c r="C6351" s="148"/>
      <c r="D6351" s="148"/>
      <c r="E6351" s="141"/>
      <c r="F6351" s="141"/>
      <c r="G6351" s="141"/>
      <c r="H6351" s="141"/>
      <c r="I6351" s="141"/>
      <c r="J6351" s="141"/>
      <c r="K6351" s="141"/>
    </row>
    <row r="6352" spans="1:11" x14ac:dyDescent="0.25">
      <c r="A6352" s="148"/>
      <c r="B6352" s="148"/>
      <c r="C6352" s="148"/>
      <c r="D6352" s="148"/>
      <c r="E6352" s="141"/>
      <c r="F6352" s="141"/>
      <c r="G6352" s="141"/>
      <c r="H6352" s="141"/>
      <c r="I6352" s="141"/>
      <c r="J6352" s="141"/>
      <c r="K6352" s="141"/>
    </row>
    <row r="6353" spans="1:11" x14ac:dyDescent="0.25">
      <c r="A6353" s="148"/>
      <c r="B6353" s="148"/>
      <c r="C6353" s="148"/>
      <c r="D6353" s="148"/>
      <c r="E6353" s="141"/>
      <c r="F6353" s="141"/>
      <c r="G6353" s="141"/>
      <c r="H6353" s="141"/>
      <c r="I6353" s="141"/>
      <c r="J6353" s="141"/>
      <c r="K6353" s="141"/>
    </row>
    <row r="6354" spans="1:11" x14ac:dyDescent="0.25">
      <c r="A6354" s="148"/>
      <c r="B6354" s="148"/>
      <c r="C6354" s="148"/>
      <c r="D6354" s="148"/>
      <c r="E6354" s="141"/>
      <c r="F6354" s="141"/>
      <c r="G6354" s="141"/>
      <c r="H6354" s="141"/>
      <c r="I6354" s="141"/>
      <c r="J6354" s="141"/>
      <c r="K6354" s="141"/>
    </row>
    <row r="6355" spans="1:11" x14ac:dyDescent="0.25">
      <c r="A6355" s="148"/>
      <c r="B6355" s="148"/>
      <c r="C6355" s="148"/>
      <c r="D6355" s="148"/>
      <c r="E6355" s="141"/>
      <c r="F6355" s="141"/>
      <c r="G6355" s="141"/>
      <c r="H6355" s="141"/>
      <c r="I6355" s="141"/>
      <c r="J6355" s="141"/>
      <c r="K6355" s="141"/>
    </row>
    <row r="6356" spans="1:11" x14ac:dyDescent="0.25">
      <c r="A6356" s="148"/>
      <c r="B6356" s="148"/>
      <c r="C6356" s="148"/>
      <c r="D6356" s="148"/>
      <c r="E6356" s="141"/>
      <c r="F6356" s="141"/>
      <c r="G6356" s="141"/>
      <c r="H6356" s="141"/>
      <c r="I6356" s="141"/>
      <c r="J6356" s="141"/>
      <c r="K6356" s="141"/>
    </row>
    <row r="6357" spans="1:11" x14ac:dyDescent="0.25">
      <c r="A6357" s="148"/>
      <c r="B6357" s="148"/>
      <c r="C6357" s="148"/>
      <c r="D6357" s="148"/>
      <c r="E6357" s="141"/>
      <c r="F6357" s="141"/>
      <c r="G6357" s="141"/>
      <c r="H6357" s="141"/>
      <c r="I6357" s="141"/>
      <c r="J6357" s="141"/>
      <c r="K6357" s="141"/>
    </row>
    <row r="6358" spans="1:11" x14ac:dyDescent="0.25">
      <c r="A6358" s="148"/>
      <c r="B6358" s="148"/>
      <c r="C6358" s="148"/>
      <c r="D6358" s="148"/>
      <c r="E6358" s="141"/>
      <c r="F6358" s="141"/>
      <c r="G6358" s="141"/>
      <c r="H6358" s="141"/>
      <c r="I6358" s="141"/>
      <c r="J6358" s="141"/>
      <c r="K6358" s="141"/>
    </row>
    <row r="6359" spans="1:11" x14ac:dyDescent="0.25">
      <c r="A6359" s="148"/>
      <c r="B6359" s="148"/>
      <c r="C6359" s="148"/>
      <c r="D6359" s="148"/>
      <c r="E6359" s="141"/>
      <c r="F6359" s="141"/>
      <c r="G6359" s="141"/>
      <c r="H6359" s="141"/>
      <c r="I6359" s="141"/>
      <c r="J6359" s="141"/>
      <c r="K6359" s="141"/>
    </row>
    <row r="6360" spans="1:11" x14ac:dyDescent="0.25">
      <c r="A6360" s="148"/>
      <c r="B6360" s="148"/>
      <c r="C6360" s="148"/>
      <c r="D6360" s="148"/>
      <c r="E6360" s="141"/>
      <c r="F6360" s="141"/>
      <c r="G6360" s="141"/>
      <c r="H6360" s="141"/>
      <c r="I6360" s="141"/>
      <c r="J6360" s="141"/>
      <c r="K6360" s="141"/>
    </row>
    <row r="6361" spans="1:11" x14ac:dyDescent="0.25">
      <c r="A6361" s="148"/>
      <c r="B6361" s="148"/>
      <c r="C6361" s="148"/>
      <c r="D6361" s="148"/>
      <c r="E6361" s="141"/>
      <c r="F6361" s="141"/>
      <c r="G6361" s="141"/>
      <c r="H6361" s="141"/>
      <c r="I6361" s="141"/>
      <c r="J6361" s="141"/>
      <c r="K6361" s="141"/>
    </row>
    <row r="6362" spans="1:11" x14ac:dyDescent="0.25">
      <c r="A6362" s="148"/>
      <c r="B6362" s="148"/>
      <c r="C6362" s="148"/>
      <c r="D6362" s="148"/>
      <c r="E6362" s="141"/>
      <c r="F6362" s="141"/>
      <c r="G6362" s="141"/>
      <c r="H6362" s="141"/>
      <c r="I6362" s="141"/>
      <c r="J6362" s="141"/>
      <c r="K6362" s="141"/>
    </row>
    <row r="6363" spans="1:11" x14ac:dyDescent="0.25">
      <c r="A6363" s="148"/>
      <c r="B6363" s="148"/>
      <c r="C6363" s="148"/>
      <c r="D6363" s="148"/>
      <c r="E6363" s="141"/>
      <c r="F6363" s="141"/>
      <c r="G6363" s="141"/>
      <c r="H6363" s="141"/>
      <c r="I6363" s="141"/>
      <c r="J6363" s="141"/>
      <c r="K6363" s="141"/>
    </row>
    <row r="6364" spans="1:11" x14ac:dyDescent="0.25">
      <c r="A6364" s="148"/>
      <c r="B6364" s="148"/>
      <c r="C6364" s="148"/>
      <c r="D6364" s="148"/>
      <c r="E6364" s="141"/>
      <c r="F6364" s="141"/>
      <c r="G6364" s="141"/>
      <c r="H6364" s="141"/>
      <c r="I6364" s="141"/>
      <c r="J6364" s="141"/>
      <c r="K6364" s="141"/>
    </row>
    <row r="6365" spans="1:11" x14ac:dyDescent="0.25">
      <c r="A6365" s="148"/>
      <c r="B6365" s="148"/>
      <c r="C6365" s="148"/>
      <c r="D6365" s="148"/>
      <c r="E6365" s="141"/>
      <c r="F6365" s="141"/>
      <c r="G6365" s="141"/>
      <c r="H6365" s="141"/>
      <c r="I6365" s="141"/>
      <c r="J6365" s="141"/>
      <c r="K6365" s="141"/>
    </row>
    <row r="6366" spans="1:11" x14ac:dyDescent="0.25">
      <c r="A6366" s="148"/>
      <c r="B6366" s="148"/>
      <c r="C6366" s="148"/>
      <c r="D6366" s="148"/>
      <c r="E6366" s="141"/>
      <c r="F6366" s="141"/>
      <c r="G6366" s="141"/>
      <c r="H6366" s="141"/>
      <c r="I6366" s="141"/>
      <c r="J6366" s="141"/>
      <c r="K6366" s="141"/>
    </row>
    <row r="6367" spans="1:11" x14ac:dyDescent="0.25">
      <c r="A6367" s="148"/>
      <c r="B6367" s="148"/>
      <c r="C6367" s="148"/>
      <c r="D6367" s="148"/>
      <c r="E6367" s="141"/>
      <c r="F6367" s="141"/>
      <c r="G6367" s="141"/>
      <c r="H6367" s="141"/>
      <c r="I6367" s="141"/>
      <c r="J6367" s="141"/>
      <c r="K6367" s="141"/>
    </row>
    <row r="6368" spans="1:11" x14ac:dyDescent="0.25">
      <c r="A6368" s="148"/>
      <c r="B6368" s="148"/>
      <c r="C6368" s="148"/>
      <c r="D6368" s="148"/>
      <c r="E6368" s="141"/>
      <c r="F6368" s="141"/>
      <c r="G6368" s="141"/>
      <c r="H6368" s="141"/>
      <c r="I6368" s="141"/>
      <c r="J6368" s="141"/>
      <c r="K6368" s="141"/>
    </row>
    <row r="6369" spans="1:11" x14ac:dyDescent="0.25">
      <c r="A6369" s="148"/>
      <c r="B6369" s="148"/>
      <c r="C6369" s="148"/>
      <c r="D6369" s="148"/>
      <c r="E6369" s="141"/>
      <c r="F6369" s="141"/>
      <c r="G6369" s="141"/>
      <c r="H6369" s="141"/>
      <c r="I6369" s="141"/>
      <c r="J6369" s="141"/>
      <c r="K6369" s="141"/>
    </row>
    <row r="6370" spans="1:11" x14ac:dyDescent="0.25">
      <c r="A6370" s="148"/>
      <c r="B6370" s="148"/>
      <c r="C6370" s="148"/>
      <c r="D6370" s="148"/>
      <c r="E6370" s="141"/>
      <c r="F6370" s="141"/>
      <c r="G6370" s="141"/>
      <c r="H6370" s="141"/>
      <c r="I6370" s="141"/>
      <c r="J6370" s="141"/>
      <c r="K6370" s="141"/>
    </row>
    <row r="6371" spans="1:11" x14ac:dyDescent="0.25">
      <c r="A6371" s="148"/>
      <c r="B6371" s="148"/>
      <c r="C6371" s="148"/>
      <c r="D6371" s="148"/>
      <c r="E6371" s="141"/>
      <c r="F6371" s="141"/>
      <c r="G6371" s="141"/>
      <c r="H6371" s="141"/>
      <c r="I6371" s="141"/>
      <c r="J6371" s="141"/>
      <c r="K6371" s="141"/>
    </row>
    <row r="6372" spans="1:11" x14ac:dyDescent="0.25">
      <c r="A6372" s="148"/>
      <c r="B6372" s="148"/>
      <c r="C6372" s="148"/>
      <c r="D6372" s="148"/>
      <c r="E6372" s="141"/>
      <c r="F6372" s="141"/>
      <c r="G6372" s="141"/>
      <c r="H6372" s="141"/>
      <c r="I6372" s="141"/>
      <c r="J6372" s="141"/>
      <c r="K6372" s="141"/>
    </row>
    <row r="6373" spans="1:11" x14ac:dyDescent="0.25">
      <c r="A6373" s="148"/>
      <c r="B6373" s="148"/>
      <c r="C6373" s="148"/>
      <c r="D6373" s="148"/>
      <c r="E6373" s="141"/>
      <c r="F6373" s="141"/>
      <c r="G6373" s="141"/>
      <c r="H6373" s="141"/>
      <c r="I6373" s="141"/>
      <c r="J6373" s="141"/>
      <c r="K6373" s="141"/>
    </row>
    <row r="6374" spans="1:11" x14ac:dyDescent="0.25">
      <c r="A6374" s="148"/>
      <c r="B6374" s="148"/>
      <c r="C6374" s="148"/>
      <c r="D6374" s="148"/>
      <c r="E6374" s="141"/>
      <c r="F6374" s="141"/>
      <c r="G6374" s="141"/>
      <c r="H6374" s="141"/>
      <c r="I6374" s="141"/>
      <c r="J6374" s="141"/>
      <c r="K6374" s="141"/>
    </row>
    <row r="6375" spans="1:11" x14ac:dyDescent="0.25">
      <c r="A6375" s="148"/>
      <c r="B6375" s="148"/>
      <c r="C6375" s="148"/>
      <c r="D6375" s="148"/>
      <c r="E6375" s="141"/>
      <c r="F6375" s="141"/>
      <c r="G6375" s="141"/>
      <c r="H6375" s="141"/>
      <c r="I6375" s="141"/>
      <c r="J6375" s="141"/>
      <c r="K6375" s="141"/>
    </row>
    <row r="6376" spans="1:11" x14ac:dyDescent="0.25">
      <c r="A6376" s="148"/>
      <c r="B6376" s="148"/>
      <c r="C6376" s="148"/>
      <c r="D6376" s="148"/>
      <c r="E6376" s="141"/>
      <c r="F6376" s="141"/>
      <c r="G6376" s="141"/>
      <c r="H6376" s="141"/>
      <c r="I6376" s="141"/>
      <c r="J6376" s="141"/>
      <c r="K6376" s="141"/>
    </row>
    <row r="6377" spans="1:11" x14ac:dyDescent="0.25">
      <c r="A6377" s="148"/>
      <c r="B6377" s="148"/>
      <c r="C6377" s="148"/>
      <c r="D6377" s="148"/>
      <c r="E6377" s="141"/>
      <c r="F6377" s="141"/>
      <c r="G6377" s="141"/>
      <c r="H6377" s="141"/>
      <c r="I6377" s="141"/>
      <c r="J6377" s="141"/>
      <c r="K6377" s="141"/>
    </row>
    <row r="6378" spans="1:11" x14ac:dyDescent="0.25">
      <c r="A6378" s="148"/>
      <c r="B6378" s="148"/>
      <c r="C6378" s="148"/>
      <c r="D6378" s="148"/>
      <c r="E6378" s="141"/>
      <c r="F6378" s="141"/>
      <c r="G6378" s="141"/>
      <c r="H6378" s="141"/>
      <c r="I6378" s="141"/>
      <c r="J6378" s="141"/>
      <c r="K6378" s="141"/>
    </row>
    <row r="6379" spans="1:11" x14ac:dyDescent="0.25">
      <c r="A6379" s="148"/>
      <c r="B6379" s="148"/>
      <c r="C6379" s="148"/>
      <c r="D6379" s="148"/>
      <c r="E6379" s="141"/>
      <c r="F6379" s="141"/>
      <c r="G6379" s="141"/>
      <c r="H6379" s="141"/>
      <c r="I6379" s="141"/>
      <c r="J6379" s="141"/>
      <c r="K6379" s="141"/>
    </row>
    <row r="6380" spans="1:11" x14ac:dyDescent="0.25">
      <c r="A6380" s="148"/>
      <c r="B6380" s="148"/>
      <c r="C6380" s="148"/>
      <c r="D6380" s="148"/>
      <c r="E6380" s="141"/>
      <c r="F6380" s="141"/>
      <c r="G6380" s="141"/>
      <c r="H6380" s="141"/>
      <c r="I6380" s="141"/>
      <c r="J6380" s="141"/>
      <c r="K6380" s="141"/>
    </row>
    <row r="6381" spans="1:11" x14ac:dyDescent="0.25">
      <c r="A6381" s="148"/>
      <c r="B6381" s="148"/>
      <c r="C6381" s="148"/>
      <c r="D6381" s="148"/>
      <c r="E6381" s="141"/>
      <c r="F6381" s="141"/>
      <c r="G6381" s="141"/>
      <c r="H6381" s="141"/>
      <c r="I6381" s="141"/>
      <c r="J6381" s="141"/>
      <c r="K6381" s="141"/>
    </row>
    <row r="6382" spans="1:11" x14ac:dyDescent="0.25">
      <c r="A6382" s="148"/>
      <c r="B6382" s="148"/>
      <c r="C6382" s="148"/>
      <c r="D6382" s="148"/>
      <c r="E6382" s="141"/>
      <c r="F6382" s="141"/>
      <c r="G6382" s="141"/>
      <c r="H6382" s="141"/>
      <c r="I6382" s="141"/>
      <c r="J6382" s="141"/>
      <c r="K6382" s="141"/>
    </row>
    <row r="6383" spans="1:11" x14ac:dyDescent="0.25">
      <c r="A6383" s="148"/>
      <c r="B6383" s="148"/>
      <c r="C6383" s="148"/>
      <c r="D6383" s="148"/>
      <c r="E6383" s="141"/>
      <c r="F6383" s="141"/>
      <c r="G6383" s="141"/>
      <c r="H6383" s="141"/>
      <c r="I6383" s="141"/>
      <c r="J6383" s="141"/>
      <c r="K6383" s="141"/>
    </row>
    <row r="6384" spans="1:11" x14ac:dyDescent="0.25">
      <c r="A6384" s="148"/>
      <c r="B6384" s="148"/>
      <c r="C6384" s="148"/>
      <c r="D6384" s="148"/>
      <c r="E6384" s="141"/>
      <c r="F6384" s="141"/>
      <c r="G6384" s="141"/>
      <c r="H6384" s="141"/>
      <c r="I6384" s="141"/>
      <c r="J6384" s="141"/>
      <c r="K6384" s="141"/>
    </row>
    <row r="6385" spans="1:11" x14ac:dyDescent="0.25">
      <c r="A6385" s="148"/>
      <c r="B6385" s="148"/>
      <c r="C6385" s="148"/>
      <c r="D6385" s="148"/>
      <c r="E6385" s="141"/>
      <c r="F6385" s="141"/>
      <c r="G6385" s="141"/>
      <c r="H6385" s="141"/>
      <c r="I6385" s="141"/>
      <c r="J6385" s="141"/>
      <c r="K6385" s="141"/>
    </row>
    <row r="6386" spans="1:11" x14ac:dyDescent="0.25">
      <c r="A6386" s="148"/>
      <c r="B6386" s="148"/>
      <c r="C6386" s="148"/>
      <c r="D6386" s="148"/>
      <c r="E6386" s="141"/>
      <c r="F6386" s="141"/>
      <c r="G6386" s="141"/>
      <c r="H6386" s="141"/>
      <c r="I6386" s="141"/>
      <c r="J6386" s="141"/>
      <c r="K6386" s="141"/>
    </row>
    <row r="6387" spans="1:11" x14ac:dyDescent="0.25">
      <c r="A6387" s="148"/>
      <c r="B6387" s="148"/>
      <c r="C6387" s="148"/>
      <c r="D6387" s="148"/>
      <c r="E6387" s="141"/>
      <c r="F6387" s="141"/>
      <c r="G6387" s="141"/>
      <c r="H6387" s="141"/>
      <c r="I6387" s="141"/>
      <c r="J6387" s="141"/>
      <c r="K6387" s="141"/>
    </row>
    <row r="6388" spans="1:11" x14ac:dyDescent="0.25">
      <c r="A6388" s="148"/>
      <c r="B6388" s="148"/>
      <c r="C6388" s="148"/>
      <c r="D6388" s="148"/>
      <c r="E6388" s="141"/>
      <c r="F6388" s="141"/>
      <c r="G6388" s="141"/>
      <c r="H6388" s="141"/>
      <c r="I6388" s="141"/>
      <c r="J6388" s="141"/>
      <c r="K6388" s="141"/>
    </row>
    <row r="6389" spans="1:11" x14ac:dyDescent="0.25">
      <c r="A6389" s="148"/>
      <c r="B6389" s="148"/>
      <c r="C6389" s="148"/>
      <c r="D6389" s="148"/>
      <c r="E6389" s="141"/>
      <c r="F6389" s="141"/>
      <c r="G6389" s="141"/>
      <c r="H6389" s="141"/>
      <c r="I6389" s="141"/>
      <c r="J6389" s="141"/>
      <c r="K6389" s="141"/>
    </row>
    <row r="6390" spans="1:11" x14ac:dyDescent="0.25">
      <c r="A6390" s="148"/>
      <c r="B6390" s="148"/>
      <c r="C6390" s="148"/>
      <c r="D6390" s="148"/>
      <c r="E6390" s="141"/>
      <c r="F6390" s="141"/>
      <c r="G6390" s="141"/>
      <c r="H6390" s="141"/>
      <c r="I6390" s="141"/>
      <c r="J6390" s="141"/>
      <c r="K6390" s="141"/>
    </row>
    <row r="6391" spans="1:11" x14ac:dyDescent="0.25">
      <c r="A6391" s="148"/>
      <c r="B6391" s="148"/>
      <c r="C6391" s="148"/>
      <c r="D6391" s="148"/>
      <c r="E6391" s="141"/>
      <c r="F6391" s="141"/>
      <c r="G6391" s="141"/>
      <c r="H6391" s="141"/>
      <c r="I6391" s="141"/>
      <c r="J6391" s="141"/>
      <c r="K6391" s="141"/>
    </row>
    <row r="6392" spans="1:11" x14ac:dyDescent="0.25">
      <c r="A6392" s="148"/>
      <c r="B6392" s="148"/>
      <c r="C6392" s="148"/>
      <c r="D6392" s="148"/>
      <c r="E6392" s="141"/>
      <c r="F6392" s="141"/>
      <c r="G6392" s="141"/>
      <c r="H6392" s="141"/>
      <c r="I6392" s="141"/>
      <c r="J6392" s="141"/>
      <c r="K6392" s="141"/>
    </row>
    <row r="6393" spans="1:11" x14ac:dyDescent="0.25">
      <c r="A6393" s="148"/>
      <c r="B6393" s="148"/>
      <c r="C6393" s="148"/>
      <c r="D6393" s="148"/>
      <c r="E6393" s="141"/>
      <c r="F6393" s="141"/>
      <c r="G6393" s="141"/>
      <c r="H6393" s="141"/>
      <c r="I6393" s="141"/>
      <c r="J6393" s="141"/>
      <c r="K6393" s="141"/>
    </row>
    <row r="6394" spans="1:11" x14ac:dyDescent="0.25">
      <c r="A6394" s="148"/>
      <c r="B6394" s="148"/>
      <c r="C6394" s="148"/>
      <c r="D6394" s="148"/>
      <c r="E6394" s="141"/>
      <c r="F6394" s="141"/>
      <c r="G6394" s="141"/>
      <c r="H6394" s="141"/>
      <c r="I6394" s="141"/>
      <c r="J6394" s="141"/>
      <c r="K6394" s="141"/>
    </row>
    <row r="6395" spans="1:11" x14ac:dyDescent="0.25">
      <c r="A6395" s="148"/>
      <c r="B6395" s="148"/>
      <c r="C6395" s="148"/>
      <c r="D6395" s="148"/>
      <c r="E6395" s="141"/>
      <c r="F6395" s="141"/>
      <c r="G6395" s="141"/>
      <c r="H6395" s="141"/>
      <c r="I6395" s="141"/>
      <c r="J6395" s="141"/>
      <c r="K6395" s="141"/>
    </row>
    <row r="6396" spans="1:11" x14ac:dyDescent="0.25">
      <c r="A6396" s="148"/>
      <c r="B6396" s="148"/>
      <c r="C6396" s="148"/>
      <c r="D6396" s="148"/>
      <c r="E6396" s="141"/>
      <c r="F6396" s="141"/>
      <c r="G6396" s="141"/>
      <c r="H6396" s="141"/>
      <c r="I6396" s="141"/>
      <c r="J6396" s="141"/>
      <c r="K6396" s="141"/>
    </row>
    <row r="6397" spans="1:11" x14ac:dyDescent="0.25">
      <c r="A6397" s="148"/>
      <c r="B6397" s="148"/>
      <c r="C6397" s="148"/>
      <c r="D6397" s="148"/>
      <c r="E6397" s="141"/>
      <c r="F6397" s="141"/>
      <c r="G6397" s="141"/>
      <c r="H6397" s="141"/>
      <c r="I6397" s="141"/>
      <c r="J6397" s="141"/>
      <c r="K6397" s="141"/>
    </row>
    <row r="6398" spans="1:11" x14ac:dyDescent="0.25">
      <c r="A6398" s="148"/>
      <c r="B6398" s="148"/>
      <c r="C6398" s="148"/>
      <c r="D6398" s="148"/>
      <c r="E6398" s="141"/>
      <c r="F6398" s="141"/>
      <c r="G6398" s="141"/>
      <c r="H6398" s="141"/>
      <c r="I6398" s="141"/>
      <c r="J6398" s="141"/>
      <c r="K6398" s="141"/>
    </row>
    <row r="6399" spans="1:11" x14ac:dyDescent="0.25">
      <c r="A6399" s="148"/>
      <c r="B6399" s="148"/>
      <c r="C6399" s="148"/>
      <c r="D6399" s="148"/>
      <c r="E6399" s="141"/>
      <c r="F6399" s="141"/>
      <c r="G6399" s="141"/>
      <c r="H6399" s="141"/>
      <c r="I6399" s="141"/>
      <c r="J6399" s="141"/>
      <c r="K6399" s="141"/>
    </row>
    <row r="6400" spans="1:11" x14ac:dyDescent="0.25">
      <c r="A6400" s="148"/>
      <c r="B6400" s="148"/>
      <c r="C6400" s="148"/>
      <c r="D6400" s="148"/>
      <c r="E6400" s="141"/>
      <c r="F6400" s="141"/>
      <c r="G6400" s="141"/>
      <c r="H6400" s="141"/>
      <c r="I6400" s="141"/>
      <c r="J6400" s="141"/>
      <c r="K6400" s="141"/>
    </row>
    <row r="6401" spans="1:11" x14ac:dyDescent="0.25">
      <c r="A6401" s="148"/>
      <c r="B6401" s="148"/>
      <c r="C6401" s="148"/>
      <c r="D6401" s="148"/>
      <c r="E6401" s="141"/>
      <c r="F6401" s="141"/>
      <c r="G6401" s="141"/>
      <c r="H6401" s="141"/>
      <c r="I6401" s="141"/>
      <c r="J6401" s="141"/>
      <c r="K6401" s="141"/>
    </row>
    <row r="6402" spans="1:11" x14ac:dyDescent="0.25">
      <c r="A6402" s="148"/>
      <c r="B6402" s="148"/>
      <c r="C6402" s="148"/>
      <c r="D6402" s="148"/>
      <c r="E6402" s="141"/>
      <c r="F6402" s="141"/>
      <c r="G6402" s="141"/>
      <c r="H6402" s="141"/>
      <c r="I6402" s="141"/>
      <c r="J6402" s="141"/>
      <c r="K6402" s="141"/>
    </row>
    <row r="6403" spans="1:11" x14ac:dyDescent="0.25">
      <c r="A6403" s="148"/>
      <c r="B6403" s="148"/>
      <c r="C6403" s="148"/>
      <c r="D6403" s="148"/>
      <c r="E6403" s="141"/>
      <c r="F6403" s="141"/>
      <c r="G6403" s="141"/>
      <c r="H6403" s="141"/>
      <c r="I6403" s="141"/>
      <c r="J6403" s="141"/>
      <c r="K6403" s="141"/>
    </row>
    <row r="6404" spans="1:11" x14ac:dyDescent="0.25">
      <c r="A6404" s="148"/>
      <c r="B6404" s="148"/>
      <c r="C6404" s="148"/>
      <c r="D6404" s="148"/>
      <c r="E6404" s="141"/>
      <c r="F6404" s="141"/>
      <c r="G6404" s="141"/>
      <c r="H6404" s="141"/>
      <c r="I6404" s="141"/>
      <c r="J6404" s="141"/>
      <c r="K6404" s="141"/>
    </row>
    <row r="6405" spans="1:11" x14ac:dyDescent="0.25">
      <c r="A6405" s="148"/>
      <c r="B6405" s="148"/>
      <c r="C6405" s="148"/>
      <c r="D6405" s="148"/>
      <c r="E6405" s="141"/>
      <c r="F6405" s="141"/>
      <c r="G6405" s="141"/>
      <c r="H6405" s="141"/>
      <c r="I6405" s="141"/>
      <c r="J6405" s="141"/>
      <c r="K6405" s="141"/>
    </row>
    <row r="6406" spans="1:11" x14ac:dyDescent="0.25">
      <c r="A6406" s="148"/>
      <c r="B6406" s="148"/>
      <c r="C6406" s="148"/>
      <c r="D6406" s="148"/>
      <c r="E6406" s="141"/>
      <c r="F6406" s="141"/>
      <c r="G6406" s="141"/>
      <c r="H6406" s="141"/>
      <c r="I6406" s="141"/>
      <c r="J6406" s="141"/>
      <c r="K6406" s="141"/>
    </row>
    <row r="6407" spans="1:11" x14ac:dyDescent="0.25">
      <c r="A6407" s="148"/>
      <c r="B6407" s="148"/>
      <c r="C6407" s="148"/>
      <c r="D6407" s="148"/>
      <c r="E6407" s="141"/>
      <c r="F6407" s="141"/>
      <c r="G6407" s="141"/>
      <c r="H6407" s="141"/>
      <c r="I6407" s="141"/>
      <c r="J6407" s="141"/>
      <c r="K6407" s="141"/>
    </row>
    <row r="6408" spans="1:11" x14ac:dyDescent="0.25">
      <c r="A6408" s="148"/>
      <c r="B6408" s="148"/>
      <c r="C6408" s="148"/>
      <c r="D6408" s="148"/>
      <c r="E6408" s="141"/>
      <c r="F6408" s="141"/>
      <c r="G6408" s="141"/>
      <c r="H6408" s="141"/>
      <c r="I6408" s="141"/>
      <c r="J6408" s="141"/>
      <c r="K6408" s="141"/>
    </row>
    <row r="6409" spans="1:11" x14ac:dyDescent="0.25">
      <c r="A6409" s="148"/>
      <c r="B6409" s="148"/>
      <c r="C6409" s="148"/>
      <c r="D6409" s="148"/>
      <c r="E6409" s="141"/>
      <c r="F6409" s="141"/>
      <c r="G6409" s="141"/>
      <c r="H6409" s="141"/>
      <c r="I6409" s="141"/>
      <c r="J6409" s="141"/>
      <c r="K6409" s="141"/>
    </row>
    <row r="6410" spans="1:11" x14ac:dyDescent="0.25">
      <c r="A6410" s="148"/>
      <c r="B6410" s="148"/>
      <c r="C6410" s="148"/>
      <c r="D6410" s="148"/>
      <c r="E6410" s="141"/>
      <c r="F6410" s="141"/>
      <c r="G6410" s="141"/>
      <c r="H6410" s="141"/>
      <c r="I6410" s="141"/>
      <c r="J6410" s="141"/>
      <c r="K6410" s="141"/>
    </row>
    <row r="6411" spans="1:11" x14ac:dyDescent="0.25">
      <c r="A6411" s="148"/>
      <c r="B6411" s="148"/>
      <c r="C6411" s="148"/>
      <c r="D6411" s="148"/>
      <c r="E6411" s="141"/>
      <c r="F6411" s="141"/>
      <c r="G6411" s="141"/>
      <c r="H6411" s="141"/>
      <c r="I6411" s="141"/>
      <c r="J6411" s="141"/>
      <c r="K6411" s="141"/>
    </row>
    <row r="6412" spans="1:11" x14ac:dyDescent="0.25">
      <c r="A6412" s="148"/>
      <c r="B6412" s="148"/>
      <c r="C6412" s="148"/>
      <c r="D6412" s="148"/>
      <c r="E6412" s="141"/>
      <c r="F6412" s="141"/>
      <c r="G6412" s="141"/>
      <c r="H6412" s="141"/>
      <c r="I6412" s="141"/>
      <c r="J6412" s="141"/>
      <c r="K6412" s="141"/>
    </row>
    <row r="6413" spans="1:11" x14ac:dyDescent="0.25">
      <c r="A6413" s="148"/>
      <c r="B6413" s="148"/>
      <c r="C6413" s="148"/>
      <c r="D6413" s="148"/>
      <c r="E6413" s="141"/>
      <c r="F6413" s="141"/>
      <c r="G6413" s="141"/>
      <c r="H6413" s="141"/>
      <c r="I6413" s="141"/>
      <c r="J6413" s="141"/>
      <c r="K6413" s="141"/>
    </row>
    <row r="6414" spans="1:11" x14ac:dyDescent="0.25">
      <c r="A6414" s="148"/>
      <c r="B6414" s="148"/>
      <c r="C6414" s="148"/>
      <c r="D6414" s="148"/>
      <c r="E6414" s="141"/>
      <c r="F6414" s="141"/>
      <c r="G6414" s="141"/>
      <c r="H6414" s="141"/>
      <c r="I6414" s="141"/>
      <c r="J6414" s="141"/>
      <c r="K6414" s="141"/>
    </row>
    <row r="6415" spans="1:11" x14ac:dyDescent="0.25">
      <c r="A6415" s="148"/>
      <c r="B6415" s="148"/>
      <c r="C6415" s="148"/>
      <c r="D6415" s="148"/>
      <c r="E6415" s="141"/>
      <c r="F6415" s="141"/>
      <c r="G6415" s="141"/>
      <c r="H6415" s="141"/>
      <c r="I6415" s="141"/>
      <c r="J6415" s="141"/>
      <c r="K6415" s="141"/>
    </row>
    <row r="6416" spans="1:11" x14ac:dyDescent="0.25">
      <c r="A6416" s="148"/>
      <c r="B6416" s="148"/>
      <c r="C6416" s="148"/>
      <c r="D6416" s="148"/>
      <c r="E6416" s="141"/>
      <c r="F6416" s="141"/>
      <c r="G6416" s="141"/>
      <c r="H6416" s="141"/>
      <c r="I6416" s="141"/>
      <c r="J6416" s="141"/>
      <c r="K6416" s="141"/>
    </row>
    <row r="6417" spans="1:11" x14ac:dyDescent="0.25">
      <c r="A6417" s="148"/>
      <c r="B6417" s="148"/>
      <c r="C6417" s="148"/>
      <c r="D6417" s="148"/>
      <c r="E6417" s="141"/>
      <c r="F6417" s="141"/>
      <c r="G6417" s="141"/>
      <c r="H6417" s="141"/>
      <c r="I6417" s="141"/>
      <c r="J6417" s="141"/>
      <c r="K6417" s="141"/>
    </row>
    <row r="6418" spans="1:11" x14ac:dyDescent="0.25">
      <c r="A6418" s="148"/>
      <c r="B6418" s="148"/>
      <c r="C6418" s="148"/>
      <c r="D6418" s="148"/>
      <c r="E6418" s="141"/>
      <c r="F6418" s="141"/>
      <c r="G6418" s="141"/>
      <c r="H6418" s="141"/>
      <c r="I6418" s="141"/>
      <c r="J6418" s="141"/>
      <c r="K6418" s="141"/>
    </row>
    <row r="6419" spans="1:11" x14ac:dyDescent="0.25">
      <c r="A6419" s="148"/>
      <c r="B6419" s="148"/>
      <c r="C6419" s="148"/>
      <c r="D6419" s="148"/>
      <c r="E6419" s="141"/>
      <c r="F6419" s="141"/>
      <c r="G6419" s="141"/>
      <c r="H6419" s="141"/>
      <c r="I6419" s="141"/>
      <c r="J6419" s="141"/>
      <c r="K6419" s="141"/>
    </row>
    <row r="6420" spans="1:11" x14ac:dyDescent="0.25">
      <c r="A6420" s="148"/>
      <c r="B6420" s="148"/>
      <c r="C6420" s="148"/>
      <c r="D6420" s="148"/>
      <c r="E6420" s="141"/>
      <c r="F6420" s="141"/>
      <c r="G6420" s="141"/>
      <c r="H6420" s="141"/>
      <c r="I6420" s="141"/>
      <c r="J6420" s="141"/>
      <c r="K6420" s="141"/>
    </row>
    <row r="6421" spans="1:11" x14ac:dyDescent="0.25">
      <c r="A6421" s="148"/>
      <c r="B6421" s="148"/>
      <c r="C6421" s="148"/>
      <c r="D6421" s="148"/>
      <c r="E6421" s="141"/>
      <c r="F6421" s="141"/>
      <c r="G6421" s="141"/>
      <c r="H6421" s="141"/>
      <c r="I6421" s="141"/>
      <c r="J6421" s="141"/>
      <c r="K6421" s="141"/>
    </row>
    <row r="6422" spans="1:11" x14ac:dyDescent="0.25">
      <c r="A6422" s="148"/>
      <c r="B6422" s="148"/>
      <c r="C6422" s="148"/>
      <c r="D6422" s="148"/>
      <c r="E6422" s="141"/>
      <c r="F6422" s="141"/>
      <c r="G6422" s="141"/>
      <c r="H6422" s="141"/>
      <c r="I6422" s="141"/>
      <c r="J6422" s="141"/>
      <c r="K6422" s="141"/>
    </row>
    <row r="6423" spans="1:11" x14ac:dyDescent="0.25">
      <c r="A6423" s="148"/>
      <c r="B6423" s="148"/>
      <c r="C6423" s="148"/>
      <c r="D6423" s="148"/>
      <c r="E6423" s="141"/>
      <c r="F6423" s="141"/>
      <c r="G6423" s="141"/>
      <c r="H6423" s="141"/>
      <c r="I6423" s="141"/>
      <c r="J6423" s="141"/>
      <c r="K6423" s="141"/>
    </row>
    <row r="6424" spans="1:11" x14ac:dyDescent="0.25">
      <c r="A6424" s="148"/>
      <c r="B6424" s="148"/>
      <c r="C6424" s="148"/>
      <c r="D6424" s="148"/>
      <c r="E6424" s="141"/>
      <c r="F6424" s="141"/>
      <c r="G6424" s="141"/>
      <c r="H6424" s="141"/>
      <c r="I6424" s="141"/>
      <c r="J6424" s="141"/>
      <c r="K6424" s="141"/>
    </row>
    <row r="6425" spans="1:11" x14ac:dyDescent="0.25">
      <c r="A6425" s="148"/>
      <c r="B6425" s="148"/>
      <c r="C6425" s="148"/>
      <c r="D6425" s="148"/>
      <c r="E6425" s="141"/>
      <c r="F6425" s="141"/>
      <c r="G6425" s="141"/>
      <c r="H6425" s="141"/>
      <c r="I6425" s="141"/>
      <c r="J6425" s="141"/>
      <c r="K6425" s="141"/>
    </row>
    <row r="6426" spans="1:11" x14ac:dyDescent="0.25">
      <c r="A6426" s="148"/>
      <c r="B6426" s="148"/>
      <c r="C6426" s="148"/>
      <c r="D6426" s="148"/>
      <c r="E6426" s="141"/>
      <c r="F6426" s="141"/>
      <c r="G6426" s="141"/>
      <c r="H6426" s="141"/>
      <c r="I6426" s="141"/>
      <c r="J6426" s="141"/>
      <c r="K6426" s="141"/>
    </row>
    <row r="6427" spans="1:11" x14ac:dyDescent="0.25">
      <c r="A6427" s="148"/>
      <c r="B6427" s="148"/>
      <c r="C6427" s="148"/>
      <c r="D6427" s="148"/>
      <c r="E6427" s="141"/>
      <c r="F6427" s="141"/>
      <c r="G6427" s="141"/>
      <c r="H6427" s="141"/>
      <c r="I6427" s="141"/>
      <c r="J6427" s="141"/>
      <c r="K6427" s="141"/>
    </row>
    <row r="6428" spans="1:11" x14ac:dyDescent="0.25">
      <c r="A6428" s="148"/>
      <c r="B6428" s="148"/>
      <c r="C6428" s="148"/>
      <c r="D6428" s="148"/>
      <c r="E6428" s="141"/>
      <c r="F6428" s="141"/>
      <c r="G6428" s="141"/>
      <c r="H6428" s="141"/>
      <c r="I6428" s="141"/>
      <c r="J6428" s="141"/>
      <c r="K6428" s="141"/>
    </row>
    <row r="6429" spans="1:11" x14ac:dyDescent="0.25">
      <c r="A6429" s="148"/>
      <c r="B6429" s="148"/>
      <c r="C6429" s="148"/>
      <c r="D6429" s="148"/>
      <c r="E6429" s="141"/>
      <c r="F6429" s="141"/>
      <c r="G6429" s="141"/>
      <c r="H6429" s="141"/>
      <c r="I6429" s="141"/>
      <c r="J6429" s="141"/>
      <c r="K6429" s="141"/>
    </row>
    <row r="6430" spans="1:11" x14ac:dyDescent="0.25">
      <c r="A6430" s="148"/>
      <c r="B6430" s="148"/>
      <c r="C6430" s="148"/>
      <c r="D6430" s="148"/>
      <c r="E6430" s="141"/>
      <c r="F6430" s="141"/>
      <c r="G6430" s="141"/>
      <c r="H6430" s="141"/>
      <c r="I6430" s="141"/>
      <c r="J6430" s="141"/>
      <c r="K6430" s="141"/>
    </row>
    <row r="6431" spans="1:11" x14ac:dyDescent="0.25">
      <c r="A6431" s="148"/>
      <c r="B6431" s="148"/>
      <c r="C6431" s="148"/>
      <c r="D6431" s="148"/>
      <c r="E6431" s="141"/>
      <c r="F6431" s="141"/>
      <c r="G6431" s="141"/>
      <c r="H6431" s="141"/>
      <c r="I6431" s="141"/>
      <c r="J6431" s="141"/>
      <c r="K6431" s="141"/>
    </row>
    <row r="6432" spans="1:11" x14ac:dyDescent="0.25">
      <c r="A6432" s="148"/>
      <c r="B6432" s="148"/>
      <c r="C6432" s="148"/>
      <c r="D6432" s="148"/>
      <c r="E6432" s="141"/>
      <c r="F6432" s="141"/>
      <c r="G6432" s="141"/>
      <c r="H6432" s="141"/>
      <c r="I6432" s="141"/>
      <c r="J6432" s="141"/>
      <c r="K6432" s="141"/>
    </row>
    <row r="6433" spans="1:11" x14ac:dyDescent="0.25">
      <c r="A6433" s="148"/>
      <c r="B6433" s="148"/>
      <c r="C6433" s="148"/>
      <c r="D6433" s="148"/>
      <c r="E6433" s="141"/>
      <c r="F6433" s="141"/>
      <c r="G6433" s="141"/>
      <c r="H6433" s="141"/>
      <c r="I6433" s="141"/>
      <c r="J6433" s="141"/>
      <c r="K6433" s="141"/>
    </row>
    <row r="6434" spans="1:11" x14ac:dyDescent="0.25">
      <c r="A6434" s="148"/>
      <c r="B6434" s="148"/>
      <c r="C6434" s="148"/>
      <c r="D6434" s="148"/>
      <c r="E6434" s="141"/>
      <c r="F6434" s="141"/>
      <c r="G6434" s="141"/>
      <c r="H6434" s="141"/>
      <c r="I6434" s="141"/>
      <c r="J6434" s="141"/>
      <c r="K6434" s="141"/>
    </row>
    <row r="6435" spans="1:11" x14ac:dyDescent="0.25">
      <c r="A6435" s="148"/>
      <c r="B6435" s="148"/>
      <c r="C6435" s="148"/>
      <c r="D6435" s="148"/>
      <c r="E6435" s="141"/>
      <c r="F6435" s="141"/>
      <c r="G6435" s="141"/>
      <c r="H6435" s="141"/>
      <c r="I6435" s="141"/>
      <c r="J6435" s="141"/>
      <c r="K6435" s="141"/>
    </row>
    <row r="6436" spans="1:11" x14ac:dyDescent="0.25">
      <c r="A6436" s="148"/>
      <c r="B6436" s="148"/>
      <c r="C6436" s="148"/>
      <c r="D6436" s="148"/>
      <c r="E6436" s="141"/>
      <c r="F6436" s="141"/>
      <c r="G6436" s="141"/>
      <c r="H6436" s="141"/>
      <c r="I6436" s="141"/>
      <c r="J6436" s="141"/>
      <c r="K6436" s="141"/>
    </row>
    <row r="6437" spans="1:11" x14ac:dyDescent="0.25">
      <c r="A6437" s="148"/>
      <c r="B6437" s="148"/>
      <c r="C6437" s="148"/>
      <c r="D6437" s="148"/>
      <c r="E6437" s="141"/>
      <c r="F6437" s="141"/>
      <c r="G6437" s="141"/>
      <c r="H6437" s="141"/>
      <c r="I6437" s="141"/>
      <c r="J6437" s="141"/>
      <c r="K6437" s="141"/>
    </row>
    <row r="6438" spans="1:11" x14ac:dyDescent="0.25">
      <c r="A6438" s="148"/>
      <c r="B6438" s="148"/>
      <c r="C6438" s="148"/>
      <c r="D6438" s="148"/>
      <c r="E6438" s="141"/>
      <c r="F6438" s="141"/>
      <c r="G6438" s="141"/>
      <c r="H6438" s="141"/>
      <c r="I6438" s="141"/>
      <c r="J6438" s="141"/>
      <c r="K6438" s="141"/>
    </row>
    <row r="6439" spans="1:11" x14ac:dyDescent="0.25">
      <c r="A6439" s="148"/>
      <c r="B6439" s="148"/>
      <c r="C6439" s="148"/>
      <c r="D6439" s="148"/>
      <c r="E6439" s="141"/>
      <c r="F6439" s="141"/>
      <c r="G6439" s="141"/>
      <c r="H6439" s="141"/>
      <c r="I6439" s="141"/>
      <c r="J6439" s="141"/>
      <c r="K6439" s="141"/>
    </row>
    <row r="6440" spans="1:11" x14ac:dyDescent="0.25">
      <c r="A6440" s="148"/>
      <c r="B6440" s="148"/>
      <c r="C6440" s="148"/>
      <c r="D6440" s="148"/>
      <c r="E6440" s="141"/>
      <c r="F6440" s="141"/>
      <c r="G6440" s="141"/>
      <c r="H6440" s="141"/>
      <c r="I6440" s="141"/>
      <c r="J6440" s="141"/>
      <c r="K6440" s="141"/>
    </row>
    <row r="6441" spans="1:11" x14ac:dyDescent="0.25">
      <c r="A6441" s="148"/>
      <c r="B6441" s="148"/>
      <c r="C6441" s="148"/>
      <c r="D6441" s="148"/>
      <c r="E6441" s="141"/>
      <c r="F6441" s="141"/>
      <c r="G6441" s="141"/>
      <c r="H6441" s="141"/>
      <c r="I6441" s="141"/>
      <c r="J6441" s="141"/>
      <c r="K6441" s="141"/>
    </row>
    <row r="6442" spans="1:11" x14ac:dyDescent="0.25">
      <c r="A6442" s="148"/>
      <c r="B6442" s="148"/>
      <c r="C6442" s="148"/>
      <c r="D6442" s="148"/>
      <c r="E6442" s="141"/>
      <c r="F6442" s="141"/>
      <c r="G6442" s="141"/>
      <c r="H6442" s="141"/>
      <c r="I6442" s="141"/>
      <c r="J6442" s="141"/>
      <c r="K6442" s="141"/>
    </row>
    <row r="6443" spans="1:11" x14ac:dyDescent="0.25">
      <c r="A6443" s="148"/>
      <c r="B6443" s="148"/>
      <c r="C6443" s="148"/>
      <c r="D6443" s="148"/>
      <c r="E6443" s="141"/>
      <c r="F6443" s="141"/>
      <c r="G6443" s="141"/>
      <c r="H6443" s="141"/>
      <c r="I6443" s="141"/>
      <c r="J6443" s="141"/>
      <c r="K6443" s="141"/>
    </row>
    <row r="6444" spans="1:11" x14ac:dyDescent="0.25">
      <c r="A6444" s="148"/>
      <c r="B6444" s="148"/>
      <c r="C6444" s="148"/>
      <c r="D6444" s="148"/>
      <c r="E6444" s="141"/>
      <c r="F6444" s="141"/>
      <c r="G6444" s="141"/>
      <c r="H6444" s="141"/>
      <c r="I6444" s="141"/>
      <c r="J6444" s="141"/>
      <c r="K6444" s="141"/>
    </row>
    <row r="6445" spans="1:11" x14ac:dyDescent="0.25">
      <c r="A6445" s="148"/>
      <c r="B6445" s="148"/>
      <c r="C6445" s="148"/>
      <c r="D6445" s="148"/>
      <c r="E6445" s="141"/>
      <c r="F6445" s="141"/>
      <c r="G6445" s="141"/>
      <c r="H6445" s="141"/>
      <c r="I6445" s="141"/>
      <c r="J6445" s="141"/>
      <c r="K6445" s="141"/>
    </row>
    <row r="6446" spans="1:11" x14ac:dyDescent="0.25">
      <c r="A6446" s="148"/>
      <c r="B6446" s="148"/>
      <c r="C6446" s="148"/>
      <c r="D6446" s="148"/>
      <c r="E6446" s="141"/>
      <c r="F6446" s="141"/>
      <c r="G6446" s="141"/>
      <c r="H6446" s="141"/>
      <c r="I6446" s="141"/>
      <c r="J6446" s="141"/>
      <c r="K6446" s="141"/>
    </row>
    <row r="6447" spans="1:11" x14ac:dyDescent="0.25">
      <c r="A6447" s="148"/>
      <c r="B6447" s="148"/>
      <c r="C6447" s="148"/>
      <c r="D6447" s="148"/>
      <c r="E6447" s="141"/>
      <c r="F6447" s="141"/>
      <c r="G6447" s="141"/>
      <c r="H6447" s="141"/>
      <c r="I6447" s="141"/>
      <c r="J6447" s="141"/>
      <c r="K6447" s="141"/>
    </row>
    <row r="6448" spans="1:11" x14ac:dyDescent="0.25">
      <c r="A6448" s="148"/>
      <c r="B6448" s="148"/>
      <c r="C6448" s="148"/>
      <c r="D6448" s="148"/>
      <c r="E6448" s="141"/>
      <c r="F6448" s="141"/>
      <c r="G6448" s="141"/>
      <c r="H6448" s="141"/>
      <c r="I6448" s="141"/>
      <c r="J6448" s="141"/>
      <c r="K6448" s="141"/>
    </row>
    <row r="6449" spans="1:11" x14ac:dyDescent="0.25">
      <c r="A6449" s="148"/>
      <c r="B6449" s="148"/>
      <c r="C6449" s="148"/>
      <c r="D6449" s="148"/>
      <c r="E6449" s="141"/>
      <c r="F6449" s="141"/>
      <c r="G6449" s="141"/>
      <c r="H6449" s="141"/>
      <c r="I6449" s="141"/>
      <c r="J6449" s="141"/>
      <c r="K6449" s="141"/>
    </row>
    <row r="6450" spans="1:11" x14ac:dyDescent="0.25">
      <c r="A6450" s="148"/>
      <c r="B6450" s="148"/>
      <c r="C6450" s="148"/>
      <c r="D6450" s="148"/>
      <c r="E6450" s="141"/>
      <c r="F6450" s="141"/>
      <c r="G6450" s="141"/>
      <c r="H6450" s="141"/>
      <c r="I6450" s="141"/>
      <c r="J6450" s="141"/>
      <c r="K6450" s="141"/>
    </row>
    <row r="6451" spans="1:11" x14ac:dyDescent="0.25">
      <c r="A6451" s="148"/>
      <c r="B6451" s="148"/>
      <c r="C6451" s="148"/>
      <c r="D6451" s="148"/>
      <c r="E6451" s="141"/>
      <c r="F6451" s="141"/>
      <c r="G6451" s="141"/>
      <c r="H6451" s="141"/>
      <c r="I6451" s="141"/>
      <c r="J6451" s="141"/>
      <c r="K6451" s="141"/>
    </row>
    <row r="6452" spans="1:11" x14ac:dyDescent="0.25">
      <c r="A6452" s="148"/>
      <c r="B6452" s="148"/>
      <c r="C6452" s="148"/>
      <c r="D6452" s="148"/>
      <c r="E6452" s="141"/>
      <c r="F6452" s="141"/>
      <c r="G6452" s="141"/>
      <c r="H6452" s="141"/>
      <c r="I6452" s="141"/>
      <c r="J6452" s="141"/>
      <c r="K6452" s="141"/>
    </row>
    <row r="6453" spans="1:11" x14ac:dyDescent="0.25">
      <c r="A6453" s="148"/>
      <c r="B6453" s="148"/>
      <c r="C6453" s="148"/>
      <c r="D6453" s="148"/>
      <c r="E6453" s="141"/>
      <c r="F6453" s="141"/>
      <c r="G6453" s="141"/>
      <c r="H6453" s="141"/>
      <c r="I6453" s="141"/>
      <c r="J6453" s="141"/>
      <c r="K6453" s="141"/>
    </row>
    <row r="6454" spans="1:11" x14ac:dyDescent="0.25">
      <c r="A6454" s="148"/>
      <c r="B6454" s="148"/>
      <c r="C6454" s="148"/>
      <c r="D6454" s="148"/>
      <c r="E6454" s="141"/>
      <c r="F6454" s="141"/>
      <c r="G6454" s="141"/>
      <c r="H6454" s="141"/>
      <c r="I6454" s="141"/>
      <c r="J6454" s="141"/>
      <c r="K6454" s="141"/>
    </row>
    <row r="6455" spans="1:11" x14ac:dyDescent="0.25">
      <c r="A6455" s="148"/>
      <c r="B6455" s="148"/>
      <c r="C6455" s="148"/>
      <c r="D6455" s="148"/>
      <c r="E6455" s="141"/>
      <c r="F6455" s="141"/>
      <c r="G6455" s="141"/>
      <c r="H6455" s="141"/>
      <c r="I6455" s="141"/>
      <c r="J6455" s="141"/>
      <c r="K6455" s="141"/>
    </row>
    <row r="6456" spans="1:11" x14ac:dyDescent="0.25">
      <c r="A6456" s="148"/>
      <c r="B6456" s="148"/>
      <c r="C6456" s="148"/>
      <c r="D6456" s="148"/>
      <c r="E6456" s="141"/>
      <c r="F6456" s="141"/>
      <c r="G6456" s="141"/>
      <c r="H6456" s="141"/>
      <c r="I6456" s="141"/>
      <c r="J6456" s="141"/>
      <c r="K6456" s="141"/>
    </row>
    <row r="6457" spans="1:11" x14ac:dyDescent="0.25">
      <c r="A6457" s="148"/>
      <c r="B6457" s="148"/>
      <c r="C6457" s="148"/>
      <c r="D6457" s="148"/>
      <c r="E6457" s="141"/>
      <c r="F6457" s="141"/>
      <c r="G6457" s="141"/>
      <c r="H6457" s="141"/>
      <c r="I6457" s="141"/>
      <c r="J6457" s="141"/>
      <c r="K6457" s="141"/>
    </row>
    <row r="6458" spans="1:11" x14ac:dyDescent="0.25">
      <c r="A6458" s="148"/>
      <c r="B6458" s="148"/>
      <c r="C6458" s="148"/>
      <c r="D6458" s="148"/>
      <c r="E6458" s="141"/>
      <c r="F6458" s="141"/>
      <c r="G6458" s="141"/>
      <c r="H6458" s="141"/>
      <c r="I6458" s="141"/>
      <c r="J6458" s="141"/>
      <c r="K6458" s="141"/>
    </row>
    <row r="6459" spans="1:11" x14ac:dyDescent="0.25">
      <c r="A6459" s="148"/>
      <c r="B6459" s="148"/>
      <c r="C6459" s="148"/>
      <c r="D6459" s="148"/>
      <c r="E6459" s="141"/>
      <c r="F6459" s="141"/>
      <c r="G6459" s="141"/>
      <c r="H6459" s="141"/>
      <c r="I6459" s="141"/>
      <c r="J6459" s="141"/>
      <c r="K6459" s="141"/>
    </row>
    <row r="6460" spans="1:11" x14ac:dyDescent="0.25">
      <c r="A6460" s="148"/>
      <c r="B6460" s="148"/>
      <c r="C6460" s="148"/>
      <c r="D6460" s="148"/>
      <c r="E6460" s="141"/>
      <c r="F6460" s="141"/>
      <c r="G6460" s="141"/>
      <c r="H6460" s="141"/>
      <c r="I6460" s="141"/>
      <c r="J6460" s="141"/>
      <c r="K6460" s="141"/>
    </row>
    <row r="6461" spans="1:11" x14ac:dyDescent="0.25">
      <c r="A6461" s="148"/>
      <c r="B6461" s="148"/>
      <c r="C6461" s="148"/>
      <c r="D6461" s="148"/>
      <c r="E6461" s="141"/>
      <c r="F6461" s="141"/>
      <c r="G6461" s="141"/>
      <c r="H6461" s="141"/>
      <c r="I6461" s="141"/>
      <c r="J6461" s="141"/>
      <c r="K6461" s="141"/>
    </row>
    <row r="6462" spans="1:11" x14ac:dyDescent="0.25">
      <c r="A6462" s="148"/>
      <c r="B6462" s="148"/>
      <c r="C6462" s="148"/>
      <c r="D6462" s="148"/>
      <c r="E6462" s="141"/>
      <c r="F6462" s="141"/>
      <c r="G6462" s="141"/>
      <c r="H6462" s="141"/>
      <c r="I6462" s="141"/>
      <c r="J6462" s="141"/>
      <c r="K6462" s="141"/>
    </row>
    <row r="6463" spans="1:11" x14ac:dyDescent="0.25">
      <c r="A6463" s="148"/>
      <c r="B6463" s="148"/>
      <c r="C6463" s="148"/>
      <c r="D6463" s="148"/>
      <c r="E6463" s="141"/>
      <c r="F6463" s="141"/>
      <c r="G6463" s="141"/>
      <c r="H6463" s="141"/>
      <c r="I6463" s="141"/>
      <c r="J6463" s="141"/>
      <c r="K6463" s="141"/>
    </row>
    <row r="6464" spans="1:11" x14ac:dyDescent="0.25">
      <c r="A6464" s="148"/>
      <c r="B6464" s="148"/>
      <c r="C6464" s="148"/>
      <c r="D6464" s="148"/>
      <c r="E6464" s="141"/>
      <c r="F6464" s="141"/>
      <c r="G6464" s="141"/>
      <c r="H6464" s="141"/>
      <c r="I6464" s="141"/>
      <c r="J6464" s="141"/>
      <c r="K6464" s="141"/>
    </row>
    <row r="6465" spans="1:11" x14ac:dyDescent="0.25">
      <c r="A6465" s="148"/>
      <c r="B6465" s="148"/>
      <c r="C6465" s="148"/>
      <c r="D6465" s="148"/>
      <c r="E6465" s="141"/>
      <c r="F6465" s="141"/>
      <c r="G6465" s="141"/>
      <c r="H6465" s="141"/>
      <c r="I6465" s="141"/>
      <c r="J6465" s="141"/>
      <c r="K6465" s="141"/>
    </row>
    <row r="6466" spans="1:11" x14ac:dyDescent="0.25">
      <c r="A6466" s="148"/>
      <c r="B6466" s="148"/>
      <c r="C6466" s="148"/>
      <c r="D6466" s="148"/>
      <c r="E6466" s="141"/>
      <c r="F6466" s="141"/>
      <c r="G6466" s="141"/>
      <c r="H6466" s="141"/>
      <c r="I6466" s="141"/>
      <c r="J6466" s="141"/>
      <c r="K6466" s="141"/>
    </row>
    <row r="6467" spans="1:11" x14ac:dyDescent="0.25">
      <c r="A6467" s="148"/>
      <c r="B6467" s="148"/>
      <c r="C6467" s="148"/>
      <c r="D6467" s="148"/>
      <c r="E6467" s="141"/>
      <c r="F6467" s="141"/>
      <c r="G6467" s="141"/>
      <c r="H6467" s="141"/>
      <c r="I6467" s="141"/>
      <c r="J6467" s="141"/>
      <c r="K6467" s="141"/>
    </row>
    <row r="6468" spans="1:11" x14ac:dyDescent="0.25">
      <c r="A6468" s="148"/>
      <c r="B6468" s="148"/>
      <c r="C6468" s="148"/>
      <c r="D6468" s="148"/>
      <c r="E6468" s="141"/>
      <c r="F6468" s="141"/>
      <c r="G6468" s="141"/>
      <c r="H6468" s="141"/>
      <c r="I6468" s="141"/>
      <c r="J6468" s="141"/>
      <c r="K6468" s="141"/>
    </row>
    <row r="6469" spans="1:11" x14ac:dyDescent="0.25">
      <c r="A6469" s="148"/>
      <c r="B6469" s="148"/>
      <c r="C6469" s="148"/>
      <c r="D6469" s="148"/>
      <c r="E6469" s="141"/>
      <c r="F6469" s="141"/>
      <c r="G6469" s="141"/>
      <c r="H6469" s="141"/>
      <c r="I6469" s="141"/>
      <c r="J6469" s="141"/>
      <c r="K6469" s="141"/>
    </row>
    <row r="6470" spans="1:11" x14ac:dyDescent="0.25">
      <c r="A6470" s="148"/>
      <c r="B6470" s="148"/>
      <c r="C6470" s="148"/>
      <c r="D6470" s="148"/>
      <c r="E6470" s="141"/>
      <c r="F6470" s="141"/>
      <c r="G6470" s="141"/>
      <c r="H6470" s="141"/>
      <c r="I6470" s="141"/>
      <c r="J6470" s="141"/>
      <c r="K6470" s="141"/>
    </row>
    <row r="6471" spans="1:11" x14ac:dyDescent="0.25">
      <c r="A6471" s="148"/>
      <c r="B6471" s="148"/>
      <c r="C6471" s="148"/>
      <c r="D6471" s="148"/>
      <c r="E6471" s="141"/>
      <c r="F6471" s="141"/>
      <c r="G6471" s="141"/>
      <c r="H6471" s="141"/>
      <c r="I6471" s="141"/>
      <c r="J6471" s="141"/>
      <c r="K6471" s="141"/>
    </row>
    <row r="6472" spans="1:11" x14ac:dyDescent="0.25">
      <c r="A6472" s="148"/>
      <c r="B6472" s="148"/>
      <c r="C6472" s="148"/>
      <c r="D6472" s="148"/>
      <c r="E6472" s="141"/>
      <c r="F6472" s="141"/>
      <c r="G6472" s="141"/>
      <c r="H6472" s="141"/>
      <c r="I6472" s="141"/>
      <c r="J6472" s="141"/>
      <c r="K6472" s="141"/>
    </row>
    <row r="6473" spans="1:11" x14ac:dyDescent="0.25">
      <c r="A6473" s="148"/>
      <c r="B6473" s="148"/>
      <c r="C6473" s="148"/>
      <c r="D6473" s="148"/>
      <c r="E6473" s="141"/>
      <c r="F6473" s="141"/>
      <c r="G6473" s="141"/>
      <c r="H6473" s="141"/>
      <c r="I6473" s="141"/>
      <c r="J6473" s="141"/>
      <c r="K6473" s="141"/>
    </row>
    <row r="6474" spans="1:11" x14ac:dyDescent="0.25">
      <c r="A6474" s="148"/>
      <c r="B6474" s="148"/>
      <c r="C6474" s="148"/>
      <c r="D6474" s="148"/>
      <c r="E6474" s="141"/>
      <c r="F6474" s="141"/>
      <c r="G6474" s="141"/>
      <c r="H6474" s="141"/>
      <c r="I6474" s="141"/>
      <c r="J6474" s="141"/>
      <c r="K6474" s="141"/>
    </row>
    <row r="6475" spans="1:11" x14ac:dyDescent="0.25">
      <c r="A6475" s="148"/>
      <c r="B6475" s="148"/>
      <c r="C6475" s="148"/>
      <c r="D6475" s="148"/>
      <c r="E6475" s="141"/>
      <c r="F6475" s="141"/>
      <c r="G6475" s="141"/>
      <c r="H6475" s="141"/>
      <c r="I6475" s="141"/>
      <c r="J6475" s="141"/>
      <c r="K6475" s="141"/>
    </row>
    <row r="6476" spans="1:11" x14ac:dyDescent="0.25">
      <c r="A6476" s="148"/>
      <c r="B6476" s="148"/>
      <c r="C6476" s="148"/>
      <c r="D6476" s="148"/>
      <c r="E6476" s="141"/>
      <c r="F6476" s="141"/>
      <c r="G6476" s="141"/>
      <c r="H6476" s="141"/>
      <c r="I6476" s="141"/>
      <c r="J6476" s="141"/>
      <c r="K6476" s="141"/>
    </row>
    <row r="6477" spans="1:11" x14ac:dyDescent="0.25">
      <c r="A6477" s="148"/>
      <c r="B6477" s="148"/>
      <c r="C6477" s="148"/>
      <c r="D6477" s="148"/>
      <c r="E6477" s="141"/>
      <c r="F6477" s="141"/>
      <c r="G6477" s="141"/>
      <c r="H6477" s="141"/>
      <c r="I6477" s="141"/>
      <c r="J6477" s="141"/>
      <c r="K6477" s="141"/>
    </row>
    <row r="6478" spans="1:11" x14ac:dyDescent="0.25">
      <c r="A6478" s="148"/>
      <c r="B6478" s="148"/>
      <c r="C6478" s="148"/>
      <c r="D6478" s="148"/>
      <c r="E6478" s="141"/>
      <c r="F6478" s="141"/>
      <c r="G6478" s="141"/>
      <c r="H6478" s="141"/>
      <c r="I6478" s="141"/>
      <c r="J6478" s="141"/>
      <c r="K6478" s="141"/>
    </row>
    <row r="6479" spans="1:11" x14ac:dyDescent="0.25">
      <c r="A6479" s="148"/>
      <c r="B6479" s="148"/>
      <c r="C6479" s="148"/>
      <c r="D6479" s="148"/>
      <c r="E6479" s="141"/>
      <c r="F6479" s="141"/>
      <c r="G6479" s="141"/>
      <c r="H6479" s="141"/>
      <c r="I6479" s="141"/>
      <c r="J6479" s="141"/>
      <c r="K6479" s="141"/>
    </row>
    <row r="6480" spans="1:11" x14ac:dyDescent="0.25">
      <c r="A6480" s="148"/>
      <c r="B6480" s="148"/>
      <c r="C6480" s="148"/>
      <c r="D6480" s="148"/>
      <c r="E6480" s="141"/>
      <c r="F6480" s="141"/>
      <c r="G6480" s="141"/>
      <c r="H6480" s="141"/>
      <c r="I6480" s="141"/>
      <c r="J6480" s="141"/>
      <c r="K6480" s="141"/>
    </row>
    <row r="6481" spans="1:11" x14ac:dyDescent="0.25">
      <c r="A6481" s="148"/>
      <c r="B6481" s="148"/>
      <c r="C6481" s="148"/>
      <c r="D6481" s="148"/>
      <c r="E6481" s="141"/>
      <c r="F6481" s="141"/>
      <c r="G6481" s="141"/>
      <c r="H6481" s="141"/>
      <c r="I6481" s="141"/>
      <c r="J6481" s="141"/>
      <c r="K6481" s="141"/>
    </row>
    <row r="6482" spans="1:11" x14ac:dyDescent="0.25">
      <c r="A6482" s="148"/>
      <c r="B6482" s="148"/>
      <c r="C6482" s="148"/>
      <c r="D6482" s="148"/>
      <c r="E6482" s="141"/>
      <c r="F6482" s="141"/>
      <c r="G6482" s="141"/>
      <c r="H6482" s="141"/>
      <c r="I6482" s="141"/>
      <c r="J6482" s="141"/>
      <c r="K6482" s="141"/>
    </row>
    <row r="6483" spans="1:11" x14ac:dyDescent="0.25">
      <c r="A6483" s="148"/>
      <c r="B6483" s="148"/>
      <c r="C6483" s="148"/>
      <c r="D6483" s="148"/>
      <c r="E6483" s="141"/>
      <c r="F6483" s="141"/>
      <c r="G6483" s="141"/>
      <c r="H6483" s="141"/>
      <c r="I6483" s="141"/>
      <c r="J6483" s="141"/>
      <c r="K6483" s="141"/>
    </row>
    <row r="6484" spans="1:11" x14ac:dyDescent="0.25">
      <c r="A6484" s="148"/>
      <c r="B6484" s="148"/>
      <c r="C6484" s="148"/>
      <c r="D6484" s="148"/>
      <c r="E6484" s="141"/>
      <c r="F6484" s="141"/>
      <c r="G6484" s="141"/>
      <c r="H6484" s="141"/>
      <c r="I6484" s="141"/>
      <c r="J6484" s="141"/>
      <c r="K6484" s="141"/>
    </row>
    <row r="6485" spans="1:11" x14ac:dyDescent="0.25">
      <c r="A6485" s="148"/>
      <c r="B6485" s="148"/>
      <c r="C6485" s="148"/>
      <c r="D6485" s="148"/>
      <c r="E6485" s="141"/>
      <c r="F6485" s="141"/>
      <c r="G6485" s="141"/>
      <c r="H6485" s="141"/>
      <c r="I6485" s="141"/>
      <c r="J6485" s="141"/>
      <c r="K6485" s="141"/>
    </row>
    <row r="6486" spans="1:11" x14ac:dyDescent="0.25">
      <c r="A6486" s="148"/>
      <c r="B6486" s="148"/>
      <c r="C6486" s="148"/>
      <c r="D6486" s="148"/>
      <c r="E6486" s="141"/>
      <c r="F6486" s="141"/>
      <c r="G6486" s="141"/>
      <c r="H6486" s="141"/>
      <c r="I6486" s="141"/>
      <c r="J6486" s="141"/>
      <c r="K6486" s="141"/>
    </row>
    <row r="6487" spans="1:11" x14ac:dyDescent="0.25">
      <c r="A6487" s="148"/>
      <c r="B6487" s="148"/>
      <c r="C6487" s="148"/>
      <c r="D6487" s="148"/>
      <c r="E6487" s="141"/>
      <c r="F6487" s="141"/>
      <c r="G6487" s="141"/>
      <c r="H6487" s="141"/>
      <c r="I6487" s="141"/>
      <c r="J6487" s="141"/>
      <c r="K6487" s="141"/>
    </row>
    <row r="6488" spans="1:11" x14ac:dyDescent="0.25">
      <c r="A6488" s="148"/>
      <c r="B6488" s="148"/>
      <c r="C6488" s="148"/>
      <c r="D6488" s="148"/>
      <c r="E6488" s="141"/>
      <c r="F6488" s="141"/>
      <c r="G6488" s="141"/>
      <c r="H6488" s="141"/>
      <c r="I6488" s="141"/>
      <c r="J6488" s="141"/>
      <c r="K6488" s="141"/>
    </row>
    <row r="6489" spans="1:11" x14ac:dyDescent="0.25">
      <c r="A6489" s="148"/>
      <c r="B6489" s="148"/>
      <c r="C6489" s="148"/>
      <c r="D6489" s="148"/>
      <c r="E6489" s="141"/>
      <c r="F6489" s="141"/>
      <c r="G6489" s="141"/>
      <c r="H6489" s="141"/>
      <c r="I6489" s="141"/>
      <c r="J6489" s="141"/>
      <c r="K6489" s="141"/>
    </row>
    <row r="6490" spans="1:11" x14ac:dyDescent="0.25">
      <c r="A6490" s="148"/>
      <c r="B6490" s="148"/>
      <c r="C6490" s="148"/>
      <c r="D6490" s="148"/>
      <c r="E6490" s="141"/>
      <c r="F6490" s="141"/>
      <c r="G6490" s="141"/>
      <c r="H6490" s="141"/>
      <c r="I6490" s="141"/>
      <c r="J6490" s="141"/>
      <c r="K6490" s="141"/>
    </row>
    <row r="6491" spans="1:11" x14ac:dyDescent="0.25">
      <c r="A6491" s="148"/>
      <c r="B6491" s="148"/>
      <c r="C6491" s="148"/>
      <c r="D6491" s="148"/>
      <c r="E6491" s="141"/>
      <c r="F6491" s="141"/>
      <c r="G6491" s="141"/>
      <c r="H6491" s="141"/>
      <c r="I6491" s="141"/>
      <c r="J6491" s="141"/>
      <c r="K6491" s="141"/>
    </row>
    <row r="6492" spans="1:11" x14ac:dyDescent="0.25">
      <c r="A6492" s="148"/>
      <c r="B6492" s="148"/>
      <c r="C6492" s="148"/>
      <c r="D6492" s="148"/>
      <c r="E6492" s="141"/>
      <c r="F6492" s="141"/>
      <c r="G6492" s="141"/>
      <c r="H6492" s="141"/>
      <c r="I6492" s="141"/>
      <c r="J6492" s="141"/>
      <c r="K6492" s="141"/>
    </row>
    <row r="6493" spans="1:11" x14ac:dyDescent="0.25">
      <c r="A6493" s="148"/>
      <c r="B6493" s="148"/>
      <c r="C6493" s="148"/>
      <c r="D6493" s="148"/>
      <c r="E6493" s="141"/>
      <c r="F6493" s="141"/>
      <c r="G6493" s="141"/>
      <c r="H6493" s="141"/>
      <c r="I6493" s="141"/>
      <c r="J6493" s="141"/>
      <c r="K6493" s="141"/>
    </row>
    <row r="6494" spans="1:11" x14ac:dyDescent="0.25">
      <c r="A6494" s="148"/>
      <c r="B6494" s="148"/>
      <c r="C6494" s="148"/>
      <c r="D6494" s="148"/>
      <c r="E6494" s="141"/>
      <c r="F6494" s="141"/>
      <c r="G6494" s="141"/>
      <c r="H6494" s="141"/>
      <c r="I6494" s="141"/>
      <c r="J6494" s="141"/>
      <c r="K6494" s="141"/>
    </row>
    <row r="6495" spans="1:11" x14ac:dyDescent="0.25">
      <c r="A6495" s="148"/>
      <c r="B6495" s="148"/>
      <c r="C6495" s="148"/>
      <c r="D6495" s="148"/>
      <c r="E6495" s="141"/>
      <c r="F6495" s="141"/>
      <c r="G6495" s="141"/>
      <c r="H6495" s="141"/>
      <c r="I6495" s="141"/>
      <c r="J6495" s="141"/>
      <c r="K6495" s="141"/>
    </row>
    <row r="6496" spans="1:11" x14ac:dyDescent="0.25">
      <c r="A6496" s="148"/>
      <c r="B6496" s="148"/>
      <c r="C6496" s="148"/>
      <c r="D6496" s="148"/>
      <c r="E6496" s="141"/>
      <c r="F6496" s="141"/>
      <c r="G6496" s="141"/>
      <c r="H6496" s="141"/>
      <c r="I6496" s="141"/>
      <c r="J6496" s="141"/>
      <c r="K6496" s="141"/>
    </row>
    <row r="6497" spans="1:11" x14ac:dyDescent="0.25">
      <c r="A6497" s="148"/>
      <c r="B6497" s="148"/>
      <c r="C6497" s="148"/>
      <c r="D6497" s="148"/>
      <c r="E6497" s="141"/>
      <c r="F6497" s="141"/>
      <c r="G6497" s="141"/>
      <c r="H6497" s="141"/>
      <c r="I6497" s="141"/>
      <c r="J6497" s="141"/>
      <c r="K6497" s="141"/>
    </row>
    <row r="6498" spans="1:11" x14ac:dyDescent="0.25">
      <c r="A6498" s="148"/>
      <c r="B6498" s="148"/>
      <c r="C6498" s="148"/>
      <c r="D6498" s="148"/>
      <c r="E6498" s="141"/>
      <c r="F6498" s="141"/>
      <c r="G6498" s="141"/>
      <c r="H6498" s="141"/>
      <c r="I6498" s="141"/>
      <c r="J6498" s="141"/>
      <c r="K6498" s="141"/>
    </row>
    <row r="6499" spans="1:11" x14ac:dyDescent="0.25">
      <c r="A6499" s="148"/>
      <c r="B6499" s="148"/>
      <c r="C6499" s="148"/>
      <c r="D6499" s="148"/>
      <c r="E6499" s="141"/>
      <c r="F6499" s="141"/>
      <c r="G6499" s="141"/>
      <c r="H6499" s="141"/>
      <c r="I6499" s="141"/>
      <c r="J6499" s="141"/>
      <c r="K6499" s="141"/>
    </row>
    <row r="6500" spans="1:11" x14ac:dyDescent="0.25">
      <c r="A6500" s="148"/>
      <c r="B6500" s="148"/>
      <c r="C6500" s="148"/>
      <c r="D6500" s="148"/>
      <c r="E6500" s="141"/>
      <c r="F6500" s="141"/>
      <c r="G6500" s="141"/>
      <c r="H6500" s="141"/>
      <c r="I6500" s="141"/>
      <c r="J6500" s="141"/>
      <c r="K6500" s="141"/>
    </row>
    <row r="6501" spans="1:11" x14ac:dyDescent="0.25">
      <c r="A6501" s="148"/>
      <c r="B6501" s="148"/>
      <c r="C6501" s="148"/>
      <c r="D6501" s="148"/>
      <c r="E6501" s="141"/>
      <c r="F6501" s="141"/>
      <c r="G6501" s="141"/>
      <c r="H6501" s="141"/>
      <c r="I6501" s="141"/>
      <c r="J6501" s="141"/>
      <c r="K6501" s="141"/>
    </row>
    <row r="6502" spans="1:11" x14ac:dyDescent="0.25">
      <c r="A6502" s="148"/>
      <c r="B6502" s="148"/>
      <c r="C6502" s="148"/>
      <c r="D6502" s="148"/>
      <c r="E6502" s="141"/>
      <c r="F6502" s="141"/>
      <c r="G6502" s="141"/>
      <c r="H6502" s="141"/>
      <c r="I6502" s="141"/>
      <c r="J6502" s="141"/>
      <c r="K6502" s="141"/>
    </row>
    <row r="6503" spans="1:11" x14ac:dyDescent="0.25">
      <c r="A6503" s="148"/>
      <c r="B6503" s="148"/>
      <c r="C6503" s="148"/>
      <c r="D6503" s="148"/>
      <c r="E6503" s="141"/>
      <c r="F6503" s="141"/>
      <c r="G6503" s="141"/>
      <c r="H6503" s="141"/>
      <c r="I6503" s="141"/>
      <c r="J6503" s="141"/>
      <c r="K6503" s="141"/>
    </row>
    <row r="6504" spans="1:11" x14ac:dyDescent="0.25">
      <c r="A6504" s="148"/>
      <c r="B6504" s="148"/>
      <c r="C6504" s="148"/>
      <c r="D6504" s="148"/>
      <c r="E6504" s="141"/>
      <c r="F6504" s="141"/>
      <c r="G6504" s="141"/>
      <c r="H6504" s="141"/>
      <c r="I6504" s="141"/>
      <c r="J6504" s="141"/>
      <c r="K6504" s="141"/>
    </row>
    <row r="6505" spans="1:11" x14ac:dyDescent="0.25">
      <c r="A6505" s="148"/>
      <c r="B6505" s="148"/>
      <c r="C6505" s="148"/>
      <c r="D6505" s="148"/>
      <c r="E6505" s="141"/>
      <c r="F6505" s="141"/>
      <c r="G6505" s="141"/>
      <c r="H6505" s="141"/>
      <c r="I6505" s="141"/>
      <c r="J6505" s="141"/>
      <c r="K6505" s="141"/>
    </row>
    <row r="6506" spans="1:11" x14ac:dyDescent="0.25">
      <c r="A6506" s="148"/>
      <c r="B6506" s="148"/>
      <c r="C6506" s="148"/>
      <c r="D6506" s="148"/>
      <c r="E6506" s="141"/>
      <c r="F6506" s="141"/>
      <c r="G6506" s="141"/>
      <c r="H6506" s="141"/>
      <c r="I6506" s="141"/>
      <c r="J6506" s="141"/>
      <c r="K6506" s="141"/>
    </row>
    <row r="6507" spans="1:11" x14ac:dyDescent="0.25">
      <c r="A6507" s="148"/>
      <c r="B6507" s="148"/>
      <c r="C6507" s="148"/>
      <c r="D6507" s="148"/>
      <c r="E6507" s="141"/>
      <c r="F6507" s="141"/>
      <c r="G6507" s="141"/>
      <c r="H6507" s="141"/>
      <c r="I6507" s="141"/>
      <c r="J6507" s="141"/>
      <c r="K6507" s="141"/>
    </row>
    <row r="6508" spans="1:11" x14ac:dyDescent="0.25">
      <c r="A6508" s="148"/>
      <c r="B6508" s="148"/>
      <c r="C6508" s="148"/>
      <c r="D6508" s="148"/>
      <c r="E6508" s="141"/>
      <c r="F6508" s="141"/>
      <c r="G6508" s="141"/>
      <c r="H6508" s="141"/>
      <c r="I6508" s="141"/>
      <c r="J6508" s="141"/>
      <c r="K6508" s="141"/>
    </row>
    <row r="6509" spans="1:11" x14ac:dyDescent="0.25">
      <c r="A6509" s="148"/>
      <c r="B6509" s="148"/>
      <c r="C6509" s="148"/>
      <c r="D6509" s="148"/>
      <c r="E6509" s="141"/>
      <c r="F6509" s="141"/>
      <c r="G6509" s="141"/>
      <c r="H6509" s="141"/>
      <c r="I6509" s="141"/>
      <c r="J6509" s="141"/>
      <c r="K6509" s="141"/>
    </row>
    <row r="6510" spans="1:11" x14ac:dyDescent="0.25">
      <c r="A6510" s="148"/>
      <c r="B6510" s="148"/>
      <c r="C6510" s="148"/>
      <c r="D6510" s="148"/>
      <c r="E6510" s="141"/>
      <c r="F6510" s="141"/>
      <c r="G6510" s="141"/>
      <c r="H6510" s="141"/>
      <c r="I6510" s="141"/>
      <c r="J6510" s="141"/>
      <c r="K6510" s="141"/>
    </row>
    <row r="6511" spans="1:11" x14ac:dyDescent="0.25">
      <c r="A6511" s="148"/>
      <c r="B6511" s="148"/>
      <c r="C6511" s="148"/>
      <c r="D6511" s="148"/>
      <c r="E6511" s="141"/>
      <c r="F6511" s="141"/>
      <c r="G6511" s="141"/>
      <c r="H6511" s="141"/>
      <c r="I6511" s="141"/>
      <c r="J6511" s="141"/>
      <c r="K6511" s="141"/>
    </row>
    <row r="6512" spans="1:11" x14ac:dyDescent="0.25">
      <c r="A6512" s="148"/>
      <c r="B6512" s="148"/>
      <c r="C6512" s="148"/>
      <c r="D6512" s="148"/>
      <c r="E6512" s="141"/>
      <c r="F6512" s="141"/>
      <c r="G6512" s="141"/>
      <c r="H6512" s="141"/>
      <c r="I6512" s="141"/>
      <c r="J6512" s="141"/>
      <c r="K6512" s="141"/>
    </row>
    <row r="6513" spans="1:11" x14ac:dyDescent="0.25">
      <c r="A6513" s="148"/>
      <c r="B6513" s="148"/>
      <c r="C6513" s="148"/>
      <c r="D6513" s="148"/>
      <c r="E6513" s="141"/>
      <c r="F6513" s="141"/>
      <c r="G6513" s="141"/>
      <c r="H6513" s="141"/>
      <c r="I6513" s="141"/>
      <c r="J6513" s="141"/>
      <c r="K6513" s="141"/>
    </row>
    <row r="6514" spans="1:11" x14ac:dyDescent="0.25">
      <c r="A6514" s="148"/>
      <c r="B6514" s="148"/>
      <c r="C6514" s="148"/>
      <c r="D6514" s="148"/>
      <c r="E6514" s="141"/>
      <c r="F6514" s="141"/>
      <c r="G6514" s="141"/>
      <c r="H6514" s="141"/>
      <c r="I6514" s="141"/>
      <c r="J6514" s="141"/>
      <c r="K6514" s="141"/>
    </row>
    <row r="6515" spans="1:11" x14ac:dyDescent="0.25">
      <c r="A6515" s="148"/>
      <c r="B6515" s="148"/>
      <c r="C6515" s="148"/>
      <c r="D6515" s="148"/>
      <c r="E6515" s="141"/>
      <c r="F6515" s="141"/>
      <c r="G6515" s="141"/>
      <c r="H6515" s="141"/>
      <c r="I6515" s="141"/>
      <c r="J6515" s="141"/>
      <c r="K6515" s="141"/>
    </row>
    <row r="6516" spans="1:11" x14ac:dyDescent="0.25">
      <c r="A6516" s="148"/>
      <c r="B6516" s="148"/>
      <c r="C6516" s="148"/>
      <c r="D6516" s="148"/>
      <c r="E6516" s="141"/>
      <c r="F6516" s="141"/>
      <c r="G6516" s="141"/>
      <c r="H6516" s="141"/>
      <c r="I6516" s="141"/>
      <c r="J6516" s="141"/>
      <c r="K6516" s="141"/>
    </row>
    <row r="6517" spans="1:11" x14ac:dyDescent="0.25">
      <c r="A6517" s="148"/>
      <c r="B6517" s="148"/>
      <c r="C6517" s="148"/>
      <c r="D6517" s="148"/>
      <c r="E6517" s="141"/>
      <c r="F6517" s="141"/>
      <c r="G6517" s="141"/>
      <c r="H6517" s="141"/>
      <c r="I6517" s="141"/>
      <c r="J6517" s="141"/>
      <c r="K6517" s="141"/>
    </row>
    <row r="6518" spans="1:11" x14ac:dyDescent="0.25">
      <c r="A6518" s="148"/>
      <c r="B6518" s="148"/>
      <c r="C6518" s="148"/>
      <c r="D6518" s="148"/>
      <c r="E6518" s="141"/>
      <c r="F6518" s="141"/>
      <c r="G6518" s="141"/>
      <c r="H6518" s="141"/>
      <c r="I6518" s="141"/>
      <c r="J6518" s="141"/>
      <c r="K6518" s="141"/>
    </row>
    <row r="6519" spans="1:11" x14ac:dyDescent="0.25">
      <c r="A6519" s="148"/>
      <c r="B6519" s="148"/>
      <c r="C6519" s="148"/>
      <c r="D6519" s="148"/>
      <c r="E6519" s="141"/>
      <c r="F6519" s="141"/>
      <c r="G6519" s="141"/>
      <c r="H6519" s="141"/>
      <c r="I6519" s="141"/>
      <c r="J6519" s="141"/>
      <c r="K6519" s="141"/>
    </row>
    <row r="6520" spans="1:11" x14ac:dyDescent="0.25">
      <c r="A6520" s="148"/>
      <c r="B6520" s="148"/>
      <c r="C6520" s="148"/>
      <c r="D6520" s="148"/>
      <c r="E6520" s="141"/>
      <c r="F6520" s="141"/>
      <c r="G6520" s="141"/>
      <c r="H6520" s="141"/>
      <c r="I6520" s="141"/>
      <c r="J6520" s="141"/>
      <c r="K6520" s="141"/>
    </row>
    <row r="6521" spans="1:11" x14ac:dyDescent="0.25">
      <c r="A6521" s="148"/>
      <c r="B6521" s="148"/>
      <c r="C6521" s="148"/>
      <c r="D6521" s="148"/>
      <c r="E6521" s="141"/>
      <c r="F6521" s="141"/>
      <c r="G6521" s="141"/>
      <c r="H6521" s="141"/>
      <c r="I6521" s="141"/>
      <c r="J6521" s="141"/>
      <c r="K6521" s="141"/>
    </row>
    <row r="6522" spans="1:11" x14ac:dyDescent="0.25">
      <c r="A6522" s="148"/>
      <c r="B6522" s="148"/>
      <c r="C6522" s="148"/>
      <c r="D6522" s="148"/>
      <c r="E6522" s="141"/>
      <c r="F6522" s="141"/>
      <c r="G6522" s="141"/>
      <c r="H6522" s="141"/>
      <c r="I6522" s="141"/>
      <c r="J6522" s="141"/>
      <c r="K6522" s="141"/>
    </row>
    <row r="6523" spans="1:11" x14ac:dyDescent="0.25">
      <c r="A6523" s="148"/>
      <c r="B6523" s="148"/>
      <c r="C6523" s="148"/>
      <c r="D6523" s="148"/>
      <c r="E6523" s="141"/>
      <c r="F6523" s="141"/>
      <c r="G6523" s="141"/>
      <c r="H6523" s="141"/>
      <c r="I6523" s="141"/>
      <c r="J6523" s="141"/>
      <c r="K6523" s="141"/>
    </row>
    <row r="6524" spans="1:11" x14ac:dyDescent="0.25">
      <c r="A6524" s="148"/>
      <c r="B6524" s="148"/>
      <c r="C6524" s="148"/>
      <c r="D6524" s="148"/>
      <c r="E6524" s="141"/>
      <c r="F6524" s="141"/>
      <c r="G6524" s="141"/>
      <c r="H6524" s="141"/>
      <c r="I6524" s="141"/>
      <c r="J6524" s="141"/>
      <c r="K6524" s="141"/>
    </row>
    <row r="6525" spans="1:11" x14ac:dyDescent="0.25">
      <c r="A6525" s="148"/>
      <c r="B6525" s="148"/>
      <c r="C6525" s="148"/>
      <c r="D6525" s="148"/>
      <c r="E6525" s="141"/>
      <c r="F6525" s="141"/>
      <c r="G6525" s="141"/>
      <c r="H6525" s="141"/>
      <c r="I6525" s="141"/>
      <c r="J6525" s="141"/>
      <c r="K6525" s="141"/>
    </row>
    <row r="6526" spans="1:11" x14ac:dyDescent="0.25">
      <c r="A6526" s="148"/>
      <c r="B6526" s="148"/>
      <c r="C6526" s="148"/>
      <c r="D6526" s="148"/>
      <c r="E6526" s="141"/>
      <c r="F6526" s="141"/>
      <c r="G6526" s="141"/>
      <c r="H6526" s="141"/>
      <c r="I6526" s="141"/>
      <c r="J6526" s="141"/>
      <c r="K6526" s="141"/>
    </row>
    <row r="6527" spans="1:11" x14ac:dyDescent="0.25">
      <c r="A6527" s="148"/>
      <c r="B6527" s="148"/>
      <c r="C6527" s="148"/>
      <c r="D6527" s="148"/>
      <c r="E6527" s="141"/>
      <c r="F6527" s="141"/>
      <c r="G6527" s="141"/>
      <c r="H6527" s="141"/>
      <c r="I6527" s="141"/>
      <c r="J6527" s="141"/>
      <c r="K6527" s="141"/>
    </row>
    <row r="6528" spans="1:11" x14ac:dyDescent="0.25">
      <c r="A6528" s="148"/>
      <c r="B6528" s="148"/>
      <c r="C6528" s="148"/>
      <c r="D6528" s="148"/>
      <c r="E6528" s="141"/>
      <c r="F6528" s="141"/>
      <c r="G6528" s="141"/>
      <c r="H6528" s="141"/>
      <c r="I6528" s="141"/>
      <c r="J6528" s="141"/>
      <c r="K6528" s="141"/>
    </row>
    <row r="6529" spans="1:11" x14ac:dyDescent="0.25">
      <c r="A6529" s="148"/>
      <c r="B6529" s="148"/>
      <c r="C6529" s="148"/>
      <c r="D6529" s="148"/>
      <c r="E6529" s="141"/>
      <c r="F6529" s="141"/>
      <c r="G6529" s="141"/>
      <c r="H6529" s="141"/>
      <c r="I6529" s="141"/>
      <c r="J6529" s="141"/>
      <c r="K6529" s="141"/>
    </row>
    <row r="6530" spans="1:11" x14ac:dyDescent="0.25">
      <c r="A6530" s="148"/>
      <c r="B6530" s="148"/>
      <c r="C6530" s="148"/>
      <c r="D6530" s="148"/>
      <c r="E6530" s="141"/>
      <c r="F6530" s="141"/>
      <c r="G6530" s="141"/>
      <c r="H6530" s="141"/>
      <c r="I6530" s="141"/>
      <c r="J6530" s="141"/>
      <c r="K6530" s="141"/>
    </row>
    <row r="6531" spans="1:11" x14ac:dyDescent="0.25">
      <c r="A6531" s="148"/>
      <c r="B6531" s="148"/>
      <c r="C6531" s="148"/>
      <c r="D6531" s="148"/>
      <c r="E6531" s="141"/>
      <c r="F6531" s="141"/>
      <c r="G6531" s="141"/>
      <c r="H6531" s="141"/>
      <c r="I6531" s="141"/>
      <c r="J6531" s="141"/>
      <c r="K6531" s="141"/>
    </row>
    <row r="6532" spans="1:11" x14ac:dyDescent="0.25">
      <c r="A6532" s="148"/>
      <c r="B6532" s="148"/>
      <c r="C6532" s="148"/>
      <c r="D6532" s="148"/>
      <c r="E6532" s="141"/>
      <c r="F6532" s="141"/>
      <c r="G6532" s="141"/>
      <c r="H6532" s="141"/>
      <c r="I6532" s="141"/>
      <c r="J6532" s="141"/>
      <c r="K6532" s="141"/>
    </row>
    <row r="6533" spans="1:11" x14ac:dyDescent="0.25">
      <c r="A6533" s="148"/>
      <c r="B6533" s="148"/>
      <c r="C6533" s="148"/>
      <c r="D6533" s="148"/>
      <c r="E6533" s="141"/>
      <c r="F6533" s="141"/>
      <c r="G6533" s="141"/>
      <c r="H6533" s="141"/>
      <c r="I6533" s="141"/>
      <c r="J6533" s="141"/>
      <c r="K6533" s="141"/>
    </row>
    <row r="6534" spans="1:11" x14ac:dyDescent="0.25">
      <c r="A6534" s="148"/>
      <c r="B6534" s="148"/>
      <c r="C6534" s="148"/>
      <c r="D6534" s="148"/>
      <c r="E6534" s="141"/>
      <c r="F6534" s="141"/>
      <c r="G6534" s="141"/>
      <c r="H6534" s="141"/>
      <c r="I6534" s="141"/>
      <c r="J6534" s="141"/>
      <c r="K6534" s="141"/>
    </row>
    <row r="6535" spans="1:11" x14ac:dyDescent="0.25">
      <c r="A6535" s="148"/>
      <c r="B6535" s="148"/>
      <c r="C6535" s="148"/>
      <c r="D6535" s="148"/>
      <c r="E6535" s="141"/>
      <c r="F6535" s="141"/>
      <c r="G6535" s="141"/>
      <c r="H6535" s="141"/>
      <c r="I6535" s="141"/>
      <c r="J6535" s="141"/>
      <c r="K6535" s="141"/>
    </row>
    <row r="6536" spans="1:11" x14ac:dyDescent="0.25">
      <c r="A6536" s="148"/>
      <c r="B6536" s="148"/>
      <c r="C6536" s="148"/>
      <c r="D6536" s="148"/>
      <c r="E6536" s="141"/>
      <c r="F6536" s="141"/>
      <c r="G6536" s="141"/>
      <c r="H6536" s="141"/>
      <c r="I6536" s="141"/>
      <c r="J6536" s="141"/>
      <c r="K6536" s="141"/>
    </row>
    <row r="6537" spans="1:11" x14ac:dyDescent="0.25">
      <c r="A6537" s="148"/>
      <c r="B6537" s="148"/>
      <c r="C6537" s="148"/>
      <c r="D6537" s="148"/>
      <c r="E6537" s="141"/>
      <c r="F6537" s="141"/>
      <c r="G6537" s="141"/>
      <c r="H6537" s="141"/>
      <c r="I6537" s="141"/>
      <c r="J6537" s="141"/>
      <c r="K6537" s="141"/>
    </row>
    <row r="6538" spans="1:11" x14ac:dyDescent="0.25">
      <c r="A6538" s="148"/>
      <c r="B6538" s="148"/>
      <c r="C6538" s="148"/>
      <c r="D6538" s="148"/>
      <c r="E6538" s="141"/>
      <c r="F6538" s="141"/>
      <c r="G6538" s="141"/>
      <c r="H6538" s="141"/>
      <c r="I6538" s="141"/>
      <c r="J6538" s="141"/>
      <c r="K6538" s="141"/>
    </row>
    <row r="6539" spans="1:11" x14ac:dyDescent="0.25">
      <c r="A6539" s="148"/>
      <c r="B6539" s="148"/>
      <c r="C6539" s="148"/>
      <c r="D6539" s="148"/>
      <c r="E6539" s="141"/>
      <c r="F6539" s="141"/>
      <c r="G6539" s="141"/>
      <c r="H6539" s="141"/>
      <c r="I6539" s="141"/>
      <c r="J6539" s="141"/>
      <c r="K6539" s="141"/>
    </row>
    <row r="6540" spans="1:11" x14ac:dyDescent="0.25">
      <c r="A6540" s="148"/>
      <c r="B6540" s="148"/>
      <c r="C6540" s="148"/>
      <c r="D6540" s="148"/>
      <c r="E6540" s="141"/>
      <c r="F6540" s="141"/>
      <c r="G6540" s="141"/>
      <c r="H6540" s="141"/>
      <c r="I6540" s="141"/>
      <c r="J6540" s="141"/>
      <c r="K6540" s="141"/>
    </row>
    <row r="6541" spans="1:11" x14ac:dyDescent="0.25">
      <c r="A6541" s="148"/>
      <c r="B6541" s="148"/>
      <c r="C6541" s="148"/>
      <c r="D6541" s="148"/>
      <c r="E6541" s="141"/>
      <c r="F6541" s="141"/>
      <c r="G6541" s="141"/>
      <c r="H6541" s="141"/>
      <c r="I6541" s="141"/>
      <c r="J6541" s="141"/>
      <c r="K6541" s="141"/>
    </row>
    <row r="6542" spans="1:11" x14ac:dyDescent="0.25">
      <c r="A6542" s="148"/>
      <c r="B6542" s="148"/>
      <c r="C6542" s="148"/>
      <c r="D6542" s="148"/>
      <c r="E6542" s="141"/>
      <c r="F6542" s="141"/>
      <c r="G6542" s="141"/>
      <c r="H6542" s="141"/>
      <c r="I6542" s="141"/>
      <c r="J6542" s="141"/>
      <c r="K6542" s="141"/>
    </row>
    <row r="6543" spans="1:11" x14ac:dyDescent="0.25">
      <c r="A6543" s="148"/>
      <c r="B6543" s="148"/>
      <c r="C6543" s="148"/>
      <c r="D6543" s="148"/>
      <c r="E6543" s="141"/>
      <c r="F6543" s="141"/>
      <c r="G6543" s="141"/>
      <c r="H6543" s="141"/>
      <c r="I6543" s="141"/>
      <c r="J6543" s="141"/>
      <c r="K6543" s="141"/>
    </row>
    <row r="6544" spans="1:11" x14ac:dyDescent="0.25">
      <c r="A6544" s="148"/>
      <c r="B6544" s="148"/>
      <c r="C6544" s="148"/>
      <c r="D6544" s="148"/>
      <c r="E6544" s="141"/>
      <c r="F6544" s="141"/>
      <c r="G6544" s="141"/>
      <c r="H6544" s="141"/>
      <c r="I6544" s="141"/>
      <c r="J6544" s="141"/>
      <c r="K6544" s="141"/>
    </row>
    <row r="6545" spans="1:11" x14ac:dyDescent="0.25">
      <c r="A6545" s="148"/>
      <c r="B6545" s="148"/>
      <c r="C6545" s="148"/>
      <c r="D6545" s="148"/>
      <c r="E6545" s="141"/>
      <c r="F6545" s="141"/>
      <c r="G6545" s="141"/>
      <c r="H6545" s="141"/>
      <c r="I6545" s="141"/>
      <c r="J6545" s="141"/>
      <c r="K6545" s="141"/>
    </row>
    <row r="6546" spans="1:11" x14ac:dyDescent="0.25">
      <c r="A6546" s="148"/>
      <c r="B6546" s="148"/>
      <c r="C6546" s="148"/>
      <c r="D6546" s="148"/>
      <c r="E6546" s="141"/>
      <c r="F6546" s="141"/>
      <c r="G6546" s="141"/>
      <c r="H6546" s="141"/>
      <c r="I6546" s="141"/>
      <c r="J6546" s="141"/>
      <c r="K6546" s="141"/>
    </row>
    <row r="6547" spans="1:11" x14ac:dyDescent="0.25">
      <c r="A6547" s="148"/>
      <c r="B6547" s="148"/>
      <c r="C6547" s="148"/>
      <c r="D6547" s="148"/>
      <c r="E6547" s="141"/>
      <c r="F6547" s="141"/>
      <c r="G6547" s="141"/>
      <c r="H6547" s="141"/>
      <c r="I6547" s="141"/>
      <c r="J6547" s="141"/>
      <c r="K6547" s="141"/>
    </row>
    <row r="6548" spans="1:11" x14ac:dyDescent="0.25">
      <c r="A6548" s="148"/>
      <c r="B6548" s="148"/>
      <c r="C6548" s="148"/>
      <c r="D6548" s="148"/>
      <c r="E6548" s="141"/>
      <c r="F6548" s="141"/>
      <c r="G6548" s="141"/>
      <c r="H6548" s="141"/>
      <c r="I6548" s="141"/>
      <c r="J6548" s="141"/>
      <c r="K6548" s="141"/>
    </row>
    <row r="6549" spans="1:11" x14ac:dyDescent="0.25">
      <c r="A6549" s="148"/>
      <c r="B6549" s="148"/>
      <c r="C6549" s="148"/>
      <c r="D6549" s="148"/>
      <c r="E6549" s="141"/>
      <c r="F6549" s="141"/>
      <c r="G6549" s="141"/>
      <c r="H6549" s="141"/>
      <c r="I6549" s="141"/>
      <c r="J6549" s="141"/>
      <c r="K6549" s="141"/>
    </row>
    <row r="6550" spans="1:11" x14ac:dyDescent="0.25">
      <c r="A6550" s="148"/>
      <c r="B6550" s="148"/>
      <c r="C6550" s="148"/>
      <c r="D6550" s="148"/>
      <c r="E6550" s="141"/>
      <c r="F6550" s="141"/>
      <c r="G6550" s="141"/>
      <c r="H6550" s="141"/>
      <c r="I6550" s="141"/>
      <c r="J6550" s="141"/>
      <c r="K6550" s="141"/>
    </row>
    <row r="6551" spans="1:11" x14ac:dyDescent="0.25">
      <c r="A6551" s="148"/>
      <c r="B6551" s="148"/>
      <c r="C6551" s="148"/>
      <c r="D6551" s="148"/>
      <c r="E6551" s="141"/>
      <c r="F6551" s="141"/>
      <c r="G6551" s="141"/>
      <c r="H6551" s="141"/>
      <c r="I6551" s="141"/>
      <c r="J6551" s="141"/>
      <c r="K6551" s="141"/>
    </row>
    <row r="6552" spans="1:11" x14ac:dyDescent="0.25">
      <c r="A6552" s="148"/>
      <c r="B6552" s="148"/>
      <c r="C6552" s="148"/>
      <c r="D6552" s="148"/>
      <c r="E6552" s="141"/>
      <c r="F6552" s="141"/>
      <c r="G6552" s="141"/>
      <c r="H6552" s="141"/>
      <c r="I6552" s="141"/>
      <c r="J6552" s="141"/>
      <c r="K6552" s="141"/>
    </row>
    <row r="6553" spans="1:11" x14ac:dyDescent="0.25">
      <c r="A6553" s="148"/>
      <c r="B6553" s="148"/>
      <c r="C6553" s="148"/>
      <c r="D6553" s="148"/>
      <c r="E6553" s="141"/>
      <c r="F6553" s="141"/>
      <c r="G6553" s="141"/>
      <c r="H6553" s="141"/>
      <c r="I6553" s="141"/>
      <c r="J6553" s="141"/>
      <c r="K6553" s="141"/>
    </row>
    <row r="6554" spans="1:11" x14ac:dyDescent="0.25">
      <c r="A6554" s="148"/>
      <c r="B6554" s="148"/>
      <c r="C6554" s="148"/>
      <c r="D6554" s="148"/>
      <c r="E6554" s="141"/>
      <c r="F6554" s="141"/>
      <c r="G6554" s="141"/>
      <c r="H6554" s="141"/>
      <c r="I6554" s="141"/>
      <c r="J6554" s="141"/>
      <c r="K6554" s="141"/>
    </row>
    <row r="6555" spans="1:11" x14ac:dyDescent="0.25">
      <c r="A6555" s="148"/>
      <c r="B6555" s="148"/>
      <c r="C6555" s="148"/>
      <c r="D6555" s="148"/>
      <c r="E6555" s="141"/>
      <c r="F6555" s="141"/>
      <c r="G6555" s="141"/>
      <c r="H6555" s="141"/>
      <c r="I6555" s="141"/>
      <c r="J6555" s="141"/>
      <c r="K6555" s="141"/>
    </row>
    <row r="6556" spans="1:11" x14ac:dyDescent="0.25">
      <c r="A6556" s="148"/>
      <c r="B6556" s="148"/>
      <c r="C6556" s="148"/>
      <c r="D6556" s="148"/>
      <c r="E6556" s="141"/>
      <c r="F6556" s="141"/>
      <c r="G6556" s="141"/>
      <c r="H6556" s="141"/>
      <c r="I6556" s="141"/>
      <c r="J6556" s="141"/>
      <c r="K6556" s="141"/>
    </row>
    <row r="6557" spans="1:11" x14ac:dyDescent="0.25">
      <c r="A6557" s="148"/>
      <c r="B6557" s="148"/>
      <c r="C6557" s="148"/>
      <c r="D6557" s="148"/>
      <c r="E6557" s="141"/>
      <c r="F6557" s="141"/>
      <c r="G6557" s="141"/>
      <c r="H6557" s="141"/>
      <c r="I6557" s="141"/>
      <c r="J6557" s="141"/>
      <c r="K6557" s="141"/>
    </row>
    <row r="6558" spans="1:11" x14ac:dyDescent="0.25">
      <c r="A6558" s="148"/>
      <c r="B6558" s="148"/>
      <c r="C6558" s="148"/>
      <c r="D6558" s="148"/>
      <c r="E6558" s="141"/>
      <c r="F6558" s="141"/>
      <c r="G6558" s="141"/>
      <c r="H6558" s="141"/>
      <c r="I6558" s="141"/>
      <c r="J6558" s="141"/>
      <c r="K6558" s="141"/>
    </row>
    <row r="6559" spans="1:11" x14ac:dyDescent="0.25">
      <c r="A6559" s="148"/>
      <c r="B6559" s="148"/>
      <c r="C6559" s="148"/>
      <c r="D6559" s="148"/>
      <c r="E6559" s="141"/>
      <c r="F6559" s="141"/>
      <c r="G6559" s="141"/>
      <c r="H6559" s="141"/>
      <c r="I6559" s="141"/>
      <c r="J6559" s="141"/>
      <c r="K6559" s="141"/>
    </row>
    <row r="6560" spans="1:11" x14ac:dyDescent="0.25">
      <c r="A6560" s="148"/>
      <c r="B6560" s="148"/>
      <c r="C6560" s="148"/>
      <c r="D6560" s="148"/>
      <c r="E6560" s="141"/>
      <c r="F6560" s="141"/>
      <c r="G6560" s="141"/>
      <c r="H6560" s="141"/>
      <c r="I6560" s="141"/>
      <c r="J6560" s="141"/>
      <c r="K6560" s="141"/>
    </row>
    <row r="6561" spans="1:11" x14ac:dyDescent="0.25">
      <c r="A6561" s="148"/>
      <c r="B6561" s="148"/>
      <c r="C6561" s="148"/>
      <c r="D6561" s="148"/>
      <c r="E6561" s="141"/>
      <c r="F6561" s="141"/>
      <c r="G6561" s="141"/>
      <c r="H6561" s="141"/>
      <c r="I6561" s="141"/>
      <c r="J6561" s="141"/>
      <c r="K6561" s="141"/>
    </row>
    <row r="6562" spans="1:11" x14ac:dyDescent="0.25">
      <c r="A6562" s="148"/>
      <c r="B6562" s="148"/>
      <c r="C6562" s="148"/>
      <c r="D6562" s="148"/>
      <c r="E6562" s="141"/>
      <c r="F6562" s="141"/>
      <c r="G6562" s="141"/>
      <c r="H6562" s="141"/>
      <c r="I6562" s="141"/>
      <c r="J6562" s="141"/>
      <c r="K6562" s="141"/>
    </row>
    <row r="6563" spans="1:11" x14ac:dyDescent="0.25">
      <c r="A6563" s="148"/>
      <c r="B6563" s="148"/>
      <c r="C6563" s="148"/>
      <c r="D6563" s="148"/>
      <c r="E6563" s="141"/>
      <c r="F6563" s="141"/>
      <c r="G6563" s="141"/>
      <c r="H6563" s="141"/>
      <c r="I6563" s="141"/>
      <c r="J6563" s="141"/>
      <c r="K6563" s="141"/>
    </row>
    <row r="6564" spans="1:11" x14ac:dyDescent="0.25">
      <c r="A6564" s="148"/>
      <c r="B6564" s="148"/>
      <c r="C6564" s="148"/>
      <c r="D6564" s="148"/>
      <c r="E6564" s="141"/>
      <c r="F6564" s="141"/>
      <c r="G6564" s="141"/>
      <c r="H6564" s="141"/>
      <c r="I6564" s="141"/>
      <c r="J6564" s="141"/>
      <c r="K6564" s="141"/>
    </row>
    <row r="6565" spans="1:11" x14ac:dyDescent="0.25">
      <c r="A6565" s="148"/>
      <c r="B6565" s="148"/>
      <c r="C6565" s="148"/>
      <c r="D6565" s="148"/>
      <c r="E6565" s="141"/>
      <c r="F6565" s="141"/>
      <c r="G6565" s="141"/>
      <c r="H6565" s="141"/>
      <c r="I6565" s="141"/>
      <c r="J6565" s="141"/>
      <c r="K6565" s="141"/>
    </row>
    <row r="6566" spans="1:11" x14ac:dyDescent="0.25">
      <c r="A6566" s="148"/>
      <c r="B6566" s="148"/>
      <c r="C6566" s="148"/>
      <c r="D6566" s="148"/>
      <c r="E6566" s="141"/>
      <c r="F6566" s="141"/>
      <c r="G6566" s="141"/>
      <c r="H6566" s="141"/>
      <c r="I6566" s="141"/>
      <c r="J6566" s="141"/>
      <c r="K6566" s="141"/>
    </row>
    <row r="6567" spans="1:11" x14ac:dyDescent="0.25">
      <c r="A6567" s="148"/>
      <c r="B6567" s="148"/>
      <c r="C6567" s="148"/>
      <c r="D6567" s="148"/>
      <c r="E6567" s="141"/>
      <c r="F6567" s="141"/>
      <c r="G6567" s="141"/>
      <c r="H6567" s="141"/>
      <c r="I6567" s="141"/>
      <c r="J6567" s="141"/>
      <c r="K6567" s="141"/>
    </row>
    <row r="6568" spans="1:11" x14ac:dyDescent="0.25">
      <c r="A6568" s="148"/>
      <c r="B6568" s="148"/>
      <c r="C6568" s="148"/>
      <c r="D6568" s="148"/>
      <c r="E6568" s="141"/>
      <c r="F6568" s="141"/>
      <c r="G6568" s="141"/>
      <c r="H6568" s="141"/>
      <c r="I6568" s="141"/>
      <c r="J6568" s="141"/>
      <c r="K6568" s="141"/>
    </row>
    <row r="6569" spans="1:11" x14ac:dyDescent="0.25">
      <c r="A6569" s="148"/>
      <c r="B6569" s="148"/>
      <c r="C6569" s="148"/>
      <c r="D6569" s="148"/>
      <c r="E6569" s="141"/>
      <c r="F6569" s="141"/>
      <c r="G6569" s="141"/>
      <c r="H6569" s="141"/>
      <c r="I6569" s="141"/>
      <c r="J6569" s="141"/>
      <c r="K6569" s="141"/>
    </row>
    <row r="6570" spans="1:11" x14ac:dyDescent="0.25">
      <c r="A6570" s="148"/>
      <c r="B6570" s="148"/>
      <c r="C6570" s="148"/>
      <c r="D6570" s="148"/>
      <c r="E6570" s="141"/>
      <c r="F6570" s="141"/>
      <c r="G6570" s="141"/>
      <c r="H6570" s="141"/>
      <c r="I6570" s="141"/>
      <c r="J6570" s="141"/>
      <c r="K6570" s="141"/>
    </row>
    <row r="6571" spans="1:11" x14ac:dyDescent="0.25">
      <c r="A6571" s="148"/>
      <c r="B6571" s="148"/>
      <c r="C6571" s="148"/>
      <c r="D6571" s="148"/>
      <c r="E6571" s="141"/>
      <c r="F6571" s="141"/>
      <c r="G6571" s="141"/>
      <c r="H6571" s="141"/>
      <c r="I6571" s="141"/>
      <c r="J6571" s="141"/>
      <c r="K6571" s="141"/>
    </row>
    <row r="6572" spans="1:11" x14ac:dyDescent="0.25">
      <c r="A6572" s="148"/>
      <c r="B6572" s="148"/>
      <c r="C6572" s="148"/>
      <c r="D6572" s="148"/>
      <c r="E6572" s="141"/>
      <c r="F6572" s="141"/>
      <c r="G6572" s="141"/>
      <c r="H6572" s="141"/>
      <c r="I6572" s="141"/>
      <c r="J6572" s="141"/>
      <c r="K6572" s="141"/>
    </row>
    <row r="6573" spans="1:11" x14ac:dyDescent="0.25">
      <c r="A6573" s="148"/>
      <c r="B6573" s="148"/>
      <c r="C6573" s="148"/>
      <c r="D6573" s="148"/>
      <c r="E6573" s="141"/>
      <c r="F6573" s="141"/>
      <c r="G6573" s="141"/>
      <c r="H6573" s="141"/>
      <c r="I6573" s="141"/>
      <c r="J6573" s="141"/>
      <c r="K6573" s="141"/>
    </row>
    <row r="6574" spans="1:11" x14ac:dyDescent="0.25">
      <c r="A6574" s="148"/>
      <c r="B6574" s="148"/>
      <c r="C6574" s="148"/>
      <c r="D6574" s="148"/>
      <c r="E6574" s="141"/>
      <c r="F6574" s="141"/>
      <c r="G6574" s="141"/>
      <c r="H6574" s="141"/>
      <c r="I6574" s="141"/>
      <c r="J6574" s="141"/>
      <c r="K6574" s="141"/>
    </row>
    <row r="6575" spans="1:11" x14ac:dyDescent="0.25">
      <c r="A6575" s="148"/>
      <c r="B6575" s="148"/>
      <c r="C6575" s="148"/>
      <c r="D6575" s="148"/>
      <c r="E6575" s="141"/>
      <c r="F6575" s="141"/>
      <c r="G6575" s="141"/>
      <c r="H6575" s="141"/>
      <c r="I6575" s="141"/>
      <c r="J6575" s="141"/>
      <c r="K6575" s="141"/>
    </row>
    <row r="6576" spans="1:11" x14ac:dyDescent="0.25">
      <c r="A6576" s="148"/>
      <c r="B6576" s="148"/>
      <c r="C6576" s="148"/>
      <c r="D6576" s="148"/>
      <c r="E6576" s="141"/>
      <c r="F6576" s="141"/>
      <c r="G6576" s="141"/>
      <c r="H6576" s="141"/>
      <c r="I6576" s="141"/>
      <c r="J6576" s="141"/>
      <c r="K6576" s="141"/>
    </row>
    <row r="6577" spans="1:11" x14ac:dyDescent="0.25">
      <c r="A6577" s="148"/>
      <c r="B6577" s="148"/>
      <c r="C6577" s="148"/>
      <c r="D6577" s="148"/>
      <c r="E6577" s="141"/>
      <c r="F6577" s="141"/>
      <c r="G6577" s="141"/>
      <c r="H6577" s="141"/>
      <c r="I6577" s="141"/>
      <c r="J6577" s="141"/>
      <c r="K6577" s="141"/>
    </row>
    <row r="6578" spans="1:11" x14ac:dyDescent="0.25">
      <c r="A6578" s="148"/>
      <c r="B6578" s="148"/>
      <c r="C6578" s="148"/>
      <c r="D6578" s="148"/>
      <c r="E6578" s="141"/>
      <c r="F6578" s="141"/>
      <c r="G6578" s="141"/>
      <c r="H6578" s="141"/>
      <c r="I6578" s="141"/>
      <c r="J6578" s="141"/>
      <c r="K6578" s="141"/>
    </row>
    <row r="6579" spans="1:11" x14ac:dyDescent="0.25">
      <c r="A6579" s="148"/>
      <c r="B6579" s="148"/>
      <c r="C6579" s="148"/>
      <c r="D6579" s="148"/>
      <c r="E6579" s="141"/>
      <c r="F6579" s="141"/>
      <c r="G6579" s="141"/>
      <c r="H6579" s="141"/>
      <c r="I6579" s="141"/>
      <c r="J6579" s="141"/>
      <c r="K6579" s="141"/>
    </row>
    <row r="6580" spans="1:11" x14ac:dyDescent="0.25">
      <c r="A6580" s="148"/>
      <c r="B6580" s="148"/>
      <c r="C6580" s="148"/>
      <c r="D6580" s="148"/>
      <c r="E6580" s="141"/>
      <c r="F6580" s="141"/>
      <c r="G6580" s="141"/>
      <c r="H6580" s="141"/>
      <c r="I6580" s="141"/>
      <c r="J6580" s="141"/>
      <c r="K6580" s="141"/>
    </row>
    <row r="6581" spans="1:11" x14ac:dyDescent="0.25">
      <c r="A6581" s="148"/>
      <c r="B6581" s="148"/>
      <c r="C6581" s="148"/>
      <c r="D6581" s="148"/>
      <c r="E6581" s="141"/>
      <c r="F6581" s="141"/>
      <c r="G6581" s="141"/>
      <c r="H6581" s="141"/>
      <c r="I6581" s="141"/>
      <c r="J6581" s="141"/>
      <c r="K6581" s="141"/>
    </row>
    <row r="6582" spans="1:11" x14ac:dyDescent="0.25">
      <c r="A6582" s="148"/>
      <c r="B6582" s="148"/>
      <c r="C6582" s="148"/>
      <c r="D6582" s="148"/>
      <c r="E6582" s="141"/>
      <c r="F6582" s="141"/>
      <c r="G6582" s="141"/>
      <c r="H6582" s="141"/>
      <c r="I6582" s="141"/>
      <c r="J6582" s="141"/>
      <c r="K6582" s="141"/>
    </row>
    <row r="6583" spans="1:11" x14ac:dyDescent="0.25">
      <c r="A6583" s="148"/>
      <c r="B6583" s="148"/>
      <c r="C6583" s="148"/>
      <c r="D6583" s="148"/>
      <c r="E6583" s="141"/>
      <c r="F6583" s="141"/>
      <c r="G6583" s="141"/>
      <c r="H6583" s="141"/>
      <c r="I6583" s="141"/>
      <c r="J6583" s="141"/>
      <c r="K6583" s="141"/>
    </row>
    <row r="6584" spans="1:11" x14ac:dyDescent="0.25">
      <c r="A6584" s="148"/>
      <c r="B6584" s="148"/>
      <c r="C6584" s="148"/>
      <c r="D6584" s="148"/>
      <c r="E6584" s="141"/>
      <c r="F6584" s="141"/>
      <c r="G6584" s="141"/>
      <c r="H6584" s="141"/>
      <c r="I6584" s="141"/>
      <c r="J6584" s="141"/>
      <c r="K6584" s="141"/>
    </row>
    <row r="6585" spans="1:11" x14ac:dyDescent="0.25">
      <c r="A6585" s="148"/>
      <c r="B6585" s="148"/>
      <c r="C6585" s="148"/>
      <c r="D6585" s="148"/>
      <c r="E6585" s="141"/>
      <c r="F6585" s="141"/>
      <c r="G6585" s="141"/>
      <c r="H6585" s="141"/>
      <c r="I6585" s="141"/>
      <c r="J6585" s="141"/>
      <c r="K6585" s="141"/>
    </row>
    <row r="6586" spans="1:11" x14ac:dyDescent="0.25">
      <c r="A6586" s="148"/>
      <c r="B6586" s="148"/>
      <c r="C6586" s="148"/>
      <c r="D6586" s="148"/>
      <c r="E6586" s="141"/>
      <c r="F6586" s="141"/>
      <c r="G6586" s="141"/>
      <c r="H6586" s="141"/>
      <c r="I6586" s="141"/>
      <c r="J6586" s="141"/>
      <c r="K6586" s="141"/>
    </row>
    <row r="6587" spans="1:11" x14ac:dyDescent="0.25">
      <c r="A6587" s="148"/>
      <c r="B6587" s="148"/>
      <c r="C6587" s="148"/>
      <c r="D6587" s="148"/>
      <c r="E6587" s="141"/>
      <c r="F6587" s="141"/>
      <c r="G6587" s="141"/>
      <c r="H6587" s="141"/>
      <c r="I6587" s="141"/>
      <c r="J6587" s="141"/>
      <c r="K6587" s="141"/>
    </row>
    <row r="6588" spans="1:11" x14ac:dyDescent="0.25">
      <c r="A6588" s="148"/>
      <c r="B6588" s="148"/>
      <c r="C6588" s="148"/>
      <c r="D6588" s="148"/>
      <c r="E6588" s="141"/>
      <c r="F6588" s="141"/>
      <c r="G6588" s="141"/>
      <c r="H6588" s="141"/>
      <c r="I6588" s="141"/>
      <c r="J6588" s="141"/>
      <c r="K6588" s="141"/>
    </row>
    <row r="6589" spans="1:11" x14ac:dyDescent="0.25">
      <c r="A6589" s="148"/>
      <c r="B6589" s="148"/>
      <c r="C6589" s="148"/>
      <c r="D6589" s="148"/>
      <c r="E6589" s="141"/>
      <c r="F6589" s="141"/>
      <c r="G6589" s="141"/>
      <c r="H6589" s="141"/>
      <c r="I6589" s="141"/>
      <c r="J6589" s="141"/>
      <c r="K6589" s="141"/>
    </row>
    <row r="6590" spans="1:11" x14ac:dyDescent="0.25">
      <c r="A6590" s="148"/>
      <c r="B6590" s="148"/>
      <c r="C6590" s="148"/>
      <c r="D6590" s="148"/>
      <c r="E6590" s="141"/>
      <c r="F6590" s="141"/>
      <c r="G6590" s="141"/>
      <c r="H6590" s="141"/>
      <c r="I6590" s="141"/>
      <c r="J6590" s="141"/>
      <c r="K6590" s="141"/>
    </row>
    <row r="6591" spans="1:11" x14ac:dyDescent="0.25">
      <c r="A6591" s="148"/>
      <c r="B6591" s="148"/>
      <c r="C6591" s="148"/>
      <c r="D6591" s="148"/>
      <c r="E6591" s="141"/>
      <c r="F6591" s="141"/>
      <c r="G6591" s="141"/>
      <c r="H6591" s="141"/>
      <c r="I6591" s="141"/>
      <c r="J6591" s="141"/>
      <c r="K6591" s="141"/>
    </row>
    <row r="6592" spans="1:11" x14ac:dyDescent="0.25">
      <c r="A6592" s="148"/>
      <c r="B6592" s="148"/>
      <c r="C6592" s="148"/>
      <c r="D6592" s="148"/>
      <c r="E6592" s="141"/>
      <c r="F6592" s="141"/>
      <c r="G6592" s="141"/>
      <c r="H6592" s="141"/>
      <c r="I6592" s="141"/>
      <c r="J6592" s="141"/>
      <c r="K6592" s="141"/>
    </row>
    <row r="6593" spans="1:11" x14ac:dyDescent="0.25">
      <c r="A6593" s="148"/>
      <c r="B6593" s="148"/>
      <c r="C6593" s="148"/>
      <c r="D6593" s="148"/>
      <c r="E6593" s="141"/>
      <c r="F6593" s="141"/>
      <c r="G6593" s="141"/>
      <c r="H6593" s="141"/>
      <c r="I6593" s="141"/>
      <c r="J6593" s="141"/>
      <c r="K6593" s="141"/>
    </row>
    <row r="6594" spans="1:11" x14ac:dyDescent="0.25">
      <c r="A6594" s="148"/>
      <c r="B6594" s="148"/>
      <c r="C6594" s="148"/>
      <c r="D6594" s="148"/>
      <c r="E6594" s="141"/>
      <c r="F6594" s="141"/>
      <c r="G6594" s="141"/>
      <c r="H6594" s="141"/>
      <c r="I6594" s="141"/>
      <c r="J6594" s="141"/>
      <c r="K6594" s="141"/>
    </row>
    <row r="6595" spans="1:11" x14ac:dyDescent="0.25">
      <c r="A6595" s="148"/>
      <c r="B6595" s="148"/>
      <c r="C6595" s="148"/>
      <c r="D6595" s="148"/>
      <c r="E6595" s="141"/>
      <c r="F6595" s="141"/>
      <c r="G6595" s="141"/>
      <c r="H6595" s="141"/>
      <c r="I6595" s="141"/>
      <c r="J6595" s="141"/>
      <c r="K6595" s="141"/>
    </row>
    <row r="6596" spans="1:11" x14ac:dyDescent="0.25">
      <c r="A6596" s="148"/>
      <c r="B6596" s="148"/>
      <c r="C6596" s="148"/>
      <c r="D6596" s="148"/>
      <c r="E6596" s="141"/>
      <c r="F6596" s="141"/>
      <c r="G6596" s="141"/>
      <c r="H6596" s="141"/>
      <c r="I6596" s="141"/>
      <c r="J6596" s="141"/>
      <c r="K6596" s="141"/>
    </row>
    <row r="6597" spans="1:11" x14ac:dyDescent="0.25">
      <c r="A6597" s="148"/>
      <c r="B6597" s="148"/>
      <c r="C6597" s="148"/>
      <c r="D6597" s="148"/>
      <c r="E6597" s="141"/>
      <c r="F6597" s="141"/>
      <c r="G6597" s="141"/>
      <c r="H6597" s="141"/>
      <c r="I6597" s="141"/>
      <c r="J6597" s="141"/>
      <c r="K6597" s="141"/>
    </row>
    <row r="6598" spans="1:11" x14ac:dyDescent="0.25">
      <c r="A6598" s="148"/>
      <c r="B6598" s="148"/>
      <c r="C6598" s="148"/>
      <c r="D6598" s="148"/>
      <c r="E6598" s="141"/>
      <c r="F6598" s="141"/>
      <c r="G6598" s="141"/>
      <c r="H6598" s="141"/>
      <c r="I6598" s="141"/>
      <c r="J6598" s="141"/>
      <c r="K6598" s="141"/>
    </row>
    <row r="6599" spans="1:11" x14ac:dyDescent="0.25">
      <c r="A6599" s="148"/>
      <c r="B6599" s="148"/>
      <c r="C6599" s="148"/>
      <c r="D6599" s="148"/>
      <c r="E6599" s="141"/>
      <c r="F6599" s="141"/>
      <c r="G6599" s="141"/>
      <c r="H6599" s="141"/>
      <c r="I6599" s="141"/>
      <c r="J6599" s="141"/>
      <c r="K6599" s="141"/>
    </row>
    <row r="6600" spans="1:11" x14ac:dyDescent="0.25">
      <c r="A6600" s="148"/>
      <c r="B6600" s="148"/>
      <c r="C6600" s="148"/>
      <c r="D6600" s="148"/>
      <c r="E6600" s="141"/>
      <c r="F6600" s="141"/>
      <c r="G6600" s="141"/>
      <c r="H6600" s="141"/>
      <c r="I6600" s="141"/>
      <c r="J6600" s="141"/>
      <c r="K6600" s="141"/>
    </row>
    <row r="6601" spans="1:11" x14ac:dyDescent="0.25">
      <c r="A6601" s="148"/>
      <c r="B6601" s="148"/>
      <c r="C6601" s="148"/>
      <c r="D6601" s="148"/>
      <c r="E6601" s="141"/>
      <c r="F6601" s="141"/>
      <c r="G6601" s="141"/>
      <c r="H6601" s="141"/>
      <c r="I6601" s="141"/>
      <c r="J6601" s="141"/>
      <c r="K6601" s="141"/>
    </row>
    <row r="6602" spans="1:11" x14ac:dyDescent="0.25">
      <c r="A6602" s="148"/>
      <c r="B6602" s="148"/>
      <c r="C6602" s="148"/>
      <c r="D6602" s="148"/>
      <c r="E6602" s="141"/>
      <c r="F6602" s="141"/>
      <c r="G6602" s="141"/>
      <c r="H6602" s="141"/>
      <c r="I6602" s="141"/>
      <c r="J6602" s="141"/>
      <c r="K6602" s="141"/>
    </row>
    <row r="6603" spans="1:11" x14ac:dyDescent="0.25">
      <c r="A6603" s="148"/>
      <c r="B6603" s="148"/>
      <c r="C6603" s="148"/>
      <c r="D6603" s="148"/>
      <c r="E6603" s="141"/>
      <c r="F6603" s="141"/>
      <c r="G6603" s="141"/>
      <c r="H6603" s="141"/>
      <c r="I6603" s="141"/>
      <c r="J6603" s="141"/>
      <c r="K6603" s="141"/>
    </row>
    <row r="6604" spans="1:11" x14ac:dyDescent="0.25">
      <c r="A6604" s="148"/>
      <c r="B6604" s="148"/>
      <c r="C6604" s="148"/>
      <c r="D6604" s="148"/>
      <c r="E6604" s="141"/>
      <c r="F6604" s="141"/>
      <c r="G6604" s="141"/>
      <c r="H6604" s="141"/>
      <c r="I6604" s="141"/>
      <c r="J6604" s="141"/>
      <c r="K6604" s="141"/>
    </row>
    <row r="6605" spans="1:11" x14ac:dyDescent="0.25">
      <c r="A6605" s="148"/>
      <c r="B6605" s="148"/>
      <c r="C6605" s="148"/>
      <c r="D6605" s="148"/>
      <c r="E6605" s="141"/>
      <c r="F6605" s="141"/>
      <c r="G6605" s="141"/>
      <c r="H6605" s="141"/>
      <c r="I6605" s="141"/>
      <c r="J6605" s="141"/>
      <c r="K6605" s="141"/>
    </row>
    <row r="6606" spans="1:11" x14ac:dyDescent="0.25">
      <c r="A6606" s="148"/>
      <c r="B6606" s="148"/>
      <c r="C6606" s="148"/>
      <c r="D6606" s="148"/>
      <c r="E6606" s="141"/>
      <c r="F6606" s="141"/>
      <c r="G6606" s="141"/>
      <c r="H6606" s="141"/>
      <c r="I6606" s="141"/>
      <c r="J6606" s="141"/>
      <c r="K6606" s="141"/>
    </row>
    <row r="6607" spans="1:11" x14ac:dyDescent="0.25">
      <c r="A6607" s="148"/>
      <c r="B6607" s="148"/>
      <c r="C6607" s="148"/>
      <c r="D6607" s="148"/>
      <c r="E6607" s="141"/>
      <c r="F6607" s="141"/>
      <c r="G6607" s="141"/>
      <c r="H6607" s="141"/>
      <c r="I6607" s="141"/>
      <c r="J6607" s="141"/>
      <c r="K6607" s="141"/>
    </row>
    <row r="6608" spans="1:11" x14ac:dyDescent="0.25">
      <c r="A6608" s="148"/>
      <c r="B6608" s="148"/>
      <c r="C6608" s="148"/>
      <c r="D6608" s="148"/>
      <c r="E6608" s="141"/>
      <c r="F6608" s="141"/>
      <c r="G6608" s="141"/>
      <c r="H6608" s="141"/>
      <c r="I6608" s="141"/>
      <c r="J6608" s="141"/>
      <c r="K6608" s="141"/>
    </row>
    <row r="6609" spans="1:11" x14ac:dyDescent="0.25">
      <c r="A6609" s="148"/>
      <c r="B6609" s="148"/>
      <c r="C6609" s="148"/>
      <c r="D6609" s="148"/>
      <c r="E6609" s="141"/>
      <c r="F6609" s="141"/>
      <c r="G6609" s="141"/>
      <c r="H6609" s="141"/>
      <c r="I6609" s="141"/>
      <c r="J6609" s="141"/>
      <c r="K6609" s="141"/>
    </row>
    <row r="6610" spans="1:11" x14ac:dyDescent="0.25">
      <c r="A6610" s="148"/>
      <c r="B6610" s="148"/>
      <c r="C6610" s="148"/>
      <c r="D6610" s="148"/>
      <c r="E6610" s="141"/>
      <c r="F6610" s="141"/>
      <c r="G6610" s="141"/>
      <c r="H6610" s="141"/>
      <c r="I6610" s="141"/>
      <c r="J6610" s="141"/>
      <c r="K6610" s="141"/>
    </row>
    <row r="6611" spans="1:11" x14ac:dyDescent="0.25">
      <c r="A6611" s="148"/>
      <c r="B6611" s="148"/>
      <c r="C6611" s="148"/>
      <c r="D6611" s="148"/>
      <c r="E6611" s="141"/>
      <c r="F6611" s="141"/>
      <c r="G6611" s="141"/>
      <c r="H6611" s="141"/>
      <c r="I6611" s="141"/>
      <c r="J6611" s="141"/>
      <c r="K6611" s="141"/>
    </row>
    <row r="6612" spans="1:11" x14ac:dyDescent="0.25">
      <c r="A6612" s="148"/>
      <c r="B6612" s="148"/>
      <c r="C6612" s="148"/>
      <c r="D6612" s="148"/>
      <c r="E6612" s="141"/>
      <c r="F6612" s="141"/>
      <c r="G6612" s="141"/>
      <c r="H6612" s="141"/>
      <c r="I6612" s="141"/>
      <c r="J6612" s="141"/>
      <c r="K6612" s="141"/>
    </row>
    <row r="6613" spans="1:11" x14ac:dyDescent="0.25">
      <c r="A6613" s="148"/>
      <c r="B6613" s="148"/>
      <c r="C6613" s="148"/>
      <c r="D6613" s="148"/>
      <c r="E6613" s="141"/>
      <c r="F6613" s="141"/>
      <c r="G6613" s="141"/>
      <c r="H6613" s="141"/>
      <c r="I6613" s="141"/>
      <c r="J6613" s="141"/>
      <c r="K6613" s="141"/>
    </row>
    <row r="6614" spans="1:11" x14ac:dyDescent="0.25">
      <c r="A6614" s="148"/>
      <c r="B6614" s="148"/>
      <c r="C6614" s="148"/>
      <c r="D6614" s="148"/>
      <c r="E6614" s="141"/>
      <c r="F6614" s="141"/>
      <c r="G6614" s="141"/>
      <c r="H6614" s="141"/>
      <c r="I6614" s="141"/>
      <c r="J6614" s="141"/>
      <c r="K6614" s="141"/>
    </row>
    <row r="6615" spans="1:11" x14ac:dyDescent="0.25">
      <c r="A6615" s="148"/>
      <c r="B6615" s="148"/>
      <c r="C6615" s="148"/>
      <c r="D6615" s="148"/>
      <c r="E6615" s="141"/>
      <c r="F6615" s="141"/>
      <c r="G6615" s="141"/>
      <c r="H6615" s="141"/>
      <c r="I6615" s="141"/>
      <c r="J6615" s="141"/>
      <c r="K6615" s="141"/>
    </row>
    <row r="6616" spans="1:11" x14ac:dyDescent="0.25">
      <c r="A6616" s="148"/>
      <c r="B6616" s="148"/>
      <c r="C6616" s="148"/>
      <c r="D6616" s="148"/>
      <c r="E6616" s="141"/>
      <c r="F6616" s="141"/>
      <c r="G6616" s="141"/>
      <c r="H6616" s="141"/>
      <c r="I6616" s="141"/>
      <c r="J6616" s="141"/>
      <c r="K6616" s="141"/>
    </row>
    <row r="6617" spans="1:11" x14ac:dyDescent="0.25">
      <c r="A6617" s="148"/>
      <c r="B6617" s="148"/>
      <c r="C6617" s="148"/>
      <c r="D6617" s="148"/>
      <c r="E6617" s="141"/>
      <c r="F6617" s="141"/>
      <c r="G6617" s="141"/>
      <c r="H6617" s="141"/>
      <c r="I6617" s="141"/>
      <c r="J6617" s="141"/>
      <c r="K6617" s="141"/>
    </row>
    <row r="6618" spans="1:11" x14ac:dyDescent="0.25">
      <c r="A6618" s="148"/>
      <c r="B6618" s="148"/>
      <c r="C6618" s="148"/>
      <c r="D6618" s="148"/>
      <c r="E6618" s="141"/>
      <c r="F6618" s="141"/>
      <c r="G6618" s="141"/>
      <c r="H6618" s="141"/>
      <c r="I6618" s="141"/>
      <c r="J6618" s="141"/>
      <c r="K6618" s="141"/>
    </row>
    <row r="6619" spans="1:11" x14ac:dyDescent="0.25">
      <c r="A6619" s="148"/>
      <c r="B6619" s="148"/>
      <c r="C6619" s="148"/>
      <c r="D6619" s="148"/>
      <c r="E6619" s="141"/>
      <c r="F6619" s="141"/>
      <c r="G6619" s="141"/>
      <c r="H6619" s="141"/>
      <c r="I6619" s="141"/>
      <c r="J6619" s="141"/>
      <c r="K6619" s="141"/>
    </row>
    <row r="6620" spans="1:11" x14ac:dyDescent="0.25">
      <c r="A6620" s="148"/>
      <c r="B6620" s="148"/>
      <c r="C6620" s="148"/>
      <c r="D6620" s="148"/>
      <c r="E6620" s="141"/>
      <c r="F6620" s="141"/>
      <c r="G6620" s="141"/>
      <c r="H6620" s="141"/>
      <c r="I6620" s="141"/>
      <c r="J6620" s="141"/>
      <c r="K6620" s="141"/>
    </row>
    <row r="6621" spans="1:11" x14ac:dyDescent="0.25">
      <c r="A6621" s="148"/>
      <c r="B6621" s="148"/>
      <c r="C6621" s="148"/>
      <c r="D6621" s="148"/>
      <c r="E6621" s="141"/>
      <c r="F6621" s="141"/>
      <c r="G6621" s="141"/>
      <c r="H6621" s="141"/>
      <c r="I6621" s="141"/>
      <c r="J6621" s="141"/>
      <c r="K6621" s="141"/>
    </row>
    <row r="6622" spans="1:11" x14ac:dyDescent="0.25">
      <c r="A6622" s="148"/>
      <c r="B6622" s="148"/>
      <c r="C6622" s="148"/>
      <c r="D6622" s="148"/>
      <c r="E6622" s="141"/>
      <c r="F6622" s="141"/>
      <c r="G6622" s="141"/>
      <c r="H6622" s="141"/>
      <c r="I6622" s="141"/>
      <c r="J6622" s="141"/>
      <c r="K6622" s="141"/>
    </row>
    <row r="6623" spans="1:11" x14ac:dyDescent="0.25">
      <c r="A6623" s="148"/>
      <c r="B6623" s="148"/>
      <c r="C6623" s="148"/>
      <c r="D6623" s="148"/>
      <c r="E6623" s="141"/>
      <c r="F6623" s="141"/>
      <c r="G6623" s="141"/>
      <c r="H6623" s="141"/>
      <c r="I6623" s="141"/>
      <c r="J6623" s="141"/>
      <c r="K6623" s="141"/>
    </row>
    <row r="6624" spans="1:11" x14ac:dyDescent="0.25">
      <c r="A6624" s="148"/>
      <c r="B6624" s="148"/>
      <c r="C6624" s="148"/>
      <c r="D6624" s="148"/>
      <c r="E6624" s="141"/>
      <c r="F6624" s="141"/>
      <c r="G6624" s="141"/>
      <c r="H6624" s="141"/>
      <c r="I6624" s="141"/>
      <c r="J6624" s="141"/>
      <c r="K6624" s="141"/>
    </row>
    <row r="6625" spans="1:11" x14ac:dyDescent="0.25">
      <c r="A6625" s="148"/>
      <c r="B6625" s="148"/>
      <c r="C6625" s="148"/>
      <c r="D6625" s="148"/>
      <c r="E6625" s="141"/>
      <c r="F6625" s="141"/>
      <c r="G6625" s="141"/>
      <c r="H6625" s="141"/>
      <c r="I6625" s="141"/>
      <c r="J6625" s="141"/>
      <c r="K6625" s="141"/>
    </row>
    <row r="6626" spans="1:11" x14ac:dyDescent="0.25">
      <c r="A6626" s="148"/>
      <c r="B6626" s="148"/>
      <c r="C6626" s="148"/>
      <c r="D6626" s="148"/>
      <c r="E6626" s="141"/>
      <c r="F6626" s="141"/>
      <c r="G6626" s="141"/>
      <c r="H6626" s="141"/>
      <c r="I6626" s="141"/>
      <c r="J6626" s="141"/>
      <c r="K6626" s="141"/>
    </row>
    <row r="6627" spans="1:11" x14ac:dyDescent="0.25">
      <c r="A6627" s="148"/>
      <c r="B6627" s="148"/>
      <c r="C6627" s="148"/>
      <c r="D6627" s="148"/>
      <c r="E6627" s="141"/>
      <c r="F6627" s="141"/>
      <c r="G6627" s="141"/>
      <c r="H6627" s="141"/>
      <c r="I6627" s="141"/>
      <c r="J6627" s="141"/>
      <c r="K6627" s="141"/>
    </row>
    <row r="6628" spans="1:11" x14ac:dyDescent="0.25">
      <c r="A6628" s="148"/>
      <c r="B6628" s="148"/>
      <c r="C6628" s="148"/>
      <c r="D6628" s="148"/>
      <c r="E6628" s="141"/>
      <c r="F6628" s="141"/>
      <c r="G6628" s="141"/>
      <c r="H6628" s="141"/>
      <c r="I6628" s="141"/>
      <c r="J6628" s="141"/>
      <c r="K6628" s="141"/>
    </row>
    <row r="6629" spans="1:11" x14ac:dyDescent="0.25">
      <c r="A6629" s="148"/>
      <c r="B6629" s="148"/>
      <c r="C6629" s="148"/>
      <c r="D6629" s="148"/>
      <c r="E6629" s="141"/>
      <c r="F6629" s="141"/>
      <c r="G6629" s="141"/>
      <c r="H6629" s="141"/>
      <c r="I6629" s="141"/>
      <c r="J6629" s="141"/>
      <c r="K6629" s="141"/>
    </row>
    <row r="6630" spans="1:11" x14ac:dyDescent="0.25">
      <c r="A6630" s="148"/>
      <c r="B6630" s="148"/>
      <c r="C6630" s="148"/>
      <c r="D6630" s="148"/>
      <c r="E6630" s="141"/>
      <c r="F6630" s="141"/>
      <c r="G6630" s="141"/>
      <c r="H6630" s="141"/>
      <c r="I6630" s="141"/>
      <c r="J6630" s="141"/>
      <c r="K6630" s="141"/>
    </row>
    <row r="6631" spans="1:11" x14ac:dyDescent="0.25">
      <c r="A6631" s="148"/>
      <c r="B6631" s="148"/>
      <c r="C6631" s="148"/>
      <c r="D6631" s="148"/>
      <c r="E6631" s="141"/>
      <c r="F6631" s="141"/>
      <c r="G6631" s="141"/>
      <c r="H6631" s="141"/>
      <c r="I6631" s="141"/>
      <c r="J6631" s="141"/>
      <c r="K6631" s="141"/>
    </row>
    <row r="6632" spans="1:11" x14ac:dyDescent="0.25">
      <c r="A6632" s="148"/>
      <c r="B6632" s="148"/>
      <c r="C6632" s="148"/>
      <c r="D6632" s="148"/>
      <c r="E6632" s="141"/>
      <c r="F6632" s="141"/>
      <c r="G6632" s="141"/>
      <c r="H6632" s="141"/>
      <c r="I6632" s="141"/>
      <c r="J6632" s="141"/>
      <c r="K6632" s="141"/>
    </row>
    <row r="6633" spans="1:11" x14ac:dyDescent="0.25">
      <c r="A6633" s="148"/>
      <c r="B6633" s="148"/>
      <c r="C6633" s="148"/>
      <c r="D6633" s="148"/>
      <c r="E6633" s="141"/>
      <c r="F6633" s="141"/>
      <c r="G6633" s="141"/>
      <c r="H6633" s="141"/>
      <c r="I6633" s="141"/>
      <c r="J6633" s="141"/>
      <c r="K6633" s="141"/>
    </row>
    <row r="6634" spans="1:11" x14ac:dyDescent="0.25">
      <c r="A6634" s="148"/>
      <c r="B6634" s="148"/>
      <c r="C6634" s="148"/>
      <c r="D6634" s="148"/>
      <c r="E6634" s="141"/>
      <c r="F6634" s="141"/>
      <c r="G6634" s="141"/>
      <c r="H6634" s="141"/>
      <c r="I6634" s="141"/>
      <c r="J6634" s="141"/>
      <c r="K6634" s="141"/>
    </row>
    <row r="6635" spans="1:11" x14ac:dyDescent="0.25">
      <c r="A6635" s="148"/>
      <c r="B6635" s="148"/>
      <c r="C6635" s="148"/>
      <c r="D6635" s="148"/>
      <c r="E6635" s="141"/>
      <c r="F6635" s="141"/>
      <c r="G6635" s="141"/>
      <c r="H6635" s="141"/>
      <c r="I6635" s="141"/>
      <c r="J6635" s="141"/>
      <c r="K6635" s="141"/>
    </row>
    <row r="6636" spans="1:11" x14ac:dyDescent="0.25">
      <c r="A6636" s="148"/>
      <c r="B6636" s="148"/>
      <c r="C6636" s="148"/>
      <c r="D6636" s="148"/>
      <c r="E6636" s="141"/>
      <c r="F6636" s="141"/>
      <c r="G6636" s="141"/>
      <c r="H6636" s="141"/>
      <c r="I6636" s="141"/>
      <c r="J6636" s="141"/>
      <c r="K6636" s="141"/>
    </row>
    <row r="6637" spans="1:11" x14ac:dyDescent="0.25">
      <c r="A6637" s="148"/>
      <c r="B6637" s="148"/>
      <c r="C6637" s="148"/>
      <c r="D6637" s="148"/>
      <c r="E6637" s="141"/>
      <c r="F6637" s="141"/>
      <c r="G6637" s="141"/>
      <c r="H6637" s="141"/>
      <c r="I6637" s="141"/>
      <c r="J6637" s="141"/>
      <c r="K6637" s="141"/>
    </row>
    <row r="6638" spans="1:11" x14ac:dyDescent="0.25">
      <c r="A6638" s="148"/>
      <c r="B6638" s="148"/>
      <c r="C6638" s="148"/>
      <c r="D6638" s="148"/>
      <c r="E6638" s="141"/>
      <c r="F6638" s="141"/>
      <c r="G6638" s="141"/>
      <c r="H6638" s="141"/>
      <c r="I6638" s="141"/>
      <c r="J6638" s="141"/>
      <c r="K6638" s="141"/>
    </row>
    <row r="6639" spans="1:11" x14ac:dyDescent="0.25">
      <c r="A6639" s="148"/>
      <c r="B6639" s="148"/>
      <c r="C6639" s="148"/>
      <c r="D6639" s="148"/>
      <c r="E6639" s="141"/>
      <c r="F6639" s="141"/>
      <c r="G6639" s="141"/>
      <c r="H6639" s="141"/>
      <c r="I6639" s="141"/>
      <c r="J6639" s="141"/>
      <c r="K6639" s="141"/>
    </row>
    <row r="6640" spans="1:11" x14ac:dyDescent="0.25">
      <c r="A6640" s="148"/>
      <c r="B6640" s="148"/>
      <c r="C6640" s="148"/>
      <c r="D6640" s="148"/>
      <c r="E6640" s="141"/>
      <c r="F6640" s="141"/>
      <c r="G6640" s="141"/>
      <c r="H6640" s="141"/>
      <c r="I6640" s="141"/>
      <c r="J6640" s="141"/>
      <c r="K6640" s="141"/>
    </row>
    <row r="6641" spans="1:11" x14ac:dyDescent="0.25">
      <c r="A6641" s="148"/>
      <c r="B6641" s="148"/>
      <c r="C6641" s="148"/>
      <c r="D6641" s="148"/>
      <c r="E6641" s="141"/>
      <c r="F6641" s="141"/>
      <c r="G6641" s="141"/>
      <c r="H6641" s="141"/>
      <c r="I6641" s="141"/>
      <c r="J6641" s="141"/>
      <c r="K6641" s="141"/>
    </row>
    <row r="6642" spans="1:11" x14ac:dyDescent="0.25">
      <c r="A6642" s="148"/>
      <c r="B6642" s="148"/>
      <c r="C6642" s="148"/>
      <c r="D6642" s="148"/>
      <c r="E6642" s="141"/>
      <c r="F6642" s="141"/>
      <c r="G6642" s="141"/>
      <c r="H6642" s="141"/>
      <c r="I6642" s="141"/>
      <c r="J6642" s="141"/>
      <c r="K6642" s="141"/>
    </row>
    <row r="6643" spans="1:11" x14ac:dyDescent="0.25">
      <c r="A6643" s="148"/>
      <c r="B6643" s="148"/>
      <c r="C6643" s="148"/>
      <c r="D6643" s="148"/>
      <c r="E6643" s="141"/>
      <c r="F6643" s="141"/>
      <c r="G6643" s="141"/>
      <c r="H6643" s="141"/>
      <c r="I6643" s="141"/>
      <c r="J6643" s="141"/>
      <c r="K6643" s="141"/>
    </row>
    <row r="6644" spans="1:11" x14ac:dyDescent="0.25">
      <c r="A6644" s="148"/>
      <c r="B6644" s="148"/>
      <c r="C6644" s="148"/>
      <c r="D6644" s="148"/>
      <c r="E6644" s="141"/>
      <c r="F6644" s="141"/>
      <c r="G6644" s="141"/>
      <c r="H6644" s="141"/>
      <c r="I6644" s="141"/>
      <c r="J6644" s="141"/>
      <c r="K6644" s="141"/>
    </row>
    <row r="6645" spans="1:11" x14ac:dyDescent="0.25">
      <c r="A6645" s="148"/>
      <c r="B6645" s="148"/>
      <c r="C6645" s="148"/>
      <c r="D6645" s="148"/>
      <c r="E6645" s="141"/>
      <c r="F6645" s="141"/>
      <c r="G6645" s="141"/>
      <c r="H6645" s="141"/>
      <c r="I6645" s="141"/>
      <c r="J6645" s="141"/>
      <c r="K6645" s="141"/>
    </row>
    <row r="6646" spans="1:11" x14ac:dyDescent="0.25">
      <c r="A6646" s="148"/>
      <c r="B6646" s="148"/>
      <c r="C6646" s="148"/>
      <c r="D6646" s="148"/>
      <c r="E6646" s="141"/>
      <c r="F6646" s="141"/>
      <c r="G6646" s="141"/>
      <c r="H6646" s="141"/>
      <c r="I6646" s="141"/>
      <c r="J6646" s="141"/>
      <c r="K6646" s="141"/>
    </row>
    <row r="6647" spans="1:11" x14ac:dyDescent="0.25">
      <c r="A6647" s="148"/>
      <c r="B6647" s="148"/>
      <c r="C6647" s="148"/>
      <c r="D6647" s="148"/>
      <c r="E6647" s="141"/>
      <c r="F6647" s="141"/>
      <c r="G6647" s="141"/>
      <c r="H6647" s="141"/>
      <c r="I6647" s="141"/>
      <c r="J6647" s="141"/>
      <c r="K6647" s="141"/>
    </row>
    <row r="6648" spans="1:11" x14ac:dyDescent="0.25">
      <c r="A6648" s="148"/>
      <c r="B6648" s="148"/>
      <c r="C6648" s="148"/>
      <c r="D6648" s="148"/>
      <c r="E6648" s="141"/>
      <c r="F6648" s="141"/>
      <c r="G6648" s="141"/>
      <c r="H6648" s="141"/>
      <c r="I6648" s="141"/>
      <c r="J6648" s="141"/>
      <c r="K6648" s="141"/>
    </row>
    <row r="6649" spans="1:11" x14ac:dyDescent="0.25">
      <c r="A6649" s="148"/>
      <c r="B6649" s="148"/>
      <c r="C6649" s="148"/>
      <c r="D6649" s="148"/>
      <c r="E6649" s="141"/>
      <c r="F6649" s="141"/>
      <c r="G6649" s="141"/>
      <c r="H6649" s="141"/>
      <c r="I6649" s="141"/>
      <c r="J6649" s="141"/>
      <c r="K6649" s="141"/>
    </row>
    <row r="6650" spans="1:11" x14ac:dyDescent="0.25">
      <c r="A6650" s="148"/>
      <c r="B6650" s="148"/>
      <c r="C6650" s="148"/>
      <c r="D6650" s="148"/>
      <c r="E6650" s="141"/>
      <c r="F6650" s="141"/>
      <c r="G6650" s="141"/>
      <c r="H6650" s="141"/>
      <c r="I6650" s="141"/>
      <c r="J6650" s="141"/>
      <c r="K6650" s="141"/>
    </row>
    <row r="6651" spans="1:11" x14ac:dyDescent="0.25">
      <c r="A6651" s="148"/>
      <c r="B6651" s="148"/>
      <c r="C6651" s="148"/>
      <c r="D6651" s="148"/>
      <c r="E6651" s="141"/>
      <c r="F6651" s="141"/>
      <c r="G6651" s="141"/>
      <c r="H6651" s="141"/>
      <c r="I6651" s="141"/>
      <c r="J6651" s="141"/>
      <c r="K6651" s="141"/>
    </row>
    <row r="6652" spans="1:11" x14ac:dyDescent="0.25">
      <c r="A6652" s="148"/>
      <c r="B6652" s="148"/>
      <c r="C6652" s="148"/>
      <c r="D6652" s="148"/>
      <c r="E6652" s="141"/>
      <c r="F6652" s="141"/>
      <c r="G6652" s="141"/>
      <c r="H6652" s="141"/>
      <c r="I6652" s="141"/>
      <c r="J6652" s="141"/>
      <c r="K6652" s="141"/>
    </row>
    <row r="6653" spans="1:11" x14ac:dyDescent="0.25">
      <c r="A6653" s="148"/>
      <c r="B6653" s="148"/>
      <c r="C6653" s="148"/>
      <c r="D6653" s="148"/>
      <c r="E6653" s="141"/>
      <c r="F6653" s="141"/>
      <c r="G6653" s="141"/>
      <c r="H6653" s="141"/>
      <c r="I6653" s="141"/>
      <c r="J6653" s="141"/>
      <c r="K6653" s="141"/>
    </row>
    <row r="6654" spans="1:11" x14ac:dyDescent="0.25">
      <c r="A6654" s="148"/>
      <c r="B6654" s="148"/>
      <c r="C6654" s="148"/>
      <c r="D6654" s="148"/>
      <c r="E6654" s="141"/>
      <c r="F6654" s="141"/>
      <c r="G6654" s="141"/>
      <c r="H6654" s="141"/>
      <c r="I6654" s="141"/>
      <c r="J6654" s="141"/>
      <c r="K6654" s="141"/>
    </row>
    <row r="6655" spans="1:11" x14ac:dyDescent="0.25">
      <c r="A6655" s="148"/>
      <c r="B6655" s="148"/>
      <c r="C6655" s="148"/>
      <c r="D6655" s="148"/>
      <c r="E6655" s="141"/>
      <c r="F6655" s="141"/>
      <c r="G6655" s="141"/>
      <c r="H6655" s="141"/>
      <c r="I6655" s="141"/>
      <c r="J6655" s="141"/>
      <c r="K6655" s="141"/>
    </row>
    <row r="6656" spans="1:11" x14ac:dyDescent="0.25">
      <c r="A6656" s="148"/>
      <c r="B6656" s="148"/>
      <c r="C6656" s="148"/>
      <c r="D6656" s="148"/>
      <c r="E6656" s="141"/>
      <c r="F6656" s="141"/>
      <c r="G6656" s="141"/>
      <c r="H6656" s="141"/>
      <c r="I6656" s="141"/>
      <c r="J6656" s="141"/>
      <c r="K6656" s="141"/>
    </row>
    <row r="6657" spans="1:11" x14ac:dyDescent="0.25">
      <c r="A6657" s="148"/>
      <c r="B6657" s="148"/>
      <c r="C6657" s="148"/>
      <c r="D6657" s="148"/>
      <c r="E6657" s="141"/>
      <c r="F6657" s="141"/>
      <c r="G6657" s="141"/>
      <c r="H6657" s="141"/>
      <c r="I6657" s="141"/>
      <c r="J6657" s="141"/>
      <c r="K6657" s="141"/>
    </row>
    <row r="6658" spans="1:11" x14ac:dyDescent="0.25">
      <c r="A6658" s="148"/>
      <c r="B6658" s="148"/>
      <c r="C6658" s="148"/>
      <c r="D6658" s="148"/>
      <c r="E6658" s="141"/>
      <c r="F6658" s="141"/>
      <c r="G6658" s="141"/>
      <c r="H6658" s="141"/>
      <c r="I6658" s="141"/>
      <c r="J6658" s="141"/>
      <c r="K6658" s="141"/>
    </row>
    <row r="6659" spans="1:11" x14ac:dyDescent="0.25">
      <c r="A6659" s="148"/>
      <c r="B6659" s="148"/>
      <c r="C6659" s="148"/>
      <c r="D6659" s="148"/>
      <c r="E6659" s="141"/>
      <c r="F6659" s="141"/>
      <c r="G6659" s="141"/>
      <c r="H6659" s="141"/>
      <c r="I6659" s="141"/>
      <c r="J6659" s="141"/>
      <c r="K6659" s="141"/>
    </row>
    <row r="6660" spans="1:11" x14ac:dyDescent="0.25">
      <c r="A6660" s="148"/>
      <c r="B6660" s="148"/>
      <c r="C6660" s="148"/>
      <c r="D6660" s="148"/>
      <c r="E6660" s="141"/>
      <c r="F6660" s="141"/>
      <c r="G6660" s="141"/>
      <c r="H6660" s="141"/>
      <c r="I6660" s="141"/>
      <c r="J6660" s="141"/>
      <c r="K6660" s="141"/>
    </row>
    <row r="6661" spans="1:11" x14ac:dyDescent="0.25">
      <c r="A6661" s="148"/>
      <c r="B6661" s="148"/>
      <c r="C6661" s="148"/>
      <c r="D6661" s="148"/>
      <c r="E6661" s="141"/>
      <c r="F6661" s="141"/>
      <c r="G6661" s="141"/>
      <c r="H6661" s="141"/>
      <c r="I6661" s="141"/>
      <c r="J6661" s="141"/>
      <c r="K6661" s="141"/>
    </row>
    <row r="6662" spans="1:11" x14ac:dyDescent="0.25">
      <c r="A6662" s="148"/>
      <c r="B6662" s="148"/>
      <c r="C6662" s="148"/>
      <c r="D6662" s="148"/>
      <c r="E6662" s="141"/>
      <c r="F6662" s="141"/>
      <c r="G6662" s="141"/>
      <c r="H6662" s="141"/>
      <c r="I6662" s="141"/>
      <c r="J6662" s="141"/>
      <c r="K6662" s="141"/>
    </row>
    <row r="6663" spans="1:11" x14ac:dyDescent="0.25">
      <c r="A6663" s="148"/>
      <c r="B6663" s="148"/>
      <c r="C6663" s="148"/>
      <c r="D6663" s="148"/>
      <c r="E6663" s="141"/>
      <c r="F6663" s="141"/>
      <c r="G6663" s="141"/>
      <c r="H6663" s="141"/>
      <c r="I6663" s="141"/>
      <c r="J6663" s="141"/>
      <c r="K6663" s="141"/>
    </row>
    <row r="6664" spans="1:11" x14ac:dyDescent="0.25">
      <c r="A6664" s="148"/>
      <c r="B6664" s="148"/>
      <c r="C6664" s="148"/>
      <c r="D6664" s="148"/>
      <c r="E6664" s="141"/>
      <c r="F6664" s="141"/>
      <c r="G6664" s="141"/>
      <c r="H6664" s="141"/>
      <c r="I6664" s="141"/>
      <c r="J6664" s="141"/>
      <c r="K6664" s="141"/>
    </row>
    <row r="6665" spans="1:11" x14ac:dyDescent="0.25">
      <c r="A6665" s="148"/>
      <c r="B6665" s="148"/>
      <c r="C6665" s="148"/>
      <c r="D6665" s="148"/>
      <c r="E6665" s="141"/>
      <c r="F6665" s="141"/>
      <c r="G6665" s="141"/>
      <c r="H6665" s="141"/>
      <c r="I6665" s="141"/>
      <c r="J6665" s="141"/>
      <c r="K6665" s="141"/>
    </row>
    <row r="6666" spans="1:11" x14ac:dyDescent="0.25">
      <c r="A6666" s="148"/>
      <c r="B6666" s="148"/>
      <c r="C6666" s="148"/>
      <c r="D6666" s="148"/>
      <c r="E6666" s="141"/>
      <c r="F6666" s="141"/>
      <c r="G6666" s="141"/>
      <c r="H6666" s="141"/>
      <c r="I6666" s="141"/>
      <c r="J6666" s="141"/>
      <c r="K6666" s="141"/>
    </row>
    <row r="6667" spans="1:11" x14ac:dyDescent="0.25">
      <c r="A6667" s="148"/>
      <c r="B6667" s="148"/>
      <c r="C6667" s="148"/>
      <c r="D6667" s="148"/>
      <c r="E6667" s="141"/>
      <c r="F6667" s="141"/>
      <c r="G6667" s="141"/>
      <c r="H6667" s="141"/>
      <c r="I6667" s="141"/>
      <c r="J6667" s="141"/>
      <c r="K6667" s="141"/>
    </row>
    <row r="6668" spans="1:11" x14ac:dyDescent="0.25">
      <c r="A6668" s="148"/>
      <c r="B6668" s="148"/>
      <c r="C6668" s="148"/>
      <c r="D6668" s="148"/>
      <c r="E6668" s="141"/>
      <c r="F6668" s="141"/>
      <c r="G6668" s="141"/>
      <c r="H6668" s="141"/>
      <c r="I6668" s="141"/>
      <c r="J6668" s="141"/>
      <c r="K6668" s="141"/>
    </row>
    <row r="6669" spans="1:11" x14ac:dyDescent="0.25">
      <c r="A6669" s="148"/>
      <c r="B6669" s="148"/>
      <c r="C6669" s="148"/>
      <c r="D6669" s="148"/>
      <c r="E6669" s="141"/>
      <c r="F6669" s="141"/>
      <c r="G6669" s="141"/>
      <c r="H6669" s="141"/>
      <c r="I6669" s="141"/>
      <c r="J6669" s="141"/>
      <c r="K6669" s="141"/>
    </row>
    <row r="6670" spans="1:11" x14ac:dyDescent="0.25">
      <c r="A6670" s="148"/>
      <c r="B6670" s="148"/>
      <c r="C6670" s="148"/>
      <c r="D6670" s="148"/>
      <c r="E6670" s="141"/>
      <c r="F6670" s="141"/>
      <c r="G6670" s="141"/>
      <c r="H6670" s="141"/>
      <c r="I6670" s="141"/>
      <c r="J6670" s="141"/>
      <c r="K6670" s="141"/>
    </row>
    <row r="6671" spans="1:11" x14ac:dyDescent="0.25">
      <c r="A6671" s="148"/>
      <c r="B6671" s="148"/>
      <c r="C6671" s="148"/>
      <c r="D6671" s="148"/>
      <c r="E6671" s="141"/>
      <c r="F6671" s="141"/>
      <c r="G6671" s="141"/>
      <c r="H6671" s="141"/>
      <c r="I6671" s="141"/>
      <c r="J6671" s="141"/>
      <c r="K6671" s="141"/>
    </row>
    <row r="6672" spans="1:11" x14ac:dyDescent="0.25">
      <c r="A6672" s="148"/>
      <c r="B6672" s="148"/>
      <c r="C6672" s="148"/>
      <c r="D6672" s="148"/>
      <c r="E6672" s="141"/>
      <c r="F6672" s="141"/>
      <c r="G6672" s="141"/>
      <c r="H6672" s="141"/>
      <c r="I6672" s="141"/>
      <c r="J6672" s="141"/>
      <c r="K6672" s="141"/>
    </row>
    <row r="6673" spans="1:11" x14ac:dyDescent="0.25">
      <c r="A6673" s="148"/>
      <c r="B6673" s="148"/>
      <c r="C6673" s="148"/>
      <c r="D6673" s="148"/>
      <c r="E6673" s="141"/>
      <c r="F6673" s="141"/>
      <c r="G6673" s="141"/>
      <c r="H6673" s="141"/>
      <c r="I6673" s="141"/>
      <c r="J6673" s="141"/>
      <c r="K6673" s="141"/>
    </row>
    <row r="6674" spans="1:11" x14ac:dyDescent="0.25">
      <c r="A6674" s="148"/>
      <c r="B6674" s="148"/>
      <c r="C6674" s="148"/>
      <c r="D6674" s="148"/>
      <c r="E6674" s="141"/>
      <c r="F6674" s="141"/>
      <c r="G6674" s="141"/>
      <c r="H6674" s="141"/>
      <c r="I6674" s="141"/>
      <c r="J6674" s="141"/>
      <c r="K6674" s="141"/>
    </row>
    <row r="6675" spans="1:11" x14ac:dyDescent="0.25">
      <c r="A6675" s="148"/>
      <c r="B6675" s="148"/>
      <c r="C6675" s="148"/>
      <c r="D6675" s="148"/>
      <c r="E6675" s="141"/>
      <c r="F6675" s="141"/>
      <c r="G6675" s="141"/>
      <c r="H6675" s="141"/>
      <c r="I6675" s="141"/>
      <c r="J6675" s="141"/>
      <c r="K6675" s="141"/>
    </row>
    <row r="6676" spans="1:11" x14ac:dyDescent="0.25">
      <c r="A6676" s="148"/>
      <c r="B6676" s="148"/>
      <c r="C6676" s="148"/>
      <c r="D6676" s="148"/>
      <c r="E6676" s="141"/>
      <c r="F6676" s="141"/>
      <c r="G6676" s="141"/>
      <c r="H6676" s="141"/>
      <c r="I6676" s="141"/>
      <c r="J6676" s="141"/>
      <c r="K6676" s="141"/>
    </row>
    <row r="6677" spans="1:11" x14ac:dyDescent="0.25">
      <c r="A6677" s="148"/>
      <c r="B6677" s="148"/>
      <c r="C6677" s="148"/>
      <c r="D6677" s="148"/>
      <c r="E6677" s="141"/>
      <c r="F6677" s="141"/>
      <c r="G6677" s="141"/>
      <c r="H6677" s="141"/>
      <c r="I6677" s="141"/>
      <c r="J6677" s="141"/>
      <c r="K6677" s="141"/>
    </row>
    <row r="6678" spans="1:11" x14ac:dyDescent="0.25">
      <c r="A6678" s="148"/>
      <c r="B6678" s="148"/>
      <c r="C6678" s="148"/>
      <c r="D6678" s="148"/>
      <c r="E6678" s="141"/>
      <c r="F6678" s="141"/>
      <c r="G6678" s="141"/>
      <c r="H6678" s="141"/>
      <c r="I6678" s="141"/>
      <c r="J6678" s="141"/>
      <c r="K6678" s="141"/>
    </row>
    <row r="6679" spans="1:11" x14ac:dyDescent="0.25">
      <c r="A6679" s="148"/>
      <c r="B6679" s="148"/>
      <c r="C6679" s="148"/>
      <c r="D6679" s="148"/>
      <c r="E6679" s="141"/>
      <c r="F6679" s="141"/>
      <c r="G6679" s="141"/>
      <c r="H6679" s="141"/>
      <c r="I6679" s="141"/>
      <c r="J6679" s="141"/>
      <c r="K6679" s="141"/>
    </row>
    <row r="6680" spans="1:11" x14ac:dyDescent="0.25">
      <c r="A6680" s="148"/>
      <c r="B6680" s="148"/>
      <c r="C6680" s="148"/>
      <c r="D6680" s="148"/>
      <c r="E6680" s="141"/>
      <c r="F6680" s="141"/>
      <c r="G6680" s="141"/>
      <c r="H6680" s="141"/>
      <c r="I6680" s="141"/>
      <c r="J6680" s="141"/>
      <c r="K6680" s="141"/>
    </row>
    <row r="6681" spans="1:11" x14ac:dyDescent="0.25">
      <c r="A6681" s="148"/>
      <c r="B6681" s="148"/>
      <c r="C6681" s="148"/>
      <c r="D6681" s="148"/>
      <c r="E6681" s="141"/>
      <c r="F6681" s="141"/>
      <c r="G6681" s="141"/>
      <c r="H6681" s="141"/>
      <c r="I6681" s="141"/>
      <c r="J6681" s="141"/>
      <c r="K6681" s="141"/>
    </row>
    <row r="6682" spans="1:11" x14ac:dyDescent="0.25">
      <c r="A6682" s="148"/>
      <c r="B6682" s="148"/>
      <c r="C6682" s="148"/>
      <c r="D6682" s="148"/>
      <c r="E6682" s="141"/>
      <c r="F6682" s="141"/>
      <c r="G6682" s="141"/>
      <c r="H6682" s="141"/>
      <c r="I6682" s="141"/>
      <c r="J6682" s="141"/>
      <c r="K6682" s="141"/>
    </row>
    <row r="6683" spans="1:11" x14ac:dyDescent="0.25">
      <c r="A6683" s="148"/>
      <c r="B6683" s="148"/>
      <c r="C6683" s="148"/>
      <c r="D6683" s="148"/>
      <c r="E6683" s="141"/>
      <c r="F6683" s="141"/>
      <c r="G6683" s="141"/>
      <c r="H6683" s="141"/>
      <c r="I6683" s="141"/>
      <c r="J6683" s="141"/>
      <c r="K6683" s="141"/>
    </row>
    <row r="6684" spans="1:11" x14ac:dyDescent="0.25">
      <c r="A6684" s="148"/>
      <c r="B6684" s="148"/>
      <c r="C6684" s="148"/>
      <c r="D6684" s="148"/>
      <c r="E6684" s="141"/>
      <c r="F6684" s="141"/>
      <c r="G6684" s="141"/>
      <c r="H6684" s="141"/>
      <c r="I6684" s="141"/>
      <c r="J6684" s="141"/>
      <c r="K6684" s="141"/>
    </row>
    <row r="6685" spans="1:11" x14ac:dyDescent="0.25">
      <c r="A6685" s="148"/>
      <c r="B6685" s="148"/>
      <c r="C6685" s="148"/>
      <c r="D6685" s="148"/>
      <c r="E6685" s="141"/>
      <c r="F6685" s="141"/>
      <c r="G6685" s="141"/>
      <c r="H6685" s="141"/>
      <c r="I6685" s="141"/>
      <c r="J6685" s="141"/>
      <c r="K6685" s="141"/>
    </row>
    <row r="6686" spans="1:11" x14ac:dyDescent="0.25">
      <c r="A6686" s="148"/>
      <c r="B6686" s="148"/>
      <c r="C6686" s="148"/>
      <c r="D6686" s="148"/>
      <c r="E6686" s="141"/>
      <c r="F6686" s="141"/>
      <c r="G6686" s="141"/>
      <c r="H6686" s="141"/>
      <c r="I6686" s="141"/>
      <c r="J6686" s="141"/>
      <c r="K6686" s="141"/>
    </row>
    <row r="6687" spans="1:11" x14ac:dyDescent="0.25">
      <c r="A6687" s="148"/>
      <c r="B6687" s="148"/>
      <c r="C6687" s="148"/>
      <c r="D6687" s="148"/>
      <c r="E6687" s="141"/>
      <c r="F6687" s="141"/>
      <c r="G6687" s="141"/>
      <c r="H6687" s="141"/>
      <c r="I6687" s="141"/>
      <c r="J6687" s="141"/>
      <c r="K6687" s="141"/>
    </row>
    <row r="6688" spans="1:11" x14ac:dyDescent="0.25">
      <c r="A6688" s="148"/>
      <c r="B6688" s="148"/>
      <c r="C6688" s="148"/>
      <c r="D6688" s="148"/>
      <c r="E6688" s="141"/>
      <c r="F6688" s="141"/>
      <c r="G6688" s="141"/>
      <c r="H6688" s="141"/>
      <c r="I6688" s="141"/>
      <c r="J6688" s="141"/>
      <c r="K6688" s="141"/>
    </row>
    <row r="6689" spans="1:11" x14ac:dyDescent="0.25">
      <c r="A6689" s="148"/>
      <c r="B6689" s="148"/>
      <c r="C6689" s="148"/>
      <c r="D6689" s="148"/>
      <c r="E6689" s="141"/>
      <c r="F6689" s="141"/>
      <c r="G6689" s="141"/>
      <c r="H6689" s="141"/>
      <c r="I6689" s="141"/>
      <c r="J6689" s="141"/>
      <c r="K6689" s="141"/>
    </row>
    <row r="6690" spans="1:11" x14ac:dyDescent="0.25">
      <c r="A6690" s="148"/>
      <c r="B6690" s="148"/>
      <c r="C6690" s="148"/>
      <c r="D6690" s="148"/>
      <c r="E6690" s="141"/>
      <c r="F6690" s="141"/>
      <c r="G6690" s="141"/>
      <c r="H6690" s="141"/>
      <c r="I6690" s="141"/>
      <c r="J6690" s="141"/>
      <c r="K6690" s="141"/>
    </row>
    <row r="6691" spans="1:11" x14ac:dyDescent="0.25">
      <c r="A6691" s="148"/>
      <c r="B6691" s="148"/>
      <c r="C6691" s="148"/>
      <c r="D6691" s="148"/>
      <c r="E6691" s="141"/>
      <c r="F6691" s="141"/>
      <c r="G6691" s="141"/>
      <c r="H6691" s="141"/>
      <c r="I6691" s="141"/>
      <c r="J6691" s="141"/>
      <c r="K6691" s="141"/>
    </row>
    <row r="6692" spans="1:11" x14ac:dyDescent="0.25">
      <c r="A6692" s="148"/>
      <c r="B6692" s="148"/>
      <c r="C6692" s="148"/>
      <c r="D6692" s="148"/>
      <c r="E6692" s="141"/>
      <c r="F6692" s="141"/>
      <c r="G6692" s="141"/>
      <c r="H6692" s="141"/>
      <c r="I6692" s="141"/>
      <c r="J6692" s="141"/>
      <c r="K6692" s="141"/>
    </row>
    <row r="6693" spans="1:11" x14ac:dyDescent="0.25">
      <c r="A6693" s="148"/>
      <c r="B6693" s="148"/>
      <c r="C6693" s="148"/>
      <c r="D6693" s="148"/>
      <c r="E6693" s="141"/>
      <c r="F6693" s="141"/>
      <c r="G6693" s="141"/>
      <c r="H6693" s="141"/>
      <c r="I6693" s="141"/>
      <c r="J6693" s="141"/>
      <c r="K6693" s="141"/>
    </row>
    <row r="6694" spans="1:11" x14ac:dyDescent="0.25">
      <c r="A6694" s="148"/>
      <c r="B6694" s="148"/>
      <c r="C6694" s="148"/>
      <c r="D6694" s="148"/>
      <c r="E6694" s="141"/>
      <c r="F6694" s="141"/>
      <c r="G6694" s="141"/>
      <c r="H6694" s="141"/>
      <c r="I6694" s="141"/>
      <c r="J6694" s="141"/>
      <c r="K6694" s="141"/>
    </row>
    <row r="6695" spans="1:11" x14ac:dyDescent="0.25">
      <c r="A6695" s="148"/>
      <c r="B6695" s="148"/>
      <c r="C6695" s="148"/>
      <c r="D6695" s="148"/>
      <c r="E6695" s="141"/>
      <c r="F6695" s="141"/>
      <c r="G6695" s="141"/>
      <c r="H6695" s="141"/>
      <c r="I6695" s="141"/>
      <c r="J6695" s="141"/>
      <c r="K6695" s="141"/>
    </row>
    <row r="6696" spans="1:11" x14ac:dyDescent="0.25">
      <c r="A6696" s="148"/>
      <c r="B6696" s="148"/>
      <c r="C6696" s="148"/>
      <c r="D6696" s="148"/>
      <c r="E6696" s="141"/>
      <c r="F6696" s="141"/>
      <c r="G6696" s="141"/>
      <c r="H6696" s="141"/>
      <c r="I6696" s="141"/>
      <c r="J6696" s="141"/>
      <c r="K6696" s="141"/>
    </row>
    <row r="6697" spans="1:11" x14ac:dyDescent="0.25">
      <c r="A6697" s="148"/>
      <c r="B6697" s="148"/>
      <c r="C6697" s="148"/>
      <c r="D6697" s="148"/>
      <c r="E6697" s="141"/>
      <c r="F6697" s="141"/>
      <c r="G6697" s="141"/>
      <c r="H6697" s="141"/>
      <c r="I6697" s="141"/>
      <c r="J6697" s="141"/>
      <c r="K6697" s="141"/>
    </row>
    <row r="6698" spans="1:11" x14ac:dyDescent="0.25">
      <c r="A6698" s="148"/>
      <c r="B6698" s="148"/>
      <c r="C6698" s="148"/>
      <c r="D6698" s="148"/>
      <c r="E6698" s="141"/>
      <c r="F6698" s="141"/>
      <c r="G6698" s="141"/>
      <c r="H6698" s="141"/>
      <c r="I6698" s="141"/>
      <c r="J6698" s="141"/>
      <c r="K6698" s="141"/>
    </row>
    <row r="6699" spans="1:11" x14ac:dyDescent="0.25">
      <c r="A6699" s="148"/>
      <c r="B6699" s="148"/>
      <c r="C6699" s="148"/>
      <c r="D6699" s="148"/>
      <c r="E6699" s="141"/>
      <c r="F6699" s="141"/>
      <c r="G6699" s="141"/>
      <c r="H6699" s="141"/>
      <c r="I6699" s="141"/>
      <c r="J6699" s="141"/>
      <c r="K6699" s="141"/>
    </row>
    <row r="6700" spans="1:11" x14ac:dyDescent="0.25">
      <c r="A6700" s="148"/>
      <c r="B6700" s="148"/>
      <c r="C6700" s="148"/>
      <c r="D6700" s="148"/>
      <c r="E6700" s="141"/>
      <c r="F6700" s="141"/>
      <c r="G6700" s="141"/>
      <c r="H6700" s="141"/>
      <c r="I6700" s="141"/>
      <c r="J6700" s="141"/>
      <c r="K6700" s="141"/>
    </row>
    <row r="6701" spans="1:11" x14ac:dyDescent="0.25">
      <c r="A6701" s="148"/>
      <c r="B6701" s="148"/>
      <c r="C6701" s="148"/>
      <c r="D6701" s="148"/>
      <c r="E6701" s="141"/>
      <c r="F6701" s="141"/>
      <c r="G6701" s="141"/>
      <c r="H6701" s="141"/>
      <c r="I6701" s="141"/>
      <c r="J6701" s="141"/>
      <c r="K6701" s="141"/>
    </row>
    <row r="6702" spans="1:11" x14ac:dyDescent="0.25">
      <c r="A6702" s="148"/>
      <c r="B6702" s="148"/>
      <c r="C6702" s="148"/>
      <c r="D6702" s="148"/>
      <c r="E6702" s="141"/>
      <c r="F6702" s="141"/>
      <c r="G6702" s="141"/>
      <c r="H6702" s="141"/>
      <c r="I6702" s="141"/>
      <c r="J6702" s="141"/>
      <c r="K6702" s="141"/>
    </row>
    <row r="6703" spans="1:11" x14ac:dyDescent="0.25">
      <c r="A6703" s="148"/>
      <c r="B6703" s="148"/>
      <c r="C6703" s="148"/>
      <c r="D6703" s="148"/>
      <c r="E6703" s="141"/>
      <c r="F6703" s="141"/>
      <c r="G6703" s="141"/>
      <c r="H6703" s="141"/>
      <c r="I6703" s="141"/>
      <c r="J6703" s="141"/>
      <c r="K6703" s="141"/>
    </row>
    <row r="6704" spans="1:11" x14ac:dyDescent="0.25">
      <c r="A6704" s="148"/>
      <c r="B6704" s="148"/>
      <c r="C6704" s="148"/>
      <c r="D6704" s="148"/>
      <c r="E6704" s="141"/>
      <c r="F6704" s="141"/>
      <c r="G6704" s="141"/>
      <c r="H6704" s="141"/>
      <c r="I6704" s="141"/>
      <c r="J6704" s="141"/>
      <c r="K6704" s="141"/>
    </row>
    <row r="6705" spans="1:11" x14ac:dyDescent="0.25">
      <c r="A6705" s="148"/>
      <c r="B6705" s="148"/>
      <c r="C6705" s="148"/>
      <c r="D6705" s="148"/>
      <c r="E6705" s="141"/>
      <c r="F6705" s="141"/>
      <c r="G6705" s="141"/>
      <c r="H6705" s="141"/>
      <c r="I6705" s="141"/>
      <c r="J6705" s="141"/>
      <c r="K6705" s="141"/>
    </row>
    <row r="6706" spans="1:11" x14ac:dyDescent="0.25">
      <c r="A6706" s="148"/>
      <c r="B6706" s="148"/>
      <c r="C6706" s="148"/>
      <c r="D6706" s="148"/>
      <c r="E6706" s="141"/>
      <c r="F6706" s="141"/>
      <c r="G6706" s="141"/>
      <c r="H6706" s="141"/>
      <c r="I6706" s="141"/>
      <c r="J6706" s="141"/>
      <c r="K6706" s="141"/>
    </row>
    <row r="6707" spans="1:11" x14ac:dyDescent="0.25">
      <c r="A6707" s="148"/>
      <c r="B6707" s="148"/>
      <c r="C6707" s="148"/>
      <c r="D6707" s="148"/>
      <c r="E6707" s="141"/>
      <c r="F6707" s="141"/>
      <c r="G6707" s="141"/>
      <c r="H6707" s="141"/>
      <c r="I6707" s="141"/>
      <c r="J6707" s="141"/>
      <c r="K6707" s="141"/>
    </row>
    <row r="6708" spans="1:11" x14ac:dyDescent="0.25">
      <c r="A6708" s="148"/>
      <c r="B6708" s="148"/>
      <c r="C6708" s="148"/>
      <c r="D6708" s="148"/>
      <c r="E6708" s="141"/>
      <c r="F6708" s="141"/>
      <c r="G6708" s="141"/>
      <c r="H6708" s="141"/>
      <c r="I6708" s="141"/>
      <c r="J6708" s="141"/>
      <c r="K6708" s="141"/>
    </row>
    <row r="6709" spans="1:11" x14ac:dyDescent="0.25">
      <c r="A6709" s="148"/>
      <c r="B6709" s="148"/>
      <c r="C6709" s="148"/>
      <c r="D6709" s="148"/>
      <c r="E6709" s="141"/>
      <c r="F6709" s="141"/>
      <c r="G6709" s="141"/>
      <c r="H6709" s="141"/>
      <c r="I6709" s="141"/>
      <c r="J6709" s="141"/>
      <c r="K6709" s="141"/>
    </row>
    <row r="6710" spans="1:11" x14ac:dyDescent="0.25">
      <c r="A6710" s="148"/>
      <c r="B6710" s="148"/>
      <c r="C6710" s="148"/>
      <c r="D6710" s="148"/>
      <c r="E6710" s="141"/>
      <c r="F6710" s="141"/>
      <c r="G6710" s="141"/>
      <c r="H6710" s="141"/>
      <c r="I6710" s="141"/>
      <c r="J6710" s="141"/>
      <c r="K6710" s="141"/>
    </row>
    <row r="6711" spans="1:11" x14ac:dyDescent="0.25">
      <c r="A6711" s="148"/>
      <c r="B6711" s="148"/>
      <c r="C6711" s="148"/>
      <c r="D6711" s="148"/>
      <c r="E6711" s="141"/>
      <c r="F6711" s="141"/>
      <c r="G6711" s="141"/>
      <c r="H6711" s="141"/>
      <c r="I6711" s="141"/>
      <c r="J6711" s="141"/>
      <c r="K6711" s="141"/>
    </row>
    <row r="6712" spans="1:11" x14ac:dyDescent="0.25">
      <c r="A6712" s="148"/>
      <c r="B6712" s="148"/>
      <c r="C6712" s="148"/>
      <c r="D6712" s="148"/>
      <c r="E6712" s="141"/>
      <c r="F6712" s="141"/>
      <c r="G6712" s="141"/>
      <c r="H6712" s="141"/>
      <c r="I6712" s="141"/>
      <c r="J6712" s="141"/>
      <c r="K6712" s="141"/>
    </row>
    <row r="6713" spans="1:11" x14ac:dyDescent="0.25">
      <c r="A6713" s="148"/>
      <c r="B6713" s="148"/>
      <c r="C6713" s="148"/>
      <c r="D6713" s="148"/>
      <c r="E6713" s="141"/>
      <c r="F6713" s="141"/>
      <c r="G6713" s="141"/>
      <c r="H6713" s="141"/>
      <c r="I6713" s="141"/>
      <c r="J6713" s="141"/>
      <c r="K6713" s="141"/>
    </row>
    <row r="6714" spans="1:11" x14ac:dyDescent="0.25">
      <c r="A6714" s="148"/>
      <c r="B6714" s="148"/>
      <c r="C6714" s="148"/>
      <c r="D6714" s="148"/>
      <c r="E6714" s="141"/>
      <c r="F6714" s="141"/>
      <c r="G6714" s="141"/>
      <c r="H6714" s="141"/>
      <c r="I6714" s="141"/>
      <c r="J6714" s="141"/>
      <c r="K6714" s="141"/>
    </row>
    <row r="6715" spans="1:11" x14ac:dyDescent="0.25">
      <c r="A6715" s="148"/>
      <c r="B6715" s="148"/>
      <c r="C6715" s="148"/>
      <c r="D6715" s="148"/>
      <c r="E6715" s="141"/>
      <c r="F6715" s="141"/>
      <c r="G6715" s="141"/>
      <c r="H6715" s="141"/>
      <c r="I6715" s="141"/>
      <c r="J6715" s="141"/>
      <c r="K6715" s="141"/>
    </row>
    <row r="6716" spans="1:11" x14ac:dyDescent="0.25">
      <c r="A6716" s="148"/>
      <c r="B6716" s="148"/>
      <c r="C6716" s="148"/>
      <c r="D6716" s="148"/>
      <c r="E6716" s="141"/>
      <c r="F6716" s="141"/>
      <c r="G6716" s="141"/>
      <c r="H6716" s="141"/>
      <c r="I6716" s="141"/>
      <c r="J6716" s="141"/>
      <c r="K6716" s="141"/>
    </row>
    <row r="6717" spans="1:11" x14ac:dyDescent="0.25">
      <c r="A6717" s="148"/>
      <c r="B6717" s="148"/>
      <c r="C6717" s="148"/>
      <c r="D6717" s="148"/>
      <c r="E6717" s="141"/>
      <c r="F6717" s="141"/>
      <c r="G6717" s="141"/>
      <c r="H6717" s="141"/>
      <c r="I6717" s="141"/>
      <c r="J6717" s="141"/>
      <c r="K6717" s="141"/>
    </row>
    <row r="6718" spans="1:11" x14ac:dyDescent="0.25">
      <c r="A6718" s="148"/>
      <c r="B6718" s="148"/>
      <c r="C6718" s="148"/>
      <c r="D6718" s="148"/>
      <c r="E6718" s="141"/>
      <c r="F6718" s="141"/>
      <c r="G6718" s="141"/>
      <c r="H6718" s="141"/>
      <c r="I6718" s="141"/>
      <c r="J6718" s="141"/>
      <c r="K6718" s="141"/>
    </row>
    <row r="6719" spans="1:11" x14ac:dyDescent="0.25">
      <c r="A6719" s="148"/>
      <c r="B6719" s="148"/>
      <c r="C6719" s="148"/>
      <c r="D6719" s="148"/>
      <c r="E6719" s="141"/>
      <c r="F6719" s="141"/>
      <c r="G6719" s="141"/>
      <c r="H6719" s="141"/>
      <c r="I6719" s="141"/>
      <c r="J6719" s="141"/>
      <c r="K6719" s="141"/>
    </row>
    <row r="6720" spans="1:11" x14ac:dyDescent="0.25">
      <c r="A6720" s="148"/>
      <c r="B6720" s="148"/>
      <c r="C6720" s="148"/>
      <c r="D6720" s="148"/>
      <c r="E6720" s="141"/>
      <c r="F6720" s="141"/>
      <c r="G6720" s="141"/>
      <c r="H6720" s="141"/>
      <c r="I6720" s="141"/>
      <c r="J6720" s="141"/>
      <c r="K6720" s="141"/>
    </row>
    <row r="6721" spans="1:11" x14ac:dyDescent="0.25">
      <c r="A6721" s="148"/>
      <c r="B6721" s="148"/>
      <c r="C6721" s="148"/>
      <c r="D6721" s="148"/>
      <c r="E6721" s="141"/>
      <c r="F6721" s="141"/>
      <c r="G6721" s="141"/>
      <c r="H6721" s="141"/>
      <c r="I6721" s="141"/>
      <c r="J6721" s="141"/>
      <c r="K6721" s="141"/>
    </row>
    <row r="6722" spans="1:11" x14ac:dyDescent="0.25">
      <c r="A6722" s="148"/>
      <c r="B6722" s="148"/>
      <c r="C6722" s="148"/>
      <c r="D6722" s="148"/>
      <c r="E6722" s="141"/>
      <c r="F6722" s="141"/>
      <c r="G6722" s="141"/>
      <c r="H6722" s="141"/>
      <c r="I6722" s="141"/>
      <c r="J6722" s="141"/>
      <c r="K6722" s="141"/>
    </row>
    <row r="6723" spans="1:11" x14ac:dyDescent="0.25">
      <c r="A6723" s="148"/>
      <c r="B6723" s="148"/>
      <c r="C6723" s="148"/>
      <c r="D6723" s="148"/>
      <c r="E6723" s="141"/>
      <c r="F6723" s="141"/>
      <c r="G6723" s="141"/>
      <c r="H6723" s="141"/>
      <c r="I6723" s="141"/>
      <c r="J6723" s="141"/>
      <c r="K6723" s="141"/>
    </row>
    <row r="6724" spans="1:11" x14ac:dyDescent="0.25">
      <c r="A6724" s="148"/>
      <c r="B6724" s="148"/>
      <c r="C6724" s="148"/>
      <c r="D6724" s="148"/>
      <c r="E6724" s="141"/>
      <c r="F6724" s="141"/>
      <c r="G6724" s="141"/>
      <c r="H6724" s="141"/>
      <c r="I6724" s="141"/>
      <c r="J6724" s="141"/>
      <c r="K6724" s="141"/>
    </row>
    <row r="6725" spans="1:11" x14ac:dyDescent="0.25">
      <c r="A6725" s="148"/>
      <c r="B6725" s="148"/>
      <c r="C6725" s="148"/>
      <c r="D6725" s="148"/>
      <c r="E6725" s="141"/>
      <c r="F6725" s="141"/>
      <c r="G6725" s="141"/>
      <c r="H6725" s="141"/>
      <c r="I6725" s="141"/>
      <c r="J6725" s="141"/>
      <c r="K6725" s="141"/>
    </row>
    <row r="6726" spans="1:11" x14ac:dyDescent="0.25">
      <c r="A6726" s="148"/>
      <c r="B6726" s="148"/>
      <c r="C6726" s="148"/>
      <c r="D6726" s="148"/>
      <c r="E6726" s="141"/>
      <c r="F6726" s="141"/>
      <c r="G6726" s="141"/>
      <c r="H6726" s="141"/>
      <c r="I6726" s="141"/>
      <c r="J6726" s="141"/>
      <c r="K6726" s="141"/>
    </row>
    <row r="6727" spans="1:11" x14ac:dyDescent="0.25">
      <c r="A6727" s="148"/>
      <c r="B6727" s="148"/>
      <c r="C6727" s="148"/>
      <c r="D6727" s="148"/>
      <c r="E6727" s="141"/>
      <c r="F6727" s="141"/>
      <c r="G6727" s="141"/>
      <c r="H6727" s="141"/>
      <c r="I6727" s="141"/>
      <c r="J6727" s="141"/>
      <c r="K6727" s="141"/>
    </row>
    <row r="6728" spans="1:11" x14ac:dyDescent="0.25">
      <c r="A6728" s="148"/>
      <c r="B6728" s="148"/>
      <c r="C6728" s="148"/>
      <c r="D6728" s="148"/>
      <c r="E6728" s="141"/>
      <c r="F6728" s="141"/>
      <c r="G6728" s="141"/>
      <c r="H6728" s="141"/>
      <c r="I6728" s="141"/>
      <c r="J6728" s="141"/>
      <c r="K6728" s="141"/>
    </row>
    <row r="6729" spans="1:11" x14ac:dyDescent="0.25">
      <c r="A6729" s="148"/>
      <c r="B6729" s="148"/>
      <c r="C6729" s="148"/>
      <c r="D6729" s="148"/>
      <c r="E6729" s="141"/>
      <c r="F6729" s="141"/>
      <c r="G6729" s="141"/>
      <c r="H6729" s="141"/>
      <c r="I6729" s="141"/>
      <c r="J6729" s="141"/>
      <c r="K6729" s="141"/>
    </row>
    <row r="6730" spans="1:11" x14ac:dyDescent="0.25">
      <c r="A6730" s="148"/>
      <c r="B6730" s="148"/>
      <c r="C6730" s="148"/>
      <c r="D6730" s="148"/>
      <c r="E6730" s="141"/>
      <c r="F6730" s="141"/>
      <c r="G6730" s="141"/>
      <c r="H6730" s="141"/>
      <c r="I6730" s="141"/>
      <c r="J6730" s="141"/>
      <c r="K6730" s="141"/>
    </row>
    <row r="6731" spans="1:11" x14ac:dyDescent="0.25">
      <c r="A6731" s="148"/>
      <c r="B6731" s="148"/>
      <c r="C6731" s="148"/>
      <c r="D6731" s="148"/>
      <c r="E6731" s="141"/>
      <c r="F6731" s="141"/>
      <c r="G6731" s="141"/>
      <c r="H6731" s="141"/>
      <c r="I6731" s="141"/>
      <c r="J6731" s="141"/>
      <c r="K6731" s="141"/>
    </row>
    <row r="6732" spans="1:11" x14ac:dyDescent="0.25">
      <c r="A6732" s="148"/>
      <c r="B6732" s="148"/>
      <c r="C6732" s="148"/>
      <c r="D6732" s="148"/>
      <c r="E6732" s="141"/>
      <c r="F6732" s="141"/>
      <c r="G6732" s="141"/>
      <c r="H6732" s="141"/>
      <c r="I6732" s="141"/>
      <c r="J6732" s="141"/>
      <c r="K6732" s="141"/>
    </row>
    <row r="6733" spans="1:11" x14ac:dyDescent="0.25">
      <c r="A6733" s="148"/>
      <c r="B6733" s="148"/>
      <c r="C6733" s="148"/>
      <c r="D6733" s="148"/>
      <c r="E6733" s="141"/>
      <c r="F6733" s="141"/>
      <c r="G6733" s="141"/>
      <c r="H6733" s="141"/>
      <c r="I6733" s="141"/>
      <c r="J6733" s="141"/>
      <c r="K6733" s="141"/>
    </row>
    <row r="6734" spans="1:11" x14ac:dyDescent="0.25">
      <c r="A6734" s="148"/>
      <c r="B6734" s="148"/>
      <c r="C6734" s="148"/>
      <c r="D6734" s="148"/>
      <c r="E6734" s="141"/>
      <c r="F6734" s="141"/>
      <c r="G6734" s="141"/>
      <c r="H6734" s="141"/>
      <c r="I6734" s="141"/>
      <c r="J6734" s="141"/>
      <c r="K6734" s="141"/>
    </row>
    <row r="6735" spans="1:11" x14ac:dyDescent="0.25">
      <c r="A6735" s="148"/>
      <c r="B6735" s="148"/>
      <c r="C6735" s="148"/>
      <c r="D6735" s="148"/>
      <c r="E6735" s="141"/>
      <c r="F6735" s="141"/>
      <c r="G6735" s="141"/>
      <c r="H6735" s="141"/>
      <c r="I6735" s="141"/>
      <c r="J6735" s="141"/>
      <c r="K6735" s="141"/>
    </row>
    <row r="6736" spans="1:11" x14ac:dyDescent="0.25">
      <c r="A6736" s="148"/>
      <c r="B6736" s="148"/>
      <c r="C6736" s="148"/>
      <c r="D6736" s="148"/>
      <c r="E6736" s="141"/>
      <c r="F6736" s="141"/>
      <c r="G6736" s="141"/>
      <c r="H6736" s="141"/>
      <c r="I6736" s="141"/>
      <c r="J6736" s="141"/>
      <c r="K6736" s="141"/>
    </row>
    <row r="6737" spans="1:11" x14ac:dyDescent="0.25">
      <c r="A6737" s="148"/>
      <c r="B6737" s="148"/>
      <c r="C6737" s="148"/>
      <c r="D6737" s="148"/>
      <c r="E6737" s="141"/>
      <c r="F6737" s="141"/>
      <c r="G6737" s="141"/>
      <c r="H6737" s="141"/>
      <c r="I6737" s="141"/>
      <c r="J6737" s="141"/>
      <c r="K6737" s="141"/>
    </row>
    <row r="6738" spans="1:11" x14ac:dyDescent="0.25">
      <c r="A6738" s="148"/>
      <c r="B6738" s="148"/>
      <c r="C6738" s="148"/>
      <c r="D6738" s="148"/>
      <c r="E6738" s="141"/>
      <c r="F6738" s="141"/>
      <c r="G6738" s="141"/>
      <c r="H6738" s="141"/>
      <c r="I6738" s="141"/>
      <c r="J6738" s="141"/>
      <c r="K6738" s="141"/>
    </row>
    <row r="6739" spans="1:11" x14ac:dyDescent="0.25">
      <c r="A6739" s="148"/>
      <c r="B6739" s="148"/>
      <c r="C6739" s="148"/>
      <c r="D6739" s="148"/>
      <c r="E6739" s="141"/>
      <c r="F6739" s="141"/>
      <c r="G6739" s="141"/>
      <c r="H6739" s="141"/>
      <c r="I6739" s="141"/>
      <c r="J6739" s="141"/>
      <c r="K6739" s="141"/>
    </row>
    <row r="6740" spans="1:11" x14ac:dyDescent="0.25">
      <c r="A6740" s="148"/>
      <c r="B6740" s="148"/>
      <c r="C6740" s="148"/>
      <c r="D6740" s="148"/>
      <c r="E6740" s="141"/>
      <c r="F6740" s="141"/>
      <c r="G6740" s="141"/>
      <c r="H6740" s="141"/>
      <c r="I6740" s="141"/>
      <c r="J6740" s="141"/>
      <c r="K6740" s="141"/>
    </row>
    <row r="6741" spans="1:11" x14ac:dyDescent="0.25">
      <c r="A6741" s="148"/>
      <c r="B6741" s="148"/>
      <c r="C6741" s="148"/>
      <c r="D6741" s="148"/>
      <c r="E6741" s="141"/>
      <c r="F6741" s="141"/>
      <c r="G6741" s="141"/>
      <c r="H6741" s="141"/>
      <c r="I6741" s="141"/>
      <c r="J6741" s="141"/>
      <c r="K6741" s="141"/>
    </row>
    <row r="6742" spans="1:11" x14ac:dyDescent="0.25">
      <c r="A6742" s="148"/>
      <c r="B6742" s="148"/>
      <c r="C6742" s="148"/>
      <c r="D6742" s="148"/>
      <c r="E6742" s="141"/>
      <c r="F6742" s="141"/>
      <c r="G6742" s="141"/>
      <c r="H6742" s="141"/>
      <c r="I6742" s="141"/>
      <c r="J6742" s="141"/>
      <c r="K6742" s="141"/>
    </row>
    <row r="6743" spans="1:11" x14ac:dyDescent="0.25">
      <c r="A6743" s="148"/>
      <c r="B6743" s="148"/>
      <c r="C6743" s="148"/>
      <c r="D6743" s="148"/>
      <c r="E6743" s="141"/>
      <c r="F6743" s="141"/>
      <c r="G6743" s="141"/>
      <c r="H6743" s="141"/>
      <c r="I6743" s="141"/>
      <c r="J6743" s="141"/>
      <c r="K6743" s="141"/>
    </row>
    <row r="6744" spans="1:11" x14ac:dyDescent="0.25">
      <c r="A6744" s="148"/>
      <c r="B6744" s="148"/>
      <c r="C6744" s="148"/>
      <c r="D6744" s="148"/>
      <c r="E6744" s="141"/>
      <c r="F6744" s="141"/>
      <c r="G6744" s="141"/>
      <c r="H6744" s="141"/>
      <c r="I6744" s="141"/>
      <c r="J6744" s="141"/>
      <c r="K6744" s="141"/>
    </row>
    <row r="6745" spans="1:11" x14ac:dyDescent="0.25">
      <c r="A6745" s="148"/>
      <c r="B6745" s="148"/>
      <c r="C6745" s="148"/>
      <c r="D6745" s="148"/>
      <c r="E6745" s="141"/>
      <c r="F6745" s="141"/>
      <c r="G6745" s="141"/>
      <c r="H6745" s="141"/>
      <c r="I6745" s="141"/>
      <c r="J6745" s="141"/>
      <c r="K6745" s="141"/>
    </row>
    <row r="6746" spans="1:11" x14ac:dyDescent="0.25">
      <c r="A6746" s="148"/>
      <c r="B6746" s="148"/>
      <c r="C6746" s="148"/>
      <c r="D6746" s="148"/>
      <c r="E6746" s="141"/>
      <c r="F6746" s="141"/>
      <c r="G6746" s="141"/>
      <c r="H6746" s="141"/>
      <c r="I6746" s="141"/>
      <c r="J6746" s="141"/>
      <c r="K6746" s="141"/>
    </row>
    <row r="6747" spans="1:11" x14ac:dyDescent="0.25">
      <c r="A6747" s="148"/>
      <c r="B6747" s="148"/>
      <c r="C6747" s="148"/>
      <c r="D6747" s="148"/>
      <c r="E6747" s="141"/>
      <c r="F6747" s="141"/>
      <c r="G6747" s="141"/>
      <c r="H6747" s="141"/>
      <c r="I6747" s="141"/>
      <c r="J6747" s="141"/>
      <c r="K6747" s="141"/>
    </row>
    <row r="6748" spans="1:11" x14ac:dyDescent="0.25">
      <c r="A6748" s="148"/>
      <c r="B6748" s="148"/>
      <c r="C6748" s="148"/>
      <c r="D6748" s="148"/>
      <c r="E6748" s="141"/>
      <c r="F6748" s="141"/>
      <c r="G6748" s="141"/>
      <c r="H6748" s="141"/>
      <c r="I6748" s="141"/>
      <c r="J6748" s="141"/>
      <c r="K6748" s="141"/>
    </row>
    <row r="6749" spans="1:11" x14ac:dyDescent="0.25">
      <c r="A6749" s="148"/>
      <c r="B6749" s="148"/>
      <c r="C6749" s="148"/>
      <c r="D6749" s="148"/>
      <c r="E6749" s="141"/>
      <c r="F6749" s="141"/>
      <c r="G6749" s="141"/>
      <c r="H6749" s="141"/>
      <c r="I6749" s="141"/>
      <c r="J6749" s="141"/>
      <c r="K6749" s="141"/>
    </row>
    <row r="6750" spans="1:11" x14ac:dyDescent="0.25">
      <c r="A6750" s="148"/>
      <c r="B6750" s="148"/>
      <c r="C6750" s="148"/>
      <c r="D6750" s="148"/>
      <c r="E6750" s="141"/>
      <c r="F6750" s="141"/>
      <c r="G6750" s="141"/>
      <c r="H6750" s="141"/>
      <c r="I6750" s="141"/>
      <c r="J6750" s="141"/>
      <c r="K6750" s="141"/>
    </row>
    <row r="6751" spans="1:11" x14ac:dyDescent="0.25">
      <c r="A6751" s="148"/>
      <c r="B6751" s="148"/>
      <c r="C6751" s="148"/>
      <c r="D6751" s="148"/>
      <c r="E6751" s="141"/>
      <c r="F6751" s="141"/>
      <c r="G6751" s="141"/>
      <c r="H6751" s="141"/>
      <c r="I6751" s="141"/>
      <c r="J6751" s="141"/>
      <c r="K6751" s="141"/>
    </row>
    <row r="6752" spans="1:11" x14ac:dyDescent="0.25">
      <c r="A6752" s="148"/>
      <c r="B6752" s="148"/>
      <c r="C6752" s="148"/>
      <c r="D6752" s="148"/>
      <c r="E6752" s="141"/>
      <c r="F6752" s="141"/>
      <c r="G6752" s="141"/>
      <c r="H6752" s="141"/>
      <c r="I6752" s="141"/>
      <c r="J6752" s="141"/>
      <c r="K6752" s="141"/>
    </row>
    <row r="6753" spans="1:11" x14ac:dyDescent="0.25">
      <c r="A6753" s="148"/>
      <c r="B6753" s="148"/>
      <c r="C6753" s="148"/>
      <c r="D6753" s="148"/>
      <c r="E6753" s="141"/>
      <c r="F6753" s="141"/>
      <c r="G6753" s="141"/>
      <c r="H6753" s="141"/>
      <c r="I6753" s="141"/>
      <c r="J6753" s="141"/>
      <c r="K6753" s="141"/>
    </row>
    <row r="6754" spans="1:11" x14ac:dyDescent="0.25">
      <c r="A6754" s="148"/>
      <c r="B6754" s="148"/>
      <c r="C6754" s="148"/>
      <c r="D6754" s="148"/>
      <c r="E6754" s="141"/>
      <c r="F6754" s="141"/>
      <c r="G6754" s="141"/>
      <c r="H6754" s="141"/>
      <c r="I6754" s="141"/>
      <c r="J6754" s="141"/>
      <c r="K6754" s="141"/>
    </row>
    <row r="6755" spans="1:11" x14ac:dyDescent="0.25">
      <c r="A6755" s="148"/>
      <c r="B6755" s="148"/>
      <c r="C6755" s="148"/>
      <c r="D6755" s="148"/>
      <c r="E6755" s="141"/>
      <c r="F6755" s="141"/>
      <c r="G6755" s="141"/>
      <c r="H6755" s="141"/>
      <c r="I6755" s="141"/>
      <c r="J6755" s="141"/>
      <c r="K6755" s="141"/>
    </row>
    <row r="6756" spans="1:11" x14ac:dyDescent="0.25">
      <c r="A6756" s="148"/>
      <c r="B6756" s="148"/>
      <c r="C6756" s="148"/>
      <c r="D6756" s="148"/>
      <c r="E6756" s="141"/>
      <c r="F6756" s="141"/>
      <c r="G6756" s="141"/>
      <c r="H6756" s="141"/>
      <c r="I6756" s="141"/>
      <c r="J6756" s="141"/>
      <c r="K6756" s="141"/>
    </row>
    <row r="6757" spans="1:11" x14ac:dyDescent="0.25">
      <c r="A6757" s="148"/>
      <c r="B6757" s="148"/>
      <c r="C6757" s="148"/>
      <c r="D6757" s="148"/>
      <c r="E6757" s="141"/>
      <c r="F6757" s="141"/>
      <c r="G6757" s="141"/>
      <c r="H6757" s="141"/>
      <c r="I6757" s="141"/>
      <c r="J6757" s="141"/>
      <c r="K6757" s="141"/>
    </row>
    <row r="6758" spans="1:11" x14ac:dyDescent="0.25">
      <c r="A6758" s="148"/>
      <c r="B6758" s="148"/>
      <c r="C6758" s="148"/>
      <c r="D6758" s="148"/>
      <c r="E6758" s="141"/>
      <c r="F6758" s="141"/>
      <c r="G6758" s="141"/>
      <c r="H6758" s="141"/>
      <c r="I6758" s="141"/>
      <c r="J6758" s="141"/>
      <c r="K6758" s="141"/>
    </row>
    <row r="6759" spans="1:11" x14ac:dyDescent="0.25">
      <c r="A6759" s="148"/>
      <c r="B6759" s="148"/>
      <c r="C6759" s="148"/>
      <c r="D6759" s="148"/>
      <c r="E6759" s="141"/>
      <c r="F6759" s="141"/>
      <c r="G6759" s="141"/>
      <c r="H6759" s="141"/>
      <c r="I6759" s="141"/>
      <c r="J6759" s="141"/>
      <c r="K6759" s="141"/>
    </row>
    <row r="6760" spans="1:11" x14ac:dyDescent="0.25">
      <c r="A6760" s="148"/>
      <c r="B6760" s="148"/>
      <c r="C6760" s="148"/>
      <c r="D6760" s="148"/>
      <c r="E6760" s="141"/>
      <c r="F6760" s="141"/>
      <c r="G6760" s="141"/>
      <c r="H6760" s="141"/>
      <c r="I6760" s="141"/>
      <c r="J6760" s="141"/>
      <c r="K6760" s="141"/>
    </row>
    <row r="6761" spans="1:11" x14ac:dyDescent="0.25">
      <c r="A6761" s="148"/>
      <c r="B6761" s="148"/>
      <c r="C6761" s="148"/>
      <c r="D6761" s="148"/>
      <c r="E6761" s="141"/>
      <c r="F6761" s="141"/>
      <c r="G6761" s="141"/>
      <c r="H6761" s="141"/>
      <c r="I6761" s="141"/>
      <c r="J6761" s="141"/>
      <c r="K6761" s="141"/>
    </row>
    <row r="6762" spans="1:11" x14ac:dyDescent="0.25">
      <c r="A6762" s="148"/>
      <c r="B6762" s="148"/>
      <c r="C6762" s="148"/>
      <c r="D6762" s="148"/>
      <c r="E6762" s="141"/>
      <c r="F6762" s="141"/>
      <c r="G6762" s="141"/>
      <c r="H6762" s="141"/>
      <c r="I6762" s="141"/>
      <c r="J6762" s="141"/>
      <c r="K6762" s="141"/>
    </row>
    <row r="6763" spans="1:11" x14ac:dyDescent="0.25">
      <c r="A6763" s="148"/>
      <c r="B6763" s="148"/>
      <c r="C6763" s="148"/>
      <c r="D6763" s="148"/>
      <c r="E6763" s="141"/>
      <c r="F6763" s="141"/>
      <c r="G6763" s="141"/>
      <c r="H6763" s="141"/>
      <c r="I6763" s="141"/>
      <c r="J6763" s="141"/>
      <c r="K6763" s="141"/>
    </row>
    <row r="6764" spans="1:11" x14ac:dyDescent="0.25">
      <c r="A6764" s="148"/>
      <c r="B6764" s="148"/>
      <c r="C6764" s="148"/>
      <c r="D6764" s="148"/>
      <c r="E6764" s="141"/>
      <c r="F6764" s="141"/>
      <c r="G6764" s="141"/>
      <c r="H6764" s="141"/>
      <c r="I6764" s="141"/>
      <c r="J6764" s="141"/>
      <c r="K6764" s="141"/>
    </row>
    <row r="6765" spans="1:11" x14ac:dyDescent="0.25">
      <c r="A6765" s="148"/>
      <c r="B6765" s="148"/>
      <c r="C6765" s="148"/>
      <c r="D6765" s="148"/>
      <c r="E6765" s="141"/>
      <c r="F6765" s="141"/>
      <c r="G6765" s="141"/>
      <c r="H6765" s="141"/>
      <c r="I6765" s="141"/>
      <c r="J6765" s="141"/>
      <c r="K6765" s="141"/>
    </row>
    <row r="6766" spans="1:11" x14ac:dyDescent="0.25">
      <c r="A6766" s="148"/>
      <c r="B6766" s="148"/>
      <c r="C6766" s="148"/>
      <c r="D6766" s="148"/>
      <c r="E6766" s="141"/>
      <c r="F6766" s="141"/>
      <c r="G6766" s="141"/>
      <c r="H6766" s="141"/>
      <c r="I6766" s="141"/>
      <c r="J6766" s="141"/>
      <c r="K6766" s="141"/>
    </row>
    <row r="6767" spans="1:11" x14ac:dyDescent="0.25">
      <c r="A6767" s="148"/>
      <c r="B6767" s="148"/>
      <c r="C6767" s="148"/>
      <c r="D6767" s="148"/>
      <c r="E6767" s="141"/>
      <c r="F6767" s="141"/>
      <c r="G6767" s="141"/>
      <c r="H6767" s="141"/>
      <c r="I6767" s="141"/>
      <c r="J6767" s="141"/>
      <c r="K6767" s="141"/>
    </row>
    <row r="6768" spans="1:11" x14ac:dyDescent="0.25">
      <c r="A6768" s="148"/>
      <c r="B6768" s="148"/>
      <c r="C6768" s="148"/>
      <c r="D6768" s="148"/>
      <c r="E6768" s="141"/>
      <c r="F6768" s="141"/>
      <c r="G6768" s="141"/>
      <c r="H6768" s="141"/>
      <c r="I6768" s="141"/>
      <c r="J6768" s="141"/>
      <c r="K6768" s="141"/>
    </row>
    <row r="6769" spans="1:11" x14ac:dyDescent="0.25">
      <c r="A6769" s="148"/>
      <c r="B6769" s="148"/>
      <c r="C6769" s="148"/>
      <c r="D6769" s="148"/>
      <c r="E6769" s="141"/>
      <c r="F6769" s="141"/>
      <c r="G6769" s="141"/>
      <c r="H6769" s="141"/>
      <c r="I6769" s="141"/>
      <c r="J6769" s="141"/>
      <c r="K6769" s="141"/>
    </row>
    <row r="6770" spans="1:11" x14ac:dyDescent="0.25">
      <c r="A6770" s="148"/>
      <c r="B6770" s="148"/>
      <c r="C6770" s="148"/>
      <c r="D6770" s="148"/>
      <c r="E6770" s="141"/>
      <c r="F6770" s="141"/>
      <c r="G6770" s="141"/>
      <c r="H6770" s="141"/>
      <c r="I6770" s="141"/>
      <c r="J6770" s="141"/>
      <c r="K6770" s="141"/>
    </row>
    <row r="6771" spans="1:11" x14ac:dyDescent="0.25">
      <c r="A6771" s="148"/>
      <c r="B6771" s="148"/>
      <c r="C6771" s="148"/>
      <c r="D6771" s="148"/>
      <c r="E6771" s="141"/>
      <c r="F6771" s="141"/>
      <c r="G6771" s="141"/>
      <c r="H6771" s="141"/>
      <c r="I6771" s="141"/>
      <c r="J6771" s="141"/>
      <c r="K6771" s="141"/>
    </row>
    <row r="6772" spans="1:11" x14ac:dyDescent="0.25">
      <c r="A6772" s="148"/>
      <c r="B6772" s="148"/>
      <c r="C6772" s="148"/>
      <c r="D6772" s="148"/>
      <c r="E6772" s="141"/>
      <c r="F6772" s="141"/>
      <c r="G6772" s="141"/>
      <c r="H6772" s="141"/>
      <c r="I6772" s="141"/>
      <c r="J6772" s="141"/>
      <c r="K6772" s="141"/>
    </row>
    <row r="6773" spans="1:11" x14ac:dyDescent="0.25">
      <c r="A6773" s="148"/>
      <c r="B6773" s="148"/>
      <c r="C6773" s="148"/>
      <c r="D6773" s="148"/>
      <c r="E6773" s="141"/>
      <c r="F6773" s="141"/>
      <c r="G6773" s="141"/>
      <c r="H6773" s="141"/>
      <c r="I6773" s="141"/>
      <c r="J6773" s="141"/>
      <c r="K6773" s="141"/>
    </row>
    <row r="6774" spans="1:11" x14ac:dyDescent="0.25">
      <c r="A6774" s="148"/>
      <c r="B6774" s="148"/>
      <c r="C6774" s="148"/>
      <c r="D6774" s="148"/>
      <c r="E6774" s="141"/>
      <c r="F6774" s="141"/>
      <c r="G6774" s="141"/>
      <c r="H6774" s="141"/>
      <c r="I6774" s="141"/>
      <c r="J6774" s="141"/>
      <c r="K6774" s="141"/>
    </row>
    <row r="6775" spans="1:11" x14ac:dyDescent="0.25">
      <c r="A6775" s="148"/>
      <c r="B6775" s="148"/>
      <c r="C6775" s="148"/>
      <c r="D6775" s="148"/>
      <c r="E6775" s="141"/>
      <c r="F6775" s="141"/>
      <c r="G6775" s="141"/>
      <c r="H6775" s="141"/>
      <c r="I6775" s="141"/>
      <c r="J6775" s="141"/>
      <c r="K6775" s="141"/>
    </row>
    <row r="6776" spans="1:11" x14ac:dyDescent="0.25">
      <c r="A6776" s="148"/>
      <c r="B6776" s="148"/>
      <c r="C6776" s="148"/>
      <c r="D6776" s="148"/>
      <c r="E6776" s="141"/>
      <c r="F6776" s="141"/>
      <c r="G6776" s="141"/>
      <c r="H6776" s="141"/>
      <c r="I6776" s="141"/>
      <c r="J6776" s="141"/>
      <c r="K6776" s="141"/>
    </row>
    <row r="6777" spans="1:11" x14ac:dyDescent="0.25">
      <c r="A6777" s="148"/>
      <c r="B6777" s="148"/>
      <c r="C6777" s="148"/>
      <c r="D6777" s="148"/>
      <c r="E6777" s="141"/>
      <c r="F6777" s="141"/>
      <c r="G6777" s="141"/>
      <c r="H6777" s="141"/>
      <c r="I6777" s="141"/>
      <c r="J6777" s="141"/>
      <c r="K6777" s="141"/>
    </row>
    <row r="6778" spans="1:11" x14ac:dyDescent="0.25">
      <c r="A6778" s="148"/>
      <c r="B6778" s="148"/>
      <c r="C6778" s="148"/>
      <c r="D6778" s="148"/>
      <c r="E6778" s="141"/>
      <c r="F6778" s="141"/>
      <c r="G6778" s="141"/>
      <c r="H6778" s="141"/>
      <c r="I6778" s="141"/>
      <c r="J6778" s="141"/>
      <c r="K6778" s="141"/>
    </row>
    <row r="6779" spans="1:11" x14ac:dyDescent="0.25">
      <c r="A6779" s="148"/>
      <c r="B6779" s="148"/>
      <c r="C6779" s="148"/>
      <c r="D6779" s="148"/>
      <c r="E6779" s="141"/>
      <c r="F6779" s="141"/>
      <c r="G6779" s="141"/>
      <c r="H6779" s="141"/>
      <c r="I6779" s="141"/>
      <c r="J6779" s="141"/>
      <c r="K6779" s="141"/>
    </row>
    <row r="6780" spans="1:11" x14ac:dyDescent="0.25">
      <c r="A6780" s="148"/>
      <c r="B6780" s="148"/>
      <c r="C6780" s="148"/>
      <c r="D6780" s="148"/>
      <c r="E6780" s="141"/>
      <c r="F6780" s="141"/>
      <c r="G6780" s="141"/>
      <c r="H6780" s="141"/>
      <c r="I6780" s="141"/>
      <c r="J6780" s="141"/>
      <c r="K6780" s="141"/>
    </row>
    <row r="6781" spans="1:11" x14ac:dyDescent="0.25">
      <c r="A6781" s="148"/>
      <c r="B6781" s="148"/>
      <c r="C6781" s="148"/>
      <c r="D6781" s="148"/>
      <c r="E6781" s="141"/>
      <c r="F6781" s="141"/>
      <c r="G6781" s="141"/>
      <c r="H6781" s="141"/>
      <c r="I6781" s="141"/>
      <c r="J6781" s="141"/>
      <c r="K6781" s="141"/>
    </row>
    <row r="6782" spans="1:11" x14ac:dyDescent="0.25">
      <c r="A6782" s="148"/>
      <c r="B6782" s="148"/>
      <c r="C6782" s="148"/>
      <c r="D6782" s="148"/>
      <c r="E6782" s="141"/>
      <c r="F6782" s="141"/>
      <c r="G6782" s="141"/>
      <c r="H6782" s="141"/>
      <c r="I6782" s="141"/>
      <c r="J6782" s="141"/>
      <c r="K6782" s="141"/>
    </row>
    <row r="6783" spans="1:11" x14ac:dyDescent="0.25">
      <c r="A6783" s="148"/>
      <c r="B6783" s="148"/>
      <c r="C6783" s="148"/>
      <c r="D6783" s="148"/>
      <c r="E6783" s="141"/>
      <c r="F6783" s="141"/>
      <c r="G6783" s="141"/>
      <c r="H6783" s="141"/>
      <c r="I6783" s="141"/>
      <c r="J6783" s="141"/>
      <c r="K6783" s="141"/>
    </row>
    <row r="6784" spans="1:11" x14ac:dyDescent="0.25">
      <c r="A6784" s="148"/>
      <c r="B6784" s="148"/>
      <c r="C6784" s="148"/>
      <c r="D6784" s="148"/>
      <c r="E6784" s="141"/>
      <c r="F6784" s="141"/>
      <c r="G6784" s="141"/>
      <c r="H6784" s="141"/>
      <c r="I6784" s="141"/>
      <c r="J6784" s="141"/>
      <c r="K6784" s="141"/>
    </row>
    <row r="6785" spans="1:11" x14ac:dyDescent="0.25">
      <c r="A6785" s="148"/>
      <c r="B6785" s="148"/>
      <c r="C6785" s="148"/>
      <c r="D6785" s="148"/>
      <c r="E6785" s="141"/>
      <c r="F6785" s="141"/>
      <c r="G6785" s="141"/>
      <c r="H6785" s="141"/>
      <c r="I6785" s="141"/>
      <c r="J6785" s="141"/>
      <c r="K6785" s="141"/>
    </row>
    <row r="6786" spans="1:11" x14ac:dyDescent="0.25">
      <c r="A6786" s="148"/>
      <c r="B6786" s="148"/>
      <c r="C6786" s="148"/>
      <c r="D6786" s="148"/>
      <c r="E6786" s="141"/>
      <c r="F6786" s="141"/>
      <c r="G6786" s="141"/>
      <c r="H6786" s="141"/>
      <c r="I6786" s="141"/>
      <c r="J6786" s="141"/>
      <c r="K6786" s="141"/>
    </row>
    <row r="6787" spans="1:11" x14ac:dyDescent="0.25">
      <c r="A6787" s="148"/>
      <c r="B6787" s="148"/>
      <c r="C6787" s="148"/>
      <c r="D6787" s="148"/>
      <c r="E6787" s="141"/>
      <c r="F6787" s="141"/>
      <c r="G6787" s="141"/>
      <c r="H6787" s="141"/>
      <c r="I6787" s="141"/>
      <c r="J6787" s="141"/>
      <c r="K6787" s="141"/>
    </row>
    <row r="6788" spans="1:11" x14ac:dyDescent="0.25">
      <c r="A6788" s="148"/>
      <c r="B6788" s="148"/>
      <c r="C6788" s="148"/>
      <c r="D6788" s="148"/>
      <c r="E6788" s="141"/>
      <c r="F6788" s="141"/>
      <c r="G6788" s="141"/>
      <c r="H6788" s="141"/>
      <c r="I6788" s="141"/>
      <c r="J6788" s="141"/>
      <c r="K6788" s="141"/>
    </row>
    <row r="6789" spans="1:11" x14ac:dyDescent="0.25">
      <c r="A6789" s="148"/>
      <c r="B6789" s="148"/>
      <c r="C6789" s="148"/>
      <c r="D6789" s="148"/>
      <c r="E6789" s="141"/>
      <c r="F6789" s="141"/>
      <c r="G6789" s="141"/>
      <c r="H6789" s="141"/>
      <c r="I6789" s="141"/>
      <c r="J6789" s="141"/>
      <c r="K6789" s="141"/>
    </row>
    <row r="6790" spans="1:11" x14ac:dyDescent="0.25">
      <c r="A6790" s="148"/>
      <c r="B6790" s="148"/>
      <c r="C6790" s="148"/>
      <c r="D6790" s="148"/>
      <c r="E6790" s="141"/>
      <c r="F6790" s="141"/>
      <c r="G6790" s="141"/>
      <c r="H6790" s="141"/>
      <c r="I6790" s="141"/>
      <c r="J6790" s="141"/>
      <c r="K6790" s="141"/>
    </row>
    <row r="6791" spans="1:11" x14ac:dyDescent="0.25">
      <c r="A6791" s="148"/>
      <c r="B6791" s="148"/>
      <c r="C6791" s="148"/>
      <c r="D6791" s="148"/>
      <c r="E6791" s="141"/>
      <c r="F6791" s="141"/>
      <c r="G6791" s="141"/>
      <c r="H6791" s="141"/>
      <c r="I6791" s="141"/>
      <c r="J6791" s="141"/>
      <c r="K6791" s="141"/>
    </row>
    <row r="6792" spans="1:11" x14ac:dyDescent="0.25">
      <c r="A6792" s="148"/>
      <c r="B6792" s="148"/>
      <c r="C6792" s="148"/>
      <c r="D6792" s="148"/>
      <c r="E6792" s="141"/>
      <c r="F6792" s="141"/>
      <c r="G6792" s="141"/>
      <c r="H6792" s="141"/>
      <c r="I6792" s="141"/>
      <c r="J6792" s="141"/>
      <c r="K6792" s="141"/>
    </row>
    <row r="6793" spans="1:11" x14ac:dyDescent="0.25">
      <c r="A6793" s="148"/>
      <c r="B6793" s="148"/>
      <c r="C6793" s="148"/>
      <c r="D6793" s="148"/>
      <c r="E6793" s="141"/>
      <c r="F6793" s="141"/>
      <c r="G6793" s="141"/>
      <c r="H6793" s="141"/>
      <c r="I6793" s="141"/>
      <c r="J6793" s="141"/>
      <c r="K6793" s="141"/>
    </row>
    <row r="6794" spans="1:11" x14ac:dyDescent="0.25">
      <c r="A6794" s="148"/>
      <c r="B6794" s="148"/>
      <c r="C6794" s="148"/>
      <c r="D6794" s="148"/>
      <c r="E6794" s="141"/>
      <c r="F6794" s="141"/>
      <c r="G6794" s="141"/>
      <c r="H6794" s="141"/>
      <c r="I6794" s="141"/>
      <c r="J6794" s="141"/>
      <c r="K6794" s="141"/>
    </row>
    <row r="6795" spans="1:11" x14ac:dyDescent="0.25">
      <c r="A6795" s="148"/>
      <c r="B6795" s="148"/>
      <c r="C6795" s="148"/>
      <c r="D6795" s="148"/>
      <c r="E6795" s="141"/>
      <c r="F6795" s="141"/>
      <c r="G6795" s="141"/>
      <c r="H6795" s="141"/>
      <c r="I6795" s="141"/>
      <c r="J6795" s="141"/>
      <c r="K6795" s="141"/>
    </row>
    <row r="6796" spans="1:11" x14ac:dyDescent="0.25">
      <c r="A6796" s="148"/>
      <c r="B6796" s="148"/>
      <c r="C6796" s="148"/>
      <c r="D6796" s="148"/>
      <c r="E6796" s="141"/>
      <c r="F6796" s="141"/>
      <c r="G6796" s="141"/>
      <c r="H6796" s="141"/>
      <c r="I6796" s="141"/>
      <c r="J6796" s="141"/>
      <c r="K6796" s="141"/>
    </row>
    <row r="6797" spans="1:11" x14ac:dyDescent="0.25">
      <c r="A6797" s="148"/>
      <c r="B6797" s="148"/>
      <c r="C6797" s="148"/>
      <c r="D6797" s="148"/>
      <c r="E6797" s="141"/>
      <c r="F6797" s="141"/>
      <c r="G6797" s="141"/>
      <c r="H6797" s="141"/>
      <c r="I6797" s="141"/>
      <c r="J6797" s="141"/>
      <c r="K6797" s="141"/>
    </row>
    <row r="6798" spans="1:11" x14ac:dyDescent="0.25">
      <c r="A6798" s="148"/>
      <c r="B6798" s="148"/>
      <c r="C6798" s="148"/>
      <c r="D6798" s="148"/>
      <c r="E6798" s="141"/>
      <c r="F6798" s="141"/>
      <c r="G6798" s="141"/>
      <c r="H6798" s="141"/>
      <c r="I6798" s="141"/>
      <c r="J6798" s="141"/>
      <c r="K6798" s="141"/>
    </row>
    <row r="6799" spans="1:11" x14ac:dyDescent="0.25">
      <c r="A6799" s="148"/>
      <c r="B6799" s="148"/>
      <c r="C6799" s="148"/>
      <c r="D6799" s="148"/>
      <c r="E6799" s="141"/>
      <c r="F6799" s="141"/>
      <c r="G6799" s="141"/>
      <c r="H6799" s="141"/>
      <c r="I6799" s="141"/>
      <c r="J6799" s="141"/>
      <c r="K6799" s="141"/>
    </row>
    <row r="6800" spans="1:11" x14ac:dyDescent="0.25">
      <c r="A6800" s="148"/>
      <c r="B6800" s="148"/>
      <c r="C6800" s="148"/>
      <c r="D6800" s="148"/>
      <c r="E6800" s="141"/>
      <c r="F6800" s="141"/>
      <c r="G6800" s="141"/>
      <c r="H6800" s="141"/>
      <c r="I6800" s="141"/>
      <c r="J6800" s="141"/>
      <c r="K6800" s="141"/>
    </row>
    <row r="6801" spans="1:11" x14ac:dyDescent="0.25">
      <c r="A6801" s="148"/>
      <c r="B6801" s="148"/>
      <c r="C6801" s="148"/>
      <c r="D6801" s="148"/>
      <c r="E6801" s="141"/>
      <c r="F6801" s="141"/>
      <c r="G6801" s="141"/>
      <c r="H6801" s="141"/>
      <c r="I6801" s="141"/>
      <c r="J6801" s="141"/>
      <c r="K6801" s="141"/>
    </row>
    <row r="6802" spans="1:11" x14ac:dyDescent="0.25">
      <c r="A6802" s="148"/>
      <c r="B6802" s="148"/>
      <c r="C6802" s="148"/>
      <c r="D6802" s="148"/>
      <c r="E6802" s="141"/>
      <c r="F6802" s="141"/>
      <c r="G6802" s="141"/>
      <c r="H6802" s="141"/>
      <c r="I6802" s="141"/>
      <c r="J6802" s="141"/>
      <c r="K6802" s="141"/>
    </row>
    <row r="6803" spans="1:11" x14ac:dyDescent="0.25">
      <c r="A6803" s="148"/>
      <c r="B6803" s="148"/>
      <c r="C6803" s="148"/>
      <c r="D6803" s="148"/>
      <c r="E6803" s="141"/>
      <c r="F6803" s="141"/>
      <c r="G6803" s="141"/>
      <c r="H6803" s="141"/>
      <c r="I6803" s="141"/>
      <c r="J6803" s="141"/>
      <c r="K6803" s="141"/>
    </row>
    <row r="6804" spans="1:11" x14ac:dyDescent="0.25">
      <c r="A6804" s="148"/>
      <c r="B6804" s="148"/>
      <c r="C6804" s="148"/>
      <c r="D6804" s="148"/>
      <c r="E6804" s="141"/>
      <c r="F6804" s="141"/>
      <c r="G6804" s="141"/>
      <c r="H6804" s="141"/>
      <c r="I6804" s="141"/>
      <c r="J6804" s="141"/>
      <c r="K6804" s="141"/>
    </row>
    <row r="6805" spans="1:11" x14ac:dyDescent="0.25">
      <c r="A6805" s="148"/>
      <c r="B6805" s="148"/>
      <c r="C6805" s="148"/>
      <c r="D6805" s="148"/>
      <c r="E6805" s="141"/>
      <c r="F6805" s="141"/>
      <c r="G6805" s="141"/>
      <c r="H6805" s="141"/>
      <c r="I6805" s="141"/>
      <c r="J6805" s="141"/>
      <c r="K6805" s="141"/>
    </row>
    <row r="6806" spans="1:11" x14ac:dyDescent="0.25">
      <c r="A6806" s="148"/>
      <c r="B6806" s="148"/>
      <c r="C6806" s="148"/>
      <c r="D6806" s="148"/>
      <c r="E6806" s="141"/>
      <c r="F6806" s="141"/>
      <c r="G6806" s="141"/>
      <c r="H6806" s="141"/>
      <c r="I6806" s="141"/>
      <c r="J6806" s="141"/>
      <c r="K6806" s="141"/>
    </row>
    <row r="6807" spans="1:11" x14ac:dyDescent="0.25">
      <c r="A6807" s="148"/>
      <c r="B6807" s="148"/>
      <c r="C6807" s="148"/>
      <c r="D6807" s="148"/>
      <c r="E6807" s="141"/>
      <c r="F6807" s="141"/>
      <c r="G6807" s="141"/>
      <c r="H6807" s="141"/>
      <c r="I6807" s="141"/>
      <c r="J6807" s="141"/>
      <c r="K6807" s="141"/>
    </row>
    <row r="6808" spans="1:11" x14ac:dyDescent="0.25">
      <c r="A6808" s="148"/>
      <c r="B6808" s="148"/>
      <c r="C6808" s="148"/>
      <c r="D6808" s="148"/>
      <c r="E6808" s="141"/>
      <c r="F6808" s="141"/>
      <c r="G6808" s="141"/>
      <c r="H6808" s="141"/>
      <c r="I6808" s="141"/>
      <c r="J6808" s="141"/>
      <c r="K6808" s="141"/>
    </row>
    <row r="6809" spans="1:11" x14ac:dyDescent="0.25">
      <c r="A6809" s="148"/>
      <c r="B6809" s="148"/>
      <c r="C6809" s="148"/>
      <c r="D6809" s="148"/>
      <c r="E6809" s="141"/>
      <c r="F6809" s="141"/>
      <c r="G6809" s="141"/>
      <c r="H6809" s="141"/>
      <c r="I6809" s="141"/>
      <c r="J6809" s="141"/>
      <c r="K6809" s="141"/>
    </row>
    <row r="6810" spans="1:11" x14ac:dyDescent="0.25">
      <c r="A6810" s="148"/>
      <c r="B6810" s="148"/>
      <c r="C6810" s="148"/>
      <c r="D6810" s="148"/>
      <c r="E6810" s="141"/>
      <c r="F6810" s="141"/>
      <c r="G6810" s="141"/>
      <c r="H6810" s="141"/>
      <c r="I6810" s="141"/>
      <c r="J6810" s="141"/>
      <c r="K6810" s="141"/>
    </row>
    <row r="6811" spans="1:11" x14ac:dyDescent="0.25">
      <c r="A6811" s="148"/>
      <c r="B6811" s="148"/>
      <c r="C6811" s="148"/>
      <c r="D6811" s="148"/>
      <c r="E6811" s="141"/>
      <c r="F6811" s="141"/>
      <c r="G6811" s="141"/>
      <c r="H6811" s="141"/>
      <c r="I6811" s="141"/>
      <c r="J6811" s="141"/>
      <c r="K6811" s="141"/>
    </row>
    <row r="6812" spans="1:11" x14ac:dyDescent="0.25">
      <c r="A6812" s="148"/>
      <c r="B6812" s="148"/>
      <c r="C6812" s="148"/>
      <c r="D6812" s="148"/>
      <c r="E6812" s="141"/>
      <c r="F6812" s="141"/>
      <c r="G6812" s="141"/>
      <c r="H6812" s="141"/>
      <c r="I6812" s="141"/>
      <c r="J6812" s="141"/>
      <c r="K6812" s="141"/>
    </row>
    <row r="6813" spans="1:11" x14ac:dyDescent="0.25">
      <c r="A6813" s="148"/>
      <c r="B6813" s="148"/>
      <c r="C6813" s="148"/>
      <c r="D6813" s="148"/>
      <c r="E6813" s="141"/>
      <c r="F6813" s="141"/>
      <c r="G6813" s="141"/>
      <c r="H6813" s="141"/>
      <c r="I6813" s="141"/>
      <c r="J6813" s="141"/>
      <c r="K6813" s="141"/>
    </row>
    <row r="6814" spans="1:11" x14ac:dyDescent="0.25">
      <c r="A6814" s="148"/>
      <c r="B6814" s="148"/>
      <c r="C6814" s="148"/>
      <c r="D6814" s="148"/>
      <c r="E6814" s="141"/>
      <c r="F6814" s="141"/>
      <c r="G6814" s="141"/>
      <c r="H6814" s="141"/>
      <c r="I6814" s="141"/>
      <c r="J6814" s="141"/>
      <c r="K6814" s="141"/>
    </row>
    <row r="6815" spans="1:11" x14ac:dyDescent="0.25">
      <c r="A6815" s="148"/>
      <c r="B6815" s="148"/>
      <c r="C6815" s="148"/>
      <c r="D6815" s="148"/>
      <c r="E6815" s="141"/>
      <c r="F6815" s="141"/>
      <c r="G6815" s="141"/>
      <c r="H6815" s="141"/>
      <c r="I6815" s="141"/>
      <c r="J6815" s="141"/>
      <c r="K6815" s="141"/>
    </row>
    <row r="6816" spans="1:11" x14ac:dyDescent="0.25">
      <c r="A6816" s="148"/>
      <c r="B6816" s="148"/>
      <c r="C6816" s="148"/>
      <c r="D6816" s="148"/>
      <c r="E6816" s="141"/>
      <c r="F6816" s="141"/>
      <c r="G6816" s="141"/>
      <c r="H6816" s="141"/>
      <c r="I6816" s="141"/>
      <c r="J6816" s="141"/>
      <c r="K6816" s="141"/>
    </row>
    <row r="6817" spans="1:11" x14ac:dyDescent="0.25">
      <c r="A6817" s="148"/>
      <c r="B6817" s="148"/>
      <c r="C6817" s="148"/>
      <c r="D6817" s="148"/>
      <c r="E6817" s="141"/>
      <c r="F6817" s="141"/>
      <c r="G6817" s="141"/>
      <c r="H6817" s="141"/>
      <c r="I6817" s="141"/>
      <c r="J6817" s="141"/>
      <c r="K6817" s="141"/>
    </row>
    <row r="6818" spans="1:11" x14ac:dyDescent="0.25">
      <c r="A6818" s="148"/>
      <c r="B6818" s="148"/>
      <c r="C6818" s="148"/>
      <c r="D6818" s="148"/>
      <c r="E6818" s="141"/>
      <c r="F6818" s="141"/>
      <c r="G6818" s="141"/>
      <c r="H6818" s="141"/>
      <c r="I6818" s="141"/>
      <c r="J6818" s="141"/>
      <c r="K6818" s="141"/>
    </row>
    <row r="6819" spans="1:11" x14ac:dyDescent="0.25">
      <c r="A6819" s="148"/>
      <c r="B6819" s="148"/>
      <c r="C6819" s="148"/>
      <c r="D6819" s="148"/>
      <c r="E6819" s="141"/>
      <c r="F6819" s="141"/>
      <c r="G6819" s="141"/>
      <c r="H6819" s="141"/>
      <c r="I6819" s="141"/>
      <c r="J6819" s="141"/>
      <c r="K6819" s="141"/>
    </row>
    <row r="6820" spans="1:11" x14ac:dyDescent="0.25">
      <c r="A6820" s="148"/>
      <c r="B6820" s="148"/>
      <c r="C6820" s="148"/>
      <c r="D6820" s="148"/>
      <c r="E6820" s="141"/>
      <c r="F6820" s="141"/>
      <c r="G6820" s="141"/>
      <c r="H6820" s="141"/>
      <c r="I6820" s="141"/>
      <c r="J6820" s="141"/>
      <c r="K6820" s="141"/>
    </row>
    <row r="6821" spans="1:11" x14ac:dyDescent="0.25">
      <c r="A6821" s="148"/>
      <c r="B6821" s="148"/>
      <c r="C6821" s="148"/>
      <c r="D6821" s="148"/>
      <c r="E6821" s="141"/>
      <c r="F6821" s="141"/>
      <c r="G6821" s="141"/>
      <c r="H6821" s="141"/>
      <c r="I6821" s="141"/>
      <c r="J6821" s="141"/>
      <c r="K6821" s="141"/>
    </row>
    <row r="6822" spans="1:11" x14ac:dyDescent="0.25">
      <c r="A6822" s="148"/>
      <c r="B6822" s="148"/>
      <c r="C6822" s="148"/>
      <c r="D6822" s="148"/>
      <c r="E6822" s="141"/>
      <c r="F6822" s="141"/>
      <c r="G6822" s="141"/>
      <c r="H6822" s="141"/>
      <c r="I6822" s="141"/>
      <c r="J6822" s="141"/>
      <c r="K6822" s="141"/>
    </row>
    <row r="6823" spans="1:11" x14ac:dyDescent="0.25">
      <c r="A6823" s="148"/>
      <c r="B6823" s="148"/>
      <c r="C6823" s="148"/>
      <c r="D6823" s="148"/>
      <c r="E6823" s="141"/>
      <c r="F6823" s="141"/>
      <c r="G6823" s="141"/>
      <c r="H6823" s="141"/>
      <c r="I6823" s="141"/>
      <c r="J6823" s="141"/>
      <c r="K6823" s="141"/>
    </row>
    <row r="6824" spans="1:11" x14ac:dyDescent="0.25">
      <c r="A6824" s="148"/>
      <c r="B6824" s="148"/>
      <c r="C6824" s="148"/>
      <c r="D6824" s="148"/>
      <c r="E6824" s="141"/>
      <c r="F6824" s="141"/>
      <c r="G6824" s="141"/>
      <c r="H6824" s="141"/>
      <c r="I6824" s="141"/>
      <c r="J6824" s="141"/>
      <c r="K6824" s="141"/>
    </row>
    <row r="6825" spans="1:11" x14ac:dyDescent="0.25">
      <c r="A6825" s="148"/>
      <c r="B6825" s="148"/>
      <c r="C6825" s="148"/>
      <c r="D6825" s="148"/>
      <c r="E6825" s="141"/>
      <c r="F6825" s="141"/>
      <c r="G6825" s="141"/>
      <c r="H6825" s="141"/>
      <c r="I6825" s="141"/>
      <c r="J6825" s="141"/>
      <c r="K6825" s="141"/>
    </row>
    <row r="6826" spans="1:11" x14ac:dyDescent="0.25">
      <c r="A6826" s="148"/>
      <c r="B6826" s="148"/>
      <c r="C6826" s="148"/>
      <c r="D6826" s="148"/>
      <c r="E6826" s="141"/>
      <c r="F6826" s="141"/>
      <c r="G6826" s="141"/>
      <c r="H6826" s="141"/>
      <c r="I6826" s="141"/>
      <c r="J6826" s="141"/>
      <c r="K6826" s="141"/>
    </row>
    <row r="6827" spans="1:11" x14ac:dyDescent="0.25">
      <c r="A6827" s="148"/>
      <c r="B6827" s="148"/>
      <c r="C6827" s="148"/>
      <c r="D6827" s="148"/>
      <c r="E6827" s="141"/>
      <c r="F6827" s="141"/>
      <c r="G6827" s="141"/>
      <c r="H6827" s="141"/>
      <c r="I6827" s="141"/>
      <c r="J6827" s="141"/>
      <c r="K6827" s="141"/>
    </row>
    <row r="6828" spans="1:11" x14ac:dyDescent="0.25">
      <c r="A6828" s="148"/>
      <c r="B6828" s="148"/>
      <c r="C6828" s="148"/>
      <c r="D6828" s="148"/>
      <c r="E6828" s="141"/>
      <c r="F6828" s="141"/>
      <c r="G6828" s="141"/>
      <c r="H6828" s="141"/>
      <c r="I6828" s="141"/>
      <c r="J6828" s="141"/>
      <c r="K6828" s="141"/>
    </row>
    <row r="6829" spans="1:11" x14ac:dyDescent="0.25">
      <c r="A6829" s="148"/>
      <c r="B6829" s="148"/>
      <c r="C6829" s="148"/>
      <c r="D6829" s="148"/>
      <c r="E6829" s="141"/>
      <c r="F6829" s="141"/>
      <c r="G6829" s="141"/>
      <c r="H6829" s="141"/>
      <c r="I6829" s="141"/>
      <c r="J6829" s="141"/>
      <c r="K6829" s="141"/>
    </row>
    <row r="6830" spans="1:11" x14ac:dyDescent="0.25">
      <c r="A6830" s="148"/>
      <c r="B6830" s="148"/>
      <c r="C6830" s="148"/>
      <c r="D6830" s="148"/>
      <c r="E6830" s="141"/>
      <c r="F6830" s="141"/>
      <c r="G6830" s="141"/>
      <c r="H6830" s="141"/>
      <c r="I6830" s="141"/>
      <c r="J6830" s="141"/>
      <c r="K6830" s="141"/>
    </row>
    <row r="6831" spans="1:11" x14ac:dyDescent="0.25">
      <c r="A6831" s="148"/>
      <c r="B6831" s="148"/>
      <c r="C6831" s="148"/>
      <c r="D6831" s="148"/>
      <c r="E6831" s="141"/>
      <c r="F6831" s="141"/>
      <c r="G6831" s="141"/>
      <c r="H6831" s="141"/>
      <c r="I6831" s="141"/>
      <c r="J6831" s="141"/>
      <c r="K6831" s="141"/>
    </row>
    <row r="6832" spans="1:11" x14ac:dyDescent="0.25">
      <c r="A6832" s="148"/>
      <c r="B6832" s="148"/>
      <c r="C6832" s="148"/>
      <c r="D6832" s="148"/>
      <c r="E6832" s="141"/>
      <c r="F6832" s="141"/>
      <c r="G6832" s="141"/>
      <c r="H6832" s="141"/>
      <c r="I6832" s="141"/>
      <c r="J6832" s="141"/>
      <c r="K6832" s="141"/>
    </row>
    <row r="6833" spans="1:11" x14ac:dyDescent="0.25">
      <c r="A6833" s="148"/>
      <c r="B6833" s="148"/>
      <c r="C6833" s="148"/>
      <c r="D6833" s="148"/>
      <c r="E6833" s="141"/>
      <c r="F6833" s="141"/>
      <c r="G6833" s="141"/>
      <c r="H6833" s="141"/>
      <c r="I6833" s="141"/>
      <c r="J6833" s="141"/>
      <c r="K6833" s="141"/>
    </row>
    <row r="6834" spans="1:11" x14ac:dyDescent="0.25">
      <c r="A6834" s="148"/>
      <c r="B6834" s="148"/>
      <c r="C6834" s="148"/>
      <c r="D6834" s="148"/>
      <c r="E6834" s="141"/>
      <c r="F6834" s="141"/>
      <c r="G6834" s="141"/>
      <c r="H6834" s="141"/>
      <c r="I6834" s="141"/>
      <c r="J6834" s="141"/>
      <c r="K6834" s="141"/>
    </row>
    <row r="6835" spans="1:11" x14ac:dyDescent="0.25">
      <c r="A6835" s="148"/>
      <c r="B6835" s="148"/>
      <c r="C6835" s="148"/>
      <c r="D6835" s="148"/>
      <c r="E6835" s="141"/>
      <c r="F6835" s="141"/>
      <c r="G6835" s="141"/>
      <c r="H6835" s="141"/>
      <c r="I6835" s="141"/>
      <c r="J6835" s="141"/>
      <c r="K6835" s="141"/>
    </row>
    <row r="6836" spans="1:11" x14ac:dyDescent="0.25">
      <c r="A6836" s="148"/>
      <c r="B6836" s="148"/>
      <c r="C6836" s="148"/>
      <c r="D6836" s="148"/>
      <c r="E6836" s="141"/>
      <c r="F6836" s="141"/>
      <c r="G6836" s="141"/>
      <c r="H6836" s="141"/>
      <c r="I6836" s="141"/>
      <c r="J6836" s="141"/>
      <c r="K6836" s="141"/>
    </row>
    <row r="6837" spans="1:11" x14ac:dyDescent="0.25">
      <c r="A6837" s="148"/>
      <c r="B6837" s="148"/>
      <c r="C6837" s="148"/>
      <c r="D6837" s="148"/>
      <c r="E6837" s="141"/>
      <c r="F6837" s="141"/>
      <c r="G6837" s="141"/>
      <c r="H6837" s="141"/>
      <c r="I6837" s="141"/>
      <c r="J6837" s="141"/>
      <c r="K6837" s="141"/>
    </row>
    <row r="6838" spans="1:11" x14ac:dyDescent="0.25">
      <c r="A6838" s="148"/>
      <c r="B6838" s="148"/>
      <c r="C6838" s="148"/>
      <c r="D6838" s="148"/>
      <c r="E6838" s="141"/>
      <c r="F6838" s="141"/>
      <c r="G6838" s="141"/>
      <c r="H6838" s="141"/>
      <c r="I6838" s="141"/>
      <c r="J6838" s="141"/>
      <c r="K6838" s="141"/>
    </row>
    <row r="6839" spans="1:11" x14ac:dyDescent="0.25">
      <c r="A6839" s="148"/>
      <c r="B6839" s="148"/>
      <c r="C6839" s="148"/>
      <c r="D6839" s="148"/>
      <c r="E6839" s="141"/>
      <c r="F6839" s="141"/>
      <c r="G6839" s="141"/>
      <c r="H6839" s="141"/>
      <c r="I6839" s="141"/>
      <c r="J6839" s="141"/>
      <c r="K6839" s="141"/>
    </row>
    <row r="6840" spans="1:11" x14ac:dyDescent="0.25">
      <c r="A6840" s="148"/>
      <c r="B6840" s="148"/>
      <c r="C6840" s="148"/>
      <c r="D6840" s="148"/>
      <c r="E6840" s="141"/>
      <c r="F6840" s="141"/>
      <c r="G6840" s="141"/>
      <c r="H6840" s="141"/>
      <c r="I6840" s="141"/>
      <c r="J6840" s="141"/>
      <c r="K6840" s="141"/>
    </row>
    <row r="6841" spans="1:11" x14ac:dyDescent="0.25">
      <c r="A6841" s="148"/>
      <c r="B6841" s="148"/>
      <c r="C6841" s="148"/>
      <c r="D6841" s="148"/>
      <c r="E6841" s="141"/>
      <c r="F6841" s="141"/>
      <c r="G6841" s="141"/>
      <c r="H6841" s="141"/>
      <c r="I6841" s="141"/>
      <c r="J6841" s="141"/>
      <c r="K6841" s="141"/>
    </row>
    <row r="6842" spans="1:11" x14ac:dyDescent="0.25">
      <c r="A6842" s="148"/>
      <c r="B6842" s="148"/>
      <c r="C6842" s="148"/>
      <c r="D6842" s="148"/>
      <c r="E6842" s="141"/>
      <c r="F6842" s="141"/>
      <c r="G6842" s="141"/>
      <c r="H6842" s="141"/>
      <c r="I6842" s="141"/>
      <c r="J6842" s="141"/>
      <c r="K6842" s="141"/>
    </row>
    <row r="6843" spans="1:11" x14ac:dyDescent="0.25">
      <c r="A6843" s="148"/>
      <c r="B6843" s="148"/>
      <c r="C6843" s="148"/>
      <c r="D6843" s="148"/>
      <c r="E6843" s="141"/>
      <c r="F6843" s="141"/>
      <c r="G6843" s="141"/>
      <c r="H6843" s="141"/>
      <c r="I6843" s="141"/>
      <c r="J6843" s="141"/>
      <c r="K6843" s="141"/>
    </row>
    <row r="6844" spans="1:11" x14ac:dyDescent="0.25">
      <c r="A6844" s="148"/>
      <c r="B6844" s="148"/>
      <c r="C6844" s="148"/>
      <c r="D6844" s="148"/>
      <c r="E6844" s="141"/>
      <c r="F6844" s="141"/>
      <c r="G6844" s="141"/>
      <c r="H6844" s="141"/>
      <c r="I6844" s="141"/>
      <c r="J6844" s="141"/>
      <c r="K6844" s="141"/>
    </row>
    <row r="6845" spans="1:11" x14ac:dyDescent="0.25">
      <c r="A6845" s="148"/>
      <c r="B6845" s="148"/>
      <c r="C6845" s="148"/>
      <c r="D6845" s="148"/>
      <c r="E6845" s="141"/>
      <c r="F6845" s="141"/>
      <c r="G6845" s="141"/>
      <c r="H6845" s="141"/>
      <c r="I6845" s="141"/>
      <c r="J6845" s="141"/>
      <c r="K6845" s="141"/>
    </row>
    <row r="6846" spans="1:11" x14ac:dyDescent="0.25">
      <c r="A6846" s="148"/>
      <c r="B6846" s="148"/>
      <c r="C6846" s="148"/>
      <c r="D6846" s="148"/>
      <c r="E6846" s="141"/>
      <c r="F6846" s="141"/>
      <c r="G6846" s="141"/>
      <c r="H6846" s="141"/>
      <c r="I6846" s="141"/>
      <c r="J6846" s="141"/>
      <c r="K6846" s="141"/>
    </row>
    <row r="6847" spans="1:11" x14ac:dyDescent="0.25">
      <c r="A6847" s="148"/>
      <c r="B6847" s="148"/>
      <c r="C6847" s="148"/>
      <c r="D6847" s="148"/>
      <c r="E6847" s="141"/>
      <c r="F6847" s="141"/>
      <c r="G6847" s="141"/>
      <c r="H6847" s="141"/>
      <c r="I6847" s="141"/>
      <c r="J6847" s="141"/>
      <c r="K6847" s="141"/>
    </row>
    <row r="6848" spans="1:11" x14ac:dyDescent="0.25">
      <c r="A6848" s="148"/>
      <c r="B6848" s="148"/>
      <c r="C6848" s="148"/>
      <c r="D6848" s="148"/>
      <c r="E6848" s="141"/>
      <c r="F6848" s="141"/>
      <c r="G6848" s="141"/>
      <c r="H6848" s="141"/>
      <c r="I6848" s="141"/>
      <c r="J6848" s="141"/>
      <c r="K6848" s="141"/>
    </row>
    <row r="6849" spans="1:11" x14ac:dyDescent="0.25">
      <c r="A6849" s="148"/>
      <c r="B6849" s="148"/>
      <c r="C6849" s="148"/>
      <c r="D6849" s="148"/>
      <c r="E6849" s="141"/>
      <c r="F6849" s="141"/>
      <c r="G6849" s="141"/>
      <c r="H6849" s="141"/>
      <c r="I6849" s="141"/>
      <c r="J6849" s="141"/>
      <c r="K6849" s="141"/>
    </row>
    <row r="6850" spans="1:11" x14ac:dyDescent="0.25">
      <c r="A6850" s="148"/>
      <c r="B6850" s="148"/>
      <c r="C6850" s="148"/>
      <c r="D6850" s="148"/>
      <c r="E6850" s="141"/>
      <c r="F6850" s="141"/>
      <c r="G6850" s="141"/>
      <c r="H6850" s="141"/>
      <c r="I6850" s="141"/>
      <c r="J6850" s="141"/>
      <c r="K6850" s="141"/>
    </row>
    <row r="6851" spans="1:11" x14ac:dyDescent="0.25">
      <c r="A6851" s="148"/>
      <c r="B6851" s="148"/>
      <c r="C6851" s="148"/>
      <c r="D6851" s="148"/>
      <c r="E6851" s="141"/>
      <c r="F6851" s="141"/>
      <c r="G6851" s="141"/>
      <c r="H6851" s="141"/>
      <c r="I6851" s="141"/>
      <c r="J6851" s="141"/>
      <c r="K6851" s="141"/>
    </row>
    <row r="6852" spans="1:11" x14ac:dyDescent="0.25">
      <c r="A6852" s="148"/>
      <c r="B6852" s="148"/>
      <c r="C6852" s="148"/>
      <c r="D6852" s="148"/>
      <c r="E6852" s="141"/>
      <c r="F6852" s="141"/>
      <c r="G6852" s="141"/>
      <c r="H6852" s="141"/>
      <c r="I6852" s="141"/>
      <c r="J6852" s="141"/>
      <c r="K6852" s="141"/>
    </row>
    <row r="6853" spans="1:11" x14ac:dyDescent="0.25">
      <c r="A6853" s="148"/>
      <c r="B6853" s="148"/>
      <c r="C6853" s="148"/>
      <c r="D6853" s="148"/>
      <c r="E6853" s="141"/>
      <c r="F6853" s="141"/>
      <c r="G6853" s="141"/>
      <c r="H6853" s="141"/>
      <c r="I6853" s="141"/>
      <c r="J6853" s="141"/>
      <c r="K6853" s="141"/>
    </row>
    <row r="6854" spans="1:11" x14ac:dyDescent="0.25">
      <c r="A6854" s="148"/>
      <c r="B6854" s="148"/>
      <c r="C6854" s="148"/>
      <c r="D6854" s="148"/>
      <c r="E6854" s="141"/>
      <c r="F6854" s="141"/>
      <c r="G6854" s="141"/>
      <c r="H6854" s="141"/>
      <c r="I6854" s="141"/>
      <c r="J6854" s="141"/>
      <c r="K6854" s="141"/>
    </row>
    <row r="6855" spans="1:11" x14ac:dyDescent="0.25">
      <c r="A6855" s="148"/>
      <c r="B6855" s="148"/>
      <c r="C6855" s="148"/>
      <c r="D6855" s="148"/>
      <c r="E6855" s="141"/>
      <c r="F6855" s="141"/>
      <c r="G6855" s="141"/>
      <c r="H6855" s="141"/>
      <c r="I6855" s="141"/>
      <c r="J6855" s="141"/>
      <c r="K6855" s="141"/>
    </row>
    <row r="6856" spans="1:11" x14ac:dyDescent="0.25">
      <c r="A6856" s="148"/>
      <c r="B6856" s="148"/>
      <c r="C6856" s="148"/>
      <c r="D6856" s="148"/>
      <c r="E6856" s="141"/>
      <c r="F6856" s="141"/>
      <c r="G6856" s="141"/>
      <c r="H6856" s="141"/>
      <c r="I6856" s="141"/>
      <c r="J6856" s="141"/>
      <c r="K6856" s="141"/>
    </row>
    <row r="6857" spans="1:11" x14ac:dyDescent="0.25">
      <c r="A6857" s="148"/>
      <c r="B6857" s="148"/>
      <c r="C6857" s="148"/>
      <c r="D6857" s="148"/>
      <c r="E6857" s="141"/>
      <c r="F6857" s="141"/>
      <c r="G6857" s="141"/>
      <c r="H6857" s="141"/>
      <c r="I6857" s="141"/>
      <c r="J6857" s="141"/>
      <c r="K6857" s="141"/>
    </row>
    <row r="6858" spans="1:11" x14ac:dyDescent="0.25">
      <c r="A6858" s="148"/>
      <c r="B6858" s="148"/>
      <c r="C6858" s="148"/>
      <c r="D6858" s="148"/>
      <c r="E6858" s="141"/>
      <c r="F6858" s="141"/>
      <c r="G6858" s="141"/>
      <c r="H6858" s="141"/>
      <c r="I6858" s="141"/>
      <c r="J6858" s="141"/>
      <c r="K6858" s="141"/>
    </row>
    <row r="6859" spans="1:11" x14ac:dyDescent="0.25">
      <c r="A6859" s="148"/>
      <c r="B6859" s="148"/>
      <c r="C6859" s="148"/>
      <c r="D6859" s="148"/>
      <c r="E6859" s="141"/>
      <c r="F6859" s="141"/>
      <c r="G6859" s="141"/>
      <c r="H6859" s="141"/>
      <c r="I6859" s="141"/>
      <c r="J6859" s="141"/>
      <c r="K6859" s="141"/>
    </row>
    <row r="6860" spans="1:11" x14ac:dyDescent="0.25">
      <c r="A6860" s="148"/>
      <c r="B6860" s="148"/>
      <c r="C6860" s="148"/>
      <c r="D6860" s="148"/>
      <c r="E6860" s="141"/>
      <c r="F6860" s="141"/>
      <c r="G6860" s="141"/>
      <c r="H6860" s="141"/>
      <c r="I6860" s="141"/>
      <c r="J6860" s="141"/>
      <c r="K6860" s="141"/>
    </row>
    <row r="6861" spans="1:11" x14ac:dyDescent="0.25">
      <c r="A6861" s="148"/>
      <c r="B6861" s="148"/>
      <c r="C6861" s="148"/>
      <c r="D6861" s="148"/>
      <c r="E6861" s="141"/>
      <c r="F6861" s="141"/>
      <c r="G6861" s="141"/>
      <c r="H6861" s="141"/>
      <c r="I6861" s="141"/>
      <c r="J6861" s="141"/>
      <c r="K6861" s="141"/>
    </row>
    <row r="6862" spans="1:11" x14ac:dyDescent="0.25">
      <c r="A6862" s="148"/>
      <c r="B6862" s="148"/>
      <c r="C6862" s="148"/>
      <c r="D6862" s="148"/>
      <c r="E6862" s="141"/>
      <c r="F6862" s="141"/>
      <c r="G6862" s="141"/>
      <c r="H6862" s="141"/>
      <c r="I6862" s="141"/>
      <c r="J6862" s="141"/>
      <c r="K6862" s="141"/>
    </row>
    <row r="6863" spans="1:11" x14ac:dyDescent="0.25">
      <c r="A6863" s="148"/>
      <c r="B6863" s="148"/>
      <c r="C6863" s="148"/>
      <c r="D6863" s="148"/>
      <c r="E6863" s="141"/>
      <c r="F6863" s="141"/>
      <c r="G6863" s="141"/>
      <c r="H6863" s="141"/>
      <c r="I6863" s="141"/>
      <c r="J6863" s="141"/>
      <c r="K6863" s="141"/>
    </row>
    <row r="6864" spans="1:11" x14ac:dyDescent="0.25">
      <c r="A6864" s="148"/>
      <c r="B6864" s="148"/>
      <c r="C6864" s="148"/>
      <c r="D6864" s="148"/>
      <c r="E6864" s="141"/>
      <c r="F6864" s="141"/>
      <c r="G6864" s="141"/>
      <c r="H6864" s="141"/>
      <c r="I6864" s="141"/>
      <c r="J6864" s="141"/>
      <c r="K6864" s="141"/>
    </row>
    <row r="6865" spans="1:11" x14ac:dyDescent="0.25">
      <c r="A6865" s="148"/>
      <c r="B6865" s="148"/>
      <c r="C6865" s="148"/>
      <c r="D6865" s="148"/>
      <c r="E6865" s="141"/>
      <c r="F6865" s="141"/>
      <c r="G6865" s="141"/>
      <c r="H6865" s="141"/>
      <c r="I6865" s="141"/>
      <c r="J6865" s="141"/>
      <c r="K6865" s="141"/>
    </row>
    <row r="6866" spans="1:11" x14ac:dyDescent="0.25">
      <c r="A6866" s="148"/>
      <c r="B6866" s="148"/>
      <c r="C6866" s="148"/>
      <c r="D6866" s="148"/>
      <c r="E6866" s="141"/>
      <c r="F6866" s="141"/>
      <c r="G6866" s="141"/>
      <c r="H6866" s="141"/>
      <c r="I6866" s="141"/>
      <c r="J6866" s="141"/>
      <c r="K6866" s="141"/>
    </row>
    <row r="6867" spans="1:11" x14ac:dyDescent="0.25">
      <c r="A6867" s="148"/>
      <c r="B6867" s="148"/>
      <c r="C6867" s="148"/>
      <c r="D6867" s="148"/>
      <c r="E6867" s="141"/>
      <c r="F6867" s="141"/>
      <c r="G6867" s="141"/>
      <c r="H6867" s="141"/>
      <c r="I6867" s="141"/>
      <c r="J6867" s="141"/>
      <c r="K6867" s="141"/>
    </row>
    <row r="6868" spans="1:11" x14ac:dyDescent="0.25">
      <c r="A6868" s="148"/>
      <c r="B6868" s="148"/>
      <c r="C6868" s="148"/>
      <c r="D6868" s="148"/>
      <c r="E6868" s="141"/>
      <c r="F6868" s="141"/>
      <c r="G6868" s="141"/>
      <c r="H6868" s="141"/>
      <c r="I6868" s="141"/>
      <c r="J6868" s="141"/>
      <c r="K6868" s="141"/>
    </row>
    <row r="6869" spans="1:11" x14ac:dyDescent="0.25">
      <c r="A6869" s="148"/>
      <c r="B6869" s="148"/>
      <c r="C6869" s="148"/>
      <c r="D6869" s="148"/>
      <c r="E6869" s="141"/>
      <c r="F6869" s="141"/>
      <c r="G6869" s="141"/>
      <c r="H6869" s="141"/>
      <c r="I6869" s="141"/>
      <c r="J6869" s="141"/>
      <c r="K6869" s="141"/>
    </row>
    <row r="6870" spans="1:11" x14ac:dyDescent="0.25">
      <c r="A6870" s="148"/>
      <c r="B6870" s="148"/>
      <c r="C6870" s="148"/>
      <c r="D6870" s="148"/>
      <c r="E6870" s="141"/>
      <c r="F6870" s="141"/>
      <c r="G6870" s="141"/>
      <c r="H6870" s="141"/>
      <c r="I6870" s="141"/>
      <c r="J6870" s="141"/>
      <c r="K6870" s="141"/>
    </row>
    <row r="6871" spans="1:11" x14ac:dyDescent="0.25">
      <c r="A6871" s="148"/>
      <c r="B6871" s="148"/>
      <c r="C6871" s="148"/>
      <c r="D6871" s="148"/>
      <c r="E6871" s="141"/>
      <c r="F6871" s="141"/>
      <c r="G6871" s="141"/>
      <c r="H6871" s="141"/>
      <c r="I6871" s="141"/>
      <c r="J6871" s="141"/>
      <c r="K6871" s="141"/>
    </row>
    <row r="6872" spans="1:11" x14ac:dyDescent="0.25">
      <c r="A6872" s="148"/>
      <c r="B6872" s="148"/>
      <c r="C6872" s="148"/>
      <c r="D6872" s="148"/>
      <c r="E6872" s="141"/>
      <c r="F6872" s="141"/>
      <c r="G6872" s="141"/>
      <c r="H6872" s="141"/>
      <c r="I6872" s="141"/>
      <c r="J6872" s="141"/>
      <c r="K6872" s="141"/>
    </row>
    <row r="6873" spans="1:11" x14ac:dyDescent="0.25">
      <c r="A6873" s="148"/>
      <c r="B6873" s="148"/>
      <c r="C6873" s="148"/>
      <c r="D6873" s="148"/>
      <c r="E6873" s="141"/>
      <c r="F6873" s="141"/>
      <c r="G6873" s="141"/>
      <c r="H6873" s="141"/>
      <c r="I6873" s="141"/>
      <c r="J6873" s="141"/>
      <c r="K6873" s="141"/>
    </row>
    <row r="6874" spans="1:11" x14ac:dyDescent="0.25">
      <c r="A6874" s="148"/>
      <c r="B6874" s="148"/>
      <c r="C6874" s="148"/>
      <c r="D6874" s="148"/>
      <c r="E6874" s="141"/>
      <c r="F6874" s="141"/>
      <c r="G6874" s="141"/>
      <c r="H6874" s="141"/>
      <c r="I6874" s="141"/>
      <c r="J6874" s="141"/>
      <c r="K6874" s="141"/>
    </row>
    <row r="6875" spans="1:11" x14ac:dyDescent="0.25">
      <c r="A6875" s="148"/>
      <c r="B6875" s="148"/>
      <c r="C6875" s="148"/>
      <c r="D6875" s="148"/>
      <c r="E6875" s="141"/>
      <c r="F6875" s="141"/>
      <c r="G6875" s="141"/>
      <c r="H6875" s="141"/>
      <c r="I6875" s="141"/>
      <c r="J6875" s="141"/>
      <c r="K6875" s="141"/>
    </row>
    <row r="6876" spans="1:11" x14ac:dyDescent="0.25">
      <c r="A6876" s="148"/>
      <c r="B6876" s="148"/>
      <c r="C6876" s="148"/>
      <c r="D6876" s="148"/>
      <c r="E6876" s="141"/>
      <c r="F6876" s="141"/>
      <c r="G6876" s="141"/>
      <c r="H6876" s="141"/>
      <c r="I6876" s="141"/>
      <c r="J6876" s="141"/>
      <c r="K6876" s="141"/>
    </row>
    <row r="6877" spans="1:11" x14ac:dyDescent="0.25">
      <c r="A6877" s="148"/>
      <c r="B6877" s="148"/>
      <c r="C6877" s="148"/>
      <c r="D6877" s="148"/>
      <c r="E6877" s="141"/>
      <c r="F6877" s="141"/>
      <c r="G6877" s="141"/>
      <c r="H6877" s="141"/>
      <c r="I6877" s="141"/>
      <c r="J6877" s="141"/>
      <c r="K6877" s="141"/>
    </row>
    <row r="6878" spans="1:11" x14ac:dyDescent="0.25">
      <c r="A6878" s="148"/>
      <c r="B6878" s="148"/>
      <c r="C6878" s="148"/>
      <c r="D6878" s="148"/>
      <c r="E6878" s="141"/>
      <c r="F6878" s="141"/>
      <c r="G6878" s="141"/>
      <c r="H6878" s="141"/>
      <c r="I6878" s="141"/>
      <c r="J6878" s="141"/>
      <c r="K6878" s="141"/>
    </row>
    <row r="6879" spans="1:11" x14ac:dyDescent="0.25">
      <c r="A6879" s="148"/>
      <c r="B6879" s="148"/>
      <c r="C6879" s="148"/>
      <c r="D6879" s="148"/>
      <c r="E6879" s="141"/>
      <c r="F6879" s="141"/>
      <c r="G6879" s="141"/>
      <c r="H6879" s="141"/>
      <c r="I6879" s="141"/>
      <c r="J6879" s="141"/>
      <c r="K6879" s="141"/>
    </row>
    <row r="6880" spans="1:11" x14ac:dyDescent="0.25">
      <c r="A6880" s="148"/>
      <c r="B6880" s="148"/>
      <c r="C6880" s="148"/>
      <c r="D6880" s="148"/>
      <c r="E6880" s="141"/>
      <c r="F6880" s="141"/>
      <c r="G6880" s="141"/>
      <c r="H6880" s="141"/>
      <c r="I6880" s="141"/>
      <c r="J6880" s="141"/>
      <c r="K6880" s="141"/>
    </row>
    <row r="6881" spans="1:11" x14ac:dyDescent="0.25">
      <c r="A6881" s="148"/>
      <c r="B6881" s="148"/>
      <c r="C6881" s="148"/>
      <c r="D6881" s="148"/>
      <c r="E6881" s="141"/>
      <c r="F6881" s="141"/>
      <c r="G6881" s="141"/>
      <c r="H6881" s="141"/>
      <c r="I6881" s="141"/>
      <c r="J6881" s="141"/>
      <c r="K6881" s="141"/>
    </row>
    <row r="6882" spans="1:11" x14ac:dyDescent="0.25">
      <c r="A6882" s="148"/>
      <c r="B6882" s="148"/>
      <c r="C6882" s="148"/>
      <c r="D6882" s="148"/>
      <c r="E6882" s="141"/>
      <c r="F6882" s="141"/>
      <c r="G6882" s="141"/>
      <c r="H6882" s="141"/>
      <c r="I6882" s="141"/>
      <c r="J6882" s="141"/>
      <c r="K6882" s="141"/>
    </row>
    <row r="6883" spans="1:11" x14ac:dyDescent="0.25">
      <c r="A6883" s="148"/>
      <c r="B6883" s="148"/>
      <c r="C6883" s="148"/>
      <c r="D6883" s="148"/>
      <c r="E6883" s="141"/>
      <c r="F6883" s="141"/>
      <c r="G6883" s="141"/>
      <c r="H6883" s="141"/>
      <c r="I6883" s="141"/>
      <c r="J6883" s="141"/>
      <c r="K6883" s="141"/>
    </row>
    <row r="6884" spans="1:11" x14ac:dyDescent="0.25">
      <c r="A6884" s="148"/>
      <c r="B6884" s="148"/>
      <c r="C6884" s="148"/>
      <c r="D6884" s="148"/>
      <c r="E6884" s="141"/>
      <c r="F6884" s="141"/>
      <c r="G6884" s="141"/>
      <c r="H6884" s="141"/>
      <c r="I6884" s="141"/>
      <c r="J6884" s="141"/>
      <c r="K6884" s="141"/>
    </row>
    <row r="6885" spans="1:11" x14ac:dyDescent="0.25">
      <c r="A6885" s="148"/>
      <c r="B6885" s="148"/>
      <c r="C6885" s="148"/>
      <c r="D6885" s="148"/>
      <c r="E6885" s="141"/>
      <c r="F6885" s="141"/>
      <c r="G6885" s="141"/>
      <c r="H6885" s="141"/>
      <c r="I6885" s="141"/>
      <c r="J6885" s="141"/>
      <c r="K6885" s="141"/>
    </row>
    <row r="6886" spans="1:11" x14ac:dyDescent="0.25">
      <c r="A6886" s="148"/>
      <c r="B6886" s="148"/>
      <c r="C6886" s="148"/>
      <c r="D6886" s="148"/>
      <c r="E6886" s="141"/>
      <c r="F6886" s="141"/>
      <c r="G6886" s="141"/>
      <c r="H6886" s="141"/>
      <c r="I6886" s="141"/>
      <c r="J6886" s="141"/>
      <c r="K6886" s="141"/>
    </row>
    <row r="6887" spans="1:11" x14ac:dyDescent="0.25">
      <c r="A6887" s="148"/>
      <c r="B6887" s="148"/>
      <c r="C6887" s="148"/>
      <c r="D6887" s="148"/>
      <c r="E6887" s="141"/>
      <c r="F6887" s="141"/>
      <c r="G6887" s="141"/>
      <c r="H6887" s="141"/>
      <c r="I6887" s="141"/>
      <c r="J6887" s="141"/>
      <c r="K6887" s="141"/>
    </row>
    <row r="6888" spans="1:11" x14ac:dyDescent="0.25">
      <c r="A6888" s="148"/>
      <c r="B6888" s="148"/>
      <c r="C6888" s="148"/>
      <c r="D6888" s="148"/>
      <c r="E6888" s="141"/>
      <c r="F6888" s="141"/>
      <c r="G6888" s="141"/>
      <c r="H6888" s="141"/>
      <c r="I6888" s="141"/>
      <c r="J6888" s="141"/>
      <c r="K6888" s="141"/>
    </row>
    <row r="6889" spans="1:11" x14ac:dyDescent="0.25">
      <c r="A6889" s="148"/>
      <c r="B6889" s="148"/>
      <c r="C6889" s="148"/>
      <c r="D6889" s="148"/>
      <c r="E6889" s="141"/>
      <c r="F6889" s="141"/>
      <c r="G6889" s="141"/>
      <c r="H6889" s="141"/>
      <c r="I6889" s="141"/>
      <c r="J6889" s="141"/>
      <c r="K6889" s="141"/>
    </row>
    <row r="6890" spans="1:11" x14ac:dyDescent="0.25">
      <c r="A6890" s="148"/>
      <c r="B6890" s="148"/>
      <c r="C6890" s="148"/>
      <c r="D6890" s="148"/>
      <c r="E6890" s="141"/>
      <c r="F6890" s="141"/>
      <c r="G6890" s="141"/>
      <c r="H6890" s="141"/>
      <c r="I6890" s="141"/>
      <c r="J6890" s="141"/>
      <c r="K6890" s="141"/>
    </row>
    <row r="6891" spans="1:11" x14ac:dyDescent="0.25">
      <c r="A6891" s="148"/>
      <c r="B6891" s="148"/>
      <c r="C6891" s="148"/>
      <c r="D6891" s="148"/>
      <c r="E6891" s="141"/>
      <c r="F6891" s="141"/>
      <c r="G6891" s="141"/>
      <c r="H6891" s="141"/>
      <c r="I6891" s="141"/>
      <c r="J6891" s="141"/>
      <c r="K6891" s="141"/>
    </row>
    <row r="6892" spans="1:11" x14ac:dyDescent="0.25">
      <c r="A6892" s="148"/>
      <c r="B6892" s="148"/>
      <c r="C6892" s="148"/>
      <c r="D6892" s="148"/>
      <c r="E6892" s="141"/>
      <c r="F6892" s="141"/>
      <c r="G6892" s="141"/>
      <c r="H6892" s="141"/>
      <c r="I6892" s="141"/>
      <c r="J6892" s="141"/>
      <c r="K6892" s="141"/>
    </row>
    <row r="6893" spans="1:11" x14ac:dyDescent="0.25">
      <c r="A6893" s="148"/>
      <c r="B6893" s="148"/>
      <c r="C6893" s="148"/>
      <c r="D6893" s="148"/>
      <c r="E6893" s="141"/>
      <c r="F6893" s="141"/>
      <c r="G6893" s="141"/>
      <c r="H6893" s="141"/>
      <c r="I6893" s="141"/>
      <c r="J6893" s="141"/>
      <c r="K6893" s="141"/>
    </row>
    <row r="6894" spans="1:11" x14ac:dyDescent="0.25">
      <c r="A6894" s="148"/>
      <c r="B6894" s="148"/>
      <c r="C6894" s="148"/>
      <c r="D6894" s="148"/>
      <c r="E6894" s="141"/>
      <c r="F6894" s="141"/>
      <c r="G6894" s="141"/>
      <c r="H6894" s="141"/>
      <c r="I6894" s="141"/>
      <c r="J6894" s="141"/>
      <c r="K6894" s="141"/>
    </row>
    <row r="6895" spans="1:11" x14ac:dyDescent="0.25">
      <c r="A6895" s="148"/>
      <c r="B6895" s="148"/>
      <c r="C6895" s="148"/>
      <c r="D6895" s="148"/>
      <c r="E6895" s="141"/>
      <c r="F6895" s="141"/>
      <c r="G6895" s="141"/>
      <c r="H6895" s="141"/>
      <c r="I6895" s="141"/>
      <c r="J6895" s="141"/>
      <c r="K6895" s="141"/>
    </row>
    <row r="6896" spans="1:11" x14ac:dyDescent="0.25">
      <c r="A6896" s="148"/>
      <c r="B6896" s="148"/>
      <c r="C6896" s="148"/>
      <c r="D6896" s="148"/>
      <c r="E6896" s="141"/>
      <c r="F6896" s="141"/>
      <c r="G6896" s="141"/>
      <c r="H6896" s="141"/>
      <c r="I6896" s="141"/>
      <c r="J6896" s="141"/>
      <c r="K6896" s="141"/>
    </row>
    <row r="6897" spans="1:11" x14ac:dyDescent="0.25">
      <c r="A6897" s="148"/>
      <c r="B6897" s="148"/>
      <c r="C6897" s="148"/>
      <c r="D6897" s="148"/>
      <c r="E6897" s="141"/>
      <c r="F6897" s="141"/>
      <c r="G6897" s="141"/>
      <c r="H6897" s="141"/>
      <c r="I6897" s="141"/>
      <c r="J6897" s="141"/>
      <c r="K6897" s="141"/>
    </row>
    <row r="6898" spans="1:11" x14ac:dyDescent="0.25">
      <c r="A6898" s="148"/>
      <c r="B6898" s="148"/>
      <c r="C6898" s="148"/>
      <c r="D6898" s="148"/>
      <c r="E6898" s="141"/>
      <c r="F6898" s="141"/>
      <c r="G6898" s="141"/>
      <c r="H6898" s="141"/>
      <c r="I6898" s="141"/>
      <c r="J6898" s="141"/>
      <c r="K6898" s="141"/>
    </row>
    <row r="6899" spans="1:11" x14ac:dyDescent="0.25">
      <c r="A6899" s="148"/>
      <c r="B6899" s="148"/>
      <c r="C6899" s="148"/>
      <c r="D6899" s="148"/>
      <c r="E6899" s="141"/>
      <c r="F6899" s="141"/>
      <c r="G6899" s="141"/>
      <c r="H6899" s="141"/>
      <c r="I6899" s="141"/>
      <c r="J6899" s="141"/>
      <c r="K6899" s="141"/>
    </row>
    <row r="6900" spans="1:11" x14ac:dyDescent="0.25">
      <c r="A6900" s="148"/>
      <c r="B6900" s="148"/>
      <c r="C6900" s="148"/>
      <c r="D6900" s="148"/>
      <c r="E6900" s="141"/>
      <c r="F6900" s="141"/>
      <c r="G6900" s="141"/>
      <c r="H6900" s="141"/>
      <c r="I6900" s="141"/>
      <c r="J6900" s="141"/>
      <c r="K6900" s="141"/>
    </row>
    <row r="6901" spans="1:11" x14ac:dyDescent="0.25">
      <c r="A6901" s="148"/>
      <c r="B6901" s="148"/>
      <c r="C6901" s="148"/>
      <c r="D6901" s="148"/>
      <c r="E6901" s="141"/>
      <c r="F6901" s="141"/>
      <c r="G6901" s="141"/>
      <c r="H6901" s="141"/>
      <c r="I6901" s="141"/>
      <c r="J6901" s="141"/>
      <c r="K6901" s="141"/>
    </row>
    <row r="6902" spans="1:11" x14ac:dyDescent="0.25">
      <c r="A6902" s="148"/>
      <c r="B6902" s="148"/>
      <c r="C6902" s="148"/>
      <c r="D6902" s="148"/>
      <c r="E6902" s="141"/>
      <c r="F6902" s="141"/>
      <c r="G6902" s="141"/>
      <c r="H6902" s="141"/>
      <c r="I6902" s="141"/>
      <c r="J6902" s="141"/>
      <c r="K6902" s="141"/>
    </row>
    <row r="6903" spans="1:11" x14ac:dyDescent="0.25">
      <c r="A6903" s="148"/>
      <c r="B6903" s="148"/>
      <c r="C6903" s="148"/>
      <c r="D6903" s="148"/>
      <c r="E6903" s="141"/>
      <c r="F6903" s="141"/>
      <c r="G6903" s="141"/>
      <c r="H6903" s="141"/>
      <c r="I6903" s="141"/>
      <c r="J6903" s="141"/>
      <c r="K6903" s="141"/>
    </row>
    <row r="6904" spans="1:11" x14ac:dyDescent="0.25">
      <c r="A6904" s="148"/>
      <c r="B6904" s="148"/>
      <c r="C6904" s="148"/>
      <c r="D6904" s="148"/>
      <c r="E6904" s="141"/>
      <c r="F6904" s="141"/>
      <c r="G6904" s="141"/>
      <c r="H6904" s="141"/>
      <c r="I6904" s="141"/>
      <c r="J6904" s="141"/>
      <c r="K6904" s="141"/>
    </row>
    <row r="6905" spans="1:11" x14ac:dyDescent="0.25">
      <c r="A6905" s="148"/>
      <c r="B6905" s="148"/>
      <c r="C6905" s="148"/>
      <c r="D6905" s="148"/>
      <c r="E6905" s="141"/>
      <c r="F6905" s="141"/>
      <c r="G6905" s="141"/>
      <c r="H6905" s="141"/>
      <c r="I6905" s="141"/>
      <c r="J6905" s="141"/>
      <c r="K6905" s="141"/>
    </row>
    <row r="6906" spans="1:11" x14ac:dyDescent="0.25">
      <c r="A6906" s="148"/>
      <c r="B6906" s="148"/>
      <c r="C6906" s="148"/>
      <c r="D6906" s="148"/>
      <c r="E6906" s="141"/>
      <c r="F6906" s="141"/>
      <c r="G6906" s="141"/>
      <c r="H6906" s="141"/>
      <c r="I6906" s="141"/>
      <c r="J6906" s="141"/>
      <c r="K6906" s="141"/>
    </row>
    <row r="6907" spans="1:11" x14ac:dyDescent="0.25">
      <c r="A6907" s="148"/>
      <c r="B6907" s="148"/>
      <c r="C6907" s="148"/>
      <c r="D6907" s="148"/>
      <c r="E6907" s="141"/>
      <c r="F6907" s="141"/>
      <c r="G6907" s="141"/>
      <c r="H6907" s="141"/>
      <c r="I6907" s="141"/>
      <c r="J6907" s="141"/>
      <c r="K6907" s="141"/>
    </row>
    <row r="6908" spans="1:11" x14ac:dyDescent="0.25">
      <c r="A6908" s="148"/>
      <c r="B6908" s="148"/>
      <c r="C6908" s="148"/>
      <c r="D6908" s="148"/>
      <c r="E6908" s="141"/>
      <c r="F6908" s="141"/>
      <c r="G6908" s="141"/>
      <c r="H6908" s="141"/>
      <c r="I6908" s="141"/>
      <c r="J6908" s="141"/>
      <c r="K6908" s="141"/>
    </row>
    <row r="6909" spans="1:11" x14ac:dyDescent="0.25">
      <c r="A6909" s="148"/>
      <c r="B6909" s="148"/>
      <c r="C6909" s="148"/>
      <c r="D6909" s="148"/>
      <c r="E6909" s="141"/>
      <c r="F6909" s="141"/>
      <c r="G6909" s="141"/>
      <c r="H6909" s="141"/>
      <c r="I6909" s="141"/>
      <c r="J6909" s="141"/>
      <c r="K6909" s="141"/>
    </row>
    <row r="6910" spans="1:11" x14ac:dyDescent="0.25">
      <c r="A6910" s="148"/>
      <c r="B6910" s="148"/>
      <c r="C6910" s="148"/>
      <c r="D6910" s="148"/>
      <c r="E6910" s="141"/>
      <c r="F6910" s="141"/>
      <c r="G6910" s="141"/>
      <c r="H6910" s="141"/>
      <c r="I6910" s="141"/>
      <c r="J6910" s="141"/>
      <c r="K6910" s="141"/>
    </row>
    <row r="6911" spans="1:11" x14ac:dyDescent="0.25">
      <c r="A6911" s="148"/>
      <c r="B6911" s="148"/>
      <c r="C6911" s="148"/>
      <c r="D6911" s="148"/>
      <c r="E6911" s="141"/>
      <c r="F6911" s="141"/>
      <c r="G6911" s="141"/>
      <c r="H6911" s="141"/>
      <c r="I6911" s="141"/>
      <c r="J6911" s="141"/>
      <c r="K6911" s="141"/>
    </row>
    <row r="6912" spans="1:11" x14ac:dyDescent="0.25">
      <c r="A6912" s="148"/>
      <c r="B6912" s="148"/>
      <c r="C6912" s="148"/>
      <c r="D6912" s="148"/>
      <c r="E6912" s="141"/>
      <c r="F6912" s="141"/>
      <c r="G6912" s="141"/>
      <c r="H6912" s="141"/>
      <c r="I6912" s="141"/>
      <c r="J6912" s="141"/>
      <c r="K6912" s="141"/>
    </row>
    <row r="6913" spans="1:11" x14ac:dyDescent="0.25">
      <c r="A6913" s="148"/>
      <c r="B6913" s="148"/>
      <c r="C6913" s="148"/>
      <c r="D6913" s="148"/>
      <c r="E6913" s="141"/>
      <c r="F6913" s="141"/>
      <c r="G6913" s="141"/>
      <c r="H6913" s="141"/>
      <c r="I6913" s="141"/>
      <c r="J6913" s="141"/>
      <c r="K6913" s="141"/>
    </row>
    <row r="6914" spans="1:11" x14ac:dyDescent="0.25">
      <c r="A6914" s="148"/>
      <c r="B6914" s="148"/>
      <c r="C6914" s="148"/>
      <c r="D6914" s="148"/>
      <c r="E6914" s="141"/>
      <c r="F6914" s="141"/>
      <c r="G6914" s="141"/>
      <c r="H6914" s="141"/>
      <c r="I6914" s="141"/>
      <c r="J6914" s="141"/>
      <c r="K6914" s="141"/>
    </row>
    <row r="6915" spans="1:11" x14ac:dyDescent="0.25">
      <c r="A6915" s="148"/>
      <c r="B6915" s="148"/>
      <c r="C6915" s="148"/>
      <c r="D6915" s="148"/>
      <c r="E6915" s="141"/>
      <c r="F6915" s="141"/>
      <c r="G6915" s="141"/>
      <c r="H6915" s="141"/>
      <c r="I6915" s="141"/>
      <c r="J6915" s="141"/>
      <c r="K6915" s="141"/>
    </row>
    <row r="6916" spans="1:11" x14ac:dyDescent="0.25">
      <c r="A6916" s="148"/>
      <c r="B6916" s="148"/>
      <c r="C6916" s="148"/>
      <c r="D6916" s="148"/>
      <c r="E6916" s="141"/>
      <c r="F6916" s="141"/>
      <c r="G6916" s="141"/>
      <c r="H6916" s="141"/>
      <c r="I6916" s="141"/>
      <c r="J6916" s="141"/>
      <c r="K6916" s="141"/>
    </row>
    <row r="6917" spans="1:11" x14ac:dyDescent="0.25">
      <c r="A6917" s="148"/>
      <c r="B6917" s="148"/>
      <c r="C6917" s="148"/>
      <c r="D6917" s="148"/>
      <c r="E6917" s="141"/>
      <c r="F6917" s="141"/>
      <c r="G6917" s="141"/>
      <c r="H6917" s="141"/>
      <c r="I6917" s="141"/>
      <c r="J6917" s="141"/>
      <c r="K6917" s="141"/>
    </row>
    <row r="6918" spans="1:11" x14ac:dyDescent="0.25">
      <c r="A6918" s="148"/>
      <c r="B6918" s="148"/>
      <c r="C6918" s="148"/>
      <c r="D6918" s="148"/>
      <c r="E6918" s="141"/>
      <c r="F6918" s="141"/>
      <c r="G6918" s="141"/>
      <c r="H6918" s="141"/>
      <c r="I6918" s="141"/>
      <c r="J6918" s="141"/>
      <c r="K6918" s="141"/>
    </row>
    <row r="6919" spans="1:11" x14ac:dyDescent="0.25">
      <c r="A6919" s="148"/>
      <c r="B6919" s="148"/>
      <c r="C6919" s="148"/>
      <c r="D6919" s="148"/>
      <c r="E6919" s="141"/>
      <c r="F6919" s="141"/>
      <c r="G6919" s="141"/>
      <c r="H6919" s="141"/>
      <c r="I6919" s="141"/>
      <c r="J6919" s="141"/>
      <c r="K6919" s="141"/>
    </row>
    <row r="6920" spans="1:11" x14ac:dyDescent="0.25">
      <c r="A6920" s="148"/>
      <c r="B6920" s="148"/>
      <c r="C6920" s="148"/>
      <c r="D6920" s="148"/>
      <c r="E6920" s="141"/>
      <c r="F6920" s="141"/>
      <c r="G6920" s="141"/>
      <c r="H6920" s="141"/>
      <c r="I6920" s="141"/>
      <c r="J6920" s="141"/>
      <c r="K6920" s="141"/>
    </row>
    <row r="6921" spans="1:11" x14ac:dyDescent="0.25">
      <c r="A6921" s="148"/>
      <c r="B6921" s="148"/>
      <c r="C6921" s="148"/>
      <c r="D6921" s="148"/>
      <c r="E6921" s="141"/>
      <c r="F6921" s="141"/>
      <c r="G6921" s="141"/>
      <c r="H6921" s="141"/>
      <c r="I6921" s="141"/>
      <c r="J6921" s="141"/>
      <c r="K6921" s="141"/>
    </row>
    <row r="6922" spans="1:11" x14ac:dyDescent="0.25">
      <c r="A6922" s="148"/>
      <c r="B6922" s="148"/>
      <c r="C6922" s="148"/>
      <c r="D6922" s="148"/>
      <c r="E6922" s="141"/>
      <c r="F6922" s="141"/>
      <c r="G6922" s="141"/>
      <c r="H6922" s="141"/>
      <c r="I6922" s="141"/>
      <c r="J6922" s="141"/>
      <c r="K6922" s="141"/>
    </row>
    <row r="6923" spans="1:11" x14ac:dyDescent="0.25">
      <c r="A6923" s="148"/>
      <c r="B6923" s="148"/>
      <c r="C6923" s="148"/>
      <c r="D6923" s="148"/>
      <c r="E6923" s="141"/>
      <c r="F6923" s="141"/>
      <c r="G6923" s="141"/>
      <c r="H6923" s="141"/>
      <c r="I6923" s="141"/>
      <c r="J6923" s="141"/>
      <c r="K6923" s="141"/>
    </row>
    <row r="6924" spans="1:11" x14ac:dyDescent="0.25">
      <c r="A6924" s="148"/>
      <c r="B6924" s="148"/>
      <c r="C6924" s="148"/>
      <c r="D6924" s="148"/>
      <c r="E6924" s="141"/>
      <c r="F6924" s="141"/>
      <c r="G6924" s="141"/>
      <c r="H6924" s="141"/>
      <c r="I6924" s="141"/>
      <c r="J6924" s="141"/>
      <c r="K6924" s="141"/>
    </row>
    <row r="6925" spans="1:11" x14ac:dyDescent="0.25">
      <c r="A6925" s="148"/>
      <c r="B6925" s="148"/>
      <c r="C6925" s="148"/>
      <c r="D6925" s="148"/>
      <c r="E6925" s="141"/>
      <c r="F6925" s="141"/>
      <c r="G6925" s="141"/>
      <c r="H6925" s="141"/>
      <c r="I6925" s="141"/>
      <c r="J6925" s="141"/>
      <c r="K6925" s="141"/>
    </row>
    <row r="6926" spans="1:11" x14ac:dyDescent="0.25">
      <c r="A6926" s="148"/>
      <c r="B6926" s="148"/>
      <c r="C6926" s="148"/>
      <c r="D6926" s="148"/>
      <c r="E6926" s="141"/>
      <c r="F6926" s="141"/>
      <c r="G6926" s="141"/>
      <c r="H6926" s="141"/>
      <c r="I6926" s="141"/>
      <c r="J6926" s="141"/>
      <c r="K6926" s="141"/>
    </row>
    <row r="6927" spans="1:11" x14ac:dyDescent="0.25">
      <c r="A6927" s="148"/>
      <c r="B6927" s="148"/>
      <c r="C6927" s="148"/>
      <c r="D6927" s="148"/>
      <c r="E6927" s="141"/>
      <c r="F6927" s="141"/>
      <c r="G6927" s="141"/>
      <c r="H6927" s="141"/>
      <c r="I6927" s="141"/>
      <c r="J6927" s="141"/>
      <c r="K6927" s="141"/>
    </row>
    <row r="6928" spans="1:11" x14ac:dyDescent="0.25">
      <c r="A6928" s="148"/>
      <c r="B6928" s="148"/>
      <c r="C6928" s="148"/>
      <c r="D6928" s="148"/>
      <c r="E6928" s="141"/>
      <c r="F6928" s="141"/>
      <c r="G6928" s="141"/>
      <c r="H6928" s="141"/>
      <c r="I6928" s="141"/>
      <c r="J6928" s="141"/>
      <c r="K6928" s="141"/>
    </row>
    <row r="6929" spans="1:11" x14ac:dyDescent="0.25">
      <c r="A6929" s="148"/>
      <c r="B6929" s="148"/>
      <c r="C6929" s="148"/>
      <c r="D6929" s="148"/>
      <c r="E6929" s="141"/>
      <c r="F6929" s="141"/>
      <c r="G6929" s="141"/>
      <c r="H6929" s="141"/>
      <c r="I6929" s="141"/>
      <c r="J6929" s="141"/>
      <c r="K6929" s="141"/>
    </row>
    <row r="6930" spans="1:11" x14ac:dyDescent="0.25">
      <c r="A6930" s="148"/>
      <c r="B6930" s="148"/>
      <c r="C6930" s="148"/>
      <c r="D6930" s="148"/>
      <c r="E6930" s="141"/>
      <c r="F6930" s="141"/>
      <c r="G6930" s="141"/>
      <c r="H6930" s="141"/>
      <c r="I6930" s="141"/>
      <c r="J6930" s="141"/>
      <c r="K6930" s="141"/>
    </row>
    <row r="6931" spans="1:11" x14ac:dyDescent="0.25">
      <c r="A6931" s="148"/>
      <c r="B6931" s="148"/>
      <c r="C6931" s="148"/>
      <c r="D6931" s="148"/>
      <c r="E6931" s="141"/>
      <c r="F6931" s="141"/>
      <c r="G6931" s="141"/>
      <c r="H6931" s="141"/>
      <c r="I6931" s="141"/>
      <c r="J6931" s="141"/>
      <c r="K6931" s="141"/>
    </row>
    <row r="6932" spans="1:11" x14ac:dyDescent="0.25">
      <c r="A6932" s="148"/>
      <c r="B6932" s="148"/>
      <c r="C6932" s="148"/>
      <c r="D6932" s="148"/>
      <c r="E6932" s="141"/>
      <c r="F6932" s="141"/>
      <c r="G6932" s="141"/>
      <c r="H6932" s="141"/>
      <c r="I6932" s="141"/>
      <c r="J6932" s="141"/>
      <c r="K6932" s="141"/>
    </row>
    <row r="6933" spans="1:11" x14ac:dyDescent="0.25">
      <c r="A6933" s="148"/>
      <c r="B6933" s="148"/>
      <c r="C6933" s="148"/>
      <c r="D6933" s="148"/>
      <c r="E6933" s="141"/>
      <c r="F6933" s="141"/>
      <c r="G6933" s="141"/>
      <c r="H6933" s="141"/>
      <c r="I6933" s="141"/>
      <c r="J6933" s="141"/>
      <c r="K6933" s="141"/>
    </row>
    <row r="6934" spans="1:11" x14ac:dyDescent="0.25">
      <c r="A6934" s="148"/>
      <c r="B6934" s="148"/>
      <c r="C6934" s="148"/>
      <c r="D6934" s="148"/>
      <c r="E6934" s="141"/>
      <c r="F6934" s="141"/>
      <c r="G6934" s="141"/>
      <c r="H6934" s="141"/>
      <c r="I6934" s="141"/>
      <c r="J6934" s="141"/>
      <c r="K6934" s="141"/>
    </row>
    <row r="6935" spans="1:11" x14ac:dyDescent="0.25">
      <c r="A6935" s="148"/>
      <c r="B6935" s="148"/>
      <c r="C6935" s="148"/>
      <c r="D6935" s="148"/>
      <c r="E6935" s="141"/>
      <c r="F6935" s="141"/>
      <c r="G6935" s="141"/>
      <c r="H6935" s="141"/>
      <c r="I6935" s="141"/>
      <c r="J6935" s="141"/>
      <c r="K6935" s="141"/>
    </row>
    <row r="6936" spans="1:11" x14ac:dyDescent="0.25">
      <c r="A6936" s="148"/>
      <c r="B6936" s="148"/>
      <c r="C6936" s="148"/>
      <c r="D6936" s="148"/>
      <c r="E6936" s="141"/>
      <c r="F6936" s="141"/>
      <c r="G6936" s="141"/>
      <c r="H6936" s="141"/>
      <c r="I6936" s="141"/>
      <c r="J6936" s="141"/>
      <c r="K6936" s="141"/>
    </row>
    <row r="6937" spans="1:11" x14ac:dyDescent="0.25">
      <c r="A6937" s="148"/>
      <c r="B6937" s="148"/>
      <c r="C6937" s="148"/>
      <c r="D6937" s="148"/>
      <c r="E6937" s="141"/>
      <c r="F6937" s="141"/>
      <c r="G6937" s="141"/>
      <c r="H6937" s="141"/>
      <c r="I6937" s="141"/>
      <c r="J6937" s="141"/>
      <c r="K6937" s="141"/>
    </row>
    <row r="6938" spans="1:11" x14ac:dyDescent="0.25">
      <c r="A6938" s="148"/>
      <c r="B6938" s="148"/>
      <c r="C6938" s="148"/>
      <c r="D6938" s="148"/>
      <c r="E6938" s="141"/>
      <c r="F6938" s="141"/>
      <c r="G6938" s="141"/>
      <c r="H6938" s="141"/>
      <c r="I6938" s="141"/>
      <c r="J6938" s="141"/>
      <c r="K6938" s="141"/>
    </row>
    <row r="6939" spans="1:11" x14ac:dyDescent="0.25">
      <c r="A6939" s="148"/>
      <c r="B6939" s="148"/>
      <c r="C6939" s="148"/>
      <c r="D6939" s="148"/>
      <c r="E6939" s="141"/>
      <c r="F6939" s="141"/>
      <c r="G6939" s="141"/>
      <c r="H6939" s="141"/>
      <c r="I6939" s="141"/>
      <c r="J6939" s="141"/>
      <c r="K6939" s="141"/>
    </row>
    <row r="6940" spans="1:11" x14ac:dyDescent="0.25">
      <c r="A6940" s="148"/>
      <c r="B6940" s="148"/>
      <c r="C6940" s="148"/>
      <c r="D6940" s="148"/>
      <c r="E6940" s="141"/>
      <c r="F6940" s="141"/>
      <c r="G6940" s="141"/>
      <c r="H6940" s="141"/>
      <c r="I6940" s="141"/>
      <c r="J6940" s="141"/>
      <c r="K6940" s="141"/>
    </row>
    <row r="6941" spans="1:11" x14ac:dyDescent="0.25">
      <c r="A6941" s="148"/>
      <c r="B6941" s="148"/>
      <c r="C6941" s="148"/>
      <c r="D6941" s="148"/>
      <c r="E6941" s="141"/>
      <c r="F6941" s="141"/>
      <c r="G6941" s="141"/>
      <c r="H6941" s="141"/>
      <c r="I6941" s="141"/>
      <c r="J6941" s="141"/>
      <c r="K6941" s="141"/>
    </row>
    <row r="6942" spans="1:11" x14ac:dyDescent="0.25">
      <c r="A6942" s="148"/>
      <c r="B6942" s="148"/>
      <c r="C6942" s="148"/>
      <c r="D6942" s="148"/>
      <c r="E6942" s="141"/>
      <c r="F6942" s="141"/>
      <c r="G6942" s="141"/>
      <c r="H6942" s="141"/>
      <c r="I6942" s="141"/>
      <c r="J6942" s="141"/>
      <c r="K6942" s="141"/>
    </row>
    <row r="6943" spans="1:11" x14ac:dyDescent="0.25">
      <c r="A6943" s="148"/>
      <c r="B6943" s="148"/>
      <c r="C6943" s="148"/>
      <c r="D6943" s="148"/>
      <c r="E6943" s="141"/>
      <c r="F6943" s="141"/>
      <c r="G6943" s="141"/>
      <c r="H6943" s="141"/>
      <c r="I6943" s="141"/>
      <c r="J6943" s="141"/>
      <c r="K6943" s="141"/>
    </row>
    <row r="6944" spans="1:11" x14ac:dyDescent="0.25">
      <c r="A6944" s="148"/>
      <c r="B6944" s="148"/>
      <c r="C6944" s="148"/>
      <c r="D6944" s="148"/>
      <c r="E6944" s="141"/>
      <c r="F6944" s="141"/>
      <c r="G6944" s="141"/>
      <c r="H6944" s="141"/>
      <c r="I6944" s="141"/>
      <c r="J6944" s="141"/>
      <c r="K6944" s="141"/>
    </row>
    <row r="6945" spans="1:11" x14ac:dyDescent="0.25">
      <c r="A6945" s="148"/>
      <c r="B6945" s="148"/>
      <c r="C6945" s="148"/>
      <c r="D6945" s="148"/>
      <c r="E6945" s="141"/>
      <c r="F6945" s="141"/>
      <c r="G6945" s="141"/>
      <c r="H6945" s="141"/>
      <c r="I6945" s="141"/>
      <c r="J6945" s="141"/>
      <c r="K6945" s="141"/>
    </row>
    <row r="6946" spans="1:11" x14ac:dyDescent="0.25">
      <c r="A6946" s="148"/>
      <c r="B6946" s="148"/>
      <c r="C6946" s="148"/>
      <c r="D6946" s="148"/>
      <c r="E6946" s="141"/>
      <c r="F6946" s="141"/>
      <c r="G6946" s="141"/>
      <c r="H6946" s="141"/>
      <c r="I6946" s="141"/>
      <c r="J6946" s="141"/>
      <c r="K6946" s="141"/>
    </row>
    <row r="6947" spans="1:11" x14ac:dyDescent="0.25">
      <c r="A6947" s="148"/>
      <c r="B6947" s="148"/>
      <c r="C6947" s="148"/>
      <c r="D6947" s="148"/>
      <c r="E6947" s="141"/>
      <c r="F6947" s="141"/>
      <c r="G6947" s="141"/>
      <c r="H6947" s="141"/>
      <c r="I6947" s="141"/>
      <c r="J6947" s="141"/>
      <c r="K6947" s="141"/>
    </row>
    <row r="6948" spans="1:11" x14ac:dyDescent="0.25">
      <c r="A6948" s="148"/>
      <c r="B6948" s="148"/>
      <c r="C6948" s="148"/>
      <c r="D6948" s="148"/>
      <c r="E6948" s="141"/>
      <c r="F6948" s="141"/>
      <c r="G6948" s="141"/>
      <c r="H6948" s="141"/>
      <c r="I6948" s="141"/>
      <c r="J6948" s="141"/>
      <c r="K6948" s="141"/>
    </row>
    <row r="6949" spans="1:11" x14ac:dyDescent="0.25">
      <c r="A6949" s="148"/>
      <c r="B6949" s="148"/>
      <c r="C6949" s="148"/>
      <c r="D6949" s="148"/>
      <c r="E6949" s="141"/>
      <c r="F6949" s="141"/>
      <c r="G6949" s="141"/>
      <c r="H6949" s="141"/>
      <c r="I6949" s="141"/>
      <c r="J6949" s="141"/>
      <c r="K6949" s="141"/>
    </row>
    <row r="6950" spans="1:11" x14ac:dyDescent="0.25">
      <c r="A6950" s="148"/>
      <c r="B6950" s="148"/>
      <c r="C6950" s="148"/>
      <c r="D6950" s="148"/>
      <c r="E6950" s="141"/>
      <c r="F6950" s="141"/>
      <c r="G6950" s="141"/>
      <c r="H6950" s="141"/>
      <c r="I6950" s="141"/>
      <c r="J6950" s="141"/>
      <c r="K6950" s="141"/>
    </row>
    <row r="6951" spans="1:11" x14ac:dyDescent="0.25">
      <c r="A6951" s="148"/>
      <c r="B6951" s="148"/>
      <c r="C6951" s="148"/>
      <c r="D6951" s="148"/>
      <c r="E6951" s="141"/>
      <c r="F6951" s="141"/>
      <c r="G6951" s="141"/>
      <c r="H6951" s="141"/>
      <c r="I6951" s="141"/>
      <c r="J6951" s="141"/>
      <c r="K6951" s="141"/>
    </row>
    <row r="6952" spans="1:11" x14ac:dyDescent="0.25">
      <c r="A6952" s="148"/>
      <c r="B6952" s="148"/>
      <c r="C6952" s="148"/>
      <c r="D6952" s="148"/>
      <c r="E6952" s="141"/>
      <c r="F6952" s="141"/>
      <c r="G6952" s="141"/>
      <c r="H6952" s="141"/>
      <c r="I6952" s="141"/>
      <c r="J6952" s="141"/>
      <c r="K6952" s="141"/>
    </row>
    <row r="6953" spans="1:11" x14ac:dyDescent="0.25">
      <c r="A6953" s="148"/>
      <c r="B6953" s="148"/>
      <c r="C6953" s="148"/>
      <c r="D6953" s="148"/>
      <c r="E6953" s="141"/>
      <c r="F6953" s="141"/>
      <c r="G6953" s="141"/>
      <c r="H6953" s="141"/>
      <c r="I6953" s="141"/>
      <c r="J6953" s="141"/>
      <c r="K6953" s="141"/>
    </row>
    <row r="6954" spans="1:11" x14ac:dyDescent="0.25">
      <c r="A6954" s="148"/>
      <c r="B6954" s="148"/>
      <c r="C6954" s="148"/>
      <c r="D6954" s="148"/>
      <c r="E6954" s="141"/>
      <c r="F6954" s="141"/>
      <c r="G6954" s="141"/>
      <c r="H6954" s="141"/>
      <c r="I6954" s="141"/>
      <c r="J6954" s="141"/>
      <c r="K6954" s="141"/>
    </row>
    <row r="6955" spans="1:11" x14ac:dyDescent="0.25">
      <c r="A6955" s="148"/>
      <c r="B6955" s="148"/>
      <c r="C6955" s="148"/>
      <c r="D6955" s="148"/>
      <c r="E6955" s="141"/>
      <c r="F6955" s="141"/>
      <c r="G6955" s="141"/>
      <c r="H6955" s="141"/>
      <c r="I6955" s="141"/>
      <c r="J6955" s="141"/>
      <c r="K6955" s="141"/>
    </row>
    <row r="6956" spans="1:11" x14ac:dyDescent="0.25">
      <c r="A6956" s="148"/>
      <c r="B6956" s="148"/>
      <c r="C6956" s="148"/>
      <c r="D6956" s="148"/>
      <c r="E6956" s="141"/>
      <c r="F6956" s="141"/>
      <c r="G6956" s="141"/>
      <c r="H6956" s="141"/>
      <c r="I6956" s="141"/>
      <c r="J6956" s="141"/>
      <c r="K6956" s="141"/>
    </row>
    <row r="6957" spans="1:11" x14ac:dyDescent="0.25">
      <c r="A6957" s="148"/>
      <c r="B6957" s="148"/>
      <c r="C6957" s="148"/>
      <c r="D6957" s="148"/>
      <c r="E6957" s="141"/>
      <c r="F6957" s="141"/>
      <c r="G6957" s="141"/>
      <c r="H6957" s="141"/>
      <c r="I6957" s="141"/>
      <c r="J6957" s="141"/>
      <c r="K6957" s="141"/>
    </row>
    <row r="6958" spans="1:11" x14ac:dyDescent="0.25">
      <c r="A6958" s="148"/>
      <c r="B6958" s="148"/>
      <c r="C6958" s="148"/>
      <c r="D6958" s="148"/>
      <c r="E6958" s="141"/>
      <c r="F6958" s="141"/>
      <c r="G6958" s="141"/>
      <c r="H6958" s="141"/>
      <c r="I6958" s="141"/>
      <c r="J6958" s="141"/>
      <c r="K6958" s="141"/>
    </row>
    <row r="6959" spans="1:11" x14ac:dyDescent="0.25">
      <c r="A6959" s="148"/>
      <c r="B6959" s="148"/>
      <c r="C6959" s="148"/>
      <c r="D6959" s="148"/>
      <c r="E6959" s="141"/>
      <c r="F6959" s="141"/>
      <c r="G6959" s="141"/>
      <c r="H6959" s="141"/>
      <c r="I6959" s="141"/>
      <c r="J6959" s="141"/>
      <c r="K6959" s="141"/>
    </row>
    <row r="6960" spans="1:11" x14ac:dyDescent="0.25">
      <c r="A6960" s="148"/>
      <c r="B6960" s="148"/>
      <c r="C6960" s="148"/>
      <c r="D6960" s="148"/>
      <c r="E6960" s="141"/>
      <c r="F6960" s="141"/>
      <c r="G6960" s="141"/>
      <c r="H6960" s="141"/>
      <c r="I6960" s="141"/>
      <c r="J6960" s="141"/>
      <c r="K6960" s="141"/>
    </row>
    <row r="6961" spans="1:11" x14ac:dyDescent="0.25">
      <c r="A6961" s="148"/>
      <c r="B6961" s="148"/>
      <c r="C6961" s="148"/>
      <c r="D6961" s="148"/>
      <c r="E6961" s="141"/>
      <c r="F6961" s="141"/>
      <c r="G6961" s="141"/>
      <c r="H6961" s="141"/>
      <c r="I6961" s="141"/>
      <c r="J6961" s="141"/>
      <c r="K6961" s="141"/>
    </row>
    <row r="6962" spans="1:11" x14ac:dyDescent="0.25">
      <c r="A6962" s="148"/>
      <c r="B6962" s="148"/>
      <c r="C6962" s="148"/>
      <c r="D6962" s="148"/>
      <c r="E6962" s="141"/>
      <c r="F6962" s="141"/>
      <c r="G6962" s="141"/>
      <c r="H6962" s="141"/>
      <c r="I6962" s="141"/>
      <c r="J6962" s="141"/>
      <c r="K6962" s="141"/>
    </row>
    <row r="6963" spans="1:11" x14ac:dyDescent="0.25">
      <c r="A6963" s="148"/>
      <c r="B6963" s="148"/>
      <c r="C6963" s="148"/>
      <c r="D6963" s="148"/>
      <c r="E6963" s="141"/>
      <c r="F6963" s="141"/>
      <c r="G6963" s="141"/>
      <c r="H6963" s="141"/>
      <c r="I6963" s="141"/>
      <c r="J6963" s="141"/>
      <c r="K6963" s="141"/>
    </row>
    <row r="6964" spans="1:11" x14ac:dyDescent="0.25">
      <c r="A6964" s="148"/>
      <c r="B6964" s="148"/>
      <c r="C6964" s="148"/>
      <c r="D6964" s="148"/>
      <c r="E6964" s="141"/>
      <c r="F6964" s="141"/>
      <c r="G6964" s="141"/>
      <c r="H6964" s="141"/>
      <c r="I6964" s="141"/>
      <c r="J6964" s="141"/>
      <c r="K6964" s="141"/>
    </row>
    <row r="6965" spans="1:11" x14ac:dyDescent="0.25">
      <c r="A6965" s="148"/>
      <c r="B6965" s="148"/>
      <c r="C6965" s="148"/>
      <c r="D6965" s="148"/>
      <c r="E6965" s="141"/>
      <c r="F6965" s="141"/>
      <c r="G6965" s="141"/>
      <c r="H6965" s="141"/>
      <c r="I6965" s="141"/>
      <c r="J6965" s="141"/>
      <c r="K6965" s="141"/>
    </row>
    <row r="6966" spans="1:11" x14ac:dyDescent="0.25">
      <c r="A6966" s="148"/>
      <c r="B6966" s="148"/>
      <c r="C6966" s="148"/>
      <c r="D6966" s="148"/>
      <c r="E6966" s="141"/>
      <c r="F6966" s="141"/>
      <c r="G6966" s="141"/>
      <c r="H6966" s="141"/>
      <c r="I6966" s="141"/>
      <c r="J6966" s="141"/>
      <c r="K6966" s="141"/>
    </row>
    <row r="6967" spans="1:11" x14ac:dyDescent="0.25">
      <c r="A6967" s="148"/>
      <c r="B6967" s="148"/>
      <c r="C6967" s="148"/>
      <c r="D6967" s="148"/>
      <c r="E6967" s="141"/>
      <c r="F6967" s="141"/>
      <c r="G6967" s="141"/>
      <c r="H6967" s="141"/>
      <c r="I6967" s="141"/>
      <c r="J6967" s="141"/>
      <c r="K6967" s="141"/>
    </row>
    <row r="6968" spans="1:11" x14ac:dyDescent="0.25">
      <c r="A6968" s="148"/>
      <c r="B6968" s="148"/>
      <c r="C6968" s="148"/>
      <c r="D6968" s="148"/>
      <c r="E6968" s="141"/>
      <c r="F6968" s="141"/>
      <c r="G6968" s="141"/>
      <c r="H6968" s="141"/>
      <c r="I6968" s="141"/>
      <c r="J6968" s="141"/>
      <c r="K6968" s="141"/>
    </row>
    <row r="6969" spans="1:11" x14ac:dyDescent="0.25">
      <c r="A6969" s="148"/>
      <c r="B6969" s="148"/>
      <c r="C6969" s="148"/>
      <c r="D6969" s="148"/>
      <c r="E6969" s="141"/>
      <c r="F6969" s="141"/>
      <c r="G6969" s="141"/>
      <c r="H6969" s="141"/>
      <c r="I6969" s="141"/>
      <c r="J6969" s="141"/>
      <c r="K6969" s="141"/>
    </row>
    <row r="6970" spans="1:11" x14ac:dyDescent="0.25">
      <c r="A6970" s="148"/>
      <c r="B6970" s="148"/>
      <c r="C6970" s="148"/>
      <c r="D6970" s="148"/>
      <c r="E6970" s="141"/>
      <c r="F6970" s="141"/>
      <c r="G6970" s="141"/>
      <c r="H6970" s="141"/>
      <c r="I6970" s="141"/>
      <c r="J6970" s="141"/>
      <c r="K6970" s="141"/>
    </row>
    <row r="6971" spans="1:11" x14ac:dyDescent="0.25">
      <c r="A6971" s="148"/>
      <c r="B6971" s="148"/>
      <c r="C6971" s="148"/>
      <c r="D6971" s="148"/>
      <c r="E6971" s="141"/>
      <c r="F6971" s="141"/>
      <c r="G6971" s="141"/>
      <c r="H6971" s="141"/>
      <c r="I6971" s="141"/>
      <c r="J6971" s="141"/>
      <c r="K6971" s="141"/>
    </row>
    <row r="6972" spans="1:11" x14ac:dyDescent="0.25">
      <c r="A6972" s="148"/>
      <c r="B6972" s="148"/>
      <c r="C6972" s="148"/>
      <c r="D6972" s="148"/>
      <c r="E6972" s="141"/>
      <c r="F6972" s="141"/>
      <c r="G6972" s="141"/>
      <c r="H6972" s="141"/>
      <c r="I6972" s="141"/>
      <c r="J6972" s="141"/>
      <c r="K6972" s="141"/>
    </row>
    <row r="6973" spans="1:11" x14ac:dyDescent="0.25">
      <c r="A6973" s="148"/>
      <c r="B6973" s="148"/>
      <c r="C6973" s="148"/>
      <c r="D6973" s="148"/>
      <c r="E6973" s="141"/>
      <c r="F6973" s="141"/>
      <c r="G6973" s="141"/>
      <c r="H6973" s="141"/>
      <c r="I6973" s="141"/>
      <c r="J6973" s="141"/>
      <c r="K6973" s="141"/>
    </row>
    <row r="6974" spans="1:11" x14ac:dyDescent="0.25">
      <c r="A6974" s="148"/>
      <c r="B6974" s="148"/>
      <c r="C6974" s="148"/>
      <c r="D6974" s="148"/>
      <c r="E6974" s="141"/>
      <c r="F6974" s="141"/>
      <c r="G6974" s="141"/>
      <c r="H6974" s="141"/>
      <c r="I6974" s="141"/>
      <c r="J6974" s="141"/>
      <c r="K6974" s="141"/>
    </row>
    <row r="6975" spans="1:11" x14ac:dyDescent="0.25">
      <c r="A6975" s="148"/>
      <c r="B6975" s="148"/>
      <c r="C6975" s="148"/>
      <c r="D6975" s="148"/>
      <c r="E6975" s="141"/>
      <c r="F6975" s="141"/>
      <c r="G6975" s="141"/>
      <c r="H6975" s="141"/>
      <c r="I6975" s="141"/>
      <c r="J6975" s="141"/>
      <c r="K6975" s="141"/>
    </row>
    <row r="6976" spans="1:11" x14ac:dyDescent="0.25">
      <c r="A6976" s="148"/>
      <c r="B6976" s="148"/>
      <c r="C6976" s="148"/>
      <c r="D6976" s="148"/>
      <c r="E6976" s="141"/>
      <c r="F6976" s="141"/>
      <c r="G6976" s="141"/>
      <c r="H6976" s="141"/>
      <c r="I6976" s="141"/>
      <c r="J6976" s="141"/>
      <c r="K6976" s="141"/>
    </row>
    <row r="6977" spans="1:11" x14ac:dyDescent="0.25">
      <c r="A6977" s="148"/>
      <c r="B6977" s="148"/>
      <c r="C6977" s="148"/>
      <c r="D6977" s="148"/>
      <c r="E6977" s="141"/>
      <c r="F6977" s="141"/>
      <c r="G6977" s="141"/>
      <c r="H6977" s="141"/>
      <c r="I6977" s="141"/>
      <c r="J6977" s="141"/>
      <c r="K6977" s="141"/>
    </row>
    <row r="6978" spans="1:11" x14ac:dyDescent="0.25">
      <c r="A6978" s="148"/>
      <c r="B6978" s="148"/>
      <c r="C6978" s="148"/>
      <c r="D6978" s="148"/>
      <c r="E6978" s="141"/>
      <c r="F6978" s="141"/>
      <c r="G6978" s="141"/>
      <c r="H6978" s="141"/>
      <c r="I6978" s="141"/>
      <c r="J6978" s="141"/>
      <c r="K6978" s="141"/>
    </row>
    <row r="6979" spans="1:11" x14ac:dyDescent="0.25">
      <c r="A6979" s="148"/>
      <c r="B6979" s="148"/>
      <c r="C6979" s="148"/>
      <c r="D6979" s="148"/>
      <c r="E6979" s="141"/>
      <c r="F6979" s="141"/>
      <c r="G6979" s="141"/>
      <c r="H6979" s="141"/>
      <c r="I6979" s="141"/>
      <c r="J6979" s="141"/>
      <c r="K6979" s="141"/>
    </row>
    <row r="6980" spans="1:11" x14ac:dyDescent="0.25">
      <c r="A6980" s="148"/>
      <c r="B6980" s="148"/>
      <c r="C6980" s="148"/>
      <c r="D6980" s="148"/>
      <c r="E6980" s="141"/>
      <c r="F6980" s="141"/>
      <c r="G6980" s="141"/>
      <c r="H6980" s="141"/>
      <c r="I6980" s="141"/>
      <c r="J6980" s="141"/>
      <c r="K6980" s="141"/>
    </row>
    <row r="6981" spans="1:11" x14ac:dyDescent="0.25">
      <c r="A6981" s="148"/>
      <c r="B6981" s="148"/>
      <c r="C6981" s="148"/>
      <c r="D6981" s="148"/>
      <c r="E6981" s="141"/>
      <c r="F6981" s="141"/>
      <c r="G6981" s="141"/>
      <c r="H6981" s="141"/>
      <c r="I6981" s="141"/>
      <c r="J6981" s="141"/>
      <c r="K6981" s="141"/>
    </row>
    <row r="6982" spans="1:11" x14ac:dyDescent="0.25">
      <c r="A6982" s="148"/>
      <c r="B6982" s="148"/>
      <c r="C6982" s="148"/>
      <c r="D6982" s="148"/>
      <c r="E6982" s="141"/>
      <c r="F6982" s="141"/>
      <c r="G6982" s="141"/>
      <c r="H6982" s="141"/>
      <c r="I6982" s="141"/>
      <c r="J6982" s="141"/>
      <c r="K6982" s="141"/>
    </row>
    <row r="6983" spans="1:11" x14ac:dyDescent="0.25">
      <c r="A6983" s="148"/>
      <c r="B6983" s="148"/>
      <c r="C6983" s="148"/>
      <c r="D6983" s="148"/>
      <c r="E6983" s="141"/>
      <c r="F6983" s="141"/>
      <c r="G6983" s="141"/>
      <c r="H6983" s="141"/>
      <c r="I6983" s="141"/>
      <c r="J6983" s="141"/>
      <c r="K6983" s="141"/>
    </row>
    <row r="6984" spans="1:11" x14ac:dyDescent="0.25">
      <c r="A6984" s="148"/>
      <c r="B6984" s="148"/>
      <c r="C6984" s="148"/>
      <c r="D6984" s="148"/>
      <c r="E6984" s="141"/>
      <c r="F6984" s="141"/>
      <c r="G6984" s="141"/>
      <c r="H6984" s="141"/>
      <c r="I6984" s="141"/>
      <c r="J6984" s="141"/>
      <c r="K6984" s="141"/>
    </row>
    <row r="6985" spans="1:11" x14ac:dyDescent="0.25">
      <c r="A6985" s="148"/>
      <c r="B6985" s="148"/>
      <c r="C6985" s="148"/>
      <c r="D6985" s="148"/>
      <c r="E6985" s="141"/>
      <c r="F6985" s="141"/>
      <c r="G6985" s="141"/>
      <c r="H6985" s="141"/>
      <c r="I6985" s="141"/>
      <c r="J6985" s="141"/>
      <c r="K6985" s="141"/>
    </row>
    <row r="6986" spans="1:11" x14ac:dyDescent="0.25">
      <c r="A6986" s="148"/>
      <c r="B6986" s="148"/>
      <c r="C6986" s="148"/>
      <c r="D6986" s="148"/>
      <c r="E6986" s="141"/>
      <c r="F6986" s="141"/>
      <c r="G6986" s="141"/>
      <c r="H6986" s="141"/>
      <c r="I6986" s="141"/>
      <c r="J6986" s="141"/>
      <c r="K6986" s="141"/>
    </row>
    <row r="6987" spans="1:11" x14ac:dyDescent="0.25">
      <c r="A6987" s="148"/>
      <c r="B6987" s="148"/>
      <c r="C6987" s="148"/>
      <c r="D6987" s="148"/>
      <c r="E6987" s="141"/>
      <c r="F6987" s="141"/>
      <c r="G6987" s="141"/>
      <c r="H6987" s="141"/>
      <c r="I6987" s="141"/>
      <c r="J6987" s="141"/>
      <c r="K6987" s="141"/>
    </row>
    <row r="6988" spans="1:11" x14ac:dyDescent="0.25">
      <c r="A6988" s="148"/>
      <c r="B6988" s="148"/>
      <c r="C6988" s="148"/>
      <c r="D6988" s="148"/>
      <c r="E6988" s="141"/>
      <c r="F6988" s="141"/>
      <c r="G6988" s="141"/>
      <c r="H6988" s="141"/>
      <c r="I6988" s="141"/>
      <c r="J6988" s="141"/>
      <c r="K6988" s="141"/>
    </row>
    <row r="6989" spans="1:11" x14ac:dyDescent="0.25">
      <c r="A6989" s="148"/>
      <c r="B6989" s="148"/>
      <c r="C6989" s="148"/>
      <c r="D6989" s="148"/>
      <c r="E6989" s="141"/>
      <c r="F6989" s="141"/>
      <c r="G6989" s="141"/>
      <c r="H6989" s="141"/>
      <c r="I6989" s="141"/>
      <c r="J6989" s="141"/>
      <c r="K6989" s="141"/>
    </row>
    <row r="6990" spans="1:11" x14ac:dyDescent="0.25">
      <c r="A6990" s="148"/>
      <c r="B6990" s="148"/>
      <c r="C6990" s="148"/>
      <c r="D6990" s="148"/>
      <c r="E6990" s="141"/>
      <c r="F6990" s="141"/>
      <c r="G6990" s="141"/>
      <c r="H6990" s="141"/>
      <c r="I6990" s="141"/>
      <c r="J6990" s="141"/>
      <c r="K6990" s="141"/>
    </row>
    <row r="6991" spans="1:11" x14ac:dyDescent="0.25">
      <c r="A6991" s="148"/>
      <c r="B6991" s="148"/>
      <c r="C6991" s="148"/>
      <c r="D6991" s="148"/>
      <c r="E6991" s="141"/>
      <c r="F6991" s="141"/>
      <c r="G6991" s="141"/>
      <c r="H6991" s="141"/>
      <c r="I6991" s="141"/>
      <c r="J6991" s="141"/>
      <c r="K6991" s="141"/>
    </row>
    <row r="6992" spans="1:11" x14ac:dyDescent="0.25">
      <c r="A6992" s="148"/>
      <c r="B6992" s="148"/>
      <c r="C6992" s="148"/>
      <c r="D6992" s="148"/>
      <c r="E6992" s="141"/>
      <c r="F6992" s="141"/>
      <c r="G6992" s="141"/>
      <c r="H6992" s="141"/>
      <c r="I6992" s="141"/>
      <c r="J6992" s="141"/>
      <c r="K6992" s="141"/>
    </row>
    <row r="6993" spans="1:11" x14ac:dyDescent="0.25">
      <c r="A6993" s="148"/>
      <c r="B6993" s="148"/>
      <c r="C6993" s="148"/>
      <c r="D6993" s="148"/>
      <c r="E6993" s="141"/>
      <c r="F6993" s="141"/>
      <c r="G6993" s="141"/>
      <c r="H6993" s="141"/>
      <c r="I6993" s="141"/>
      <c r="J6993" s="141"/>
      <c r="K6993" s="141"/>
    </row>
    <row r="6994" spans="1:11" x14ac:dyDescent="0.25">
      <c r="A6994" s="148"/>
      <c r="B6994" s="148"/>
      <c r="C6994" s="148"/>
      <c r="D6994" s="148"/>
      <c r="E6994" s="141"/>
      <c r="F6994" s="141"/>
      <c r="G6994" s="141"/>
      <c r="H6994" s="141"/>
      <c r="I6994" s="141"/>
      <c r="J6994" s="141"/>
      <c r="K6994" s="141"/>
    </row>
    <row r="6995" spans="1:11" x14ac:dyDescent="0.25">
      <c r="A6995" s="148"/>
      <c r="B6995" s="148"/>
      <c r="C6995" s="148"/>
      <c r="D6995" s="148"/>
      <c r="E6995" s="141"/>
      <c r="F6995" s="141"/>
      <c r="G6995" s="141"/>
      <c r="H6995" s="141"/>
      <c r="I6995" s="141"/>
      <c r="J6995" s="141"/>
      <c r="K6995" s="141"/>
    </row>
    <row r="6996" spans="1:11" x14ac:dyDescent="0.25">
      <c r="A6996" s="148"/>
      <c r="B6996" s="148"/>
      <c r="C6996" s="148"/>
      <c r="D6996" s="148"/>
      <c r="E6996" s="141"/>
      <c r="F6996" s="141"/>
      <c r="G6996" s="141"/>
      <c r="H6996" s="141"/>
      <c r="I6996" s="141"/>
      <c r="J6996" s="141"/>
      <c r="K6996" s="141"/>
    </row>
    <row r="6997" spans="1:11" x14ac:dyDescent="0.25">
      <c r="A6997" s="148"/>
      <c r="B6997" s="148"/>
      <c r="C6997" s="148"/>
      <c r="D6997" s="148"/>
      <c r="E6997" s="141"/>
      <c r="F6997" s="141"/>
      <c r="G6997" s="141"/>
      <c r="H6997" s="141"/>
      <c r="I6997" s="141"/>
      <c r="J6997" s="141"/>
      <c r="K6997" s="141"/>
    </row>
    <row r="6998" spans="1:11" x14ac:dyDescent="0.25">
      <c r="A6998" s="148"/>
      <c r="B6998" s="148"/>
      <c r="C6998" s="148"/>
      <c r="D6998" s="148"/>
      <c r="E6998" s="141"/>
      <c r="F6998" s="141"/>
      <c r="G6998" s="141"/>
      <c r="H6998" s="141"/>
      <c r="I6998" s="141"/>
      <c r="J6998" s="141"/>
      <c r="K6998" s="141"/>
    </row>
    <row r="6999" spans="1:11" x14ac:dyDescent="0.25">
      <c r="A6999" s="148"/>
      <c r="B6999" s="148"/>
      <c r="C6999" s="148"/>
      <c r="D6999" s="148"/>
      <c r="E6999" s="141"/>
      <c r="F6999" s="141"/>
      <c r="G6999" s="141"/>
      <c r="H6999" s="141"/>
      <c r="I6999" s="141"/>
      <c r="J6999" s="141"/>
      <c r="K6999" s="141"/>
    </row>
    <row r="7000" spans="1:11" x14ac:dyDescent="0.25">
      <c r="A7000" s="148"/>
      <c r="B7000" s="148"/>
      <c r="C7000" s="148"/>
      <c r="D7000" s="148"/>
      <c r="E7000" s="141"/>
      <c r="F7000" s="141"/>
      <c r="G7000" s="141"/>
      <c r="H7000" s="141"/>
      <c r="I7000" s="141"/>
      <c r="J7000" s="141"/>
      <c r="K7000" s="141"/>
    </row>
    <row r="7001" spans="1:11" x14ac:dyDescent="0.25">
      <c r="A7001" s="148"/>
      <c r="B7001" s="148"/>
      <c r="C7001" s="148"/>
      <c r="D7001" s="148"/>
      <c r="E7001" s="141"/>
      <c r="F7001" s="141"/>
      <c r="G7001" s="141"/>
      <c r="H7001" s="141"/>
      <c r="I7001" s="141"/>
      <c r="J7001" s="141"/>
      <c r="K7001" s="141"/>
    </row>
    <row r="7002" spans="1:11" x14ac:dyDescent="0.25">
      <c r="A7002" s="148"/>
      <c r="B7002" s="148"/>
      <c r="C7002" s="148"/>
      <c r="D7002" s="148"/>
      <c r="E7002" s="141"/>
      <c r="F7002" s="141"/>
      <c r="G7002" s="141"/>
      <c r="H7002" s="141"/>
      <c r="I7002" s="141"/>
      <c r="J7002" s="141"/>
      <c r="K7002" s="141"/>
    </row>
    <row r="7003" spans="1:11" x14ac:dyDescent="0.25">
      <c r="A7003" s="148"/>
      <c r="B7003" s="148"/>
      <c r="C7003" s="148"/>
      <c r="D7003" s="148"/>
      <c r="E7003" s="141"/>
      <c r="F7003" s="141"/>
      <c r="G7003" s="141"/>
      <c r="H7003" s="141"/>
      <c r="I7003" s="141"/>
      <c r="J7003" s="141"/>
      <c r="K7003" s="141"/>
    </row>
    <row r="7004" spans="1:11" x14ac:dyDescent="0.25">
      <c r="A7004" s="148"/>
      <c r="B7004" s="148"/>
      <c r="C7004" s="148"/>
      <c r="D7004" s="148"/>
      <c r="E7004" s="141"/>
      <c r="F7004" s="141"/>
      <c r="G7004" s="141"/>
      <c r="H7004" s="141"/>
      <c r="I7004" s="141"/>
      <c r="J7004" s="141"/>
      <c r="K7004" s="141"/>
    </row>
    <row r="7005" spans="1:11" x14ac:dyDescent="0.25">
      <c r="A7005" s="148"/>
      <c r="B7005" s="148"/>
      <c r="C7005" s="148"/>
      <c r="D7005" s="148"/>
      <c r="E7005" s="141"/>
      <c r="F7005" s="141"/>
      <c r="G7005" s="141"/>
      <c r="H7005" s="141"/>
      <c r="I7005" s="141"/>
      <c r="J7005" s="141"/>
      <c r="K7005" s="141"/>
    </row>
    <row r="7006" spans="1:11" x14ac:dyDescent="0.25">
      <c r="A7006" s="148"/>
      <c r="B7006" s="148"/>
      <c r="C7006" s="148"/>
      <c r="D7006" s="148"/>
      <c r="E7006" s="141"/>
      <c r="F7006" s="141"/>
      <c r="G7006" s="141"/>
      <c r="H7006" s="141"/>
      <c r="I7006" s="141"/>
      <c r="J7006" s="141"/>
      <c r="K7006" s="141"/>
    </row>
    <row r="7007" spans="1:11" x14ac:dyDescent="0.25">
      <c r="A7007" s="148"/>
      <c r="B7007" s="148"/>
      <c r="C7007" s="148"/>
      <c r="D7007" s="148"/>
      <c r="E7007" s="141"/>
      <c r="F7007" s="141"/>
      <c r="G7007" s="141"/>
      <c r="H7007" s="141"/>
      <c r="I7007" s="141"/>
      <c r="J7007" s="141"/>
      <c r="K7007" s="141"/>
    </row>
    <row r="7008" spans="1:11" x14ac:dyDescent="0.25">
      <c r="A7008" s="148"/>
      <c r="B7008" s="148"/>
      <c r="C7008" s="148"/>
      <c r="D7008" s="148"/>
      <c r="E7008" s="141"/>
      <c r="F7008" s="141"/>
      <c r="G7008" s="141"/>
      <c r="H7008" s="141"/>
      <c r="I7008" s="141"/>
      <c r="J7008" s="141"/>
      <c r="K7008" s="141"/>
    </row>
    <row r="7009" spans="1:11" x14ac:dyDescent="0.25">
      <c r="A7009" s="148"/>
      <c r="B7009" s="148"/>
      <c r="C7009" s="148"/>
      <c r="D7009" s="148"/>
      <c r="E7009" s="141"/>
      <c r="F7009" s="141"/>
      <c r="G7009" s="141"/>
      <c r="H7009" s="141"/>
      <c r="I7009" s="141"/>
      <c r="J7009" s="141"/>
      <c r="K7009" s="141"/>
    </row>
    <row r="7010" spans="1:11" x14ac:dyDescent="0.25">
      <c r="A7010" s="148"/>
      <c r="B7010" s="148"/>
      <c r="C7010" s="148"/>
      <c r="D7010" s="148"/>
      <c r="E7010" s="141"/>
      <c r="F7010" s="141"/>
      <c r="G7010" s="141"/>
      <c r="H7010" s="141"/>
      <c r="I7010" s="141"/>
      <c r="J7010" s="141"/>
      <c r="K7010" s="141"/>
    </row>
    <row r="7011" spans="1:11" x14ac:dyDescent="0.25">
      <c r="A7011" s="148"/>
      <c r="B7011" s="148"/>
      <c r="C7011" s="148"/>
      <c r="D7011" s="148"/>
      <c r="E7011" s="141"/>
      <c r="F7011" s="141"/>
      <c r="G7011" s="141"/>
      <c r="H7011" s="141"/>
      <c r="I7011" s="141"/>
      <c r="J7011" s="141"/>
      <c r="K7011" s="141"/>
    </row>
    <row r="7012" spans="1:11" x14ac:dyDescent="0.25">
      <c r="A7012" s="148"/>
      <c r="B7012" s="148"/>
      <c r="C7012" s="148"/>
      <c r="D7012" s="148"/>
      <c r="E7012" s="141"/>
      <c r="F7012" s="141"/>
      <c r="G7012" s="141"/>
      <c r="H7012" s="141"/>
      <c r="I7012" s="141"/>
      <c r="J7012" s="141"/>
      <c r="K7012" s="141"/>
    </row>
    <row r="7013" spans="1:11" x14ac:dyDescent="0.25">
      <c r="A7013" s="148"/>
      <c r="B7013" s="148"/>
      <c r="C7013" s="148"/>
      <c r="D7013" s="148"/>
      <c r="E7013" s="141"/>
      <c r="F7013" s="141"/>
      <c r="G7013" s="141"/>
      <c r="H7013" s="141"/>
      <c r="I7013" s="141"/>
      <c r="J7013" s="141"/>
      <c r="K7013" s="141"/>
    </row>
    <row r="7014" spans="1:11" x14ac:dyDescent="0.25">
      <c r="A7014" s="148"/>
      <c r="B7014" s="148"/>
      <c r="C7014" s="148"/>
      <c r="D7014" s="148"/>
      <c r="E7014" s="141"/>
      <c r="F7014" s="141"/>
      <c r="G7014" s="141"/>
      <c r="H7014" s="141"/>
      <c r="I7014" s="141"/>
      <c r="J7014" s="141"/>
      <c r="K7014" s="141"/>
    </row>
    <row r="7015" spans="1:11" x14ac:dyDescent="0.25">
      <c r="A7015" s="148"/>
      <c r="B7015" s="148"/>
      <c r="C7015" s="148"/>
      <c r="D7015" s="148"/>
      <c r="E7015" s="141"/>
      <c r="F7015" s="141"/>
      <c r="G7015" s="141"/>
      <c r="H7015" s="141"/>
      <c r="I7015" s="141"/>
      <c r="J7015" s="141"/>
      <c r="K7015" s="141"/>
    </row>
    <row r="7016" spans="1:11" x14ac:dyDescent="0.25">
      <c r="A7016" s="148"/>
      <c r="B7016" s="148"/>
      <c r="C7016" s="148"/>
      <c r="D7016" s="148"/>
      <c r="E7016" s="141"/>
      <c r="F7016" s="141"/>
      <c r="G7016" s="141"/>
      <c r="H7016" s="141"/>
      <c r="I7016" s="141"/>
      <c r="J7016" s="141"/>
      <c r="K7016" s="141"/>
    </row>
    <row r="7017" spans="1:11" x14ac:dyDescent="0.25">
      <c r="A7017" s="148"/>
      <c r="B7017" s="148"/>
      <c r="C7017" s="148"/>
      <c r="D7017" s="148"/>
      <c r="E7017" s="141"/>
      <c r="F7017" s="141"/>
      <c r="G7017" s="141"/>
      <c r="H7017" s="141"/>
      <c r="I7017" s="141"/>
      <c r="J7017" s="141"/>
      <c r="K7017" s="141"/>
    </row>
    <row r="7018" spans="1:11" x14ac:dyDescent="0.25">
      <c r="A7018" s="148"/>
      <c r="B7018" s="148"/>
      <c r="C7018" s="148"/>
      <c r="D7018" s="148"/>
      <c r="E7018" s="141"/>
      <c r="F7018" s="141"/>
      <c r="G7018" s="141"/>
      <c r="H7018" s="141"/>
      <c r="I7018" s="141"/>
      <c r="J7018" s="141"/>
      <c r="K7018" s="141"/>
    </row>
    <row r="7019" spans="1:11" x14ac:dyDescent="0.25">
      <c r="A7019" s="148"/>
      <c r="B7019" s="148"/>
      <c r="C7019" s="148"/>
      <c r="D7019" s="148"/>
      <c r="E7019" s="141"/>
      <c r="F7019" s="141"/>
      <c r="G7019" s="141"/>
      <c r="H7019" s="141"/>
      <c r="I7019" s="141"/>
      <c r="J7019" s="141"/>
      <c r="K7019" s="141"/>
    </row>
    <row r="7020" spans="1:11" x14ac:dyDescent="0.25">
      <c r="A7020" s="148"/>
      <c r="B7020" s="148"/>
      <c r="C7020" s="148"/>
      <c r="D7020" s="148"/>
      <c r="E7020" s="141"/>
      <c r="F7020" s="141"/>
      <c r="G7020" s="141"/>
      <c r="H7020" s="141"/>
      <c r="I7020" s="141"/>
      <c r="J7020" s="141"/>
      <c r="K7020" s="141"/>
    </row>
    <row r="7021" spans="1:11" x14ac:dyDescent="0.25">
      <c r="A7021" s="148"/>
      <c r="B7021" s="148"/>
      <c r="C7021" s="148"/>
      <c r="D7021" s="148"/>
      <c r="E7021" s="141"/>
      <c r="F7021" s="141"/>
      <c r="G7021" s="141"/>
      <c r="H7021" s="141"/>
      <c r="I7021" s="141"/>
      <c r="J7021" s="141"/>
      <c r="K7021" s="141"/>
    </row>
    <row r="7022" spans="1:11" x14ac:dyDescent="0.25">
      <c r="A7022" s="148"/>
      <c r="B7022" s="148"/>
      <c r="C7022" s="148"/>
      <c r="D7022" s="148"/>
      <c r="E7022" s="141"/>
      <c r="F7022" s="141"/>
      <c r="G7022" s="141"/>
      <c r="H7022" s="141"/>
      <c r="I7022" s="141"/>
      <c r="J7022" s="141"/>
      <c r="K7022" s="141"/>
    </row>
    <row r="7023" spans="1:11" x14ac:dyDescent="0.25">
      <c r="A7023" s="148"/>
      <c r="B7023" s="148"/>
      <c r="C7023" s="148"/>
      <c r="D7023" s="148"/>
      <c r="E7023" s="141"/>
      <c r="F7023" s="141"/>
      <c r="G7023" s="141"/>
      <c r="H7023" s="141"/>
      <c r="I7023" s="141"/>
      <c r="J7023" s="141"/>
      <c r="K7023" s="141"/>
    </row>
    <row r="7024" spans="1:11" x14ac:dyDescent="0.25">
      <c r="A7024" s="148"/>
      <c r="B7024" s="148"/>
      <c r="C7024" s="148"/>
      <c r="D7024" s="148"/>
      <c r="E7024" s="141"/>
      <c r="F7024" s="141"/>
      <c r="G7024" s="141"/>
      <c r="H7024" s="141"/>
      <c r="I7024" s="141"/>
      <c r="J7024" s="141"/>
      <c r="K7024" s="141"/>
    </row>
    <row r="7025" spans="1:11" x14ac:dyDescent="0.25">
      <c r="A7025" s="148"/>
      <c r="B7025" s="148"/>
      <c r="C7025" s="148"/>
      <c r="D7025" s="148"/>
      <c r="E7025" s="141"/>
      <c r="F7025" s="141"/>
      <c r="G7025" s="141"/>
      <c r="H7025" s="141"/>
      <c r="I7025" s="141"/>
      <c r="J7025" s="141"/>
      <c r="K7025" s="141"/>
    </row>
    <row r="7026" spans="1:11" x14ac:dyDescent="0.25">
      <c r="A7026" s="148"/>
      <c r="B7026" s="148"/>
      <c r="C7026" s="148"/>
      <c r="D7026" s="148"/>
      <c r="E7026" s="141"/>
      <c r="F7026" s="141"/>
      <c r="G7026" s="141"/>
      <c r="H7026" s="141"/>
      <c r="I7026" s="141"/>
      <c r="J7026" s="141"/>
      <c r="K7026" s="141"/>
    </row>
    <row r="7027" spans="1:11" x14ac:dyDescent="0.25">
      <c r="A7027" s="148"/>
      <c r="B7027" s="148"/>
      <c r="C7027" s="148"/>
      <c r="D7027" s="148"/>
      <c r="E7027" s="141"/>
      <c r="F7027" s="141"/>
      <c r="G7027" s="141"/>
      <c r="H7027" s="141"/>
      <c r="I7027" s="141"/>
      <c r="J7027" s="141"/>
      <c r="K7027" s="141"/>
    </row>
    <row r="7028" spans="1:11" x14ac:dyDescent="0.25">
      <c r="A7028" s="148"/>
      <c r="B7028" s="148"/>
      <c r="C7028" s="148"/>
      <c r="D7028" s="148"/>
      <c r="E7028" s="141"/>
      <c r="F7028" s="141"/>
      <c r="G7028" s="141"/>
      <c r="H7028" s="141"/>
      <c r="I7028" s="141"/>
      <c r="J7028" s="141"/>
      <c r="K7028" s="141"/>
    </row>
    <row r="7029" spans="1:11" x14ac:dyDescent="0.25">
      <c r="A7029" s="148"/>
      <c r="B7029" s="148"/>
      <c r="C7029" s="148"/>
      <c r="D7029" s="148"/>
      <c r="E7029" s="141"/>
      <c r="F7029" s="141"/>
      <c r="G7029" s="141"/>
      <c r="H7029" s="141"/>
      <c r="I7029" s="141"/>
      <c r="J7029" s="141"/>
      <c r="K7029" s="141"/>
    </row>
    <row r="7030" spans="1:11" x14ac:dyDescent="0.25">
      <c r="A7030" s="148"/>
      <c r="B7030" s="148"/>
      <c r="C7030" s="148"/>
      <c r="D7030" s="148"/>
      <c r="E7030" s="141"/>
      <c r="F7030" s="141"/>
      <c r="G7030" s="141"/>
      <c r="H7030" s="141"/>
      <c r="I7030" s="141"/>
      <c r="J7030" s="141"/>
      <c r="K7030" s="141"/>
    </row>
    <row r="7031" spans="1:11" x14ac:dyDescent="0.25">
      <c r="A7031" s="148"/>
      <c r="B7031" s="148"/>
      <c r="C7031" s="148"/>
      <c r="D7031" s="148"/>
      <c r="E7031" s="141"/>
      <c r="F7031" s="141"/>
      <c r="G7031" s="141"/>
      <c r="H7031" s="141"/>
      <c r="I7031" s="141"/>
      <c r="J7031" s="141"/>
      <c r="K7031" s="141"/>
    </row>
    <row r="7032" spans="1:11" x14ac:dyDescent="0.25">
      <c r="A7032" s="148"/>
      <c r="B7032" s="148"/>
      <c r="C7032" s="148"/>
      <c r="D7032" s="148"/>
      <c r="E7032" s="141"/>
      <c r="F7032" s="141"/>
      <c r="G7032" s="141"/>
      <c r="H7032" s="141"/>
      <c r="I7032" s="141"/>
      <c r="J7032" s="141"/>
      <c r="K7032" s="141"/>
    </row>
    <row r="7033" spans="1:11" x14ac:dyDescent="0.25">
      <c r="A7033" s="148"/>
      <c r="B7033" s="148"/>
      <c r="C7033" s="148"/>
      <c r="D7033" s="148"/>
      <c r="E7033" s="141"/>
      <c r="F7033" s="141"/>
      <c r="G7033" s="141"/>
      <c r="H7033" s="141"/>
      <c r="I7033" s="141"/>
      <c r="J7033" s="141"/>
      <c r="K7033" s="141"/>
    </row>
    <row r="7034" spans="1:11" x14ac:dyDescent="0.25">
      <c r="A7034" s="148"/>
      <c r="B7034" s="148"/>
      <c r="C7034" s="148"/>
      <c r="D7034" s="148"/>
      <c r="E7034" s="141"/>
      <c r="F7034" s="141"/>
      <c r="G7034" s="141"/>
      <c r="H7034" s="141"/>
      <c r="I7034" s="141"/>
      <c r="J7034" s="141"/>
      <c r="K7034" s="141"/>
    </row>
    <row r="7035" spans="1:11" x14ac:dyDescent="0.25">
      <c r="A7035" s="148"/>
      <c r="B7035" s="148"/>
      <c r="C7035" s="148"/>
      <c r="D7035" s="148"/>
      <c r="E7035" s="141"/>
      <c r="F7035" s="141"/>
      <c r="G7035" s="141"/>
      <c r="H7035" s="141"/>
      <c r="I7035" s="141"/>
      <c r="J7035" s="141"/>
      <c r="K7035" s="141"/>
    </row>
    <row r="7036" spans="1:11" x14ac:dyDescent="0.25">
      <c r="A7036" s="148"/>
      <c r="B7036" s="148"/>
      <c r="C7036" s="148"/>
      <c r="D7036" s="148"/>
      <c r="E7036" s="141"/>
      <c r="F7036" s="141"/>
      <c r="G7036" s="141"/>
      <c r="H7036" s="141"/>
      <c r="I7036" s="141"/>
      <c r="J7036" s="141"/>
      <c r="K7036" s="141"/>
    </row>
    <row r="7037" spans="1:11" x14ac:dyDescent="0.25">
      <c r="A7037" s="148"/>
      <c r="B7037" s="148"/>
      <c r="C7037" s="148"/>
      <c r="D7037" s="148"/>
      <c r="E7037" s="141"/>
      <c r="F7037" s="141"/>
      <c r="G7037" s="141"/>
      <c r="H7037" s="141"/>
      <c r="I7037" s="141"/>
      <c r="J7037" s="141"/>
      <c r="K7037" s="141"/>
    </row>
    <row r="7038" spans="1:11" x14ac:dyDescent="0.25">
      <c r="A7038" s="148"/>
      <c r="B7038" s="148"/>
      <c r="C7038" s="148"/>
      <c r="D7038" s="148"/>
      <c r="E7038" s="141"/>
      <c r="F7038" s="141"/>
      <c r="G7038" s="141"/>
      <c r="H7038" s="141"/>
      <c r="I7038" s="141"/>
      <c r="J7038" s="141"/>
      <c r="K7038" s="141"/>
    </row>
    <row r="7039" spans="1:11" x14ac:dyDescent="0.25">
      <c r="A7039" s="148"/>
      <c r="B7039" s="148"/>
      <c r="C7039" s="148"/>
      <c r="D7039" s="148"/>
      <c r="E7039" s="141"/>
      <c r="F7039" s="141"/>
      <c r="G7039" s="141"/>
      <c r="H7039" s="141"/>
      <c r="I7039" s="141"/>
      <c r="J7039" s="141"/>
      <c r="K7039" s="141"/>
    </row>
    <row r="7040" spans="1:11" x14ac:dyDescent="0.25">
      <c r="A7040" s="148"/>
      <c r="B7040" s="148"/>
      <c r="C7040" s="148"/>
      <c r="D7040" s="148"/>
      <c r="E7040" s="141"/>
      <c r="F7040" s="141"/>
      <c r="G7040" s="141"/>
      <c r="H7040" s="141"/>
      <c r="I7040" s="141"/>
      <c r="J7040" s="141"/>
      <c r="K7040" s="141"/>
    </row>
    <row r="7041" spans="1:11" x14ac:dyDescent="0.25">
      <c r="A7041" s="148"/>
      <c r="B7041" s="148"/>
      <c r="C7041" s="148"/>
      <c r="D7041" s="148"/>
      <c r="E7041" s="141"/>
      <c r="F7041" s="141"/>
      <c r="G7041" s="141"/>
      <c r="H7041" s="141"/>
      <c r="I7041" s="141"/>
      <c r="J7041" s="141"/>
      <c r="K7041" s="141"/>
    </row>
    <row r="7042" spans="1:11" x14ac:dyDescent="0.25">
      <c r="A7042" s="148"/>
      <c r="B7042" s="148"/>
      <c r="C7042" s="148"/>
      <c r="D7042" s="148"/>
      <c r="E7042" s="141"/>
      <c r="F7042" s="141"/>
      <c r="G7042" s="141"/>
      <c r="H7042" s="141"/>
      <c r="I7042" s="141"/>
      <c r="J7042" s="141"/>
      <c r="K7042" s="141"/>
    </row>
    <row r="7043" spans="1:11" x14ac:dyDescent="0.25">
      <c r="A7043" s="148"/>
      <c r="B7043" s="148"/>
      <c r="C7043" s="148"/>
      <c r="D7043" s="148"/>
      <c r="E7043" s="141"/>
      <c r="F7043" s="141"/>
      <c r="G7043" s="141"/>
      <c r="H7043" s="141"/>
      <c r="I7043" s="141"/>
      <c r="J7043" s="141"/>
      <c r="K7043" s="141"/>
    </row>
    <row r="7044" spans="1:11" x14ac:dyDescent="0.25">
      <c r="A7044" s="148"/>
      <c r="B7044" s="148"/>
      <c r="C7044" s="148"/>
      <c r="D7044" s="148"/>
      <c r="E7044" s="141"/>
      <c r="F7044" s="141"/>
      <c r="G7044" s="141"/>
      <c r="H7044" s="141"/>
      <c r="I7044" s="141"/>
      <c r="J7044" s="141"/>
      <c r="K7044" s="141"/>
    </row>
    <row r="7045" spans="1:11" x14ac:dyDescent="0.25">
      <c r="A7045" s="148"/>
      <c r="B7045" s="148"/>
      <c r="C7045" s="148"/>
      <c r="D7045" s="148"/>
      <c r="E7045" s="141"/>
      <c r="F7045" s="141"/>
      <c r="G7045" s="141"/>
      <c r="H7045" s="141"/>
      <c r="I7045" s="141"/>
      <c r="J7045" s="141"/>
      <c r="K7045" s="141"/>
    </row>
    <row r="7046" spans="1:11" x14ac:dyDescent="0.25">
      <c r="A7046" s="148"/>
      <c r="B7046" s="148"/>
      <c r="C7046" s="148"/>
      <c r="D7046" s="148"/>
      <c r="E7046" s="141"/>
      <c r="F7046" s="141"/>
      <c r="G7046" s="141"/>
      <c r="H7046" s="141"/>
      <c r="I7046" s="141"/>
      <c r="J7046" s="141"/>
      <c r="K7046" s="141"/>
    </row>
    <row r="7047" spans="1:11" x14ac:dyDescent="0.25">
      <c r="A7047" s="148"/>
      <c r="B7047" s="148"/>
      <c r="C7047" s="148"/>
      <c r="D7047" s="148"/>
      <c r="E7047" s="141"/>
      <c r="F7047" s="141"/>
      <c r="G7047" s="141"/>
      <c r="H7047" s="141"/>
      <c r="I7047" s="141"/>
      <c r="J7047" s="141"/>
      <c r="K7047" s="141"/>
    </row>
    <row r="7048" spans="1:11" x14ac:dyDescent="0.25">
      <c r="A7048" s="148"/>
      <c r="B7048" s="148"/>
      <c r="C7048" s="148"/>
      <c r="D7048" s="148"/>
      <c r="E7048" s="141"/>
      <c r="F7048" s="141"/>
      <c r="G7048" s="141"/>
      <c r="H7048" s="141"/>
      <c r="I7048" s="141"/>
      <c r="J7048" s="141"/>
      <c r="K7048" s="141"/>
    </row>
    <row r="7049" spans="1:11" x14ac:dyDescent="0.25">
      <c r="A7049" s="148"/>
      <c r="B7049" s="148"/>
      <c r="C7049" s="148"/>
      <c r="D7049" s="148"/>
      <c r="E7049" s="141"/>
      <c r="F7049" s="141"/>
      <c r="G7049" s="141"/>
      <c r="H7049" s="141"/>
      <c r="I7049" s="141"/>
      <c r="J7049" s="141"/>
      <c r="K7049" s="141"/>
    </row>
    <row r="7050" spans="1:11" x14ac:dyDescent="0.25">
      <c r="A7050" s="148"/>
      <c r="B7050" s="148"/>
      <c r="C7050" s="148"/>
      <c r="D7050" s="148"/>
      <c r="E7050" s="141"/>
      <c r="F7050" s="141"/>
      <c r="G7050" s="141"/>
      <c r="H7050" s="141"/>
      <c r="I7050" s="141"/>
      <c r="J7050" s="141"/>
      <c r="K7050" s="141"/>
    </row>
    <row r="7051" spans="1:11" x14ac:dyDescent="0.25">
      <c r="A7051" s="148"/>
      <c r="B7051" s="148"/>
      <c r="C7051" s="148"/>
      <c r="D7051" s="148"/>
      <c r="E7051" s="141"/>
      <c r="F7051" s="141"/>
      <c r="G7051" s="141"/>
      <c r="H7051" s="141"/>
      <c r="I7051" s="141"/>
      <c r="J7051" s="141"/>
      <c r="K7051" s="141"/>
    </row>
    <row r="7052" spans="1:11" x14ac:dyDescent="0.25">
      <c r="A7052" s="148"/>
      <c r="B7052" s="148"/>
      <c r="C7052" s="148"/>
      <c r="D7052" s="148"/>
      <c r="E7052" s="141"/>
      <c r="F7052" s="141"/>
      <c r="G7052" s="141"/>
      <c r="H7052" s="141"/>
      <c r="I7052" s="141"/>
      <c r="J7052" s="141"/>
      <c r="K7052" s="141"/>
    </row>
    <row r="7053" spans="1:11" x14ac:dyDescent="0.25">
      <c r="A7053" s="148"/>
      <c r="B7053" s="148"/>
      <c r="C7053" s="148"/>
      <c r="D7053" s="148"/>
      <c r="E7053" s="141"/>
      <c r="F7053" s="141"/>
      <c r="G7053" s="141"/>
      <c r="H7053" s="141"/>
      <c r="I7053" s="141"/>
      <c r="J7053" s="141"/>
      <c r="K7053" s="141"/>
    </row>
    <row r="7054" spans="1:11" x14ac:dyDescent="0.25">
      <c r="A7054" s="148"/>
      <c r="B7054" s="148"/>
      <c r="C7054" s="148"/>
      <c r="D7054" s="148"/>
      <c r="E7054" s="141"/>
      <c r="F7054" s="141"/>
      <c r="G7054" s="141"/>
      <c r="H7054" s="141"/>
      <c r="I7054" s="141"/>
      <c r="J7054" s="141"/>
      <c r="K7054" s="141"/>
    </row>
    <row r="7055" spans="1:11" x14ac:dyDescent="0.25">
      <c r="A7055" s="148"/>
      <c r="B7055" s="148"/>
      <c r="C7055" s="148"/>
      <c r="D7055" s="148"/>
      <c r="E7055" s="141"/>
      <c r="F7055" s="141"/>
      <c r="G7055" s="141"/>
      <c r="H7055" s="141"/>
      <c r="I7055" s="141"/>
      <c r="J7055" s="141"/>
      <c r="K7055" s="141"/>
    </row>
    <row r="7056" spans="1:11" x14ac:dyDescent="0.25">
      <c r="A7056" s="148"/>
      <c r="B7056" s="148"/>
      <c r="C7056" s="148"/>
      <c r="D7056" s="148"/>
      <c r="E7056" s="141"/>
      <c r="F7056" s="141"/>
      <c r="G7056" s="141"/>
      <c r="H7056" s="141"/>
      <c r="I7056" s="141"/>
      <c r="J7056" s="141"/>
      <c r="K7056" s="141"/>
    </row>
    <row r="7057" spans="1:11" x14ac:dyDescent="0.25">
      <c r="A7057" s="148"/>
      <c r="B7057" s="148"/>
      <c r="C7057" s="148"/>
      <c r="D7057" s="148"/>
      <c r="E7057" s="141"/>
      <c r="F7057" s="141"/>
      <c r="G7057" s="141"/>
      <c r="H7057" s="141"/>
      <c r="I7057" s="141"/>
      <c r="J7057" s="141"/>
      <c r="K7057" s="141"/>
    </row>
    <row r="7058" spans="1:11" x14ac:dyDescent="0.25">
      <c r="A7058" s="148"/>
      <c r="B7058" s="148"/>
      <c r="C7058" s="148"/>
      <c r="D7058" s="148"/>
      <c r="E7058" s="141"/>
      <c r="F7058" s="141"/>
      <c r="G7058" s="141"/>
      <c r="H7058" s="141"/>
      <c r="I7058" s="141"/>
      <c r="J7058" s="141"/>
      <c r="K7058" s="141"/>
    </row>
    <row r="7059" spans="1:11" x14ac:dyDescent="0.25">
      <c r="A7059" s="148"/>
      <c r="B7059" s="148"/>
      <c r="C7059" s="148"/>
      <c r="D7059" s="148"/>
      <c r="E7059" s="141"/>
      <c r="F7059" s="141"/>
      <c r="G7059" s="141"/>
      <c r="H7059" s="141"/>
      <c r="I7059" s="141"/>
      <c r="J7059" s="141"/>
      <c r="K7059" s="141"/>
    </row>
    <row r="7060" spans="1:11" x14ac:dyDescent="0.25">
      <c r="A7060" s="148"/>
      <c r="B7060" s="148"/>
      <c r="C7060" s="148"/>
      <c r="D7060" s="148"/>
      <c r="E7060" s="141"/>
      <c r="F7060" s="141"/>
      <c r="G7060" s="141"/>
      <c r="H7060" s="141"/>
      <c r="I7060" s="141"/>
      <c r="J7060" s="141"/>
      <c r="K7060" s="141"/>
    </row>
    <row r="7061" spans="1:11" x14ac:dyDescent="0.25">
      <c r="A7061" s="148"/>
      <c r="B7061" s="148"/>
      <c r="C7061" s="148"/>
      <c r="D7061" s="148"/>
      <c r="E7061" s="141"/>
      <c r="F7061" s="141"/>
      <c r="G7061" s="141"/>
      <c r="H7061" s="141"/>
      <c r="I7061" s="141"/>
      <c r="J7061" s="141"/>
      <c r="K7061" s="141"/>
    </row>
    <row r="7062" spans="1:11" x14ac:dyDescent="0.25">
      <c r="A7062" s="148"/>
      <c r="B7062" s="148"/>
      <c r="C7062" s="148"/>
      <c r="D7062" s="148"/>
      <c r="E7062" s="141"/>
      <c r="F7062" s="141"/>
      <c r="G7062" s="141"/>
      <c r="H7062" s="141"/>
      <c r="I7062" s="141"/>
      <c r="J7062" s="141"/>
      <c r="K7062" s="141"/>
    </row>
    <row r="7063" spans="1:11" x14ac:dyDescent="0.25">
      <c r="A7063" s="148"/>
      <c r="B7063" s="148"/>
      <c r="C7063" s="148"/>
      <c r="D7063" s="148"/>
      <c r="E7063" s="141"/>
      <c r="F7063" s="141"/>
      <c r="G7063" s="141"/>
      <c r="H7063" s="141"/>
      <c r="I7063" s="141"/>
      <c r="J7063" s="141"/>
      <c r="K7063" s="141"/>
    </row>
    <row r="7064" spans="1:11" x14ac:dyDescent="0.25">
      <c r="A7064" s="148"/>
      <c r="B7064" s="148"/>
      <c r="C7064" s="148"/>
      <c r="D7064" s="148"/>
      <c r="E7064" s="141"/>
      <c r="F7064" s="141"/>
      <c r="G7064" s="141"/>
      <c r="H7064" s="141"/>
      <c r="I7064" s="141"/>
      <c r="J7064" s="141"/>
      <c r="K7064" s="141"/>
    </row>
    <row r="7065" spans="1:11" x14ac:dyDescent="0.25">
      <c r="A7065" s="148"/>
      <c r="B7065" s="148"/>
      <c r="C7065" s="148"/>
      <c r="D7065" s="148"/>
      <c r="E7065" s="141"/>
      <c r="F7065" s="141"/>
      <c r="G7065" s="141"/>
      <c r="H7065" s="141"/>
      <c r="I7065" s="141"/>
      <c r="J7065" s="141"/>
      <c r="K7065" s="141"/>
    </row>
    <row r="7066" spans="1:11" x14ac:dyDescent="0.25">
      <c r="A7066" s="148"/>
      <c r="B7066" s="148"/>
      <c r="C7066" s="148"/>
      <c r="D7066" s="148"/>
      <c r="E7066" s="141"/>
      <c r="F7066" s="141"/>
      <c r="G7066" s="141"/>
      <c r="H7066" s="141"/>
      <c r="I7066" s="141"/>
      <c r="J7066" s="141"/>
      <c r="K7066" s="141"/>
    </row>
    <row r="7067" spans="1:11" x14ac:dyDescent="0.25">
      <c r="A7067" s="148"/>
      <c r="B7067" s="148"/>
      <c r="C7067" s="148"/>
      <c r="D7067" s="148"/>
      <c r="E7067" s="141"/>
      <c r="F7067" s="141"/>
      <c r="G7067" s="141"/>
      <c r="H7067" s="141"/>
      <c r="I7067" s="141"/>
      <c r="J7067" s="141"/>
      <c r="K7067" s="141"/>
    </row>
    <row r="7068" spans="1:11" x14ac:dyDescent="0.25">
      <c r="A7068" s="148"/>
      <c r="B7068" s="148"/>
      <c r="C7068" s="148"/>
      <c r="D7068" s="148"/>
      <c r="E7068" s="141"/>
      <c r="F7068" s="141"/>
      <c r="G7068" s="141"/>
      <c r="H7068" s="141"/>
      <c r="I7068" s="141"/>
      <c r="J7068" s="141"/>
      <c r="K7068" s="141"/>
    </row>
    <row r="7069" spans="1:11" x14ac:dyDescent="0.25">
      <c r="A7069" s="148"/>
      <c r="B7069" s="148"/>
      <c r="C7069" s="148"/>
      <c r="D7069" s="148"/>
      <c r="E7069" s="141"/>
      <c r="F7069" s="141"/>
      <c r="G7069" s="141"/>
      <c r="H7069" s="141"/>
      <c r="I7069" s="141"/>
      <c r="J7069" s="141"/>
      <c r="K7069" s="141"/>
    </row>
    <row r="7070" spans="1:11" x14ac:dyDescent="0.25">
      <c r="A7070" s="148"/>
      <c r="B7070" s="148"/>
      <c r="C7070" s="148"/>
      <c r="D7070" s="148"/>
      <c r="E7070" s="141"/>
      <c r="F7070" s="141"/>
      <c r="G7070" s="141"/>
      <c r="H7070" s="141"/>
      <c r="I7070" s="141"/>
      <c r="J7070" s="141"/>
      <c r="K7070" s="141"/>
    </row>
    <row r="7071" spans="1:11" x14ac:dyDescent="0.25">
      <c r="A7071" s="148"/>
      <c r="B7071" s="148"/>
      <c r="C7071" s="148"/>
      <c r="D7071" s="148"/>
      <c r="E7071" s="141"/>
      <c r="F7071" s="141"/>
      <c r="G7071" s="141"/>
      <c r="H7071" s="141"/>
      <c r="I7071" s="141"/>
      <c r="J7071" s="141"/>
      <c r="K7071" s="141"/>
    </row>
    <row r="7072" spans="1:11" x14ac:dyDescent="0.25">
      <c r="A7072" s="148"/>
      <c r="B7072" s="148"/>
      <c r="C7072" s="148"/>
      <c r="D7072" s="148"/>
      <c r="E7072" s="141"/>
      <c r="F7072" s="141"/>
      <c r="G7072" s="141"/>
      <c r="H7072" s="141"/>
      <c r="I7072" s="141"/>
      <c r="J7072" s="141"/>
      <c r="K7072" s="141"/>
    </row>
    <row r="7073" spans="1:11" x14ac:dyDescent="0.25">
      <c r="A7073" s="148"/>
      <c r="B7073" s="148"/>
      <c r="C7073" s="148"/>
      <c r="D7073" s="148"/>
      <c r="E7073" s="141"/>
      <c r="F7073" s="141"/>
      <c r="G7073" s="141"/>
      <c r="H7073" s="141"/>
      <c r="I7073" s="141"/>
      <c r="J7073" s="141"/>
      <c r="K7073" s="141"/>
    </row>
    <row r="7074" spans="1:11" x14ac:dyDescent="0.25">
      <c r="A7074" s="148"/>
      <c r="B7074" s="148"/>
      <c r="C7074" s="148"/>
      <c r="D7074" s="148"/>
      <c r="E7074" s="141"/>
      <c r="F7074" s="141"/>
      <c r="G7074" s="141"/>
      <c r="H7074" s="141"/>
      <c r="I7074" s="141"/>
      <c r="J7074" s="141"/>
      <c r="K7074" s="141"/>
    </row>
    <row r="7075" spans="1:11" x14ac:dyDescent="0.25">
      <c r="A7075" s="148"/>
      <c r="B7075" s="148"/>
      <c r="C7075" s="148"/>
      <c r="D7075" s="148"/>
      <c r="E7075" s="141"/>
      <c r="F7075" s="141"/>
      <c r="G7075" s="141"/>
      <c r="H7075" s="141"/>
      <c r="I7075" s="141"/>
      <c r="J7075" s="141"/>
      <c r="K7075" s="141"/>
    </row>
    <row r="7076" spans="1:11" x14ac:dyDescent="0.25">
      <c r="A7076" s="148"/>
      <c r="B7076" s="148"/>
      <c r="C7076" s="148"/>
      <c r="D7076" s="148"/>
      <c r="E7076" s="141"/>
      <c r="F7076" s="141"/>
      <c r="G7076" s="141"/>
      <c r="H7076" s="141"/>
      <c r="I7076" s="141"/>
      <c r="J7076" s="141"/>
      <c r="K7076" s="141"/>
    </row>
    <row r="7077" spans="1:11" x14ac:dyDescent="0.25">
      <c r="A7077" s="148"/>
      <c r="B7077" s="148"/>
      <c r="C7077" s="148"/>
      <c r="D7077" s="148"/>
      <c r="E7077" s="141"/>
      <c r="F7077" s="141"/>
      <c r="G7077" s="141"/>
      <c r="H7077" s="141"/>
      <c r="I7077" s="141"/>
      <c r="J7077" s="141"/>
      <c r="K7077" s="141"/>
    </row>
    <row r="7078" spans="1:11" x14ac:dyDescent="0.25">
      <c r="A7078" s="148"/>
      <c r="B7078" s="148"/>
      <c r="C7078" s="148"/>
      <c r="D7078" s="148"/>
      <c r="E7078" s="141"/>
      <c r="F7078" s="141"/>
      <c r="G7078" s="141"/>
      <c r="H7078" s="141"/>
      <c r="I7078" s="141"/>
      <c r="J7078" s="141"/>
      <c r="K7078" s="141"/>
    </row>
    <row r="7079" spans="1:11" x14ac:dyDescent="0.25">
      <c r="A7079" s="148"/>
      <c r="B7079" s="148"/>
      <c r="C7079" s="148"/>
      <c r="D7079" s="148"/>
      <c r="E7079" s="141"/>
      <c r="F7079" s="141"/>
      <c r="G7079" s="141"/>
      <c r="H7079" s="141"/>
      <c r="I7079" s="141"/>
      <c r="J7079" s="141"/>
      <c r="K7079" s="141"/>
    </row>
    <row r="7080" spans="1:11" x14ac:dyDescent="0.25">
      <c r="A7080" s="148"/>
      <c r="B7080" s="148"/>
      <c r="C7080" s="148"/>
      <c r="D7080" s="148"/>
      <c r="E7080" s="141"/>
      <c r="F7080" s="141"/>
      <c r="G7080" s="141"/>
      <c r="H7080" s="141"/>
      <c r="I7080" s="141"/>
      <c r="J7080" s="141"/>
      <c r="K7080" s="141"/>
    </row>
    <row r="7081" spans="1:11" x14ac:dyDescent="0.25">
      <c r="A7081" s="148"/>
      <c r="B7081" s="148"/>
      <c r="C7081" s="148"/>
      <c r="D7081" s="148"/>
      <c r="E7081" s="141"/>
      <c r="F7081" s="141"/>
      <c r="G7081" s="141"/>
      <c r="H7081" s="141"/>
      <c r="I7081" s="141"/>
      <c r="J7081" s="141"/>
      <c r="K7081" s="141"/>
    </row>
    <row r="7082" spans="1:11" x14ac:dyDescent="0.25">
      <c r="A7082" s="148"/>
      <c r="B7082" s="148"/>
      <c r="C7082" s="148"/>
      <c r="D7082" s="148"/>
      <c r="E7082" s="141"/>
      <c r="F7082" s="141"/>
      <c r="G7082" s="141"/>
      <c r="H7082" s="141"/>
      <c r="I7082" s="141"/>
      <c r="J7082" s="141"/>
      <c r="K7082" s="141"/>
    </row>
    <row r="7083" spans="1:11" x14ac:dyDescent="0.25">
      <c r="A7083" s="148"/>
      <c r="B7083" s="148"/>
      <c r="C7083" s="148"/>
      <c r="D7083" s="148"/>
      <c r="E7083" s="141"/>
      <c r="F7083" s="141"/>
      <c r="G7083" s="141"/>
      <c r="H7083" s="141"/>
      <c r="I7083" s="141"/>
      <c r="J7083" s="141"/>
      <c r="K7083" s="141"/>
    </row>
    <row r="7084" spans="1:11" x14ac:dyDescent="0.25">
      <c r="A7084" s="148"/>
      <c r="B7084" s="148"/>
      <c r="C7084" s="148"/>
      <c r="D7084" s="148"/>
      <c r="E7084" s="141"/>
      <c r="F7084" s="141"/>
      <c r="G7084" s="141"/>
      <c r="H7084" s="141"/>
      <c r="I7084" s="141"/>
      <c r="J7084" s="141"/>
      <c r="K7084" s="141"/>
    </row>
    <row r="7085" spans="1:11" x14ac:dyDescent="0.25">
      <c r="A7085" s="148"/>
      <c r="B7085" s="148"/>
      <c r="C7085" s="148"/>
      <c r="D7085" s="148"/>
      <c r="E7085" s="141"/>
      <c r="F7085" s="141"/>
      <c r="G7085" s="141"/>
      <c r="H7085" s="141"/>
      <c r="I7085" s="141"/>
      <c r="J7085" s="141"/>
      <c r="K7085" s="141"/>
    </row>
    <row r="7086" spans="1:11" x14ac:dyDescent="0.25">
      <c r="A7086" s="148"/>
      <c r="B7086" s="148"/>
      <c r="C7086" s="148"/>
      <c r="D7086" s="148"/>
      <c r="E7086" s="141"/>
      <c r="F7086" s="141"/>
      <c r="G7086" s="141"/>
      <c r="H7086" s="141"/>
      <c r="I7086" s="141"/>
      <c r="J7086" s="141"/>
      <c r="K7086" s="141"/>
    </row>
    <row r="7087" spans="1:11" x14ac:dyDescent="0.25">
      <c r="A7087" s="148"/>
      <c r="B7087" s="148"/>
      <c r="C7087" s="148"/>
      <c r="D7087" s="148"/>
      <c r="E7087" s="141"/>
      <c r="F7087" s="141"/>
      <c r="G7087" s="141"/>
      <c r="H7087" s="141"/>
      <c r="I7087" s="141"/>
      <c r="J7087" s="141"/>
      <c r="K7087" s="141"/>
    </row>
    <row r="7088" spans="1:11" x14ac:dyDescent="0.25">
      <c r="A7088" s="148"/>
      <c r="B7088" s="148"/>
      <c r="C7088" s="148"/>
      <c r="D7088" s="148"/>
      <c r="E7088" s="141"/>
      <c r="F7088" s="141"/>
      <c r="G7088" s="141"/>
      <c r="H7088" s="141"/>
      <c r="I7088" s="141"/>
      <c r="J7088" s="141"/>
      <c r="K7088" s="141"/>
    </row>
    <row r="7089" spans="1:11" x14ac:dyDescent="0.25">
      <c r="A7089" s="148"/>
      <c r="B7089" s="148"/>
      <c r="C7089" s="148"/>
      <c r="D7089" s="148"/>
      <c r="E7089" s="141"/>
      <c r="F7089" s="141"/>
      <c r="G7089" s="141"/>
      <c r="H7089" s="141"/>
      <c r="I7089" s="141"/>
      <c r="J7089" s="141"/>
      <c r="K7089" s="141"/>
    </row>
    <row r="7090" spans="1:11" x14ac:dyDescent="0.25">
      <c r="A7090" s="148"/>
      <c r="B7090" s="148"/>
      <c r="C7090" s="148"/>
      <c r="D7090" s="148"/>
      <c r="E7090" s="141"/>
      <c r="F7090" s="141"/>
      <c r="G7090" s="141"/>
      <c r="H7090" s="141"/>
      <c r="I7090" s="141"/>
      <c r="J7090" s="141"/>
      <c r="K7090" s="141"/>
    </row>
    <row r="7091" spans="1:11" x14ac:dyDescent="0.25">
      <c r="A7091" s="148"/>
      <c r="B7091" s="148"/>
      <c r="C7091" s="148"/>
      <c r="D7091" s="148"/>
      <c r="E7091" s="141"/>
      <c r="F7091" s="141"/>
      <c r="G7091" s="141"/>
      <c r="H7091" s="141"/>
      <c r="I7091" s="141"/>
      <c r="J7091" s="141"/>
      <c r="K7091" s="141"/>
    </row>
    <row r="7092" spans="1:11" x14ac:dyDescent="0.25">
      <c r="A7092" s="148"/>
      <c r="B7092" s="148"/>
      <c r="C7092" s="148"/>
      <c r="D7092" s="148"/>
      <c r="E7092" s="141"/>
      <c r="F7092" s="141"/>
      <c r="G7092" s="141"/>
      <c r="H7092" s="141"/>
      <c r="I7092" s="141"/>
      <c r="J7092" s="141"/>
      <c r="K7092" s="141"/>
    </row>
    <row r="7093" spans="1:11" x14ac:dyDescent="0.25">
      <c r="A7093" s="148"/>
      <c r="B7093" s="148"/>
      <c r="C7093" s="148"/>
      <c r="D7093" s="148"/>
      <c r="E7093" s="141"/>
      <c r="F7093" s="141"/>
      <c r="G7093" s="141"/>
      <c r="H7093" s="141"/>
      <c r="I7093" s="141"/>
      <c r="J7093" s="141"/>
      <c r="K7093" s="141"/>
    </row>
    <row r="7094" spans="1:11" x14ac:dyDescent="0.25">
      <c r="A7094" s="148"/>
      <c r="B7094" s="148"/>
      <c r="C7094" s="148"/>
      <c r="D7094" s="148"/>
      <c r="E7094" s="141"/>
      <c r="F7094" s="141"/>
      <c r="G7094" s="141"/>
      <c r="H7094" s="141"/>
      <c r="I7094" s="141"/>
      <c r="J7094" s="141"/>
      <c r="K7094" s="141"/>
    </row>
    <row r="7095" spans="1:11" x14ac:dyDescent="0.25">
      <c r="A7095" s="148"/>
      <c r="B7095" s="148"/>
      <c r="C7095" s="148"/>
      <c r="D7095" s="148"/>
      <c r="E7095" s="141"/>
      <c r="F7095" s="141"/>
      <c r="G7095" s="141"/>
      <c r="H7095" s="141"/>
      <c r="I7095" s="141"/>
      <c r="J7095" s="141"/>
      <c r="K7095" s="141"/>
    </row>
    <row r="7096" spans="1:11" x14ac:dyDescent="0.25">
      <c r="A7096" s="148"/>
      <c r="B7096" s="148"/>
      <c r="C7096" s="148"/>
      <c r="D7096" s="148"/>
      <c r="E7096" s="141"/>
      <c r="F7096" s="141"/>
      <c r="G7096" s="141"/>
      <c r="H7096" s="141"/>
      <c r="I7096" s="141"/>
      <c r="J7096" s="141"/>
      <c r="K7096" s="141"/>
    </row>
    <row r="7097" spans="1:11" x14ac:dyDescent="0.25">
      <c r="A7097" s="148"/>
      <c r="B7097" s="148"/>
      <c r="C7097" s="148"/>
      <c r="D7097" s="148"/>
      <c r="E7097" s="141"/>
      <c r="F7097" s="141"/>
      <c r="G7097" s="141"/>
      <c r="H7097" s="141"/>
      <c r="I7097" s="141"/>
      <c r="J7097" s="141"/>
      <c r="K7097" s="141"/>
    </row>
    <row r="7098" spans="1:11" x14ac:dyDescent="0.25">
      <c r="A7098" s="148"/>
      <c r="B7098" s="148"/>
      <c r="C7098" s="148"/>
      <c r="D7098" s="148"/>
      <c r="E7098" s="141"/>
      <c r="F7098" s="141"/>
      <c r="G7098" s="141"/>
      <c r="H7098" s="141"/>
      <c r="I7098" s="141"/>
      <c r="J7098" s="141"/>
      <c r="K7098" s="141"/>
    </row>
    <row r="7099" spans="1:11" x14ac:dyDescent="0.25">
      <c r="A7099" s="148"/>
      <c r="B7099" s="148"/>
      <c r="C7099" s="148"/>
      <c r="D7099" s="148"/>
      <c r="E7099" s="141"/>
      <c r="F7099" s="141"/>
      <c r="G7099" s="141"/>
      <c r="H7099" s="141"/>
      <c r="I7099" s="141"/>
      <c r="J7099" s="141"/>
      <c r="K7099" s="141"/>
    </row>
    <row r="7100" spans="1:11" x14ac:dyDescent="0.25">
      <c r="A7100" s="148"/>
      <c r="B7100" s="148"/>
      <c r="C7100" s="148"/>
      <c r="D7100" s="148"/>
      <c r="E7100" s="141"/>
      <c r="F7100" s="141"/>
      <c r="G7100" s="141"/>
      <c r="H7100" s="141"/>
      <c r="I7100" s="141"/>
      <c r="J7100" s="141"/>
      <c r="K7100" s="141"/>
    </row>
    <row r="7101" spans="1:11" x14ac:dyDescent="0.25">
      <c r="A7101" s="148"/>
      <c r="B7101" s="148"/>
      <c r="C7101" s="148"/>
      <c r="D7101" s="148"/>
      <c r="E7101" s="141"/>
      <c r="F7101" s="141"/>
      <c r="G7101" s="141"/>
      <c r="H7101" s="141"/>
      <c r="I7101" s="141"/>
      <c r="J7101" s="141"/>
      <c r="K7101" s="141"/>
    </row>
    <row r="7102" spans="1:11" x14ac:dyDescent="0.25">
      <c r="A7102" s="148"/>
      <c r="B7102" s="148"/>
      <c r="C7102" s="148"/>
      <c r="D7102" s="148"/>
      <c r="E7102" s="141"/>
      <c r="F7102" s="141"/>
      <c r="G7102" s="141"/>
      <c r="H7102" s="141"/>
      <c r="I7102" s="141"/>
      <c r="J7102" s="141"/>
      <c r="K7102" s="141"/>
    </row>
    <row r="7103" spans="1:11" x14ac:dyDescent="0.25">
      <c r="A7103" s="148"/>
      <c r="B7103" s="148"/>
      <c r="C7103" s="148"/>
      <c r="D7103" s="148"/>
      <c r="E7103" s="141"/>
      <c r="F7103" s="141"/>
      <c r="G7103" s="141"/>
      <c r="H7103" s="141"/>
      <c r="I7103" s="141"/>
      <c r="J7103" s="141"/>
      <c r="K7103" s="141"/>
    </row>
    <row r="7104" spans="1:11" x14ac:dyDescent="0.25">
      <c r="A7104" s="148"/>
      <c r="B7104" s="148"/>
      <c r="C7104" s="148"/>
      <c r="D7104" s="148"/>
      <c r="E7104" s="141"/>
      <c r="F7104" s="141"/>
      <c r="G7104" s="141"/>
      <c r="H7104" s="141"/>
      <c r="I7104" s="141"/>
      <c r="J7104" s="141"/>
      <c r="K7104" s="141"/>
    </row>
    <row r="7105" spans="1:11" x14ac:dyDescent="0.25">
      <c r="A7105" s="148"/>
      <c r="B7105" s="148"/>
      <c r="C7105" s="148"/>
      <c r="D7105" s="148"/>
      <c r="E7105" s="141"/>
      <c r="F7105" s="141"/>
      <c r="G7105" s="141"/>
      <c r="H7105" s="141"/>
      <c r="I7105" s="141"/>
      <c r="J7105" s="141"/>
      <c r="K7105" s="141"/>
    </row>
    <row r="7106" spans="1:11" x14ac:dyDescent="0.25">
      <c r="A7106" s="148"/>
      <c r="B7106" s="148"/>
      <c r="C7106" s="148"/>
      <c r="D7106" s="148"/>
      <c r="E7106" s="141"/>
      <c r="F7106" s="141"/>
      <c r="G7106" s="141"/>
      <c r="H7106" s="141"/>
      <c r="I7106" s="141"/>
      <c r="J7106" s="141"/>
      <c r="K7106" s="141"/>
    </row>
    <row r="7107" spans="1:11" x14ac:dyDescent="0.25">
      <c r="A7107" s="148"/>
      <c r="B7107" s="148"/>
      <c r="C7107" s="148"/>
      <c r="D7107" s="148"/>
      <c r="E7107" s="141"/>
      <c r="F7107" s="141"/>
      <c r="G7107" s="141"/>
      <c r="H7107" s="141"/>
      <c r="I7107" s="141"/>
      <c r="J7107" s="141"/>
      <c r="K7107" s="141"/>
    </row>
    <row r="7108" spans="1:11" x14ac:dyDescent="0.25">
      <c r="A7108" s="148"/>
      <c r="B7108" s="148"/>
      <c r="C7108" s="148"/>
      <c r="D7108" s="148"/>
      <c r="E7108" s="141"/>
      <c r="F7108" s="141"/>
      <c r="G7108" s="141"/>
      <c r="H7108" s="141"/>
      <c r="I7108" s="141"/>
      <c r="J7108" s="141"/>
      <c r="K7108" s="141"/>
    </row>
    <row r="7109" spans="1:11" x14ac:dyDescent="0.25">
      <c r="A7109" s="148"/>
      <c r="B7109" s="148"/>
      <c r="C7109" s="148"/>
      <c r="D7109" s="148"/>
      <c r="E7109" s="141"/>
      <c r="F7109" s="141"/>
      <c r="G7109" s="141"/>
      <c r="H7109" s="141"/>
      <c r="I7109" s="141"/>
      <c r="J7109" s="141"/>
      <c r="K7109" s="141"/>
    </row>
    <row r="7110" spans="1:11" x14ac:dyDescent="0.25">
      <c r="A7110" s="148"/>
      <c r="B7110" s="148"/>
      <c r="C7110" s="148"/>
      <c r="D7110" s="148"/>
      <c r="E7110" s="141"/>
      <c r="F7110" s="141"/>
      <c r="G7110" s="141"/>
      <c r="H7110" s="141"/>
      <c r="I7110" s="141"/>
      <c r="J7110" s="141"/>
      <c r="K7110" s="141"/>
    </row>
    <row r="7111" spans="1:11" x14ac:dyDescent="0.25">
      <c r="A7111" s="148"/>
      <c r="B7111" s="148"/>
      <c r="C7111" s="148"/>
      <c r="D7111" s="148"/>
      <c r="E7111" s="141"/>
      <c r="F7111" s="141"/>
      <c r="G7111" s="141"/>
      <c r="H7111" s="141"/>
      <c r="I7111" s="141"/>
      <c r="J7111" s="141"/>
      <c r="K7111" s="141"/>
    </row>
    <row r="7112" spans="1:11" x14ac:dyDescent="0.25">
      <c r="A7112" s="148"/>
      <c r="B7112" s="148"/>
      <c r="C7112" s="148"/>
      <c r="D7112" s="148"/>
      <c r="E7112" s="141"/>
      <c r="F7112" s="141"/>
      <c r="G7112" s="141"/>
      <c r="H7112" s="141"/>
      <c r="I7112" s="141"/>
      <c r="J7112" s="141"/>
      <c r="K7112" s="141"/>
    </row>
    <row r="7113" spans="1:11" x14ac:dyDescent="0.25">
      <c r="A7113" s="148"/>
      <c r="B7113" s="148"/>
      <c r="C7113" s="148"/>
      <c r="D7113" s="148"/>
      <c r="E7113" s="141"/>
      <c r="F7113" s="141"/>
      <c r="G7113" s="141"/>
      <c r="H7113" s="141"/>
      <c r="I7113" s="141"/>
      <c r="J7113" s="141"/>
      <c r="K7113" s="141"/>
    </row>
    <row r="7114" spans="1:11" x14ac:dyDescent="0.25">
      <c r="A7114" s="148"/>
      <c r="B7114" s="148"/>
      <c r="C7114" s="148"/>
      <c r="D7114" s="148"/>
      <c r="E7114" s="141"/>
      <c r="F7114" s="141"/>
      <c r="G7114" s="141"/>
      <c r="H7114" s="141"/>
      <c r="I7114" s="141"/>
      <c r="J7114" s="141"/>
      <c r="K7114" s="141"/>
    </row>
    <row r="7115" spans="1:11" x14ac:dyDescent="0.25">
      <c r="A7115" s="148"/>
      <c r="B7115" s="148"/>
      <c r="C7115" s="148"/>
      <c r="D7115" s="148"/>
      <c r="E7115" s="141"/>
      <c r="F7115" s="141"/>
      <c r="G7115" s="141"/>
      <c r="H7115" s="141"/>
      <c r="I7115" s="141"/>
      <c r="J7115" s="141"/>
      <c r="K7115" s="141"/>
    </row>
    <row r="7116" spans="1:11" x14ac:dyDescent="0.25">
      <c r="A7116" s="148"/>
      <c r="B7116" s="148"/>
      <c r="C7116" s="148"/>
      <c r="D7116" s="148"/>
      <c r="E7116" s="141"/>
      <c r="F7116" s="141"/>
      <c r="G7116" s="141"/>
      <c r="H7116" s="141"/>
      <c r="I7116" s="141"/>
      <c r="J7116" s="141"/>
      <c r="K7116" s="141"/>
    </row>
    <row r="7117" spans="1:11" x14ac:dyDescent="0.25">
      <c r="A7117" s="148"/>
      <c r="B7117" s="148"/>
      <c r="C7117" s="148"/>
      <c r="D7117" s="148"/>
      <c r="E7117" s="141"/>
      <c r="F7117" s="141"/>
      <c r="G7117" s="141"/>
      <c r="H7117" s="141"/>
      <c r="I7117" s="141"/>
      <c r="J7117" s="141"/>
      <c r="K7117" s="141"/>
    </row>
    <row r="7118" spans="1:11" x14ac:dyDescent="0.25">
      <c r="A7118" s="148"/>
      <c r="B7118" s="148"/>
      <c r="C7118" s="148"/>
      <c r="D7118" s="148"/>
      <c r="E7118" s="141"/>
      <c r="F7118" s="141"/>
      <c r="G7118" s="141"/>
      <c r="H7118" s="141"/>
      <c r="I7118" s="141"/>
      <c r="J7118" s="141"/>
      <c r="K7118" s="141"/>
    </row>
    <row r="7119" spans="1:11" x14ac:dyDescent="0.25">
      <c r="A7119" s="148"/>
      <c r="B7119" s="148"/>
      <c r="C7119" s="148"/>
      <c r="D7119" s="148"/>
      <c r="E7119" s="141"/>
      <c r="F7119" s="141"/>
      <c r="G7119" s="141"/>
      <c r="H7119" s="141"/>
      <c r="I7119" s="141"/>
      <c r="J7119" s="141"/>
      <c r="K7119" s="141"/>
    </row>
    <row r="7120" spans="1:11" x14ac:dyDescent="0.25">
      <c r="A7120" s="148"/>
      <c r="B7120" s="148"/>
      <c r="C7120" s="148"/>
      <c r="D7120" s="148"/>
      <c r="E7120" s="141"/>
      <c r="F7120" s="141"/>
      <c r="G7120" s="141"/>
      <c r="H7120" s="141"/>
      <c r="I7120" s="141"/>
      <c r="J7120" s="141"/>
      <c r="K7120" s="141"/>
    </row>
    <row r="7121" spans="1:11" x14ac:dyDescent="0.25">
      <c r="A7121" s="148"/>
      <c r="B7121" s="148"/>
      <c r="C7121" s="148"/>
      <c r="D7121" s="148"/>
      <c r="E7121" s="141"/>
      <c r="F7121" s="141"/>
      <c r="G7121" s="141"/>
      <c r="H7121" s="141"/>
      <c r="I7121" s="141"/>
      <c r="J7121" s="141"/>
      <c r="K7121" s="141"/>
    </row>
    <row r="7122" spans="1:11" x14ac:dyDescent="0.25">
      <c r="A7122" s="148"/>
      <c r="B7122" s="148"/>
      <c r="C7122" s="148"/>
      <c r="D7122" s="148"/>
      <c r="E7122" s="141"/>
      <c r="F7122" s="141"/>
      <c r="G7122" s="141"/>
      <c r="H7122" s="141"/>
      <c r="I7122" s="141"/>
      <c r="J7122" s="141"/>
      <c r="K7122" s="141"/>
    </row>
    <row r="7123" spans="1:11" x14ac:dyDescent="0.25">
      <c r="A7123" s="148"/>
      <c r="B7123" s="148"/>
      <c r="C7123" s="148"/>
      <c r="D7123" s="148"/>
      <c r="E7123" s="141"/>
      <c r="F7123" s="141"/>
      <c r="G7123" s="141"/>
      <c r="H7123" s="141"/>
      <c r="I7123" s="141"/>
      <c r="J7123" s="141"/>
      <c r="K7123" s="141"/>
    </row>
    <row r="7124" spans="1:11" x14ac:dyDescent="0.25">
      <c r="A7124" s="148"/>
      <c r="B7124" s="148"/>
      <c r="C7124" s="148"/>
      <c r="D7124" s="148"/>
      <c r="E7124" s="141"/>
      <c r="F7124" s="141"/>
      <c r="G7124" s="141"/>
      <c r="H7124" s="141"/>
      <c r="I7124" s="141"/>
      <c r="J7124" s="141"/>
      <c r="K7124" s="141"/>
    </row>
    <row r="7125" spans="1:11" x14ac:dyDescent="0.25">
      <c r="A7125" s="148"/>
      <c r="B7125" s="148"/>
      <c r="C7125" s="148"/>
      <c r="D7125" s="148"/>
      <c r="E7125" s="141"/>
      <c r="F7125" s="141"/>
      <c r="G7125" s="141"/>
      <c r="H7125" s="141"/>
      <c r="I7125" s="141"/>
      <c r="J7125" s="141"/>
      <c r="K7125" s="141"/>
    </row>
    <row r="7126" spans="1:11" x14ac:dyDescent="0.25">
      <c r="A7126" s="148"/>
      <c r="B7126" s="148"/>
      <c r="C7126" s="148"/>
      <c r="D7126" s="148"/>
      <c r="E7126" s="141"/>
      <c r="F7126" s="141"/>
      <c r="G7126" s="141"/>
      <c r="H7126" s="141"/>
      <c r="I7126" s="141"/>
      <c r="J7126" s="141"/>
      <c r="K7126" s="141"/>
    </row>
    <row r="7127" spans="1:11" x14ac:dyDescent="0.25">
      <c r="A7127" s="148"/>
      <c r="B7127" s="148"/>
      <c r="C7127" s="148"/>
      <c r="D7127" s="148"/>
      <c r="E7127" s="141"/>
      <c r="F7127" s="141"/>
      <c r="G7127" s="141"/>
      <c r="H7127" s="141"/>
      <c r="I7127" s="141"/>
      <c r="J7127" s="141"/>
      <c r="K7127" s="141"/>
    </row>
    <row r="7128" spans="1:11" x14ac:dyDescent="0.25">
      <c r="A7128" s="148"/>
      <c r="B7128" s="148"/>
      <c r="C7128" s="148"/>
      <c r="D7128" s="148"/>
      <c r="E7128" s="141"/>
      <c r="F7128" s="141"/>
      <c r="G7128" s="141"/>
      <c r="H7128" s="141"/>
      <c r="I7128" s="141"/>
      <c r="J7128" s="141"/>
      <c r="K7128" s="141"/>
    </row>
    <row r="7129" spans="1:11" x14ac:dyDescent="0.25">
      <c r="A7129" s="148"/>
      <c r="B7129" s="148"/>
      <c r="C7129" s="148"/>
      <c r="D7129" s="148"/>
      <c r="E7129" s="141"/>
      <c r="F7129" s="141"/>
      <c r="G7129" s="141"/>
      <c r="H7129" s="141"/>
      <c r="I7129" s="141"/>
      <c r="J7129" s="141"/>
      <c r="K7129" s="141"/>
    </row>
    <row r="7130" spans="1:11" x14ac:dyDescent="0.25">
      <c r="A7130" s="148"/>
      <c r="B7130" s="148"/>
      <c r="C7130" s="148"/>
      <c r="D7130" s="148"/>
      <c r="E7130" s="141"/>
      <c r="F7130" s="141"/>
      <c r="G7130" s="141"/>
      <c r="H7130" s="141"/>
      <c r="I7130" s="141"/>
      <c r="J7130" s="141"/>
      <c r="K7130" s="141"/>
    </row>
    <row r="7131" spans="1:11" x14ac:dyDescent="0.25">
      <c r="A7131" s="148"/>
      <c r="B7131" s="148"/>
      <c r="C7131" s="148"/>
      <c r="D7131" s="148"/>
      <c r="E7131" s="141"/>
      <c r="F7131" s="141"/>
      <c r="G7131" s="141"/>
      <c r="H7131" s="141"/>
      <c r="I7131" s="141"/>
      <c r="J7131" s="141"/>
      <c r="K7131" s="141"/>
    </row>
    <row r="7132" spans="1:11" x14ac:dyDescent="0.25">
      <c r="A7132" s="148"/>
      <c r="B7132" s="148"/>
      <c r="C7132" s="148"/>
      <c r="D7132" s="148"/>
      <c r="E7132" s="141"/>
      <c r="F7132" s="141"/>
      <c r="G7132" s="141"/>
      <c r="H7132" s="141"/>
      <c r="I7132" s="141"/>
      <c r="J7132" s="141"/>
      <c r="K7132" s="141"/>
    </row>
    <row r="7133" spans="1:11" x14ac:dyDescent="0.25">
      <c r="A7133" s="148"/>
      <c r="B7133" s="148"/>
      <c r="C7133" s="148"/>
      <c r="D7133" s="148"/>
      <c r="E7133" s="141"/>
      <c r="F7133" s="141"/>
      <c r="G7133" s="141"/>
      <c r="H7133" s="141"/>
      <c r="I7133" s="141"/>
      <c r="J7133" s="141"/>
      <c r="K7133" s="141"/>
    </row>
    <row r="7134" spans="1:11" x14ac:dyDescent="0.25">
      <c r="A7134" s="148"/>
      <c r="B7134" s="148"/>
      <c r="C7134" s="148"/>
      <c r="D7134" s="148"/>
      <c r="E7134" s="141"/>
      <c r="F7134" s="141"/>
      <c r="G7134" s="141"/>
      <c r="H7134" s="141"/>
      <c r="I7134" s="141"/>
      <c r="J7134" s="141"/>
      <c r="K7134" s="141"/>
    </row>
    <row r="7135" spans="1:11" x14ac:dyDescent="0.25">
      <c r="A7135" s="148"/>
      <c r="B7135" s="148"/>
      <c r="C7135" s="148"/>
      <c r="D7135" s="148"/>
      <c r="E7135" s="141"/>
      <c r="F7135" s="141"/>
      <c r="G7135" s="141"/>
      <c r="H7135" s="141"/>
      <c r="I7135" s="141"/>
      <c r="J7135" s="141"/>
      <c r="K7135" s="141"/>
    </row>
    <row r="7136" spans="1:11" x14ac:dyDescent="0.25">
      <c r="A7136" s="148"/>
      <c r="B7136" s="148"/>
      <c r="C7136" s="148"/>
      <c r="D7136" s="148"/>
      <c r="E7136" s="141"/>
      <c r="F7136" s="141"/>
      <c r="G7136" s="141"/>
      <c r="H7136" s="141"/>
      <c r="I7136" s="141"/>
      <c r="J7136" s="141"/>
      <c r="K7136" s="141"/>
    </row>
    <row r="7137" spans="1:11" x14ac:dyDescent="0.25">
      <c r="A7137" s="148"/>
      <c r="B7137" s="148"/>
      <c r="C7137" s="148"/>
      <c r="D7137" s="148"/>
      <c r="E7137" s="141"/>
      <c r="F7137" s="141"/>
      <c r="G7137" s="141"/>
      <c r="H7137" s="141"/>
      <c r="I7137" s="141"/>
      <c r="J7137" s="141"/>
      <c r="K7137" s="141"/>
    </row>
    <row r="7138" spans="1:11" x14ac:dyDescent="0.25">
      <c r="A7138" s="148"/>
      <c r="B7138" s="148"/>
      <c r="C7138" s="148"/>
      <c r="D7138" s="148"/>
      <c r="E7138" s="141"/>
      <c r="F7138" s="141"/>
      <c r="G7138" s="141"/>
      <c r="H7138" s="141"/>
      <c r="I7138" s="141"/>
      <c r="J7138" s="141"/>
      <c r="K7138" s="141"/>
    </row>
    <row r="7139" spans="1:11" x14ac:dyDescent="0.25">
      <c r="A7139" s="148"/>
      <c r="B7139" s="148"/>
      <c r="C7139" s="148"/>
      <c r="D7139" s="148"/>
      <c r="E7139" s="141"/>
      <c r="F7139" s="141"/>
      <c r="G7139" s="141"/>
      <c r="H7139" s="141"/>
      <c r="I7139" s="141"/>
      <c r="J7139" s="141"/>
      <c r="K7139" s="141"/>
    </row>
    <row r="7140" spans="1:11" x14ac:dyDescent="0.25">
      <c r="A7140" s="148"/>
      <c r="B7140" s="148"/>
      <c r="C7140" s="148"/>
      <c r="D7140" s="148"/>
      <c r="E7140" s="141"/>
      <c r="F7140" s="141"/>
      <c r="G7140" s="141"/>
      <c r="H7140" s="141"/>
      <c r="I7140" s="141"/>
      <c r="J7140" s="141"/>
      <c r="K7140" s="141"/>
    </row>
    <row r="7141" spans="1:11" x14ac:dyDescent="0.25">
      <c r="A7141" s="148"/>
      <c r="B7141" s="148"/>
      <c r="C7141" s="148"/>
      <c r="D7141" s="148"/>
      <c r="E7141" s="141"/>
      <c r="F7141" s="141"/>
      <c r="G7141" s="141"/>
      <c r="H7141" s="141"/>
      <c r="I7141" s="141"/>
      <c r="J7141" s="141"/>
      <c r="K7141" s="141"/>
    </row>
    <row r="7142" spans="1:11" x14ac:dyDescent="0.25">
      <c r="A7142" s="148"/>
      <c r="B7142" s="148"/>
      <c r="C7142" s="148"/>
      <c r="D7142" s="148"/>
      <c r="E7142" s="141"/>
      <c r="F7142" s="141"/>
      <c r="G7142" s="141"/>
      <c r="H7142" s="141"/>
      <c r="I7142" s="141"/>
      <c r="J7142" s="141"/>
      <c r="K7142" s="141"/>
    </row>
    <row r="7143" spans="1:11" x14ac:dyDescent="0.25">
      <c r="A7143" s="148"/>
      <c r="B7143" s="148"/>
      <c r="C7143" s="148"/>
      <c r="D7143" s="148"/>
      <c r="E7143" s="141"/>
      <c r="F7143" s="141"/>
      <c r="G7143" s="141"/>
      <c r="H7143" s="141"/>
      <c r="I7143" s="141"/>
      <c r="J7143" s="141"/>
      <c r="K7143" s="141"/>
    </row>
    <row r="7144" spans="1:11" x14ac:dyDescent="0.25">
      <c r="A7144" s="148"/>
      <c r="B7144" s="148"/>
      <c r="C7144" s="148"/>
      <c r="D7144" s="148"/>
      <c r="E7144" s="141"/>
      <c r="F7144" s="141"/>
      <c r="G7144" s="141"/>
      <c r="H7144" s="141"/>
      <c r="I7144" s="141"/>
      <c r="J7144" s="141"/>
      <c r="K7144" s="141"/>
    </row>
    <row r="7145" spans="1:11" x14ac:dyDescent="0.25">
      <c r="A7145" s="148"/>
      <c r="B7145" s="148"/>
      <c r="C7145" s="148"/>
      <c r="D7145" s="148"/>
      <c r="E7145" s="141"/>
      <c r="F7145" s="141"/>
      <c r="G7145" s="141"/>
      <c r="H7145" s="141"/>
      <c r="I7145" s="141"/>
      <c r="J7145" s="141"/>
      <c r="K7145" s="141"/>
    </row>
    <row r="7146" spans="1:11" x14ac:dyDescent="0.25">
      <c r="A7146" s="148"/>
      <c r="B7146" s="148"/>
      <c r="C7146" s="148"/>
      <c r="D7146" s="148"/>
      <c r="E7146" s="141"/>
      <c r="F7146" s="141"/>
      <c r="G7146" s="141"/>
      <c r="H7146" s="141"/>
      <c r="I7146" s="141"/>
      <c r="J7146" s="141"/>
      <c r="K7146" s="141"/>
    </row>
    <row r="7147" spans="1:11" x14ac:dyDescent="0.25">
      <c r="A7147" s="148"/>
      <c r="B7147" s="148"/>
      <c r="C7147" s="148"/>
      <c r="D7147" s="148"/>
      <c r="E7147" s="141"/>
      <c r="F7147" s="141"/>
      <c r="G7147" s="141"/>
      <c r="H7147" s="141"/>
      <c r="I7147" s="141"/>
      <c r="J7147" s="141"/>
      <c r="K7147" s="141"/>
    </row>
    <row r="7148" spans="1:11" x14ac:dyDescent="0.25">
      <c r="A7148" s="148"/>
      <c r="B7148" s="148"/>
      <c r="C7148" s="148"/>
      <c r="D7148" s="148"/>
      <c r="E7148" s="141"/>
      <c r="F7148" s="141"/>
      <c r="G7148" s="141"/>
      <c r="H7148" s="141"/>
      <c r="I7148" s="141"/>
      <c r="J7148" s="141"/>
      <c r="K7148" s="141"/>
    </row>
    <row r="7149" spans="1:11" x14ac:dyDescent="0.25">
      <c r="A7149" s="148"/>
      <c r="B7149" s="148"/>
      <c r="C7149" s="148"/>
      <c r="D7149" s="148"/>
      <c r="E7149" s="141"/>
      <c r="F7149" s="141"/>
      <c r="G7149" s="141"/>
      <c r="H7149" s="141"/>
      <c r="I7149" s="141"/>
      <c r="J7149" s="141"/>
      <c r="K7149" s="141"/>
    </row>
    <row r="7150" spans="1:11" x14ac:dyDescent="0.25">
      <c r="A7150" s="148"/>
      <c r="B7150" s="148"/>
      <c r="C7150" s="148"/>
      <c r="D7150" s="148"/>
      <c r="E7150" s="141"/>
      <c r="F7150" s="141"/>
      <c r="G7150" s="141"/>
      <c r="H7150" s="141"/>
      <c r="I7150" s="141"/>
      <c r="J7150" s="141"/>
      <c r="K7150" s="141"/>
    </row>
    <row r="7151" spans="1:11" x14ac:dyDescent="0.25">
      <c r="A7151" s="148"/>
      <c r="B7151" s="148"/>
      <c r="C7151" s="148"/>
      <c r="D7151" s="148"/>
      <c r="E7151" s="141"/>
      <c r="F7151" s="141"/>
      <c r="G7151" s="141"/>
      <c r="H7151" s="141"/>
      <c r="I7151" s="141"/>
      <c r="J7151" s="141"/>
      <c r="K7151" s="141"/>
    </row>
    <row r="7152" spans="1:11" x14ac:dyDescent="0.25">
      <c r="A7152" s="148"/>
      <c r="B7152" s="148"/>
      <c r="C7152" s="148"/>
      <c r="D7152" s="148"/>
      <c r="E7152" s="141"/>
      <c r="F7152" s="141"/>
      <c r="G7152" s="141"/>
      <c r="H7152" s="141"/>
      <c r="I7152" s="141"/>
      <c r="J7152" s="141"/>
      <c r="K7152" s="141"/>
    </row>
    <row r="7153" spans="1:11" x14ac:dyDescent="0.25">
      <c r="A7153" s="148"/>
      <c r="B7153" s="148"/>
      <c r="C7153" s="148"/>
      <c r="D7153" s="148"/>
      <c r="E7153" s="141"/>
      <c r="F7153" s="141"/>
      <c r="G7153" s="141"/>
      <c r="H7153" s="141"/>
      <c r="I7153" s="141"/>
      <c r="J7153" s="141"/>
      <c r="K7153" s="141"/>
    </row>
    <row r="7154" spans="1:11" x14ac:dyDescent="0.25">
      <c r="A7154" s="148"/>
      <c r="B7154" s="148"/>
      <c r="C7154" s="148"/>
      <c r="D7154" s="148"/>
      <c r="E7154" s="141"/>
      <c r="F7154" s="141"/>
      <c r="G7154" s="141"/>
      <c r="H7154" s="141"/>
      <c r="I7154" s="141"/>
      <c r="J7154" s="141"/>
      <c r="K7154" s="141"/>
    </row>
    <row r="7155" spans="1:11" x14ac:dyDescent="0.25">
      <c r="A7155" s="148"/>
      <c r="B7155" s="148"/>
      <c r="C7155" s="148"/>
      <c r="D7155" s="148"/>
      <c r="E7155" s="141"/>
      <c r="F7155" s="141"/>
      <c r="G7155" s="141"/>
      <c r="H7155" s="141"/>
      <c r="I7155" s="141"/>
      <c r="J7155" s="141"/>
      <c r="K7155" s="141"/>
    </row>
    <row r="7156" spans="1:11" x14ac:dyDescent="0.25">
      <c r="A7156" s="148"/>
      <c r="B7156" s="148"/>
      <c r="C7156" s="148"/>
      <c r="D7156" s="148"/>
      <c r="E7156" s="141"/>
      <c r="F7156" s="141"/>
      <c r="G7156" s="141"/>
      <c r="H7156" s="141"/>
      <c r="I7156" s="141"/>
      <c r="J7156" s="141"/>
      <c r="K7156" s="141"/>
    </row>
    <row r="7157" spans="1:11" x14ac:dyDescent="0.25">
      <c r="A7157" s="148"/>
      <c r="B7157" s="148"/>
      <c r="C7157" s="148"/>
      <c r="D7157" s="148"/>
      <c r="E7157" s="141"/>
      <c r="F7157" s="141"/>
      <c r="G7157" s="141"/>
      <c r="H7157" s="141"/>
      <c r="I7157" s="141"/>
      <c r="J7157" s="141"/>
      <c r="K7157" s="141"/>
    </row>
    <row r="7158" spans="1:11" x14ac:dyDescent="0.25">
      <c r="A7158" s="148"/>
      <c r="B7158" s="148"/>
      <c r="C7158" s="148"/>
      <c r="D7158" s="148"/>
      <c r="E7158" s="141"/>
      <c r="F7158" s="141"/>
      <c r="G7158" s="141"/>
      <c r="H7158" s="141"/>
      <c r="I7158" s="141"/>
      <c r="J7158" s="141"/>
      <c r="K7158" s="141"/>
    </row>
    <row r="7159" spans="1:11" x14ac:dyDescent="0.25">
      <c r="A7159" s="148"/>
      <c r="B7159" s="148"/>
      <c r="C7159" s="148"/>
      <c r="D7159" s="148"/>
      <c r="E7159" s="141"/>
      <c r="F7159" s="141"/>
      <c r="G7159" s="141"/>
      <c r="H7159" s="141"/>
      <c r="I7159" s="141"/>
      <c r="J7159" s="141"/>
      <c r="K7159" s="141"/>
    </row>
    <row r="7160" spans="1:11" x14ac:dyDescent="0.25">
      <c r="A7160" s="148"/>
      <c r="B7160" s="148"/>
      <c r="C7160" s="148"/>
      <c r="D7160" s="148"/>
      <c r="E7160" s="141"/>
      <c r="F7160" s="141"/>
      <c r="G7160" s="141"/>
      <c r="H7160" s="141"/>
      <c r="I7160" s="141"/>
      <c r="J7160" s="141"/>
      <c r="K7160" s="141"/>
    </row>
    <row r="7161" spans="1:11" x14ac:dyDescent="0.25">
      <c r="A7161" s="148"/>
      <c r="B7161" s="148"/>
      <c r="C7161" s="148"/>
      <c r="D7161" s="148"/>
      <c r="E7161" s="141"/>
      <c r="F7161" s="141"/>
      <c r="G7161" s="141"/>
      <c r="H7161" s="141"/>
      <c r="I7161" s="141"/>
      <c r="J7161" s="141"/>
      <c r="K7161" s="141"/>
    </row>
    <row r="7162" spans="1:11" x14ac:dyDescent="0.25">
      <c r="A7162" s="148"/>
      <c r="B7162" s="148"/>
      <c r="C7162" s="148"/>
      <c r="D7162" s="148"/>
      <c r="E7162" s="141"/>
      <c r="F7162" s="141"/>
      <c r="G7162" s="141"/>
      <c r="H7162" s="141"/>
      <c r="I7162" s="141"/>
      <c r="J7162" s="141"/>
      <c r="K7162" s="141"/>
    </row>
    <row r="7163" spans="1:11" x14ac:dyDescent="0.25">
      <c r="A7163" s="148"/>
      <c r="B7163" s="148"/>
      <c r="C7163" s="148"/>
      <c r="D7163" s="148"/>
      <c r="E7163" s="141"/>
      <c r="F7163" s="141"/>
      <c r="G7163" s="141"/>
      <c r="H7163" s="141"/>
      <c r="I7163" s="141"/>
      <c r="J7163" s="141"/>
      <c r="K7163" s="141"/>
    </row>
    <row r="7164" spans="1:11" x14ac:dyDescent="0.25">
      <c r="A7164" s="148"/>
      <c r="B7164" s="148"/>
      <c r="C7164" s="148"/>
      <c r="D7164" s="148"/>
      <c r="E7164" s="141"/>
      <c r="F7164" s="141"/>
      <c r="G7164" s="141"/>
      <c r="H7164" s="141"/>
      <c r="I7164" s="141"/>
      <c r="J7164" s="141"/>
      <c r="K7164" s="141"/>
    </row>
    <row r="7165" spans="1:11" x14ac:dyDescent="0.25">
      <c r="A7165" s="148"/>
      <c r="B7165" s="148"/>
      <c r="C7165" s="148"/>
      <c r="D7165" s="148"/>
      <c r="E7165" s="141"/>
      <c r="F7165" s="141"/>
      <c r="G7165" s="141"/>
      <c r="H7165" s="141"/>
      <c r="I7165" s="141"/>
      <c r="J7165" s="141"/>
      <c r="K7165" s="141"/>
    </row>
    <row r="7166" spans="1:11" x14ac:dyDescent="0.25">
      <c r="A7166" s="148"/>
      <c r="B7166" s="148"/>
      <c r="C7166" s="148"/>
      <c r="D7166" s="148"/>
      <c r="E7166" s="141"/>
      <c r="F7166" s="141"/>
      <c r="G7166" s="141"/>
      <c r="H7166" s="141"/>
      <c r="I7166" s="141"/>
      <c r="J7166" s="141"/>
      <c r="K7166" s="141"/>
    </row>
    <row r="7167" spans="1:11" x14ac:dyDescent="0.25">
      <c r="A7167" s="148"/>
      <c r="B7167" s="148"/>
      <c r="C7167" s="148"/>
      <c r="D7167" s="148"/>
      <c r="E7167" s="141"/>
      <c r="F7167" s="141"/>
      <c r="G7167" s="141"/>
      <c r="H7167" s="141"/>
      <c r="I7167" s="141"/>
      <c r="J7167" s="141"/>
      <c r="K7167" s="141"/>
    </row>
    <row r="7168" spans="1:11" x14ac:dyDescent="0.25">
      <c r="A7168" s="148"/>
      <c r="B7168" s="148"/>
      <c r="C7168" s="148"/>
      <c r="D7168" s="148"/>
      <c r="E7168" s="141"/>
      <c r="F7168" s="141"/>
      <c r="G7168" s="141"/>
      <c r="H7168" s="141"/>
      <c r="I7168" s="141"/>
      <c r="J7168" s="141"/>
      <c r="K7168" s="141"/>
    </row>
    <row r="7169" spans="1:11" x14ac:dyDescent="0.25">
      <c r="A7169" s="148"/>
      <c r="B7169" s="148"/>
      <c r="C7169" s="148"/>
      <c r="D7169" s="148"/>
      <c r="E7169" s="141"/>
      <c r="F7169" s="141"/>
      <c r="G7169" s="141"/>
      <c r="H7169" s="141"/>
      <c r="I7169" s="141"/>
      <c r="J7169" s="141"/>
      <c r="K7169" s="141"/>
    </row>
    <row r="7170" spans="1:11" x14ac:dyDescent="0.25">
      <c r="A7170" s="148"/>
      <c r="B7170" s="148"/>
      <c r="C7170" s="148"/>
      <c r="D7170" s="148"/>
      <c r="E7170" s="141"/>
      <c r="F7170" s="141"/>
      <c r="G7170" s="141"/>
      <c r="H7170" s="141"/>
      <c r="I7170" s="141"/>
      <c r="J7170" s="141"/>
      <c r="K7170" s="141"/>
    </row>
    <row r="7171" spans="1:11" x14ac:dyDescent="0.25">
      <c r="A7171" s="148"/>
      <c r="B7171" s="148"/>
      <c r="C7171" s="148"/>
      <c r="D7171" s="148"/>
      <c r="E7171" s="141"/>
      <c r="F7171" s="141"/>
      <c r="G7171" s="141"/>
      <c r="H7171" s="141"/>
      <c r="I7171" s="141"/>
      <c r="J7171" s="141"/>
      <c r="K7171" s="141"/>
    </row>
    <row r="7172" spans="1:11" x14ac:dyDescent="0.25">
      <c r="A7172" s="148"/>
      <c r="B7172" s="148"/>
      <c r="C7172" s="148"/>
      <c r="D7172" s="148"/>
      <c r="E7172" s="141"/>
      <c r="F7172" s="141"/>
      <c r="G7172" s="141"/>
      <c r="H7172" s="141"/>
      <c r="I7172" s="141"/>
      <c r="J7172" s="141"/>
      <c r="K7172" s="141"/>
    </row>
    <row r="7173" spans="1:11" x14ac:dyDescent="0.25">
      <c r="A7173" s="148"/>
      <c r="B7173" s="148"/>
      <c r="C7173" s="148"/>
      <c r="D7173" s="148"/>
      <c r="E7173" s="141"/>
      <c r="F7173" s="141"/>
      <c r="G7173" s="141"/>
      <c r="H7173" s="141"/>
      <c r="I7173" s="141"/>
      <c r="J7173" s="141"/>
      <c r="K7173" s="141"/>
    </row>
    <row r="7174" spans="1:11" x14ac:dyDescent="0.25">
      <c r="A7174" s="148"/>
      <c r="B7174" s="148"/>
      <c r="C7174" s="148"/>
      <c r="D7174" s="148"/>
      <c r="E7174" s="141"/>
      <c r="F7174" s="141"/>
      <c r="G7174" s="141"/>
      <c r="H7174" s="141"/>
      <c r="I7174" s="141"/>
      <c r="J7174" s="141"/>
      <c r="K7174" s="141"/>
    </row>
    <row r="7175" spans="1:11" x14ac:dyDescent="0.25">
      <c r="A7175" s="148"/>
      <c r="B7175" s="148"/>
      <c r="C7175" s="148"/>
      <c r="D7175" s="148"/>
      <c r="E7175" s="141"/>
      <c r="F7175" s="141"/>
      <c r="G7175" s="141"/>
      <c r="H7175" s="141"/>
      <c r="I7175" s="141"/>
      <c r="J7175" s="141"/>
      <c r="K7175" s="141"/>
    </row>
    <row r="7176" spans="1:11" x14ac:dyDescent="0.25">
      <c r="A7176" s="148"/>
      <c r="B7176" s="148"/>
      <c r="C7176" s="148"/>
      <c r="D7176" s="148"/>
      <c r="E7176" s="141"/>
      <c r="F7176" s="141"/>
      <c r="G7176" s="141"/>
      <c r="H7176" s="141"/>
      <c r="I7176" s="141"/>
      <c r="J7176" s="141"/>
      <c r="K7176" s="141"/>
    </row>
    <row r="7177" spans="1:11" x14ac:dyDescent="0.25">
      <c r="A7177" s="148"/>
      <c r="B7177" s="148"/>
      <c r="C7177" s="148"/>
      <c r="D7177" s="148"/>
      <c r="E7177" s="141"/>
      <c r="F7177" s="141"/>
      <c r="G7177" s="141"/>
      <c r="H7177" s="141"/>
      <c r="I7177" s="141"/>
      <c r="J7177" s="141"/>
      <c r="K7177" s="141"/>
    </row>
    <row r="7178" spans="1:11" x14ac:dyDescent="0.25">
      <c r="A7178" s="148"/>
      <c r="B7178" s="148"/>
      <c r="C7178" s="148"/>
      <c r="D7178" s="148"/>
      <c r="E7178" s="141"/>
      <c r="F7178" s="141"/>
      <c r="G7178" s="141"/>
      <c r="H7178" s="141"/>
      <c r="I7178" s="141"/>
      <c r="J7178" s="141"/>
      <c r="K7178" s="141"/>
    </row>
    <row r="7179" spans="1:11" x14ac:dyDescent="0.25">
      <c r="A7179" s="148"/>
      <c r="B7179" s="148"/>
      <c r="C7179" s="148"/>
      <c r="D7179" s="148"/>
      <c r="E7179" s="141"/>
      <c r="F7179" s="141"/>
      <c r="G7179" s="141"/>
      <c r="H7179" s="141"/>
      <c r="I7179" s="141"/>
      <c r="J7179" s="141"/>
      <c r="K7179" s="141"/>
    </row>
    <row r="7180" spans="1:11" x14ac:dyDescent="0.25">
      <c r="A7180" s="148"/>
      <c r="B7180" s="148"/>
      <c r="C7180" s="148"/>
      <c r="D7180" s="148"/>
      <c r="E7180" s="141"/>
      <c r="F7180" s="141"/>
      <c r="G7180" s="141"/>
      <c r="H7180" s="141"/>
      <c r="I7180" s="141"/>
      <c r="J7180" s="141"/>
      <c r="K7180" s="141"/>
    </row>
    <row r="7181" spans="1:11" x14ac:dyDescent="0.25">
      <c r="A7181" s="148"/>
      <c r="B7181" s="148"/>
      <c r="C7181" s="148"/>
      <c r="D7181" s="148"/>
      <c r="E7181" s="141"/>
      <c r="F7181" s="141"/>
      <c r="G7181" s="141"/>
      <c r="H7181" s="141"/>
      <c r="I7181" s="141"/>
      <c r="J7181" s="141"/>
      <c r="K7181" s="141"/>
    </row>
    <row r="7182" spans="1:11" x14ac:dyDescent="0.25">
      <c r="A7182" s="148"/>
      <c r="B7182" s="148"/>
      <c r="C7182" s="148"/>
      <c r="D7182" s="148"/>
      <c r="E7182" s="141"/>
      <c r="F7182" s="141"/>
      <c r="G7182" s="141"/>
      <c r="H7182" s="141"/>
      <c r="I7182" s="141"/>
      <c r="J7182" s="141"/>
      <c r="K7182" s="141"/>
    </row>
    <row r="7183" spans="1:11" x14ac:dyDescent="0.25">
      <c r="A7183" s="148"/>
      <c r="B7183" s="148"/>
      <c r="C7183" s="148"/>
      <c r="D7183" s="148"/>
      <c r="E7183" s="141"/>
      <c r="F7183" s="141"/>
      <c r="G7183" s="141"/>
      <c r="H7183" s="141"/>
      <c r="I7183" s="141"/>
      <c r="J7183" s="141"/>
      <c r="K7183" s="141"/>
    </row>
    <row r="7184" spans="1:11" x14ac:dyDescent="0.25">
      <c r="A7184" s="148"/>
      <c r="B7184" s="148"/>
      <c r="C7184" s="148"/>
      <c r="D7184" s="148"/>
      <c r="E7184" s="141"/>
      <c r="F7184" s="141"/>
      <c r="G7184" s="141"/>
      <c r="H7184" s="141"/>
      <c r="I7184" s="141"/>
      <c r="J7184" s="141"/>
      <c r="K7184" s="141"/>
    </row>
    <row r="7185" spans="1:11" x14ac:dyDescent="0.25">
      <c r="A7185" s="148"/>
      <c r="B7185" s="148"/>
      <c r="C7185" s="148"/>
      <c r="D7185" s="148"/>
      <c r="E7185" s="141"/>
      <c r="F7185" s="141"/>
      <c r="G7185" s="141"/>
      <c r="H7185" s="141"/>
      <c r="I7185" s="141"/>
      <c r="J7185" s="141"/>
      <c r="K7185" s="141"/>
    </row>
    <row r="7186" spans="1:11" x14ac:dyDescent="0.25">
      <c r="A7186" s="148"/>
      <c r="B7186" s="148"/>
      <c r="C7186" s="148"/>
      <c r="D7186" s="148"/>
      <c r="E7186" s="141"/>
      <c r="F7186" s="141"/>
      <c r="G7186" s="141"/>
      <c r="H7186" s="141"/>
      <c r="I7186" s="141"/>
      <c r="J7186" s="141"/>
      <c r="K7186" s="141"/>
    </row>
    <row r="7187" spans="1:11" x14ac:dyDescent="0.25">
      <c r="A7187" s="148"/>
      <c r="B7187" s="148"/>
      <c r="C7187" s="148"/>
      <c r="D7187" s="148"/>
      <c r="E7187" s="141"/>
      <c r="F7187" s="141"/>
      <c r="G7187" s="141"/>
      <c r="H7187" s="141"/>
      <c r="I7187" s="141"/>
      <c r="J7187" s="141"/>
      <c r="K7187" s="141"/>
    </row>
    <row r="7188" spans="1:11" x14ac:dyDescent="0.25">
      <c r="A7188" s="148"/>
      <c r="B7188" s="148"/>
      <c r="C7188" s="148"/>
      <c r="D7188" s="148"/>
      <c r="E7188" s="141"/>
      <c r="F7188" s="141"/>
      <c r="G7188" s="141"/>
      <c r="H7188" s="141"/>
      <c r="I7188" s="141"/>
      <c r="J7188" s="141"/>
      <c r="K7188" s="141"/>
    </row>
    <row r="7189" spans="1:11" x14ac:dyDescent="0.25">
      <c r="A7189" s="148"/>
      <c r="B7189" s="148"/>
      <c r="C7189" s="148"/>
      <c r="D7189" s="148"/>
      <c r="E7189" s="141"/>
      <c r="F7189" s="141"/>
      <c r="G7189" s="141"/>
      <c r="H7189" s="141"/>
      <c r="I7189" s="141"/>
      <c r="J7189" s="141"/>
      <c r="K7189" s="141"/>
    </row>
    <row r="7190" spans="1:11" x14ac:dyDescent="0.25">
      <c r="A7190" s="148"/>
      <c r="B7190" s="148"/>
      <c r="C7190" s="148"/>
      <c r="D7190" s="148"/>
      <c r="E7190" s="141"/>
      <c r="F7190" s="141"/>
      <c r="G7190" s="141"/>
      <c r="H7190" s="141"/>
      <c r="I7190" s="141"/>
      <c r="J7190" s="141"/>
      <c r="K7190" s="141"/>
    </row>
    <row r="7191" spans="1:11" x14ac:dyDescent="0.25">
      <c r="A7191" s="148"/>
      <c r="B7191" s="148"/>
      <c r="C7191" s="148"/>
      <c r="D7191" s="148"/>
      <c r="E7191" s="141"/>
      <c r="F7191" s="141"/>
      <c r="G7191" s="141"/>
      <c r="H7191" s="141"/>
      <c r="I7191" s="141"/>
      <c r="J7191" s="141"/>
      <c r="K7191" s="141"/>
    </row>
    <row r="7192" spans="1:11" x14ac:dyDescent="0.25">
      <c r="A7192" s="148"/>
      <c r="B7192" s="148"/>
      <c r="C7192" s="148"/>
      <c r="D7192" s="148"/>
      <c r="E7192" s="141"/>
      <c r="F7192" s="141"/>
      <c r="G7192" s="141"/>
      <c r="H7192" s="141"/>
      <c r="I7192" s="141"/>
      <c r="J7192" s="141"/>
      <c r="K7192" s="141"/>
    </row>
    <row r="7193" spans="1:11" x14ac:dyDescent="0.25">
      <c r="A7193" s="148"/>
      <c r="B7193" s="148"/>
      <c r="C7193" s="148"/>
      <c r="D7193" s="148"/>
      <c r="E7193" s="141"/>
      <c r="F7193" s="141"/>
      <c r="G7193" s="141"/>
      <c r="H7193" s="141"/>
      <c r="I7193" s="141"/>
      <c r="J7193" s="141"/>
      <c r="K7193" s="141"/>
    </row>
    <row r="7194" spans="1:11" x14ac:dyDescent="0.25">
      <c r="A7194" s="148"/>
      <c r="B7194" s="148"/>
      <c r="C7194" s="148"/>
      <c r="D7194" s="148"/>
      <c r="E7194" s="141"/>
      <c r="F7194" s="141"/>
      <c r="G7194" s="141"/>
      <c r="H7194" s="141"/>
      <c r="I7194" s="141"/>
      <c r="J7194" s="141"/>
      <c r="K7194" s="141"/>
    </row>
    <row r="7195" spans="1:11" x14ac:dyDescent="0.25">
      <c r="A7195" s="148"/>
      <c r="B7195" s="148"/>
      <c r="C7195" s="148"/>
      <c r="D7195" s="148"/>
      <c r="E7195" s="141"/>
      <c r="F7195" s="141"/>
      <c r="G7195" s="141"/>
      <c r="H7195" s="141"/>
      <c r="I7195" s="141"/>
      <c r="J7195" s="141"/>
      <c r="K7195" s="141"/>
    </row>
    <row r="7196" spans="1:11" x14ac:dyDescent="0.25">
      <c r="A7196" s="148"/>
      <c r="B7196" s="148"/>
      <c r="C7196" s="148"/>
      <c r="D7196" s="148"/>
      <c r="E7196" s="141"/>
      <c r="F7196" s="141"/>
      <c r="G7196" s="141"/>
      <c r="H7196" s="141"/>
      <c r="I7196" s="141"/>
      <c r="J7196" s="141"/>
      <c r="K7196" s="141"/>
    </row>
    <row r="7197" spans="1:11" x14ac:dyDescent="0.25">
      <c r="A7197" s="148"/>
      <c r="B7197" s="148"/>
      <c r="C7197" s="148"/>
      <c r="D7197" s="148"/>
      <c r="E7197" s="141"/>
      <c r="F7197" s="141"/>
      <c r="G7197" s="141"/>
      <c r="H7197" s="141"/>
      <c r="I7197" s="141"/>
      <c r="J7197" s="141"/>
      <c r="K7197" s="141"/>
    </row>
    <row r="7198" spans="1:11" x14ac:dyDescent="0.25">
      <c r="A7198" s="148"/>
      <c r="B7198" s="148"/>
      <c r="C7198" s="148"/>
      <c r="D7198" s="148"/>
      <c r="E7198" s="141"/>
      <c r="F7198" s="141"/>
      <c r="G7198" s="141"/>
      <c r="H7198" s="141"/>
      <c r="I7198" s="141"/>
      <c r="J7198" s="141"/>
      <c r="K7198" s="141"/>
    </row>
    <row r="7199" spans="1:11" x14ac:dyDescent="0.25">
      <c r="A7199" s="148"/>
      <c r="B7199" s="148"/>
      <c r="C7199" s="148"/>
      <c r="D7199" s="148"/>
      <c r="E7199" s="141"/>
      <c r="F7199" s="141"/>
      <c r="G7199" s="141"/>
      <c r="H7199" s="141"/>
      <c r="I7199" s="141"/>
      <c r="J7199" s="141"/>
      <c r="K7199" s="141"/>
    </row>
    <row r="7200" spans="1:11" x14ac:dyDescent="0.25">
      <c r="A7200" s="148"/>
      <c r="B7200" s="148"/>
      <c r="C7200" s="148"/>
      <c r="D7200" s="148"/>
      <c r="E7200" s="141"/>
      <c r="F7200" s="141"/>
      <c r="G7200" s="141"/>
      <c r="H7200" s="141"/>
      <c r="I7200" s="141"/>
      <c r="J7200" s="141"/>
      <c r="K7200" s="141"/>
    </row>
    <row r="7201" spans="1:11" x14ac:dyDescent="0.25">
      <c r="A7201" s="148"/>
      <c r="B7201" s="148"/>
      <c r="C7201" s="148"/>
      <c r="D7201" s="148"/>
      <c r="E7201" s="141"/>
      <c r="F7201" s="141"/>
      <c r="G7201" s="141"/>
      <c r="H7201" s="141"/>
      <c r="I7201" s="141"/>
      <c r="J7201" s="141"/>
      <c r="K7201" s="141"/>
    </row>
    <row r="7202" spans="1:11" x14ac:dyDescent="0.25">
      <c r="A7202" s="148"/>
      <c r="B7202" s="148"/>
      <c r="C7202" s="148"/>
      <c r="D7202" s="148"/>
      <c r="E7202" s="141"/>
      <c r="F7202" s="141"/>
      <c r="G7202" s="141"/>
      <c r="H7202" s="141"/>
      <c r="I7202" s="141"/>
      <c r="J7202" s="141"/>
      <c r="K7202" s="141"/>
    </row>
    <row r="7203" spans="1:11" x14ac:dyDescent="0.25">
      <c r="A7203" s="148"/>
      <c r="B7203" s="148"/>
      <c r="C7203" s="148"/>
      <c r="D7203" s="148"/>
      <c r="E7203" s="141"/>
      <c r="F7203" s="141"/>
      <c r="G7203" s="141"/>
      <c r="H7203" s="141"/>
      <c r="I7203" s="141"/>
      <c r="J7203" s="141"/>
      <c r="K7203" s="141"/>
    </row>
    <row r="7204" spans="1:11" x14ac:dyDescent="0.25">
      <c r="A7204" s="148"/>
      <c r="B7204" s="148"/>
      <c r="C7204" s="148"/>
      <c r="D7204" s="148"/>
      <c r="E7204" s="141"/>
      <c r="F7204" s="141"/>
      <c r="G7204" s="141"/>
      <c r="H7204" s="141"/>
      <c r="I7204" s="141"/>
      <c r="J7204" s="141"/>
      <c r="K7204" s="141"/>
    </row>
    <row r="7205" spans="1:11" x14ac:dyDescent="0.25">
      <c r="A7205" s="148"/>
      <c r="B7205" s="148"/>
      <c r="C7205" s="148"/>
      <c r="D7205" s="148"/>
      <c r="E7205" s="141"/>
      <c r="F7205" s="141"/>
      <c r="G7205" s="141"/>
      <c r="H7205" s="141"/>
      <c r="I7205" s="141"/>
      <c r="J7205" s="141"/>
      <c r="K7205" s="141"/>
    </row>
    <row r="7206" spans="1:11" x14ac:dyDescent="0.25">
      <c r="A7206" s="148"/>
      <c r="B7206" s="148"/>
      <c r="C7206" s="148"/>
      <c r="D7206" s="148"/>
      <c r="E7206" s="141"/>
      <c r="F7206" s="141"/>
      <c r="G7206" s="141"/>
      <c r="H7206" s="141"/>
      <c r="I7206" s="141"/>
      <c r="J7206" s="141"/>
      <c r="K7206" s="141"/>
    </row>
    <row r="7207" spans="1:11" x14ac:dyDescent="0.25">
      <c r="A7207" s="148"/>
      <c r="B7207" s="148"/>
      <c r="C7207" s="148"/>
      <c r="D7207" s="148"/>
      <c r="E7207" s="141"/>
      <c r="F7207" s="141"/>
      <c r="G7207" s="141"/>
      <c r="H7207" s="141"/>
      <c r="I7207" s="141"/>
      <c r="J7207" s="141"/>
      <c r="K7207" s="141"/>
    </row>
    <row r="7208" spans="1:11" x14ac:dyDescent="0.25">
      <c r="A7208" s="148"/>
      <c r="B7208" s="148"/>
      <c r="C7208" s="148"/>
      <c r="D7208" s="148"/>
      <c r="E7208" s="141"/>
      <c r="F7208" s="141"/>
      <c r="G7208" s="141"/>
      <c r="H7208" s="141"/>
      <c r="I7208" s="141"/>
      <c r="J7208" s="141"/>
      <c r="K7208" s="141"/>
    </row>
    <row r="7209" spans="1:11" x14ac:dyDescent="0.25">
      <c r="A7209" s="148"/>
      <c r="B7209" s="148"/>
      <c r="C7209" s="148"/>
      <c r="D7209" s="148"/>
      <c r="E7209" s="141"/>
      <c r="F7209" s="141"/>
      <c r="G7209" s="141"/>
      <c r="H7209" s="141"/>
      <c r="I7209" s="141"/>
      <c r="J7209" s="141"/>
      <c r="K7209" s="141"/>
    </row>
    <row r="7210" spans="1:11" x14ac:dyDescent="0.25">
      <c r="A7210" s="148"/>
      <c r="B7210" s="148"/>
      <c r="C7210" s="148"/>
      <c r="D7210" s="148"/>
      <c r="E7210" s="141"/>
      <c r="F7210" s="141"/>
      <c r="G7210" s="141"/>
      <c r="H7210" s="141"/>
      <c r="I7210" s="141"/>
      <c r="J7210" s="141"/>
      <c r="K7210" s="141"/>
    </row>
    <row r="7211" spans="1:11" x14ac:dyDescent="0.25">
      <c r="A7211" s="148"/>
      <c r="B7211" s="148"/>
      <c r="C7211" s="148"/>
      <c r="D7211" s="148"/>
      <c r="E7211" s="141"/>
      <c r="F7211" s="141"/>
      <c r="G7211" s="141"/>
      <c r="H7211" s="141"/>
      <c r="I7211" s="141"/>
      <c r="J7211" s="141"/>
      <c r="K7211" s="141"/>
    </row>
    <row r="7212" spans="1:11" x14ac:dyDescent="0.25">
      <c r="A7212" s="148"/>
      <c r="B7212" s="148"/>
      <c r="C7212" s="148"/>
      <c r="D7212" s="148"/>
      <c r="E7212" s="141"/>
      <c r="F7212" s="141"/>
      <c r="G7212" s="141"/>
      <c r="H7212" s="141"/>
      <c r="I7212" s="141"/>
      <c r="J7212" s="141"/>
      <c r="K7212" s="141"/>
    </row>
    <row r="7213" spans="1:11" x14ac:dyDescent="0.25">
      <c r="A7213" s="148"/>
      <c r="B7213" s="148"/>
      <c r="C7213" s="148"/>
      <c r="D7213" s="148"/>
      <c r="E7213" s="141"/>
      <c r="F7213" s="141"/>
      <c r="G7213" s="141"/>
      <c r="H7213" s="141"/>
      <c r="I7213" s="141"/>
      <c r="J7213" s="141"/>
      <c r="K7213" s="141"/>
    </row>
    <row r="7214" spans="1:11" x14ac:dyDescent="0.25">
      <c r="A7214" s="148"/>
      <c r="B7214" s="148"/>
      <c r="C7214" s="148"/>
      <c r="D7214" s="148"/>
      <c r="E7214" s="141"/>
      <c r="F7214" s="141"/>
      <c r="G7214" s="141"/>
      <c r="H7214" s="141"/>
      <c r="I7214" s="141"/>
      <c r="J7214" s="141"/>
      <c r="K7214" s="141"/>
    </row>
    <row r="7215" spans="1:11" x14ac:dyDescent="0.25">
      <c r="A7215" s="148"/>
      <c r="B7215" s="148"/>
      <c r="C7215" s="148"/>
      <c r="D7215" s="148"/>
      <c r="E7215" s="141"/>
      <c r="F7215" s="141"/>
      <c r="G7215" s="141"/>
      <c r="H7215" s="141"/>
      <c r="I7215" s="141"/>
      <c r="J7215" s="141"/>
      <c r="K7215" s="141"/>
    </row>
    <row r="7216" spans="1:11" x14ac:dyDescent="0.25">
      <c r="A7216" s="148"/>
      <c r="B7216" s="148"/>
      <c r="C7216" s="148"/>
      <c r="D7216" s="148"/>
      <c r="E7216" s="141"/>
      <c r="F7216" s="141"/>
      <c r="G7216" s="141"/>
      <c r="H7216" s="141"/>
      <c r="I7216" s="141"/>
      <c r="J7216" s="141"/>
      <c r="K7216" s="141"/>
    </row>
    <row r="7217" spans="1:11" x14ac:dyDescent="0.25">
      <c r="A7217" s="148"/>
      <c r="B7217" s="148"/>
      <c r="C7217" s="148"/>
      <c r="D7217" s="148"/>
      <c r="E7217" s="141"/>
      <c r="F7217" s="141"/>
      <c r="G7217" s="141"/>
      <c r="H7217" s="141"/>
      <c r="I7217" s="141"/>
      <c r="J7217" s="141"/>
      <c r="K7217" s="141"/>
    </row>
    <row r="7218" spans="1:11" x14ac:dyDescent="0.25">
      <c r="A7218" s="148"/>
      <c r="B7218" s="148"/>
      <c r="C7218" s="148"/>
      <c r="D7218" s="148"/>
      <c r="E7218" s="141"/>
      <c r="F7218" s="141"/>
      <c r="G7218" s="141"/>
      <c r="H7218" s="141"/>
      <c r="I7218" s="141"/>
      <c r="J7218" s="141"/>
      <c r="K7218" s="141"/>
    </row>
    <row r="7219" spans="1:11" x14ac:dyDescent="0.25">
      <c r="A7219" s="148"/>
      <c r="B7219" s="148"/>
      <c r="C7219" s="148"/>
      <c r="D7219" s="148"/>
      <c r="E7219" s="141"/>
      <c r="F7219" s="141"/>
      <c r="G7219" s="141"/>
      <c r="H7219" s="141"/>
      <c r="I7219" s="141"/>
      <c r="J7219" s="141"/>
      <c r="K7219" s="141"/>
    </row>
    <row r="7220" spans="1:11" x14ac:dyDescent="0.25">
      <c r="A7220" s="148"/>
      <c r="B7220" s="148"/>
      <c r="C7220" s="148"/>
      <c r="D7220" s="148"/>
      <c r="E7220" s="141"/>
      <c r="F7220" s="141"/>
      <c r="G7220" s="141"/>
      <c r="H7220" s="141"/>
      <c r="I7220" s="141"/>
      <c r="J7220" s="141"/>
      <c r="K7220" s="141"/>
    </row>
    <row r="7221" spans="1:11" x14ac:dyDescent="0.25">
      <c r="A7221" s="148"/>
      <c r="B7221" s="148"/>
      <c r="C7221" s="148"/>
      <c r="D7221" s="148"/>
      <c r="E7221" s="141"/>
      <c r="F7221" s="141"/>
      <c r="G7221" s="141"/>
      <c r="H7221" s="141"/>
      <c r="I7221" s="141"/>
      <c r="J7221" s="141"/>
      <c r="K7221" s="141"/>
    </row>
    <row r="7222" spans="1:11" x14ac:dyDescent="0.25">
      <c r="A7222" s="148"/>
      <c r="B7222" s="148"/>
      <c r="C7222" s="148"/>
      <c r="D7222" s="148"/>
      <c r="E7222" s="141"/>
      <c r="F7222" s="141"/>
      <c r="G7222" s="141"/>
      <c r="H7222" s="141"/>
      <c r="I7222" s="141"/>
      <c r="J7222" s="141"/>
      <c r="K7222" s="141"/>
    </row>
    <row r="7223" spans="1:11" x14ac:dyDescent="0.25">
      <c r="A7223" s="148"/>
      <c r="B7223" s="148"/>
      <c r="C7223" s="148"/>
      <c r="D7223" s="148"/>
      <c r="E7223" s="141"/>
      <c r="F7223" s="141"/>
      <c r="G7223" s="141"/>
      <c r="H7223" s="141"/>
      <c r="I7223" s="141"/>
      <c r="J7223" s="141"/>
      <c r="K7223" s="141"/>
    </row>
    <row r="7224" spans="1:11" x14ac:dyDescent="0.25">
      <c r="A7224" s="148"/>
      <c r="B7224" s="148"/>
      <c r="C7224" s="148"/>
      <c r="D7224" s="148"/>
      <c r="E7224" s="141"/>
      <c r="F7224" s="141"/>
      <c r="G7224" s="141"/>
      <c r="H7224" s="141"/>
      <c r="I7224" s="141"/>
      <c r="J7224" s="141"/>
      <c r="K7224" s="141"/>
    </row>
    <row r="7225" spans="1:11" x14ac:dyDescent="0.25">
      <c r="A7225" s="148"/>
      <c r="B7225" s="148"/>
      <c r="C7225" s="148"/>
      <c r="D7225" s="148"/>
      <c r="E7225" s="141"/>
      <c r="F7225" s="141"/>
      <c r="G7225" s="141"/>
      <c r="H7225" s="141"/>
      <c r="I7225" s="141"/>
      <c r="J7225" s="141"/>
      <c r="K7225" s="141"/>
    </row>
    <row r="7226" spans="1:11" x14ac:dyDescent="0.25">
      <c r="A7226" s="148"/>
      <c r="B7226" s="148"/>
      <c r="C7226" s="148"/>
      <c r="D7226" s="148"/>
      <c r="E7226" s="141"/>
      <c r="F7226" s="141"/>
      <c r="G7226" s="141"/>
      <c r="H7226" s="141"/>
      <c r="I7226" s="141"/>
      <c r="J7226" s="141"/>
      <c r="K7226" s="141"/>
    </row>
    <row r="7227" spans="1:11" x14ac:dyDescent="0.25">
      <c r="A7227" s="148"/>
      <c r="B7227" s="148"/>
      <c r="C7227" s="148"/>
      <c r="D7227" s="148"/>
      <c r="E7227" s="141"/>
      <c r="F7227" s="141"/>
      <c r="G7227" s="141"/>
      <c r="H7227" s="141"/>
      <c r="I7227" s="141"/>
      <c r="J7227" s="141"/>
      <c r="K7227" s="141"/>
    </row>
    <row r="7228" spans="1:11" x14ac:dyDescent="0.25">
      <c r="A7228" s="148"/>
      <c r="B7228" s="148"/>
      <c r="C7228" s="148"/>
      <c r="D7228" s="148"/>
      <c r="E7228" s="141"/>
      <c r="F7228" s="141"/>
      <c r="G7228" s="141"/>
      <c r="H7228" s="141"/>
      <c r="I7228" s="141"/>
      <c r="J7228" s="141"/>
      <c r="K7228" s="141"/>
    </row>
    <row r="7229" spans="1:11" x14ac:dyDescent="0.25">
      <c r="A7229" s="148"/>
      <c r="B7229" s="148"/>
      <c r="C7229" s="148"/>
      <c r="D7229" s="148"/>
      <c r="E7229" s="141"/>
      <c r="F7229" s="141"/>
      <c r="G7229" s="141"/>
      <c r="H7229" s="141"/>
      <c r="I7229" s="141"/>
      <c r="J7229" s="141"/>
      <c r="K7229" s="141"/>
    </row>
    <row r="7230" spans="1:11" x14ac:dyDescent="0.25">
      <c r="A7230" s="148"/>
      <c r="B7230" s="148"/>
      <c r="C7230" s="148"/>
      <c r="D7230" s="148"/>
      <c r="E7230" s="141"/>
      <c r="F7230" s="141"/>
      <c r="G7230" s="141"/>
      <c r="H7230" s="141"/>
      <c r="I7230" s="141"/>
      <c r="J7230" s="141"/>
      <c r="K7230" s="141"/>
    </row>
    <row r="7231" spans="1:11" x14ac:dyDescent="0.25">
      <c r="A7231" s="148"/>
      <c r="B7231" s="148"/>
      <c r="C7231" s="148"/>
      <c r="D7231" s="148"/>
      <c r="E7231" s="141"/>
      <c r="F7231" s="141"/>
      <c r="G7231" s="141"/>
      <c r="H7231" s="141"/>
      <c r="I7231" s="141"/>
      <c r="J7231" s="141"/>
      <c r="K7231" s="141"/>
    </row>
    <row r="7232" spans="1:11" x14ac:dyDescent="0.25">
      <c r="A7232" s="148"/>
      <c r="B7232" s="148"/>
      <c r="C7232" s="148"/>
      <c r="D7232" s="148"/>
      <c r="E7232" s="141"/>
      <c r="F7232" s="141"/>
      <c r="G7232" s="141"/>
      <c r="H7232" s="141"/>
      <c r="I7232" s="141"/>
      <c r="J7232" s="141"/>
      <c r="K7232" s="141"/>
    </row>
    <row r="7233" spans="1:11" x14ac:dyDescent="0.25">
      <c r="A7233" s="148"/>
      <c r="B7233" s="148"/>
      <c r="C7233" s="148"/>
      <c r="D7233" s="148"/>
      <c r="E7233" s="141"/>
      <c r="F7233" s="141"/>
      <c r="G7233" s="141"/>
      <c r="H7233" s="141"/>
      <c r="I7233" s="141"/>
      <c r="J7233" s="141"/>
      <c r="K7233" s="141"/>
    </row>
    <row r="7234" spans="1:11" x14ac:dyDescent="0.25">
      <c r="A7234" s="148"/>
      <c r="B7234" s="148"/>
      <c r="C7234" s="148"/>
      <c r="D7234" s="148"/>
      <c r="E7234" s="141"/>
      <c r="F7234" s="141"/>
      <c r="G7234" s="141"/>
      <c r="H7234" s="141"/>
      <c r="I7234" s="141"/>
      <c r="J7234" s="141"/>
      <c r="K7234" s="141"/>
    </row>
    <row r="7235" spans="1:11" x14ac:dyDescent="0.25">
      <c r="A7235" s="148"/>
      <c r="B7235" s="148"/>
      <c r="C7235" s="148"/>
      <c r="D7235" s="148"/>
      <c r="E7235" s="141"/>
      <c r="F7235" s="141"/>
      <c r="G7235" s="141"/>
      <c r="H7235" s="141"/>
      <c r="I7235" s="141"/>
      <c r="J7235" s="141"/>
      <c r="K7235" s="141"/>
    </row>
    <row r="7236" spans="1:11" x14ac:dyDescent="0.25">
      <c r="A7236" s="148"/>
      <c r="B7236" s="148"/>
      <c r="C7236" s="148"/>
      <c r="D7236" s="148"/>
      <c r="E7236" s="141"/>
      <c r="F7236" s="141"/>
      <c r="G7236" s="141"/>
      <c r="H7236" s="141"/>
      <c r="I7236" s="141"/>
      <c r="J7236" s="141"/>
      <c r="K7236" s="141"/>
    </row>
    <row r="7237" spans="1:11" x14ac:dyDescent="0.25">
      <c r="A7237" s="148"/>
      <c r="B7237" s="148"/>
      <c r="C7237" s="148"/>
      <c r="D7237" s="148"/>
      <c r="E7237" s="141"/>
      <c r="F7237" s="141"/>
      <c r="G7237" s="141"/>
      <c r="H7237" s="141"/>
      <c r="I7237" s="141"/>
      <c r="J7237" s="141"/>
      <c r="K7237" s="141"/>
    </row>
    <row r="7238" spans="1:11" x14ac:dyDescent="0.25">
      <c r="A7238" s="148"/>
      <c r="B7238" s="148"/>
      <c r="C7238" s="148"/>
      <c r="D7238" s="148"/>
      <c r="E7238" s="141"/>
      <c r="F7238" s="141"/>
      <c r="G7238" s="141"/>
      <c r="H7238" s="141"/>
      <c r="I7238" s="141"/>
      <c r="J7238" s="141"/>
      <c r="K7238" s="141"/>
    </row>
    <row r="7239" spans="1:11" x14ac:dyDescent="0.25">
      <c r="A7239" s="148"/>
      <c r="B7239" s="148"/>
      <c r="C7239" s="148"/>
      <c r="D7239" s="148"/>
      <c r="E7239" s="141"/>
      <c r="F7239" s="141"/>
      <c r="G7239" s="141"/>
      <c r="H7239" s="141"/>
      <c r="I7239" s="141"/>
      <c r="J7239" s="141"/>
      <c r="K7239" s="141"/>
    </row>
    <row r="7240" spans="1:11" x14ac:dyDescent="0.25">
      <c r="A7240" s="148"/>
      <c r="B7240" s="148"/>
      <c r="C7240" s="148"/>
      <c r="D7240" s="148"/>
      <c r="E7240" s="141"/>
      <c r="F7240" s="141"/>
      <c r="G7240" s="141"/>
      <c r="H7240" s="141"/>
      <c r="I7240" s="141"/>
      <c r="J7240" s="141"/>
      <c r="K7240" s="141"/>
    </row>
    <row r="7241" spans="1:11" x14ac:dyDescent="0.25">
      <c r="A7241" s="148"/>
      <c r="B7241" s="148"/>
      <c r="C7241" s="148"/>
      <c r="D7241" s="148"/>
      <c r="E7241" s="141"/>
      <c r="F7241" s="141"/>
      <c r="G7241" s="141"/>
      <c r="H7241" s="141"/>
      <c r="I7241" s="141"/>
      <c r="J7241" s="141"/>
      <c r="K7241" s="141"/>
    </row>
    <row r="7242" spans="1:11" x14ac:dyDescent="0.25">
      <c r="A7242" s="148"/>
      <c r="B7242" s="148"/>
      <c r="C7242" s="148"/>
      <c r="D7242" s="148"/>
      <c r="E7242" s="141"/>
      <c r="F7242" s="141"/>
      <c r="G7242" s="141"/>
      <c r="H7242" s="141"/>
      <c r="I7242" s="141"/>
      <c r="J7242" s="141"/>
      <c r="K7242" s="141"/>
    </row>
    <row r="7243" spans="1:11" x14ac:dyDescent="0.25">
      <c r="A7243" s="148"/>
      <c r="B7243" s="148"/>
      <c r="C7243" s="148"/>
      <c r="D7243" s="148"/>
      <c r="E7243" s="141"/>
      <c r="F7243" s="141"/>
      <c r="G7243" s="141"/>
      <c r="H7243" s="141"/>
      <c r="I7243" s="141"/>
      <c r="J7243" s="141"/>
      <c r="K7243" s="141"/>
    </row>
    <row r="7244" spans="1:11" x14ac:dyDescent="0.25">
      <c r="A7244" s="148"/>
      <c r="B7244" s="148"/>
      <c r="C7244" s="148"/>
      <c r="D7244" s="148"/>
      <c r="E7244" s="141"/>
      <c r="F7244" s="141"/>
      <c r="G7244" s="141"/>
      <c r="H7244" s="141"/>
      <c r="I7244" s="141"/>
      <c r="J7244" s="141"/>
      <c r="K7244" s="141"/>
    </row>
    <row r="7245" spans="1:11" x14ac:dyDescent="0.25">
      <c r="A7245" s="148"/>
      <c r="B7245" s="148"/>
      <c r="C7245" s="148"/>
      <c r="D7245" s="148"/>
      <c r="E7245" s="141"/>
      <c r="F7245" s="141"/>
      <c r="G7245" s="141"/>
      <c r="H7245" s="141"/>
      <c r="I7245" s="141"/>
      <c r="J7245" s="141"/>
      <c r="K7245" s="141"/>
    </row>
    <row r="7246" spans="1:11" x14ac:dyDescent="0.25">
      <c r="A7246" s="148"/>
      <c r="B7246" s="148"/>
      <c r="C7246" s="148"/>
      <c r="D7246" s="148"/>
      <c r="E7246" s="141"/>
      <c r="F7246" s="141"/>
      <c r="G7246" s="141"/>
      <c r="H7246" s="141"/>
      <c r="I7246" s="141"/>
      <c r="J7246" s="141"/>
      <c r="K7246" s="141"/>
    </row>
    <row r="7247" spans="1:11" x14ac:dyDescent="0.25">
      <c r="A7247" s="148"/>
      <c r="B7247" s="148"/>
      <c r="C7247" s="148"/>
      <c r="D7247" s="148"/>
      <c r="E7247" s="141"/>
      <c r="F7247" s="141"/>
      <c r="G7247" s="141"/>
      <c r="H7247" s="141"/>
      <c r="I7247" s="141"/>
      <c r="J7247" s="141"/>
      <c r="K7247" s="141"/>
    </row>
    <row r="7248" spans="1:11" x14ac:dyDescent="0.25">
      <c r="A7248" s="148"/>
      <c r="B7248" s="148"/>
      <c r="C7248" s="148"/>
      <c r="D7248" s="148"/>
      <c r="E7248" s="141"/>
      <c r="F7248" s="141"/>
      <c r="G7248" s="141"/>
      <c r="H7248" s="141"/>
      <c r="I7248" s="141"/>
      <c r="J7248" s="141"/>
      <c r="K7248" s="141"/>
    </row>
    <row r="7249" spans="1:11" x14ac:dyDescent="0.25">
      <c r="A7249" s="148"/>
      <c r="B7249" s="148"/>
      <c r="C7249" s="148"/>
      <c r="D7249" s="148"/>
      <c r="E7249" s="141"/>
      <c r="F7249" s="141"/>
      <c r="G7249" s="141"/>
      <c r="H7249" s="141"/>
      <c r="I7249" s="141"/>
      <c r="J7249" s="141"/>
      <c r="K7249" s="141"/>
    </row>
    <row r="7250" spans="1:11" x14ac:dyDescent="0.25">
      <c r="A7250" s="148"/>
      <c r="B7250" s="148"/>
      <c r="C7250" s="148"/>
      <c r="D7250" s="148"/>
      <c r="E7250" s="141"/>
      <c r="F7250" s="141"/>
      <c r="G7250" s="141"/>
      <c r="H7250" s="141"/>
      <c r="I7250" s="141"/>
      <c r="J7250" s="141"/>
      <c r="K7250" s="141"/>
    </row>
    <row r="7251" spans="1:11" x14ac:dyDescent="0.25">
      <c r="A7251" s="148"/>
      <c r="B7251" s="148"/>
      <c r="C7251" s="148"/>
      <c r="D7251" s="148"/>
      <c r="E7251" s="141"/>
      <c r="F7251" s="141"/>
      <c r="G7251" s="141"/>
      <c r="H7251" s="141"/>
      <c r="I7251" s="141"/>
      <c r="J7251" s="141"/>
      <c r="K7251" s="141"/>
    </row>
    <row r="7252" spans="1:11" x14ac:dyDescent="0.25">
      <c r="A7252" s="148"/>
      <c r="B7252" s="148"/>
      <c r="C7252" s="148"/>
      <c r="D7252" s="148"/>
      <c r="E7252" s="141"/>
      <c r="F7252" s="141"/>
      <c r="G7252" s="141"/>
      <c r="H7252" s="141"/>
      <c r="I7252" s="141"/>
      <c r="J7252" s="141"/>
      <c r="K7252" s="141"/>
    </row>
    <row r="7253" spans="1:11" x14ac:dyDescent="0.25">
      <c r="A7253" s="148"/>
      <c r="B7253" s="148"/>
      <c r="C7253" s="148"/>
      <c r="D7253" s="148"/>
      <c r="E7253" s="141"/>
      <c r="F7253" s="141"/>
      <c r="G7253" s="141"/>
      <c r="H7253" s="141"/>
      <c r="I7253" s="141"/>
      <c r="J7253" s="141"/>
      <c r="K7253" s="141"/>
    </row>
    <row r="7254" spans="1:11" x14ac:dyDescent="0.25">
      <c r="A7254" s="148"/>
      <c r="B7254" s="148"/>
      <c r="C7254" s="148"/>
      <c r="D7254" s="148"/>
      <c r="E7254" s="141"/>
      <c r="F7254" s="141"/>
      <c r="G7254" s="141"/>
      <c r="H7254" s="141"/>
      <c r="I7254" s="141"/>
      <c r="J7254" s="141"/>
      <c r="K7254" s="141"/>
    </row>
    <row r="7255" spans="1:11" x14ac:dyDescent="0.25">
      <c r="A7255" s="148"/>
      <c r="B7255" s="148"/>
      <c r="C7255" s="148"/>
      <c r="D7255" s="148"/>
      <c r="E7255" s="141"/>
      <c r="F7255" s="141"/>
      <c r="G7255" s="141"/>
      <c r="H7255" s="141"/>
      <c r="I7255" s="141"/>
      <c r="J7255" s="141"/>
      <c r="K7255" s="141"/>
    </row>
    <row r="7256" spans="1:11" x14ac:dyDescent="0.25">
      <c r="A7256" s="148"/>
      <c r="B7256" s="148"/>
      <c r="C7256" s="148"/>
      <c r="D7256" s="148"/>
      <c r="E7256" s="141"/>
      <c r="F7256" s="141"/>
      <c r="G7256" s="141"/>
      <c r="H7256" s="141"/>
      <c r="I7256" s="141"/>
      <c r="J7256" s="141"/>
      <c r="K7256" s="141"/>
    </row>
    <row r="7257" spans="1:11" x14ac:dyDescent="0.25">
      <c r="A7257" s="148"/>
      <c r="B7257" s="148"/>
      <c r="C7257" s="148"/>
      <c r="D7257" s="148"/>
      <c r="E7257" s="141"/>
      <c r="F7257" s="141"/>
      <c r="G7257" s="141"/>
      <c r="H7257" s="141"/>
      <c r="I7257" s="141"/>
      <c r="J7257" s="141"/>
      <c r="K7257" s="141"/>
    </row>
    <row r="7258" spans="1:11" x14ac:dyDescent="0.25">
      <c r="A7258" s="148"/>
      <c r="B7258" s="148"/>
      <c r="C7258" s="148"/>
      <c r="D7258" s="148"/>
      <c r="E7258" s="141"/>
      <c r="F7258" s="141"/>
      <c r="G7258" s="141"/>
      <c r="H7258" s="141"/>
      <c r="I7258" s="141"/>
      <c r="J7258" s="141"/>
      <c r="K7258" s="141"/>
    </row>
    <row r="7259" spans="1:11" x14ac:dyDescent="0.25">
      <c r="A7259" s="148"/>
      <c r="B7259" s="148"/>
      <c r="C7259" s="148"/>
      <c r="D7259" s="148"/>
      <c r="E7259" s="141"/>
      <c r="F7259" s="141"/>
      <c r="G7259" s="141"/>
      <c r="H7259" s="141"/>
      <c r="I7259" s="141"/>
      <c r="J7259" s="141"/>
      <c r="K7259" s="141"/>
    </row>
    <row r="7260" spans="1:11" x14ac:dyDescent="0.25">
      <c r="A7260" s="148"/>
      <c r="B7260" s="148"/>
      <c r="C7260" s="148"/>
      <c r="D7260" s="148"/>
      <c r="E7260" s="141"/>
      <c r="F7260" s="141"/>
      <c r="G7260" s="141"/>
      <c r="H7260" s="141"/>
      <c r="I7260" s="141"/>
      <c r="J7260" s="141"/>
      <c r="K7260" s="141"/>
    </row>
    <row r="7261" spans="1:11" x14ac:dyDescent="0.25">
      <c r="A7261" s="148"/>
      <c r="B7261" s="148"/>
      <c r="C7261" s="148"/>
      <c r="D7261" s="148"/>
      <c r="E7261" s="141"/>
      <c r="F7261" s="141"/>
      <c r="G7261" s="141"/>
      <c r="H7261" s="141"/>
      <c r="I7261" s="141"/>
      <c r="J7261" s="141"/>
      <c r="K7261" s="141"/>
    </row>
    <row r="7262" spans="1:11" x14ac:dyDescent="0.25">
      <c r="A7262" s="148"/>
      <c r="B7262" s="148"/>
      <c r="C7262" s="148"/>
      <c r="D7262" s="148"/>
      <c r="E7262" s="141"/>
      <c r="F7262" s="141"/>
      <c r="G7262" s="141"/>
      <c r="H7262" s="141"/>
      <c r="I7262" s="141"/>
      <c r="J7262" s="141"/>
      <c r="K7262" s="141"/>
    </row>
    <row r="7263" spans="1:11" x14ac:dyDescent="0.25">
      <c r="A7263" s="148"/>
      <c r="B7263" s="148"/>
      <c r="C7263" s="148"/>
      <c r="D7263" s="148"/>
      <c r="E7263" s="141"/>
      <c r="F7263" s="141"/>
      <c r="G7263" s="141"/>
      <c r="H7263" s="141"/>
      <c r="I7263" s="141"/>
      <c r="J7263" s="141"/>
      <c r="K7263" s="141"/>
    </row>
    <row r="7264" spans="1:11" x14ac:dyDescent="0.25">
      <c r="A7264" s="148"/>
      <c r="B7264" s="148"/>
      <c r="C7264" s="148"/>
      <c r="D7264" s="148"/>
      <c r="E7264" s="141"/>
      <c r="F7264" s="141"/>
      <c r="G7264" s="141"/>
      <c r="H7264" s="141"/>
      <c r="I7264" s="141"/>
      <c r="J7264" s="141"/>
      <c r="K7264" s="141"/>
    </row>
    <row r="7265" spans="1:11" x14ac:dyDescent="0.25">
      <c r="A7265" s="148"/>
      <c r="B7265" s="148"/>
      <c r="C7265" s="148"/>
      <c r="D7265" s="148"/>
      <c r="E7265" s="141"/>
      <c r="F7265" s="141"/>
      <c r="G7265" s="141"/>
      <c r="H7265" s="141"/>
      <c r="I7265" s="141"/>
      <c r="J7265" s="141"/>
      <c r="K7265" s="141"/>
    </row>
    <row r="7266" spans="1:11" x14ac:dyDescent="0.25">
      <c r="A7266" s="148"/>
      <c r="B7266" s="148"/>
      <c r="C7266" s="148"/>
      <c r="D7266" s="148"/>
      <c r="E7266" s="141"/>
      <c r="F7266" s="141"/>
      <c r="G7266" s="141"/>
      <c r="H7266" s="141"/>
      <c r="I7266" s="141"/>
      <c r="J7266" s="141"/>
      <c r="K7266" s="141"/>
    </row>
    <row r="7267" spans="1:11" x14ac:dyDescent="0.25">
      <c r="A7267" s="148"/>
      <c r="B7267" s="148"/>
      <c r="C7267" s="148"/>
      <c r="D7267" s="148"/>
      <c r="E7267" s="141"/>
      <c r="F7267" s="141"/>
      <c r="G7267" s="141"/>
      <c r="H7267" s="141"/>
      <c r="I7267" s="141"/>
      <c r="J7267" s="141"/>
      <c r="K7267" s="141"/>
    </row>
    <row r="7268" spans="1:11" x14ac:dyDescent="0.25">
      <c r="A7268" s="148"/>
      <c r="B7268" s="148"/>
      <c r="C7268" s="148"/>
      <c r="D7268" s="148"/>
      <c r="E7268" s="141"/>
      <c r="F7268" s="141"/>
      <c r="G7268" s="141"/>
      <c r="H7268" s="141"/>
      <c r="I7268" s="141"/>
      <c r="J7268" s="141"/>
      <c r="K7268" s="141"/>
    </row>
    <row r="7269" spans="1:11" x14ac:dyDescent="0.25">
      <c r="A7269" s="148"/>
      <c r="B7269" s="148"/>
      <c r="C7269" s="148"/>
      <c r="D7269" s="148"/>
      <c r="E7269" s="141"/>
      <c r="F7269" s="141"/>
      <c r="G7269" s="141"/>
      <c r="H7269" s="141"/>
      <c r="I7269" s="141"/>
      <c r="J7269" s="141"/>
      <c r="K7269" s="141"/>
    </row>
    <row r="7270" spans="1:11" x14ac:dyDescent="0.25">
      <c r="A7270" s="148"/>
      <c r="B7270" s="148"/>
      <c r="C7270" s="148"/>
      <c r="D7270" s="148"/>
      <c r="E7270" s="141"/>
      <c r="F7270" s="141"/>
      <c r="G7270" s="141"/>
      <c r="H7270" s="141"/>
      <c r="I7270" s="141"/>
      <c r="J7270" s="141"/>
      <c r="K7270" s="141"/>
    </row>
    <row r="7271" spans="1:11" x14ac:dyDescent="0.25">
      <c r="A7271" s="148"/>
      <c r="B7271" s="148"/>
      <c r="C7271" s="148"/>
      <c r="D7271" s="148"/>
      <c r="E7271" s="141"/>
      <c r="F7271" s="141"/>
      <c r="G7271" s="141"/>
      <c r="H7271" s="141"/>
      <c r="I7271" s="141"/>
      <c r="J7271" s="141"/>
      <c r="K7271" s="141"/>
    </row>
    <row r="7272" spans="1:11" x14ac:dyDescent="0.25">
      <c r="A7272" s="148"/>
      <c r="B7272" s="148"/>
      <c r="C7272" s="148"/>
      <c r="D7272" s="148"/>
      <c r="E7272" s="141"/>
      <c r="F7272" s="141"/>
      <c r="G7272" s="141"/>
      <c r="H7272" s="141"/>
      <c r="I7272" s="141"/>
      <c r="J7272" s="141"/>
      <c r="K7272" s="141"/>
    </row>
    <row r="7273" spans="1:11" x14ac:dyDescent="0.25">
      <c r="A7273" s="148"/>
      <c r="B7273" s="148"/>
      <c r="C7273" s="148"/>
      <c r="D7273" s="148"/>
      <c r="E7273" s="141"/>
      <c r="F7273" s="141"/>
      <c r="G7273" s="141"/>
      <c r="H7273" s="141"/>
      <c r="I7273" s="141"/>
      <c r="J7273" s="141"/>
      <c r="K7273" s="141"/>
    </row>
    <row r="7274" spans="1:11" x14ac:dyDescent="0.25">
      <c r="A7274" s="148"/>
      <c r="B7274" s="148"/>
      <c r="C7274" s="148"/>
      <c r="D7274" s="148"/>
      <c r="E7274" s="141"/>
      <c r="F7274" s="141"/>
      <c r="G7274" s="141"/>
      <c r="H7274" s="141"/>
      <c r="I7274" s="141"/>
      <c r="J7274" s="141"/>
      <c r="K7274" s="141"/>
    </row>
    <row r="7275" spans="1:11" x14ac:dyDescent="0.25">
      <c r="A7275" s="148"/>
      <c r="B7275" s="148"/>
      <c r="C7275" s="148"/>
      <c r="D7275" s="148"/>
      <c r="E7275" s="141"/>
      <c r="F7275" s="141"/>
      <c r="G7275" s="141"/>
      <c r="H7275" s="141"/>
      <c r="I7275" s="141"/>
      <c r="J7275" s="141"/>
      <c r="K7275" s="141"/>
    </row>
    <row r="7276" spans="1:11" x14ac:dyDescent="0.25">
      <c r="A7276" s="148"/>
      <c r="B7276" s="148"/>
      <c r="C7276" s="148"/>
      <c r="D7276" s="148"/>
      <c r="E7276" s="141"/>
      <c r="F7276" s="141"/>
      <c r="G7276" s="141"/>
      <c r="H7276" s="141"/>
      <c r="I7276" s="141"/>
      <c r="J7276" s="141"/>
      <c r="K7276" s="141"/>
    </row>
    <row r="7277" spans="1:11" x14ac:dyDescent="0.25">
      <c r="A7277" s="148"/>
      <c r="B7277" s="148"/>
      <c r="C7277" s="148"/>
      <c r="D7277" s="148"/>
      <c r="E7277" s="141"/>
      <c r="F7277" s="141"/>
      <c r="G7277" s="141"/>
      <c r="H7277" s="141"/>
      <c r="I7277" s="141"/>
      <c r="J7277" s="141"/>
      <c r="K7277" s="141"/>
    </row>
    <row r="7278" spans="1:11" x14ac:dyDescent="0.25">
      <c r="A7278" s="148"/>
      <c r="B7278" s="148"/>
      <c r="C7278" s="148"/>
      <c r="D7278" s="148"/>
      <c r="E7278" s="141"/>
      <c r="F7278" s="141"/>
      <c r="G7278" s="141"/>
      <c r="H7278" s="141"/>
      <c r="I7278" s="141"/>
      <c r="J7278" s="141"/>
      <c r="K7278" s="141"/>
    </row>
    <row r="7279" spans="1:11" x14ac:dyDescent="0.25">
      <c r="A7279" s="148"/>
      <c r="B7279" s="148"/>
      <c r="C7279" s="148"/>
      <c r="D7279" s="148"/>
      <c r="E7279" s="141"/>
      <c r="F7279" s="141"/>
      <c r="G7279" s="141"/>
      <c r="H7279" s="141"/>
      <c r="I7279" s="141"/>
      <c r="J7279" s="141"/>
      <c r="K7279" s="141"/>
    </row>
    <row r="7280" spans="1:11" x14ac:dyDescent="0.25">
      <c r="A7280" s="148"/>
      <c r="B7280" s="148"/>
      <c r="C7280" s="148"/>
      <c r="D7280" s="148"/>
      <c r="E7280" s="141"/>
      <c r="F7280" s="141"/>
      <c r="G7280" s="141"/>
      <c r="H7280" s="141"/>
      <c r="I7280" s="141"/>
      <c r="J7280" s="141"/>
      <c r="K7280" s="141"/>
    </row>
    <row r="7281" spans="1:11" x14ac:dyDescent="0.25">
      <c r="A7281" s="148"/>
      <c r="B7281" s="148"/>
      <c r="C7281" s="148"/>
      <c r="D7281" s="148"/>
      <c r="E7281" s="141"/>
      <c r="F7281" s="141"/>
      <c r="G7281" s="141"/>
      <c r="H7281" s="141"/>
      <c r="I7281" s="141"/>
      <c r="J7281" s="141"/>
      <c r="K7281" s="141"/>
    </row>
    <row r="7282" spans="1:11" x14ac:dyDescent="0.25">
      <c r="A7282" s="148"/>
      <c r="B7282" s="148"/>
      <c r="C7282" s="148"/>
      <c r="D7282" s="148"/>
      <c r="E7282" s="141"/>
      <c r="F7282" s="141"/>
      <c r="G7282" s="141"/>
      <c r="H7282" s="141"/>
      <c r="I7282" s="141"/>
      <c r="J7282" s="141"/>
      <c r="K7282" s="141"/>
    </row>
    <row r="7283" spans="1:11" x14ac:dyDescent="0.25">
      <c r="A7283" s="148"/>
      <c r="B7283" s="148"/>
      <c r="C7283" s="148"/>
      <c r="D7283" s="148"/>
      <c r="E7283" s="141"/>
      <c r="F7283" s="141"/>
      <c r="G7283" s="141"/>
      <c r="H7283" s="141"/>
      <c r="I7283" s="141"/>
      <c r="J7283" s="141"/>
      <c r="K7283" s="141"/>
    </row>
    <row r="7284" spans="1:11" x14ac:dyDescent="0.25">
      <c r="A7284" s="148"/>
      <c r="B7284" s="148"/>
      <c r="C7284" s="148"/>
      <c r="D7284" s="148"/>
      <c r="E7284" s="141"/>
      <c r="F7284" s="141"/>
      <c r="G7284" s="141"/>
      <c r="H7284" s="141"/>
      <c r="I7284" s="141"/>
      <c r="J7284" s="141"/>
      <c r="K7284" s="141"/>
    </row>
    <row r="7285" spans="1:11" x14ac:dyDescent="0.25">
      <c r="A7285" s="148"/>
      <c r="B7285" s="148"/>
      <c r="C7285" s="148"/>
      <c r="D7285" s="148"/>
      <c r="E7285" s="141"/>
      <c r="F7285" s="141"/>
      <c r="G7285" s="141"/>
      <c r="H7285" s="141"/>
      <c r="I7285" s="141"/>
      <c r="J7285" s="141"/>
      <c r="K7285" s="141"/>
    </row>
    <row r="7286" spans="1:11" x14ac:dyDescent="0.25">
      <c r="A7286" s="148"/>
      <c r="B7286" s="148"/>
      <c r="C7286" s="148"/>
      <c r="D7286" s="148"/>
      <c r="E7286" s="141"/>
      <c r="F7286" s="141"/>
      <c r="G7286" s="141"/>
      <c r="H7286" s="141"/>
      <c r="I7286" s="141"/>
      <c r="J7286" s="141"/>
      <c r="K7286" s="141"/>
    </row>
    <row r="7287" spans="1:11" x14ac:dyDescent="0.25">
      <c r="A7287" s="148"/>
      <c r="B7287" s="148"/>
      <c r="C7287" s="148"/>
      <c r="D7287" s="148"/>
      <c r="E7287" s="141"/>
      <c r="F7287" s="141"/>
      <c r="G7287" s="141"/>
      <c r="H7287" s="141"/>
      <c r="I7287" s="141"/>
      <c r="J7287" s="141"/>
      <c r="K7287" s="141"/>
    </row>
    <row r="7288" spans="1:11" x14ac:dyDescent="0.25">
      <c r="A7288" s="148"/>
      <c r="B7288" s="148"/>
      <c r="C7288" s="148"/>
      <c r="D7288" s="148"/>
      <c r="E7288" s="141"/>
      <c r="F7288" s="141"/>
      <c r="G7288" s="141"/>
      <c r="H7288" s="141"/>
      <c r="I7288" s="141"/>
      <c r="J7288" s="141"/>
      <c r="K7288" s="141"/>
    </row>
    <row r="7289" spans="1:11" x14ac:dyDescent="0.25">
      <c r="A7289" s="148"/>
      <c r="B7289" s="148"/>
      <c r="C7289" s="148"/>
      <c r="D7289" s="148"/>
      <c r="E7289" s="141"/>
      <c r="F7289" s="141"/>
      <c r="G7289" s="141"/>
      <c r="H7289" s="141"/>
      <c r="I7289" s="141"/>
      <c r="J7289" s="141"/>
      <c r="K7289" s="141"/>
    </row>
    <row r="7290" spans="1:11" x14ac:dyDescent="0.25">
      <c r="A7290" s="148"/>
      <c r="B7290" s="148"/>
      <c r="C7290" s="148"/>
      <c r="D7290" s="148"/>
      <c r="E7290" s="141"/>
      <c r="F7290" s="141"/>
      <c r="G7290" s="141"/>
      <c r="H7290" s="141"/>
      <c r="I7290" s="141"/>
      <c r="J7290" s="141"/>
      <c r="K7290" s="141"/>
    </row>
    <row r="7291" spans="1:11" x14ac:dyDescent="0.25">
      <c r="A7291" s="148"/>
      <c r="B7291" s="148"/>
      <c r="C7291" s="148"/>
      <c r="D7291" s="148"/>
      <c r="E7291" s="141"/>
      <c r="F7291" s="141"/>
      <c r="G7291" s="141"/>
      <c r="H7291" s="141"/>
      <c r="I7291" s="141"/>
      <c r="J7291" s="141"/>
      <c r="K7291" s="141"/>
    </row>
    <row r="7292" spans="1:11" x14ac:dyDescent="0.25">
      <c r="A7292" s="148"/>
      <c r="B7292" s="148"/>
      <c r="C7292" s="148"/>
      <c r="D7292" s="148"/>
      <c r="E7292" s="141"/>
      <c r="F7292" s="141"/>
      <c r="G7292" s="141"/>
      <c r="H7292" s="141"/>
      <c r="I7292" s="141"/>
      <c r="J7292" s="141"/>
      <c r="K7292" s="141"/>
    </row>
    <row r="7293" spans="1:11" x14ac:dyDescent="0.25">
      <c r="A7293" s="148"/>
      <c r="B7293" s="148"/>
      <c r="C7293" s="148"/>
      <c r="D7293" s="148"/>
      <c r="E7293" s="141"/>
      <c r="F7293" s="141"/>
      <c r="G7293" s="141"/>
      <c r="H7293" s="141"/>
      <c r="I7293" s="141"/>
      <c r="J7293" s="141"/>
      <c r="K7293" s="141"/>
    </row>
    <row r="7294" spans="1:11" x14ac:dyDescent="0.25">
      <c r="A7294" s="148"/>
      <c r="B7294" s="148"/>
      <c r="C7294" s="148"/>
      <c r="D7294" s="148"/>
      <c r="E7294" s="141"/>
      <c r="F7294" s="141"/>
      <c r="G7294" s="141"/>
      <c r="H7294" s="141"/>
      <c r="I7294" s="141"/>
      <c r="J7294" s="141"/>
      <c r="K7294" s="141"/>
    </row>
    <row r="7295" spans="1:11" x14ac:dyDescent="0.25">
      <c r="A7295" s="148"/>
      <c r="B7295" s="148"/>
      <c r="C7295" s="148"/>
      <c r="D7295" s="148"/>
      <c r="E7295" s="141"/>
      <c r="F7295" s="141"/>
      <c r="G7295" s="141"/>
      <c r="H7295" s="141"/>
      <c r="I7295" s="141"/>
      <c r="J7295" s="141"/>
      <c r="K7295" s="141"/>
    </row>
    <row r="7296" spans="1:11" x14ac:dyDescent="0.25">
      <c r="A7296" s="148"/>
      <c r="B7296" s="148"/>
      <c r="C7296" s="148"/>
      <c r="D7296" s="148"/>
      <c r="E7296" s="141"/>
      <c r="F7296" s="141"/>
      <c r="G7296" s="141"/>
      <c r="H7296" s="141"/>
      <c r="I7296" s="141"/>
      <c r="J7296" s="141"/>
      <c r="K7296" s="141"/>
    </row>
    <row r="7297" spans="1:11" x14ac:dyDescent="0.25">
      <c r="A7297" s="148"/>
      <c r="B7297" s="148"/>
      <c r="C7297" s="148"/>
      <c r="D7297" s="148"/>
      <c r="E7297" s="141"/>
      <c r="F7297" s="141"/>
      <c r="G7297" s="141"/>
      <c r="H7297" s="141"/>
      <c r="I7297" s="141"/>
      <c r="J7297" s="141"/>
      <c r="K7297" s="141"/>
    </row>
    <row r="7298" spans="1:11" x14ac:dyDescent="0.25">
      <c r="A7298" s="148"/>
      <c r="B7298" s="148"/>
      <c r="C7298" s="148"/>
      <c r="D7298" s="148"/>
      <c r="E7298" s="141"/>
      <c r="F7298" s="141"/>
      <c r="G7298" s="141"/>
      <c r="H7298" s="141"/>
      <c r="I7298" s="141"/>
      <c r="J7298" s="141"/>
      <c r="K7298" s="141"/>
    </row>
    <row r="7299" spans="1:11" x14ac:dyDescent="0.25">
      <c r="A7299" s="148"/>
      <c r="B7299" s="148"/>
      <c r="C7299" s="148"/>
      <c r="D7299" s="148"/>
      <c r="E7299" s="141"/>
      <c r="F7299" s="141"/>
      <c r="G7299" s="141"/>
      <c r="H7299" s="141"/>
      <c r="I7299" s="141"/>
      <c r="J7299" s="141"/>
      <c r="K7299" s="141"/>
    </row>
    <row r="7300" spans="1:11" x14ac:dyDescent="0.25">
      <c r="A7300" s="148"/>
      <c r="B7300" s="148"/>
      <c r="C7300" s="148"/>
      <c r="D7300" s="148"/>
      <c r="E7300" s="141"/>
      <c r="F7300" s="141"/>
      <c r="G7300" s="141"/>
      <c r="H7300" s="141"/>
      <c r="I7300" s="141"/>
      <c r="J7300" s="141"/>
      <c r="K7300" s="141"/>
    </row>
    <row r="7301" spans="1:11" x14ac:dyDescent="0.25">
      <c r="A7301" s="148"/>
      <c r="B7301" s="148"/>
      <c r="C7301" s="148"/>
      <c r="D7301" s="148"/>
      <c r="E7301" s="141"/>
      <c r="F7301" s="141"/>
      <c r="G7301" s="141"/>
      <c r="H7301" s="141"/>
      <c r="I7301" s="141"/>
      <c r="J7301" s="141"/>
      <c r="K7301" s="141"/>
    </row>
    <row r="7302" spans="1:11" x14ac:dyDescent="0.25">
      <c r="A7302" s="148"/>
      <c r="B7302" s="148"/>
      <c r="C7302" s="148"/>
      <c r="D7302" s="148"/>
      <c r="E7302" s="141"/>
      <c r="F7302" s="141"/>
      <c r="G7302" s="141"/>
      <c r="H7302" s="141"/>
      <c r="I7302" s="141"/>
      <c r="J7302" s="141"/>
      <c r="K7302" s="141"/>
    </row>
    <row r="7303" spans="1:11" x14ac:dyDescent="0.25">
      <c r="A7303" s="148"/>
      <c r="B7303" s="148"/>
      <c r="C7303" s="148"/>
      <c r="D7303" s="148"/>
      <c r="E7303" s="141"/>
      <c r="F7303" s="141"/>
      <c r="G7303" s="141"/>
      <c r="H7303" s="141"/>
      <c r="I7303" s="141"/>
      <c r="J7303" s="141"/>
      <c r="K7303" s="141"/>
    </row>
    <row r="7304" spans="1:11" x14ac:dyDescent="0.25">
      <c r="A7304" s="148"/>
      <c r="B7304" s="148"/>
      <c r="C7304" s="148"/>
      <c r="D7304" s="148"/>
      <c r="E7304" s="141"/>
      <c r="F7304" s="141"/>
      <c r="G7304" s="141"/>
      <c r="H7304" s="141"/>
      <c r="I7304" s="141"/>
      <c r="J7304" s="141"/>
      <c r="K7304" s="141"/>
    </row>
    <row r="7305" spans="1:11" x14ac:dyDescent="0.25">
      <c r="A7305" s="148"/>
      <c r="B7305" s="148"/>
      <c r="C7305" s="148"/>
      <c r="D7305" s="148"/>
      <c r="E7305" s="141"/>
      <c r="F7305" s="141"/>
      <c r="G7305" s="141"/>
      <c r="H7305" s="141"/>
      <c r="I7305" s="141"/>
      <c r="J7305" s="141"/>
      <c r="K7305" s="141"/>
    </row>
    <row r="7306" spans="1:11" x14ac:dyDescent="0.25">
      <c r="A7306" s="148"/>
      <c r="B7306" s="148"/>
      <c r="C7306" s="148"/>
      <c r="D7306" s="148"/>
      <c r="E7306" s="141"/>
      <c r="F7306" s="141"/>
      <c r="G7306" s="141"/>
      <c r="H7306" s="141"/>
      <c r="I7306" s="141"/>
      <c r="J7306" s="141"/>
      <c r="K7306" s="141"/>
    </row>
    <row r="7307" spans="1:11" x14ac:dyDescent="0.25">
      <c r="A7307" s="148"/>
      <c r="B7307" s="148"/>
      <c r="C7307" s="148"/>
      <c r="D7307" s="148"/>
      <c r="E7307" s="141"/>
      <c r="F7307" s="141"/>
      <c r="G7307" s="141"/>
      <c r="H7307" s="141"/>
      <c r="I7307" s="141"/>
      <c r="J7307" s="141"/>
      <c r="K7307" s="141"/>
    </row>
    <row r="7308" spans="1:11" x14ac:dyDescent="0.25">
      <c r="A7308" s="148"/>
      <c r="B7308" s="148"/>
      <c r="C7308" s="148"/>
      <c r="D7308" s="148"/>
      <c r="E7308" s="141"/>
      <c r="F7308" s="141"/>
      <c r="G7308" s="141"/>
      <c r="H7308" s="141"/>
      <c r="I7308" s="141"/>
      <c r="J7308" s="141"/>
      <c r="K7308" s="141"/>
    </row>
    <row r="7309" spans="1:11" x14ac:dyDescent="0.25">
      <c r="A7309" s="148"/>
      <c r="B7309" s="148"/>
      <c r="C7309" s="148"/>
      <c r="D7309" s="148"/>
      <c r="E7309" s="141"/>
      <c r="F7309" s="141"/>
      <c r="G7309" s="141"/>
      <c r="H7309" s="141"/>
      <c r="I7309" s="141"/>
      <c r="J7309" s="141"/>
      <c r="K7309" s="141"/>
    </row>
    <row r="7310" spans="1:11" x14ac:dyDescent="0.25">
      <c r="A7310" s="148"/>
      <c r="B7310" s="148"/>
      <c r="C7310" s="148"/>
      <c r="D7310" s="148"/>
      <c r="E7310" s="141"/>
      <c r="F7310" s="141"/>
      <c r="G7310" s="141"/>
      <c r="H7310" s="141"/>
      <c r="I7310" s="141"/>
      <c r="J7310" s="141"/>
      <c r="K7310" s="141"/>
    </row>
    <row r="7311" spans="1:11" x14ac:dyDescent="0.25">
      <c r="A7311" s="148"/>
      <c r="B7311" s="148"/>
      <c r="C7311" s="148"/>
      <c r="D7311" s="148"/>
      <c r="E7311" s="141"/>
      <c r="F7311" s="141"/>
      <c r="G7311" s="141"/>
      <c r="H7311" s="141"/>
      <c r="I7311" s="141"/>
      <c r="J7311" s="141"/>
      <c r="K7311" s="141"/>
    </row>
    <row r="7312" spans="1:11" x14ac:dyDescent="0.25">
      <c r="A7312" s="148"/>
      <c r="B7312" s="148"/>
      <c r="C7312" s="148"/>
      <c r="D7312" s="148"/>
      <c r="E7312" s="141"/>
      <c r="F7312" s="141"/>
      <c r="G7312" s="141"/>
      <c r="H7312" s="141"/>
      <c r="I7312" s="141"/>
      <c r="J7312" s="141"/>
      <c r="K7312" s="141"/>
    </row>
    <row r="7313" spans="1:11" x14ac:dyDescent="0.25">
      <c r="A7313" s="148"/>
      <c r="B7313" s="148"/>
      <c r="C7313" s="148"/>
      <c r="D7313" s="148"/>
      <c r="E7313" s="141"/>
      <c r="F7313" s="141"/>
      <c r="G7313" s="141"/>
      <c r="H7313" s="141"/>
      <c r="I7313" s="141"/>
      <c r="J7313" s="141"/>
      <c r="K7313" s="141"/>
    </row>
    <row r="7314" spans="1:11" x14ac:dyDescent="0.25">
      <c r="A7314" s="148"/>
      <c r="B7314" s="148"/>
      <c r="C7314" s="148"/>
      <c r="D7314" s="148"/>
      <c r="E7314" s="141"/>
      <c r="F7314" s="141"/>
      <c r="G7314" s="141"/>
      <c r="H7314" s="141"/>
      <c r="I7314" s="141"/>
      <c r="J7314" s="141"/>
      <c r="K7314" s="141"/>
    </row>
    <row r="7315" spans="1:11" x14ac:dyDescent="0.25">
      <c r="A7315" s="148"/>
      <c r="B7315" s="148"/>
      <c r="C7315" s="148"/>
      <c r="D7315" s="148"/>
      <c r="E7315" s="141"/>
      <c r="F7315" s="141"/>
      <c r="G7315" s="141"/>
      <c r="H7315" s="141"/>
      <c r="I7315" s="141"/>
      <c r="J7315" s="141"/>
      <c r="K7315" s="141"/>
    </row>
    <row r="7316" spans="1:11" x14ac:dyDescent="0.25">
      <c r="A7316" s="148"/>
      <c r="B7316" s="148"/>
      <c r="C7316" s="148"/>
      <c r="D7316" s="148"/>
      <c r="E7316" s="141"/>
      <c r="F7316" s="141"/>
      <c r="G7316" s="141"/>
      <c r="H7316" s="141"/>
      <c r="I7316" s="141"/>
      <c r="J7316" s="141"/>
      <c r="K7316" s="141"/>
    </row>
    <row r="7317" spans="1:11" x14ac:dyDescent="0.25">
      <c r="A7317" s="148"/>
      <c r="B7317" s="148"/>
      <c r="C7317" s="148"/>
      <c r="D7317" s="148"/>
      <c r="E7317" s="141"/>
      <c r="F7317" s="141"/>
      <c r="G7317" s="141"/>
      <c r="H7317" s="141"/>
      <c r="I7317" s="141"/>
      <c r="J7317" s="141"/>
      <c r="K7317" s="141"/>
    </row>
    <row r="7318" spans="1:11" x14ac:dyDescent="0.25">
      <c r="A7318" s="148"/>
      <c r="B7318" s="148"/>
      <c r="C7318" s="148"/>
      <c r="D7318" s="148"/>
      <c r="E7318" s="141"/>
      <c r="F7318" s="141"/>
      <c r="G7318" s="141"/>
      <c r="H7318" s="141"/>
      <c r="I7318" s="141"/>
      <c r="J7318" s="141"/>
      <c r="K7318" s="141"/>
    </row>
    <row r="7319" spans="1:11" x14ac:dyDescent="0.25">
      <c r="A7319" s="148"/>
      <c r="B7319" s="148"/>
      <c r="C7319" s="148"/>
      <c r="D7319" s="148"/>
      <c r="E7319" s="141"/>
      <c r="F7319" s="141"/>
      <c r="G7319" s="141"/>
      <c r="H7319" s="141"/>
      <c r="I7319" s="141"/>
      <c r="J7319" s="141"/>
      <c r="K7319" s="141"/>
    </row>
    <row r="7320" spans="1:11" x14ac:dyDescent="0.25">
      <c r="A7320" s="148"/>
      <c r="B7320" s="148"/>
      <c r="C7320" s="148"/>
      <c r="D7320" s="148"/>
      <c r="E7320" s="141"/>
      <c r="F7320" s="141"/>
      <c r="G7320" s="141"/>
      <c r="H7320" s="141"/>
      <c r="I7320" s="141"/>
      <c r="J7320" s="141"/>
      <c r="K7320" s="141"/>
    </row>
    <row r="7321" spans="1:11" x14ac:dyDescent="0.25">
      <c r="A7321" s="148"/>
      <c r="B7321" s="148"/>
      <c r="C7321" s="148"/>
      <c r="D7321" s="148"/>
      <c r="E7321" s="141"/>
      <c r="F7321" s="141"/>
      <c r="G7321" s="141"/>
      <c r="H7321" s="141"/>
      <c r="I7321" s="141"/>
      <c r="J7321" s="141"/>
      <c r="K7321" s="141"/>
    </row>
    <row r="7322" spans="1:11" x14ac:dyDescent="0.25">
      <c r="A7322" s="148"/>
      <c r="B7322" s="148"/>
      <c r="C7322" s="148"/>
      <c r="D7322" s="148"/>
      <c r="E7322" s="141"/>
      <c r="F7322" s="141"/>
      <c r="G7322" s="141"/>
      <c r="H7322" s="141"/>
      <c r="I7322" s="141"/>
      <c r="J7322" s="141"/>
      <c r="K7322" s="141"/>
    </row>
    <row r="7323" spans="1:11" x14ac:dyDescent="0.25">
      <c r="A7323" s="148"/>
      <c r="B7323" s="148"/>
      <c r="C7323" s="148"/>
      <c r="D7323" s="148"/>
      <c r="E7323" s="141"/>
      <c r="F7323" s="141"/>
      <c r="G7323" s="141"/>
      <c r="H7323" s="141"/>
      <c r="I7323" s="141"/>
      <c r="J7323" s="141"/>
      <c r="K7323" s="141"/>
    </row>
    <row r="7324" spans="1:11" x14ac:dyDescent="0.25">
      <c r="A7324" s="148"/>
      <c r="B7324" s="148"/>
      <c r="C7324" s="148"/>
      <c r="D7324" s="148"/>
      <c r="E7324" s="141"/>
      <c r="F7324" s="141"/>
      <c r="G7324" s="141"/>
      <c r="H7324" s="141"/>
      <c r="I7324" s="141"/>
      <c r="J7324" s="141"/>
      <c r="K7324" s="141"/>
    </row>
    <row r="7325" spans="1:11" x14ac:dyDescent="0.25">
      <c r="A7325" s="148"/>
      <c r="B7325" s="148"/>
      <c r="C7325" s="148"/>
      <c r="D7325" s="148"/>
      <c r="E7325" s="141"/>
      <c r="F7325" s="141"/>
      <c r="G7325" s="141"/>
      <c r="H7325" s="141"/>
      <c r="I7325" s="141"/>
      <c r="J7325" s="141"/>
      <c r="K7325" s="141"/>
    </row>
    <row r="7326" spans="1:11" x14ac:dyDescent="0.25">
      <c r="A7326" s="148"/>
      <c r="B7326" s="148"/>
      <c r="C7326" s="148"/>
      <c r="D7326" s="148"/>
      <c r="E7326" s="141"/>
      <c r="F7326" s="141"/>
      <c r="G7326" s="141"/>
      <c r="H7326" s="141"/>
      <c r="I7326" s="141"/>
      <c r="J7326" s="141"/>
      <c r="K7326" s="141"/>
    </row>
    <row r="7327" spans="1:11" x14ac:dyDescent="0.25">
      <c r="A7327" s="148"/>
      <c r="B7327" s="148"/>
      <c r="C7327" s="148"/>
      <c r="D7327" s="148"/>
      <c r="E7327" s="141"/>
      <c r="F7327" s="141"/>
      <c r="G7327" s="141"/>
      <c r="H7327" s="141"/>
      <c r="I7327" s="141"/>
      <c r="J7327" s="141"/>
      <c r="K7327" s="141"/>
    </row>
    <row r="7328" spans="1:11" x14ac:dyDescent="0.25">
      <c r="A7328" s="148"/>
      <c r="B7328" s="148"/>
      <c r="C7328" s="148"/>
      <c r="D7328" s="148"/>
      <c r="E7328" s="141"/>
      <c r="F7328" s="141"/>
      <c r="G7328" s="141"/>
      <c r="H7328" s="141"/>
      <c r="I7328" s="141"/>
      <c r="J7328" s="141"/>
      <c r="K7328" s="141"/>
    </row>
    <row r="7329" spans="1:11" x14ac:dyDescent="0.25">
      <c r="A7329" s="148"/>
      <c r="B7329" s="148"/>
      <c r="C7329" s="148"/>
      <c r="D7329" s="148"/>
      <c r="E7329" s="141"/>
      <c r="F7329" s="141"/>
      <c r="G7329" s="141"/>
      <c r="H7329" s="141"/>
      <c r="I7329" s="141"/>
      <c r="J7329" s="141"/>
      <c r="K7329" s="141"/>
    </row>
    <row r="7330" spans="1:11" x14ac:dyDescent="0.25">
      <c r="A7330" s="148"/>
      <c r="B7330" s="148"/>
      <c r="C7330" s="148"/>
      <c r="D7330" s="148"/>
      <c r="E7330" s="141"/>
      <c r="F7330" s="141"/>
      <c r="G7330" s="141"/>
      <c r="H7330" s="141"/>
      <c r="I7330" s="141"/>
      <c r="J7330" s="141"/>
      <c r="K7330" s="141"/>
    </row>
    <row r="7331" spans="1:11" x14ac:dyDescent="0.25">
      <c r="A7331" s="148"/>
      <c r="B7331" s="148"/>
      <c r="C7331" s="148"/>
      <c r="D7331" s="148"/>
      <c r="E7331" s="141"/>
      <c r="F7331" s="141"/>
      <c r="G7331" s="141"/>
      <c r="H7331" s="141"/>
      <c r="I7331" s="141"/>
      <c r="J7331" s="141"/>
      <c r="K7331" s="141"/>
    </row>
    <row r="7332" spans="1:11" x14ac:dyDescent="0.25">
      <c r="A7332" s="148"/>
      <c r="B7332" s="148"/>
      <c r="C7332" s="148"/>
      <c r="D7332" s="148"/>
      <c r="E7332" s="141"/>
      <c r="F7332" s="141"/>
      <c r="G7332" s="141"/>
      <c r="H7332" s="141"/>
      <c r="I7332" s="141"/>
      <c r="J7332" s="141"/>
      <c r="K7332" s="141"/>
    </row>
    <row r="7333" spans="1:11" x14ac:dyDescent="0.25">
      <c r="A7333" s="148"/>
      <c r="B7333" s="148"/>
      <c r="C7333" s="148"/>
      <c r="D7333" s="148"/>
      <c r="E7333" s="141"/>
      <c r="F7333" s="141"/>
      <c r="G7333" s="141"/>
      <c r="H7333" s="141"/>
      <c r="I7333" s="141"/>
      <c r="J7333" s="141"/>
      <c r="K7333" s="141"/>
    </row>
    <row r="7334" spans="1:11" x14ac:dyDescent="0.25">
      <c r="A7334" s="148"/>
      <c r="B7334" s="148"/>
      <c r="C7334" s="148"/>
      <c r="D7334" s="148"/>
      <c r="E7334" s="141"/>
      <c r="F7334" s="141"/>
      <c r="G7334" s="141"/>
      <c r="H7334" s="141"/>
      <c r="I7334" s="141"/>
      <c r="J7334" s="141"/>
      <c r="K7334" s="141"/>
    </row>
    <row r="7335" spans="1:11" x14ac:dyDescent="0.25">
      <c r="A7335" s="148"/>
      <c r="B7335" s="148"/>
      <c r="C7335" s="148"/>
      <c r="D7335" s="148"/>
      <c r="E7335" s="141"/>
      <c r="F7335" s="141"/>
      <c r="G7335" s="141"/>
      <c r="H7335" s="141"/>
      <c r="I7335" s="141"/>
      <c r="J7335" s="141"/>
      <c r="K7335" s="141"/>
    </row>
    <row r="7336" spans="1:11" x14ac:dyDescent="0.25">
      <c r="A7336" s="148"/>
      <c r="B7336" s="148"/>
      <c r="C7336" s="148"/>
      <c r="D7336" s="148"/>
      <c r="E7336" s="141"/>
      <c r="F7336" s="141"/>
      <c r="G7336" s="141"/>
      <c r="H7336" s="141"/>
      <c r="I7336" s="141"/>
      <c r="J7336" s="141"/>
      <c r="K7336" s="141"/>
    </row>
    <row r="7337" spans="1:11" x14ac:dyDescent="0.25">
      <c r="A7337" s="148"/>
      <c r="B7337" s="148"/>
      <c r="C7337" s="148"/>
      <c r="D7337" s="148"/>
      <c r="E7337" s="141"/>
      <c r="F7337" s="141"/>
      <c r="G7337" s="141"/>
      <c r="H7337" s="141"/>
      <c r="I7337" s="141"/>
      <c r="J7337" s="141"/>
      <c r="K7337" s="141"/>
    </row>
    <row r="7338" spans="1:11" x14ac:dyDescent="0.25">
      <c r="A7338" s="148"/>
      <c r="B7338" s="148"/>
      <c r="C7338" s="148"/>
      <c r="D7338" s="148"/>
      <c r="E7338" s="141"/>
      <c r="F7338" s="141"/>
      <c r="G7338" s="141"/>
      <c r="H7338" s="141"/>
      <c r="I7338" s="141"/>
      <c r="J7338" s="141"/>
      <c r="K7338" s="141"/>
    </row>
    <row r="7339" spans="1:11" x14ac:dyDescent="0.25">
      <c r="A7339" s="148"/>
      <c r="B7339" s="148"/>
      <c r="C7339" s="148"/>
      <c r="D7339" s="148"/>
      <c r="E7339" s="141"/>
      <c r="F7339" s="141"/>
      <c r="G7339" s="141"/>
      <c r="H7339" s="141"/>
      <c r="I7339" s="141"/>
      <c r="J7339" s="141"/>
      <c r="K7339" s="141"/>
    </row>
    <row r="7340" spans="1:11" x14ac:dyDescent="0.25">
      <c r="A7340" s="148"/>
      <c r="B7340" s="148"/>
      <c r="C7340" s="148"/>
      <c r="D7340" s="148"/>
      <c r="E7340" s="141"/>
      <c r="F7340" s="141"/>
      <c r="G7340" s="141"/>
      <c r="H7340" s="141"/>
      <c r="I7340" s="141"/>
      <c r="J7340" s="141"/>
      <c r="K7340" s="141"/>
    </row>
    <row r="7341" spans="1:11" x14ac:dyDescent="0.25">
      <c r="A7341" s="148"/>
      <c r="B7341" s="148"/>
      <c r="C7341" s="148"/>
      <c r="D7341" s="148"/>
      <c r="E7341" s="141"/>
      <c r="F7341" s="141"/>
      <c r="G7341" s="141"/>
      <c r="H7341" s="141"/>
      <c r="I7341" s="141"/>
      <c r="J7341" s="141"/>
      <c r="K7341" s="141"/>
    </row>
    <row r="7342" spans="1:11" x14ac:dyDescent="0.25">
      <c r="A7342" s="148"/>
      <c r="B7342" s="148"/>
      <c r="C7342" s="148"/>
      <c r="D7342" s="148"/>
      <c r="E7342" s="141"/>
      <c r="F7342" s="141"/>
      <c r="G7342" s="141"/>
      <c r="H7342" s="141"/>
      <c r="I7342" s="141"/>
      <c r="J7342" s="141"/>
      <c r="K7342" s="141"/>
    </row>
    <row r="7343" spans="1:11" x14ac:dyDescent="0.25">
      <c r="A7343" s="148"/>
      <c r="B7343" s="148"/>
      <c r="C7343" s="148"/>
      <c r="D7343" s="148"/>
      <c r="E7343" s="141"/>
      <c r="F7343" s="141"/>
      <c r="G7343" s="141"/>
      <c r="H7343" s="141"/>
      <c r="I7343" s="141"/>
      <c r="J7343" s="141"/>
      <c r="K7343" s="141"/>
    </row>
    <row r="7344" spans="1:11" x14ac:dyDescent="0.25">
      <c r="A7344" s="148"/>
      <c r="B7344" s="148"/>
      <c r="C7344" s="148"/>
      <c r="D7344" s="148"/>
      <c r="E7344" s="141"/>
      <c r="F7344" s="141"/>
      <c r="G7344" s="141"/>
      <c r="H7344" s="141"/>
      <c r="I7344" s="141"/>
      <c r="J7344" s="141"/>
      <c r="K7344" s="141"/>
    </row>
    <row r="7345" spans="1:11" x14ac:dyDescent="0.25">
      <c r="A7345" s="148"/>
      <c r="B7345" s="148"/>
      <c r="C7345" s="148"/>
      <c r="D7345" s="148"/>
      <c r="E7345" s="141"/>
      <c r="F7345" s="141"/>
      <c r="G7345" s="141"/>
      <c r="H7345" s="141"/>
      <c r="I7345" s="141"/>
      <c r="J7345" s="141"/>
      <c r="K7345" s="141"/>
    </row>
    <row r="7346" spans="1:11" x14ac:dyDescent="0.25">
      <c r="A7346" s="148"/>
      <c r="B7346" s="148"/>
      <c r="C7346" s="148"/>
      <c r="D7346" s="148"/>
      <c r="E7346" s="141"/>
      <c r="F7346" s="141"/>
      <c r="G7346" s="141"/>
      <c r="H7346" s="141"/>
      <c r="I7346" s="141"/>
      <c r="J7346" s="141"/>
      <c r="K7346" s="141"/>
    </row>
    <row r="7347" spans="1:11" x14ac:dyDescent="0.25">
      <c r="A7347" s="148"/>
      <c r="B7347" s="148"/>
      <c r="C7347" s="148"/>
      <c r="D7347" s="148"/>
      <c r="E7347" s="141"/>
      <c r="F7347" s="141"/>
      <c r="G7347" s="141"/>
      <c r="H7347" s="141"/>
      <c r="I7347" s="141"/>
      <c r="J7347" s="141"/>
      <c r="K7347" s="141"/>
    </row>
    <row r="7348" spans="1:11" x14ac:dyDescent="0.25">
      <c r="A7348" s="148"/>
      <c r="B7348" s="148"/>
      <c r="C7348" s="148"/>
      <c r="D7348" s="148"/>
      <c r="E7348" s="141"/>
      <c r="F7348" s="141"/>
      <c r="G7348" s="141"/>
      <c r="H7348" s="141"/>
      <c r="I7348" s="141"/>
      <c r="J7348" s="141"/>
      <c r="K7348" s="141"/>
    </row>
    <row r="7349" spans="1:11" x14ac:dyDescent="0.25">
      <c r="A7349" s="148"/>
      <c r="B7349" s="148"/>
      <c r="C7349" s="148"/>
      <c r="D7349" s="148"/>
      <c r="E7349" s="141"/>
      <c r="F7349" s="141"/>
      <c r="G7349" s="141"/>
      <c r="H7349" s="141"/>
      <c r="I7349" s="141"/>
      <c r="J7349" s="141"/>
      <c r="K7349" s="141"/>
    </row>
    <row r="7350" spans="1:11" x14ac:dyDescent="0.25">
      <c r="A7350" s="148"/>
      <c r="B7350" s="148"/>
      <c r="C7350" s="148"/>
      <c r="D7350" s="148"/>
      <c r="E7350" s="141"/>
      <c r="F7350" s="141"/>
      <c r="G7350" s="141"/>
      <c r="H7350" s="141"/>
      <c r="I7350" s="141"/>
      <c r="J7350" s="141"/>
      <c r="K7350" s="141"/>
    </row>
    <row r="7351" spans="1:11" x14ac:dyDescent="0.25">
      <c r="A7351" s="148"/>
      <c r="B7351" s="148"/>
      <c r="C7351" s="148"/>
      <c r="D7351" s="148"/>
      <c r="E7351" s="141"/>
      <c r="F7351" s="141"/>
      <c r="G7351" s="141"/>
      <c r="H7351" s="141"/>
      <c r="I7351" s="141"/>
      <c r="J7351" s="141"/>
      <c r="K7351" s="141"/>
    </row>
    <row r="7352" spans="1:11" x14ac:dyDescent="0.25">
      <c r="A7352" s="148"/>
      <c r="B7352" s="148"/>
      <c r="C7352" s="148"/>
      <c r="D7352" s="148"/>
      <c r="E7352" s="141"/>
      <c r="F7352" s="141"/>
      <c r="G7352" s="141"/>
      <c r="H7352" s="141"/>
      <c r="I7352" s="141"/>
      <c r="J7352" s="141"/>
      <c r="K7352" s="141"/>
    </row>
    <row r="7353" spans="1:11" x14ac:dyDescent="0.25">
      <c r="A7353" s="148"/>
      <c r="B7353" s="148"/>
      <c r="C7353" s="148"/>
      <c r="D7353" s="148"/>
      <c r="E7353" s="141"/>
      <c r="F7353" s="141"/>
      <c r="G7353" s="141"/>
      <c r="H7353" s="141"/>
      <c r="I7353" s="141"/>
      <c r="J7353" s="141"/>
      <c r="K7353" s="141"/>
    </row>
    <row r="7354" spans="1:11" x14ac:dyDescent="0.25">
      <c r="A7354" s="148"/>
      <c r="B7354" s="148"/>
      <c r="C7354" s="148"/>
      <c r="D7354" s="148"/>
      <c r="E7354" s="141"/>
      <c r="F7354" s="141"/>
      <c r="G7354" s="141"/>
      <c r="H7354" s="141"/>
      <c r="I7354" s="141"/>
      <c r="J7354" s="141"/>
      <c r="K7354" s="141"/>
    </row>
    <row r="7355" spans="1:11" x14ac:dyDescent="0.25">
      <c r="A7355" s="148"/>
      <c r="B7355" s="148"/>
      <c r="C7355" s="148"/>
      <c r="D7355" s="148"/>
      <c r="E7355" s="141"/>
      <c r="F7355" s="141"/>
      <c r="G7355" s="141"/>
      <c r="H7355" s="141"/>
      <c r="I7355" s="141"/>
      <c r="J7355" s="141"/>
      <c r="K7355" s="141"/>
    </row>
    <row r="7356" spans="1:11" x14ac:dyDescent="0.25">
      <c r="A7356" s="148"/>
      <c r="B7356" s="148"/>
      <c r="C7356" s="148"/>
      <c r="D7356" s="148"/>
      <c r="E7356" s="141"/>
      <c r="F7356" s="141"/>
      <c r="G7356" s="141"/>
      <c r="H7356" s="141"/>
      <c r="I7356" s="141"/>
      <c r="J7356" s="141"/>
      <c r="K7356" s="141"/>
    </row>
    <row r="7357" spans="1:11" x14ac:dyDescent="0.25">
      <c r="A7357" s="148"/>
      <c r="B7357" s="148"/>
      <c r="C7357" s="148"/>
      <c r="D7357" s="148"/>
      <c r="E7357" s="141"/>
      <c r="F7357" s="141"/>
      <c r="G7357" s="141"/>
      <c r="H7357" s="141"/>
      <c r="I7357" s="141"/>
      <c r="J7357" s="141"/>
      <c r="K7357" s="141"/>
    </row>
    <row r="7358" spans="1:11" x14ac:dyDescent="0.25">
      <c r="A7358" s="148"/>
      <c r="B7358" s="148"/>
      <c r="C7358" s="148"/>
      <c r="D7358" s="148"/>
      <c r="E7358" s="141"/>
      <c r="F7358" s="141"/>
      <c r="G7358" s="141"/>
      <c r="H7358" s="141"/>
      <c r="I7358" s="141"/>
      <c r="J7358" s="141"/>
      <c r="K7358" s="141"/>
    </row>
    <row r="7359" spans="1:11" x14ac:dyDescent="0.25">
      <c r="A7359" s="148"/>
      <c r="B7359" s="148"/>
      <c r="C7359" s="148"/>
      <c r="D7359" s="148"/>
      <c r="E7359" s="141"/>
      <c r="F7359" s="141"/>
      <c r="G7359" s="141"/>
      <c r="H7359" s="141"/>
      <c r="I7359" s="141"/>
      <c r="J7359" s="141"/>
      <c r="K7359" s="141"/>
    </row>
    <row r="7360" spans="1:11" x14ac:dyDescent="0.25">
      <c r="A7360" s="148"/>
      <c r="B7360" s="148"/>
      <c r="C7360" s="148"/>
      <c r="D7360" s="148"/>
      <c r="E7360" s="141"/>
      <c r="F7360" s="141"/>
      <c r="G7360" s="141"/>
      <c r="H7360" s="141"/>
      <c r="I7360" s="141"/>
      <c r="J7360" s="141"/>
      <c r="K7360" s="141"/>
    </row>
    <row r="7361" spans="1:11" x14ac:dyDescent="0.25">
      <c r="A7361" s="148"/>
      <c r="B7361" s="148"/>
      <c r="C7361" s="148"/>
      <c r="D7361" s="148"/>
      <c r="E7361" s="141"/>
      <c r="F7361" s="141"/>
      <c r="G7361" s="141"/>
      <c r="H7361" s="141"/>
      <c r="I7361" s="141"/>
      <c r="J7361" s="141"/>
      <c r="K7361" s="141"/>
    </row>
    <row r="7362" spans="1:11" x14ac:dyDescent="0.25">
      <c r="A7362" s="148"/>
      <c r="B7362" s="148"/>
      <c r="C7362" s="148"/>
      <c r="D7362" s="148"/>
      <c r="E7362" s="141"/>
      <c r="F7362" s="141"/>
      <c r="G7362" s="141"/>
      <c r="H7362" s="141"/>
      <c r="I7362" s="141"/>
      <c r="J7362" s="141"/>
      <c r="K7362" s="141"/>
    </row>
    <row r="7363" spans="1:11" x14ac:dyDescent="0.25">
      <c r="A7363" s="148"/>
      <c r="B7363" s="148"/>
      <c r="C7363" s="148"/>
      <c r="D7363" s="148"/>
      <c r="E7363" s="141"/>
      <c r="F7363" s="141"/>
      <c r="G7363" s="141"/>
      <c r="H7363" s="141"/>
      <c r="I7363" s="141"/>
      <c r="J7363" s="141"/>
      <c r="K7363" s="141"/>
    </row>
    <row r="7364" spans="1:11" x14ac:dyDescent="0.25">
      <c r="A7364" s="148"/>
      <c r="B7364" s="148"/>
      <c r="C7364" s="148"/>
      <c r="D7364" s="148"/>
      <c r="E7364" s="141"/>
      <c r="F7364" s="141"/>
      <c r="G7364" s="141"/>
      <c r="H7364" s="141"/>
      <c r="I7364" s="141"/>
      <c r="J7364" s="141"/>
      <c r="K7364" s="141"/>
    </row>
    <row r="7365" spans="1:11" x14ac:dyDescent="0.25">
      <c r="A7365" s="148"/>
      <c r="B7365" s="148"/>
      <c r="C7365" s="148"/>
      <c r="D7365" s="148"/>
      <c r="E7365" s="141"/>
      <c r="F7365" s="141"/>
      <c r="G7365" s="141"/>
      <c r="H7365" s="141"/>
      <c r="I7365" s="141"/>
      <c r="J7365" s="141"/>
      <c r="K7365" s="141"/>
    </row>
    <row r="7366" spans="1:11" x14ac:dyDescent="0.25">
      <c r="A7366" s="148"/>
      <c r="B7366" s="148"/>
      <c r="C7366" s="148"/>
      <c r="D7366" s="148"/>
      <c r="E7366" s="141"/>
      <c r="F7366" s="141"/>
      <c r="G7366" s="141"/>
      <c r="H7366" s="141"/>
      <c r="I7366" s="141"/>
      <c r="J7366" s="141"/>
      <c r="K7366" s="141"/>
    </row>
    <row r="7367" spans="1:11" x14ac:dyDescent="0.25">
      <c r="A7367" s="148"/>
      <c r="B7367" s="148"/>
      <c r="C7367" s="148"/>
      <c r="D7367" s="148"/>
      <c r="E7367" s="141"/>
      <c r="F7367" s="141"/>
      <c r="G7367" s="141"/>
      <c r="H7367" s="141"/>
      <c r="I7367" s="141"/>
      <c r="J7367" s="141"/>
      <c r="K7367" s="141"/>
    </row>
    <row r="7368" spans="1:11" x14ac:dyDescent="0.25">
      <c r="A7368" s="148"/>
      <c r="B7368" s="148"/>
      <c r="C7368" s="148"/>
      <c r="D7368" s="148"/>
      <c r="E7368" s="141"/>
      <c r="F7368" s="141"/>
      <c r="G7368" s="141"/>
      <c r="H7368" s="141"/>
      <c r="I7368" s="141"/>
      <c r="J7368" s="141"/>
      <c r="K7368" s="141"/>
    </row>
    <row r="7369" spans="1:11" x14ac:dyDescent="0.25">
      <c r="A7369" s="148"/>
      <c r="B7369" s="148"/>
      <c r="C7369" s="148"/>
      <c r="D7369" s="148"/>
      <c r="E7369" s="141"/>
      <c r="F7369" s="141"/>
      <c r="G7369" s="141"/>
      <c r="H7369" s="141"/>
      <c r="I7369" s="141"/>
      <c r="J7369" s="141"/>
      <c r="K7369" s="141"/>
    </row>
    <row r="7370" spans="1:11" x14ac:dyDescent="0.25">
      <c r="A7370" s="148"/>
      <c r="B7370" s="148"/>
      <c r="C7370" s="148"/>
      <c r="D7370" s="148"/>
      <c r="E7370" s="141"/>
      <c r="F7370" s="141"/>
      <c r="G7370" s="141"/>
      <c r="H7370" s="141"/>
      <c r="I7370" s="141"/>
      <c r="J7370" s="141"/>
      <c r="K7370" s="141"/>
    </row>
    <row r="7371" spans="1:11" x14ac:dyDescent="0.25">
      <c r="A7371" s="148"/>
      <c r="B7371" s="148"/>
      <c r="C7371" s="148"/>
      <c r="D7371" s="148"/>
      <c r="E7371" s="141"/>
      <c r="F7371" s="141"/>
      <c r="G7371" s="141"/>
      <c r="H7371" s="141"/>
      <c r="I7371" s="141"/>
      <c r="J7371" s="141"/>
      <c r="K7371" s="141"/>
    </row>
    <row r="7372" spans="1:11" x14ac:dyDescent="0.25">
      <c r="A7372" s="148"/>
      <c r="B7372" s="148"/>
      <c r="C7372" s="148"/>
      <c r="D7372" s="148"/>
      <c r="E7372" s="141"/>
      <c r="F7372" s="141"/>
      <c r="G7372" s="141"/>
      <c r="H7372" s="141"/>
      <c r="I7372" s="141"/>
      <c r="J7372" s="141"/>
      <c r="K7372" s="141"/>
    </row>
    <row r="7373" spans="1:11" x14ac:dyDescent="0.25">
      <c r="A7373" s="148"/>
      <c r="B7373" s="148"/>
      <c r="C7373" s="148"/>
      <c r="D7373" s="148"/>
      <c r="E7373" s="141"/>
      <c r="F7373" s="141"/>
      <c r="G7373" s="141"/>
      <c r="H7373" s="141"/>
      <c r="I7373" s="141"/>
      <c r="J7373" s="141"/>
      <c r="K7373" s="141"/>
    </row>
    <row r="7374" spans="1:11" x14ac:dyDescent="0.25">
      <c r="A7374" s="148"/>
      <c r="B7374" s="148"/>
      <c r="C7374" s="148"/>
      <c r="D7374" s="148"/>
      <c r="E7374" s="141"/>
      <c r="F7374" s="141"/>
      <c r="G7374" s="141"/>
      <c r="H7374" s="141"/>
      <c r="I7374" s="141"/>
      <c r="J7374" s="141"/>
      <c r="K7374" s="141"/>
    </row>
    <row r="7375" spans="1:11" x14ac:dyDescent="0.25">
      <c r="A7375" s="148"/>
      <c r="B7375" s="148"/>
      <c r="C7375" s="148"/>
      <c r="D7375" s="148"/>
      <c r="E7375" s="141"/>
      <c r="F7375" s="141"/>
      <c r="G7375" s="141"/>
      <c r="H7375" s="141"/>
      <c r="I7375" s="141"/>
      <c r="J7375" s="141"/>
      <c r="K7375" s="141"/>
    </row>
    <row r="7376" spans="1:11" x14ac:dyDescent="0.25">
      <c r="A7376" s="148"/>
      <c r="B7376" s="148"/>
      <c r="C7376" s="148"/>
      <c r="D7376" s="148"/>
      <c r="E7376" s="141"/>
      <c r="F7376" s="141"/>
      <c r="G7376" s="141"/>
      <c r="H7376" s="141"/>
      <c r="I7376" s="141"/>
      <c r="J7376" s="141"/>
      <c r="K7376" s="141"/>
    </row>
    <row r="7377" spans="1:11" x14ac:dyDescent="0.25">
      <c r="A7377" s="148"/>
      <c r="B7377" s="148"/>
      <c r="C7377" s="148"/>
      <c r="D7377" s="148"/>
      <c r="E7377" s="141"/>
      <c r="F7377" s="141"/>
      <c r="G7377" s="141"/>
      <c r="H7377" s="141"/>
      <c r="I7377" s="141"/>
      <c r="J7377" s="141"/>
      <c r="K7377" s="141"/>
    </row>
    <row r="7378" spans="1:11" x14ac:dyDescent="0.25">
      <c r="A7378" s="148"/>
      <c r="B7378" s="148"/>
      <c r="C7378" s="148"/>
      <c r="D7378" s="148"/>
      <c r="E7378" s="141"/>
      <c r="F7378" s="141"/>
      <c r="G7378" s="141"/>
      <c r="H7378" s="141"/>
      <c r="I7378" s="141"/>
      <c r="J7378" s="141"/>
      <c r="K7378" s="141"/>
    </row>
    <row r="7379" spans="1:11" x14ac:dyDescent="0.25">
      <c r="A7379" s="148"/>
      <c r="B7379" s="148"/>
      <c r="C7379" s="148"/>
      <c r="D7379" s="148"/>
      <c r="E7379" s="141"/>
      <c r="F7379" s="141"/>
      <c r="G7379" s="141"/>
      <c r="H7379" s="141"/>
      <c r="I7379" s="141"/>
      <c r="J7379" s="141"/>
      <c r="K7379" s="141"/>
    </row>
    <row r="7380" spans="1:11" x14ac:dyDescent="0.25">
      <c r="A7380" s="148"/>
      <c r="B7380" s="148"/>
      <c r="C7380" s="148"/>
      <c r="D7380" s="148"/>
      <c r="E7380" s="141"/>
      <c r="F7380" s="141"/>
      <c r="G7380" s="141"/>
      <c r="H7380" s="141"/>
      <c r="I7380" s="141"/>
      <c r="J7380" s="141"/>
      <c r="K7380" s="141"/>
    </row>
    <row r="7381" spans="1:11" x14ac:dyDescent="0.25">
      <c r="A7381" s="148"/>
      <c r="B7381" s="148"/>
      <c r="C7381" s="148"/>
      <c r="D7381" s="148"/>
      <c r="E7381" s="141"/>
      <c r="F7381" s="141"/>
      <c r="G7381" s="141"/>
      <c r="H7381" s="141"/>
      <c r="I7381" s="141"/>
      <c r="J7381" s="141"/>
      <c r="K7381" s="141"/>
    </row>
    <row r="7382" spans="1:11" x14ac:dyDescent="0.25">
      <c r="A7382" s="148"/>
      <c r="B7382" s="148"/>
      <c r="C7382" s="148"/>
      <c r="D7382" s="148"/>
      <c r="E7382" s="141"/>
      <c r="F7382" s="141"/>
      <c r="G7382" s="141"/>
      <c r="H7382" s="141"/>
      <c r="I7382" s="141"/>
      <c r="J7382" s="141"/>
      <c r="K7382" s="141"/>
    </row>
    <row r="7383" spans="1:11" x14ac:dyDescent="0.25">
      <c r="A7383" s="148"/>
      <c r="B7383" s="148"/>
      <c r="C7383" s="148"/>
      <c r="D7383" s="148"/>
      <c r="E7383" s="141"/>
      <c r="F7383" s="141"/>
      <c r="G7383" s="141"/>
      <c r="H7383" s="141"/>
      <c r="I7383" s="141"/>
      <c r="J7383" s="141"/>
      <c r="K7383" s="141"/>
    </row>
    <row r="7384" spans="1:11" x14ac:dyDescent="0.25">
      <c r="A7384" s="148"/>
      <c r="B7384" s="148"/>
      <c r="C7384" s="148"/>
      <c r="D7384" s="148"/>
      <c r="E7384" s="141"/>
      <c r="F7384" s="141"/>
      <c r="G7384" s="141"/>
      <c r="H7384" s="141"/>
      <c r="I7384" s="141"/>
      <c r="J7384" s="141"/>
      <c r="K7384" s="141"/>
    </row>
    <row r="7385" spans="1:11" x14ac:dyDescent="0.25">
      <c r="A7385" s="148"/>
      <c r="B7385" s="148"/>
      <c r="C7385" s="148"/>
      <c r="D7385" s="148"/>
      <c r="E7385" s="141"/>
      <c r="F7385" s="141"/>
      <c r="G7385" s="141"/>
      <c r="H7385" s="141"/>
      <c r="I7385" s="141"/>
      <c r="J7385" s="141"/>
      <c r="K7385" s="141"/>
    </row>
    <row r="7386" spans="1:11" x14ac:dyDescent="0.25">
      <c r="A7386" s="148"/>
      <c r="B7386" s="148"/>
      <c r="C7386" s="148"/>
      <c r="D7386" s="148"/>
      <c r="E7386" s="141"/>
      <c r="F7386" s="141"/>
      <c r="G7386" s="141"/>
      <c r="H7386" s="141"/>
      <c r="I7386" s="141"/>
      <c r="J7386" s="141"/>
      <c r="K7386" s="141"/>
    </row>
    <row r="7387" spans="1:11" x14ac:dyDescent="0.25">
      <c r="A7387" s="148"/>
      <c r="B7387" s="148"/>
      <c r="C7387" s="148"/>
      <c r="D7387" s="148"/>
      <c r="E7387" s="141"/>
      <c r="F7387" s="141"/>
      <c r="G7387" s="141"/>
      <c r="H7387" s="141"/>
      <c r="I7387" s="141"/>
      <c r="J7387" s="141"/>
      <c r="K7387" s="141"/>
    </row>
    <row r="7388" spans="1:11" x14ac:dyDescent="0.25">
      <c r="A7388" s="148"/>
      <c r="B7388" s="148"/>
      <c r="C7388" s="148"/>
      <c r="D7388" s="148"/>
      <c r="E7388" s="141"/>
      <c r="F7388" s="141"/>
      <c r="G7388" s="141"/>
      <c r="H7388" s="141"/>
      <c r="I7388" s="141"/>
      <c r="J7388" s="141"/>
      <c r="K7388" s="141"/>
    </row>
    <row r="7389" spans="1:11" x14ac:dyDescent="0.25">
      <c r="A7389" s="148"/>
      <c r="B7389" s="148"/>
      <c r="C7389" s="148"/>
      <c r="D7389" s="148"/>
      <c r="E7389" s="141"/>
      <c r="F7389" s="141"/>
      <c r="G7389" s="141"/>
      <c r="H7389" s="141"/>
      <c r="I7389" s="141"/>
      <c r="J7389" s="141"/>
      <c r="K7389" s="141"/>
    </row>
    <row r="7390" spans="1:11" x14ac:dyDescent="0.25">
      <c r="A7390" s="148"/>
      <c r="B7390" s="148"/>
      <c r="C7390" s="148"/>
      <c r="D7390" s="148"/>
      <c r="E7390" s="141"/>
      <c r="F7390" s="141"/>
      <c r="G7390" s="141"/>
      <c r="H7390" s="141"/>
      <c r="I7390" s="141"/>
      <c r="J7390" s="141"/>
      <c r="K7390" s="141"/>
    </row>
    <row r="7391" spans="1:11" x14ac:dyDescent="0.25">
      <c r="A7391" s="148"/>
      <c r="B7391" s="148"/>
      <c r="C7391" s="148"/>
      <c r="D7391" s="148"/>
      <c r="E7391" s="141"/>
      <c r="F7391" s="141"/>
      <c r="G7391" s="141"/>
      <c r="H7391" s="141"/>
      <c r="I7391" s="141"/>
      <c r="J7391" s="141"/>
      <c r="K7391" s="141"/>
    </row>
    <row r="7392" spans="1:11" x14ac:dyDescent="0.25">
      <c r="A7392" s="148"/>
      <c r="B7392" s="148"/>
      <c r="C7392" s="148"/>
      <c r="D7392" s="148"/>
      <c r="E7392" s="141"/>
      <c r="F7392" s="141"/>
      <c r="G7392" s="141"/>
      <c r="H7392" s="141"/>
      <c r="I7392" s="141"/>
      <c r="J7392" s="141"/>
      <c r="K7392" s="141"/>
    </row>
    <row r="7393" spans="1:11" x14ac:dyDescent="0.25">
      <c r="A7393" s="148"/>
      <c r="B7393" s="148"/>
      <c r="C7393" s="148"/>
      <c r="D7393" s="148"/>
      <c r="E7393" s="141"/>
      <c r="F7393" s="141"/>
      <c r="G7393" s="141"/>
      <c r="H7393" s="141"/>
      <c r="I7393" s="141"/>
      <c r="J7393" s="141"/>
      <c r="K7393" s="141"/>
    </row>
    <row r="7394" spans="1:11" x14ac:dyDescent="0.25">
      <c r="A7394" s="148"/>
      <c r="B7394" s="148"/>
      <c r="C7394" s="148"/>
      <c r="D7394" s="148"/>
      <c r="E7394" s="141"/>
      <c r="F7394" s="141"/>
      <c r="G7394" s="141"/>
      <c r="H7394" s="141"/>
      <c r="I7394" s="141"/>
      <c r="J7394" s="141"/>
      <c r="K7394" s="141"/>
    </row>
    <row r="7395" spans="1:11" x14ac:dyDescent="0.25">
      <c r="A7395" s="148"/>
      <c r="B7395" s="148"/>
      <c r="C7395" s="148"/>
      <c r="D7395" s="148"/>
      <c r="E7395" s="141"/>
      <c r="F7395" s="141"/>
      <c r="G7395" s="141"/>
      <c r="H7395" s="141"/>
      <c r="I7395" s="141"/>
      <c r="J7395" s="141"/>
      <c r="K7395" s="141"/>
    </row>
    <row r="7396" spans="1:11" x14ac:dyDescent="0.25">
      <c r="A7396" s="148"/>
      <c r="B7396" s="148"/>
      <c r="C7396" s="148"/>
      <c r="D7396" s="148"/>
      <c r="E7396" s="141"/>
      <c r="F7396" s="141"/>
      <c r="G7396" s="141"/>
      <c r="H7396" s="141"/>
      <c r="I7396" s="141"/>
      <c r="J7396" s="141"/>
      <c r="K7396" s="141"/>
    </row>
    <row r="7397" spans="1:11" x14ac:dyDescent="0.25">
      <c r="A7397" s="148"/>
      <c r="B7397" s="148"/>
      <c r="C7397" s="148"/>
      <c r="D7397" s="148"/>
      <c r="E7397" s="141"/>
      <c r="F7397" s="141"/>
      <c r="G7397" s="141"/>
      <c r="H7397" s="141"/>
      <c r="I7397" s="141"/>
      <c r="J7397" s="141"/>
      <c r="K7397" s="141"/>
    </row>
    <row r="7398" spans="1:11" x14ac:dyDescent="0.25">
      <c r="A7398" s="148"/>
      <c r="B7398" s="148"/>
      <c r="C7398" s="148"/>
      <c r="D7398" s="148"/>
      <c r="E7398" s="141"/>
      <c r="F7398" s="141"/>
      <c r="G7398" s="141"/>
      <c r="H7398" s="141"/>
      <c r="I7398" s="141"/>
      <c r="J7398" s="141"/>
      <c r="K7398" s="141"/>
    </row>
    <row r="7399" spans="1:11" x14ac:dyDescent="0.25">
      <c r="A7399" s="148"/>
      <c r="B7399" s="148"/>
      <c r="C7399" s="148"/>
      <c r="D7399" s="148"/>
      <c r="E7399" s="141"/>
      <c r="F7399" s="141"/>
      <c r="G7399" s="141"/>
      <c r="H7399" s="141"/>
      <c r="I7399" s="141"/>
      <c r="J7399" s="141"/>
      <c r="K7399" s="141"/>
    </row>
    <row r="7400" spans="1:11" x14ac:dyDescent="0.25">
      <c r="A7400" s="148"/>
      <c r="B7400" s="148"/>
      <c r="C7400" s="148"/>
      <c r="D7400" s="148"/>
      <c r="E7400" s="141"/>
      <c r="F7400" s="141"/>
      <c r="G7400" s="141"/>
      <c r="H7400" s="141"/>
      <c r="I7400" s="141"/>
      <c r="J7400" s="141"/>
      <c r="K7400" s="141"/>
    </row>
    <row r="7401" spans="1:11" x14ac:dyDescent="0.25">
      <c r="A7401" s="148"/>
      <c r="B7401" s="148"/>
      <c r="C7401" s="148"/>
      <c r="D7401" s="148"/>
      <c r="E7401" s="141"/>
      <c r="F7401" s="141"/>
      <c r="G7401" s="141"/>
      <c r="H7401" s="141"/>
      <c r="I7401" s="141"/>
      <c r="J7401" s="141"/>
      <c r="K7401" s="141"/>
    </row>
    <row r="7402" spans="1:11" x14ac:dyDescent="0.25">
      <c r="A7402" s="148"/>
      <c r="B7402" s="148"/>
      <c r="C7402" s="148"/>
      <c r="D7402" s="148"/>
      <c r="E7402" s="141"/>
      <c r="F7402" s="141"/>
      <c r="G7402" s="141"/>
      <c r="H7402" s="141"/>
      <c r="I7402" s="141"/>
      <c r="J7402" s="141"/>
      <c r="K7402" s="141"/>
    </row>
    <row r="7403" spans="1:11" x14ac:dyDescent="0.25">
      <c r="A7403" s="148"/>
      <c r="B7403" s="148"/>
      <c r="C7403" s="148"/>
      <c r="D7403" s="148"/>
      <c r="E7403" s="141"/>
      <c r="F7403" s="141"/>
      <c r="G7403" s="141"/>
      <c r="H7403" s="141"/>
      <c r="I7403" s="141"/>
      <c r="J7403" s="141"/>
      <c r="K7403" s="141"/>
    </row>
    <row r="7404" spans="1:11" x14ac:dyDescent="0.25">
      <c r="A7404" s="148"/>
      <c r="B7404" s="148"/>
      <c r="C7404" s="148"/>
      <c r="D7404" s="148"/>
      <c r="E7404" s="141"/>
      <c r="F7404" s="141"/>
      <c r="G7404" s="141"/>
      <c r="H7404" s="141"/>
      <c r="I7404" s="141"/>
      <c r="J7404" s="141"/>
      <c r="K7404" s="141"/>
    </row>
    <row r="7405" spans="1:11" x14ac:dyDescent="0.25">
      <c r="A7405" s="148"/>
      <c r="B7405" s="148"/>
      <c r="C7405" s="148"/>
      <c r="D7405" s="148"/>
      <c r="E7405" s="141"/>
      <c r="F7405" s="141"/>
      <c r="G7405" s="141"/>
      <c r="H7405" s="141"/>
      <c r="I7405" s="141"/>
      <c r="J7405" s="141"/>
      <c r="K7405" s="141"/>
    </row>
    <row r="7406" spans="1:11" x14ac:dyDescent="0.25">
      <c r="A7406" s="148"/>
      <c r="B7406" s="148"/>
      <c r="C7406" s="148"/>
      <c r="D7406" s="148"/>
      <c r="E7406" s="141"/>
      <c r="F7406" s="141"/>
      <c r="G7406" s="141"/>
      <c r="H7406" s="141"/>
      <c r="I7406" s="141"/>
      <c r="J7406" s="141"/>
      <c r="K7406" s="141"/>
    </row>
    <row r="7407" spans="1:11" x14ac:dyDescent="0.25">
      <c r="A7407" s="148"/>
      <c r="B7407" s="148"/>
      <c r="C7407" s="148"/>
      <c r="D7407" s="148"/>
      <c r="E7407" s="141"/>
      <c r="F7407" s="141"/>
      <c r="G7407" s="141"/>
      <c r="H7407" s="141"/>
      <c r="I7407" s="141"/>
      <c r="J7407" s="141"/>
      <c r="K7407" s="141"/>
    </row>
    <row r="7408" spans="1:11" x14ac:dyDescent="0.25">
      <c r="A7408" s="148"/>
      <c r="B7408" s="148"/>
      <c r="C7408" s="148"/>
      <c r="D7408" s="148"/>
      <c r="E7408" s="141"/>
      <c r="F7408" s="141"/>
      <c r="G7408" s="141"/>
      <c r="H7408" s="141"/>
      <c r="I7408" s="141"/>
      <c r="J7408" s="141"/>
      <c r="K7408" s="141"/>
    </row>
    <row r="7409" spans="1:11" x14ac:dyDescent="0.25">
      <c r="A7409" s="148"/>
      <c r="B7409" s="148"/>
      <c r="C7409" s="148"/>
      <c r="D7409" s="148"/>
      <c r="E7409" s="141"/>
      <c r="F7409" s="141"/>
      <c r="G7409" s="141"/>
      <c r="H7409" s="141"/>
      <c r="I7409" s="141"/>
      <c r="J7409" s="141"/>
      <c r="K7409" s="141"/>
    </row>
    <row r="7410" spans="1:11" x14ac:dyDescent="0.25">
      <c r="A7410" s="148"/>
      <c r="B7410" s="148"/>
      <c r="C7410" s="148"/>
      <c r="D7410" s="148"/>
      <c r="E7410" s="141"/>
      <c r="F7410" s="141"/>
      <c r="G7410" s="141"/>
      <c r="H7410" s="141"/>
      <c r="I7410" s="141"/>
      <c r="J7410" s="141"/>
      <c r="K7410" s="141"/>
    </row>
    <row r="7411" spans="1:11" x14ac:dyDescent="0.25">
      <c r="A7411" s="148"/>
      <c r="B7411" s="148"/>
      <c r="C7411" s="148"/>
      <c r="D7411" s="148"/>
      <c r="E7411" s="141"/>
      <c r="F7411" s="141"/>
      <c r="G7411" s="141"/>
      <c r="H7411" s="141"/>
      <c r="I7411" s="141"/>
      <c r="J7411" s="141"/>
      <c r="K7411" s="141"/>
    </row>
    <row r="7412" spans="1:11" x14ac:dyDescent="0.25">
      <c r="A7412" s="148"/>
      <c r="B7412" s="148"/>
      <c r="C7412" s="148"/>
      <c r="D7412" s="148"/>
      <c r="E7412" s="141"/>
      <c r="F7412" s="141"/>
      <c r="G7412" s="141"/>
      <c r="H7412" s="141"/>
      <c r="I7412" s="141"/>
      <c r="J7412" s="141"/>
      <c r="K7412" s="141"/>
    </row>
    <row r="7413" spans="1:11" x14ac:dyDescent="0.25">
      <c r="A7413" s="148"/>
      <c r="B7413" s="148"/>
      <c r="C7413" s="148"/>
      <c r="D7413" s="148"/>
      <c r="E7413" s="141"/>
      <c r="F7413" s="141"/>
      <c r="G7413" s="141"/>
      <c r="H7413" s="141"/>
      <c r="I7413" s="141"/>
      <c r="J7413" s="141"/>
      <c r="K7413" s="141"/>
    </row>
    <row r="7414" spans="1:11" x14ac:dyDescent="0.25">
      <c r="A7414" s="148"/>
      <c r="B7414" s="148"/>
      <c r="C7414" s="148"/>
      <c r="D7414" s="148"/>
      <c r="E7414" s="141"/>
      <c r="F7414" s="141"/>
      <c r="G7414" s="141"/>
      <c r="H7414" s="141"/>
      <c r="I7414" s="141"/>
      <c r="J7414" s="141"/>
      <c r="K7414" s="141"/>
    </row>
    <row r="7415" spans="1:11" x14ac:dyDescent="0.25">
      <c r="A7415" s="148"/>
      <c r="B7415" s="148"/>
      <c r="C7415" s="148"/>
      <c r="D7415" s="148"/>
      <c r="E7415" s="141"/>
      <c r="F7415" s="141"/>
      <c r="G7415" s="141"/>
      <c r="H7415" s="141"/>
      <c r="I7415" s="141"/>
      <c r="J7415" s="141"/>
      <c r="K7415" s="141"/>
    </row>
    <row r="7416" spans="1:11" x14ac:dyDescent="0.25">
      <c r="A7416" s="148"/>
      <c r="B7416" s="148"/>
      <c r="C7416" s="148"/>
      <c r="D7416" s="148"/>
      <c r="E7416" s="141"/>
      <c r="F7416" s="141"/>
      <c r="G7416" s="141"/>
      <c r="H7416" s="141"/>
      <c r="I7416" s="141"/>
      <c r="J7416" s="141"/>
      <c r="K7416" s="141"/>
    </row>
    <row r="7417" spans="1:11" x14ac:dyDescent="0.25">
      <c r="A7417" s="148"/>
      <c r="B7417" s="148"/>
      <c r="C7417" s="148"/>
      <c r="D7417" s="148"/>
      <c r="E7417" s="141"/>
      <c r="F7417" s="141"/>
      <c r="G7417" s="141"/>
      <c r="H7417" s="141"/>
      <c r="I7417" s="141"/>
      <c r="J7417" s="141"/>
      <c r="K7417" s="141"/>
    </row>
    <row r="7418" spans="1:11" x14ac:dyDescent="0.25">
      <c r="A7418" s="148"/>
      <c r="B7418" s="148"/>
      <c r="C7418" s="148"/>
      <c r="D7418" s="148"/>
      <c r="E7418" s="141"/>
      <c r="F7418" s="141"/>
      <c r="G7418" s="141"/>
      <c r="H7418" s="141"/>
      <c r="I7418" s="141"/>
      <c r="J7418" s="141"/>
      <c r="K7418" s="141"/>
    </row>
    <row r="7419" spans="1:11" x14ac:dyDescent="0.25">
      <c r="A7419" s="148"/>
      <c r="B7419" s="148"/>
      <c r="C7419" s="148"/>
      <c r="D7419" s="148"/>
      <c r="E7419" s="141"/>
      <c r="F7419" s="141"/>
      <c r="G7419" s="141"/>
      <c r="H7419" s="141"/>
      <c r="I7419" s="141"/>
      <c r="J7419" s="141"/>
      <c r="K7419" s="141"/>
    </row>
    <row r="7420" spans="1:11" x14ac:dyDescent="0.25">
      <c r="A7420" s="148"/>
      <c r="B7420" s="148"/>
      <c r="C7420" s="148"/>
      <c r="D7420" s="148"/>
      <c r="E7420" s="141"/>
      <c r="F7420" s="141"/>
      <c r="G7420" s="141"/>
      <c r="H7420" s="141"/>
      <c r="I7420" s="141"/>
      <c r="J7420" s="141"/>
      <c r="K7420" s="141"/>
    </row>
    <row r="7421" spans="1:11" x14ac:dyDescent="0.25">
      <c r="A7421" s="148"/>
      <c r="B7421" s="148"/>
      <c r="C7421" s="148"/>
      <c r="D7421" s="148"/>
      <c r="E7421" s="141"/>
      <c r="F7421" s="141"/>
      <c r="G7421" s="141"/>
      <c r="H7421" s="141"/>
      <c r="I7421" s="141"/>
      <c r="J7421" s="141"/>
      <c r="K7421" s="141"/>
    </row>
    <row r="7422" spans="1:11" x14ac:dyDescent="0.25">
      <c r="A7422" s="148"/>
      <c r="B7422" s="148"/>
      <c r="C7422" s="148"/>
      <c r="D7422" s="148"/>
      <c r="E7422" s="141"/>
      <c r="F7422" s="141"/>
      <c r="G7422" s="141"/>
      <c r="H7422" s="141"/>
      <c r="I7422" s="141"/>
      <c r="J7422" s="141"/>
      <c r="K7422" s="141"/>
    </row>
    <row r="7423" spans="1:11" x14ac:dyDescent="0.25">
      <c r="A7423" s="148"/>
      <c r="B7423" s="148"/>
      <c r="C7423" s="148"/>
      <c r="D7423" s="148"/>
      <c r="E7423" s="141"/>
      <c r="F7423" s="141"/>
      <c r="G7423" s="141"/>
      <c r="H7423" s="141"/>
      <c r="I7423" s="141"/>
      <c r="J7423" s="141"/>
      <c r="K7423" s="141"/>
    </row>
    <row r="7424" spans="1:11" x14ac:dyDescent="0.25">
      <c r="A7424" s="148"/>
      <c r="B7424" s="148"/>
      <c r="C7424" s="148"/>
      <c r="D7424" s="148"/>
      <c r="E7424" s="141"/>
      <c r="F7424" s="141"/>
      <c r="G7424" s="141"/>
      <c r="H7424" s="141"/>
      <c r="I7424" s="141"/>
      <c r="J7424" s="141"/>
      <c r="K7424" s="141"/>
    </row>
    <row r="7425" spans="1:11" x14ac:dyDescent="0.25">
      <c r="A7425" s="148"/>
      <c r="B7425" s="148"/>
      <c r="C7425" s="148"/>
      <c r="D7425" s="148"/>
      <c r="E7425" s="141"/>
      <c r="F7425" s="141"/>
      <c r="G7425" s="141"/>
      <c r="H7425" s="141"/>
      <c r="I7425" s="141"/>
      <c r="J7425" s="141"/>
      <c r="K7425" s="141"/>
    </row>
    <row r="7426" spans="1:11" x14ac:dyDescent="0.25">
      <c r="A7426" s="148"/>
      <c r="B7426" s="148"/>
      <c r="C7426" s="148"/>
      <c r="D7426" s="148"/>
      <c r="E7426" s="141"/>
      <c r="F7426" s="141"/>
      <c r="G7426" s="141"/>
      <c r="H7426" s="141"/>
      <c r="I7426" s="141"/>
      <c r="J7426" s="141"/>
      <c r="K7426" s="141"/>
    </row>
    <row r="7427" spans="1:11" x14ac:dyDescent="0.25">
      <c r="A7427" s="148"/>
      <c r="B7427" s="148"/>
      <c r="C7427" s="148"/>
      <c r="D7427" s="148"/>
      <c r="E7427" s="141"/>
      <c r="F7427" s="141"/>
      <c r="G7427" s="141"/>
      <c r="H7427" s="141"/>
      <c r="I7427" s="141"/>
      <c r="J7427" s="141"/>
      <c r="K7427" s="141"/>
    </row>
    <row r="7428" spans="1:11" x14ac:dyDescent="0.25">
      <c r="A7428" s="148"/>
      <c r="B7428" s="148"/>
      <c r="C7428" s="148"/>
      <c r="D7428" s="148"/>
      <c r="E7428" s="141"/>
      <c r="F7428" s="141"/>
      <c r="G7428" s="141"/>
      <c r="H7428" s="141"/>
      <c r="I7428" s="141"/>
      <c r="J7428" s="141"/>
      <c r="K7428" s="141"/>
    </row>
    <row r="7429" spans="1:11" x14ac:dyDescent="0.25">
      <c r="A7429" s="148"/>
      <c r="B7429" s="148"/>
      <c r="C7429" s="148"/>
      <c r="D7429" s="148"/>
      <c r="E7429" s="141"/>
      <c r="F7429" s="141"/>
      <c r="G7429" s="141"/>
      <c r="H7429" s="141"/>
      <c r="I7429" s="141"/>
      <c r="J7429" s="141"/>
      <c r="K7429" s="141"/>
    </row>
    <row r="7430" spans="1:11" x14ac:dyDescent="0.25">
      <c r="A7430" s="148"/>
      <c r="B7430" s="148"/>
      <c r="C7430" s="148"/>
      <c r="D7430" s="148"/>
      <c r="E7430" s="141"/>
      <c r="F7430" s="141"/>
      <c r="G7430" s="141"/>
      <c r="H7430" s="141"/>
      <c r="I7430" s="141"/>
      <c r="J7430" s="141"/>
      <c r="K7430" s="141"/>
    </row>
    <row r="7431" spans="1:11" x14ac:dyDescent="0.25">
      <c r="A7431" s="148"/>
      <c r="B7431" s="148"/>
      <c r="C7431" s="148"/>
      <c r="D7431" s="148"/>
      <c r="E7431" s="141"/>
      <c r="F7431" s="141"/>
      <c r="G7431" s="141"/>
      <c r="H7431" s="141"/>
      <c r="I7431" s="141"/>
      <c r="J7431" s="141"/>
      <c r="K7431" s="141"/>
    </row>
    <row r="7432" spans="1:11" x14ac:dyDescent="0.25">
      <c r="A7432" s="148"/>
      <c r="B7432" s="148"/>
      <c r="C7432" s="148"/>
      <c r="D7432" s="148"/>
      <c r="E7432" s="141"/>
      <c r="F7432" s="141"/>
      <c r="G7432" s="141"/>
      <c r="H7432" s="141"/>
      <c r="I7432" s="141"/>
      <c r="J7432" s="141"/>
      <c r="K7432" s="141"/>
    </row>
    <row r="7433" spans="1:11" x14ac:dyDescent="0.25">
      <c r="A7433" s="148"/>
      <c r="B7433" s="148"/>
      <c r="C7433" s="148"/>
      <c r="D7433" s="148"/>
      <c r="E7433" s="141"/>
      <c r="F7433" s="141"/>
      <c r="G7433" s="141"/>
      <c r="H7433" s="141"/>
      <c r="I7433" s="141"/>
      <c r="J7433" s="141"/>
      <c r="K7433" s="141"/>
    </row>
    <row r="7434" spans="1:11" x14ac:dyDescent="0.25">
      <c r="A7434" s="148"/>
      <c r="B7434" s="148"/>
      <c r="C7434" s="148"/>
      <c r="D7434" s="148"/>
      <c r="E7434" s="141"/>
      <c r="F7434" s="141"/>
      <c r="G7434" s="141"/>
      <c r="H7434" s="141"/>
      <c r="I7434" s="141"/>
      <c r="J7434" s="141"/>
      <c r="K7434" s="141"/>
    </row>
    <row r="7435" spans="1:11" x14ac:dyDescent="0.25">
      <c r="A7435" s="148"/>
      <c r="B7435" s="148"/>
      <c r="C7435" s="148"/>
      <c r="D7435" s="148"/>
      <c r="E7435" s="141"/>
      <c r="F7435" s="141"/>
      <c r="G7435" s="141"/>
      <c r="H7435" s="141"/>
      <c r="I7435" s="141"/>
      <c r="J7435" s="141"/>
      <c r="K7435" s="141"/>
    </row>
    <row r="7436" spans="1:11" x14ac:dyDescent="0.25">
      <c r="A7436" s="148"/>
      <c r="B7436" s="148"/>
      <c r="C7436" s="148"/>
      <c r="D7436" s="148"/>
      <c r="E7436" s="141"/>
      <c r="F7436" s="141"/>
      <c r="G7436" s="141"/>
      <c r="H7436" s="141"/>
      <c r="I7436" s="141"/>
      <c r="J7436" s="141"/>
      <c r="K7436" s="141"/>
    </row>
    <row r="7437" spans="1:11" x14ac:dyDescent="0.25">
      <c r="A7437" s="148"/>
      <c r="B7437" s="148"/>
      <c r="C7437" s="148"/>
      <c r="D7437" s="148"/>
      <c r="E7437" s="141"/>
      <c r="F7437" s="141"/>
      <c r="G7437" s="141"/>
      <c r="H7437" s="141"/>
      <c r="I7437" s="141"/>
      <c r="J7437" s="141"/>
      <c r="K7437" s="141"/>
    </row>
    <row r="7438" spans="1:11" x14ac:dyDescent="0.25">
      <c r="A7438" s="148"/>
      <c r="B7438" s="148"/>
      <c r="C7438" s="148"/>
      <c r="D7438" s="148"/>
      <c r="E7438" s="141"/>
      <c r="F7438" s="141"/>
      <c r="G7438" s="141"/>
      <c r="H7438" s="141"/>
      <c r="I7438" s="141"/>
      <c r="J7438" s="141"/>
      <c r="K7438" s="141"/>
    </row>
    <row r="7439" spans="1:11" x14ac:dyDescent="0.25">
      <c r="A7439" s="148"/>
      <c r="B7439" s="148"/>
      <c r="C7439" s="148"/>
      <c r="D7439" s="148"/>
      <c r="E7439" s="141"/>
      <c r="F7439" s="141"/>
      <c r="G7439" s="141"/>
      <c r="H7439" s="141"/>
      <c r="I7439" s="141"/>
      <c r="J7439" s="141"/>
      <c r="K7439" s="141"/>
    </row>
    <row r="7440" spans="1:11" x14ac:dyDescent="0.25">
      <c r="A7440" s="148"/>
      <c r="B7440" s="148"/>
      <c r="C7440" s="148"/>
      <c r="D7440" s="148"/>
      <c r="E7440" s="141"/>
      <c r="F7440" s="141"/>
      <c r="G7440" s="141"/>
      <c r="H7440" s="141"/>
      <c r="I7440" s="141"/>
      <c r="J7440" s="141"/>
      <c r="K7440" s="141"/>
    </row>
    <row r="7441" spans="1:11" x14ac:dyDescent="0.25">
      <c r="A7441" s="148"/>
      <c r="B7441" s="148"/>
      <c r="C7441" s="148"/>
      <c r="D7441" s="148"/>
      <c r="E7441" s="141"/>
      <c r="F7441" s="141"/>
      <c r="G7441" s="141"/>
      <c r="H7441" s="141"/>
      <c r="I7441" s="141"/>
      <c r="J7441" s="141"/>
      <c r="K7441" s="141"/>
    </row>
    <row r="7442" spans="1:11" x14ac:dyDescent="0.25">
      <c r="A7442" s="148"/>
      <c r="B7442" s="148"/>
      <c r="C7442" s="148"/>
      <c r="D7442" s="148"/>
      <c r="E7442" s="141"/>
      <c r="F7442" s="141"/>
      <c r="G7442" s="141"/>
      <c r="H7442" s="141"/>
      <c r="I7442" s="141"/>
      <c r="J7442" s="141"/>
      <c r="K7442" s="141"/>
    </row>
    <row r="7443" spans="1:11" x14ac:dyDescent="0.25">
      <c r="A7443" s="148"/>
      <c r="B7443" s="148"/>
      <c r="C7443" s="148"/>
      <c r="D7443" s="148"/>
      <c r="E7443" s="141"/>
      <c r="F7443" s="141"/>
      <c r="G7443" s="141"/>
      <c r="H7443" s="141"/>
      <c r="I7443" s="141"/>
      <c r="J7443" s="141"/>
      <c r="K7443" s="141"/>
    </row>
    <row r="7444" spans="1:11" x14ac:dyDescent="0.25">
      <c r="A7444" s="148"/>
      <c r="B7444" s="148"/>
      <c r="C7444" s="148"/>
      <c r="D7444" s="148"/>
      <c r="E7444" s="141"/>
      <c r="F7444" s="141"/>
      <c r="G7444" s="141"/>
      <c r="H7444" s="141"/>
      <c r="I7444" s="141"/>
      <c r="J7444" s="141"/>
      <c r="K7444" s="141"/>
    </row>
    <row r="7445" spans="1:11" x14ac:dyDescent="0.25">
      <c r="A7445" s="148"/>
      <c r="B7445" s="148"/>
      <c r="C7445" s="148"/>
      <c r="D7445" s="148"/>
      <c r="E7445" s="141"/>
      <c r="F7445" s="141"/>
      <c r="G7445" s="141"/>
      <c r="H7445" s="141"/>
      <c r="I7445" s="141"/>
      <c r="J7445" s="141"/>
      <c r="K7445" s="141"/>
    </row>
    <row r="7446" spans="1:11" x14ac:dyDescent="0.25">
      <c r="A7446" s="148"/>
      <c r="B7446" s="148"/>
      <c r="C7446" s="148"/>
      <c r="D7446" s="148"/>
      <c r="E7446" s="141"/>
      <c r="F7446" s="141"/>
      <c r="G7446" s="141"/>
      <c r="H7446" s="141"/>
      <c r="I7446" s="141"/>
      <c r="J7446" s="141"/>
      <c r="K7446" s="141"/>
    </row>
    <row r="7447" spans="1:11" x14ac:dyDescent="0.25">
      <c r="A7447" s="148"/>
      <c r="B7447" s="148"/>
      <c r="C7447" s="148"/>
      <c r="D7447" s="148"/>
      <c r="E7447" s="141"/>
      <c r="F7447" s="141"/>
      <c r="G7447" s="141"/>
      <c r="H7447" s="141"/>
      <c r="I7447" s="141"/>
      <c r="J7447" s="141"/>
      <c r="K7447" s="141"/>
    </row>
    <row r="7448" spans="1:11" x14ac:dyDescent="0.25">
      <c r="A7448" s="148"/>
      <c r="B7448" s="148"/>
      <c r="C7448" s="148"/>
      <c r="D7448" s="148"/>
      <c r="E7448" s="141"/>
      <c r="F7448" s="141"/>
      <c r="G7448" s="141"/>
      <c r="H7448" s="141"/>
      <c r="I7448" s="141"/>
      <c r="J7448" s="141"/>
      <c r="K7448" s="141"/>
    </row>
    <row r="7449" spans="1:11" x14ac:dyDescent="0.25">
      <c r="A7449" s="148"/>
      <c r="B7449" s="148"/>
      <c r="C7449" s="148"/>
      <c r="D7449" s="148"/>
      <c r="E7449" s="141"/>
      <c r="F7449" s="141"/>
      <c r="G7449" s="141"/>
      <c r="H7449" s="141"/>
      <c r="I7449" s="141"/>
      <c r="J7449" s="141"/>
      <c r="K7449" s="141"/>
    </row>
    <row r="7450" spans="1:11" x14ac:dyDescent="0.25">
      <c r="A7450" s="148"/>
      <c r="B7450" s="148"/>
      <c r="C7450" s="148"/>
      <c r="D7450" s="148"/>
      <c r="E7450" s="141"/>
      <c r="F7450" s="141"/>
      <c r="G7450" s="141"/>
      <c r="H7450" s="141"/>
      <c r="I7450" s="141"/>
      <c r="J7450" s="141"/>
      <c r="K7450" s="141"/>
    </row>
    <row r="7451" spans="1:11" x14ac:dyDescent="0.25">
      <c r="A7451" s="148"/>
      <c r="B7451" s="148"/>
      <c r="C7451" s="148"/>
      <c r="D7451" s="148"/>
      <c r="E7451" s="141"/>
      <c r="F7451" s="141"/>
      <c r="G7451" s="141"/>
      <c r="H7451" s="141"/>
      <c r="I7451" s="141"/>
      <c r="J7451" s="141"/>
      <c r="K7451" s="141"/>
    </row>
    <row r="7452" spans="1:11" x14ac:dyDescent="0.25">
      <c r="A7452" s="148"/>
      <c r="B7452" s="148"/>
      <c r="C7452" s="148"/>
      <c r="D7452" s="148"/>
      <c r="E7452" s="141"/>
      <c r="F7452" s="141"/>
      <c r="G7452" s="141"/>
      <c r="H7452" s="141"/>
      <c r="I7452" s="141"/>
      <c r="J7452" s="141"/>
      <c r="K7452" s="141"/>
    </row>
    <row r="7453" spans="1:11" x14ac:dyDescent="0.25">
      <c r="A7453" s="148"/>
      <c r="B7453" s="148"/>
      <c r="C7453" s="148"/>
      <c r="D7453" s="148"/>
      <c r="E7453" s="141"/>
      <c r="F7453" s="141"/>
      <c r="G7453" s="141"/>
      <c r="H7453" s="141"/>
      <c r="I7453" s="141"/>
      <c r="J7453" s="141"/>
      <c r="K7453" s="141"/>
    </row>
    <row r="7454" spans="1:11" x14ac:dyDescent="0.25">
      <c r="A7454" s="148"/>
      <c r="B7454" s="148"/>
      <c r="C7454" s="148"/>
      <c r="D7454" s="148"/>
      <c r="E7454" s="141"/>
      <c r="F7454" s="141"/>
      <c r="G7454" s="141"/>
      <c r="H7454" s="141"/>
      <c r="I7454" s="141"/>
      <c r="J7454" s="141"/>
      <c r="K7454" s="141"/>
    </row>
    <row r="7455" spans="1:11" x14ac:dyDescent="0.25">
      <c r="A7455" s="148"/>
      <c r="B7455" s="148"/>
      <c r="C7455" s="148"/>
      <c r="D7455" s="148"/>
      <c r="E7455" s="141"/>
      <c r="F7455" s="141"/>
      <c r="G7455" s="141"/>
      <c r="H7455" s="141"/>
      <c r="I7455" s="141"/>
      <c r="J7455" s="141"/>
      <c r="K7455" s="141"/>
    </row>
    <row r="7456" spans="1:11" x14ac:dyDescent="0.25">
      <c r="A7456" s="148"/>
      <c r="B7456" s="148"/>
      <c r="C7456" s="148"/>
      <c r="D7456" s="148"/>
      <c r="E7456" s="141"/>
      <c r="F7456" s="141"/>
      <c r="G7456" s="141"/>
      <c r="H7456" s="141"/>
      <c r="I7456" s="141"/>
      <c r="J7456" s="141"/>
      <c r="K7456" s="141"/>
    </row>
    <row r="7457" spans="1:11" x14ac:dyDescent="0.25">
      <c r="A7457" s="148"/>
      <c r="B7457" s="148"/>
      <c r="C7457" s="148"/>
      <c r="D7457" s="148"/>
      <c r="E7457" s="141"/>
      <c r="F7457" s="141"/>
      <c r="G7457" s="141"/>
      <c r="H7457" s="141"/>
      <c r="I7457" s="141"/>
      <c r="J7457" s="141"/>
      <c r="K7457" s="141"/>
    </row>
    <row r="7458" spans="1:11" x14ac:dyDescent="0.25">
      <c r="A7458" s="148"/>
      <c r="B7458" s="148"/>
      <c r="C7458" s="148"/>
      <c r="D7458" s="148"/>
      <c r="E7458" s="141"/>
      <c r="F7458" s="141"/>
      <c r="G7458" s="141"/>
      <c r="H7458" s="141"/>
      <c r="I7458" s="141"/>
      <c r="J7458" s="141"/>
      <c r="K7458" s="141"/>
    </row>
    <row r="7459" spans="1:11" x14ac:dyDescent="0.25">
      <c r="A7459" s="148"/>
      <c r="B7459" s="148"/>
      <c r="C7459" s="148"/>
      <c r="D7459" s="148"/>
      <c r="E7459" s="141"/>
      <c r="F7459" s="141"/>
      <c r="G7459" s="141"/>
      <c r="H7459" s="141"/>
      <c r="I7459" s="141"/>
      <c r="J7459" s="141"/>
      <c r="K7459" s="141"/>
    </row>
    <row r="7460" spans="1:11" x14ac:dyDescent="0.25">
      <c r="A7460" s="148"/>
      <c r="B7460" s="148"/>
      <c r="C7460" s="148"/>
      <c r="D7460" s="148"/>
      <c r="E7460" s="141"/>
      <c r="F7460" s="141"/>
      <c r="G7460" s="141"/>
      <c r="H7460" s="141"/>
      <c r="I7460" s="141"/>
      <c r="J7460" s="141"/>
      <c r="K7460" s="141"/>
    </row>
    <row r="7461" spans="1:11" x14ac:dyDescent="0.25">
      <c r="A7461" s="148"/>
      <c r="B7461" s="148"/>
      <c r="C7461" s="148"/>
      <c r="D7461" s="148"/>
      <c r="E7461" s="141"/>
      <c r="F7461" s="141"/>
      <c r="G7461" s="141"/>
      <c r="H7461" s="141"/>
      <c r="I7461" s="141"/>
      <c r="J7461" s="141"/>
      <c r="K7461" s="141"/>
    </row>
    <row r="7462" spans="1:11" x14ac:dyDescent="0.25">
      <c r="A7462" s="148"/>
      <c r="B7462" s="148"/>
      <c r="C7462" s="148"/>
      <c r="D7462" s="148"/>
      <c r="E7462" s="141"/>
      <c r="F7462" s="141"/>
      <c r="G7462" s="141"/>
      <c r="H7462" s="141"/>
      <c r="I7462" s="141"/>
      <c r="J7462" s="141"/>
      <c r="K7462" s="141"/>
    </row>
    <row r="7463" spans="1:11" x14ac:dyDescent="0.25">
      <c r="A7463" s="148"/>
      <c r="B7463" s="148"/>
      <c r="C7463" s="148"/>
      <c r="D7463" s="148"/>
      <c r="E7463" s="141"/>
      <c r="F7463" s="141"/>
      <c r="G7463" s="141"/>
      <c r="H7463" s="141"/>
      <c r="I7463" s="141"/>
      <c r="J7463" s="141"/>
      <c r="K7463" s="141"/>
    </row>
    <row r="7464" spans="1:11" x14ac:dyDescent="0.25">
      <c r="A7464" s="148"/>
      <c r="B7464" s="148"/>
      <c r="C7464" s="148"/>
      <c r="D7464" s="148"/>
      <c r="E7464" s="141"/>
      <c r="F7464" s="141"/>
      <c r="G7464" s="141"/>
      <c r="H7464" s="141"/>
      <c r="I7464" s="141"/>
      <c r="J7464" s="141"/>
      <c r="K7464" s="141"/>
    </row>
    <row r="7465" spans="1:11" x14ac:dyDescent="0.25">
      <c r="A7465" s="148"/>
      <c r="B7465" s="148"/>
      <c r="C7465" s="148"/>
      <c r="D7465" s="148"/>
      <c r="E7465" s="141"/>
      <c r="F7465" s="141"/>
      <c r="G7465" s="141"/>
      <c r="H7465" s="141"/>
      <c r="I7465" s="141"/>
      <c r="J7465" s="141"/>
      <c r="K7465" s="141"/>
    </row>
    <row r="7466" spans="1:11" x14ac:dyDescent="0.25">
      <c r="A7466" s="148"/>
      <c r="B7466" s="148"/>
      <c r="C7466" s="148"/>
      <c r="D7466" s="148"/>
      <c r="E7466" s="141"/>
      <c r="F7466" s="141"/>
      <c r="G7466" s="141"/>
      <c r="H7466" s="141"/>
      <c r="I7466" s="141"/>
      <c r="J7466" s="141"/>
      <c r="K7466" s="141"/>
    </row>
    <row r="7467" spans="1:11" x14ac:dyDescent="0.25">
      <c r="A7467" s="148"/>
      <c r="B7467" s="148"/>
      <c r="C7467" s="148"/>
      <c r="D7467" s="148"/>
      <c r="E7467" s="141"/>
      <c r="F7467" s="141"/>
      <c r="G7467" s="141"/>
      <c r="H7467" s="141"/>
      <c r="I7467" s="141"/>
      <c r="J7467" s="141"/>
      <c r="K7467" s="141"/>
    </row>
    <row r="7468" spans="1:11" x14ac:dyDescent="0.25">
      <c r="A7468" s="148"/>
      <c r="B7468" s="148"/>
      <c r="C7468" s="148"/>
      <c r="D7468" s="148"/>
      <c r="E7468" s="141"/>
      <c r="F7468" s="141"/>
      <c r="G7468" s="141"/>
      <c r="H7468" s="141"/>
      <c r="I7468" s="141"/>
      <c r="J7468" s="141"/>
      <c r="K7468" s="141"/>
    </row>
    <row r="7469" spans="1:11" x14ac:dyDescent="0.25">
      <c r="A7469" s="148"/>
      <c r="B7469" s="148"/>
      <c r="C7469" s="148"/>
      <c r="D7469" s="148"/>
      <c r="E7469" s="141"/>
      <c r="F7469" s="141"/>
      <c r="G7469" s="141"/>
      <c r="H7469" s="141"/>
      <c r="I7469" s="141"/>
      <c r="J7469" s="141"/>
      <c r="K7469" s="141"/>
    </row>
    <row r="7470" spans="1:11" x14ac:dyDescent="0.25">
      <c r="A7470" s="148"/>
      <c r="B7470" s="148"/>
      <c r="C7470" s="148"/>
      <c r="D7470" s="148"/>
      <c r="E7470" s="141"/>
      <c r="F7470" s="141"/>
      <c r="G7470" s="141"/>
      <c r="H7470" s="141"/>
      <c r="I7470" s="141"/>
      <c r="J7470" s="141"/>
      <c r="K7470" s="141"/>
    </row>
    <row r="7471" spans="1:11" x14ac:dyDescent="0.25">
      <c r="A7471" s="148"/>
      <c r="B7471" s="148"/>
      <c r="C7471" s="148"/>
      <c r="D7471" s="148"/>
      <c r="E7471" s="141"/>
      <c r="F7471" s="141"/>
      <c r="G7471" s="141"/>
      <c r="H7471" s="141"/>
      <c r="I7471" s="141"/>
      <c r="J7471" s="141"/>
      <c r="K7471" s="141"/>
    </row>
    <row r="7472" spans="1:11" x14ac:dyDescent="0.25">
      <c r="A7472" s="148"/>
      <c r="B7472" s="148"/>
      <c r="C7472" s="148"/>
      <c r="D7472" s="148"/>
      <c r="E7472" s="141"/>
      <c r="F7472" s="141"/>
      <c r="G7472" s="141"/>
      <c r="H7472" s="141"/>
      <c r="I7472" s="141"/>
      <c r="J7472" s="141"/>
      <c r="K7472" s="141"/>
    </row>
    <row r="7473" spans="1:11" x14ac:dyDescent="0.25">
      <c r="A7473" s="148"/>
      <c r="B7473" s="148"/>
      <c r="C7473" s="148"/>
      <c r="D7473" s="148"/>
      <c r="E7473" s="141"/>
      <c r="F7473" s="141"/>
      <c r="G7473" s="141"/>
      <c r="H7473" s="141"/>
      <c r="I7473" s="141"/>
      <c r="J7473" s="141"/>
      <c r="K7473" s="141"/>
    </row>
    <row r="7474" spans="1:11" x14ac:dyDescent="0.25">
      <c r="A7474" s="148"/>
      <c r="B7474" s="148"/>
      <c r="C7474" s="148"/>
      <c r="D7474" s="148"/>
      <c r="E7474" s="141"/>
      <c r="F7474" s="141"/>
      <c r="G7474" s="141"/>
      <c r="H7474" s="141"/>
      <c r="I7474" s="141"/>
      <c r="J7474" s="141"/>
      <c r="K7474" s="141"/>
    </row>
    <row r="7475" spans="1:11" x14ac:dyDescent="0.25">
      <c r="A7475" s="148"/>
      <c r="B7475" s="148"/>
      <c r="C7475" s="148"/>
      <c r="D7475" s="148"/>
      <c r="E7475" s="141"/>
      <c r="F7475" s="141"/>
      <c r="G7475" s="141"/>
      <c r="H7475" s="141"/>
      <c r="I7475" s="141"/>
      <c r="J7475" s="141"/>
      <c r="K7475" s="141"/>
    </row>
    <row r="7476" spans="1:11" x14ac:dyDescent="0.25">
      <c r="A7476" s="148"/>
      <c r="B7476" s="148"/>
      <c r="C7476" s="148"/>
      <c r="D7476" s="148"/>
      <c r="E7476" s="141"/>
      <c r="F7476" s="141"/>
      <c r="G7476" s="141"/>
      <c r="H7476" s="141"/>
      <c r="I7476" s="141"/>
      <c r="J7476" s="141"/>
      <c r="K7476" s="141"/>
    </row>
    <row r="7477" spans="1:11" x14ac:dyDescent="0.25">
      <c r="A7477" s="148"/>
      <c r="B7477" s="148"/>
      <c r="C7477" s="148"/>
      <c r="D7477" s="148"/>
      <c r="E7477" s="141"/>
      <c r="F7477" s="141"/>
      <c r="G7477" s="141"/>
      <c r="H7477" s="141"/>
      <c r="I7477" s="141"/>
      <c r="J7477" s="141"/>
      <c r="K7477" s="141"/>
    </row>
    <row r="7478" spans="1:11" x14ac:dyDescent="0.25">
      <c r="A7478" s="148"/>
      <c r="B7478" s="148"/>
      <c r="C7478" s="148"/>
      <c r="D7478" s="148"/>
      <c r="E7478" s="141"/>
      <c r="F7478" s="141"/>
      <c r="G7478" s="141"/>
      <c r="H7478" s="141"/>
      <c r="I7478" s="141"/>
      <c r="J7478" s="141"/>
      <c r="K7478" s="141"/>
    </row>
    <row r="7479" spans="1:11" x14ac:dyDescent="0.25">
      <c r="A7479" s="148"/>
      <c r="B7479" s="148"/>
      <c r="C7479" s="148"/>
      <c r="D7479" s="148"/>
      <c r="E7479" s="141"/>
      <c r="F7479" s="141"/>
      <c r="G7479" s="141"/>
      <c r="H7479" s="141"/>
      <c r="I7479" s="141"/>
      <c r="J7479" s="141"/>
      <c r="K7479" s="141"/>
    </row>
    <row r="7480" spans="1:11" x14ac:dyDescent="0.25">
      <c r="A7480" s="148"/>
      <c r="B7480" s="148"/>
      <c r="C7480" s="148"/>
      <c r="D7480" s="148"/>
      <c r="E7480" s="141"/>
      <c r="F7480" s="141"/>
      <c r="G7480" s="141"/>
      <c r="H7480" s="141"/>
      <c r="I7480" s="141"/>
      <c r="J7480" s="141"/>
      <c r="K7480" s="141"/>
    </row>
    <row r="7481" spans="1:11" x14ac:dyDescent="0.25">
      <c r="A7481" s="148"/>
      <c r="B7481" s="148"/>
      <c r="C7481" s="148"/>
      <c r="D7481" s="148"/>
      <c r="E7481" s="141"/>
      <c r="F7481" s="141"/>
      <c r="G7481" s="141"/>
      <c r="H7481" s="141"/>
      <c r="I7481" s="141"/>
      <c r="J7481" s="141"/>
      <c r="K7481" s="141"/>
    </row>
    <row r="7482" spans="1:11" x14ac:dyDescent="0.25">
      <c r="A7482" s="148"/>
      <c r="B7482" s="148"/>
      <c r="C7482" s="148"/>
      <c r="D7482" s="148"/>
      <c r="E7482" s="141"/>
      <c r="F7482" s="141"/>
      <c r="G7482" s="141"/>
      <c r="H7482" s="141"/>
      <c r="I7482" s="141"/>
      <c r="J7482" s="141"/>
      <c r="K7482" s="141"/>
    </row>
    <row r="7483" spans="1:11" x14ac:dyDescent="0.25">
      <c r="A7483" s="148"/>
      <c r="B7483" s="148"/>
      <c r="C7483" s="148"/>
      <c r="D7483" s="148"/>
      <c r="E7483" s="141"/>
      <c r="F7483" s="141"/>
      <c r="G7483" s="141"/>
      <c r="H7483" s="141"/>
      <c r="I7483" s="141"/>
      <c r="J7483" s="141"/>
      <c r="K7483" s="141"/>
    </row>
    <row r="7484" spans="1:11" x14ac:dyDescent="0.25">
      <c r="A7484" s="148"/>
      <c r="B7484" s="148"/>
      <c r="C7484" s="148"/>
      <c r="D7484" s="148"/>
      <c r="E7484" s="141"/>
      <c r="F7484" s="141"/>
      <c r="G7484" s="141"/>
      <c r="H7484" s="141"/>
      <c r="I7484" s="141"/>
      <c r="J7484" s="141"/>
      <c r="K7484" s="141"/>
    </row>
    <row r="7485" spans="1:11" x14ac:dyDescent="0.25">
      <c r="A7485" s="148"/>
      <c r="B7485" s="148"/>
      <c r="C7485" s="148"/>
      <c r="D7485" s="148"/>
      <c r="E7485" s="141"/>
      <c r="F7485" s="141"/>
      <c r="G7485" s="141"/>
      <c r="H7485" s="141"/>
      <c r="I7485" s="141"/>
      <c r="J7485" s="141"/>
      <c r="K7485" s="141"/>
    </row>
    <row r="7486" spans="1:11" x14ac:dyDescent="0.25">
      <c r="A7486" s="148"/>
      <c r="B7486" s="148"/>
      <c r="C7486" s="148"/>
      <c r="D7486" s="148"/>
      <c r="E7486" s="141"/>
      <c r="F7486" s="141"/>
      <c r="G7486" s="141"/>
      <c r="H7486" s="141"/>
      <c r="I7486" s="141"/>
      <c r="J7486" s="141"/>
      <c r="K7486" s="141"/>
    </row>
    <row r="7487" spans="1:11" x14ac:dyDescent="0.25">
      <c r="A7487" s="148"/>
      <c r="B7487" s="148"/>
      <c r="C7487" s="148"/>
      <c r="D7487" s="148"/>
      <c r="E7487" s="141"/>
      <c r="F7487" s="141"/>
      <c r="G7487" s="141"/>
      <c r="H7487" s="141"/>
      <c r="I7487" s="141"/>
      <c r="J7487" s="141"/>
      <c r="K7487" s="141"/>
    </row>
    <row r="7488" spans="1:11" x14ac:dyDescent="0.25">
      <c r="A7488" s="148"/>
      <c r="B7488" s="148"/>
      <c r="C7488" s="148"/>
      <c r="D7488" s="148"/>
      <c r="E7488" s="141"/>
      <c r="F7488" s="141"/>
      <c r="G7488" s="141"/>
      <c r="H7488" s="141"/>
      <c r="I7488" s="141"/>
      <c r="J7488" s="141"/>
      <c r="K7488" s="141"/>
    </row>
    <row r="7489" spans="1:11" x14ac:dyDescent="0.25">
      <c r="A7489" s="148"/>
      <c r="B7489" s="148"/>
      <c r="C7489" s="148"/>
      <c r="D7489" s="148"/>
      <c r="E7489" s="141"/>
      <c r="F7489" s="141"/>
      <c r="G7489" s="141"/>
      <c r="H7489" s="141"/>
      <c r="I7489" s="141"/>
      <c r="J7489" s="141"/>
      <c r="K7489" s="141"/>
    </row>
    <row r="7490" spans="1:11" x14ac:dyDescent="0.25">
      <c r="A7490" s="148"/>
      <c r="B7490" s="148"/>
      <c r="C7490" s="148"/>
      <c r="D7490" s="148"/>
      <c r="E7490" s="141"/>
      <c r="F7490" s="141"/>
      <c r="G7490" s="141"/>
      <c r="H7490" s="141"/>
      <c r="I7490" s="141"/>
      <c r="J7490" s="141"/>
      <c r="K7490" s="141"/>
    </row>
    <row r="7491" spans="1:11" x14ac:dyDescent="0.25">
      <c r="A7491" s="148"/>
      <c r="B7491" s="148"/>
      <c r="C7491" s="148"/>
      <c r="D7491" s="148"/>
      <c r="E7491" s="141"/>
      <c r="F7491" s="141"/>
      <c r="G7491" s="141"/>
      <c r="H7491" s="141"/>
      <c r="I7491" s="141"/>
      <c r="J7491" s="141"/>
      <c r="K7491" s="141"/>
    </row>
    <row r="7492" spans="1:11" x14ac:dyDescent="0.25">
      <c r="A7492" s="148"/>
      <c r="B7492" s="148"/>
      <c r="C7492" s="148"/>
      <c r="D7492" s="148"/>
      <c r="E7492" s="141"/>
      <c r="F7492" s="141"/>
      <c r="G7492" s="141"/>
      <c r="H7492" s="141"/>
      <c r="I7492" s="141"/>
      <c r="J7492" s="141"/>
      <c r="K7492" s="141"/>
    </row>
    <row r="7493" spans="1:11" x14ac:dyDescent="0.25">
      <c r="A7493" s="148"/>
      <c r="B7493" s="148"/>
      <c r="C7493" s="148"/>
      <c r="D7493" s="148"/>
      <c r="E7493" s="141"/>
      <c r="F7493" s="141"/>
      <c r="G7493" s="141"/>
      <c r="H7493" s="141"/>
      <c r="I7493" s="141"/>
      <c r="J7493" s="141"/>
      <c r="K7493" s="141"/>
    </row>
    <row r="7494" spans="1:11" x14ac:dyDescent="0.25">
      <c r="A7494" s="148"/>
      <c r="B7494" s="148"/>
      <c r="C7494" s="148"/>
      <c r="D7494" s="148"/>
      <c r="E7494" s="141"/>
      <c r="F7494" s="141"/>
      <c r="G7494" s="141"/>
      <c r="H7494" s="141"/>
      <c r="I7494" s="141"/>
      <c r="J7494" s="141"/>
      <c r="K7494" s="141"/>
    </row>
    <row r="7495" spans="1:11" x14ac:dyDescent="0.25">
      <c r="A7495" s="148"/>
      <c r="B7495" s="148"/>
      <c r="C7495" s="148"/>
      <c r="D7495" s="148"/>
      <c r="E7495" s="141"/>
      <c r="F7495" s="141"/>
      <c r="G7495" s="141"/>
      <c r="H7495" s="141"/>
      <c r="I7495" s="141"/>
      <c r="J7495" s="141"/>
      <c r="K7495" s="141"/>
    </row>
    <row r="7496" spans="1:11" x14ac:dyDescent="0.25">
      <c r="A7496" s="148"/>
      <c r="B7496" s="148"/>
      <c r="C7496" s="148"/>
      <c r="D7496" s="148"/>
      <c r="E7496" s="141"/>
      <c r="F7496" s="141"/>
      <c r="G7496" s="141"/>
      <c r="H7496" s="141"/>
      <c r="I7496" s="141"/>
      <c r="J7496" s="141"/>
      <c r="K7496" s="141"/>
    </row>
    <row r="7497" spans="1:11" x14ac:dyDescent="0.25">
      <c r="A7497" s="148"/>
      <c r="B7497" s="148"/>
      <c r="C7497" s="148"/>
      <c r="D7497" s="148"/>
      <c r="E7497" s="141"/>
      <c r="F7497" s="141"/>
      <c r="G7497" s="141"/>
      <c r="H7497" s="141"/>
      <c r="I7497" s="141"/>
      <c r="J7497" s="141"/>
      <c r="K7497" s="141"/>
    </row>
    <row r="7498" spans="1:11" x14ac:dyDescent="0.25">
      <c r="A7498" s="148"/>
      <c r="B7498" s="148"/>
      <c r="C7498" s="148"/>
      <c r="D7498" s="148"/>
      <c r="E7498" s="141"/>
      <c r="F7498" s="141"/>
      <c r="G7498" s="141"/>
      <c r="H7498" s="141"/>
      <c r="I7498" s="141"/>
      <c r="J7498" s="141"/>
      <c r="K7498" s="141"/>
    </row>
    <row r="7499" spans="1:11" x14ac:dyDescent="0.25">
      <c r="A7499" s="148"/>
      <c r="B7499" s="148"/>
      <c r="C7499" s="148"/>
      <c r="D7499" s="148"/>
      <c r="E7499" s="141"/>
      <c r="F7499" s="141"/>
      <c r="G7499" s="141"/>
      <c r="H7499" s="141"/>
      <c r="I7499" s="141"/>
      <c r="J7499" s="141"/>
      <c r="K7499" s="141"/>
    </row>
    <row r="7500" spans="1:11" x14ac:dyDescent="0.25">
      <c r="A7500" s="148"/>
      <c r="B7500" s="148"/>
      <c r="C7500" s="148"/>
      <c r="D7500" s="148"/>
      <c r="E7500" s="141"/>
      <c r="F7500" s="141"/>
      <c r="G7500" s="141"/>
      <c r="H7500" s="141"/>
      <c r="I7500" s="141"/>
      <c r="J7500" s="141"/>
      <c r="K7500" s="141"/>
    </row>
    <row r="7501" spans="1:11" x14ac:dyDescent="0.25">
      <c r="A7501" s="148"/>
      <c r="B7501" s="148"/>
      <c r="C7501" s="148"/>
      <c r="D7501" s="148"/>
      <c r="E7501" s="141"/>
      <c r="F7501" s="141"/>
      <c r="G7501" s="141"/>
      <c r="H7501" s="141"/>
      <c r="I7501" s="141"/>
      <c r="J7501" s="141"/>
      <c r="K7501" s="141"/>
    </row>
    <row r="7502" spans="1:11" x14ac:dyDescent="0.25">
      <c r="A7502" s="148"/>
      <c r="B7502" s="148"/>
      <c r="C7502" s="148"/>
      <c r="D7502" s="148"/>
      <c r="E7502" s="141"/>
      <c r="F7502" s="141"/>
      <c r="G7502" s="141"/>
      <c r="H7502" s="141"/>
      <c r="I7502" s="141"/>
      <c r="J7502" s="141"/>
      <c r="K7502" s="141"/>
    </row>
    <row r="7503" spans="1:11" x14ac:dyDescent="0.25">
      <c r="A7503" s="148"/>
      <c r="B7503" s="148"/>
      <c r="C7503" s="148"/>
      <c r="D7503" s="148"/>
      <c r="E7503" s="141"/>
      <c r="F7503" s="141"/>
      <c r="G7503" s="141"/>
      <c r="H7503" s="141"/>
      <c r="I7503" s="141"/>
      <c r="J7503" s="141"/>
      <c r="K7503" s="141"/>
    </row>
    <row r="7504" spans="1:11" x14ac:dyDescent="0.25">
      <c r="A7504" s="148"/>
      <c r="B7504" s="148"/>
      <c r="C7504" s="148"/>
      <c r="D7504" s="148"/>
      <c r="E7504" s="141"/>
      <c r="F7504" s="141"/>
      <c r="G7504" s="141"/>
      <c r="H7504" s="141"/>
      <c r="I7504" s="141"/>
      <c r="J7504" s="141"/>
      <c r="K7504" s="141"/>
    </row>
    <row r="7505" spans="1:11" x14ac:dyDescent="0.25">
      <c r="A7505" s="148"/>
      <c r="B7505" s="148"/>
      <c r="C7505" s="148"/>
      <c r="D7505" s="148"/>
      <c r="E7505" s="141"/>
      <c r="F7505" s="141"/>
      <c r="G7505" s="141"/>
      <c r="H7505" s="141"/>
      <c r="I7505" s="141"/>
      <c r="J7505" s="141"/>
      <c r="K7505" s="141"/>
    </row>
    <row r="7506" spans="1:11" x14ac:dyDescent="0.25">
      <c r="A7506" s="148"/>
      <c r="B7506" s="148"/>
      <c r="C7506" s="148"/>
      <c r="D7506" s="148"/>
      <c r="E7506" s="141"/>
      <c r="F7506" s="141"/>
      <c r="G7506" s="141"/>
      <c r="H7506" s="141"/>
      <c r="I7506" s="141"/>
      <c r="J7506" s="141"/>
      <c r="K7506" s="141"/>
    </row>
    <row r="7507" spans="1:11" x14ac:dyDescent="0.25">
      <c r="A7507" s="148"/>
      <c r="B7507" s="148"/>
      <c r="C7507" s="148"/>
      <c r="D7507" s="148"/>
      <c r="E7507" s="141"/>
      <c r="F7507" s="141"/>
      <c r="G7507" s="141"/>
      <c r="H7507" s="141"/>
      <c r="I7507" s="141"/>
      <c r="J7507" s="141"/>
      <c r="K7507" s="141"/>
    </row>
    <row r="7508" spans="1:11" x14ac:dyDescent="0.25">
      <c r="A7508" s="148"/>
      <c r="B7508" s="148"/>
      <c r="C7508" s="148"/>
      <c r="D7508" s="148"/>
      <c r="E7508" s="141"/>
      <c r="F7508" s="141"/>
      <c r="G7508" s="141"/>
      <c r="H7508" s="141"/>
      <c r="I7508" s="141"/>
      <c r="J7508" s="141"/>
      <c r="K7508" s="141"/>
    </row>
    <row r="7509" spans="1:11" x14ac:dyDescent="0.25">
      <c r="A7509" s="148"/>
      <c r="B7509" s="148"/>
      <c r="C7509" s="148"/>
      <c r="D7509" s="148"/>
      <c r="E7509" s="141"/>
      <c r="F7509" s="141"/>
      <c r="G7509" s="141"/>
      <c r="H7509" s="141"/>
      <c r="I7509" s="141"/>
      <c r="J7509" s="141"/>
      <c r="K7509" s="141"/>
    </row>
    <row r="7510" spans="1:11" x14ac:dyDescent="0.25">
      <c r="A7510" s="148"/>
      <c r="B7510" s="148"/>
      <c r="C7510" s="148"/>
      <c r="D7510" s="148"/>
      <c r="E7510" s="141"/>
      <c r="F7510" s="141"/>
      <c r="G7510" s="141"/>
      <c r="H7510" s="141"/>
      <c r="I7510" s="141"/>
      <c r="J7510" s="141"/>
      <c r="K7510" s="141"/>
    </row>
    <row r="7511" spans="1:11" x14ac:dyDescent="0.25">
      <c r="A7511" s="148"/>
      <c r="B7511" s="148"/>
      <c r="C7511" s="148"/>
      <c r="D7511" s="148"/>
      <c r="E7511" s="141"/>
      <c r="F7511" s="141"/>
      <c r="G7511" s="141"/>
      <c r="H7511" s="141"/>
      <c r="I7511" s="141"/>
      <c r="J7511" s="141"/>
      <c r="K7511" s="141"/>
    </row>
    <row r="7512" spans="1:11" x14ac:dyDescent="0.25">
      <c r="A7512" s="148"/>
      <c r="B7512" s="148"/>
      <c r="C7512" s="148"/>
      <c r="D7512" s="148"/>
      <c r="E7512" s="141"/>
      <c r="F7512" s="141"/>
      <c r="G7512" s="141"/>
      <c r="H7512" s="141"/>
      <c r="I7512" s="141"/>
      <c r="J7512" s="141"/>
      <c r="K7512" s="141"/>
    </row>
    <row r="7513" spans="1:11" x14ac:dyDescent="0.25">
      <c r="A7513" s="148"/>
      <c r="B7513" s="148"/>
      <c r="C7513" s="148"/>
      <c r="D7513" s="148"/>
      <c r="E7513" s="141"/>
      <c r="F7513" s="141"/>
      <c r="G7513" s="141"/>
      <c r="H7513" s="141"/>
      <c r="I7513" s="141"/>
      <c r="J7513" s="141"/>
      <c r="K7513" s="141"/>
    </row>
    <row r="7514" spans="1:11" x14ac:dyDescent="0.25">
      <c r="A7514" s="148"/>
      <c r="B7514" s="148"/>
      <c r="C7514" s="148"/>
      <c r="D7514" s="148"/>
      <c r="E7514" s="141"/>
      <c r="F7514" s="141"/>
      <c r="G7514" s="141"/>
      <c r="H7514" s="141"/>
      <c r="I7514" s="141"/>
      <c r="J7514" s="141"/>
      <c r="K7514" s="141"/>
    </row>
    <row r="7515" spans="1:11" x14ac:dyDescent="0.25">
      <c r="A7515" s="148"/>
      <c r="B7515" s="148"/>
      <c r="C7515" s="148"/>
      <c r="D7515" s="148"/>
      <c r="E7515" s="141"/>
      <c r="F7515" s="141"/>
      <c r="G7515" s="141"/>
      <c r="H7515" s="141"/>
      <c r="I7515" s="141"/>
      <c r="J7515" s="141"/>
      <c r="K7515" s="141"/>
    </row>
    <row r="7516" spans="1:11" x14ac:dyDescent="0.25">
      <c r="A7516" s="148"/>
      <c r="B7516" s="148"/>
      <c r="C7516" s="148"/>
      <c r="D7516" s="148"/>
      <c r="E7516" s="141"/>
      <c r="F7516" s="141"/>
      <c r="G7516" s="141"/>
      <c r="H7516" s="141"/>
      <c r="I7516" s="141"/>
      <c r="J7516" s="141"/>
      <c r="K7516" s="141"/>
    </row>
    <row r="7517" spans="1:11" x14ac:dyDescent="0.25">
      <c r="A7517" s="148"/>
      <c r="B7517" s="148"/>
      <c r="C7517" s="148"/>
      <c r="D7517" s="148"/>
      <c r="E7517" s="141"/>
      <c r="F7517" s="141"/>
      <c r="G7517" s="141"/>
      <c r="H7517" s="141"/>
      <c r="I7517" s="141"/>
      <c r="J7517" s="141"/>
      <c r="K7517" s="141"/>
    </row>
    <row r="7518" spans="1:11" x14ac:dyDescent="0.25">
      <c r="A7518" s="148"/>
      <c r="B7518" s="148"/>
      <c r="C7518" s="148"/>
      <c r="D7518" s="148"/>
      <c r="E7518" s="141"/>
      <c r="F7518" s="141"/>
      <c r="G7518" s="141"/>
      <c r="H7518" s="141"/>
      <c r="I7518" s="141"/>
      <c r="J7518" s="141"/>
      <c r="K7518" s="141"/>
    </row>
    <row r="7519" spans="1:11" x14ac:dyDescent="0.25">
      <c r="A7519" s="148"/>
      <c r="B7519" s="148"/>
      <c r="C7519" s="148"/>
      <c r="D7519" s="148"/>
      <c r="E7519" s="141"/>
      <c r="F7519" s="141"/>
      <c r="G7519" s="141"/>
      <c r="H7519" s="141"/>
      <c r="I7519" s="141"/>
      <c r="J7519" s="141"/>
      <c r="K7519" s="141"/>
    </row>
    <row r="7520" spans="1:11" x14ac:dyDescent="0.25">
      <c r="A7520" s="148"/>
      <c r="B7520" s="148"/>
      <c r="C7520" s="148"/>
      <c r="D7520" s="148"/>
      <c r="E7520" s="141"/>
      <c r="F7520" s="141"/>
      <c r="G7520" s="141"/>
      <c r="H7520" s="141"/>
      <c r="I7520" s="141"/>
      <c r="J7520" s="141"/>
      <c r="K7520" s="141"/>
    </row>
    <row r="7521" spans="1:11" x14ac:dyDescent="0.25">
      <c r="A7521" s="148"/>
      <c r="B7521" s="148"/>
      <c r="C7521" s="148"/>
      <c r="D7521" s="148"/>
      <c r="E7521" s="141"/>
      <c r="F7521" s="141"/>
      <c r="G7521" s="141"/>
      <c r="H7521" s="141"/>
      <c r="I7521" s="141"/>
      <c r="J7521" s="141"/>
      <c r="K7521" s="141"/>
    </row>
    <row r="7522" spans="1:11" x14ac:dyDescent="0.25">
      <c r="A7522" s="148"/>
      <c r="B7522" s="148"/>
      <c r="C7522" s="148"/>
      <c r="D7522" s="148"/>
      <c r="E7522" s="141"/>
      <c r="F7522" s="141"/>
      <c r="G7522" s="141"/>
      <c r="H7522" s="141"/>
      <c r="I7522" s="141"/>
      <c r="J7522" s="141"/>
      <c r="K7522" s="141"/>
    </row>
    <row r="7523" spans="1:11" x14ac:dyDescent="0.25">
      <c r="A7523" s="148"/>
      <c r="B7523" s="148"/>
      <c r="C7523" s="148"/>
      <c r="D7523" s="148"/>
      <c r="E7523" s="141"/>
      <c r="F7523" s="141"/>
      <c r="G7523" s="141"/>
      <c r="H7523" s="141"/>
      <c r="I7523" s="141"/>
      <c r="J7523" s="141"/>
      <c r="K7523" s="141"/>
    </row>
    <row r="7524" spans="1:11" x14ac:dyDescent="0.25">
      <c r="A7524" s="148"/>
      <c r="B7524" s="148"/>
      <c r="C7524" s="148"/>
      <c r="D7524" s="148"/>
      <c r="E7524" s="141"/>
      <c r="F7524" s="141"/>
      <c r="G7524" s="141"/>
      <c r="H7524" s="141"/>
      <c r="I7524" s="141"/>
      <c r="J7524" s="141"/>
      <c r="K7524" s="141"/>
    </row>
    <row r="7525" spans="1:11" x14ac:dyDescent="0.25">
      <c r="A7525" s="148"/>
      <c r="B7525" s="148"/>
      <c r="C7525" s="148"/>
      <c r="D7525" s="148"/>
      <c r="E7525" s="141"/>
      <c r="F7525" s="141"/>
      <c r="G7525" s="141"/>
      <c r="H7525" s="141"/>
      <c r="I7525" s="141"/>
      <c r="J7525" s="141"/>
      <c r="K7525" s="141"/>
    </row>
    <row r="7526" spans="1:11" x14ac:dyDescent="0.25">
      <c r="A7526" s="148"/>
      <c r="B7526" s="148"/>
      <c r="C7526" s="148"/>
      <c r="D7526" s="148"/>
      <c r="E7526" s="141"/>
      <c r="F7526" s="141"/>
      <c r="G7526" s="141"/>
      <c r="H7526" s="141"/>
      <c r="I7526" s="141"/>
      <c r="J7526" s="141"/>
      <c r="K7526" s="141"/>
    </row>
    <row r="7527" spans="1:11" x14ac:dyDescent="0.25">
      <c r="A7527" s="148"/>
      <c r="B7527" s="148"/>
      <c r="C7527" s="148"/>
      <c r="D7527" s="148"/>
      <c r="E7527" s="141"/>
      <c r="F7527" s="141"/>
      <c r="G7527" s="141"/>
      <c r="H7527" s="141"/>
      <c r="I7527" s="141"/>
      <c r="J7527" s="141"/>
      <c r="K7527" s="141"/>
    </row>
    <row r="7528" spans="1:11" x14ac:dyDescent="0.25">
      <c r="A7528" s="148"/>
      <c r="B7528" s="148"/>
      <c r="C7528" s="148"/>
      <c r="D7528" s="148"/>
      <c r="E7528" s="141"/>
      <c r="F7528" s="141"/>
      <c r="G7528" s="141"/>
      <c r="H7528" s="141"/>
      <c r="I7528" s="141"/>
      <c r="J7528" s="141"/>
      <c r="K7528" s="141"/>
    </row>
    <row r="7529" spans="1:11" x14ac:dyDescent="0.25">
      <c r="A7529" s="148"/>
      <c r="B7529" s="148"/>
      <c r="C7529" s="148"/>
      <c r="D7529" s="148"/>
      <c r="E7529" s="141"/>
      <c r="F7529" s="141"/>
      <c r="G7529" s="141"/>
      <c r="H7529" s="141"/>
      <c r="I7529" s="141"/>
      <c r="J7529" s="141"/>
      <c r="K7529" s="141"/>
    </row>
    <row r="7530" spans="1:11" x14ac:dyDescent="0.25">
      <c r="A7530" s="148"/>
      <c r="B7530" s="148"/>
      <c r="C7530" s="148"/>
      <c r="D7530" s="148"/>
      <c r="E7530" s="141"/>
      <c r="F7530" s="141"/>
      <c r="G7530" s="141"/>
      <c r="H7530" s="141"/>
      <c r="I7530" s="141"/>
      <c r="J7530" s="141"/>
      <c r="K7530" s="141"/>
    </row>
    <row r="7531" spans="1:11" x14ac:dyDescent="0.25">
      <c r="A7531" s="148"/>
      <c r="B7531" s="148"/>
      <c r="C7531" s="148"/>
      <c r="D7531" s="148"/>
      <c r="E7531" s="141"/>
      <c r="F7531" s="141"/>
      <c r="G7531" s="141"/>
      <c r="H7531" s="141"/>
      <c r="I7531" s="141"/>
      <c r="J7531" s="141"/>
      <c r="K7531" s="141"/>
    </row>
    <row r="7532" spans="1:11" x14ac:dyDescent="0.25">
      <c r="A7532" s="148"/>
      <c r="B7532" s="148"/>
      <c r="C7532" s="148"/>
      <c r="D7532" s="148"/>
      <c r="E7532" s="141"/>
      <c r="F7532" s="141"/>
      <c r="G7532" s="141"/>
      <c r="H7532" s="141"/>
      <c r="I7532" s="141"/>
      <c r="J7532" s="141"/>
      <c r="K7532" s="141"/>
    </row>
    <row r="7533" spans="1:11" x14ac:dyDescent="0.25">
      <c r="A7533" s="148"/>
      <c r="B7533" s="148"/>
      <c r="C7533" s="148"/>
      <c r="D7533" s="148"/>
      <c r="E7533" s="141"/>
      <c r="F7533" s="141"/>
      <c r="G7533" s="141"/>
      <c r="H7533" s="141"/>
      <c r="I7533" s="141"/>
      <c r="J7533" s="141"/>
      <c r="K7533" s="141"/>
    </row>
    <row r="7534" spans="1:11" x14ac:dyDescent="0.25">
      <c r="A7534" s="148"/>
      <c r="B7534" s="148"/>
      <c r="C7534" s="148"/>
      <c r="D7534" s="148"/>
      <c r="E7534" s="141"/>
      <c r="F7534" s="141"/>
      <c r="G7534" s="141"/>
      <c r="H7534" s="141"/>
      <c r="I7534" s="141"/>
      <c r="J7534" s="141"/>
      <c r="K7534" s="141"/>
    </row>
    <row r="7535" spans="1:11" x14ac:dyDescent="0.25">
      <c r="A7535" s="148"/>
      <c r="B7535" s="148"/>
      <c r="C7535" s="148"/>
      <c r="D7535" s="148"/>
      <c r="E7535" s="141"/>
      <c r="F7535" s="141"/>
      <c r="G7535" s="141"/>
      <c r="H7535" s="141"/>
      <c r="I7535" s="141"/>
      <c r="J7535" s="141"/>
      <c r="K7535" s="141"/>
    </row>
    <row r="7536" spans="1:11" x14ac:dyDescent="0.25">
      <c r="A7536" s="148"/>
      <c r="B7536" s="148"/>
      <c r="C7536" s="148"/>
      <c r="D7536" s="148"/>
      <c r="E7536" s="141"/>
      <c r="F7536" s="141"/>
      <c r="G7536" s="141"/>
      <c r="H7536" s="141"/>
      <c r="I7536" s="141"/>
      <c r="J7536" s="141"/>
      <c r="K7536" s="141"/>
    </row>
    <row r="7537" spans="1:11" x14ac:dyDescent="0.25">
      <c r="A7537" s="148"/>
      <c r="B7537" s="148"/>
      <c r="C7537" s="148"/>
      <c r="D7537" s="148"/>
      <c r="E7537" s="141"/>
      <c r="F7537" s="141"/>
      <c r="G7537" s="141"/>
      <c r="H7537" s="141"/>
      <c r="I7537" s="141"/>
      <c r="J7537" s="141"/>
      <c r="K7537" s="141"/>
    </row>
    <row r="7538" spans="1:11" x14ac:dyDescent="0.25">
      <c r="A7538" s="148"/>
      <c r="B7538" s="148"/>
      <c r="C7538" s="148"/>
      <c r="D7538" s="148"/>
      <c r="E7538" s="141"/>
      <c r="F7538" s="141"/>
      <c r="G7538" s="141"/>
      <c r="H7538" s="141"/>
      <c r="I7538" s="141"/>
      <c r="J7538" s="141"/>
      <c r="K7538" s="141"/>
    </row>
    <row r="7539" spans="1:11" x14ac:dyDescent="0.25">
      <c r="A7539" s="148"/>
      <c r="B7539" s="148"/>
      <c r="C7539" s="148"/>
      <c r="D7539" s="148"/>
      <c r="E7539" s="141"/>
      <c r="F7539" s="141"/>
      <c r="G7539" s="141"/>
      <c r="H7539" s="141"/>
      <c r="I7539" s="141"/>
      <c r="J7539" s="141"/>
      <c r="K7539" s="141"/>
    </row>
    <row r="7540" spans="1:11" x14ac:dyDescent="0.25">
      <c r="A7540" s="148"/>
      <c r="B7540" s="148"/>
      <c r="C7540" s="148"/>
      <c r="D7540" s="148"/>
      <c r="E7540" s="141"/>
      <c r="F7540" s="141"/>
      <c r="G7540" s="141"/>
      <c r="H7540" s="141"/>
      <c r="I7540" s="141"/>
      <c r="J7540" s="141"/>
      <c r="K7540" s="141"/>
    </row>
    <row r="7541" spans="1:11" x14ac:dyDescent="0.25">
      <c r="A7541" s="148"/>
      <c r="B7541" s="148"/>
      <c r="C7541" s="148"/>
      <c r="D7541" s="148"/>
      <c r="E7541" s="141"/>
      <c r="F7541" s="141"/>
      <c r="G7541" s="141"/>
      <c r="H7541" s="141"/>
      <c r="I7541" s="141"/>
      <c r="J7541" s="141"/>
      <c r="K7541" s="141"/>
    </row>
    <row r="7542" spans="1:11" x14ac:dyDescent="0.25">
      <c r="A7542" s="148"/>
      <c r="B7542" s="148"/>
      <c r="C7542" s="148"/>
      <c r="D7542" s="148"/>
      <c r="E7542" s="141"/>
      <c r="F7542" s="141"/>
      <c r="G7542" s="141"/>
      <c r="H7542" s="141"/>
      <c r="I7542" s="141"/>
      <c r="J7542" s="141"/>
      <c r="K7542" s="141"/>
    </row>
    <row r="7543" spans="1:11" x14ac:dyDescent="0.25">
      <c r="A7543" s="148"/>
      <c r="B7543" s="148"/>
      <c r="C7543" s="148"/>
      <c r="D7543" s="148"/>
      <c r="E7543" s="141"/>
      <c r="F7543" s="141"/>
      <c r="G7543" s="141"/>
      <c r="H7543" s="141"/>
      <c r="I7543" s="141"/>
      <c r="J7543" s="141"/>
      <c r="K7543" s="141"/>
    </row>
    <row r="7544" spans="1:11" x14ac:dyDescent="0.25">
      <c r="A7544" s="148"/>
      <c r="B7544" s="148"/>
      <c r="C7544" s="148"/>
      <c r="D7544" s="148"/>
      <c r="E7544" s="141"/>
      <c r="F7544" s="141"/>
      <c r="G7544" s="141"/>
      <c r="H7544" s="141"/>
      <c r="I7544" s="141"/>
      <c r="J7544" s="141"/>
      <c r="K7544" s="141"/>
    </row>
    <row r="7545" spans="1:11" x14ac:dyDescent="0.25">
      <c r="A7545" s="148"/>
      <c r="B7545" s="148"/>
      <c r="C7545" s="148"/>
      <c r="D7545" s="148"/>
      <c r="E7545" s="141"/>
      <c r="F7545" s="141"/>
      <c r="G7545" s="141"/>
      <c r="H7545" s="141"/>
      <c r="I7545" s="141"/>
      <c r="J7545" s="141"/>
      <c r="K7545" s="141"/>
    </row>
    <row r="7546" spans="1:11" x14ac:dyDescent="0.25">
      <c r="A7546" s="148"/>
      <c r="B7546" s="148"/>
      <c r="C7546" s="148"/>
      <c r="D7546" s="148"/>
      <c r="E7546" s="141"/>
      <c r="F7546" s="141"/>
      <c r="G7546" s="141"/>
      <c r="H7546" s="141"/>
      <c r="I7546" s="141"/>
      <c r="J7546" s="141"/>
      <c r="K7546" s="141"/>
    </row>
    <row r="7547" spans="1:11" x14ac:dyDescent="0.25">
      <c r="A7547" s="148"/>
      <c r="B7547" s="148"/>
      <c r="C7547" s="148"/>
      <c r="D7547" s="148"/>
      <c r="E7547" s="141"/>
      <c r="F7547" s="141"/>
      <c r="G7547" s="141"/>
      <c r="H7547" s="141"/>
      <c r="I7547" s="141"/>
      <c r="J7547" s="141"/>
      <c r="K7547" s="141"/>
    </row>
    <row r="7548" spans="1:11" x14ac:dyDescent="0.25">
      <c r="A7548" s="148"/>
      <c r="B7548" s="148"/>
      <c r="C7548" s="148"/>
      <c r="D7548" s="148"/>
      <c r="E7548" s="141"/>
      <c r="F7548" s="141"/>
      <c r="G7548" s="141"/>
      <c r="H7548" s="141"/>
      <c r="I7548" s="141"/>
      <c r="J7548" s="141"/>
      <c r="K7548" s="141"/>
    </row>
    <row r="7549" spans="1:11" x14ac:dyDescent="0.25">
      <c r="A7549" s="148"/>
      <c r="B7549" s="148"/>
      <c r="C7549" s="148"/>
      <c r="D7549" s="148"/>
      <c r="E7549" s="141"/>
      <c r="F7549" s="141"/>
      <c r="G7549" s="141"/>
      <c r="H7549" s="141"/>
      <c r="I7549" s="141"/>
      <c r="J7549" s="141"/>
      <c r="K7549" s="141"/>
    </row>
    <row r="7550" spans="1:11" x14ac:dyDescent="0.25">
      <c r="A7550" s="148"/>
      <c r="B7550" s="148"/>
      <c r="C7550" s="148"/>
      <c r="D7550" s="148"/>
      <c r="E7550" s="141"/>
      <c r="F7550" s="141"/>
      <c r="G7550" s="141"/>
      <c r="H7550" s="141"/>
      <c r="I7550" s="141"/>
      <c r="J7550" s="141"/>
      <c r="K7550" s="141"/>
    </row>
    <row r="7551" spans="1:11" x14ac:dyDescent="0.25">
      <c r="A7551" s="148"/>
      <c r="B7551" s="148"/>
      <c r="C7551" s="148"/>
      <c r="D7551" s="148"/>
      <c r="E7551" s="141"/>
      <c r="F7551" s="141"/>
      <c r="G7551" s="141"/>
      <c r="H7551" s="141"/>
      <c r="I7551" s="141"/>
      <c r="J7551" s="141"/>
      <c r="K7551" s="141"/>
    </row>
    <row r="7552" spans="1:11" x14ac:dyDescent="0.25">
      <c r="A7552" s="148"/>
      <c r="B7552" s="148"/>
      <c r="C7552" s="148"/>
      <c r="D7552" s="148"/>
      <c r="E7552" s="141"/>
      <c r="F7552" s="141"/>
      <c r="G7552" s="141"/>
      <c r="H7552" s="141"/>
      <c r="I7552" s="141"/>
      <c r="J7552" s="141"/>
      <c r="K7552" s="141"/>
    </row>
    <row r="7553" spans="1:11" x14ac:dyDescent="0.25">
      <c r="A7553" s="148"/>
      <c r="B7553" s="148"/>
      <c r="C7553" s="148"/>
      <c r="D7553" s="148"/>
      <c r="E7553" s="141"/>
      <c r="F7553" s="141"/>
      <c r="G7553" s="141"/>
      <c r="H7553" s="141"/>
      <c r="I7553" s="141"/>
      <c r="J7553" s="141"/>
      <c r="K7553" s="141"/>
    </row>
    <row r="7554" spans="1:11" x14ac:dyDescent="0.25">
      <c r="A7554" s="148"/>
      <c r="B7554" s="148"/>
      <c r="C7554" s="148"/>
      <c r="D7554" s="148"/>
      <c r="E7554" s="141"/>
      <c r="F7554" s="141"/>
      <c r="G7554" s="141"/>
      <c r="H7554" s="141"/>
      <c r="I7554" s="141"/>
      <c r="J7554" s="141"/>
      <c r="K7554" s="141"/>
    </row>
    <row r="7555" spans="1:11" x14ac:dyDescent="0.25">
      <c r="A7555" s="148"/>
      <c r="B7555" s="148"/>
      <c r="C7555" s="148"/>
      <c r="D7555" s="148"/>
      <c r="E7555" s="141"/>
      <c r="F7555" s="141"/>
      <c r="G7555" s="141"/>
      <c r="H7555" s="141"/>
      <c r="I7555" s="141"/>
      <c r="J7555" s="141"/>
      <c r="K7555" s="141"/>
    </row>
    <row r="7556" spans="1:11" x14ac:dyDescent="0.25">
      <c r="A7556" s="148"/>
      <c r="B7556" s="148"/>
      <c r="C7556" s="148"/>
      <c r="D7556" s="148"/>
      <c r="E7556" s="141"/>
      <c r="F7556" s="141"/>
      <c r="G7556" s="141"/>
      <c r="H7556" s="141"/>
      <c r="I7556" s="141"/>
      <c r="J7556" s="141"/>
      <c r="K7556" s="141"/>
    </row>
    <row r="7557" spans="1:11" x14ac:dyDescent="0.25">
      <c r="A7557" s="148"/>
      <c r="B7557" s="148"/>
      <c r="C7557" s="148"/>
      <c r="D7557" s="148"/>
      <c r="E7557" s="141"/>
      <c r="F7557" s="141"/>
      <c r="G7557" s="141"/>
      <c r="H7557" s="141"/>
      <c r="I7557" s="141"/>
      <c r="J7557" s="141"/>
      <c r="K7557" s="141"/>
    </row>
    <row r="7558" spans="1:11" x14ac:dyDescent="0.25">
      <c r="A7558" s="148"/>
      <c r="B7558" s="148"/>
      <c r="C7558" s="148"/>
      <c r="D7558" s="148"/>
      <c r="E7558" s="141"/>
      <c r="F7558" s="141"/>
      <c r="G7558" s="141"/>
      <c r="H7558" s="141"/>
      <c r="I7558" s="141"/>
      <c r="J7558" s="141"/>
      <c r="K7558" s="141"/>
    </row>
    <row r="7559" spans="1:11" x14ac:dyDescent="0.25">
      <c r="A7559" s="148"/>
      <c r="B7559" s="148"/>
      <c r="C7559" s="148"/>
      <c r="D7559" s="148"/>
      <c r="E7559" s="141"/>
      <c r="F7559" s="141"/>
      <c r="G7559" s="141"/>
      <c r="H7559" s="141"/>
      <c r="I7559" s="141"/>
      <c r="J7559" s="141"/>
      <c r="K7559" s="141"/>
    </row>
    <row r="7560" spans="1:11" x14ac:dyDescent="0.25">
      <c r="A7560" s="148"/>
      <c r="B7560" s="148"/>
      <c r="C7560" s="148"/>
      <c r="D7560" s="148"/>
      <c r="E7560" s="141"/>
      <c r="F7560" s="141"/>
      <c r="G7560" s="141"/>
      <c r="H7560" s="141"/>
      <c r="I7560" s="141"/>
      <c r="J7560" s="141"/>
      <c r="K7560" s="141"/>
    </row>
    <row r="7561" spans="1:11" x14ac:dyDescent="0.25">
      <c r="A7561" s="148"/>
      <c r="B7561" s="148"/>
      <c r="C7561" s="148"/>
      <c r="D7561" s="148"/>
      <c r="E7561" s="141"/>
      <c r="F7561" s="141"/>
      <c r="G7561" s="141"/>
      <c r="H7561" s="141"/>
      <c r="I7561" s="141"/>
      <c r="J7561" s="141"/>
      <c r="K7561" s="141"/>
    </row>
    <row r="7562" spans="1:11" x14ac:dyDescent="0.25">
      <c r="A7562" s="148"/>
      <c r="B7562" s="148"/>
      <c r="C7562" s="148"/>
      <c r="D7562" s="148"/>
      <c r="E7562" s="141"/>
      <c r="F7562" s="141"/>
      <c r="G7562" s="141"/>
      <c r="H7562" s="141"/>
      <c r="I7562" s="141"/>
      <c r="J7562" s="141"/>
      <c r="K7562" s="141"/>
    </row>
    <row r="7563" spans="1:11" x14ac:dyDescent="0.25">
      <c r="A7563" s="148"/>
      <c r="B7563" s="148"/>
      <c r="C7563" s="148"/>
      <c r="D7563" s="148"/>
      <c r="E7563" s="141"/>
      <c r="F7563" s="141"/>
      <c r="G7563" s="141"/>
      <c r="H7563" s="141"/>
      <c r="I7563" s="141"/>
      <c r="J7563" s="141"/>
      <c r="K7563" s="141"/>
    </row>
    <row r="7564" spans="1:11" x14ac:dyDescent="0.25">
      <c r="A7564" s="148"/>
      <c r="B7564" s="148"/>
      <c r="C7564" s="148"/>
      <c r="D7564" s="148"/>
      <c r="E7564" s="141"/>
      <c r="F7564" s="141"/>
      <c r="G7564" s="141"/>
      <c r="H7564" s="141"/>
      <c r="I7564" s="141"/>
      <c r="J7564" s="141"/>
      <c r="K7564" s="141"/>
    </row>
    <row r="7565" spans="1:11" x14ac:dyDescent="0.25">
      <c r="A7565" s="148"/>
      <c r="B7565" s="148"/>
      <c r="C7565" s="148"/>
      <c r="D7565" s="148"/>
      <c r="E7565" s="141"/>
      <c r="F7565" s="141"/>
      <c r="G7565" s="141"/>
      <c r="H7565" s="141"/>
      <c r="I7565" s="141"/>
      <c r="J7565" s="141"/>
      <c r="K7565" s="141"/>
    </row>
    <row r="7566" spans="1:11" x14ac:dyDescent="0.25">
      <c r="A7566" s="148"/>
      <c r="B7566" s="148"/>
      <c r="C7566" s="148"/>
      <c r="D7566" s="148"/>
      <c r="E7566" s="141"/>
      <c r="F7566" s="141"/>
      <c r="G7566" s="141"/>
      <c r="H7566" s="141"/>
      <c r="I7566" s="141"/>
      <c r="J7566" s="141"/>
      <c r="K7566" s="141"/>
    </row>
    <row r="7567" spans="1:11" x14ac:dyDescent="0.25">
      <c r="A7567" s="148"/>
      <c r="B7567" s="148"/>
      <c r="C7567" s="148"/>
      <c r="D7567" s="148"/>
      <c r="E7567" s="141"/>
      <c r="F7567" s="141"/>
      <c r="G7567" s="141"/>
      <c r="H7567" s="141"/>
      <c r="I7567" s="141"/>
      <c r="J7567" s="141"/>
      <c r="K7567" s="141"/>
    </row>
    <row r="7568" spans="1:11" x14ac:dyDescent="0.25">
      <c r="A7568" s="148"/>
      <c r="B7568" s="148"/>
      <c r="C7568" s="148"/>
      <c r="D7568" s="148"/>
      <c r="E7568" s="141"/>
      <c r="F7568" s="141"/>
      <c r="G7568" s="141"/>
      <c r="H7568" s="141"/>
      <c r="I7568" s="141"/>
      <c r="J7568" s="141"/>
      <c r="K7568" s="141"/>
    </row>
    <row r="7569" spans="1:11" x14ac:dyDescent="0.25">
      <c r="A7569" s="148"/>
      <c r="B7569" s="148"/>
      <c r="C7569" s="148"/>
      <c r="D7569" s="148"/>
      <c r="E7569" s="141"/>
      <c r="F7569" s="141"/>
      <c r="G7569" s="141"/>
      <c r="H7569" s="141"/>
      <c r="I7569" s="141"/>
      <c r="J7569" s="141"/>
      <c r="K7569" s="141"/>
    </row>
    <row r="7570" spans="1:11" x14ac:dyDescent="0.25">
      <c r="A7570" s="148"/>
      <c r="B7570" s="148"/>
      <c r="C7570" s="148"/>
      <c r="D7570" s="148"/>
      <c r="E7570" s="141"/>
      <c r="F7570" s="141"/>
      <c r="G7570" s="141"/>
      <c r="H7570" s="141"/>
      <c r="I7570" s="141"/>
      <c r="J7570" s="141"/>
      <c r="K7570" s="141"/>
    </row>
    <row r="7571" spans="1:11" x14ac:dyDescent="0.25">
      <c r="A7571" s="148"/>
      <c r="B7571" s="148"/>
      <c r="C7571" s="148"/>
      <c r="D7571" s="148"/>
      <c r="E7571" s="141"/>
      <c r="F7571" s="141"/>
      <c r="G7571" s="141"/>
      <c r="H7571" s="141"/>
      <c r="I7571" s="141"/>
      <c r="J7571" s="141"/>
      <c r="K7571" s="141"/>
    </row>
    <row r="7572" spans="1:11" x14ac:dyDescent="0.25">
      <c r="A7572" s="148"/>
      <c r="B7572" s="148"/>
      <c r="C7572" s="148"/>
      <c r="D7572" s="148"/>
      <c r="E7572" s="141"/>
      <c r="F7572" s="141"/>
      <c r="G7572" s="141"/>
      <c r="H7572" s="141"/>
      <c r="I7572" s="141"/>
      <c r="J7572" s="141"/>
      <c r="K7572" s="141"/>
    </row>
    <row r="7573" spans="1:11" x14ac:dyDescent="0.25">
      <c r="A7573" s="148"/>
      <c r="B7573" s="148"/>
      <c r="C7573" s="148"/>
      <c r="D7573" s="148"/>
      <c r="E7573" s="141"/>
      <c r="F7573" s="141"/>
      <c r="G7573" s="141"/>
      <c r="H7573" s="141"/>
      <c r="I7573" s="141"/>
      <c r="J7573" s="141"/>
      <c r="K7573" s="141"/>
    </row>
    <row r="7574" spans="1:11" x14ac:dyDescent="0.25">
      <c r="A7574" s="148"/>
      <c r="B7574" s="148"/>
      <c r="C7574" s="148"/>
      <c r="D7574" s="148"/>
      <c r="E7574" s="141"/>
      <c r="F7574" s="141"/>
      <c r="G7574" s="141"/>
      <c r="H7574" s="141"/>
      <c r="I7574" s="141"/>
      <c r="J7574" s="141"/>
      <c r="K7574" s="141"/>
    </row>
    <row r="7575" spans="1:11" x14ac:dyDescent="0.25">
      <c r="A7575" s="148"/>
      <c r="B7575" s="148"/>
      <c r="C7575" s="148"/>
      <c r="D7575" s="148"/>
      <c r="E7575" s="141"/>
      <c r="F7575" s="141"/>
      <c r="G7575" s="141"/>
      <c r="H7575" s="141"/>
      <c r="I7575" s="141"/>
      <c r="J7575" s="141"/>
      <c r="K7575" s="141"/>
    </row>
    <row r="7576" spans="1:11" x14ac:dyDescent="0.25">
      <c r="A7576" s="148"/>
      <c r="B7576" s="148"/>
      <c r="C7576" s="148"/>
      <c r="D7576" s="148"/>
      <c r="E7576" s="141"/>
      <c r="F7576" s="141"/>
      <c r="G7576" s="141"/>
      <c r="H7576" s="141"/>
      <c r="I7576" s="141"/>
      <c r="J7576" s="141"/>
      <c r="K7576" s="141"/>
    </row>
    <row r="7577" spans="1:11" x14ac:dyDescent="0.25">
      <c r="A7577" s="148"/>
      <c r="B7577" s="148"/>
      <c r="C7577" s="148"/>
      <c r="D7577" s="148"/>
      <c r="E7577" s="141"/>
      <c r="F7577" s="141"/>
      <c r="G7577" s="141"/>
      <c r="H7577" s="141"/>
      <c r="I7577" s="141"/>
      <c r="J7577" s="141"/>
      <c r="K7577" s="141"/>
    </row>
    <row r="7578" spans="1:11" x14ac:dyDescent="0.25">
      <c r="A7578" s="148"/>
      <c r="B7578" s="148"/>
      <c r="C7578" s="148"/>
      <c r="D7578" s="148"/>
      <c r="E7578" s="141"/>
      <c r="F7578" s="141"/>
      <c r="G7578" s="141"/>
      <c r="H7578" s="141"/>
      <c r="I7578" s="141"/>
      <c r="J7578" s="141"/>
      <c r="K7578" s="141"/>
    </row>
    <row r="7579" spans="1:11" x14ac:dyDescent="0.25">
      <c r="A7579" s="148"/>
      <c r="B7579" s="148"/>
      <c r="C7579" s="148"/>
      <c r="D7579" s="148"/>
      <c r="E7579" s="141"/>
      <c r="F7579" s="141"/>
      <c r="G7579" s="141"/>
      <c r="H7579" s="141"/>
      <c r="I7579" s="141"/>
      <c r="J7579" s="141"/>
      <c r="K7579" s="141"/>
    </row>
    <row r="7580" spans="1:11" x14ac:dyDescent="0.25">
      <c r="A7580" s="148"/>
      <c r="B7580" s="148"/>
      <c r="C7580" s="148"/>
      <c r="D7580" s="148"/>
      <c r="E7580" s="141"/>
      <c r="F7580" s="141"/>
      <c r="G7580" s="141"/>
      <c r="H7580" s="141"/>
      <c r="I7580" s="141"/>
      <c r="J7580" s="141"/>
      <c r="K7580" s="141"/>
    </row>
    <row r="7581" spans="1:11" x14ac:dyDescent="0.25">
      <c r="A7581" s="148"/>
      <c r="B7581" s="148"/>
      <c r="C7581" s="148"/>
      <c r="D7581" s="148"/>
      <c r="E7581" s="141"/>
      <c r="F7581" s="141"/>
      <c r="G7581" s="141"/>
      <c r="H7581" s="141"/>
      <c r="I7581" s="141"/>
      <c r="J7581" s="141"/>
      <c r="K7581" s="141"/>
    </row>
    <row r="7582" spans="1:11" x14ac:dyDescent="0.25">
      <c r="A7582" s="148"/>
      <c r="B7582" s="148"/>
      <c r="C7582" s="148"/>
      <c r="D7582" s="148"/>
      <c r="E7582" s="141"/>
      <c r="F7582" s="141"/>
      <c r="G7582" s="141"/>
      <c r="H7582" s="141"/>
      <c r="I7582" s="141"/>
      <c r="J7582" s="141"/>
      <c r="K7582" s="141"/>
    </row>
    <row r="7583" spans="1:11" x14ac:dyDescent="0.25">
      <c r="A7583" s="148"/>
      <c r="B7583" s="148"/>
      <c r="C7583" s="148"/>
      <c r="D7583" s="148"/>
      <c r="E7583" s="141"/>
      <c r="F7583" s="141"/>
      <c r="G7583" s="141"/>
      <c r="H7583" s="141"/>
      <c r="I7583" s="141"/>
      <c r="J7583" s="141"/>
      <c r="K7583" s="141"/>
    </row>
    <row r="7584" spans="1:11" x14ac:dyDescent="0.25">
      <c r="A7584" s="148"/>
      <c r="B7584" s="148"/>
      <c r="C7584" s="148"/>
      <c r="D7584" s="148"/>
      <c r="E7584" s="141"/>
      <c r="F7584" s="141"/>
      <c r="G7584" s="141"/>
      <c r="H7584" s="141"/>
      <c r="I7584" s="141"/>
      <c r="J7584" s="141"/>
      <c r="K7584" s="141"/>
    </row>
    <row r="7585" spans="1:11" x14ac:dyDescent="0.25">
      <c r="A7585" s="148"/>
      <c r="B7585" s="148"/>
      <c r="C7585" s="148"/>
      <c r="D7585" s="148"/>
      <c r="E7585" s="141"/>
      <c r="F7585" s="141"/>
      <c r="G7585" s="141"/>
      <c r="H7585" s="141"/>
      <c r="I7585" s="141"/>
      <c r="J7585" s="141"/>
      <c r="K7585" s="141"/>
    </row>
    <row r="7586" spans="1:11" x14ac:dyDescent="0.25">
      <c r="A7586" s="148"/>
      <c r="B7586" s="148"/>
      <c r="C7586" s="148"/>
      <c r="D7586" s="148"/>
      <c r="E7586" s="141"/>
      <c r="F7586" s="141"/>
      <c r="G7586" s="141"/>
      <c r="H7586" s="141"/>
      <c r="I7586" s="141"/>
      <c r="J7586" s="141"/>
      <c r="K7586" s="141"/>
    </row>
    <row r="7587" spans="1:11" x14ac:dyDescent="0.25">
      <c r="A7587" s="148"/>
      <c r="B7587" s="148"/>
      <c r="C7587" s="148"/>
      <c r="D7587" s="148"/>
      <c r="E7587" s="141"/>
      <c r="F7587" s="141"/>
      <c r="G7587" s="141"/>
      <c r="H7587" s="141"/>
      <c r="I7587" s="141"/>
      <c r="J7587" s="141"/>
      <c r="K7587" s="141"/>
    </row>
    <row r="7588" spans="1:11" x14ac:dyDescent="0.25">
      <c r="A7588" s="148"/>
      <c r="B7588" s="148"/>
      <c r="C7588" s="148"/>
      <c r="D7588" s="148"/>
      <c r="E7588" s="141"/>
      <c r="F7588" s="141"/>
      <c r="G7588" s="141"/>
      <c r="H7588" s="141"/>
      <c r="I7588" s="141"/>
      <c r="J7588" s="141"/>
      <c r="K7588" s="141"/>
    </row>
    <row r="7589" spans="1:11" x14ac:dyDescent="0.25">
      <c r="A7589" s="148"/>
      <c r="B7589" s="148"/>
      <c r="C7589" s="148"/>
      <c r="D7589" s="148"/>
      <c r="E7589" s="141"/>
      <c r="F7589" s="141"/>
      <c r="G7589" s="141"/>
      <c r="H7589" s="141"/>
      <c r="I7589" s="141"/>
      <c r="J7589" s="141"/>
      <c r="K7589" s="141"/>
    </row>
    <row r="7590" spans="1:11" x14ac:dyDescent="0.25">
      <c r="A7590" s="148"/>
      <c r="B7590" s="148"/>
      <c r="C7590" s="148"/>
      <c r="D7590" s="148"/>
      <c r="E7590" s="141"/>
      <c r="F7590" s="141"/>
      <c r="G7590" s="141"/>
      <c r="H7590" s="141"/>
      <c r="I7590" s="141"/>
      <c r="J7590" s="141"/>
      <c r="K7590" s="141"/>
    </row>
    <row r="7591" spans="1:11" x14ac:dyDescent="0.25">
      <c r="A7591" s="148"/>
      <c r="B7591" s="148"/>
      <c r="C7591" s="148"/>
      <c r="D7591" s="148"/>
      <c r="E7591" s="141"/>
      <c r="F7591" s="141"/>
      <c r="G7591" s="141"/>
      <c r="H7591" s="141"/>
      <c r="I7591" s="141"/>
      <c r="J7591" s="141"/>
      <c r="K7591" s="141"/>
    </row>
    <row r="7592" spans="1:11" x14ac:dyDescent="0.25">
      <c r="A7592" s="148"/>
      <c r="B7592" s="148"/>
      <c r="C7592" s="148"/>
      <c r="D7592" s="148"/>
      <c r="E7592" s="141"/>
      <c r="F7592" s="141"/>
      <c r="G7592" s="141"/>
      <c r="H7592" s="141"/>
      <c r="I7592" s="141"/>
      <c r="J7592" s="141"/>
      <c r="K7592" s="141"/>
    </row>
    <row r="7593" spans="1:11" x14ac:dyDescent="0.25">
      <c r="A7593" s="148"/>
      <c r="B7593" s="148"/>
      <c r="C7593" s="148"/>
      <c r="D7593" s="148"/>
      <c r="E7593" s="141"/>
      <c r="F7593" s="141"/>
      <c r="G7593" s="141"/>
      <c r="H7593" s="141"/>
      <c r="I7593" s="141"/>
      <c r="J7593" s="141"/>
      <c r="K7593" s="141"/>
    </row>
    <row r="7594" spans="1:11" x14ac:dyDescent="0.25">
      <c r="A7594" s="148"/>
      <c r="B7594" s="148"/>
      <c r="C7594" s="148"/>
      <c r="D7594" s="148"/>
      <c r="E7594" s="141"/>
      <c r="F7594" s="141"/>
      <c r="G7594" s="141"/>
      <c r="H7594" s="141"/>
      <c r="I7594" s="141"/>
      <c r="J7594" s="141"/>
      <c r="K7594" s="141"/>
    </row>
    <row r="7595" spans="1:11" x14ac:dyDescent="0.25">
      <c r="A7595" s="148"/>
      <c r="B7595" s="148"/>
      <c r="C7595" s="148"/>
      <c r="D7595" s="148"/>
      <c r="E7595" s="141"/>
      <c r="F7595" s="141"/>
      <c r="G7595" s="141"/>
      <c r="H7595" s="141"/>
      <c r="I7595" s="141"/>
      <c r="J7595" s="141"/>
      <c r="K7595" s="141"/>
    </row>
    <row r="7596" spans="1:11" x14ac:dyDescent="0.25">
      <c r="A7596" s="148"/>
      <c r="B7596" s="148"/>
      <c r="C7596" s="148"/>
      <c r="D7596" s="148"/>
      <c r="E7596" s="141"/>
      <c r="F7596" s="141"/>
      <c r="G7596" s="141"/>
      <c r="H7596" s="141"/>
      <c r="I7596" s="141"/>
      <c r="J7596" s="141"/>
      <c r="K7596" s="141"/>
    </row>
    <row r="7597" spans="1:11" x14ac:dyDescent="0.25">
      <c r="A7597" s="148"/>
      <c r="B7597" s="148"/>
      <c r="C7597" s="148"/>
      <c r="D7597" s="148"/>
      <c r="E7597" s="141"/>
      <c r="F7597" s="141"/>
      <c r="G7597" s="141"/>
      <c r="H7597" s="141"/>
      <c r="I7597" s="141"/>
      <c r="J7597" s="141"/>
      <c r="K7597" s="141"/>
    </row>
    <row r="7598" spans="1:11" x14ac:dyDescent="0.25">
      <c r="A7598" s="148"/>
      <c r="B7598" s="148"/>
      <c r="C7598" s="148"/>
      <c r="D7598" s="148"/>
      <c r="E7598" s="141"/>
      <c r="F7598" s="141"/>
      <c r="G7598" s="141"/>
      <c r="H7598" s="141"/>
      <c r="I7598" s="141"/>
      <c r="J7598" s="141"/>
      <c r="K7598" s="141"/>
    </row>
    <row r="7599" spans="1:11" x14ac:dyDescent="0.25">
      <c r="A7599" s="148"/>
      <c r="B7599" s="148"/>
      <c r="C7599" s="148"/>
      <c r="D7599" s="148"/>
      <c r="E7599" s="141"/>
      <c r="F7599" s="141"/>
      <c r="G7599" s="141"/>
      <c r="H7599" s="141"/>
      <c r="I7599" s="141"/>
      <c r="J7599" s="141"/>
      <c r="K7599" s="141"/>
    </row>
    <row r="7600" spans="1:11" x14ac:dyDescent="0.25">
      <c r="A7600" s="148"/>
      <c r="B7600" s="148"/>
      <c r="C7600" s="148"/>
      <c r="D7600" s="148"/>
      <c r="E7600" s="141"/>
      <c r="F7600" s="141"/>
      <c r="G7600" s="141"/>
      <c r="H7600" s="141"/>
      <c r="I7600" s="141"/>
      <c r="J7600" s="141"/>
      <c r="K7600" s="141"/>
    </row>
    <row r="7601" spans="1:11" x14ac:dyDescent="0.25">
      <c r="A7601" s="148"/>
      <c r="B7601" s="148"/>
      <c r="C7601" s="148"/>
      <c r="D7601" s="148"/>
      <c r="E7601" s="141"/>
      <c r="F7601" s="141"/>
      <c r="G7601" s="141"/>
      <c r="H7601" s="141"/>
      <c r="I7601" s="141"/>
      <c r="J7601" s="141"/>
      <c r="K7601" s="141"/>
    </row>
    <row r="7602" spans="1:11" x14ac:dyDescent="0.25">
      <c r="A7602" s="148"/>
      <c r="B7602" s="148"/>
      <c r="C7602" s="148"/>
      <c r="D7602" s="148"/>
      <c r="E7602" s="141"/>
      <c r="F7602" s="141"/>
      <c r="G7602" s="141"/>
      <c r="H7602" s="141"/>
      <c r="I7602" s="141"/>
      <c r="J7602" s="141"/>
      <c r="K7602" s="141"/>
    </row>
    <row r="7603" spans="1:11" x14ac:dyDescent="0.25">
      <c r="A7603" s="148"/>
      <c r="B7603" s="148"/>
      <c r="C7603" s="148"/>
      <c r="D7603" s="148"/>
      <c r="E7603" s="141"/>
      <c r="F7603" s="141"/>
      <c r="G7603" s="141"/>
      <c r="H7603" s="141"/>
      <c r="I7603" s="141"/>
      <c r="J7603" s="141"/>
      <c r="K7603" s="141"/>
    </row>
    <row r="7604" spans="1:11" x14ac:dyDescent="0.25">
      <c r="A7604" s="148"/>
      <c r="B7604" s="148"/>
      <c r="C7604" s="148"/>
      <c r="D7604" s="148"/>
      <c r="E7604" s="141"/>
      <c r="F7604" s="141"/>
      <c r="G7604" s="141"/>
      <c r="H7604" s="141"/>
      <c r="I7604" s="141"/>
      <c r="J7604" s="141"/>
      <c r="K7604" s="141"/>
    </row>
    <row r="7605" spans="1:11" x14ac:dyDescent="0.25">
      <c r="A7605" s="148"/>
      <c r="B7605" s="148"/>
      <c r="C7605" s="148"/>
      <c r="D7605" s="148"/>
      <c r="E7605" s="141"/>
      <c r="F7605" s="141"/>
      <c r="G7605" s="141"/>
      <c r="H7605" s="141"/>
      <c r="I7605" s="141"/>
      <c r="J7605" s="141"/>
      <c r="K7605" s="141"/>
    </row>
    <row r="7606" spans="1:11" x14ac:dyDescent="0.25">
      <c r="A7606" s="148"/>
      <c r="B7606" s="148"/>
      <c r="C7606" s="148"/>
      <c r="D7606" s="148"/>
      <c r="E7606" s="141"/>
      <c r="F7606" s="141"/>
      <c r="G7606" s="141"/>
      <c r="H7606" s="141"/>
      <c r="I7606" s="141"/>
      <c r="J7606" s="141"/>
      <c r="K7606" s="141"/>
    </row>
    <row r="7607" spans="1:11" x14ac:dyDescent="0.25">
      <c r="A7607" s="148"/>
      <c r="B7607" s="148"/>
      <c r="C7607" s="148"/>
      <c r="D7607" s="148"/>
      <c r="E7607" s="141"/>
      <c r="F7607" s="141"/>
      <c r="G7607" s="141"/>
      <c r="H7607" s="141"/>
      <c r="I7607" s="141"/>
      <c r="J7607" s="141"/>
      <c r="K7607" s="141"/>
    </row>
    <row r="7608" spans="1:11" x14ac:dyDescent="0.25">
      <c r="A7608" s="148"/>
      <c r="B7608" s="148"/>
      <c r="C7608" s="148"/>
      <c r="D7608" s="148"/>
      <c r="E7608" s="141"/>
      <c r="F7608" s="141"/>
      <c r="G7608" s="141"/>
      <c r="H7608" s="141"/>
      <c r="I7608" s="141"/>
      <c r="J7608" s="141"/>
      <c r="K7608" s="141"/>
    </row>
    <row r="7609" spans="1:11" x14ac:dyDescent="0.25">
      <c r="A7609" s="148"/>
      <c r="B7609" s="148"/>
      <c r="C7609" s="148"/>
      <c r="D7609" s="148"/>
      <c r="E7609" s="141"/>
      <c r="F7609" s="141"/>
      <c r="G7609" s="141"/>
      <c r="H7609" s="141"/>
      <c r="I7609" s="141"/>
      <c r="J7609" s="141"/>
      <c r="K7609" s="141"/>
    </row>
    <row r="7610" spans="1:11" x14ac:dyDescent="0.25">
      <c r="A7610" s="148"/>
      <c r="B7610" s="148"/>
      <c r="C7610" s="148"/>
      <c r="D7610" s="148"/>
      <c r="E7610" s="141"/>
      <c r="F7610" s="141"/>
      <c r="G7610" s="141"/>
      <c r="H7610" s="141"/>
      <c r="I7610" s="141"/>
      <c r="J7610" s="141"/>
      <c r="K7610" s="141"/>
    </row>
    <row r="7611" spans="1:11" x14ac:dyDescent="0.25">
      <c r="A7611" s="148"/>
      <c r="B7611" s="148"/>
      <c r="C7611" s="148"/>
      <c r="D7611" s="148"/>
      <c r="E7611" s="141"/>
      <c r="F7611" s="141"/>
      <c r="G7611" s="141"/>
      <c r="H7611" s="141"/>
      <c r="I7611" s="141"/>
      <c r="J7611" s="141"/>
      <c r="K7611" s="141"/>
    </row>
    <row r="7612" spans="1:11" x14ac:dyDescent="0.25">
      <c r="A7612" s="148"/>
      <c r="B7612" s="148"/>
      <c r="C7612" s="148"/>
      <c r="D7612" s="148"/>
      <c r="E7612" s="141"/>
      <c r="F7612" s="141"/>
      <c r="G7612" s="141"/>
      <c r="H7612" s="141"/>
      <c r="I7612" s="141"/>
      <c r="J7612" s="141"/>
      <c r="K7612" s="141"/>
    </row>
    <row r="7613" spans="1:11" x14ac:dyDescent="0.25">
      <c r="A7613" s="148"/>
      <c r="B7613" s="148"/>
      <c r="C7613" s="148"/>
      <c r="D7613" s="148"/>
      <c r="E7613" s="141"/>
      <c r="F7613" s="141"/>
      <c r="G7613" s="141"/>
      <c r="H7613" s="141"/>
      <c r="I7613" s="141"/>
      <c r="J7613" s="141"/>
      <c r="K7613" s="141"/>
    </row>
    <row r="7614" spans="1:11" x14ac:dyDescent="0.25">
      <c r="A7614" s="148"/>
      <c r="B7614" s="148"/>
      <c r="C7614" s="148"/>
      <c r="D7614" s="148"/>
      <c r="E7614" s="141"/>
      <c r="F7614" s="141"/>
      <c r="G7614" s="141"/>
      <c r="H7614" s="141"/>
      <c r="I7614" s="141"/>
      <c r="J7614" s="141"/>
      <c r="K7614" s="141"/>
    </row>
    <row r="7615" spans="1:11" x14ac:dyDescent="0.25">
      <c r="A7615" s="148"/>
      <c r="B7615" s="148"/>
      <c r="C7615" s="148"/>
      <c r="D7615" s="148"/>
      <c r="E7615" s="141"/>
      <c r="F7615" s="141"/>
      <c r="G7615" s="141"/>
      <c r="H7615" s="141"/>
      <c r="I7615" s="141"/>
      <c r="J7615" s="141"/>
      <c r="K7615" s="141"/>
    </row>
    <row r="7616" spans="1:11" x14ac:dyDescent="0.25">
      <c r="A7616" s="148"/>
      <c r="B7616" s="148"/>
      <c r="C7616" s="148"/>
      <c r="D7616" s="148"/>
      <c r="E7616" s="141"/>
      <c r="F7616" s="141"/>
      <c r="G7616" s="141"/>
      <c r="H7616" s="141"/>
      <c r="I7616" s="141"/>
      <c r="J7616" s="141"/>
      <c r="K7616" s="141"/>
    </row>
    <row r="7617" spans="1:11" x14ac:dyDescent="0.25">
      <c r="A7617" s="148"/>
      <c r="B7617" s="148"/>
      <c r="C7617" s="148"/>
      <c r="D7617" s="148"/>
      <c r="E7617" s="141"/>
      <c r="F7617" s="141"/>
      <c r="G7617" s="141"/>
      <c r="H7617" s="141"/>
      <c r="I7617" s="141"/>
      <c r="J7617" s="141"/>
      <c r="K7617" s="141"/>
    </row>
    <row r="7618" spans="1:11" x14ac:dyDescent="0.25">
      <c r="A7618" s="148"/>
      <c r="B7618" s="148"/>
      <c r="C7618" s="148"/>
      <c r="D7618" s="148"/>
      <c r="E7618" s="141"/>
      <c r="F7618" s="141"/>
      <c r="G7618" s="141"/>
      <c r="H7618" s="141"/>
      <c r="I7618" s="141"/>
      <c r="J7618" s="141"/>
      <c r="K7618" s="141"/>
    </row>
    <row r="7619" spans="1:11" x14ac:dyDescent="0.25">
      <c r="A7619" s="148"/>
      <c r="B7619" s="148"/>
      <c r="C7619" s="148"/>
      <c r="D7619" s="148"/>
      <c r="E7619" s="141"/>
      <c r="F7619" s="141"/>
      <c r="G7619" s="141"/>
      <c r="H7619" s="141"/>
      <c r="I7619" s="141"/>
      <c r="J7619" s="141"/>
      <c r="K7619" s="141"/>
    </row>
    <row r="7620" spans="1:11" x14ac:dyDescent="0.25">
      <c r="A7620" s="148"/>
      <c r="B7620" s="148"/>
      <c r="C7620" s="148"/>
      <c r="D7620" s="148"/>
      <c r="E7620" s="141"/>
      <c r="F7620" s="141"/>
      <c r="G7620" s="141"/>
      <c r="H7620" s="141"/>
      <c r="I7620" s="141"/>
      <c r="J7620" s="141"/>
      <c r="K7620" s="141"/>
    </row>
    <row r="7621" spans="1:11" x14ac:dyDescent="0.25">
      <c r="A7621" s="148"/>
      <c r="B7621" s="148"/>
      <c r="C7621" s="148"/>
      <c r="D7621" s="148"/>
      <c r="E7621" s="141"/>
      <c r="F7621" s="141"/>
      <c r="G7621" s="141"/>
      <c r="H7621" s="141"/>
      <c r="I7621" s="141"/>
      <c r="J7621" s="141"/>
      <c r="K7621" s="141"/>
    </row>
    <row r="7622" spans="1:11" x14ac:dyDescent="0.25">
      <c r="A7622" s="148"/>
      <c r="B7622" s="148"/>
      <c r="C7622" s="148"/>
      <c r="D7622" s="148"/>
      <c r="E7622" s="141"/>
      <c r="F7622" s="141"/>
      <c r="G7622" s="141"/>
      <c r="H7622" s="141"/>
      <c r="I7622" s="141"/>
      <c r="J7622" s="141"/>
      <c r="K7622" s="141"/>
    </row>
    <row r="7623" spans="1:11" x14ac:dyDescent="0.25">
      <c r="A7623" s="148"/>
      <c r="B7623" s="148"/>
      <c r="C7623" s="148"/>
      <c r="D7623" s="148"/>
      <c r="E7623" s="141"/>
      <c r="F7623" s="141"/>
      <c r="G7623" s="141"/>
      <c r="H7623" s="141"/>
      <c r="I7623" s="141"/>
      <c r="J7623" s="141"/>
      <c r="K7623" s="141"/>
    </row>
    <row r="7624" spans="1:11" x14ac:dyDescent="0.25">
      <c r="A7624" s="148"/>
      <c r="B7624" s="148"/>
      <c r="C7624" s="148"/>
      <c r="D7624" s="148"/>
      <c r="E7624" s="141"/>
      <c r="F7624" s="141"/>
      <c r="G7624" s="141"/>
      <c r="H7624" s="141"/>
      <c r="I7624" s="141"/>
      <c r="J7624" s="141"/>
      <c r="K7624" s="141"/>
    </row>
    <row r="7625" spans="1:11" x14ac:dyDescent="0.25">
      <c r="A7625" s="148"/>
      <c r="B7625" s="148"/>
      <c r="C7625" s="148"/>
      <c r="D7625" s="148"/>
      <c r="E7625" s="141"/>
      <c r="F7625" s="141"/>
      <c r="G7625" s="141"/>
      <c r="H7625" s="141"/>
      <c r="I7625" s="141"/>
      <c r="J7625" s="141"/>
      <c r="K7625" s="141"/>
    </row>
    <row r="7626" spans="1:11" x14ac:dyDescent="0.25">
      <c r="A7626" s="148"/>
      <c r="B7626" s="148"/>
      <c r="C7626" s="148"/>
      <c r="D7626" s="148"/>
      <c r="E7626" s="141"/>
      <c r="F7626" s="141"/>
      <c r="G7626" s="141"/>
      <c r="H7626" s="141"/>
      <c r="I7626" s="141"/>
      <c r="J7626" s="141"/>
      <c r="K7626" s="141"/>
    </row>
    <row r="7627" spans="1:11" x14ac:dyDescent="0.25">
      <c r="A7627" s="148"/>
      <c r="B7627" s="148"/>
      <c r="C7627" s="148"/>
      <c r="D7627" s="148"/>
      <c r="E7627" s="141"/>
      <c r="F7627" s="141"/>
      <c r="G7627" s="141"/>
      <c r="H7627" s="141"/>
      <c r="I7627" s="141"/>
      <c r="J7627" s="141"/>
      <c r="K7627" s="141"/>
    </row>
    <row r="7628" spans="1:11" x14ac:dyDescent="0.25">
      <c r="A7628" s="148"/>
      <c r="B7628" s="148"/>
      <c r="C7628" s="148"/>
      <c r="D7628" s="148"/>
      <c r="E7628" s="141"/>
      <c r="F7628" s="141"/>
      <c r="G7628" s="141"/>
      <c r="H7628" s="141"/>
      <c r="I7628" s="141"/>
      <c r="J7628" s="141"/>
      <c r="K7628" s="141"/>
    </row>
    <row r="7629" spans="1:11" x14ac:dyDescent="0.25">
      <c r="A7629" s="148"/>
      <c r="B7629" s="148"/>
      <c r="C7629" s="148"/>
      <c r="D7629" s="148"/>
      <c r="E7629" s="141"/>
      <c r="F7629" s="141"/>
      <c r="G7629" s="141"/>
      <c r="H7629" s="141"/>
      <c r="I7629" s="141"/>
      <c r="J7629" s="141"/>
      <c r="K7629" s="141"/>
    </row>
    <row r="7630" spans="1:11" x14ac:dyDescent="0.25">
      <c r="A7630" s="148"/>
      <c r="B7630" s="148"/>
      <c r="C7630" s="148"/>
      <c r="D7630" s="148"/>
      <c r="E7630" s="141"/>
      <c r="F7630" s="141"/>
      <c r="G7630" s="141"/>
      <c r="H7630" s="141"/>
      <c r="I7630" s="141"/>
      <c r="J7630" s="141"/>
      <c r="K7630" s="141"/>
    </row>
    <row r="7631" spans="1:11" x14ac:dyDescent="0.25">
      <c r="A7631" s="148"/>
      <c r="B7631" s="148"/>
      <c r="C7631" s="148"/>
      <c r="D7631" s="148"/>
      <c r="E7631" s="141"/>
      <c r="F7631" s="141"/>
      <c r="G7631" s="141"/>
      <c r="H7631" s="141"/>
      <c r="I7631" s="141"/>
      <c r="J7631" s="141"/>
      <c r="K7631" s="141"/>
    </row>
    <row r="7632" spans="1:11" x14ac:dyDescent="0.25">
      <c r="A7632" s="148"/>
      <c r="B7632" s="148"/>
      <c r="C7632" s="148"/>
      <c r="D7632" s="148"/>
      <c r="E7632" s="141"/>
      <c r="F7632" s="141"/>
      <c r="G7632" s="141"/>
      <c r="H7632" s="141"/>
      <c r="I7632" s="141"/>
      <c r="J7632" s="141"/>
      <c r="K7632" s="141"/>
    </row>
    <row r="7633" spans="1:11" x14ac:dyDescent="0.25">
      <c r="A7633" s="148"/>
      <c r="B7633" s="148"/>
      <c r="C7633" s="148"/>
      <c r="D7633" s="148"/>
      <c r="E7633" s="141"/>
      <c r="F7633" s="141"/>
      <c r="G7633" s="141"/>
      <c r="H7633" s="141"/>
      <c r="I7633" s="141"/>
      <c r="J7633" s="141"/>
      <c r="K7633" s="141"/>
    </row>
    <row r="7634" spans="1:11" x14ac:dyDescent="0.25">
      <c r="A7634" s="148"/>
      <c r="B7634" s="148"/>
      <c r="C7634" s="148"/>
      <c r="D7634" s="148"/>
      <c r="E7634" s="141"/>
      <c r="F7634" s="141"/>
      <c r="G7634" s="141"/>
      <c r="H7634" s="141"/>
      <c r="I7634" s="141"/>
      <c r="J7634" s="141"/>
      <c r="K7634" s="141"/>
    </row>
    <row r="7635" spans="1:11" x14ac:dyDescent="0.25">
      <c r="A7635" s="148"/>
      <c r="B7635" s="148"/>
      <c r="C7635" s="148"/>
      <c r="D7635" s="148"/>
      <c r="E7635" s="141"/>
      <c r="F7635" s="141"/>
      <c r="G7635" s="141"/>
      <c r="H7635" s="141"/>
      <c r="I7635" s="141"/>
      <c r="J7635" s="141"/>
      <c r="K7635" s="141"/>
    </row>
    <row r="7636" spans="1:11" x14ac:dyDescent="0.25">
      <c r="A7636" s="148"/>
      <c r="B7636" s="148"/>
      <c r="C7636" s="148"/>
      <c r="D7636" s="148"/>
      <c r="E7636" s="141"/>
      <c r="F7636" s="141"/>
      <c r="G7636" s="141"/>
      <c r="H7636" s="141"/>
      <c r="I7636" s="141"/>
      <c r="J7636" s="141"/>
      <c r="K7636" s="141"/>
    </row>
    <row r="7637" spans="1:11" x14ac:dyDescent="0.25">
      <c r="A7637" s="148"/>
      <c r="B7637" s="148"/>
      <c r="C7637" s="148"/>
      <c r="D7637" s="148"/>
      <c r="E7637" s="141"/>
      <c r="F7637" s="141"/>
      <c r="G7637" s="141"/>
      <c r="H7637" s="141"/>
      <c r="I7637" s="141"/>
      <c r="J7637" s="141"/>
      <c r="K7637" s="141"/>
    </row>
    <row r="7638" spans="1:11" x14ac:dyDescent="0.25">
      <c r="A7638" s="148"/>
      <c r="B7638" s="148"/>
      <c r="C7638" s="148"/>
      <c r="D7638" s="148"/>
      <c r="E7638" s="141"/>
      <c r="F7638" s="141"/>
      <c r="G7638" s="141"/>
      <c r="H7638" s="141"/>
      <c r="I7638" s="141"/>
      <c r="J7638" s="141"/>
      <c r="K7638" s="141"/>
    </row>
    <row r="7639" spans="1:11" x14ac:dyDescent="0.25">
      <c r="A7639" s="148"/>
      <c r="B7639" s="148"/>
      <c r="C7639" s="148"/>
      <c r="D7639" s="148"/>
      <c r="E7639" s="141"/>
      <c r="F7639" s="141"/>
      <c r="G7639" s="141"/>
      <c r="H7639" s="141"/>
      <c r="I7639" s="141"/>
      <c r="J7639" s="141"/>
      <c r="K7639" s="141"/>
    </row>
    <row r="7640" spans="1:11" x14ac:dyDescent="0.25">
      <c r="A7640" s="148"/>
      <c r="B7640" s="148"/>
      <c r="C7640" s="148"/>
      <c r="D7640" s="148"/>
      <c r="E7640" s="141"/>
      <c r="F7640" s="141"/>
      <c r="G7640" s="141"/>
      <c r="H7640" s="141"/>
      <c r="I7640" s="141"/>
      <c r="J7640" s="141"/>
      <c r="K7640" s="141"/>
    </row>
    <row r="7641" spans="1:11" x14ac:dyDescent="0.25">
      <c r="A7641" s="148"/>
      <c r="B7641" s="148"/>
      <c r="C7641" s="148"/>
      <c r="D7641" s="148"/>
      <c r="E7641" s="141"/>
      <c r="F7641" s="141"/>
      <c r="G7641" s="141"/>
      <c r="H7641" s="141"/>
      <c r="I7641" s="141"/>
      <c r="J7641" s="141"/>
      <c r="K7641" s="141"/>
    </row>
    <row r="7642" spans="1:11" x14ac:dyDescent="0.25">
      <c r="A7642" s="148"/>
      <c r="B7642" s="148"/>
      <c r="C7642" s="148"/>
      <c r="D7642" s="148"/>
      <c r="E7642" s="141"/>
      <c r="F7642" s="141"/>
      <c r="G7642" s="141"/>
      <c r="H7642" s="141"/>
      <c r="I7642" s="141"/>
      <c r="J7642" s="141"/>
      <c r="K7642" s="141"/>
    </row>
    <row r="7643" spans="1:11" x14ac:dyDescent="0.25">
      <c r="A7643" s="148"/>
      <c r="B7643" s="148"/>
      <c r="C7643" s="148"/>
      <c r="D7643" s="148"/>
      <c r="E7643" s="141"/>
      <c r="F7643" s="141"/>
      <c r="G7643" s="141"/>
      <c r="H7643" s="141"/>
      <c r="I7643" s="141"/>
      <c r="J7643" s="141"/>
      <c r="K7643" s="141"/>
    </row>
    <row r="7644" spans="1:11" x14ac:dyDescent="0.25">
      <c r="A7644" s="148"/>
      <c r="B7644" s="148"/>
      <c r="C7644" s="148"/>
      <c r="D7644" s="148"/>
      <c r="E7644" s="141"/>
      <c r="F7644" s="141"/>
      <c r="G7644" s="141"/>
      <c r="H7644" s="141"/>
      <c r="I7644" s="141"/>
      <c r="J7644" s="141"/>
      <c r="K7644" s="141"/>
    </row>
    <row r="7645" spans="1:11" x14ac:dyDescent="0.25">
      <c r="A7645" s="148"/>
      <c r="B7645" s="148"/>
      <c r="C7645" s="148"/>
      <c r="D7645" s="148"/>
      <c r="E7645" s="141"/>
      <c r="F7645" s="141"/>
      <c r="G7645" s="141"/>
      <c r="H7645" s="141"/>
      <c r="I7645" s="141"/>
      <c r="J7645" s="141"/>
      <c r="K7645" s="141"/>
    </row>
    <row r="7646" spans="1:11" x14ac:dyDescent="0.25">
      <c r="A7646" s="148"/>
      <c r="B7646" s="148"/>
      <c r="C7646" s="148"/>
      <c r="D7646" s="148"/>
      <c r="E7646" s="141"/>
      <c r="F7646" s="141"/>
      <c r="G7646" s="141"/>
      <c r="H7646" s="141"/>
      <c r="I7646" s="141"/>
      <c r="J7646" s="141"/>
      <c r="K7646" s="141"/>
    </row>
    <row r="7647" spans="1:11" x14ac:dyDescent="0.25">
      <c r="A7647" s="148"/>
      <c r="B7647" s="148"/>
      <c r="C7647" s="148"/>
      <c r="D7647" s="148"/>
      <c r="E7647" s="141"/>
      <c r="F7647" s="141"/>
      <c r="G7647" s="141"/>
      <c r="H7647" s="141"/>
      <c r="I7647" s="141"/>
      <c r="J7647" s="141"/>
      <c r="K7647" s="141"/>
    </row>
    <row r="7648" spans="1:11" x14ac:dyDescent="0.25">
      <c r="A7648" s="148"/>
      <c r="B7648" s="148"/>
      <c r="C7648" s="148"/>
      <c r="D7648" s="148"/>
      <c r="E7648" s="141"/>
      <c r="F7648" s="141"/>
      <c r="G7648" s="141"/>
      <c r="H7648" s="141"/>
      <c r="I7648" s="141"/>
      <c r="J7648" s="141"/>
      <c r="K7648" s="141"/>
    </row>
    <row r="7649" spans="1:11" x14ac:dyDescent="0.25">
      <c r="A7649" s="148"/>
      <c r="B7649" s="148"/>
      <c r="C7649" s="148"/>
      <c r="D7649" s="148"/>
      <c r="E7649" s="141"/>
      <c r="F7649" s="141"/>
      <c r="G7649" s="141"/>
      <c r="H7649" s="141"/>
      <c r="I7649" s="141"/>
      <c r="J7649" s="141"/>
      <c r="K7649" s="141"/>
    </row>
    <row r="7650" spans="1:11" x14ac:dyDescent="0.25">
      <c r="A7650" s="148"/>
      <c r="B7650" s="148"/>
      <c r="C7650" s="148"/>
      <c r="D7650" s="148"/>
      <c r="E7650" s="141"/>
      <c r="F7650" s="141"/>
      <c r="G7650" s="141"/>
      <c r="H7650" s="141"/>
      <c r="I7650" s="141"/>
      <c r="J7650" s="141"/>
      <c r="K7650" s="141"/>
    </row>
    <row r="7651" spans="1:11" x14ac:dyDescent="0.25">
      <c r="A7651" s="148"/>
      <c r="B7651" s="148"/>
      <c r="C7651" s="148"/>
      <c r="D7651" s="148"/>
      <c r="E7651" s="141"/>
      <c r="F7651" s="141"/>
      <c r="G7651" s="141"/>
      <c r="H7651" s="141"/>
      <c r="I7651" s="141"/>
      <c r="J7651" s="141"/>
      <c r="K7651" s="141"/>
    </row>
    <row r="7652" spans="1:11" x14ac:dyDescent="0.25">
      <c r="A7652" s="148"/>
      <c r="B7652" s="148"/>
      <c r="C7652" s="148"/>
      <c r="D7652" s="148"/>
      <c r="E7652" s="141"/>
      <c r="F7652" s="141"/>
      <c r="G7652" s="141"/>
      <c r="H7652" s="141"/>
      <c r="I7652" s="141"/>
      <c r="J7652" s="141"/>
      <c r="K7652" s="141"/>
    </row>
    <row r="7653" spans="1:11" x14ac:dyDescent="0.25">
      <c r="A7653" s="148"/>
      <c r="B7653" s="148"/>
      <c r="C7653" s="148"/>
      <c r="D7653" s="148"/>
      <c r="E7653" s="141"/>
      <c r="F7653" s="141"/>
      <c r="G7653" s="141"/>
      <c r="H7653" s="141"/>
      <c r="I7653" s="141"/>
      <c r="J7653" s="141"/>
      <c r="K7653" s="141"/>
    </row>
    <row r="7654" spans="1:11" x14ac:dyDescent="0.25">
      <c r="A7654" s="148"/>
      <c r="B7654" s="148"/>
      <c r="C7654" s="148"/>
      <c r="D7654" s="148"/>
      <c r="E7654" s="141"/>
      <c r="F7654" s="141"/>
      <c r="G7654" s="141"/>
      <c r="H7654" s="141"/>
      <c r="I7654" s="141"/>
      <c r="J7654" s="141"/>
      <c r="K7654" s="141"/>
    </row>
    <row r="7655" spans="1:11" x14ac:dyDescent="0.25">
      <c r="A7655" s="148"/>
      <c r="B7655" s="148"/>
      <c r="C7655" s="148"/>
      <c r="D7655" s="148"/>
      <c r="E7655" s="141"/>
      <c r="F7655" s="141"/>
      <c r="G7655" s="141"/>
      <c r="H7655" s="141"/>
      <c r="I7655" s="141"/>
      <c r="J7655" s="141"/>
      <c r="K7655" s="141"/>
    </row>
    <row r="7656" spans="1:11" x14ac:dyDescent="0.25">
      <c r="A7656" s="148"/>
      <c r="B7656" s="148"/>
      <c r="C7656" s="148"/>
      <c r="D7656" s="148"/>
      <c r="E7656" s="141"/>
      <c r="F7656" s="141"/>
      <c r="G7656" s="141"/>
      <c r="H7656" s="141"/>
      <c r="I7656" s="141"/>
      <c r="J7656" s="141"/>
      <c r="K7656" s="141"/>
    </row>
    <row r="7657" spans="1:11" x14ac:dyDescent="0.25">
      <c r="A7657" s="148"/>
      <c r="B7657" s="148"/>
      <c r="C7657" s="148"/>
      <c r="D7657" s="148"/>
      <c r="E7657" s="141"/>
      <c r="F7657" s="141"/>
      <c r="G7657" s="141"/>
      <c r="H7657" s="141"/>
      <c r="I7657" s="141"/>
      <c r="J7657" s="141"/>
      <c r="K7657" s="141"/>
    </row>
    <row r="7658" spans="1:11" x14ac:dyDescent="0.25">
      <c r="A7658" s="148"/>
      <c r="B7658" s="148"/>
      <c r="C7658" s="148"/>
      <c r="D7658" s="148"/>
      <c r="E7658" s="141"/>
      <c r="F7658" s="141"/>
      <c r="G7658" s="141"/>
      <c r="H7658" s="141"/>
      <c r="I7658" s="141"/>
      <c r="J7658" s="141"/>
      <c r="K7658" s="141"/>
    </row>
    <row r="7659" spans="1:11" x14ac:dyDescent="0.25">
      <c r="A7659" s="148"/>
      <c r="B7659" s="148"/>
      <c r="C7659" s="148"/>
      <c r="D7659" s="148"/>
      <c r="E7659" s="141"/>
      <c r="F7659" s="141"/>
      <c r="G7659" s="141"/>
      <c r="H7659" s="141"/>
      <c r="I7659" s="141"/>
      <c r="J7659" s="141"/>
      <c r="K7659" s="141"/>
    </row>
    <row r="7660" spans="1:11" x14ac:dyDescent="0.25">
      <c r="A7660" s="148"/>
      <c r="B7660" s="148"/>
      <c r="C7660" s="148"/>
      <c r="D7660" s="148"/>
      <c r="E7660" s="141"/>
      <c r="F7660" s="141"/>
      <c r="G7660" s="141"/>
      <c r="H7660" s="141"/>
      <c r="I7660" s="141"/>
      <c r="J7660" s="141"/>
      <c r="K7660" s="141"/>
    </row>
    <row r="7661" spans="1:11" x14ac:dyDescent="0.25">
      <c r="A7661" s="148"/>
      <c r="B7661" s="148"/>
      <c r="C7661" s="148"/>
      <c r="D7661" s="148"/>
      <c r="E7661" s="141"/>
      <c r="F7661" s="141"/>
      <c r="G7661" s="141"/>
      <c r="H7661" s="141"/>
      <c r="I7661" s="141"/>
      <c r="J7661" s="141"/>
      <c r="K7661" s="141"/>
    </row>
    <row r="7662" spans="1:11" x14ac:dyDescent="0.25">
      <c r="A7662" s="148"/>
      <c r="B7662" s="148"/>
      <c r="C7662" s="148"/>
      <c r="D7662" s="148"/>
      <c r="E7662" s="141"/>
      <c r="F7662" s="141"/>
      <c r="G7662" s="141"/>
      <c r="H7662" s="141"/>
      <c r="I7662" s="141"/>
      <c r="J7662" s="141"/>
      <c r="K7662" s="141"/>
    </row>
    <row r="7663" spans="1:11" x14ac:dyDescent="0.25">
      <c r="A7663" s="148"/>
      <c r="B7663" s="148"/>
      <c r="C7663" s="148"/>
      <c r="D7663" s="148"/>
      <c r="E7663" s="141"/>
      <c r="F7663" s="141"/>
      <c r="G7663" s="141"/>
      <c r="H7663" s="141"/>
      <c r="I7663" s="141"/>
      <c r="J7663" s="141"/>
      <c r="K7663" s="141"/>
    </row>
    <row r="7664" spans="1:11" x14ac:dyDescent="0.25">
      <c r="A7664" s="148"/>
      <c r="B7664" s="148"/>
      <c r="C7664" s="148"/>
      <c r="D7664" s="148"/>
      <c r="E7664" s="141"/>
      <c r="F7664" s="141"/>
      <c r="G7664" s="141"/>
      <c r="H7664" s="141"/>
      <c r="I7664" s="141"/>
      <c r="J7664" s="141"/>
      <c r="K7664" s="141"/>
    </row>
    <row r="7665" spans="1:11" x14ac:dyDescent="0.25">
      <c r="A7665" s="148"/>
      <c r="B7665" s="148"/>
      <c r="C7665" s="148"/>
      <c r="D7665" s="148"/>
      <c r="E7665" s="141"/>
      <c r="F7665" s="141"/>
      <c r="G7665" s="141"/>
      <c r="H7665" s="141"/>
      <c r="I7665" s="141"/>
      <c r="J7665" s="141"/>
      <c r="K7665" s="141"/>
    </row>
    <row r="7666" spans="1:11" x14ac:dyDescent="0.25">
      <c r="A7666" s="148"/>
      <c r="B7666" s="148"/>
      <c r="C7666" s="148"/>
      <c r="D7666" s="148"/>
      <c r="E7666" s="141"/>
      <c r="F7666" s="141"/>
      <c r="G7666" s="141"/>
      <c r="H7666" s="141"/>
      <c r="I7666" s="141"/>
      <c r="J7666" s="141"/>
      <c r="K7666" s="141"/>
    </row>
    <row r="7667" spans="1:11" x14ac:dyDescent="0.25">
      <c r="A7667" s="148"/>
      <c r="B7667" s="148"/>
      <c r="C7667" s="148"/>
      <c r="D7667" s="148"/>
      <c r="E7667" s="141"/>
      <c r="F7667" s="141"/>
      <c r="G7667" s="141"/>
      <c r="H7667" s="141"/>
      <c r="I7667" s="141"/>
      <c r="J7667" s="141"/>
      <c r="K7667" s="141"/>
    </row>
    <row r="7668" spans="1:11" x14ac:dyDescent="0.25">
      <c r="A7668" s="148"/>
      <c r="B7668" s="148"/>
      <c r="C7668" s="148"/>
      <c r="D7668" s="148"/>
      <c r="E7668" s="141"/>
      <c r="F7668" s="141"/>
      <c r="G7668" s="141"/>
      <c r="H7668" s="141"/>
      <c r="I7668" s="141"/>
      <c r="J7668" s="141"/>
      <c r="K7668" s="141"/>
    </row>
    <row r="7669" spans="1:11" x14ac:dyDescent="0.25">
      <c r="A7669" s="148"/>
      <c r="B7669" s="148"/>
      <c r="C7669" s="148"/>
      <c r="D7669" s="148"/>
      <c r="E7669" s="141"/>
      <c r="F7669" s="141"/>
      <c r="G7669" s="141"/>
      <c r="H7669" s="141"/>
      <c r="I7669" s="141"/>
      <c r="J7669" s="141"/>
      <c r="K7669" s="141"/>
    </row>
    <row r="7670" spans="1:11" x14ac:dyDescent="0.25">
      <c r="A7670" s="148"/>
      <c r="B7670" s="148"/>
      <c r="C7670" s="148"/>
      <c r="D7670" s="148"/>
      <c r="E7670" s="141"/>
      <c r="F7670" s="141"/>
      <c r="G7670" s="141"/>
      <c r="H7670" s="141"/>
      <c r="I7670" s="141"/>
      <c r="J7670" s="141"/>
      <c r="K7670" s="141"/>
    </row>
    <row r="7671" spans="1:11" x14ac:dyDescent="0.25">
      <c r="A7671" s="148"/>
      <c r="B7671" s="148"/>
      <c r="C7671" s="148"/>
      <c r="D7671" s="148"/>
      <c r="E7671" s="141"/>
      <c r="F7671" s="141"/>
      <c r="G7671" s="141"/>
      <c r="H7671" s="141"/>
      <c r="I7671" s="141"/>
      <c r="J7671" s="141"/>
      <c r="K7671" s="141"/>
    </row>
    <row r="7672" spans="1:11" x14ac:dyDescent="0.25">
      <c r="A7672" s="148"/>
      <c r="B7672" s="148"/>
      <c r="C7672" s="148"/>
      <c r="D7672" s="148"/>
      <c r="E7672" s="141"/>
      <c r="F7672" s="141"/>
      <c r="G7672" s="141"/>
      <c r="H7672" s="141"/>
      <c r="I7672" s="141"/>
      <c r="J7672" s="141"/>
      <c r="K7672" s="141"/>
    </row>
    <row r="7673" spans="1:11" x14ac:dyDescent="0.25">
      <c r="A7673" s="148"/>
      <c r="B7673" s="148"/>
      <c r="C7673" s="148"/>
      <c r="D7673" s="148"/>
      <c r="E7673" s="141"/>
      <c r="F7673" s="141"/>
      <c r="G7673" s="141"/>
      <c r="H7673" s="141"/>
      <c r="I7673" s="141"/>
      <c r="J7673" s="141"/>
      <c r="K7673" s="141"/>
    </row>
    <row r="7674" spans="1:11" x14ac:dyDescent="0.25">
      <c r="A7674" s="148"/>
      <c r="B7674" s="148"/>
      <c r="C7674" s="148"/>
      <c r="D7674" s="148"/>
      <c r="E7674" s="141"/>
      <c r="F7674" s="141"/>
      <c r="G7674" s="141"/>
      <c r="H7674" s="141"/>
      <c r="I7674" s="141"/>
      <c r="J7674" s="141"/>
      <c r="K7674" s="141"/>
    </row>
    <row r="7675" spans="1:11" x14ac:dyDescent="0.25">
      <c r="A7675" s="148"/>
      <c r="B7675" s="148"/>
      <c r="C7675" s="148"/>
      <c r="D7675" s="148"/>
      <c r="E7675" s="141"/>
      <c r="F7675" s="141"/>
      <c r="G7675" s="141"/>
      <c r="H7675" s="141"/>
      <c r="I7675" s="141"/>
      <c r="J7675" s="141"/>
      <c r="K7675" s="141"/>
    </row>
    <row r="7676" spans="1:11" x14ac:dyDescent="0.25">
      <c r="A7676" s="148"/>
      <c r="B7676" s="148"/>
      <c r="C7676" s="148"/>
      <c r="D7676" s="148"/>
      <c r="E7676" s="141"/>
      <c r="F7676" s="141"/>
      <c r="G7676" s="141"/>
      <c r="H7676" s="141"/>
      <c r="I7676" s="141"/>
      <c r="J7676" s="141"/>
      <c r="K7676" s="141"/>
    </row>
    <row r="7677" spans="1:11" x14ac:dyDescent="0.25">
      <c r="A7677" s="148"/>
      <c r="B7677" s="148"/>
      <c r="C7677" s="148"/>
      <c r="D7677" s="148"/>
      <c r="E7677" s="141"/>
      <c r="F7677" s="141"/>
      <c r="G7677" s="141"/>
      <c r="H7677" s="141"/>
      <c r="I7677" s="141"/>
      <c r="J7677" s="141"/>
      <c r="K7677" s="141"/>
    </row>
    <row r="7678" spans="1:11" x14ac:dyDescent="0.25">
      <c r="A7678" s="148"/>
      <c r="B7678" s="148"/>
      <c r="C7678" s="148"/>
      <c r="D7678" s="148"/>
      <c r="E7678" s="141"/>
      <c r="F7678" s="141"/>
      <c r="G7678" s="141"/>
      <c r="H7678" s="141"/>
      <c r="I7678" s="141"/>
      <c r="J7678" s="141"/>
      <c r="K7678" s="141"/>
    </row>
    <row r="7679" spans="1:11" x14ac:dyDescent="0.25">
      <c r="A7679" s="148"/>
      <c r="B7679" s="148"/>
      <c r="C7679" s="148"/>
      <c r="D7679" s="148"/>
      <c r="E7679" s="141"/>
      <c r="F7679" s="141"/>
      <c r="G7679" s="141"/>
      <c r="H7679" s="141"/>
      <c r="I7679" s="141"/>
      <c r="J7679" s="141"/>
      <c r="K7679" s="141"/>
    </row>
    <row r="7680" spans="1:11" x14ac:dyDescent="0.25">
      <c r="A7680" s="148"/>
      <c r="B7680" s="148"/>
      <c r="C7680" s="148"/>
      <c r="D7680" s="148"/>
      <c r="E7680" s="141"/>
      <c r="F7680" s="141"/>
      <c r="G7680" s="141"/>
      <c r="H7680" s="141"/>
      <c r="I7680" s="141"/>
      <c r="J7680" s="141"/>
      <c r="K7680" s="141"/>
    </row>
    <row r="7681" spans="1:11" x14ac:dyDescent="0.25">
      <c r="A7681" s="148"/>
      <c r="B7681" s="148"/>
      <c r="C7681" s="148"/>
      <c r="D7681" s="148"/>
      <c r="E7681" s="141"/>
      <c r="F7681" s="141"/>
      <c r="G7681" s="141"/>
      <c r="H7681" s="141"/>
      <c r="I7681" s="141"/>
      <c r="J7681" s="141"/>
      <c r="K7681" s="141"/>
    </row>
    <row r="7682" spans="1:11" x14ac:dyDescent="0.25">
      <c r="A7682" s="148"/>
      <c r="B7682" s="148"/>
      <c r="C7682" s="148"/>
      <c r="D7682" s="148"/>
      <c r="E7682" s="141"/>
      <c r="F7682" s="141"/>
      <c r="G7682" s="141"/>
      <c r="H7682" s="141"/>
      <c r="I7682" s="141"/>
      <c r="J7682" s="141"/>
      <c r="K7682" s="141"/>
    </row>
    <row r="7683" spans="1:11" x14ac:dyDescent="0.25">
      <c r="A7683" s="148"/>
      <c r="B7683" s="148"/>
      <c r="C7683" s="148"/>
      <c r="D7683" s="148"/>
      <c r="E7683" s="141"/>
      <c r="F7683" s="141"/>
      <c r="G7683" s="141"/>
      <c r="H7683" s="141"/>
      <c r="I7683" s="141"/>
      <c r="J7683" s="141"/>
      <c r="K7683" s="141"/>
    </row>
    <row r="7684" spans="1:11" x14ac:dyDescent="0.25">
      <c r="A7684" s="148"/>
      <c r="B7684" s="148"/>
      <c r="C7684" s="148"/>
      <c r="D7684" s="148"/>
      <c r="E7684" s="141"/>
      <c r="F7684" s="141"/>
      <c r="G7684" s="141"/>
      <c r="H7684" s="141"/>
      <c r="I7684" s="141"/>
      <c r="J7684" s="141"/>
      <c r="K7684" s="141"/>
    </row>
    <row r="7685" spans="1:11" x14ac:dyDescent="0.25">
      <c r="A7685" s="148"/>
      <c r="B7685" s="148"/>
      <c r="C7685" s="148"/>
      <c r="D7685" s="148"/>
      <c r="E7685" s="141"/>
      <c r="F7685" s="141"/>
      <c r="G7685" s="141"/>
      <c r="H7685" s="141"/>
      <c r="I7685" s="141"/>
      <c r="J7685" s="141"/>
      <c r="K7685" s="141"/>
    </row>
    <row r="7686" spans="1:11" x14ac:dyDescent="0.25">
      <c r="A7686" s="148"/>
      <c r="B7686" s="148"/>
      <c r="C7686" s="148"/>
      <c r="D7686" s="148"/>
      <c r="E7686" s="141"/>
      <c r="F7686" s="141"/>
      <c r="G7686" s="141"/>
      <c r="H7686" s="141"/>
      <c r="I7686" s="141"/>
      <c r="J7686" s="141"/>
      <c r="K7686" s="141"/>
    </row>
    <row r="7687" spans="1:11" x14ac:dyDescent="0.25">
      <c r="A7687" s="148"/>
      <c r="B7687" s="148"/>
      <c r="C7687" s="148"/>
      <c r="D7687" s="148"/>
      <c r="E7687" s="141"/>
      <c r="F7687" s="141"/>
      <c r="G7687" s="141"/>
      <c r="H7687" s="141"/>
      <c r="I7687" s="141"/>
      <c r="J7687" s="141"/>
      <c r="K7687" s="141"/>
    </row>
    <row r="7688" spans="1:11" x14ac:dyDescent="0.25">
      <c r="A7688" s="148"/>
      <c r="B7688" s="148"/>
      <c r="C7688" s="148"/>
      <c r="D7688" s="148"/>
      <c r="E7688" s="141"/>
      <c r="F7688" s="141"/>
      <c r="G7688" s="141"/>
      <c r="H7688" s="141"/>
      <c r="I7688" s="141"/>
      <c r="J7688" s="141"/>
      <c r="K7688" s="141"/>
    </row>
    <row r="7689" spans="1:11" x14ac:dyDescent="0.25">
      <c r="A7689" s="148"/>
      <c r="B7689" s="148"/>
      <c r="C7689" s="148"/>
      <c r="D7689" s="148"/>
      <c r="E7689" s="141"/>
      <c r="F7689" s="141"/>
      <c r="G7689" s="141"/>
      <c r="H7689" s="141"/>
      <c r="I7689" s="141"/>
      <c r="J7689" s="141"/>
      <c r="K7689" s="141"/>
    </row>
    <row r="7690" spans="1:11" x14ac:dyDescent="0.25">
      <c r="A7690" s="148"/>
      <c r="B7690" s="148"/>
      <c r="C7690" s="148"/>
      <c r="D7690" s="148"/>
      <c r="E7690" s="141"/>
      <c r="F7690" s="141"/>
      <c r="G7690" s="141"/>
      <c r="H7690" s="141"/>
      <c r="I7690" s="141"/>
      <c r="J7690" s="141"/>
      <c r="K7690" s="141"/>
    </row>
    <row r="7691" spans="1:11" x14ac:dyDescent="0.25">
      <c r="A7691" s="148"/>
      <c r="B7691" s="148"/>
      <c r="C7691" s="148"/>
      <c r="D7691" s="148"/>
      <c r="E7691" s="141"/>
      <c r="F7691" s="141"/>
      <c r="G7691" s="141"/>
      <c r="H7691" s="141"/>
      <c r="I7691" s="141"/>
      <c r="J7691" s="141"/>
      <c r="K7691" s="141"/>
    </row>
    <row r="7692" spans="1:11" x14ac:dyDescent="0.25">
      <c r="A7692" s="148"/>
      <c r="B7692" s="148"/>
      <c r="C7692" s="148"/>
      <c r="D7692" s="148"/>
      <c r="E7692" s="141"/>
      <c r="F7692" s="141"/>
      <c r="G7692" s="141"/>
      <c r="H7692" s="141"/>
      <c r="I7692" s="141"/>
      <c r="J7692" s="141"/>
      <c r="K7692" s="141"/>
    </row>
    <row r="7693" spans="1:11" x14ac:dyDescent="0.25">
      <c r="A7693" s="148"/>
      <c r="B7693" s="148"/>
      <c r="C7693" s="148"/>
      <c r="D7693" s="148"/>
      <c r="E7693" s="141"/>
      <c r="F7693" s="141"/>
      <c r="G7693" s="141"/>
      <c r="H7693" s="141"/>
      <c r="I7693" s="141"/>
      <c r="J7693" s="141"/>
      <c r="K7693" s="141"/>
    </row>
    <row r="7694" spans="1:11" x14ac:dyDescent="0.25">
      <c r="A7694" s="148"/>
      <c r="B7694" s="148"/>
      <c r="C7694" s="148"/>
      <c r="D7694" s="148"/>
      <c r="E7694" s="141"/>
      <c r="F7694" s="141"/>
      <c r="G7694" s="141"/>
      <c r="H7694" s="141"/>
      <c r="I7694" s="141"/>
      <c r="J7694" s="141"/>
      <c r="K7694" s="141"/>
    </row>
    <row r="7695" spans="1:11" x14ac:dyDescent="0.25">
      <c r="A7695" s="148"/>
      <c r="B7695" s="148"/>
      <c r="C7695" s="148"/>
      <c r="D7695" s="148"/>
      <c r="E7695" s="141"/>
      <c r="F7695" s="141"/>
      <c r="G7695" s="141"/>
      <c r="H7695" s="141"/>
      <c r="I7695" s="141"/>
      <c r="J7695" s="141"/>
      <c r="K7695" s="141"/>
    </row>
    <row r="7696" spans="1:11" x14ac:dyDescent="0.25">
      <c r="A7696" s="148"/>
      <c r="B7696" s="148"/>
      <c r="C7696" s="148"/>
      <c r="D7696" s="148"/>
      <c r="E7696" s="141"/>
      <c r="F7696" s="141"/>
      <c r="G7696" s="141"/>
      <c r="H7696" s="141"/>
      <c r="I7696" s="141"/>
      <c r="J7696" s="141"/>
      <c r="K7696" s="141"/>
    </row>
    <row r="7697" spans="1:11" x14ac:dyDescent="0.25">
      <c r="A7697" s="148"/>
      <c r="B7697" s="148"/>
      <c r="C7697" s="148"/>
      <c r="D7697" s="148"/>
      <c r="E7697" s="141"/>
      <c r="F7697" s="141"/>
      <c r="G7697" s="141"/>
      <c r="H7697" s="141"/>
      <c r="I7697" s="141"/>
      <c r="J7697" s="141"/>
      <c r="K7697" s="141"/>
    </row>
    <row r="7698" spans="1:11" x14ac:dyDescent="0.25">
      <c r="A7698" s="148"/>
      <c r="B7698" s="148"/>
      <c r="C7698" s="148"/>
      <c r="D7698" s="148"/>
      <c r="E7698" s="141"/>
      <c r="F7698" s="141"/>
      <c r="G7698" s="141"/>
      <c r="H7698" s="141"/>
      <c r="I7698" s="141"/>
      <c r="J7698" s="141"/>
      <c r="K7698" s="141"/>
    </row>
    <row r="7699" spans="1:11" x14ac:dyDescent="0.25">
      <c r="A7699" s="148"/>
      <c r="B7699" s="148"/>
      <c r="C7699" s="148"/>
      <c r="D7699" s="148"/>
      <c r="E7699" s="141"/>
      <c r="F7699" s="141"/>
      <c r="G7699" s="141"/>
      <c r="H7699" s="141"/>
      <c r="I7699" s="141"/>
      <c r="J7699" s="141"/>
      <c r="K7699" s="141"/>
    </row>
    <row r="7700" spans="1:11" x14ac:dyDescent="0.25">
      <c r="A7700" s="148"/>
      <c r="B7700" s="148"/>
      <c r="C7700" s="148"/>
      <c r="D7700" s="148"/>
      <c r="E7700" s="141"/>
      <c r="F7700" s="141"/>
      <c r="G7700" s="141"/>
      <c r="H7700" s="141"/>
      <c r="I7700" s="141"/>
      <c r="J7700" s="141"/>
      <c r="K7700" s="141"/>
    </row>
    <row r="7701" spans="1:11" x14ac:dyDescent="0.25">
      <c r="A7701" s="148"/>
      <c r="B7701" s="148"/>
      <c r="C7701" s="148"/>
      <c r="D7701" s="148"/>
      <c r="E7701" s="141"/>
      <c r="F7701" s="141"/>
      <c r="G7701" s="141"/>
      <c r="H7701" s="141"/>
      <c r="I7701" s="141"/>
      <c r="J7701" s="141"/>
      <c r="K7701" s="141"/>
    </row>
    <row r="7702" spans="1:11" x14ac:dyDescent="0.25">
      <c r="A7702" s="148"/>
      <c r="B7702" s="148"/>
      <c r="C7702" s="148"/>
      <c r="D7702" s="148"/>
      <c r="E7702" s="141"/>
      <c r="F7702" s="141"/>
      <c r="G7702" s="141"/>
      <c r="H7702" s="141"/>
      <c r="I7702" s="141"/>
      <c r="J7702" s="141"/>
      <c r="K7702" s="141"/>
    </row>
    <row r="7703" spans="1:11" x14ac:dyDescent="0.25">
      <c r="A7703" s="148"/>
      <c r="B7703" s="148"/>
      <c r="C7703" s="148"/>
      <c r="D7703" s="148"/>
      <c r="E7703" s="141"/>
      <c r="F7703" s="141"/>
      <c r="G7703" s="141"/>
      <c r="H7703" s="141"/>
      <c r="I7703" s="141"/>
      <c r="J7703" s="141"/>
      <c r="K7703" s="141"/>
    </row>
    <row r="7704" spans="1:11" x14ac:dyDescent="0.25">
      <c r="A7704" s="148"/>
      <c r="B7704" s="148"/>
      <c r="C7704" s="148"/>
      <c r="D7704" s="148"/>
      <c r="E7704" s="141"/>
      <c r="F7704" s="141"/>
      <c r="G7704" s="141"/>
      <c r="H7704" s="141"/>
      <c r="I7704" s="141"/>
      <c r="J7704" s="141"/>
      <c r="K7704" s="141"/>
    </row>
    <row r="7705" spans="1:11" x14ac:dyDescent="0.25">
      <c r="A7705" s="148"/>
      <c r="B7705" s="148"/>
      <c r="C7705" s="148"/>
      <c r="D7705" s="148"/>
      <c r="E7705" s="141"/>
      <c r="F7705" s="141"/>
      <c r="G7705" s="141"/>
      <c r="H7705" s="141"/>
      <c r="I7705" s="141"/>
      <c r="J7705" s="141"/>
      <c r="K7705" s="141"/>
    </row>
    <row r="7706" spans="1:11" x14ac:dyDescent="0.25">
      <c r="A7706" s="148"/>
      <c r="B7706" s="148"/>
      <c r="C7706" s="148"/>
      <c r="D7706" s="148"/>
      <c r="E7706" s="141"/>
      <c r="F7706" s="141"/>
      <c r="G7706" s="141"/>
      <c r="H7706" s="141"/>
      <c r="I7706" s="141"/>
      <c r="J7706" s="141"/>
      <c r="K7706" s="141"/>
    </row>
    <row r="7707" spans="1:11" x14ac:dyDescent="0.25">
      <c r="A7707" s="148"/>
      <c r="B7707" s="148"/>
      <c r="C7707" s="148"/>
      <c r="D7707" s="148"/>
      <c r="E7707" s="141"/>
      <c r="F7707" s="141"/>
      <c r="G7707" s="141"/>
      <c r="H7707" s="141"/>
      <c r="I7707" s="141"/>
      <c r="J7707" s="141"/>
      <c r="K7707" s="141"/>
    </row>
    <row r="7708" spans="1:11" x14ac:dyDescent="0.25">
      <c r="A7708" s="148"/>
      <c r="B7708" s="148"/>
      <c r="C7708" s="148"/>
      <c r="D7708" s="148"/>
      <c r="E7708" s="141"/>
      <c r="F7708" s="141"/>
      <c r="G7708" s="141"/>
      <c r="H7708" s="141"/>
      <c r="I7708" s="141"/>
      <c r="J7708" s="141"/>
      <c r="K7708" s="141"/>
    </row>
    <row r="7709" spans="1:11" x14ac:dyDescent="0.25">
      <c r="A7709" s="148"/>
      <c r="B7709" s="148"/>
      <c r="C7709" s="148"/>
      <c r="D7709" s="148"/>
      <c r="E7709" s="141"/>
      <c r="F7709" s="141"/>
      <c r="G7709" s="141"/>
      <c r="H7709" s="141"/>
      <c r="I7709" s="141"/>
      <c r="J7709" s="141"/>
      <c r="K7709" s="141"/>
    </row>
    <row r="7710" spans="1:11" x14ac:dyDescent="0.25">
      <c r="A7710" s="148"/>
      <c r="B7710" s="148"/>
      <c r="C7710" s="148"/>
      <c r="D7710" s="148"/>
      <c r="E7710" s="141"/>
      <c r="F7710" s="141"/>
      <c r="G7710" s="141"/>
      <c r="H7710" s="141"/>
      <c r="I7710" s="141"/>
      <c r="J7710" s="141"/>
      <c r="K7710" s="141"/>
    </row>
    <row r="7711" spans="1:11" x14ac:dyDescent="0.25">
      <c r="A7711" s="148"/>
      <c r="B7711" s="148"/>
      <c r="C7711" s="148"/>
      <c r="D7711" s="148"/>
      <c r="E7711" s="141"/>
      <c r="F7711" s="141"/>
      <c r="G7711" s="141"/>
      <c r="H7711" s="141"/>
      <c r="I7711" s="141"/>
      <c r="J7711" s="141"/>
      <c r="K7711" s="141"/>
    </row>
    <row r="7712" spans="1:11" x14ac:dyDescent="0.25">
      <c r="A7712" s="148"/>
      <c r="B7712" s="148"/>
      <c r="C7712" s="148"/>
      <c r="D7712" s="148"/>
      <c r="E7712" s="141"/>
      <c r="F7712" s="141"/>
      <c r="G7712" s="141"/>
      <c r="H7712" s="141"/>
      <c r="I7712" s="141"/>
      <c r="J7712" s="141"/>
      <c r="K7712" s="141"/>
    </row>
    <row r="7713" spans="1:11" x14ac:dyDescent="0.25">
      <c r="A7713" s="148"/>
      <c r="B7713" s="148"/>
      <c r="C7713" s="148"/>
      <c r="D7713" s="148"/>
      <c r="E7713" s="141"/>
      <c r="F7713" s="141"/>
      <c r="G7713" s="141"/>
      <c r="H7713" s="141"/>
      <c r="I7713" s="141"/>
      <c r="J7713" s="141"/>
      <c r="K7713" s="141"/>
    </row>
    <row r="7714" spans="1:11" x14ac:dyDescent="0.25">
      <c r="A7714" s="148"/>
      <c r="B7714" s="148"/>
      <c r="C7714" s="148"/>
      <c r="D7714" s="148"/>
      <c r="E7714" s="141"/>
      <c r="F7714" s="141"/>
      <c r="G7714" s="141"/>
      <c r="H7714" s="141"/>
      <c r="I7714" s="141"/>
      <c r="J7714" s="141"/>
      <c r="K7714" s="141"/>
    </row>
    <row r="7715" spans="1:11" x14ac:dyDescent="0.25">
      <c r="A7715" s="148"/>
      <c r="B7715" s="148"/>
      <c r="C7715" s="148"/>
      <c r="D7715" s="148"/>
      <c r="E7715" s="141"/>
      <c r="F7715" s="141"/>
      <c r="G7715" s="141"/>
      <c r="H7715" s="141"/>
      <c r="I7715" s="141"/>
      <c r="J7715" s="141"/>
      <c r="K7715" s="141"/>
    </row>
    <row r="7716" spans="1:11" x14ac:dyDescent="0.25">
      <c r="A7716" s="148"/>
      <c r="B7716" s="148"/>
      <c r="C7716" s="148"/>
      <c r="D7716" s="148"/>
      <c r="E7716" s="141"/>
      <c r="F7716" s="141"/>
      <c r="G7716" s="141"/>
      <c r="H7716" s="141"/>
      <c r="I7716" s="141"/>
      <c r="J7716" s="141"/>
      <c r="K7716" s="141"/>
    </row>
    <row r="7717" spans="1:11" x14ac:dyDescent="0.25">
      <c r="A7717" s="148"/>
      <c r="B7717" s="148"/>
      <c r="C7717" s="148"/>
      <c r="D7717" s="148"/>
      <c r="E7717" s="141"/>
      <c r="F7717" s="141"/>
      <c r="G7717" s="141"/>
      <c r="H7717" s="141"/>
      <c r="I7717" s="141"/>
      <c r="J7717" s="141"/>
      <c r="K7717" s="141"/>
    </row>
    <row r="7718" spans="1:11" x14ac:dyDescent="0.25">
      <c r="A7718" s="148"/>
      <c r="B7718" s="148"/>
      <c r="C7718" s="148"/>
      <c r="D7718" s="148"/>
      <c r="E7718" s="141"/>
      <c r="F7718" s="141"/>
      <c r="G7718" s="141"/>
      <c r="H7718" s="141"/>
      <c r="I7718" s="141"/>
      <c r="J7718" s="141"/>
      <c r="K7718" s="141"/>
    </row>
    <row r="7719" spans="1:11" x14ac:dyDescent="0.25">
      <c r="A7719" s="148"/>
      <c r="B7719" s="148"/>
      <c r="C7719" s="148"/>
      <c r="D7719" s="148"/>
      <c r="E7719" s="141"/>
      <c r="F7719" s="141"/>
      <c r="G7719" s="141"/>
      <c r="H7719" s="141"/>
      <c r="I7719" s="141"/>
      <c r="J7719" s="141"/>
      <c r="K7719" s="141"/>
    </row>
    <row r="7720" spans="1:11" x14ac:dyDescent="0.25">
      <c r="A7720" s="148"/>
      <c r="B7720" s="148"/>
      <c r="C7720" s="148"/>
      <c r="D7720" s="148"/>
      <c r="E7720" s="141"/>
      <c r="F7720" s="141"/>
      <c r="G7720" s="141"/>
      <c r="H7720" s="141"/>
      <c r="I7720" s="141"/>
      <c r="J7720" s="141"/>
      <c r="K7720" s="141"/>
    </row>
    <row r="7721" spans="1:11" x14ac:dyDescent="0.25">
      <c r="A7721" s="148"/>
      <c r="B7721" s="148"/>
      <c r="C7721" s="148"/>
      <c r="D7721" s="148"/>
      <c r="E7721" s="141"/>
      <c r="F7721" s="141"/>
      <c r="G7721" s="141"/>
      <c r="H7721" s="141"/>
      <c r="I7721" s="141"/>
      <c r="J7721" s="141"/>
      <c r="K7721" s="141"/>
    </row>
    <row r="7722" spans="1:11" x14ac:dyDescent="0.25">
      <c r="A7722" s="148"/>
      <c r="B7722" s="148"/>
      <c r="C7722" s="148"/>
      <c r="D7722" s="148"/>
      <c r="E7722" s="141"/>
      <c r="F7722" s="141"/>
      <c r="G7722" s="141"/>
      <c r="H7722" s="141"/>
      <c r="I7722" s="141"/>
      <c r="J7722" s="141"/>
      <c r="K7722" s="141"/>
    </row>
    <row r="7723" spans="1:11" x14ac:dyDescent="0.25">
      <c r="A7723" s="148"/>
      <c r="B7723" s="148"/>
      <c r="C7723" s="148"/>
      <c r="D7723" s="148"/>
      <c r="E7723" s="141"/>
      <c r="F7723" s="141"/>
      <c r="G7723" s="141"/>
      <c r="H7723" s="141"/>
      <c r="I7723" s="141"/>
      <c r="J7723" s="141"/>
      <c r="K7723" s="141"/>
    </row>
    <row r="7724" spans="1:11" x14ac:dyDescent="0.25">
      <c r="A7724" s="148"/>
      <c r="B7724" s="148"/>
      <c r="C7724" s="148"/>
      <c r="D7724" s="148"/>
      <c r="E7724" s="141"/>
      <c r="F7724" s="141"/>
      <c r="G7724" s="141"/>
      <c r="H7724" s="141"/>
      <c r="I7724" s="141"/>
      <c r="J7724" s="141"/>
      <c r="K7724" s="141"/>
    </row>
    <row r="7725" spans="1:11" x14ac:dyDescent="0.25">
      <c r="A7725" s="148"/>
      <c r="B7725" s="148"/>
      <c r="C7725" s="148"/>
      <c r="D7725" s="148"/>
      <c r="E7725" s="141"/>
      <c r="F7725" s="141"/>
      <c r="G7725" s="141"/>
      <c r="H7725" s="141"/>
      <c r="I7725" s="141"/>
      <c r="J7725" s="141"/>
      <c r="K7725" s="141"/>
    </row>
    <row r="7726" spans="1:11" x14ac:dyDescent="0.25">
      <c r="A7726" s="148"/>
      <c r="B7726" s="148"/>
      <c r="C7726" s="148"/>
      <c r="D7726" s="148"/>
      <c r="E7726" s="141"/>
      <c r="F7726" s="141"/>
      <c r="G7726" s="141"/>
      <c r="H7726" s="141"/>
      <c r="I7726" s="141"/>
      <c r="J7726" s="141"/>
      <c r="K7726" s="141"/>
    </row>
    <row r="7727" spans="1:11" x14ac:dyDescent="0.25">
      <c r="A7727" s="148"/>
      <c r="B7727" s="148"/>
      <c r="C7727" s="148"/>
      <c r="D7727" s="148"/>
      <c r="E7727" s="141"/>
      <c r="F7727" s="141"/>
      <c r="G7727" s="141"/>
      <c r="H7727" s="141"/>
      <c r="I7727" s="141"/>
      <c r="J7727" s="141"/>
      <c r="K7727" s="141"/>
    </row>
    <row r="7728" spans="1:11" x14ac:dyDescent="0.25">
      <c r="A7728" s="148"/>
      <c r="B7728" s="148"/>
      <c r="C7728" s="148"/>
      <c r="D7728" s="148"/>
      <c r="E7728" s="141"/>
      <c r="F7728" s="141"/>
      <c r="G7728" s="141"/>
      <c r="H7728" s="141"/>
      <c r="I7728" s="141"/>
      <c r="J7728" s="141"/>
      <c r="K7728" s="141"/>
    </row>
    <row r="7729" spans="1:11" x14ac:dyDescent="0.25">
      <c r="A7729" s="148"/>
      <c r="B7729" s="148"/>
      <c r="C7729" s="148"/>
      <c r="D7729" s="148"/>
      <c r="E7729" s="141"/>
      <c r="F7729" s="141"/>
      <c r="G7729" s="141"/>
      <c r="H7729" s="141"/>
      <c r="I7729" s="141"/>
      <c r="J7729" s="141"/>
      <c r="K7729" s="141"/>
    </row>
    <row r="7730" spans="1:11" x14ac:dyDescent="0.25">
      <c r="A7730" s="148"/>
      <c r="B7730" s="148"/>
      <c r="C7730" s="148"/>
      <c r="D7730" s="148"/>
      <c r="E7730" s="141"/>
      <c r="F7730" s="141"/>
      <c r="G7730" s="141"/>
      <c r="H7730" s="141"/>
      <c r="I7730" s="141"/>
      <c r="J7730" s="141"/>
      <c r="K7730" s="141"/>
    </row>
    <row r="7731" spans="1:11" x14ac:dyDescent="0.25">
      <c r="A7731" s="148"/>
      <c r="B7731" s="148"/>
      <c r="C7731" s="148"/>
      <c r="D7731" s="148"/>
      <c r="E7731" s="141"/>
      <c r="F7731" s="141"/>
      <c r="G7731" s="141"/>
      <c r="H7731" s="141"/>
      <c r="I7731" s="141"/>
      <c r="J7731" s="141"/>
      <c r="K7731" s="141"/>
    </row>
    <row r="7732" spans="1:11" x14ac:dyDescent="0.25">
      <c r="A7732" s="148"/>
      <c r="B7732" s="148"/>
      <c r="C7732" s="148"/>
      <c r="D7732" s="148"/>
      <c r="E7732" s="141"/>
      <c r="F7732" s="141"/>
      <c r="G7732" s="141"/>
      <c r="H7732" s="141"/>
      <c r="I7732" s="141"/>
      <c r="J7732" s="141"/>
      <c r="K7732" s="141"/>
    </row>
    <row r="7733" spans="1:11" x14ac:dyDescent="0.25">
      <c r="A7733" s="148"/>
      <c r="B7733" s="148"/>
      <c r="C7733" s="148"/>
      <c r="D7733" s="148"/>
      <c r="E7733" s="141"/>
      <c r="F7733" s="141"/>
      <c r="G7733" s="141"/>
      <c r="H7733" s="141"/>
      <c r="I7733" s="141"/>
      <c r="J7733" s="141"/>
      <c r="K7733" s="141"/>
    </row>
    <row r="7734" spans="1:11" x14ac:dyDescent="0.25">
      <c r="A7734" s="148"/>
      <c r="B7734" s="148"/>
      <c r="C7734" s="148"/>
      <c r="D7734" s="148"/>
      <c r="E7734" s="141"/>
      <c r="F7734" s="141"/>
      <c r="G7734" s="141"/>
      <c r="H7734" s="141"/>
      <c r="I7734" s="141"/>
      <c r="J7734" s="141"/>
      <c r="K7734" s="141"/>
    </row>
    <row r="7735" spans="1:11" x14ac:dyDescent="0.25">
      <c r="A7735" s="148"/>
      <c r="B7735" s="148"/>
      <c r="C7735" s="148"/>
      <c r="D7735" s="148"/>
      <c r="E7735" s="141"/>
      <c r="F7735" s="141"/>
      <c r="G7735" s="141"/>
      <c r="H7735" s="141"/>
      <c r="I7735" s="141"/>
      <c r="J7735" s="141"/>
      <c r="K7735" s="141"/>
    </row>
    <row r="7736" spans="1:11" x14ac:dyDescent="0.25">
      <c r="A7736" s="148"/>
      <c r="B7736" s="148"/>
      <c r="C7736" s="148"/>
      <c r="D7736" s="148"/>
      <c r="E7736" s="141"/>
      <c r="F7736" s="141"/>
      <c r="G7736" s="141"/>
      <c r="H7736" s="141"/>
      <c r="I7736" s="141"/>
      <c r="J7736" s="141"/>
      <c r="K7736" s="141"/>
    </row>
    <row r="7737" spans="1:11" x14ac:dyDescent="0.25">
      <c r="A7737" s="148"/>
      <c r="B7737" s="148"/>
      <c r="C7737" s="148"/>
      <c r="D7737" s="148"/>
      <c r="E7737" s="141"/>
      <c r="F7737" s="141"/>
      <c r="G7737" s="141"/>
      <c r="H7737" s="141"/>
      <c r="I7737" s="141"/>
      <c r="J7737" s="141"/>
      <c r="K7737" s="141"/>
    </row>
    <row r="7738" spans="1:11" x14ac:dyDescent="0.25">
      <c r="A7738" s="148"/>
      <c r="B7738" s="148"/>
      <c r="C7738" s="148"/>
      <c r="D7738" s="148"/>
      <c r="E7738" s="141"/>
      <c r="F7738" s="141"/>
      <c r="G7738" s="141"/>
      <c r="H7738" s="141"/>
      <c r="I7738" s="141"/>
      <c r="J7738" s="141"/>
      <c r="K7738" s="141"/>
    </row>
    <row r="7739" spans="1:11" x14ac:dyDescent="0.25">
      <c r="A7739" s="148"/>
      <c r="B7739" s="148"/>
      <c r="C7739" s="148"/>
      <c r="D7739" s="148"/>
      <c r="E7739" s="141"/>
      <c r="F7739" s="141"/>
      <c r="G7739" s="141"/>
      <c r="H7739" s="141"/>
      <c r="I7739" s="141"/>
      <c r="J7739" s="141"/>
      <c r="K7739" s="141"/>
    </row>
    <row r="7740" spans="1:11" x14ac:dyDescent="0.25">
      <c r="A7740" s="148"/>
      <c r="B7740" s="148"/>
      <c r="C7740" s="148"/>
      <c r="D7740" s="148"/>
      <c r="E7740" s="141"/>
      <c r="F7740" s="141"/>
      <c r="G7740" s="141"/>
      <c r="H7740" s="141"/>
      <c r="I7740" s="141"/>
      <c r="J7740" s="141"/>
      <c r="K7740" s="141"/>
    </row>
    <row r="7741" spans="1:11" x14ac:dyDescent="0.25">
      <c r="A7741" s="148"/>
      <c r="B7741" s="148"/>
      <c r="C7741" s="148"/>
      <c r="D7741" s="148"/>
      <c r="E7741" s="141"/>
      <c r="F7741" s="141"/>
      <c r="G7741" s="141"/>
      <c r="H7741" s="141"/>
      <c r="I7741" s="141"/>
      <c r="J7741" s="141"/>
      <c r="K7741" s="141"/>
    </row>
    <row r="7742" spans="1:11" x14ac:dyDescent="0.25">
      <c r="A7742" s="148"/>
      <c r="B7742" s="148"/>
      <c r="C7742" s="148"/>
      <c r="D7742" s="148"/>
      <c r="E7742" s="141"/>
      <c r="F7742" s="141"/>
      <c r="G7742" s="141"/>
      <c r="H7742" s="141"/>
      <c r="I7742" s="141"/>
      <c r="J7742" s="141"/>
      <c r="K7742" s="141"/>
    </row>
    <row r="7743" spans="1:11" x14ac:dyDescent="0.25">
      <c r="A7743" s="148"/>
      <c r="B7743" s="148"/>
      <c r="C7743" s="148"/>
      <c r="D7743" s="148"/>
      <c r="E7743" s="141"/>
      <c r="F7743" s="141"/>
      <c r="G7743" s="141"/>
      <c r="H7743" s="141"/>
      <c r="I7743" s="141"/>
      <c r="J7743" s="141"/>
      <c r="K7743" s="141"/>
    </row>
    <row r="7744" spans="1:11" x14ac:dyDescent="0.25">
      <c r="A7744" s="148"/>
      <c r="B7744" s="148"/>
      <c r="C7744" s="148"/>
      <c r="D7744" s="148"/>
      <c r="E7744" s="141"/>
      <c r="F7744" s="141"/>
      <c r="G7744" s="141"/>
      <c r="H7744" s="141"/>
      <c r="I7744" s="141"/>
      <c r="J7744" s="141"/>
      <c r="K7744" s="141"/>
    </row>
    <row r="7745" spans="1:11" x14ac:dyDescent="0.25">
      <c r="A7745" s="148"/>
      <c r="B7745" s="148"/>
      <c r="C7745" s="148"/>
      <c r="D7745" s="148"/>
      <c r="E7745" s="141"/>
      <c r="F7745" s="141"/>
      <c r="G7745" s="141"/>
      <c r="H7745" s="141"/>
      <c r="I7745" s="141"/>
      <c r="J7745" s="141"/>
      <c r="K7745" s="141"/>
    </row>
    <row r="7746" spans="1:11" x14ac:dyDescent="0.25">
      <c r="A7746" s="148"/>
      <c r="B7746" s="148"/>
      <c r="C7746" s="148"/>
      <c r="D7746" s="148"/>
      <c r="E7746" s="141"/>
      <c r="F7746" s="141"/>
      <c r="G7746" s="141"/>
      <c r="H7746" s="141"/>
      <c r="I7746" s="141"/>
      <c r="J7746" s="141"/>
      <c r="K7746" s="141"/>
    </row>
    <row r="7747" spans="1:11" x14ac:dyDescent="0.25">
      <c r="A7747" s="148"/>
      <c r="B7747" s="148"/>
      <c r="C7747" s="148"/>
      <c r="D7747" s="148"/>
      <c r="E7747" s="141"/>
      <c r="F7747" s="141"/>
      <c r="G7747" s="141"/>
      <c r="H7747" s="141"/>
      <c r="I7747" s="141"/>
      <c r="J7747" s="141"/>
      <c r="K7747" s="141"/>
    </row>
    <row r="7748" spans="1:11" x14ac:dyDescent="0.25">
      <c r="A7748" s="148"/>
      <c r="B7748" s="148"/>
      <c r="C7748" s="148"/>
      <c r="D7748" s="148"/>
      <c r="E7748" s="141"/>
      <c r="F7748" s="141"/>
      <c r="G7748" s="141"/>
      <c r="H7748" s="141"/>
      <c r="I7748" s="141"/>
      <c r="J7748" s="141"/>
      <c r="K7748" s="141"/>
    </row>
    <row r="7749" spans="1:11" x14ac:dyDescent="0.25">
      <c r="A7749" s="148"/>
      <c r="B7749" s="148"/>
      <c r="C7749" s="148"/>
      <c r="D7749" s="148"/>
      <c r="E7749" s="141"/>
      <c r="F7749" s="141"/>
      <c r="G7749" s="141"/>
      <c r="H7749" s="141"/>
      <c r="I7749" s="141"/>
      <c r="J7749" s="141"/>
      <c r="K7749" s="141"/>
    </row>
    <row r="7750" spans="1:11" x14ac:dyDescent="0.25">
      <c r="A7750" s="148"/>
      <c r="B7750" s="148"/>
      <c r="C7750" s="148"/>
      <c r="D7750" s="148"/>
      <c r="E7750" s="141"/>
      <c r="F7750" s="141"/>
      <c r="G7750" s="141"/>
      <c r="H7750" s="141"/>
      <c r="I7750" s="141"/>
      <c r="J7750" s="141"/>
      <c r="K7750" s="141"/>
    </row>
    <row r="7751" spans="1:11" x14ac:dyDescent="0.25">
      <c r="A7751" s="148"/>
      <c r="B7751" s="148"/>
      <c r="C7751" s="148"/>
      <c r="D7751" s="148"/>
      <c r="E7751" s="141"/>
      <c r="F7751" s="141"/>
      <c r="G7751" s="141"/>
      <c r="H7751" s="141"/>
      <c r="I7751" s="141"/>
      <c r="J7751" s="141"/>
      <c r="K7751" s="141"/>
    </row>
    <row r="7752" spans="1:11" x14ac:dyDescent="0.25">
      <c r="A7752" s="148"/>
      <c r="B7752" s="148"/>
      <c r="C7752" s="148"/>
      <c r="D7752" s="148"/>
      <c r="E7752" s="141"/>
      <c r="F7752" s="141"/>
      <c r="G7752" s="141"/>
      <c r="H7752" s="141"/>
      <c r="I7752" s="141"/>
      <c r="J7752" s="141"/>
      <c r="K7752" s="141"/>
    </row>
    <row r="7753" spans="1:11" x14ac:dyDescent="0.25">
      <c r="A7753" s="148"/>
      <c r="B7753" s="148"/>
      <c r="C7753" s="148"/>
      <c r="D7753" s="148"/>
      <c r="E7753" s="141"/>
      <c r="F7753" s="141"/>
      <c r="G7753" s="141"/>
      <c r="H7753" s="141"/>
      <c r="I7753" s="141"/>
      <c r="J7753" s="141"/>
      <c r="K7753" s="141"/>
    </row>
    <row r="7754" spans="1:11" x14ac:dyDescent="0.25">
      <c r="A7754" s="148"/>
      <c r="B7754" s="148"/>
      <c r="C7754" s="148"/>
      <c r="D7754" s="148"/>
      <c r="E7754" s="141"/>
      <c r="F7754" s="141"/>
      <c r="G7754" s="141"/>
      <c r="H7754" s="141"/>
      <c r="I7754" s="141"/>
      <c r="J7754" s="141"/>
      <c r="K7754" s="141"/>
    </row>
    <row r="7755" spans="1:11" x14ac:dyDescent="0.25">
      <c r="A7755" s="148"/>
      <c r="B7755" s="148"/>
      <c r="C7755" s="148"/>
      <c r="D7755" s="148"/>
      <c r="E7755" s="141"/>
      <c r="F7755" s="141"/>
      <c r="G7755" s="141"/>
      <c r="H7755" s="141"/>
      <c r="I7755" s="141"/>
      <c r="J7755" s="141"/>
      <c r="K7755" s="141"/>
    </row>
    <row r="7756" spans="1:11" x14ac:dyDescent="0.25">
      <c r="A7756" s="148"/>
      <c r="B7756" s="148"/>
      <c r="C7756" s="148"/>
      <c r="D7756" s="148"/>
      <c r="E7756" s="141"/>
      <c r="F7756" s="141"/>
      <c r="G7756" s="141"/>
      <c r="H7756" s="141"/>
      <c r="I7756" s="141"/>
      <c r="J7756" s="141"/>
      <c r="K7756" s="141"/>
    </row>
    <row r="7757" spans="1:11" x14ac:dyDescent="0.25">
      <c r="A7757" s="148"/>
      <c r="B7757" s="148"/>
      <c r="C7757" s="148"/>
      <c r="D7757" s="148"/>
      <c r="E7757" s="141"/>
      <c r="F7757" s="141"/>
      <c r="G7757" s="141"/>
      <c r="H7757" s="141"/>
      <c r="I7757" s="141"/>
      <c r="J7757" s="141"/>
      <c r="K7757" s="141"/>
    </row>
    <row r="7758" spans="1:11" x14ac:dyDescent="0.25">
      <c r="A7758" s="148"/>
      <c r="B7758" s="148"/>
      <c r="C7758" s="148"/>
      <c r="D7758" s="148"/>
      <c r="E7758" s="141"/>
      <c r="F7758" s="141"/>
      <c r="G7758" s="141"/>
      <c r="H7758" s="141"/>
      <c r="I7758" s="141"/>
      <c r="J7758" s="141"/>
      <c r="K7758" s="141"/>
    </row>
    <row r="7759" spans="1:11" x14ac:dyDescent="0.25">
      <c r="A7759" s="148"/>
      <c r="B7759" s="148"/>
      <c r="C7759" s="148"/>
      <c r="D7759" s="148"/>
      <c r="E7759" s="141"/>
      <c r="F7759" s="141"/>
      <c r="G7759" s="141"/>
      <c r="H7759" s="141"/>
      <c r="I7759" s="141"/>
      <c r="J7759" s="141"/>
      <c r="K7759" s="141"/>
    </row>
    <row r="7760" spans="1:11" x14ac:dyDescent="0.25">
      <c r="A7760" s="148"/>
      <c r="B7760" s="148"/>
      <c r="C7760" s="148"/>
      <c r="D7760" s="148"/>
      <c r="E7760" s="141"/>
      <c r="F7760" s="141"/>
      <c r="G7760" s="141"/>
      <c r="H7760" s="141"/>
      <c r="I7760" s="141"/>
      <c r="J7760" s="141"/>
      <c r="K7760" s="141"/>
    </row>
    <row r="7761" spans="1:11" x14ac:dyDescent="0.25">
      <c r="A7761" s="148"/>
      <c r="B7761" s="148"/>
      <c r="C7761" s="148"/>
      <c r="D7761" s="148"/>
      <c r="E7761" s="141"/>
      <c r="F7761" s="141"/>
      <c r="G7761" s="141"/>
      <c r="H7761" s="141"/>
      <c r="I7761" s="141"/>
      <c r="J7761" s="141"/>
      <c r="K7761" s="141"/>
    </row>
    <row r="7762" spans="1:11" x14ac:dyDescent="0.25">
      <c r="A7762" s="148"/>
      <c r="B7762" s="148"/>
      <c r="C7762" s="148"/>
      <c r="D7762" s="148"/>
      <c r="E7762" s="141"/>
      <c r="F7762" s="141"/>
      <c r="G7762" s="141"/>
      <c r="H7762" s="141"/>
      <c r="I7762" s="141"/>
      <c r="J7762" s="141"/>
      <c r="K7762" s="141"/>
    </row>
    <row r="7763" spans="1:11" x14ac:dyDescent="0.25">
      <c r="A7763" s="148"/>
      <c r="B7763" s="148"/>
      <c r="C7763" s="148"/>
      <c r="D7763" s="148"/>
      <c r="E7763" s="141"/>
      <c r="F7763" s="141"/>
      <c r="G7763" s="141"/>
      <c r="H7763" s="141"/>
      <c r="I7763" s="141"/>
      <c r="J7763" s="141"/>
      <c r="K7763" s="141"/>
    </row>
    <row r="7764" spans="1:11" x14ac:dyDescent="0.25">
      <c r="A7764" s="148"/>
      <c r="B7764" s="148"/>
      <c r="C7764" s="148"/>
      <c r="D7764" s="148"/>
      <c r="E7764" s="141"/>
      <c r="F7764" s="141"/>
      <c r="G7764" s="141"/>
      <c r="H7764" s="141"/>
      <c r="I7764" s="141"/>
      <c r="J7764" s="141"/>
      <c r="K7764" s="141"/>
    </row>
    <row r="7765" spans="1:11" x14ac:dyDescent="0.25">
      <c r="A7765" s="148"/>
      <c r="B7765" s="148"/>
      <c r="C7765" s="148"/>
      <c r="D7765" s="148"/>
      <c r="E7765" s="141"/>
      <c r="F7765" s="141"/>
      <c r="G7765" s="141"/>
      <c r="H7765" s="141"/>
      <c r="I7765" s="141"/>
      <c r="J7765" s="141"/>
      <c r="K7765" s="141"/>
    </row>
    <row r="7766" spans="1:11" x14ac:dyDescent="0.25">
      <c r="A7766" s="148"/>
      <c r="B7766" s="148"/>
      <c r="C7766" s="148"/>
      <c r="D7766" s="148"/>
      <c r="E7766" s="141"/>
      <c r="F7766" s="141"/>
      <c r="G7766" s="141"/>
      <c r="H7766" s="141"/>
      <c r="I7766" s="141"/>
      <c r="J7766" s="141"/>
      <c r="K7766" s="141"/>
    </row>
    <row r="7767" spans="1:11" x14ac:dyDescent="0.25">
      <c r="A7767" s="148"/>
      <c r="B7767" s="148"/>
      <c r="C7767" s="148"/>
      <c r="D7767" s="148"/>
      <c r="E7767" s="141"/>
      <c r="F7767" s="141"/>
      <c r="G7767" s="141"/>
      <c r="H7767" s="141"/>
      <c r="I7767" s="141"/>
      <c r="J7767" s="141"/>
      <c r="K7767" s="141"/>
    </row>
    <row r="7768" spans="1:11" x14ac:dyDescent="0.25">
      <c r="A7768" s="148"/>
      <c r="B7768" s="148"/>
      <c r="C7768" s="148"/>
      <c r="D7768" s="148"/>
      <c r="E7768" s="141"/>
      <c r="F7768" s="141"/>
      <c r="G7768" s="141"/>
      <c r="H7768" s="141"/>
      <c r="I7768" s="141"/>
      <c r="J7768" s="141"/>
      <c r="K7768" s="141"/>
    </row>
    <row r="7769" spans="1:11" x14ac:dyDescent="0.25">
      <c r="A7769" s="148"/>
      <c r="B7769" s="148"/>
      <c r="C7769" s="148"/>
      <c r="D7769" s="148"/>
      <c r="E7769" s="141"/>
      <c r="F7769" s="141"/>
      <c r="G7769" s="141"/>
      <c r="H7769" s="141"/>
      <c r="I7769" s="141"/>
      <c r="J7769" s="141"/>
      <c r="K7769" s="141"/>
    </row>
    <row r="7770" spans="1:11" x14ac:dyDescent="0.25">
      <c r="A7770" s="148"/>
      <c r="B7770" s="148"/>
      <c r="C7770" s="148"/>
      <c r="D7770" s="148"/>
      <c r="E7770" s="141"/>
      <c r="F7770" s="141"/>
      <c r="G7770" s="141"/>
      <c r="H7770" s="141"/>
      <c r="I7770" s="141"/>
      <c r="J7770" s="141"/>
      <c r="K7770" s="141"/>
    </row>
    <row r="7771" spans="1:11" x14ac:dyDescent="0.25">
      <c r="A7771" s="148"/>
      <c r="B7771" s="148"/>
      <c r="C7771" s="148"/>
      <c r="D7771" s="148"/>
      <c r="E7771" s="141"/>
      <c r="F7771" s="141"/>
      <c r="G7771" s="141"/>
      <c r="H7771" s="141"/>
      <c r="I7771" s="141"/>
      <c r="J7771" s="141"/>
      <c r="K7771" s="141"/>
    </row>
    <row r="7772" spans="1:11" x14ac:dyDescent="0.25">
      <c r="A7772" s="148"/>
      <c r="B7772" s="148"/>
      <c r="C7772" s="148"/>
      <c r="D7772" s="148"/>
      <c r="E7772" s="141"/>
      <c r="F7772" s="141"/>
      <c r="G7772" s="141"/>
      <c r="H7772" s="141"/>
      <c r="I7772" s="141"/>
      <c r="J7772" s="141"/>
      <c r="K7772" s="141"/>
    </row>
    <row r="7773" spans="1:11" x14ac:dyDescent="0.25">
      <c r="A7773" s="148"/>
      <c r="B7773" s="148"/>
      <c r="C7773" s="148"/>
      <c r="D7773" s="148"/>
      <c r="E7773" s="141"/>
      <c r="F7773" s="141"/>
      <c r="G7773" s="141"/>
      <c r="H7773" s="141"/>
      <c r="I7773" s="141"/>
      <c r="J7773" s="141"/>
      <c r="K7773" s="141"/>
    </row>
    <row r="7774" spans="1:11" x14ac:dyDescent="0.25">
      <c r="A7774" s="148"/>
      <c r="B7774" s="148"/>
      <c r="C7774" s="148"/>
      <c r="D7774" s="148"/>
      <c r="E7774" s="141"/>
      <c r="F7774" s="141"/>
      <c r="G7774" s="141"/>
      <c r="H7774" s="141"/>
      <c r="I7774" s="141"/>
      <c r="J7774" s="141"/>
      <c r="K7774" s="141"/>
    </row>
    <row r="7775" spans="1:11" x14ac:dyDescent="0.25">
      <c r="A7775" s="148"/>
      <c r="B7775" s="148"/>
      <c r="C7775" s="148"/>
      <c r="D7775" s="148"/>
      <c r="E7775" s="141"/>
      <c r="F7775" s="141"/>
      <c r="G7775" s="141"/>
      <c r="H7775" s="141"/>
      <c r="I7775" s="141"/>
      <c r="J7775" s="141"/>
      <c r="K7775" s="141"/>
    </row>
    <row r="7776" spans="1:11" x14ac:dyDescent="0.25">
      <c r="A7776" s="148"/>
      <c r="B7776" s="148"/>
      <c r="C7776" s="148"/>
      <c r="D7776" s="148"/>
      <c r="E7776" s="141"/>
      <c r="F7776" s="141"/>
      <c r="G7776" s="141"/>
      <c r="H7776" s="141"/>
      <c r="I7776" s="141"/>
      <c r="J7776" s="141"/>
      <c r="K7776" s="141"/>
    </row>
    <row r="7777" spans="1:11" x14ac:dyDescent="0.25">
      <c r="A7777" s="148"/>
      <c r="B7777" s="148"/>
      <c r="C7777" s="148"/>
      <c r="D7777" s="148"/>
      <c r="E7777" s="141"/>
      <c r="F7777" s="141"/>
      <c r="G7777" s="141"/>
      <c r="H7777" s="141"/>
      <c r="I7777" s="141"/>
      <c r="J7777" s="141"/>
      <c r="K7777" s="141"/>
    </row>
    <row r="7778" spans="1:11" x14ac:dyDescent="0.25">
      <c r="A7778" s="148"/>
      <c r="B7778" s="148"/>
      <c r="C7778" s="148"/>
      <c r="D7778" s="148"/>
      <c r="E7778" s="141"/>
      <c r="F7778" s="141"/>
      <c r="G7778" s="141"/>
      <c r="H7778" s="141"/>
      <c r="I7778" s="141"/>
      <c r="J7778" s="141"/>
      <c r="K7778" s="141"/>
    </row>
    <row r="7779" spans="1:11" x14ac:dyDescent="0.25">
      <c r="A7779" s="148"/>
      <c r="B7779" s="148"/>
      <c r="C7779" s="148"/>
      <c r="D7779" s="148"/>
      <c r="E7779" s="141"/>
      <c r="F7779" s="141"/>
      <c r="G7779" s="141"/>
      <c r="H7779" s="141"/>
      <c r="I7779" s="141"/>
      <c r="J7779" s="141"/>
      <c r="K7779" s="141"/>
    </row>
    <row r="7780" spans="1:11" x14ac:dyDescent="0.25">
      <c r="A7780" s="148"/>
      <c r="B7780" s="148"/>
      <c r="C7780" s="148"/>
      <c r="D7780" s="148"/>
      <c r="E7780" s="141"/>
      <c r="F7780" s="141"/>
      <c r="G7780" s="141"/>
      <c r="H7780" s="141"/>
      <c r="I7780" s="141"/>
      <c r="J7780" s="141"/>
      <c r="K7780" s="141"/>
    </row>
    <row r="7781" spans="1:11" x14ac:dyDescent="0.25">
      <c r="A7781" s="148"/>
      <c r="B7781" s="148"/>
      <c r="C7781" s="148"/>
      <c r="D7781" s="148"/>
      <c r="E7781" s="141"/>
      <c r="F7781" s="141"/>
      <c r="G7781" s="141"/>
      <c r="H7781" s="141"/>
      <c r="I7781" s="141"/>
      <c r="J7781" s="141"/>
      <c r="K7781" s="141"/>
    </row>
    <row r="7782" spans="1:11" x14ac:dyDescent="0.25">
      <c r="A7782" s="148"/>
      <c r="B7782" s="148"/>
      <c r="C7782" s="148"/>
      <c r="D7782" s="148"/>
      <c r="E7782" s="141"/>
      <c r="F7782" s="141"/>
      <c r="G7782" s="141"/>
      <c r="H7782" s="141"/>
      <c r="I7782" s="141"/>
      <c r="J7782" s="141"/>
      <c r="K7782" s="141"/>
    </row>
    <row r="7783" spans="1:11" x14ac:dyDescent="0.25">
      <c r="A7783" s="148"/>
      <c r="B7783" s="148"/>
      <c r="C7783" s="148"/>
      <c r="D7783" s="148"/>
      <c r="E7783" s="141"/>
      <c r="F7783" s="141"/>
      <c r="G7783" s="141"/>
      <c r="H7783" s="141"/>
      <c r="I7783" s="141"/>
      <c r="J7783" s="141"/>
      <c r="K7783" s="141"/>
    </row>
    <row r="7784" spans="1:11" x14ac:dyDescent="0.25">
      <c r="A7784" s="148"/>
      <c r="B7784" s="148"/>
      <c r="C7784" s="148"/>
      <c r="D7784" s="148"/>
      <c r="E7784" s="141"/>
      <c r="F7784" s="141"/>
      <c r="G7784" s="141"/>
      <c r="H7784" s="141"/>
      <c r="I7784" s="141"/>
      <c r="J7784" s="141"/>
      <c r="K7784" s="141"/>
    </row>
    <row r="7785" spans="1:11" x14ac:dyDescent="0.25">
      <c r="A7785" s="148"/>
      <c r="B7785" s="148"/>
      <c r="C7785" s="148"/>
      <c r="D7785" s="148"/>
      <c r="E7785" s="141"/>
      <c r="F7785" s="141"/>
      <c r="G7785" s="141"/>
      <c r="H7785" s="141"/>
      <c r="I7785" s="141"/>
      <c r="J7785" s="141"/>
      <c r="K7785" s="141"/>
    </row>
    <row r="7786" spans="1:11" x14ac:dyDescent="0.25">
      <c r="A7786" s="148"/>
      <c r="B7786" s="148"/>
      <c r="C7786" s="148"/>
      <c r="D7786" s="148"/>
      <c r="E7786" s="141"/>
      <c r="F7786" s="141"/>
      <c r="G7786" s="141"/>
      <c r="H7786" s="141"/>
      <c r="I7786" s="141"/>
      <c r="J7786" s="141"/>
      <c r="K7786" s="141"/>
    </row>
    <row r="7787" spans="1:11" x14ac:dyDescent="0.25">
      <c r="A7787" s="148"/>
      <c r="B7787" s="148"/>
      <c r="C7787" s="148"/>
      <c r="D7787" s="148"/>
      <c r="E7787" s="141"/>
      <c r="F7787" s="141"/>
      <c r="G7787" s="141"/>
      <c r="H7787" s="141"/>
      <c r="I7787" s="141"/>
      <c r="J7787" s="141"/>
      <c r="K7787" s="141"/>
    </row>
    <row r="7788" spans="1:11" x14ac:dyDescent="0.25">
      <c r="A7788" s="148"/>
      <c r="B7788" s="148"/>
      <c r="C7788" s="148"/>
      <c r="D7788" s="148"/>
      <c r="E7788" s="141"/>
      <c r="F7788" s="141"/>
      <c r="G7788" s="141"/>
      <c r="H7788" s="141"/>
      <c r="I7788" s="141"/>
      <c r="J7788" s="141"/>
      <c r="K7788" s="141"/>
    </row>
    <row r="7789" spans="1:11" x14ac:dyDescent="0.25">
      <c r="A7789" s="148"/>
      <c r="B7789" s="148"/>
      <c r="C7789" s="148"/>
      <c r="D7789" s="148"/>
      <c r="E7789" s="141"/>
      <c r="F7789" s="141"/>
      <c r="G7789" s="141"/>
      <c r="H7789" s="141"/>
      <c r="I7789" s="141"/>
      <c r="J7789" s="141"/>
      <c r="K7789" s="141"/>
    </row>
    <row r="7790" spans="1:11" x14ac:dyDescent="0.25">
      <c r="A7790" s="148"/>
      <c r="B7790" s="148"/>
      <c r="C7790" s="148"/>
      <c r="D7790" s="148"/>
      <c r="E7790" s="141"/>
      <c r="F7790" s="141"/>
      <c r="G7790" s="141"/>
      <c r="H7790" s="141"/>
      <c r="I7790" s="141"/>
      <c r="J7790" s="141"/>
      <c r="K7790" s="141"/>
    </row>
    <row r="7791" spans="1:11" x14ac:dyDescent="0.25">
      <c r="A7791" s="148"/>
      <c r="B7791" s="148"/>
      <c r="C7791" s="148"/>
      <c r="D7791" s="148"/>
      <c r="E7791" s="141"/>
      <c r="F7791" s="141"/>
      <c r="G7791" s="141"/>
      <c r="H7791" s="141"/>
      <c r="I7791" s="141"/>
      <c r="J7791" s="141"/>
      <c r="K7791" s="141"/>
    </row>
    <row r="7792" spans="1:11" x14ac:dyDescent="0.25">
      <c r="A7792" s="148"/>
      <c r="B7792" s="148"/>
      <c r="C7792" s="148"/>
      <c r="D7792" s="148"/>
      <c r="E7792" s="141"/>
      <c r="F7792" s="141"/>
      <c r="G7792" s="141"/>
      <c r="H7792" s="141"/>
      <c r="I7792" s="141"/>
      <c r="J7792" s="141"/>
      <c r="K7792" s="141"/>
    </row>
    <row r="7793" spans="1:11" x14ac:dyDescent="0.25">
      <c r="A7793" s="148"/>
      <c r="B7793" s="148"/>
      <c r="C7793" s="148"/>
      <c r="D7793" s="148"/>
      <c r="E7793" s="141"/>
      <c r="F7793" s="141"/>
      <c r="G7793" s="141"/>
      <c r="H7793" s="141"/>
      <c r="I7793" s="141"/>
      <c r="J7793" s="141"/>
      <c r="K7793" s="141"/>
    </row>
    <row r="7794" spans="1:11" x14ac:dyDescent="0.25">
      <c r="A7794" s="148"/>
      <c r="B7794" s="148"/>
      <c r="C7794" s="148"/>
      <c r="D7794" s="148"/>
      <c r="E7794" s="141"/>
      <c r="F7794" s="141"/>
      <c r="G7794" s="141"/>
      <c r="H7794" s="141"/>
      <c r="I7794" s="141"/>
      <c r="J7794" s="141"/>
      <c r="K7794" s="141"/>
    </row>
    <row r="7795" spans="1:11" x14ac:dyDescent="0.25">
      <c r="A7795" s="148"/>
      <c r="B7795" s="148"/>
      <c r="C7795" s="148"/>
      <c r="D7795" s="148"/>
      <c r="E7795" s="141"/>
      <c r="F7795" s="141"/>
      <c r="G7795" s="141"/>
      <c r="H7795" s="141"/>
      <c r="I7795" s="141"/>
      <c r="J7795" s="141"/>
      <c r="K7795" s="141"/>
    </row>
    <row r="7796" spans="1:11" x14ac:dyDescent="0.25">
      <c r="A7796" s="148"/>
      <c r="B7796" s="148"/>
      <c r="C7796" s="148"/>
      <c r="D7796" s="148"/>
      <c r="E7796" s="141"/>
      <c r="F7796" s="141"/>
      <c r="G7796" s="141"/>
      <c r="H7796" s="141"/>
      <c r="I7796" s="141"/>
      <c r="J7796" s="141"/>
      <c r="K7796" s="141"/>
    </row>
    <row r="7797" spans="1:11" x14ac:dyDescent="0.25">
      <c r="A7797" s="148"/>
      <c r="B7797" s="148"/>
      <c r="C7797" s="148"/>
      <c r="D7797" s="148"/>
      <c r="E7797" s="141"/>
      <c r="F7797" s="141"/>
      <c r="G7797" s="141"/>
      <c r="H7797" s="141"/>
      <c r="I7797" s="141"/>
      <c r="J7797" s="141"/>
      <c r="K7797" s="141"/>
    </row>
    <row r="7798" spans="1:11" x14ac:dyDescent="0.25">
      <c r="A7798" s="148"/>
      <c r="B7798" s="148"/>
      <c r="C7798" s="148"/>
      <c r="D7798" s="148"/>
      <c r="E7798" s="141"/>
      <c r="F7798" s="141"/>
      <c r="G7798" s="141"/>
      <c r="H7798" s="141"/>
      <c r="I7798" s="141"/>
      <c r="J7798" s="141"/>
      <c r="K7798" s="141"/>
    </row>
    <row r="7799" spans="1:11" x14ac:dyDescent="0.25">
      <c r="A7799" s="148"/>
      <c r="B7799" s="148"/>
      <c r="C7799" s="148"/>
      <c r="D7799" s="148"/>
      <c r="E7799" s="141"/>
      <c r="F7799" s="141"/>
      <c r="G7799" s="141"/>
      <c r="H7799" s="141"/>
      <c r="I7799" s="141"/>
      <c r="J7799" s="141"/>
      <c r="K7799" s="141"/>
    </row>
    <row r="7800" spans="1:11" x14ac:dyDescent="0.25">
      <c r="A7800" s="148"/>
      <c r="B7800" s="148"/>
      <c r="C7800" s="148"/>
      <c r="D7800" s="148"/>
      <c r="E7800" s="141"/>
      <c r="F7800" s="141"/>
      <c r="G7800" s="141"/>
      <c r="H7800" s="141"/>
      <c r="I7800" s="141"/>
      <c r="J7800" s="141"/>
      <c r="K7800" s="141"/>
    </row>
    <row r="7801" spans="1:11" x14ac:dyDescent="0.25">
      <c r="A7801" s="148"/>
      <c r="B7801" s="148"/>
      <c r="C7801" s="148"/>
      <c r="D7801" s="148"/>
      <c r="E7801" s="141"/>
      <c r="F7801" s="141"/>
      <c r="G7801" s="141"/>
      <c r="H7801" s="141"/>
      <c r="I7801" s="141"/>
      <c r="J7801" s="141"/>
      <c r="K7801" s="141"/>
    </row>
    <row r="7802" spans="1:11" x14ac:dyDescent="0.25">
      <c r="A7802" s="148"/>
      <c r="B7802" s="148"/>
      <c r="C7802" s="148"/>
      <c r="D7802" s="148"/>
      <c r="E7802" s="141"/>
      <c r="F7802" s="141"/>
      <c r="G7802" s="141"/>
      <c r="H7802" s="141"/>
      <c r="I7802" s="141"/>
      <c r="J7802" s="141"/>
      <c r="K7802" s="141"/>
    </row>
    <row r="7803" spans="1:11" x14ac:dyDescent="0.25">
      <c r="A7803" s="148"/>
      <c r="B7803" s="148"/>
      <c r="C7803" s="148"/>
      <c r="D7803" s="148"/>
      <c r="E7803" s="141"/>
      <c r="F7803" s="141"/>
      <c r="G7803" s="141"/>
      <c r="H7803" s="141"/>
      <c r="I7803" s="141"/>
      <c r="J7803" s="141"/>
      <c r="K7803" s="141"/>
    </row>
    <row r="7804" spans="1:11" x14ac:dyDescent="0.25">
      <c r="A7804" s="148"/>
      <c r="B7804" s="148"/>
      <c r="C7804" s="148"/>
      <c r="D7804" s="148"/>
      <c r="E7804" s="141"/>
      <c r="F7804" s="141"/>
      <c r="G7804" s="141"/>
      <c r="H7804" s="141"/>
      <c r="I7804" s="141"/>
      <c r="J7804" s="141"/>
      <c r="K7804" s="141"/>
    </row>
    <row r="7805" spans="1:11" x14ac:dyDescent="0.25">
      <c r="A7805" s="148"/>
      <c r="B7805" s="148"/>
      <c r="C7805" s="148"/>
      <c r="D7805" s="148"/>
      <c r="E7805" s="141"/>
      <c r="F7805" s="141"/>
      <c r="G7805" s="141"/>
      <c r="H7805" s="141"/>
      <c r="I7805" s="141"/>
      <c r="J7805" s="141"/>
      <c r="K7805" s="141"/>
    </row>
    <row r="7806" spans="1:11" x14ac:dyDescent="0.25">
      <c r="A7806" s="148"/>
      <c r="B7806" s="148"/>
      <c r="C7806" s="148"/>
      <c r="D7806" s="148"/>
      <c r="E7806" s="141"/>
      <c r="F7806" s="141"/>
      <c r="G7806" s="141"/>
      <c r="H7806" s="141"/>
      <c r="I7806" s="141"/>
      <c r="J7806" s="141"/>
      <c r="K7806" s="141"/>
    </row>
    <row r="7807" spans="1:11" x14ac:dyDescent="0.25">
      <c r="A7807" s="148"/>
      <c r="B7807" s="148"/>
      <c r="C7807" s="148"/>
      <c r="D7807" s="148"/>
      <c r="E7807" s="141"/>
      <c r="F7807" s="141"/>
      <c r="G7807" s="141"/>
      <c r="H7807" s="141"/>
      <c r="I7807" s="141"/>
      <c r="J7807" s="141"/>
      <c r="K7807" s="141"/>
    </row>
    <row r="7808" spans="1:11" x14ac:dyDescent="0.25">
      <c r="A7808" s="148"/>
      <c r="B7808" s="148"/>
      <c r="C7808" s="148"/>
      <c r="D7808" s="148"/>
      <c r="E7808" s="141"/>
      <c r="F7808" s="141"/>
      <c r="G7808" s="141"/>
      <c r="H7808" s="141"/>
      <c r="I7808" s="141"/>
      <c r="J7808" s="141"/>
      <c r="K7808" s="141"/>
    </row>
    <row r="7809" spans="1:11" x14ac:dyDescent="0.25">
      <c r="A7809" s="148"/>
      <c r="B7809" s="148"/>
      <c r="C7809" s="148"/>
      <c r="D7809" s="148"/>
      <c r="E7809" s="141"/>
      <c r="F7809" s="141"/>
      <c r="G7809" s="141"/>
      <c r="H7809" s="141"/>
      <c r="I7809" s="141"/>
      <c r="J7809" s="141"/>
      <c r="K7809" s="141"/>
    </row>
    <row r="7810" spans="1:11" x14ac:dyDescent="0.25">
      <c r="A7810" s="148"/>
      <c r="B7810" s="148"/>
      <c r="C7810" s="148"/>
      <c r="D7810" s="148"/>
      <c r="E7810" s="141"/>
      <c r="F7810" s="141"/>
      <c r="G7810" s="141"/>
      <c r="H7810" s="141"/>
      <c r="I7810" s="141"/>
      <c r="J7810" s="141"/>
      <c r="K7810" s="141"/>
    </row>
    <row r="7811" spans="1:11" x14ac:dyDescent="0.25">
      <c r="A7811" s="148"/>
      <c r="B7811" s="148"/>
      <c r="C7811" s="148"/>
      <c r="D7811" s="148"/>
      <c r="E7811" s="141"/>
      <c r="F7811" s="141"/>
      <c r="G7811" s="141"/>
      <c r="H7811" s="141"/>
      <c r="I7811" s="141"/>
      <c r="J7811" s="141"/>
      <c r="K7811" s="141"/>
    </row>
    <row r="7812" spans="1:11" x14ac:dyDescent="0.25">
      <c r="A7812" s="148"/>
      <c r="B7812" s="148"/>
      <c r="C7812" s="148"/>
      <c r="D7812" s="148"/>
      <c r="E7812" s="141"/>
      <c r="F7812" s="141"/>
      <c r="G7812" s="141"/>
      <c r="H7812" s="141"/>
      <c r="I7812" s="141"/>
      <c r="J7812" s="141"/>
      <c r="K7812" s="141"/>
    </row>
    <row r="7813" spans="1:11" x14ac:dyDescent="0.25">
      <c r="A7813" s="148"/>
      <c r="B7813" s="148"/>
      <c r="C7813" s="148"/>
      <c r="D7813" s="148"/>
      <c r="E7813" s="141"/>
      <c r="F7813" s="141"/>
      <c r="G7813" s="141"/>
      <c r="H7813" s="141"/>
      <c r="I7813" s="141"/>
      <c r="J7813" s="141"/>
      <c r="K7813" s="141"/>
    </row>
    <row r="7814" spans="1:11" x14ac:dyDescent="0.25">
      <c r="A7814" s="148"/>
      <c r="B7814" s="148"/>
      <c r="C7814" s="148"/>
      <c r="D7814" s="148"/>
      <c r="E7814" s="141"/>
      <c r="F7814" s="141"/>
      <c r="G7814" s="141"/>
      <c r="H7814" s="141"/>
      <c r="I7814" s="141"/>
      <c r="J7814" s="141"/>
      <c r="K7814" s="141"/>
    </row>
    <row r="7815" spans="1:11" x14ac:dyDescent="0.25">
      <c r="A7815" s="148"/>
      <c r="B7815" s="148"/>
      <c r="C7815" s="148"/>
      <c r="D7815" s="148"/>
      <c r="E7815" s="141"/>
      <c r="F7815" s="141"/>
      <c r="G7815" s="141"/>
      <c r="H7815" s="141"/>
      <c r="I7815" s="141"/>
      <c r="J7815" s="141"/>
      <c r="K7815" s="141"/>
    </row>
    <row r="7816" spans="1:11" x14ac:dyDescent="0.25">
      <c r="A7816" s="148"/>
      <c r="B7816" s="148"/>
      <c r="C7816" s="148"/>
      <c r="D7816" s="148"/>
      <c r="E7816" s="141"/>
      <c r="F7816" s="141"/>
      <c r="G7816" s="141"/>
      <c r="H7816" s="141"/>
      <c r="I7816" s="141"/>
      <c r="J7816" s="141"/>
      <c r="K7816" s="141"/>
    </row>
    <row r="7817" spans="1:11" x14ac:dyDescent="0.25">
      <c r="A7817" s="148"/>
      <c r="B7817" s="148"/>
      <c r="C7817" s="148"/>
      <c r="D7817" s="148"/>
      <c r="E7817" s="141"/>
      <c r="F7817" s="141"/>
      <c r="G7817" s="141"/>
      <c r="H7817" s="141"/>
      <c r="I7817" s="141"/>
      <c r="J7817" s="141"/>
      <c r="K7817" s="141"/>
    </row>
    <row r="7818" spans="1:11" x14ac:dyDescent="0.25">
      <c r="A7818" s="148"/>
      <c r="B7818" s="148"/>
      <c r="C7818" s="148"/>
      <c r="D7818" s="148"/>
      <c r="E7818" s="141"/>
      <c r="F7818" s="141"/>
      <c r="G7818" s="141"/>
      <c r="H7818" s="141"/>
      <c r="I7818" s="141"/>
      <c r="J7818" s="141"/>
      <c r="K7818" s="141"/>
    </row>
    <row r="7819" spans="1:11" x14ac:dyDescent="0.25">
      <c r="A7819" s="148"/>
      <c r="B7819" s="148"/>
      <c r="C7819" s="148"/>
      <c r="D7819" s="148"/>
      <c r="E7819" s="141"/>
      <c r="F7819" s="141"/>
      <c r="G7819" s="141"/>
      <c r="H7819" s="141"/>
      <c r="I7819" s="141"/>
      <c r="J7819" s="141"/>
      <c r="K7819" s="141"/>
    </row>
    <row r="7820" spans="1:11" x14ac:dyDescent="0.25">
      <c r="A7820" s="148"/>
      <c r="B7820" s="148"/>
      <c r="C7820" s="148"/>
      <c r="D7820" s="148"/>
      <c r="E7820" s="141"/>
      <c r="F7820" s="141"/>
      <c r="G7820" s="141"/>
      <c r="H7820" s="141"/>
      <c r="I7820" s="141"/>
      <c r="J7820" s="141"/>
      <c r="K7820" s="141"/>
    </row>
    <row r="7821" spans="1:11" x14ac:dyDescent="0.25">
      <c r="A7821" s="148"/>
      <c r="B7821" s="148"/>
      <c r="C7821" s="148"/>
      <c r="D7821" s="148"/>
      <c r="E7821" s="141"/>
      <c r="F7821" s="141"/>
      <c r="G7821" s="141"/>
      <c r="H7821" s="141"/>
      <c r="I7821" s="141"/>
      <c r="J7821" s="141"/>
      <c r="K7821" s="141"/>
    </row>
    <row r="7822" spans="1:11" x14ac:dyDescent="0.25">
      <c r="A7822" s="148"/>
      <c r="B7822" s="148"/>
      <c r="C7822" s="148"/>
      <c r="D7822" s="148"/>
      <c r="E7822" s="141"/>
      <c r="F7822" s="141"/>
      <c r="G7822" s="141"/>
      <c r="H7822" s="141"/>
      <c r="I7822" s="141"/>
      <c r="J7822" s="141"/>
      <c r="K7822" s="141"/>
    </row>
    <row r="7823" spans="1:11" x14ac:dyDescent="0.25">
      <c r="A7823" s="148"/>
      <c r="B7823" s="148"/>
      <c r="C7823" s="148"/>
      <c r="D7823" s="148"/>
      <c r="E7823" s="141"/>
      <c r="F7823" s="141"/>
      <c r="G7823" s="141"/>
      <c r="H7823" s="141"/>
      <c r="I7823" s="141"/>
      <c r="J7823" s="141"/>
      <c r="K7823" s="141"/>
    </row>
    <row r="7824" spans="1:11" x14ac:dyDescent="0.25">
      <c r="A7824" s="148"/>
      <c r="B7824" s="148"/>
      <c r="C7824" s="148"/>
      <c r="D7824" s="148"/>
      <c r="E7824" s="141"/>
      <c r="F7824" s="141"/>
      <c r="G7824" s="141"/>
      <c r="H7824" s="141"/>
      <c r="I7824" s="141"/>
      <c r="J7824" s="141"/>
      <c r="K7824" s="141"/>
    </row>
    <row r="7825" spans="1:11" x14ac:dyDescent="0.25">
      <c r="A7825" s="148"/>
      <c r="B7825" s="148"/>
      <c r="C7825" s="148"/>
      <c r="D7825" s="148"/>
      <c r="E7825" s="141"/>
      <c r="F7825" s="141"/>
      <c r="G7825" s="141"/>
      <c r="H7825" s="141"/>
      <c r="I7825" s="141"/>
      <c r="J7825" s="141"/>
      <c r="K7825" s="141"/>
    </row>
    <row r="7826" spans="1:11" x14ac:dyDescent="0.25">
      <c r="A7826" s="148"/>
      <c r="B7826" s="148"/>
      <c r="C7826" s="148"/>
      <c r="D7826" s="148"/>
      <c r="E7826" s="141"/>
      <c r="F7826" s="141"/>
      <c r="G7826" s="141"/>
      <c r="H7826" s="141"/>
      <c r="I7826" s="141"/>
      <c r="J7826" s="141"/>
      <c r="K7826" s="141"/>
    </row>
    <row r="7827" spans="1:11" x14ac:dyDescent="0.25">
      <c r="A7827" s="148"/>
      <c r="B7827" s="148"/>
      <c r="C7827" s="148"/>
      <c r="D7827" s="148"/>
      <c r="E7827" s="141"/>
      <c r="F7827" s="141"/>
      <c r="G7827" s="141"/>
      <c r="H7827" s="141"/>
      <c r="I7827" s="141"/>
      <c r="J7827" s="141"/>
      <c r="K7827" s="141"/>
    </row>
    <row r="7828" spans="1:11" x14ac:dyDescent="0.25">
      <c r="A7828" s="148"/>
      <c r="B7828" s="148"/>
      <c r="C7828" s="148"/>
      <c r="D7828" s="148"/>
      <c r="E7828" s="141"/>
      <c r="F7828" s="141"/>
      <c r="G7828" s="141"/>
      <c r="H7828" s="141"/>
      <c r="I7828" s="141"/>
      <c r="J7828" s="141"/>
      <c r="K7828" s="141"/>
    </row>
    <row r="7829" spans="1:11" x14ac:dyDescent="0.25">
      <c r="A7829" s="148"/>
      <c r="B7829" s="148"/>
      <c r="C7829" s="148"/>
      <c r="D7829" s="148"/>
      <c r="E7829" s="141"/>
      <c r="F7829" s="141"/>
      <c r="G7829" s="141"/>
      <c r="H7829" s="141"/>
      <c r="I7829" s="141"/>
      <c r="J7829" s="141"/>
      <c r="K7829" s="141"/>
    </row>
    <row r="7830" spans="1:11" x14ac:dyDescent="0.25">
      <c r="A7830" s="148"/>
      <c r="B7830" s="148"/>
      <c r="C7830" s="148"/>
      <c r="D7830" s="148"/>
      <c r="E7830" s="141"/>
      <c r="F7830" s="141"/>
      <c r="G7830" s="141"/>
      <c r="H7830" s="141"/>
      <c r="I7830" s="141"/>
      <c r="J7830" s="141"/>
      <c r="K7830" s="141"/>
    </row>
    <row r="7831" spans="1:11" x14ac:dyDescent="0.25">
      <c r="A7831" s="148"/>
      <c r="B7831" s="148"/>
      <c r="C7831" s="148"/>
      <c r="D7831" s="148"/>
      <c r="E7831" s="141"/>
      <c r="F7831" s="141"/>
      <c r="G7831" s="141"/>
      <c r="H7831" s="141"/>
      <c r="I7831" s="141"/>
      <c r="J7831" s="141"/>
      <c r="K7831" s="141"/>
    </row>
    <row r="7832" spans="1:11" x14ac:dyDescent="0.25">
      <c r="A7832" s="148"/>
      <c r="B7832" s="148"/>
      <c r="C7832" s="148"/>
      <c r="D7832" s="148"/>
      <c r="E7832" s="141"/>
      <c r="F7832" s="141"/>
      <c r="G7832" s="141"/>
      <c r="H7832" s="141"/>
      <c r="I7832" s="141"/>
      <c r="J7832" s="141"/>
      <c r="K7832" s="141"/>
    </row>
    <row r="7833" spans="1:11" x14ac:dyDescent="0.25">
      <c r="A7833" s="148"/>
      <c r="B7833" s="148"/>
      <c r="C7833" s="148"/>
      <c r="D7833" s="148"/>
      <c r="E7833" s="141"/>
      <c r="F7833" s="141"/>
      <c r="G7833" s="141"/>
      <c r="H7833" s="141"/>
      <c r="I7833" s="141"/>
      <c r="J7833" s="141"/>
      <c r="K7833" s="141"/>
    </row>
    <row r="7834" spans="1:11" x14ac:dyDescent="0.25">
      <c r="A7834" s="148"/>
      <c r="B7834" s="148"/>
      <c r="C7834" s="148"/>
      <c r="D7834" s="148"/>
      <c r="E7834" s="141"/>
      <c r="F7834" s="141"/>
      <c r="G7834" s="141"/>
      <c r="H7834" s="141"/>
      <c r="I7834" s="141"/>
      <c r="J7834" s="141"/>
      <c r="K7834" s="141"/>
    </row>
    <row r="7835" spans="1:11" x14ac:dyDescent="0.25">
      <c r="A7835" s="148"/>
      <c r="B7835" s="148"/>
      <c r="C7835" s="148"/>
      <c r="D7835" s="148"/>
      <c r="E7835" s="141"/>
      <c r="F7835" s="141"/>
      <c r="G7835" s="141"/>
      <c r="H7835" s="141"/>
      <c r="I7835" s="141"/>
      <c r="J7835" s="141"/>
      <c r="K7835" s="141"/>
    </row>
    <row r="7836" spans="1:11" x14ac:dyDescent="0.25">
      <c r="A7836" s="148"/>
      <c r="B7836" s="148"/>
      <c r="C7836" s="148"/>
      <c r="D7836" s="148"/>
      <c r="E7836" s="141"/>
      <c r="F7836" s="141"/>
      <c r="G7836" s="141"/>
      <c r="H7836" s="141"/>
      <c r="I7836" s="141"/>
      <c r="J7836" s="141"/>
      <c r="K7836" s="141"/>
    </row>
    <row r="7837" spans="1:11" x14ac:dyDescent="0.25">
      <c r="A7837" s="148"/>
      <c r="B7837" s="148"/>
      <c r="C7837" s="148"/>
      <c r="D7837" s="148"/>
      <c r="E7837" s="141"/>
      <c r="F7837" s="141"/>
      <c r="G7837" s="141"/>
      <c r="H7837" s="141"/>
      <c r="I7837" s="141"/>
      <c r="J7837" s="141"/>
      <c r="K7837" s="141"/>
    </row>
    <row r="7838" spans="1:11" x14ac:dyDescent="0.25">
      <c r="A7838" s="148"/>
      <c r="B7838" s="148"/>
      <c r="C7838" s="148"/>
      <c r="D7838" s="148"/>
      <c r="E7838" s="141"/>
      <c r="F7838" s="141"/>
      <c r="G7838" s="141"/>
      <c r="H7838" s="141"/>
      <c r="I7838" s="141"/>
      <c r="J7838" s="141"/>
      <c r="K7838" s="141"/>
    </row>
    <row r="7839" spans="1:11" x14ac:dyDescent="0.25">
      <c r="A7839" s="148"/>
      <c r="B7839" s="148"/>
      <c r="C7839" s="148"/>
      <c r="D7839" s="148"/>
      <c r="E7839" s="141"/>
      <c r="F7839" s="141"/>
      <c r="G7839" s="141"/>
      <c r="H7839" s="141"/>
      <c r="I7839" s="141"/>
      <c r="J7839" s="141"/>
      <c r="K7839" s="141"/>
    </row>
    <row r="7840" spans="1:11" x14ac:dyDescent="0.25">
      <c r="A7840" s="148"/>
      <c r="B7840" s="148"/>
      <c r="C7840" s="148"/>
      <c r="D7840" s="148"/>
      <c r="E7840" s="141"/>
      <c r="F7840" s="141"/>
      <c r="G7840" s="141"/>
      <c r="H7840" s="141"/>
      <c r="I7840" s="141"/>
      <c r="J7840" s="141"/>
      <c r="K7840" s="141"/>
    </row>
    <row r="7841" spans="1:11" x14ac:dyDescent="0.25">
      <c r="A7841" s="148"/>
      <c r="B7841" s="148"/>
      <c r="C7841" s="148"/>
      <c r="D7841" s="148"/>
      <c r="E7841" s="141"/>
      <c r="F7841" s="141"/>
      <c r="G7841" s="141"/>
      <c r="H7841" s="141"/>
      <c r="I7841" s="141"/>
      <c r="J7841" s="141"/>
      <c r="K7841" s="141"/>
    </row>
    <row r="7842" spans="1:11" x14ac:dyDescent="0.25">
      <c r="A7842" s="148"/>
      <c r="B7842" s="148"/>
      <c r="C7842" s="148"/>
      <c r="D7842" s="148"/>
      <c r="E7842" s="141"/>
      <c r="F7842" s="141"/>
      <c r="G7842" s="141"/>
      <c r="H7842" s="141"/>
      <c r="I7842" s="141"/>
      <c r="J7842" s="141"/>
      <c r="K7842" s="141"/>
    </row>
    <row r="7843" spans="1:11" x14ac:dyDescent="0.25">
      <c r="A7843" s="148"/>
      <c r="B7843" s="148"/>
      <c r="C7843" s="148"/>
      <c r="D7843" s="148"/>
      <c r="E7843" s="141"/>
      <c r="F7843" s="141"/>
      <c r="G7843" s="141"/>
      <c r="H7843" s="141"/>
      <c r="I7843" s="141"/>
      <c r="J7843" s="141"/>
      <c r="K7843" s="141"/>
    </row>
    <row r="7844" spans="1:11" x14ac:dyDescent="0.25">
      <c r="A7844" s="148"/>
      <c r="B7844" s="148"/>
      <c r="C7844" s="148"/>
      <c r="D7844" s="148"/>
      <c r="E7844" s="141"/>
      <c r="F7844" s="141"/>
      <c r="G7844" s="141"/>
      <c r="H7844" s="141"/>
      <c r="I7844" s="141"/>
      <c r="J7844" s="141"/>
      <c r="K7844" s="141"/>
    </row>
    <row r="7845" spans="1:11" x14ac:dyDescent="0.25">
      <c r="A7845" s="148"/>
      <c r="B7845" s="148"/>
      <c r="C7845" s="148"/>
      <c r="D7845" s="148"/>
      <c r="E7845" s="141"/>
      <c r="F7845" s="141"/>
      <c r="G7845" s="141"/>
      <c r="H7845" s="141"/>
      <c r="I7845" s="141"/>
      <c r="J7845" s="141"/>
      <c r="K7845" s="141"/>
    </row>
    <row r="7846" spans="1:11" x14ac:dyDescent="0.25">
      <c r="A7846" s="148"/>
      <c r="B7846" s="148"/>
      <c r="C7846" s="148"/>
      <c r="D7846" s="148"/>
      <c r="E7846" s="141"/>
      <c r="F7846" s="141"/>
      <c r="G7846" s="141"/>
      <c r="H7846" s="141"/>
      <c r="I7846" s="141"/>
      <c r="J7846" s="141"/>
      <c r="K7846" s="141"/>
    </row>
    <row r="7847" spans="1:11" x14ac:dyDescent="0.25">
      <c r="A7847" s="148"/>
      <c r="B7847" s="148"/>
      <c r="C7847" s="148"/>
      <c r="D7847" s="148"/>
      <c r="E7847" s="141"/>
      <c r="F7847" s="141"/>
      <c r="G7847" s="141"/>
      <c r="H7847" s="141"/>
      <c r="I7847" s="141"/>
      <c r="J7847" s="141"/>
      <c r="K7847" s="141"/>
    </row>
    <row r="7848" spans="1:11" x14ac:dyDescent="0.25">
      <c r="A7848" s="148"/>
      <c r="B7848" s="148"/>
      <c r="C7848" s="148"/>
      <c r="D7848" s="148"/>
      <c r="E7848" s="141"/>
      <c r="F7848" s="141"/>
      <c r="G7848" s="141"/>
      <c r="H7848" s="141"/>
      <c r="I7848" s="141"/>
      <c r="J7848" s="141"/>
      <c r="K7848" s="141"/>
    </row>
    <row r="7849" spans="1:11" x14ac:dyDescent="0.25">
      <c r="A7849" s="148"/>
      <c r="B7849" s="148"/>
      <c r="C7849" s="148"/>
      <c r="D7849" s="148"/>
      <c r="E7849" s="141"/>
      <c r="F7849" s="141"/>
      <c r="G7849" s="141"/>
      <c r="H7849" s="141"/>
      <c r="I7849" s="141"/>
      <c r="J7849" s="141"/>
      <c r="K7849" s="141"/>
    </row>
    <row r="7850" spans="1:11" x14ac:dyDescent="0.25">
      <c r="A7850" s="148"/>
      <c r="B7850" s="148"/>
      <c r="C7850" s="148"/>
      <c r="D7850" s="148"/>
      <c r="E7850" s="141"/>
      <c r="F7850" s="141"/>
      <c r="G7850" s="141"/>
      <c r="H7850" s="141"/>
      <c r="I7850" s="141"/>
      <c r="J7850" s="141"/>
      <c r="K7850" s="141"/>
    </row>
    <row r="7851" spans="1:11" x14ac:dyDescent="0.25">
      <c r="A7851" s="148"/>
      <c r="B7851" s="148"/>
      <c r="C7851" s="148"/>
      <c r="D7851" s="148"/>
      <c r="E7851" s="141"/>
      <c r="F7851" s="141"/>
      <c r="G7851" s="141"/>
      <c r="H7851" s="141"/>
      <c r="I7851" s="141"/>
      <c r="J7851" s="141"/>
      <c r="K7851" s="141"/>
    </row>
    <row r="7852" spans="1:11" x14ac:dyDescent="0.25">
      <c r="A7852" s="148"/>
      <c r="B7852" s="148"/>
      <c r="C7852" s="148"/>
      <c r="D7852" s="148"/>
      <c r="E7852" s="141"/>
      <c r="F7852" s="141"/>
      <c r="G7852" s="141"/>
      <c r="H7852" s="141"/>
      <c r="I7852" s="141"/>
      <c r="J7852" s="141"/>
      <c r="K7852" s="141"/>
    </row>
    <row r="7853" spans="1:11" x14ac:dyDescent="0.25">
      <c r="A7853" s="148"/>
      <c r="B7853" s="148"/>
      <c r="C7853" s="148"/>
      <c r="D7853" s="148"/>
      <c r="E7853" s="141"/>
      <c r="F7853" s="141"/>
      <c r="G7853" s="141"/>
      <c r="H7853" s="141"/>
      <c r="I7853" s="141"/>
      <c r="J7853" s="141"/>
      <c r="K7853" s="141"/>
    </row>
    <row r="7854" spans="1:11" x14ac:dyDescent="0.25">
      <c r="A7854" s="148"/>
      <c r="B7854" s="148"/>
      <c r="C7854" s="148"/>
      <c r="D7854" s="148"/>
      <c r="E7854" s="141"/>
      <c r="F7854" s="141"/>
      <c r="G7854" s="141"/>
      <c r="H7854" s="141"/>
      <c r="I7854" s="141"/>
      <c r="J7854" s="141"/>
      <c r="K7854" s="141"/>
    </row>
    <row r="7855" spans="1:11" x14ac:dyDescent="0.25">
      <c r="A7855" s="148"/>
      <c r="B7855" s="148"/>
      <c r="C7855" s="148"/>
      <c r="D7855" s="148"/>
      <c r="E7855" s="141"/>
      <c r="F7855" s="141"/>
      <c r="G7855" s="141"/>
      <c r="H7855" s="141"/>
      <c r="I7855" s="141"/>
      <c r="J7855" s="141"/>
      <c r="K7855" s="141"/>
    </row>
    <row r="7856" spans="1:11" x14ac:dyDescent="0.25">
      <c r="A7856" s="148"/>
      <c r="B7856" s="148"/>
      <c r="C7856" s="148"/>
      <c r="D7856" s="148"/>
      <c r="E7856" s="141"/>
      <c r="F7856" s="141"/>
      <c r="G7856" s="141"/>
      <c r="H7856" s="141"/>
      <c r="I7856" s="141"/>
      <c r="J7856" s="141"/>
      <c r="K7856" s="141"/>
    </row>
    <row r="7857" spans="1:11" x14ac:dyDescent="0.25">
      <c r="A7857" s="148"/>
      <c r="B7857" s="148"/>
      <c r="C7857" s="148"/>
      <c r="D7857" s="148"/>
      <c r="E7857" s="141"/>
      <c r="F7857" s="141"/>
      <c r="G7857" s="141"/>
      <c r="H7857" s="141"/>
      <c r="I7857" s="141"/>
      <c r="J7857" s="141"/>
      <c r="K7857" s="141"/>
    </row>
    <row r="7858" spans="1:11" x14ac:dyDescent="0.25">
      <c r="A7858" s="148"/>
      <c r="B7858" s="148"/>
      <c r="C7858" s="148"/>
      <c r="D7858" s="148"/>
      <c r="E7858" s="141"/>
      <c r="F7858" s="141"/>
      <c r="G7858" s="141"/>
      <c r="H7858" s="141"/>
      <c r="I7858" s="141"/>
      <c r="J7858" s="141"/>
      <c r="K7858" s="141"/>
    </row>
    <row r="7859" spans="1:11" x14ac:dyDescent="0.25">
      <c r="A7859" s="148"/>
      <c r="B7859" s="148"/>
      <c r="C7859" s="148"/>
      <c r="D7859" s="148"/>
      <c r="E7859" s="141"/>
      <c r="F7859" s="141"/>
      <c r="G7859" s="141"/>
      <c r="H7859" s="141"/>
      <c r="I7859" s="141"/>
      <c r="J7859" s="141"/>
      <c r="K7859" s="141"/>
    </row>
    <row r="7860" spans="1:11" x14ac:dyDescent="0.25">
      <c r="A7860" s="148"/>
      <c r="B7860" s="148"/>
      <c r="C7860" s="148"/>
      <c r="D7860" s="148"/>
      <c r="E7860" s="141"/>
      <c r="F7860" s="141"/>
      <c r="G7860" s="141"/>
      <c r="H7860" s="141"/>
      <c r="I7860" s="141"/>
      <c r="J7860" s="141"/>
      <c r="K7860" s="141"/>
    </row>
    <row r="7861" spans="1:11" x14ac:dyDescent="0.25">
      <c r="A7861" s="148"/>
      <c r="B7861" s="148"/>
      <c r="C7861" s="148"/>
      <c r="D7861" s="148"/>
      <c r="E7861" s="141"/>
      <c r="F7861" s="141"/>
      <c r="G7861" s="141"/>
      <c r="H7861" s="141"/>
      <c r="I7861" s="141"/>
      <c r="J7861" s="141"/>
      <c r="K7861" s="141"/>
    </row>
    <row r="7862" spans="1:11" x14ac:dyDescent="0.25">
      <c r="A7862" s="148"/>
      <c r="B7862" s="148"/>
      <c r="C7862" s="148"/>
      <c r="D7862" s="148"/>
      <c r="E7862" s="141"/>
      <c r="F7862" s="141"/>
      <c r="G7862" s="141"/>
      <c r="H7862" s="141"/>
      <c r="I7862" s="141"/>
      <c r="J7862" s="141"/>
      <c r="K7862" s="141"/>
    </row>
    <row r="7863" spans="1:11" x14ac:dyDescent="0.25">
      <c r="A7863" s="148"/>
      <c r="B7863" s="148"/>
      <c r="C7863" s="148"/>
      <c r="D7863" s="148"/>
      <c r="E7863" s="141"/>
      <c r="F7863" s="141"/>
      <c r="G7863" s="141"/>
      <c r="H7863" s="141"/>
      <c r="I7863" s="141"/>
      <c r="J7863" s="141"/>
      <c r="K7863" s="141"/>
    </row>
    <row r="7864" spans="1:11" x14ac:dyDescent="0.25">
      <c r="A7864" s="148"/>
      <c r="B7864" s="148"/>
      <c r="C7864" s="148"/>
      <c r="D7864" s="148"/>
      <c r="E7864" s="141"/>
      <c r="F7864" s="141"/>
      <c r="G7864" s="141"/>
      <c r="H7864" s="141"/>
      <c r="I7864" s="141"/>
      <c r="J7864" s="141"/>
      <c r="K7864" s="141"/>
    </row>
    <row r="7865" spans="1:11" x14ac:dyDescent="0.25">
      <c r="A7865" s="148"/>
      <c r="B7865" s="148"/>
      <c r="C7865" s="148"/>
      <c r="D7865" s="148"/>
      <c r="E7865" s="141"/>
      <c r="F7865" s="141"/>
      <c r="G7865" s="141"/>
      <c r="H7865" s="141"/>
      <c r="I7865" s="141"/>
      <c r="J7865" s="141"/>
      <c r="K7865" s="141"/>
    </row>
    <row r="7866" spans="1:11" x14ac:dyDescent="0.25">
      <c r="A7866" s="148"/>
      <c r="B7866" s="148"/>
      <c r="C7866" s="148"/>
      <c r="D7866" s="148"/>
      <c r="E7866" s="141"/>
      <c r="F7866" s="141"/>
      <c r="G7866" s="141"/>
      <c r="H7866" s="141"/>
      <c r="I7866" s="141"/>
      <c r="J7866" s="141"/>
      <c r="K7866" s="141"/>
    </row>
    <row r="7867" spans="1:11" x14ac:dyDescent="0.25">
      <c r="A7867" s="148"/>
      <c r="B7867" s="148"/>
      <c r="C7867" s="148"/>
      <c r="D7867" s="148"/>
      <c r="E7867" s="141"/>
      <c r="F7867" s="141"/>
      <c r="G7867" s="141"/>
      <c r="H7867" s="141"/>
      <c r="I7867" s="141"/>
      <c r="J7867" s="141"/>
      <c r="K7867" s="141"/>
    </row>
    <row r="7868" spans="1:11" x14ac:dyDescent="0.25">
      <c r="A7868" s="148"/>
      <c r="B7868" s="148"/>
      <c r="C7868" s="148"/>
      <c r="D7868" s="148"/>
      <c r="E7868" s="141"/>
      <c r="F7868" s="141"/>
      <c r="G7868" s="141"/>
      <c r="H7868" s="141"/>
      <c r="I7868" s="141"/>
      <c r="J7868" s="141"/>
      <c r="K7868" s="141"/>
    </row>
    <row r="7869" spans="1:11" x14ac:dyDescent="0.25">
      <c r="A7869" s="148"/>
      <c r="B7869" s="148"/>
      <c r="C7869" s="148"/>
      <c r="D7869" s="148"/>
      <c r="E7869" s="141"/>
      <c r="F7869" s="141"/>
      <c r="G7869" s="141"/>
      <c r="H7869" s="141"/>
      <c r="I7869" s="141"/>
      <c r="J7869" s="141"/>
      <c r="K7869" s="141"/>
    </row>
    <row r="7870" spans="1:11" x14ac:dyDescent="0.25">
      <c r="A7870" s="148"/>
      <c r="B7870" s="148"/>
      <c r="C7870" s="148"/>
      <c r="D7870" s="148"/>
      <c r="E7870" s="141"/>
      <c r="F7870" s="141"/>
      <c r="G7870" s="141"/>
      <c r="H7870" s="141"/>
      <c r="I7870" s="141"/>
      <c r="J7870" s="141"/>
      <c r="K7870" s="141"/>
    </row>
    <row r="7871" spans="1:11" x14ac:dyDescent="0.25">
      <c r="A7871" s="148"/>
      <c r="B7871" s="148"/>
      <c r="C7871" s="148"/>
      <c r="D7871" s="148"/>
      <c r="E7871" s="141"/>
      <c r="F7871" s="141"/>
      <c r="G7871" s="141"/>
      <c r="H7871" s="141"/>
      <c r="I7871" s="141"/>
      <c r="J7871" s="141"/>
      <c r="K7871" s="141"/>
    </row>
    <row r="7872" spans="1:11" x14ac:dyDescent="0.25">
      <c r="A7872" s="148"/>
      <c r="B7872" s="148"/>
      <c r="C7872" s="148"/>
      <c r="D7872" s="148"/>
      <c r="E7872" s="141"/>
      <c r="F7872" s="141"/>
      <c r="G7872" s="141"/>
      <c r="H7872" s="141"/>
      <c r="I7872" s="141"/>
      <c r="J7872" s="141"/>
      <c r="K7872" s="141"/>
    </row>
    <row r="7873" spans="1:11" x14ac:dyDescent="0.25">
      <c r="A7873" s="148"/>
      <c r="B7873" s="148"/>
      <c r="C7873" s="148"/>
      <c r="D7873" s="148"/>
      <c r="E7873" s="141"/>
      <c r="F7873" s="141"/>
      <c r="G7873" s="141"/>
      <c r="H7873" s="141"/>
      <c r="I7873" s="141"/>
      <c r="J7873" s="141"/>
      <c r="K7873" s="141"/>
    </row>
    <row r="7874" spans="1:11" x14ac:dyDescent="0.25">
      <c r="A7874" s="148"/>
      <c r="B7874" s="148"/>
      <c r="C7874" s="148"/>
      <c r="D7874" s="148"/>
      <c r="E7874" s="141"/>
      <c r="F7874" s="141"/>
      <c r="G7874" s="141"/>
      <c r="H7874" s="141"/>
      <c r="I7874" s="141"/>
      <c r="J7874" s="141"/>
      <c r="K7874" s="141"/>
    </row>
    <row r="7875" spans="1:11" x14ac:dyDescent="0.25">
      <c r="A7875" s="148"/>
      <c r="B7875" s="148"/>
      <c r="C7875" s="148"/>
      <c r="D7875" s="148"/>
      <c r="E7875" s="141"/>
      <c r="F7875" s="141"/>
      <c r="G7875" s="141"/>
      <c r="H7875" s="141"/>
      <c r="I7875" s="141"/>
      <c r="J7875" s="141"/>
      <c r="K7875" s="141"/>
    </row>
    <row r="7876" spans="1:11" x14ac:dyDescent="0.25">
      <c r="A7876" s="148"/>
      <c r="B7876" s="148"/>
      <c r="C7876" s="148"/>
      <c r="D7876" s="148"/>
      <c r="E7876" s="141"/>
      <c r="F7876" s="141"/>
      <c r="G7876" s="141"/>
      <c r="H7876" s="141"/>
      <c r="I7876" s="141"/>
      <c r="J7876" s="141"/>
      <c r="K7876" s="141"/>
    </row>
    <row r="7877" spans="1:11" x14ac:dyDescent="0.25">
      <c r="A7877" s="148"/>
      <c r="B7877" s="148"/>
      <c r="C7877" s="148"/>
      <c r="D7877" s="148"/>
      <c r="E7877" s="141"/>
      <c r="F7877" s="141"/>
      <c r="G7877" s="141"/>
      <c r="H7877" s="141"/>
      <c r="I7877" s="141"/>
      <c r="J7877" s="141"/>
      <c r="K7877" s="141"/>
    </row>
    <row r="7878" spans="1:11" x14ac:dyDescent="0.25">
      <c r="A7878" s="148"/>
      <c r="B7878" s="148"/>
      <c r="C7878" s="148"/>
      <c r="D7878" s="148"/>
      <c r="E7878" s="141"/>
      <c r="F7878" s="141"/>
      <c r="G7878" s="141"/>
      <c r="H7878" s="141"/>
      <c r="I7878" s="141"/>
      <c r="J7878" s="141"/>
      <c r="K7878" s="141"/>
    </row>
    <row r="7879" spans="1:11" x14ac:dyDescent="0.25">
      <c r="A7879" s="148"/>
      <c r="B7879" s="148"/>
      <c r="C7879" s="148"/>
      <c r="D7879" s="148"/>
      <c r="E7879" s="141"/>
      <c r="F7879" s="141"/>
      <c r="G7879" s="141"/>
      <c r="H7879" s="141"/>
      <c r="I7879" s="141"/>
      <c r="J7879" s="141"/>
      <c r="K7879" s="141"/>
    </row>
    <row r="7880" spans="1:11" x14ac:dyDescent="0.25">
      <c r="A7880" s="148"/>
      <c r="B7880" s="148"/>
      <c r="C7880" s="148"/>
      <c r="D7880" s="148"/>
      <c r="E7880" s="141"/>
      <c r="F7880" s="141"/>
      <c r="G7880" s="141"/>
      <c r="H7880" s="141"/>
      <c r="I7880" s="141"/>
      <c r="J7880" s="141"/>
      <c r="K7880" s="141"/>
    </row>
    <row r="7881" spans="1:11" x14ac:dyDescent="0.25">
      <c r="A7881" s="148"/>
      <c r="B7881" s="148"/>
      <c r="C7881" s="148"/>
      <c r="D7881" s="148"/>
      <c r="E7881" s="141"/>
      <c r="F7881" s="141"/>
      <c r="G7881" s="141"/>
      <c r="H7881" s="141"/>
      <c r="I7881" s="141"/>
      <c r="J7881" s="141"/>
      <c r="K7881" s="141"/>
    </row>
    <row r="7882" spans="1:11" x14ac:dyDescent="0.25">
      <c r="A7882" s="148"/>
      <c r="B7882" s="148"/>
      <c r="C7882" s="148"/>
      <c r="D7882" s="148"/>
      <c r="E7882" s="141"/>
      <c r="F7882" s="141"/>
      <c r="G7882" s="141"/>
      <c r="H7882" s="141"/>
      <c r="I7882" s="141"/>
      <c r="J7882" s="141"/>
      <c r="K7882" s="141"/>
    </row>
    <row r="7883" spans="1:11" x14ac:dyDescent="0.25">
      <c r="A7883" s="148"/>
      <c r="B7883" s="148"/>
      <c r="C7883" s="148"/>
      <c r="D7883" s="148"/>
      <c r="E7883" s="141"/>
      <c r="F7883" s="141"/>
      <c r="G7883" s="141"/>
      <c r="H7883" s="141"/>
      <c r="I7883" s="141"/>
      <c r="J7883" s="141"/>
      <c r="K7883" s="141"/>
    </row>
    <row r="7884" spans="1:11" x14ac:dyDescent="0.25">
      <c r="A7884" s="148"/>
      <c r="B7884" s="148"/>
      <c r="C7884" s="148"/>
      <c r="D7884" s="148"/>
      <c r="E7884" s="141"/>
      <c r="F7884" s="141"/>
      <c r="G7884" s="141"/>
      <c r="H7884" s="141"/>
      <c r="I7884" s="141"/>
      <c r="J7884" s="141"/>
      <c r="K7884" s="141"/>
    </row>
    <row r="7885" spans="1:11" x14ac:dyDescent="0.25">
      <c r="A7885" s="148"/>
      <c r="B7885" s="148"/>
      <c r="C7885" s="148"/>
      <c r="D7885" s="148"/>
      <c r="E7885" s="141"/>
      <c r="F7885" s="141"/>
      <c r="G7885" s="141"/>
      <c r="H7885" s="141"/>
      <c r="I7885" s="141"/>
      <c r="J7885" s="141"/>
      <c r="K7885" s="141"/>
    </row>
    <row r="7886" spans="1:11" x14ac:dyDescent="0.25">
      <c r="A7886" s="148"/>
      <c r="B7886" s="148"/>
      <c r="C7886" s="148"/>
      <c r="D7886" s="148"/>
      <c r="E7886" s="141"/>
      <c r="F7886" s="141"/>
      <c r="G7886" s="141"/>
      <c r="H7886" s="141"/>
      <c r="I7886" s="141"/>
      <c r="J7886" s="141"/>
      <c r="K7886" s="141"/>
    </row>
    <row r="7887" spans="1:11" x14ac:dyDescent="0.25">
      <c r="A7887" s="148"/>
      <c r="B7887" s="148"/>
      <c r="C7887" s="148"/>
      <c r="D7887" s="148"/>
      <c r="E7887" s="141"/>
      <c r="F7887" s="141"/>
      <c r="G7887" s="141"/>
      <c r="H7887" s="141"/>
      <c r="I7887" s="141"/>
      <c r="J7887" s="141"/>
      <c r="K7887" s="141"/>
    </row>
    <row r="7888" spans="1:11" x14ac:dyDescent="0.25">
      <c r="A7888" s="148"/>
      <c r="B7888" s="148"/>
      <c r="C7888" s="148"/>
      <c r="D7888" s="148"/>
      <c r="E7888" s="141"/>
      <c r="F7888" s="141"/>
      <c r="G7888" s="141"/>
      <c r="H7888" s="141"/>
      <c r="I7888" s="141"/>
      <c r="J7888" s="141"/>
      <c r="K7888" s="141"/>
    </row>
    <row r="7889" spans="1:11" x14ac:dyDescent="0.25">
      <c r="A7889" s="148"/>
      <c r="B7889" s="148"/>
      <c r="C7889" s="148"/>
      <c r="D7889" s="148"/>
      <c r="E7889" s="141"/>
      <c r="F7889" s="141"/>
      <c r="G7889" s="141"/>
      <c r="H7889" s="141"/>
      <c r="I7889" s="141"/>
      <c r="J7889" s="141"/>
      <c r="K7889" s="141"/>
    </row>
    <row r="7890" spans="1:11" x14ac:dyDescent="0.25">
      <c r="A7890" s="148"/>
      <c r="B7890" s="148"/>
      <c r="C7890" s="148"/>
      <c r="D7890" s="148"/>
      <c r="E7890" s="141"/>
      <c r="F7890" s="141"/>
      <c r="G7890" s="141"/>
      <c r="H7890" s="141"/>
      <c r="I7890" s="141"/>
      <c r="J7890" s="141"/>
      <c r="K7890" s="141"/>
    </row>
    <row r="7891" spans="1:11" x14ac:dyDescent="0.25">
      <c r="A7891" s="148"/>
      <c r="B7891" s="148"/>
      <c r="C7891" s="148"/>
      <c r="D7891" s="148"/>
      <c r="E7891" s="141"/>
      <c r="F7891" s="141"/>
      <c r="G7891" s="141"/>
      <c r="H7891" s="141"/>
      <c r="I7891" s="141"/>
      <c r="J7891" s="141"/>
      <c r="K7891" s="141"/>
    </row>
    <row r="7892" spans="1:11" x14ac:dyDescent="0.25">
      <c r="A7892" s="148"/>
      <c r="B7892" s="148"/>
      <c r="C7892" s="148"/>
      <c r="D7892" s="148"/>
      <c r="E7892" s="141"/>
      <c r="F7892" s="141"/>
      <c r="G7892" s="141"/>
      <c r="H7892" s="141"/>
      <c r="I7892" s="141"/>
      <c r="J7892" s="141"/>
      <c r="K7892" s="141"/>
    </row>
    <row r="7893" spans="1:11" x14ac:dyDescent="0.25">
      <c r="A7893" s="148"/>
      <c r="B7893" s="148"/>
      <c r="C7893" s="148"/>
      <c r="D7893" s="148"/>
      <c r="E7893" s="141"/>
      <c r="F7893" s="141"/>
      <c r="G7893" s="141"/>
      <c r="H7893" s="141"/>
      <c r="I7893" s="141"/>
      <c r="J7893" s="141"/>
      <c r="K7893" s="141"/>
    </row>
    <row r="7894" spans="1:11" x14ac:dyDescent="0.25">
      <c r="A7894" s="148"/>
      <c r="B7894" s="148"/>
      <c r="C7894" s="148"/>
      <c r="D7894" s="148"/>
      <c r="E7894" s="141"/>
      <c r="F7894" s="141"/>
      <c r="G7894" s="141"/>
      <c r="H7894" s="141"/>
      <c r="I7894" s="141"/>
      <c r="J7894" s="141"/>
      <c r="K7894" s="141"/>
    </row>
    <row r="7895" spans="1:11" x14ac:dyDescent="0.25">
      <c r="A7895" s="148"/>
      <c r="B7895" s="148"/>
      <c r="C7895" s="148"/>
      <c r="D7895" s="148"/>
      <c r="E7895" s="141"/>
      <c r="F7895" s="141"/>
      <c r="G7895" s="141"/>
      <c r="H7895" s="141"/>
      <c r="I7895" s="141"/>
      <c r="J7895" s="141"/>
      <c r="K7895" s="141"/>
    </row>
    <row r="7896" spans="1:11" x14ac:dyDescent="0.25">
      <c r="A7896" s="148"/>
      <c r="B7896" s="148"/>
      <c r="C7896" s="148"/>
      <c r="D7896" s="148"/>
      <c r="E7896" s="141"/>
      <c r="F7896" s="141"/>
      <c r="G7896" s="141"/>
      <c r="H7896" s="141"/>
      <c r="I7896" s="141"/>
      <c r="J7896" s="141"/>
      <c r="K7896" s="141"/>
    </row>
    <row r="7897" spans="1:11" x14ac:dyDescent="0.25">
      <c r="A7897" s="148"/>
      <c r="B7897" s="148"/>
      <c r="C7897" s="148"/>
      <c r="D7897" s="148"/>
      <c r="E7897" s="141"/>
      <c r="F7897" s="141"/>
      <c r="G7897" s="141"/>
      <c r="H7897" s="141"/>
      <c r="I7897" s="141"/>
      <c r="J7897" s="141"/>
      <c r="K7897" s="141"/>
    </row>
    <row r="7898" spans="1:11" x14ac:dyDescent="0.25">
      <c r="A7898" s="148"/>
      <c r="B7898" s="148"/>
      <c r="C7898" s="148"/>
      <c r="D7898" s="148"/>
      <c r="E7898" s="141"/>
      <c r="F7898" s="141"/>
      <c r="G7898" s="141"/>
      <c r="H7898" s="141"/>
      <c r="I7898" s="141"/>
      <c r="J7898" s="141"/>
      <c r="K7898" s="141"/>
    </row>
    <row r="7899" spans="1:11" x14ac:dyDescent="0.25">
      <c r="A7899" s="148"/>
      <c r="B7899" s="148"/>
      <c r="C7899" s="148"/>
      <c r="D7899" s="148"/>
      <c r="E7899" s="141"/>
      <c r="F7899" s="141"/>
      <c r="G7899" s="141"/>
      <c r="H7899" s="141"/>
      <c r="I7899" s="141"/>
      <c r="J7899" s="141"/>
      <c r="K7899" s="141"/>
    </row>
    <row r="7900" spans="1:11" x14ac:dyDescent="0.25">
      <c r="A7900" s="148"/>
      <c r="B7900" s="148"/>
      <c r="C7900" s="148"/>
      <c r="D7900" s="148"/>
      <c r="E7900" s="141"/>
      <c r="F7900" s="141"/>
      <c r="G7900" s="141"/>
      <c r="H7900" s="141"/>
      <c r="I7900" s="141"/>
      <c r="J7900" s="141"/>
      <c r="K7900" s="141"/>
    </row>
    <row r="7901" spans="1:11" x14ac:dyDescent="0.25">
      <c r="A7901" s="148"/>
      <c r="B7901" s="148"/>
      <c r="C7901" s="148"/>
      <c r="D7901" s="148"/>
      <c r="E7901" s="141"/>
      <c r="F7901" s="141"/>
      <c r="G7901" s="141"/>
      <c r="H7901" s="141"/>
      <c r="I7901" s="141"/>
      <c r="J7901" s="141"/>
      <c r="K7901" s="141"/>
    </row>
    <row r="7902" spans="1:11" x14ac:dyDescent="0.25">
      <c r="A7902" s="148"/>
      <c r="B7902" s="148"/>
      <c r="C7902" s="148"/>
      <c r="D7902" s="148"/>
      <c r="E7902" s="141"/>
      <c r="F7902" s="141"/>
      <c r="G7902" s="141"/>
      <c r="H7902" s="141"/>
      <c r="I7902" s="141"/>
      <c r="J7902" s="141"/>
      <c r="K7902" s="141"/>
    </row>
    <row r="7903" spans="1:11" x14ac:dyDescent="0.25">
      <c r="A7903" s="148"/>
      <c r="B7903" s="148"/>
      <c r="C7903" s="148"/>
      <c r="D7903" s="148"/>
      <c r="E7903" s="141"/>
      <c r="F7903" s="141"/>
      <c r="G7903" s="141"/>
      <c r="H7903" s="141"/>
      <c r="I7903" s="141"/>
      <c r="J7903" s="141"/>
      <c r="K7903" s="141"/>
    </row>
    <row r="7904" spans="1:11" x14ac:dyDescent="0.25">
      <c r="A7904" s="148"/>
      <c r="B7904" s="148"/>
      <c r="C7904" s="148"/>
      <c r="D7904" s="148"/>
      <c r="E7904" s="141"/>
      <c r="F7904" s="141"/>
      <c r="G7904" s="141"/>
      <c r="H7904" s="141"/>
      <c r="I7904" s="141"/>
      <c r="J7904" s="141"/>
      <c r="K7904" s="141"/>
    </row>
    <row r="7905" spans="1:11" x14ac:dyDescent="0.25">
      <c r="A7905" s="148"/>
      <c r="B7905" s="148"/>
      <c r="C7905" s="148"/>
      <c r="D7905" s="148"/>
      <c r="E7905" s="141"/>
      <c r="F7905" s="141"/>
      <c r="G7905" s="141"/>
      <c r="H7905" s="141"/>
      <c r="I7905" s="141"/>
      <c r="J7905" s="141"/>
      <c r="K7905" s="141"/>
    </row>
    <row r="7906" spans="1:11" x14ac:dyDescent="0.25">
      <c r="A7906" s="148"/>
      <c r="B7906" s="148"/>
      <c r="C7906" s="148"/>
      <c r="D7906" s="148"/>
      <c r="E7906" s="141"/>
      <c r="F7906" s="141"/>
      <c r="G7906" s="141"/>
      <c r="H7906" s="141"/>
      <c r="I7906" s="141"/>
      <c r="J7906" s="141"/>
      <c r="K7906" s="141"/>
    </row>
    <row r="7907" spans="1:11" x14ac:dyDescent="0.25">
      <c r="A7907" s="148"/>
      <c r="B7907" s="148"/>
      <c r="C7907" s="148"/>
      <c r="D7907" s="148"/>
      <c r="E7907" s="141"/>
      <c r="F7907" s="141"/>
      <c r="G7907" s="141"/>
      <c r="H7907" s="141"/>
      <c r="I7907" s="141"/>
      <c r="J7907" s="141"/>
      <c r="K7907" s="141"/>
    </row>
    <row r="7908" spans="1:11" x14ac:dyDescent="0.25">
      <c r="A7908" s="148"/>
      <c r="B7908" s="148"/>
      <c r="C7908" s="148"/>
      <c r="D7908" s="148"/>
      <c r="E7908" s="141"/>
      <c r="F7908" s="141"/>
      <c r="G7908" s="141"/>
      <c r="H7908" s="141"/>
      <c r="I7908" s="141"/>
      <c r="J7908" s="141"/>
      <c r="K7908" s="141"/>
    </row>
    <row r="7909" spans="1:11" x14ac:dyDescent="0.25">
      <c r="A7909" s="148"/>
      <c r="B7909" s="148"/>
      <c r="C7909" s="148"/>
      <c r="D7909" s="148"/>
      <c r="E7909" s="141"/>
      <c r="F7909" s="141"/>
      <c r="G7909" s="141"/>
      <c r="H7909" s="141"/>
      <c r="I7909" s="141"/>
      <c r="J7909" s="141"/>
      <c r="K7909" s="141"/>
    </row>
    <row r="7910" spans="1:11" x14ac:dyDescent="0.25">
      <c r="A7910" s="148"/>
      <c r="B7910" s="148"/>
      <c r="C7910" s="148"/>
      <c r="D7910" s="148"/>
      <c r="E7910" s="141"/>
      <c r="F7910" s="141"/>
      <c r="G7910" s="141"/>
      <c r="H7910" s="141"/>
      <c r="I7910" s="141"/>
      <c r="J7910" s="141"/>
      <c r="K7910" s="141"/>
    </row>
    <row r="7911" spans="1:11" x14ac:dyDescent="0.25">
      <c r="A7911" s="148"/>
      <c r="B7911" s="148"/>
      <c r="C7911" s="148"/>
      <c r="D7911" s="148"/>
      <c r="E7911" s="141"/>
      <c r="F7911" s="141"/>
      <c r="G7911" s="141"/>
      <c r="H7911" s="141"/>
      <c r="I7911" s="141"/>
      <c r="J7911" s="141"/>
      <c r="K7911" s="141"/>
    </row>
    <row r="7912" spans="1:11" x14ac:dyDescent="0.25">
      <c r="A7912" s="148"/>
      <c r="B7912" s="148"/>
      <c r="C7912" s="148"/>
      <c r="D7912" s="148"/>
      <c r="E7912" s="141"/>
      <c r="F7912" s="141"/>
      <c r="G7912" s="141"/>
      <c r="H7912" s="141"/>
      <c r="I7912" s="141"/>
      <c r="J7912" s="141"/>
      <c r="K7912" s="141"/>
    </row>
    <row r="7913" spans="1:11" x14ac:dyDescent="0.25">
      <c r="A7913" s="148"/>
      <c r="B7913" s="148"/>
      <c r="C7913" s="148"/>
      <c r="D7913" s="148"/>
      <c r="E7913" s="141"/>
      <c r="F7913" s="141"/>
      <c r="G7913" s="141"/>
      <c r="H7913" s="141"/>
      <c r="I7913" s="141"/>
      <c r="J7913" s="141"/>
      <c r="K7913" s="141"/>
    </row>
    <row r="7914" spans="1:11" x14ac:dyDescent="0.25">
      <c r="A7914" s="148"/>
      <c r="B7914" s="148"/>
      <c r="C7914" s="148"/>
      <c r="D7914" s="148"/>
      <c r="E7914" s="141"/>
      <c r="F7914" s="141"/>
      <c r="G7914" s="141"/>
      <c r="H7914" s="141"/>
      <c r="I7914" s="141"/>
      <c r="J7914" s="141"/>
      <c r="K7914" s="141"/>
    </row>
    <row r="7915" spans="1:11" x14ac:dyDescent="0.25">
      <c r="A7915" s="148"/>
      <c r="B7915" s="148"/>
      <c r="C7915" s="148"/>
      <c r="D7915" s="148"/>
      <c r="E7915" s="141"/>
      <c r="F7915" s="141"/>
      <c r="G7915" s="141"/>
      <c r="H7915" s="141"/>
      <c r="I7915" s="141"/>
      <c r="J7915" s="141"/>
      <c r="K7915" s="141"/>
    </row>
    <row r="7916" spans="1:11" x14ac:dyDescent="0.25">
      <c r="A7916" s="148"/>
      <c r="B7916" s="148"/>
      <c r="C7916" s="148"/>
      <c r="D7916" s="148"/>
      <c r="E7916" s="141"/>
      <c r="F7916" s="141"/>
      <c r="G7916" s="141"/>
      <c r="H7916" s="141"/>
      <c r="I7916" s="141"/>
      <c r="J7916" s="141"/>
      <c r="K7916" s="141"/>
    </row>
    <row r="7917" spans="1:11" x14ac:dyDescent="0.25">
      <c r="A7917" s="148"/>
      <c r="B7917" s="148"/>
      <c r="C7917" s="148"/>
      <c r="D7917" s="148"/>
      <c r="E7917" s="141"/>
      <c r="F7917" s="141"/>
      <c r="G7917" s="141"/>
      <c r="H7917" s="141"/>
      <c r="I7917" s="141"/>
      <c r="J7917" s="141"/>
      <c r="K7917" s="141"/>
    </row>
    <row r="7918" spans="1:11" x14ac:dyDescent="0.25">
      <c r="A7918" s="148"/>
      <c r="B7918" s="148"/>
      <c r="C7918" s="148"/>
      <c r="D7918" s="148"/>
      <c r="E7918" s="141"/>
      <c r="F7918" s="141"/>
      <c r="G7918" s="141"/>
      <c r="H7918" s="141"/>
      <c r="I7918" s="141"/>
      <c r="J7918" s="141"/>
      <c r="K7918" s="141"/>
    </row>
    <row r="7919" spans="1:11" x14ac:dyDescent="0.25">
      <c r="A7919" s="148"/>
      <c r="B7919" s="148"/>
      <c r="C7919" s="148"/>
      <c r="D7919" s="148"/>
      <c r="E7919" s="141"/>
      <c r="F7919" s="141"/>
      <c r="G7919" s="141"/>
      <c r="H7919" s="141"/>
      <c r="I7919" s="141"/>
      <c r="J7919" s="141"/>
      <c r="K7919" s="141"/>
    </row>
    <row r="7920" spans="1:11" x14ac:dyDescent="0.25">
      <c r="A7920" s="148"/>
      <c r="B7920" s="148"/>
      <c r="C7920" s="148"/>
      <c r="D7920" s="148"/>
      <c r="E7920" s="141"/>
      <c r="F7920" s="141"/>
      <c r="G7920" s="141"/>
      <c r="H7920" s="141"/>
      <c r="I7920" s="141"/>
      <c r="J7920" s="141"/>
      <c r="K7920" s="141"/>
    </row>
    <row r="7921" spans="1:11" x14ac:dyDescent="0.25">
      <c r="A7921" s="148"/>
      <c r="B7921" s="148"/>
      <c r="C7921" s="148"/>
      <c r="D7921" s="148"/>
      <c r="E7921" s="141"/>
      <c r="F7921" s="141"/>
      <c r="G7921" s="141"/>
      <c r="H7921" s="141"/>
      <c r="I7921" s="141"/>
      <c r="J7921" s="141"/>
      <c r="K7921" s="141"/>
    </row>
    <row r="7922" spans="1:11" x14ac:dyDescent="0.25">
      <c r="A7922" s="148"/>
      <c r="B7922" s="148"/>
      <c r="C7922" s="148"/>
      <c r="D7922" s="148"/>
      <c r="E7922" s="141"/>
      <c r="F7922" s="141"/>
      <c r="G7922" s="141"/>
      <c r="H7922" s="141"/>
      <c r="I7922" s="141"/>
      <c r="J7922" s="141"/>
      <c r="K7922" s="141"/>
    </row>
    <row r="7923" spans="1:11" x14ac:dyDescent="0.25">
      <c r="A7923" s="148"/>
      <c r="B7923" s="148"/>
      <c r="C7923" s="148"/>
      <c r="D7923" s="148"/>
      <c r="E7923" s="141"/>
      <c r="F7923" s="141"/>
      <c r="G7923" s="141"/>
      <c r="H7923" s="141"/>
      <c r="I7923" s="141"/>
      <c r="J7923" s="141"/>
      <c r="K7923" s="141"/>
    </row>
    <row r="7924" spans="1:11" x14ac:dyDescent="0.25">
      <c r="A7924" s="148"/>
      <c r="B7924" s="148"/>
      <c r="C7924" s="148"/>
      <c r="D7924" s="148"/>
      <c r="E7924" s="141"/>
      <c r="F7924" s="141"/>
      <c r="G7924" s="141"/>
      <c r="H7924" s="141"/>
      <c r="I7924" s="141"/>
      <c r="J7924" s="141"/>
      <c r="K7924" s="141"/>
    </row>
    <row r="7925" spans="1:11" x14ac:dyDescent="0.25">
      <c r="A7925" s="148"/>
      <c r="B7925" s="148"/>
      <c r="C7925" s="148"/>
      <c r="D7925" s="148"/>
      <c r="E7925" s="141"/>
      <c r="F7925" s="141"/>
      <c r="G7925" s="141"/>
      <c r="H7925" s="141"/>
      <c r="I7925" s="141"/>
      <c r="J7925" s="141"/>
      <c r="K7925" s="141"/>
    </row>
    <row r="7926" spans="1:11" x14ac:dyDescent="0.25">
      <c r="A7926" s="148"/>
      <c r="B7926" s="148"/>
      <c r="C7926" s="148"/>
      <c r="D7926" s="148"/>
      <c r="E7926" s="141"/>
      <c r="F7926" s="141"/>
      <c r="G7926" s="141"/>
      <c r="H7926" s="141"/>
      <c r="I7926" s="141"/>
      <c r="J7926" s="141"/>
      <c r="K7926" s="141"/>
    </row>
    <row r="7927" spans="1:11" x14ac:dyDescent="0.25">
      <c r="A7927" s="148"/>
      <c r="B7927" s="148"/>
      <c r="C7927" s="148"/>
      <c r="D7927" s="148"/>
      <c r="E7927" s="141"/>
      <c r="F7927" s="141"/>
      <c r="G7927" s="141"/>
      <c r="H7927" s="141"/>
      <c r="I7927" s="141"/>
      <c r="J7927" s="141"/>
      <c r="K7927" s="141"/>
    </row>
    <row r="7928" spans="1:11" x14ac:dyDescent="0.25">
      <c r="A7928" s="148"/>
      <c r="B7928" s="148"/>
      <c r="C7928" s="148"/>
      <c r="D7928" s="148"/>
      <c r="E7928" s="141"/>
      <c r="F7928" s="141"/>
      <c r="G7928" s="141"/>
      <c r="H7928" s="141"/>
      <c r="I7928" s="141"/>
      <c r="J7928" s="141"/>
      <c r="K7928" s="141"/>
    </row>
    <row r="7929" spans="1:11" x14ac:dyDescent="0.25">
      <c r="A7929" s="148"/>
      <c r="B7929" s="148"/>
      <c r="C7929" s="148"/>
      <c r="D7929" s="148"/>
      <c r="E7929" s="141"/>
      <c r="F7929" s="141"/>
      <c r="G7929" s="141"/>
      <c r="H7929" s="141"/>
      <c r="I7929" s="141"/>
      <c r="J7929" s="141"/>
      <c r="K7929" s="141"/>
    </row>
    <row r="7930" spans="1:11" x14ac:dyDescent="0.25">
      <c r="A7930" s="148"/>
      <c r="B7930" s="148"/>
      <c r="C7930" s="148"/>
      <c r="D7930" s="148"/>
      <c r="E7930" s="141"/>
      <c r="F7930" s="141"/>
      <c r="G7930" s="141"/>
      <c r="H7930" s="141"/>
      <c r="I7930" s="141"/>
      <c r="J7930" s="141"/>
      <c r="K7930" s="141"/>
    </row>
    <row r="7931" spans="1:11" x14ac:dyDescent="0.25">
      <c r="A7931" s="148"/>
      <c r="B7931" s="148"/>
      <c r="C7931" s="148"/>
      <c r="D7931" s="148"/>
      <c r="E7931" s="141"/>
      <c r="F7931" s="141"/>
      <c r="G7931" s="141"/>
      <c r="H7931" s="141"/>
      <c r="I7931" s="141"/>
      <c r="J7931" s="141"/>
      <c r="K7931" s="141"/>
    </row>
    <row r="7932" spans="1:11" x14ac:dyDescent="0.25">
      <c r="A7932" s="148"/>
      <c r="B7932" s="148"/>
      <c r="C7932" s="148"/>
      <c r="D7932" s="148"/>
      <c r="E7932" s="141"/>
      <c r="F7932" s="141"/>
      <c r="G7932" s="141"/>
      <c r="H7932" s="141"/>
      <c r="I7932" s="141"/>
      <c r="J7932" s="141"/>
      <c r="K7932" s="141"/>
    </row>
    <row r="7933" spans="1:11" x14ac:dyDescent="0.25">
      <c r="A7933" s="148"/>
      <c r="B7933" s="148"/>
      <c r="C7933" s="148"/>
      <c r="D7933" s="148"/>
      <c r="E7933" s="141"/>
      <c r="F7933" s="141"/>
      <c r="G7933" s="141"/>
      <c r="H7933" s="141"/>
      <c r="I7933" s="141"/>
      <c r="J7933" s="141"/>
      <c r="K7933" s="141"/>
    </row>
    <row r="7934" spans="1:11" x14ac:dyDescent="0.25">
      <c r="A7934" s="148"/>
      <c r="B7934" s="148"/>
      <c r="C7934" s="148"/>
      <c r="D7934" s="148"/>
      <c r="E7934" s="141"/>
      <c r="F7934" s="141"/>
      <c r="G7934" s="141"/>
      <c r="H7934" s="141"/>
      <c r="I7934" s="141"/>
      <c r="J7934" s="141"/>
      <c r="K7934" s="141"/>
    </row>
    <row r="7935" spans="1:11" x14ac:dyDescent="0.25">
      <c r="A7935" s="148"/>
      <c r="B7935" s="148"/>
      <c r="C7935" s="148"/>
      <c r="D7935" s="148"/>
      <c r="E7935" s="141"/>
      <c r="F7935" s="141"/>
      <c r="G7935" s="141"/>
      <c r="H7935" s="141"/>
      <c r="I7935" s="141"/>
      <c r="J7935" s="141"/>
      <c r="K7935" s="141"/>
    </row>
    <row r="7936" spans="1:11" x14ac:dyDescent="0.25">
      <c r="A7936" s="148"/>
      <c r="B7936" s="148"/>
      <c r="C7936" s="148"/>
      <c r="D7936" s="148"/>
      <c r="E7936" s="141"/>
      <c r="F7936" s="141"/>
      <c r="G7936" s="141"/>
      <c r="H7936" s="141"/>
      <c r="I7936" s="141"/>
      <c r="J7936" s="141"/>
      <c r="K7936" s="141"/>
    </row>
    <row r="7937" spans="1:11" x14ac:dyDescent="0.25">
      <c r="A7937" s="148"/>
      <c r="B7937" s="148"/>
      <c r="C7937" s="148"/>
      <c r="D7937" s="148"/>
      <c r="E7937" s="141"/>
      <c r="F7937" s="141"/>
      <c r="G7937" s="141"/>
      <c r="H7937" s="141"/>
      <c r="I7937" s="141"/>
      <c r="J7937" s="141"/>
      <c r="K7937" s="141"/>
    </row>
    <row r="7938" spans="1:11" x14ac:dyDescent="0.25">
      <c r="A7938" s="148"/>
      <c r="B7938" s="148"/>
      <c r="C7938" s="148"/>
      <c r="D7938" s="148"/>
      <c r="E7938" s="141"/>
      <c r="F7938" s="141"/>
      <c r="G7938" s="141"/>
      <c r="H7938" s="141"/>
      <c r="I7938" s="141"/>
      <c r="J7938" s="141"/>
      <c r="K7938" s="141"/>
    </row>
    <row r="7939" spans="1:11" x14ac:dyDescent="0.25">
      <c r="A7939" s="148"/>
      <c r="B7939" s="148"/>
      <c r="C7939" s="148"/>
      <c r="D7939" s="148"/>
      <c r="E7939" s="141"/>
      <c r="F7939" s="141"/>
      <c r="G7939" s="141"/>
      <c r="H7939" s="141"/>
      <c r="I7939" s="141"/>
      <c r="J7939" s="141"/>
      <c r="K7939" s="141"/>
    </row>
    <row r="7940" spans="1:11" x14ac:dyDescent="0.25">
      <c r="A7940" s="148"/>
      <c r="B7940" s="148"/>
      <c r="C7940" s="148"/>
      <c r="D7940" s="148"/>
      <c r="E7940" s="141"/>
      <c r="F7940" s="141"/>
      <c r="G7940" s="141"/>
      <c r="H7940" s="141"/>
      <c r="I7940" s="141"/>
      <c r="J7940" s="141"/>
      <c r="K7940" s="141"/>
    </row>
    <row r="7941" spans="1:11" x14ac:dyDescent="0.25">
      <c r="A7941" s="148"/>
      <c r="B7941" s="148"/>
      <c r="C7941" s="148"/>
      <c r="D7941" s="148"/>
      <c r="E7941" s="141"/>
      <c r="F7941" s="141"/>
      <c r="G7941" s="141"/>
      <c r="H7941" s="141"/>
      <c r="I7941" s="141"/>
      <c r="J7941" s="141"/>
      <c r="K7941" s="141"/>
    </row>
    <row r="7942" spans="1:11" x14ac:dyDescent="0.25">
      <c r="A7942" s="148"/>
      <c r="B7942" s="148"/>
      <c r="C7942" s="148"/>
      <c r="D7942" s="148"/>
      <c r="E7942" s="141"/>
      <c r="F7942" s="141"/>
      <c r="G7942" s="141"/>
      <c r="H7942" s="141"/>
      <c r="I7942" s="141"/>
      <c r="J7942" s="141"/>
      <c r="K7942" s="141"/>
    </row>
    <row r="7943" spans="1:11" x14ac:dyDescent="0.25">
      <c r="A7943" s="148"/>
      <c r="B7943" s="148"/>
      <c r="C7943" s="148"/>
      <c r="D7943" s="148"/>
      <c r="E7943" s="141"/>
      <c r="F7943" s="141"/>
      <c r="G7943" s="141"/>
      <c r="H7943" s="141"/>
      <c r="I7943" s="141"/>
      <c r="J7943" s="141"/>
      <c r="K7943" s="141"/>
    </row>
    <row r="7944" spans="1:11" x14ac:dyDescent="0.25">
      <c r="A7944" s="148"/>
      <c r="B7944" s="148"/>
      <c r="C7944" s="148"/>
      <c r="D7944" s="148"/>
      <c r="E7944" s="141"/>
      <c r="F7944" s="141"/>
      <c r="G7944" s="141"/>
      <c r="H7944" s="141"/>
      <c r="I7944" s="141"/>
      <c r="J7944" s="141"/>
      <c r="K7944" s="141"/>
    </row>
    <row r="7945" spans="1:11" x14ac:dyDescent="0.25">
      <c r="A7945" s="148"/>
      <c r="B7945" s="148"/>
      <c r="C7945" s="148"/>
      <c r="D7945" s="148"/>
      <c r="E7945" s="141"/>
      <c r="F7945" s="141"/>
      <c r="G7945" s="141"/>
      <c r="H7945" s="141"/>
      <c r="I7945" s="141"/>
      <c r="J7945" s="141"/>
      <c r="K7945" s="141"/>
    </row>
    <row r="7946" spans="1:11" x14ac:dyDescent="0.25">
      <c r="A7946" s="148"/>
      <c r="B7946" s="148"/>
      <c r="C7946" s="148"/>
      <c r="D7946" s="148"/>
      <c r="E7946" s="141"/>
      <c r="F7946" s="141"/>
      <c r="G7946" s="141"/>
      <c r="H7946" s="141"/>
      <c r="I7946" s="141"/>
      <c r="J7946" s="141"/>
      <c r="K7946" s="141"/>
    </row>
    <row r="7947" spans="1:11" x14ac:dyDescent="0.25">
      <c r="A7947" s="148"/>
      <c r="B7947" s="148"/>
      <c r="C7947" s="148"/>
      <c r="D7947" s="148"/>
      <c r="E7947" s="141"/>
      <c r="F7947" s="141"/>
      <c r="G7947" s="141"/>
      <c r="H7947" s="141"/>
      <c r="I7947" s="141"/>
      <c r="J7947" s="141"/>
      <c r="K7947" s="141"/>
    </row>
    <row r="7948" spans="1:11" x14ac:dyDescent="0.25">
      <c r="A7948" s="148"/>
      <c r="B7948" s="148"/>
      <c r="C7948" s="148"/>
      <c r="D7948" s="148"/>
      <c r="E7948" s="141"/>
      <c r="F7948" s="141"/>
      <c r="G7948" s="141"/>
      <c r="H7948" s="141"/>
      <c r="I7948" s="141"/>
      <c r="J7948" s="141"/>
      <c r="K7948" s="141"/>
    </row>
    <row r="7949" spans="1:11" x14ac:dyDescent="0.25">
      <c r="A7949" s="148"/>
      <c r="B7949" s="148"/>
      <c r="C7949" s="148"/>
      <c r="D7949" s="148"/>
      <c r="E7949" s="141"/>
      <c r="F7949" s="141"/>
      <c r="G7949" s="141"/>
      <c r="H7949" s="141"/>
      <c r="I7949" s="141"/>
      <c r="J7949" s="141"/>
      <c r="K7949" s="141"/>
    </row>
    <row r="7950" spans="1:11" x14ac:dyDescent="0.25">
      <c r="A7950" s="148"/>
      <c r="B7950" s="148"/>
      <c r="C7950" s="148"/>
      <c r="D7950" s="148"/>
      <c r="E7950" s="141"/>
      <c r="F7950" s="141"/>
      <c r="G7950" s="141"/>
      <c r="H7950" s="141"/>
      <c r="I7950" s="141"/>
      <c r="J7950" s="141"/>
      <c r="K7950" s="141"/>
    </row>
    <row r="7951" spans="1:11" x14ac:dyDescent="0.25">
      <c r="A7951" s="148"/>
      <c r="B7951" s="148"/>
      <c r="C7951" s="148"/>
      <c r="D7951" s="148"/>
      <c r="E7951" s="141"/>
      <c r="F7951" s="141"/>
      <c r="G7951" s="141"/>
      <c r="H7951" s="141"/>
      <c r="I7951" s="141"/>
      <c r="J7951" s="141"/>
      <c r="K7951" s="141"/>
    </row>
    <row r="7952" spans="1:11" x14ac:dyDescent="0.25">
      <c r="A7952" s="148"/>
      <c r="B7952" s="148"/>
      <c r="C7952" s="148"/>
      <c r="D7952" s="148"/>
      <c r="E7952" s="141"/>
      <c r="F7952" s="141"/>
      <c r="G7952" s="141"/>
      <c r="H7952" s="141"/>
      <c r="I7952" s="141"/>
      <c r="J7952" s="141"/>
      <c r="K7952" s="141"/>
    </row>
    <row r="7953" spans="1:11" x14ac:dyDescent="0.25">
      <c r="A7953" s="148"/>
      <c r="B7953" s="148"/>
      <c r="C7953" s="148"/>
      <c r="D7953" s="148"/>
      <c r="E7953" s="141"/>
      <c r="F7953" s="141"/>
      <c r="G7953" s="141"/>
      <c r="H7953" s="141"/>
      <c r="I7953" s="141"/>
      <c r="J7953" s="141"/>
      <c r="K7953" s="141"/>
    </row>
    <row r="7954" spans="1:11" x14ac:dyDescent="0.25">
      <c r="A7954" s="148"/>
      <c r="B7954" s="148"/>
      <c r="C7954" s="148"/>
      <c r="D7954" s="148"/>
      <c r="E7954" s="141"/>
      <c r="F7954" s="141"/>
      <c r="G7954" s="141"/>
      <c r="H7954" s="141"/>
      <c r="I7954" s="141"/>
      <c r="J7954" s="141"/>
      <c r="K7954" s="141"/>
    </row>
    <row r="7955" spans="1:11" x14ac:dyDescent="0.25">
      <c r="A7955" s="148"/>
      <c r="B7955" s="148"/>
      <c r="C7955" s="148"/>
      <c r="D7955" s="148"/>
      <c r="E7955" s="141"/>
      <c r="F7955" s="141"/>
      <c r="G7955" s="141"/>
      <c r="H7955" s="141"/>
      <c r="I7955" s="141"/>
      <c r="J7955" s="141"/>
      <c r="K7955" s="141"/>
    </row>
    <row r="7956" spans="1:11" x14ac:dyDescent="0.25">
      <c r="A7956" s="148"/>
      <c r="B7956" s="148"/>
      <c r="C7956" s="148"/>
      <c r="D7956" s="148"/>
      <c r="E7956" s="141"/>
      <c r="F7956" s="141"/>
      <c r="G7956" s="141"/>
      <c r="H7956" s="141"/>
      <c r="I7956" s="141"/>
      <c r="J7956" s="141"/>
      <c r="K7956" s="141"/>
    </row>
    <row r="7957" spans="1:11" x14ac:dyDescent="0.25">
      <c r="A7957" s="148"/>
      <c r="B7957" s="148"/>
      <c r="C7957" s="148"/>
      <c r="D7957" s="148"/>
      <c r="E7957" s="141"/>
      <c r="F7957" s="141"/>
      <c r="G7957" s="141"/>
      <c r="H7957" s="141"/>
      <c r="I7957" s="141"/>
      <c r="J7957" s="141"/>
      <c r="K7957" s="141"/>
    </row>
    <row r="7958" spans="1:11" x14ac:dyDescent="0.25">
      <c r="A7958" s="148"/>
      <c r="B7958" s="148"/>
      <c r="C7958" s="148"/>
      <c r="D7958" s="148"/>
      <c r="E7958" s="141"/>
      <c r="F7958" s="141"/>
      <c r="G7958" s="141"/>
      <c r="H7958" s="141"/>
      <c r="I7958" s="141"/>
      <c r="J7958" s="141"/>
      <c r="K7958" s="141"/>
    </row>
    <row r="7959" spans="1:11" x14ac:dyDescent="0.25">
      <c r="A7959" s="148"/>
      <c r="B7959" s="148"/>
      <c r="C7959" s="148"/>
      <c r="D7959" s="148"/>
      <c r="E7959" s="141"/>
      <c r="F7959" s="141"/>
      <c r="G7959" s="141"/>
      <c r="H7959" s="141"/>
      <c r="I7959" s="141"/>
      <c r="J7959" s="141"/>
      <c r="K7959" s="141"/>
    </row>
    <row r="7960" spans="1:11" x14ac:dyDescent="0.25">
      <c r="A7960" s="148"/>
      <c r="B7960" s="148"/>
      <c r="C7960" s="148"/>
      <c r="D7960" s="148"/>
      <c r="E7960" s="141"/>
      <c r="F7960" s="141"/>
      <c r="G7960" s="141"/>
      <c r="H7960" s="141"/>
      <c r="I7960" s="141"/>
      <c r="J7960" s="141"/>
      <c r="K7960" s="141"/>
    </row>
    <row r="7961" spans="1:11" x14ac:dyDescent="0.25">
      <c r="A7961" s="148"/>
      <c r="B7961" s="148"/>
      <c r="C7961" s="148"/>
      <c r="D7961" s="148"/>
      <c r="E7961" s="141"/>
      <c r="F7961" s="141"/>
      <c r="G7961" s="141"/>
      <c r="H7961" s="141"/>
      <c r="I7961" s="141"/>
      <c r="J7961" s="141"/>
      <c r="K7961" s="141"/>
    </row>
    <row r="7962" spans="1:11" x14ac:dyDescent="0.25">
      <c r="A7962" s="148"/>
      <c r="B7962" s="148"/>
      <c r="C7962" s="148"/>
      <c r="D7962" s="148"/>
      <c r="E7962" s="141"/>
      <c r="F7962" s="141"/>
      <c r="G7962" s="141"/>
      <c r="H7962" s="141"/>
      <c r="I7962" s="141"/>
      <c r="J7962" s="141"/>
      <c r="K7962" s="141"/>
    </row>
    <row r="7963" spans="1:11" x14ac:dyDescent="0.25">
      <c r="A7963" s="148"/>
      <c r="B7963" s="148"/>
      <c r="C7963" s="148"/>
      <c r="D7963" s="148"/>
      <c r="E7963" s="141"/>
      <c r="F7963" s="141"/>
      <c r="G7963" s="141"/>
      <c r="H7963" s="141"/>
      <c r="I7963" s="141"/>
      <c r="J7963" s="141"/>
      <c r="K7963" s="141"/>
    </row>
    <row r="7964" spans="1:11" x14ac:dyDescent="0.25">
      <c r="A7964" s="148"/>
      <c r="B7964" s="148"/>
      <c r="C7964" s="148"/>
      <c r="D7964" s="148"/>
      <c r="E7964" s="141"/>
      <c r="F7964" s="141"/>
      <c r="G7964" s="141"/>
      <c r="H7964" s="141"/>
      <c r="I7964" s="141"/>
      <c r="J7964" s="141"/>
      <c r="K7964" s="141"/>
    </row>
    <row r="7965" spans="1:11" x14ac:dyDescent="0.25">
      <c r="A7965" s="148"/>
      <c r="B7965" s="148"/>
      <c r="C7965" s="148"/>
      <c r="D7965" s="148"/>
      <c r="E7965" s="141"/>
      <c r="F7965" s="141"/>
      <c r="G7965" s="141"/>
      <c r="H7965" s="141"/>
      <c r="I7965" s="141"/>
      <c r="J7965" s="141"/>
      <c r="K7965" s="141"/>
    </row>
    <row r="7966" spans="1:11" x14ac:dyDescent="0.25">
      <c r="A7966" s="148"/>
      <c r="B7966" s="148"/>
      <c r="C7966" s="148"/>
      <c r="D7966" s="148"/>
      <c r="E7966" s="141"/>
      <c r="F7966" s="141"/>
      <c r="G7966" s="141"/>
      <c r="H7966" s="141"/>
      <c r="I7966" s="141"/>
      <c r="J7966" s="141"/>
      <c r="K7966" s="141"/>
    </row>
    <row r="7967" spans="1:11" x14ac:dyDescent="0.25">
      <c r="A7967" s="148"/>
      <c r="B7967" s="148"/>
      <c r="C7967" s="148"/>
      <c r="D7967" s="148"/>
      <c r="E7967" s="141"/>
      <c r="F7967" s="141"/>
      <c r="G7967" s="141"/>
      <c r="H7967" s="141"/>
      <c r="I7967" s="141"/>
      <c r="J7967" s="141"/>
      <c r="K7967" s="141"/>
    </row>
    <row r="7968" spans="1:11" x14ac:dyDescent="0.25">
      <c r="A7968" s="148"/>
      <c r="B7968" s="148"/>
      <c r="C7968" s="148"/>
      <c r="D7968" s="148"/>
      <c r="E7968" s="141"/>
      <c r="F7968" s="141"/>
      <c r="G7968" s="141"/>
      <c r="H7968" s="141"/>
      <c r="I7968" s="141"/>
      <c r="J7968" s="141"/>
      <c r="K7968" s="141"/>
    </row>
    <row r="7969" spans="1:11" x14ac:dyDescent="0.25">
      <c r="A7969" s="148"/>
      <c r="B7969" s="148"/>
      <c r="C7969" s="148"/>
      <c r="D7969" s="148"/>
      <c r="E7969" s="141"/>
      <c r="F7969" s="141"/>
      <c r="G7969" s="141"/>
      <c r="H7969" s="141"/>
      <c r="I7969" s="141"/>
      <c r="J7969" s="141"/>
      <c r="K7969" s="141"/>
    </row>
    <row r="7970" spans="1:11" x14ac:dyDescent="0.25">
      <c r="A7970" s="148"/>
      <c r="B7970" s="148"/>
      <c r="C7970" s="148"/>
      <c r="D7970" s="148"/>
      <c r="E7970" s="141"/>
      <c r="F7970" s="141"/>
      <c r="G7970" s="141"/>
      <c r="H7970" s="141"/>
      <c r="I7970" s="141"/>
      <c r="J7970" s="141"/>
      <c r="K7970" s="141"/>
    </row>
    <row r="7971" spans="1:11" x14ac:dyDescent="0.25">
      <c r="A7971" s="148"/>
      <c r="B7971" s="148"/>
      <c r="C7971" s="148"/>
      <c r="D7971" s="148"/>
      <c r="E7971" s="141"/>
      <c r="F7971" s="141"/>
      <c r="G7971" s="141"/>
      <c r="H7971" s="141"/>
      <c r="I7971" s="141"/>
      <c r="J7971" s="141"/>
      <c r="K7971" s="141"/>
    </row>
    <row r="7972" spans="1:11" x14ac:dyDescent="0.25">
      <c r="A7972" s="148"/>
      <c r="B7972" s="148"/>
      <c r="C7972" s="148"/>
      <c r="D7972" s="148"/>
      <c r="E7972" s="141"/>
      <c r="F7972" s="141"/>
      <c r="G7972" s="141"/>
      <c r="H7972" s="141"/>
      <c r="I7972" s="141"/>
      <c r="J7972" s="141"/>
      <c r="K7972" s="141"/>
    </row>
    <row r="7973" spans="1:11" x14ac:dyDescent="0.25">
      <c r="A7973" s="148"/>
      <c r="B7973" s="148"/>
      <c r="C7973" s="148"/>
      <c r="D7973" s="148"/>
      <c r="E7973" s="141"/>
      <c r="F7973" s="141"/>
      <c r="G7973" s="141"/>
      <c r="H7973" s="141"/>
      <c r="I7973" s="141"/>
      <c r="J7973" s="141"/>
      <c r="K7973" s="141"/>
    </row>
    <row r="7974" spans="1:11" x14ac:dyDescent="0.25">
      <c r="A7974" s="148"/>
      <c r="B7974" s="148"/>
      <c r="C7974" s="148"/>
      <c r="D7974" s="148"/>
      <c r="E7974" s="141"/>
      <c r="F7974" s="141"/>
      <c r="G7974" s="141"/>
      <c r="H7974" s="141"/>
      <c r="I7974" s="141"/>
      <c r="J7974" s="141"/>
      <c r="K7974" s="141"/>
    </row>
    <row r="7975" spans="1:11" x14ac:dyDescent="0.25">
      <c r="A7975" s="148"/>
      <c r="B7975" s="148"/>
      <c r="C7975" s="148"/>
      <c r="D7975" s="148"/>
      <c r="E7975" s="141"/>
      <c r="F7975" s="141"/>
      <c r="G7975" s="141"/>
      <c r="H7975" s="141"/>
      <c r="I7975" s="141"/>
      <c r="J7975" s="141"/>
      <c r="K7975" s="141"/>
    </row>
    <row r="7976" spans="1:11" x14ac:dyDescent="0.25">
      <c r="A7976" s="148"/>
      <c r="B7976" s="148"/>
      <c r="C7976" s="148"/>
      <c r="D7976" s="148"/>
      <c r="E7976" s="141"/>
      <c r="F7976" s="141"/>
      <c r="G7976" s="141"/>
      <c r="H7976" s="141"/>
      <c r="I7976" s="141"/>
      <c r="J7976" s="141"/>
      <c r="K7976" s="141"/>
    </row>
    <row r="7977" spans="1:11" x14ac:dyDescent="0.25">
      <c r="A7977" s="148"/>
      <c r="B7977" s="148"/>
      <c r="C7977" s="148"/>
      <c r="D7977" s="148"/>
      <c r="E7977" s="141"/>
      <c r="F7977" s="141"/>
      <c r="G7977" s="141"/>
      <c r="H7977" s="141"/>
      <c r="I7977" s="141"/>
      <c r="J7977" s="141"/>
      <c r="K7977" s="141"/>
    </row>
    <row r="7978" spans="1:11" x14ac:dyDescent="0.25">
      <c r="A7978" s="148"/>
      <c r="B7978" s="148"/>
      <c r="C7978" s="148"/>
      <c r="D7978" s="148"/>
      <c r="E7978" s="141"/>
      <c r="F7978" s="141"/>
      <c r="G7978" s="141"/>
      <c r="H7978" s="141"/>
      <c r="I7978" s="141"/>
      <c r="J7978" s="141"/>
      <c r="K7978" s="141"/>
    </row>
    <row r="7979" spans="1:11" x14ac:dyDescent="0.25">
      <c r="A7979" s="148"/>
      <c r="B7979" s="148"/>
      <c r="C7979" s="148"/>
      <c r="D7979" s="148"/>
      <c r="E7979" s="141"/>
      <c r="F7979" s="141"/>
      <c r="G7979" s="141"/>
      <c r="H7979" s="141"/>
      <c r="I7979" s="141"/>
      <c r="J7979" s="141"/>
      <c r="K7979" s="141"/>
    </row>
    <row r="7980" spans="1:11" x14ac:dyDescent="0.25">
      <c r="A7980" s="148"/>
      <c r="B7980" s="148"/>
      <c r="C7980" s="148"/>
      <c r="D7980" s="148"/>
      <c r="E7980" s="141"/>
      <c r="F7980" s="141"/>
      <c r="G7980" s="141"/>
      <c r="H7980" s="141"/>
      <c r="I7980" s="141"/>
      <c r="J7980" s="141"/>
      <c r="K7980" s="141"/>
    </row>
    <row r="7981" spans="1:11" x14ac:dyDescent="0.25">
      <c r="A7981" s="148"/>
      <c r="B7981" s="148"/>
      <c r="C7981" s="148"/>
      <c r="D7981" s="148"/>
      <c r="E7981" s="141"/>
      <c r="F7981" s="141"/>
      <c r="G7981" s="141"/>
      <c r="H7981" s="141"/>
      <c r="I7981" s="141"/>
      <c r="J7981" s="141"/>
      <c r="K7981" s="141"/>
    </row>
    <row r="7982" spans="1:11" x14ac:dyDescent="0.25">
      <c r="A7982" s="148"/>
      <c r="B7982" s="148"/>
      <c r="C7982" s="148"/>
      <c r="D7982" s="148"/>
      <c r="E7982" s="141"/>
      <c r="F7982" s="141"/>
      <c r="G7982" s="141"/>
      <c r="H7982" s="141"/>
      <c r="I7982" s="141"/>
      <c r="J7982" s="141"/>
      <c r="K7982" s="141"/>
    </row>
    <row r="7983" spans="1:11" x14ac:dyDescent="0.25">
      <c r="A7983" s="148"/>
      <c r="B7983" s="148"/>
      <c r="C7983" s="148"/>
      <c r="D7983" s="148"/>
      <c r="E7983" s="141"/>
      <c r="F7983" s="141"/>
      <c r="G7983" s="141"/>
      <c r="H7983" s="141"/>
      <c r="I7983" s="141"/>
      <c r="J7983" s="141"/>
      <c r="K7983" s="141"/>
    </row>
    <row r="7984" spans="1:11" x14ac:dyDescent="0.25">
      <c r="A7984" s="148"/>
      <c r="B7984" s="148"/>
      <c r="C7984" s="148"/>
      <c r="D7984" s="148"/>
      <c r="E7984" s="141"/>
      <c r="F7984" s="141"/>
      <c r="G7984" s="141"/>
      <c r="H7984" s="141"/>
      <c r="I7984" s="141"/>
      <c r="J7984" s="141"/>
      <c r="K7984" s="141"/>
    </row>
    <row r="7985" spans="1:11" x14ac:dyDescent="0.25">
      <c r="A7985" s="148"/>
      <c r="B7985" s="148"/>
      <c r="C7985" s="148"/>
      <c r="D7985" s="148"/>
      <c r="E7985" s="141"/>
      <c r="F7985" s="141"/>
      <c r="G7985" s="141"/>
      <c r="H7985" s="141"/>
      <c r="I7985" s="141"/>
      <c r="J7985" s="141"/>
      <c r="K7985" s="141"/>
    </row>
    <row r="7986" spans="1:11" x14ac:dyDescent="0.25">
      <c r="A7986" s="148"/>
      <c r="B7986" s="148"/>
      <c r="C7986" s="148"/>
      <c r="D7986" s="148"/>
      <c r="E7986" s="141"/>
      <c r="F7986" s="141"/>
      <c r="G7986" s="141"/>
      <c r="H7986" s="141"/>
      <c r="I7986" s="141"/>
      <c r="J7986" s="141"/>
      <c r="K7986" s="141"/>
    </row>
    <row r="7987" spans="1:11" x14ac:dyDescent="0.25">
      <c r="A7987" s="148"/>
      <c r="B7987" s="148"/>
      <c r="C7987" s="148"/>
      <c r="D7987" s="148"/>
      <c r="E7987" s="141"/>
      <c r="F7987" s="141"/>
      <c r="G7987" s="141"/>
      <c r="H7987" s="141"/>
      <c r="I7987" s="141"/>
      <c r="J7987" s="141"/>
      <c r="K7987" s="141"/>
    </row>
    <row r="7988" spans="1:11" x14ac:dyDescent="0.25">
      <c r="A7988" s="148"/>
      <c r="B7988" s="148"/>
      <c r="C7988" s="148"/>
      <c r="D7988" s="148"/>
      <c r="E7988" s="141"/>
      <c r="F7988" s="141"/>
      <c r="G7988" s="141"/>
      <c r="H7988" s="141"/>
      <c r="I7988" s="141"/>
      <c r="J7988" s="141"/>
      <c r="K7988" s="141"/>
    </row>
    <row r="7989" spans="1:11" x14ac:dyDescent="0.25">
      <c r="A7989" s="148"/>
      <c r="B7989" s="148"/>
      <c r="C7989" s="148"/>
      <c r="D7989" s="148"/>
      <c r="E7989" s="141"/>
      <c r="F7989" s="141"/>
      <c r="G7989" s="141"/>
      <c r="H7989" s="141"/>
      <c r="I7989" s="141"/>
      <c r="J7989" s="141"/>
      <c r="K7989" s="141"/>
    </row>
    <row r="7990" spans="1:11" x14ac:dyDescent="0.25">
      <c r="A7990" s="148"/>
      <c r="B7990" s="148"/>
      <c r="C7990" s="148"/>
      <c r="D7990" s="148"/>
      <c r="E7990" s="141"/>
      <c r="F7990" s="141"/>
      <c r="G7990" s="141"/>
      <c r="H7990" s="141"/>
      <c r="I7990" s="141"/>
      <c r="J7990" s="141"/>
      <c r="K7990" s="141"/>
    </row>
    <row r="7991" spans="1:11" x14ac:dyDescent="0.25">
      <c r="A7991" s="148"/>
      <c r="B7991" s="148"/>
      <c r="C7991" s="148"/>
      <c r="D7991" s="148"/>
      <c r="E7991" s="141"/>
      <c r="F7991" s="141"/>
      <c r="G7991" s="141"/>
      <c r="H7991" s="141"/>
      <c r="I7991" s="141"/>
      <c r="J7991" s="141"/>
      <c r="K7991" s="141"/>
    </row>
    <row r="7992" spans="1:11" x14ac:dyDescent="0.25">
      <c r="A7992" s="148"/>
      <c r="B7992" s="148"/>
      <c r="C7992" s="148"/>
      <c r="D7992" s="148"/>
      <c r="E7992" s="141"/>
      <c r="F7992" s="141"/>
      <c r="G7992" s="141"/>
      <c r="H7992" s="141"/>
      <c r="I7992" s="141"/>
      <c r="J7992" s="141"/>
      <c r="K7992" s="141"/>
    </row>
    <row r="7993" spans="1:11" x14ac:dyDescent="0.25">
      <c r="A7993" s="148"/>
      <c r="B7993" s="148"/>
      <c r="C7993" s="148"/>
      <c r="D7993" s="148"/>
      <c r="E7993" s="141"/>
      <c r="F7993" s="141"/>
      <c r="G7993" s="141"/>
      <c r="H7993" s="141"/>
      <c r="I7993" s="141"/>
      <c r="J7993" s="141"/>
      <c r="K7993" s="141"/>
    </row>
    <row r="7994" spans="1:11" x14ac:dyDescent="0.25">
      <c r="A7994" s="148"/>
      <c r="B7994" s="148"/>
      <c r="C7994" s="148"/>
      <c r="D7994" s="148"/>
      <c r="E7994" s="141"/>
      <c r="F7994" s="141"/>
      <c r="G7994" s="141"/>
      <c r="H7994" s="141"/>
      <c r="I7994" s="141"/>
      <c r="J7994" s="141"/>
      <c r="K7994" s="141"/>
    </row>
    <row r="7995" spans="1:11" x14ac:dyDescent="0.25">
      <c r="A7995" s="148"/>
      <c r="B7995" s="148"/>
      <c r="C7995" s="148"/>
      <c r="D7995" s="148"/>
      <c r="E7995" s="141"/>
      <c r="F7995" s="141"/>
      <c r="G7995" s="141"/>
      <c r="H7995" s="141"/>
      <c r="I7995" s="141"/>
      <c r="J7995" s="141"/>
      <c r="K7995" s="141"/>
    </row>
    <row r="7996" spans="1:11" x14ac:dyDescent="0.25">
      <c r="A7996" s="148"/>
      <c r="B7996" s="148"/>
      <c r="C7996" s="148"/>
      <c r="D7996" s="148"/>
      <c r="E7996" s="141"/>
      <c r="F7996" s="141"/>
      <c r="G7996" s="141"/>
      <c r="H7996" s="141"/>
      <c r="I7996" s="141"/>
      <c r="J7996" s="141"/>
      <c r="K7996" s="141"/>
    </row>
    <row r="7997" spans="1:11" x14ac:dyDescent="0.25">
      <c r="A7997" s="148"/>
      <c r="B7997" s="148"/>
      <c r="C7997" s="148"/>
      <c r="D7997" s="148"/>
      <c r="E7997" s="141"/>
      <c r="F7997" s="141"/>
      <c r="G7997" s="141"/>
      <c r="H7997" s="141"/>
      <c r="I7997" s="141"/>
      <c r="J7997" s="141"/>
      <c r="K7997" s="141"/>
    </row>
    <row r="7998" spans="1:11" x14ac:dyDescent="0.25">
      <c r="A7998" s="148"/>
      <c r="B7998" s="148"/>
      <c r="C7998" s="148"/>
      <c r="D7998" s="148"/>
      <c r="E7998" s="141"/>
      <c r="F7998" s="141"/>
      <c r="G7998" s="141"/>
      <c r="H7998" s="141"/>
      <c r="I7998" s="141"/>
      <c r="J7998" s="141"/>
      <c r="K7998" s="141"/>
    </row>
    <row r="7999" spans="1:11" x14ac:dyDescent="0.25">
      <c r="A7999" s="148"/>
      <c r="B7999" s="148"/>
      <c r="C7999" s="148"/>
      <c r="D7999" s="148"/>
      <c r="E7999" s="141"/>
      <c r="F7999" s="141"/>
      <c r="G7999" s="141"/>
      <c r="H7999" s="141"/>
      <c r="I7999" s="141"/>
      <c r="J7999" s="141"/>
      <c r="K7999" s="141"/>
    </row>
    <row r="8000" spans="1:11" x14ac:dyDescent="0.25">
      <c r="A8000" s="148"/>
      <c r="B8000" s="148"/>
      <c r="C8000" s="148"/>
      <c r="D8000" s="148"/>
      <c r="E8000" s="141"/>
      <c r="F8000" s="141"/>
      <c r="G8000" s="141"/>
      <c r="H8000" s="141"/>
      <c r="I8000" s="141"/>
      <c r="J8000" s="141"/>
      <c r="K8000" s="141"/>
    </row>
    <row r="8001" spans="1:11" x14ac:dyDescent="0.25">
      <c r="A8001" s="148"/>
      <c r="B8001" s="148"/>
      <c r="C8001" s="148"/>
      <c r="D8001" s="148"/>
      <c r="E8001" s="141"/>
      <c r="F8001" s="141"/>
      <c r="G8001" s="141"/>
      <c r="H8001" s="141"/>
      <c r="I8001" s="141"/>
      <c r="J8001" s="141"/>
      <c r="K8001" s="141"/>
    </row>
    <row r="8002" spans="1:11" x14ac:dyDescent="0.25">
      <c r="A8002" s="148"/>
      <c r="B8002" s="148"/>
      <c r="C8002" s="148"/>
      <c r="D8002" s="148"/>
      <c r="E8002" s="141"/>
      <c r="F8002" s="141"/>
      <c r="G8002" s="141"/>
      <c r="H8002" s="141"/>
      <c r="I8002" s="141"/>
      <c r="J8002" s="141"/>
      <c r="K8002" s="141"/>
    </row>
    <row r="8003" spans="1:11" x14ac:dyDescent="0.25">
      <c r="A8003" s="148"/>
      <c r="B8003" s="148"/>
      <c r="C8003" s="148"/>
      <c r="D8003" s="148"/>
      <c r="E8003" s="141"/>
      <c r="F8003" s="141"/>
      <c r="G8003" s="141"/>
      <c r="H8003" s="141"/>
      <c r="I8003" s="141"/>
      <c r="J8003" s="141"/>
      <c r="K8003" s="141"/>
    </row>
    <row r="8004" spans="1:11" x14ac:dyDescent="0.25">
      <c r="A8004" s="148"/>
      <c r="B8004" s="148"/>
      <c r="C8004" s="148"/>
      <c r="D8004" s="148"/>
      <c r="E8004" s="141"/>
      <c r="F8004" s="141"/>
      <c r="G8004" s="141"/>
      <c r="H8004" s="141"/>
      <c r="I8004" s="141"/>
      <c r="J8004" s="141"/>
      <c r="K8004" s="141"/>
    </row>
    <row r="8005" spans="1:11" x14ac:dyDescent="0.25">
      <c r="A8005" s="148"/>
      <c r="B8005" s="148"/>
      <c r="C8005" s="148"/>
      <c r="D8005" s="148"/>
      <c r="E8005" s="141"/>
      <c r="F8005" s="141"/>
      <c r="G8005" s="141"/>
      <c r="H8005" s="141"/>
      <c r="I8005" s="141"/>
      <c r="J8005" s="141"/>
      <c r="K8005" s="141"/>
    </row>
    <row r="8006" spans="1:11" x14ac:dyDescent="0.25">
      <c r="A8006" s="148"/>
      <c r="B8006" s="148"/>
      <c r="C8006" s="148"/>
      <c r="D8006" s="148"/>
      <c r="E8006" s="141"/>
      <c r="F8006" s="141"/>
      <c r="G8006" s="141"/>
      <c r="H8006" s="141"/>
      <c r="I8006" s="141"/>
      <c r="J8006" s="141"/>
      <c r="K8006" s="141"/>
    </row>
    <row r="8007" spans="1:11" x14ac:dyDescent="0.25">
      <c r="A8007" s="148"/>
      <c r="B8007" s="148"/>
      <c r="C8007" s="148"/>
      <c r="D8007" s="148"/>
      <c r="E8007" s="141"/>
      <c r="F8007" s="141"/>
      <c r="G8007" s="141"/>
      <c r="H8007" s="141"/>
      <c r="I8007" s="141"/>
      <c r="J8007" s="141"/>
      <c r="K8007" s="141"/>
    </row>
    <row r="8008" spans="1:11" x14ac:dyDescent="0.25">
      <c r="A8008" s="148"/>
      <c r="B8008" s="148"/>
      <c r="C8008" s="148"/>
      <c r="D8008" s="148"/>
      <c r="E8008" s="141"/>
      <c r="F8008" s="141"/>
      <c r="G8008" s="141"/>
      <c r="H8008" s="141"/>
      <c r="I8008" s="141"/>
      <c r="J8008" s="141"/>
      <c r="K8008" s="141"/>
    </row>
    <row r="8009" spans="1:11" x14ac:dyDescent="0.25">
      <c r="A8009" s="148"/>
      <c r="B8009" s="148"/>
      <c r="C8009" s="148"/>
      <c r="D8009" s="148"/>
      <c r="E8009" s="141"/>
      <c r="F8009" s="141"/>
      <c r="G8009" s="141"/>
      <c r="H8009" s="141"/>
      <c r="I8009" s="141"/>
      <c r="J8009" s="141"/>
      <c r="K8009" s="141"/>
    </row>
    <row r="8010" spans="1:11" x14ac:dyDescent="0.25">
      <c r="A8010" s="148"/>
      <c r="B8010" s="148"/>
      <c r="C8010" s="148"/>
      <c r="D8010" s="148"/>
      <c r="E8010" s="141"/>
      <c r="F8010" s="141"/>
      <c r="G8010" s="141"/>
      <c r="H8010" s="141"/>
      <c r="I8010" s="141"/>
      <c r="J8010" s="141"/>
      <c r="K8010" s="141"/>
    </row>
    <row r="8011" spans="1:11" x14ac:dyDescent="0.25">
      <c r="A8011" s="148"/>
      <c r="B8011" s="148"/>
      <c r="C8011" s="148"/>
      <c r="D8011" s="148"/>
      <c r="E8011" s="141"/>
      <c r="F8011" s="141"/>
      <c r="G8011" s="141"/>
      <c r="H8011" s="141"/>
      <c r="I8011" s="141"/>
      <c r="J8011" s="141"/>
      <c r="K8011" s="141"/>
    </row>
    <row r="8012" spans="1:11" x14ac:dyDescent="0.25">
      <c r="A8012" s="148"/>
      <c r="B8012" s="148"/>
      <c r="C8012" s="148"/>
      <c r="D8012" s="148"/>
      <c r="E8012" s="141"/>
      <c r="F8012" s="141"/>
      <c r="G8012" s="141"/>
      <c r="H8012" s="141"/>
      <c r="I8012" s="141"/>
      <c r="J8012" s="141"/>
      <c r="K8012" s="141"/>
    </row>
    <row r="8013" spans="1:11" x14ac:dyDescent="0.25">
      <c r="A8013" s="148"/>
      <c r="B8013" s="148"/>
      <c r="C8013" s="148"/>
      <c r="D8013" s="148"/>
      <c r="E8013" s="141"/>
      <c r="F8013" s="141"/>
      <c r="G8013" s="141"/>
      <c r="H8013" s="141"/>
      <c r="I8013" s="141"/>
      <c r="J8013" s="141"/>
      <c r="K8013" s="141"/>
    </row>
    <row r="8014" spans="1:11" x14ac:dyDescent="0.25">
      <c r="A8014" s="148"/>
      <c r="B8014" s="148"/>
      <c r="C8014" s="148"/>
      <c r="D8014" s="148"/>
      <c r="E8014" s="141"/>
      <c r="F8014" s="141"/>
      <c r="G8014" s="141"/>
      <c r="H8014" s="141"/>
      <c r="I8014" s="141"/>
      <c r="J8014" s="141"/>
      <c r="K8014" s="141"/>
    </row>
    <row r="8015" spans="1:11" x14ac:dyDescent="0.25">
      <c r="A8015" s="148"/>
      <c r="B8015" s="148"/>
      <c r="C8015" s="148"/>
      <c r="D8015" s="148"/>
      <c r="E8015" s="141"/>
      <c r="F8015" s="141"/>
      <c r="G8015" s="141"/>
      <c r="H8015" s="141"/>
      <c r="I8015" s="141"/>
      <c r="J8015" s="141"/>
      <c r="K8015" s="141"/>
    </row>
    <row r="8016" spans="1:11" x14ac:dyDescent="0.25">
      <c r="A8016" s="148"/>
      <c r="B8016" s="148"/>
      <c r="C8016" s="148"/>
      <c r="D8016" s="148"/>
      <c r="E8016" s="141"/>
      <c r="F8016" s="141"/>
      <c r="G8016" s="141"/>
      <c r="H8016" s="141"/>
      <c r="I8016" s="141"/>
      <c r="J8016" s="141"/>
      <c r="K8016" s="141"/>
    </row>
    <row r="8017" spans="1:11" x14ac:dyDescent="0.25">
      <c r="A8017" s="148"/>
      <c r="B8017" s="148"/>
      <c r="C8017" s="148"/>
      <c r="D8017" s="148"/>
      <c r="E8017" s="141"/>
      <c r="F8017" s="141"/>
      <c r="G8017" s="141"/>
      <c r="H8017" s="141"/>
      <c r="I8017" s="141"/>
      <c r="J8017" s="141"/>
      <c r="K8017" s="141"/>
    </row>
    <row r="8018" spans="1:11" x14ac:dyDescent="0.25">
      <c r="A8018" s="148"/>
      <c r="B8018" s="148"/>
      <c r="C8018" s="148"/>
      <c r="D8018" s="148"/>
      <c r="E8018" s="141"/>
      <c r="F8018" s="141"/>
      <c r="G8018" s="141"/>
      <c r="H8018" s="141"/>
      <c r="I8018" s="141"/>
      <c r="J8018" s="141"/>
      <c r="K8018" s="141"/>
    </row>
    <row r="8019" spans="1:11" x14ac:dyDescent="0.25">
      <c r="A8019" s="148"/>
      <c r="B8019" s="148"/>
      <c r="C8019" s="148"/>
      <c r="D8019" s="148"/>
      <c r="E8019" s="141"/>
      <c r="F8019" s="141"/>
      <c r="G8019" s="141"/>
      <c r="H8019" s="141"/>
      <c r="I8019" s="141"/>
      <c r="J8019" s="141"/>
      <c r="K8019" s="141"/>
    </row>
    <row r="8020" spans="1:11" x14ac:dyDescent="0.25">
      <c r="A8020" s="148"/>
      <c r="B8020" s="148"/>
      <c r="C8020" s="148"/>
      <c r="D8020" s="148"/>
      <c r="E8020" s="141"/>
      <c r="F8020" s="141"/>
      <c r="G8020" s="141"/>
      <c r="H8020" s="141"/>
      <c r="I8020" s="141"/>
      <c r="J8020" s="141"/>
      <c r="K8020" s="141"/>
    </row>
    <row r="8021" spans="1:11" x14ac:dyDescent="0.25">
      <c r="A8021" s="148"/>
      <c r="B8021" s="148"/>
      <c r="C8021" s="148"/>
      <c r="D8021" s="148"/>
      <c r="E8021" s="141"/>
      <c r="F8021" s="141"/>
      <c r="G8021" s="141"/>
      <c r="H8021" s="141"/>
      <c r="I8021" s="141"/>
      <c r="J8021" s="141"/>
      <c r="K8021" s="141"/>
    </row>
    <row r="8022" spans="1:11" x14ac:dyDescent="0.25">
      <c r="A8022" s="148"/>
      <c r="B8022" s="148"/>
      <c r="C8022" s="148"/>
      <c r="D8022" s="148"/>
      <c r="E8022" s="141"/>
      <c r="F8022" s="141"/>
      <c r="G8022" s="141"/>
      <c r="H8022" s="141"/>
      <c r="I8022" s="141"/>
      <c r="J8022" s="141"/>
      <c r="K8022" s="141"/>
    </row>
    <row r="8023" spans="1:11" x14ac:dyDescent="0.25">
      <c r="A8023" s="148"/>
      <c r="B8023" s="148"/>
      <c r="C8023" s="148"/>
      <c r="D8023" s="148"/>
      <c r="E8023" s="141"/>
      <c r="F8023" s="141"/>
      <c r="G8023" s="141"/>
      <c r="H8023" s="141"/>
      <c r="I8023" s="141"/>
      <c r="J8023" s="141"/>
      <c r="K8023" s="141"/>
    </row>
    <row r="8024" spans="1:11" x14ac:dyDescent="0.25">
      <c r="A8024" s="148"/>
      <c r="B8024" s="148"/>
      <c r="C8024" s="148"/>
      <c r="D8024" s="148"/>
      <c r="E8024" s="141"/>
      <c r="F8024" s="141"/>
      <c r="G8024" s="141"/>
      <c r="H8024" s="141"/>
      <c r="I8024" s="141"/>
      <c r="J8024" s="141"/>
      <c r="K8024" s="141"/>
    </row>
    <row r="8025" spans="1:11" x14ac:dyDescent="0.25">
      <c r="A8025" s="148"/>
      <c r="B8025" s="148"/>
      <c r="C8025" s="148"/>
      <c r="D8025" s="148"/>
      <c r="E8025" s="141"/>
      <c r="F8025" s="141"/>
      <c r="G8025" s="141"/>
      <c r="H8025" s="141"/>
      <c r="I8025" s="141"/>
      <c r="J8025" s="141"/>
      <c r="K8025" s="141"/>
    </row>
    <row r="8026" spans="1:11" x14ac:dyDescent="0.25">
      <c r="A8026" s="148"/>
      <c r="B8026" s="148"/>
      <c r="C8026" s="148"/>
      <c r="D8026" s="148"/>
      <c r="E8026" s="141"/>
      <c r="F8026" s="141"/>
      <c r="G8026" s="141"/>
      <c r="H8026" s="141"/>
      <c r="I8026" s="141"/>
      <c r="J8026" s="141"/>
      <c r="K8026" s="141"/>
    </row>
    <row r="8027" spans="1:11" x14ac:dyDescent="0.25">
      <c r="A8027" s="148"/>
      <c r="B8027" s="148"/>
      <c r="C8027" s="148"/>
      <c r="D8027" s="148"/>
      <c r="E8027" s="141"/>
      <c r="F8027" s="141"/>
      <c r="G8027" s="141"/>
      <c r="H8027" s="141"/>
      <c r="I8027" s="141"/>
      <c r="J8027" s="141"/>
      <c r="K8027" s="141"/>
    </row>
    <row r="8028" spans="1:11" x14ac:dyDescent="0.25">
      <c r="A8028" s="148"/>
      <c r="B8028" s="148"/>
      <c r="C8028" s="148"/>
      <c r="D8028" s="148"/>
      <c r="E8028" s="141"/>
      <c r="F8028" s="141"/>
      <c r="G8028" s="141"/>
      <c r="H8028" s="141"/>
      <c r="I8028" s="141"/>
      <c r="J8028" s="141"/>
      <c r="K8028" s="141"/>
    </row>
    <row r="8029" spans="1:11" x14ac:dyDescent="0.25">
      <c r="A8029" s="148"/>
      <c r="B8029" s="148"/>
      <c r="C8029" s="148"/>
      <c r="D8029" s="148"/>
      <c r="E8029" s="141"/>
      <c r="F8029" s="141"/>
      <c r="G8029" s="141"/>
      <c r="H8029" s="141"/>
      <c r="I8029" s="141"/>
      <c r="J8029" s="141"/>
      <c r="K8029" s="141"/>
    </row>
    <row r="8030" spans="1:11" x14ac:dyDescent="0.25">
      <c r="A8030" s="148"/>
      <c r="B8030" s="148"/>
      <c r="C8030" s="148"/>
      <c r="D8030" s="148"/>
      <c r="E8030" s="141"/>
      <c r="F8030" s="141"/>
      <c r="G8030" s="141"/>
      <c r="H8030" s="141"/>
      <c r="I8030" s="141"/>
      <c r="J8030" s="141"/>
      <c r="K8030" s="141"/>
    </row>
    <row r="8031" spans="1:11" x14ac:dyDescent="0.25">
      <c r="A8031" s="148"/>
      <c r="B8031" s="148"/>
      <c r="C8031" s="148"/>
      <c r="D8031" s="148"/>
      <c r="E8031" s="141"/>
      <c r="F8031" s="141"/>
      <c r="G8031" s="141"/>
      <c r="H8031" s="141"/>
      <c r="I8031" s="141"/>
      <c r="J8031" s="141"/>
      <c r="K8031" s="141"/>
    </row>
    <row r="8032" spans="1:11" x14ac:dyDescent="0.25">
      <c r="A8032" s="148"/>
      <c r="B8032" s="148"/>
      <c r="C8032" s="148"/>
      <c r="D8032" s="148"/>
      <c r="E8032" s="141"/>
      <c r="F8032" s="141"/>
      <c r="G8032" s="141"/>
      <c r="H8032" s="141"/>
      <c r="I8032" s="141"/>
      <c r="J8032" s="141"/>
      <c r="K8032" s="141"/>
    </row>
    <row r="8033" spans="1:11" x14ac:dyDescent="0.25">
      <c r="A8033" s="148"/>
      <c r="B8033" s="148"/>
      <c r="C8033" s="148"/>
      <c r="D8033" s="148"/>
      <c r="E8033" s="141"/>
      <c r="F8033" s="141"/>
      <c r="G8033" s="141"/>
      <c r="H8033" s="141"/>
      <c r="I8033" s="141"/>
      <c r="J8033" s="141"/>
      <c r="K8033" s="141"/>
    </row>
    <row r="8034" spans="1:11" x14ac:dyDescent="0.25">
      <c r="A8034" s="148"/>
      <c r="B8034" s="148"/>
      <c r="C8034" s="148"/>
      <c r="D8034" s="148"/>
      <c r="E8034" s="141"/>
      <c r="F8034" s="141"/>
      <c r="G8034" s="141"/>
      <c r="H8034" s="141"/>
      <c r="I8034" s="141"/>
      <c r="J8034" s="141"/>
      <c r="K8034" s="141"/>
    </row>
    <row r="8035" spans="1:11" x14ac:dyDescent="0.25">
      <c r="A8035" s="148"/>
      <c r="B8035" s="148"/>
      <c r="C8035" s="148"/>
      <c r="D8035" s="148"/>
      <c r="E8035" s="141"/>
      <c r="F8035" s="141"/>
      <c r="G8035" s="141"/>
      <c r="H8035" s="141"/>
      <c r="I8035" s="141"/>
      <c r="J8035" s="141"/>
      <c r="K8035" s="141"/>
    </row>
    <row r="8036" spans="1:11" x14ac:dyDescent="0.25">
      <c r="A8036" s="148"/>
      <c r="B8036" s="148"/>
      <c r="C8036" s="148"/>
      <c r="D8036" s="148"/>
      <c r="E8036" s="141"/>
      <c r="F8036" s="141"/>
      <c r="G8036" s="141"/>
      <c r="H8036" s="141"/>
      <c r="I8036" s="141"/>
      <c r="J8036" s="141"/>
      <c r="K8036" s="141"/>
    </row>
    <row r="8037" spans="1:11" x14ac:dyDescent="0.25">
      <c r="A8037" s="148"/>
      <c r="B8037" s="148"/>
      <c r="C8037" s="148"/>
      <c r="D8037" s="148"/>
      <c r="E8037" s="141"/>
      <c r="F8037" s="141"/>
      <c r="G8037" s="141"/>
      <c r="H8037" s="141"/>
      <c r="I8037" s="141"/>
      <c r="J8037" s="141"/>
      <c r="K8037" s="141"/>
    </row>
    <row r="8038" spans="1:11" x14ac:dyDescent="0.25">
      <c r="A8038" s="148"/>
      <c r="B8038" s="148"/>
      <c r="C8038" s="148"/>
      <c r="D8038" s="148"/>
      <c r="E8038" s="141"/>
      <c r="F8038" s="141"/>
      <c r="G8038" s="141"/>
      <c r="H8038" s="141"/>
      <c r="I8038" s="141"/>
      <c r="J8038" s="141"/>
      <c r="K8038" s="141"/>
    </row>
    <row r="8039" spans="1:11" x14ac:dyDescent="0.25">
      <c r="A8039" s="148"/>
      <c r="B8039" s="148"/>
      <c r="C8039" s="148"/>
      <c r="D8039" s="148"/>
      <c r="E8039" s="141"/>
      <c r="F8039" s="141"/>
      <c r="G8039" s="141"/>
      <c r="H8039" s="141"/>
      <c r="I8039" s="141"/>
      <c r="J8039" s="141"/>
      <c r="K8039" s="141"/>
    </row>
    <row r="8040" spans="1:11" x14ac:dyDescent="0.25">
      <c r="A8040" s="148"/>
      <c r="B8040" s="148"/>
      <c r="C8040" s="148"/>
      <c r="D8040" s="148"/>
      <c r="E8040" s="141"/>
      <c r="F8040" s="141"/>
      <c r="G8040" s="141"/>
      <c r="H8040" s="141"/>
      <c r="I8040" s="141"/>
      <c r="J8040" s="141"/>
      <c r="K8040" s="141"/>
    </row>
    <row r="8041" spans="1:11" x14ac:dyDescent="0.25">
      <c r="A8041" s="148"/>
      <c r="B8041" s="148"/>
      <c r="C8041" s="148"/>
      <c r="D8041" s="148"/>
      <c r="E8041" s="141"/>
      <c r="F8041" s="141"/>
      <c r="G8041" s="141"/>
      <c r="H8041" s="141"/>
      <c r="I8041" s="141"/>
      <c r="J8041" s="141"/>
      <c r="K8041" s="141"/>
    </row>
    <row r="8042" spans="1:11" x14ac:dyDescent="0.25">
      <c r="A8042" s="148"/>
      <c r="B8042" s="148"/>
      <c r="C8042" s="148"/>
      <c r="D8042" s="148"/>
      <c r="E8042" s="141"/>
      <c r="F8042" s="141"/>
      <c r="G8042" s="141"/>
      <c r="H8042" s="141"/>
      <c r="I8042" s="141"/>
      <c r="J8042" s="141"/>
      <c r="K8042" s="141"/>
    </row>
    <row r="8043" spans="1:11" x14ac:dyDescent="0.25">
      <c r="A8043" s="148"/>
      <c r="B8043" s="148"/>
      <c r="C8043" s="148"/>
      <c r="D8043" s="148"/>
      <c r="E8043" s="141"/>
      <c r="F8043" s="141"/>
      <c r="G8043" s="141"/>
      <c r="H8043" s="141"/>
      <c r="I8043" s="141"/>
      <c r="J8043" s="141"/>
      <c r="K8043" s="141"/>
    </row>
    <row r="8044" spans="1:11" x14ac:dyDescent="0.25">
      <c r="A8044" s="148"/>
      <c r="B8044" s="148"/>
      <c r="C8044" s="148"/>
      <c r="D8044" s="148"/>
      <c r="E8044" s="141"/>
      <c r="F8044" s="141"/>
      <c r="G8044" s="141"/>
      <c r="H8044" s="141"/>
      <c r="I8044" s="141"/>
      <c r="J8044" s="141"/>
      <c r="K8044" s="141"/>
    </row>
    <row r="8045" spans="1:11" x14ac:dyDescent="0.25">
      <c r="A8045" s="148"/>
      <c r="B8045" s="148"/>
      <c r="C8045" s="148"/>
      <c r="D8045" s="148"/>
      <c r="E8045" s="141"/>
      <c r="F8045" s="141"/>
      <c r="G8045" s="141"/>
      <c r="H8045" s="141"/>
      <c r="I8045" s="141"/>
      <c r="J8045" s="141"/>
      <c r="K8045" s="141"/>
    </row>
    <row r="8046" spans="1:11" x14ac:dyDescent="0.25">
      <c r="A8046" s="148"/>
      <c r="B8046" s="148"/>
      <c r="C8046" s="148"/>
      <c r="D8046" s="148"/>
      <c r="E8046" s="141"/>
      <c r="F8046" s="141"/>
      <c r="G8046" s="141"/>
      <c r="H8046" s="141"/>
      <c r="I8046" s="141"/>
      <c r="J8046" s="141"/>
      <c r="K8046" s="141"/>
    </row>
    <row r="8047" spans="1:11" x14ac:dyDescent="0.25">
      <c r="A8047" s="148"/>
      <c r="B8047" s="148"/>
      <c r="C8047" s="148"/>
      <c r="D8047" s="148"/>
      <c r="E8047" s="141"/>
      <c r="F8047" s="141"/>
      <c r="G8047" s="141"/>
      <c r="H8047" s="141"/>
      <c r="I8047" s="141"/>
      <c r="J8047" s="141"/>
      <c r="K8047" s="141"/>
    </row>
    <row r="8048" spans="1:11" x14ac:dyDescent="0.25">
      <c r="A8048" s="148"/>
      <c r="B8048" s="148"/>
      <c r="C8048" s="148"/>
      <c r="D8048" s="148"/>
      <c r="E8048" s="141"/>
      <c r="F8048" s="141"/>
      <c r="G8048" s="141"/>
      <c r="H8048" s="141"/>
      <c r="I8048" s="141"/>
      <c r="J8048" s="141"/>
      <c r="K8048" s="141"/>
    </row>
    <row r="8049" spans="1:11" x14ac:dyDescent="0.25">
      <c r="A8049" s="148"/>
      <c r="B8049" s="148"/>
      <c r="C8049" s="148"/>
      <c r="D8049" s="148"/>
      <c r="E8049" s="141"/>
      <c r="F8049" s="141"/>
      <c r="G8049" s="141"/>
      <c r="H8049" s="141"/>
      <c r="I8049" s="141"/>
      <c r="J8049" s="141"/>
      <c r="K8049" s="141"/>
    </row>
    <row r="8050" spans="1:11" x14ac:dyDescent="0.25">
      <c r="A8050" s="148"/>
      <c r="B8050" s="148"/>
      <c r="C8050" s="148"/>
      <c r="D8050" s="148"/>
      <c r="E8050" s="141"/>
      <c r="F8050" s="141"/>
      <c r="G8050" s="141"/>
      <c r="H8050" s="141"/>
      <c r="I8050" s="141"/>
      <c r="J8050" s="141"/>
      <c r="K8050" s="141"/>
    </row>
    <row r="8051" spans="1:11" x14ac:dyDescent="0.25">
      <c r="A8051" s="148"/>
      <c r="B8051" s="148"/>
      <c r="C8051" s="148"/>
      <c r="D8051" s="148"/>
      <c r="E8051" s="141"/>
      <c r="F8051" s="141"/>
      <c r="G8051" s="141"/>
      <c r="H8051" s="141"/>
      <c r="I8051" s="141"/>
      <c r="J8051" s="141"/>
      <c r="K8051" s="141"/>
    </row>
    <row r="8052" spans="1:11" x14ac:dyDescent="0.25">
      <c r="A8052" s="148"/>
      <c r="B8052" s="148"/>
      <c r="C8052" s="148"/>
      <c r="D8052" s="148"/>
      <c r="E8052" s="141"/>
      <c r="F8052" s="141"/>
      <c r="G8052" s="141"/>
      <c r="H8052" s="141"/>
      <c r="I8052" s="141"/>
      <c r="J8052" s="141"/>
      <c r="K8052" s="141"/>
    </row>
    <row r="8053" spans="1:11" x14ac:dyDescent="0.25">
      <c r="A8053" s="148"/>
      <c r="B8053" s="148"/>
      <c r="C8053" s="148"/>
      <c r="D8053" s="148"/>
      <c r="E8053" s="141"/>
      <c r="F8053" s="141"/>
      <c r="G8053" s="141"/>
      <c r="H8053" s="141"/>
      <c r="I8053" s="141"/>
      <c r="J8053" s="141"/>
      <c r="K8053" s="141"/>
    </row>
    <row r="8054" spans="1:11" x14ac:dyDescent="0.25">
      <c r="A8054" s="148"/>
      <c r="B8054" s="148"/>
      <c r="C8054" s="148"/>
      <c r="D8054" s="148"/>
      <c r="E8054" s="141"/>
      <c r="F8054" s="141"/>
      <c r="G8054" s="141"/>
      <c r="H8054" s="141"/>
      <c r="I8054" s="141"/>
      <c r="J8054" s="141"/>
      <c r="K8054" s="141"/>
    </row>
    <row r="8055" spans="1:11" x14ac:dyDescent="0.25">
      <c r="A8055" s="148"/>
      <c r="B8055" s="148"/>
      <c r="C8055" s="148"/>
      <c r="D8055" s="148"/>
      <c r="E8055" s="141"/>
      <c r="F8055" s="141"/>
      <c r="G8055" s="141"/>
      <c r="H8055" s="141"/>
      <c r="I8055" s="141"/>
      <c r="J8055" s="141"/>
      <c r="K8055" s="141"/>
    </row>
    <row r="8056" spans="1:11" x14ac:dyDescent="0.25">
      <c r="A8056" s="148"/>
      <c r="B8056" s="148"/>
      <c r="C8056" s="148"/>
      <c r="D8056" s="148"/>
      <c r="E8056" s="141"/>
      <c r="F8056" s="141"/>
      <c r="G8056" s="141"/>
      <c r="H8056" s="141"/>
      <c r="I8056" s="141"/>
      <c r="J8056" s="141"/>
      <c r="K8056" s="141"/>
    </row>
    <row r="8057" spans="1:11" x14ac:dyDescent="0.25">
      <c r="A8057" s="148"/>
      <c r="B8057" s="148"/>
      <c r="C8057" s="148"/>
      <c r="D8057" s="148"/>
      <c r="E8057" s="141"/>
      <c r="F8057" s="141"/>
      <c r="G8057" s="141"/>
      <c r="H8057" s="141"/>
      <c r="I8057" s="141"/>
      <c r="J8057" s="141"/>
      <c r="K8057" s="141"/>
    </row>
    <row r="8058" spans="1:11" x14ac:dyDescent="0.25">
      <c r="A8058" s="148"/>
      <c r="B8058" s="148"/>
      <c r="C8058" s="148"/>
      <c r="D8058" s="148"/>
      <c r="E8058" s="141"/>
      <c r="F8058" s="141"/>
      <c r="G8058" s="141"/>
      <c r="H8058" s="141"/>
      <c r="I8058" s="141"/>
      <c r="J8058" s="141"/>
      <c r="K8058" s="141"/>
    </row>
    <row r="8059" spans="1:11" x14ac:dyDescent="0.25">
      <c r="A8059" s="148"/>
      <c r="B8059" s="148"/>
      <c r="C8059" s="148"/>
      <c r="D8059" s="148"/>
      <c r="E8059" s="141"/>
      <c r="F8059" s="141"/>
      <c r="G8059" s="141"/>
      <c r="H8059" s="141"/>
      <c r="I8059" s="141"/>
      <c r="J8059" s="141"/>
      <c r="K8059" s="141"/>
    </row>
    <row r="8060" spans="1:11" x14ac:dyDescent="0.25">
      <c r="A8060" s="148"/>
      <c r="B8060" s="148"/>
      <c r="C8060" s="148"/>
      <c r="D8060" s="148"/>
      <c r="E8060" s="141"/>
      <c r="F8060" s="141"/>
      <c r="G8060" s="141"/>
      <c r="H8060" s="141"/>
      <c r="I8060" s="141"/>
      <c r="J8060" s="141"/>
      <c r="K8060" s="141"/>
    </row>
    <row r="8061" spans="1:11" x14ac:dyDescent="0.25">
      <c r="A8061" s="148"/>
      <c r="B8061" s="148"/>
      <c r="C8061" s="148"/>
      <c r="D8061" s="148"/>
      <c r="E8061" s="141"/>
      <c r="F8061" s="141"/>
      <c r="G8061" s="141"/>
      <c r="H8061" s="141"/>
      <c r="I8061" s="141"/>
      <c r="J8061" s="141"/>
      <c r="K8061" s="141"/>
    </row>
    <row r="8062" spans="1:11" x14ac:dyDescent="0.25">
      <c r="A8062" s="148"/>
      <c r="B8062" s="148"/>
      <c r="C8062" s="148"/>
      <c r="D8062" s="148"/>
      <c r="E8062" s="141"/>
      <c r="F8062" s="141"/>
      <c r="G8062" s="141"/>
      <c r="H8062" s="141"/>
      <c r="I8062" s="141"/>
      <c r="J8062" s="141"/>
      <c r="K8062" s="141"/>
    </row>
    <row r="8063" spans="1:11" x14ac:dyDescent="0.25">
      <c r="A8063" s="148"/>
      <c r="B8063" s="148"/>
      <c r="C8063" s="148"/>
      <c r="D8063" s="148"/>
      <c r="E8063" s="141"/>
      <c r="F8063" s="141"/>
      <c r="G8063" s="141"/>
      <c r="H8063" s="141"/>
      <c r="I8063" s="141"/>
      <c r="J8063" s="141"/>
      <c r="K8063" s="141"/>
    </row>
    <row r="8064" spans="1:11" x14ac:dyDescent="0.25">
      <c r="A8064" s="148"/>
      <c r="B8064" s="148"/>
      <c r="C8064" s="148"/>
      <c r="D8064" s="148"/>
      <c r="E8064" s="141"/>
      <c r="F8064" s="141"/>
      <c r="G8064" s="141"/>
      <c r="H8064" s="141"/>
      <c r="I8064" s="141"/>
      <c r="J8064" s="141"/>
      <c r="K8064" s="141"/>
    </row>
    <row r="8065" spans="1:11" x14ac:dyDescent="0.25">
      <c r="A8065" s="148"/>
      <c r="B8065" s="148"/>
      <c r="C8065" s="148"/>
      <c r="D8065" s="148"/>
      <c r="E8065" s="141"/>
      <c r="F8065" s="141"/>
      <c r="G8065" s="141"/>
      <c r="H8065" s="141"/>
      <c r="I8065" s="141"/>
      <c r="J8065" s="141"/>
      <c r="K8065" s="141"/>
    </row>
    <row r="8066" spans="1:11" x14ac:dyDescent="0.25">
      <c r="A8066" s="148"/>
      <c r="B8066" s="148"/>
      <c r="C8066" s="148"/>
      <c r="D8066" s="148"/>
      <c r="E8066" s="141"/>
      <c r="F8066" s="141"/>
      <c r="G8066" s="141"/>
      <c r="H8066" s="141"/>
      <c r="I8066" s="141"/>
      <c r="J8066" s="141"/>
      <c r="K8066" s="141"/>
    </row>
    <row r="8067" spans="1:11" x14ac:dyDescent="0.25">
      <c r="A8067" s="148"/>
      <c r="B8067" s="148"/>
      <c r="C8067" s="148"/>
      <c r="D8067" s="148"/>
      <c r="E8067" s="141"/>
      <c r="F8067" s="141"/>
      <c r="G8067" s="141"/>
      <c r="H8067" s="141"/>
      <c r="I8067" s="141"/>
      <c r="J8067" s="141"/>
      <c r="K8067" s="141"/>
    </row>
    <row r="8068" spans="1:11" x14ac:dyDescent="0.25">
      <c r="A8068" s="148"/>
      <c r="B8068" s="148"/>
      <c r="C8068" s="148"/>
      <c r="D8068" s="148"/>
      <c r="E8068" s="141"/>
      <c r="F8068" s="141"/>
      <c r="G8068" s="141"/>
      <c r="H8068" s="141"/>
      <c r="I8068" s="141"/>
      <c r="J8068" s="141"/>
      <c r="K8068" s="141"/>
    </row>
    <row r="8069" spans="1:11" x14ac:dyDescent="0.25">
      <c r="A8069" s="148"/>
      <c r="B8069" s="148"/>
      <c r="C8069" s="148"/>
      <c r="D8069" s="148"/>
      <c r="E8069" s="141"/>
      <c r="F8069" s="141"/>
      <c r="G8069" s="141"/>
      <c r="H8069" s="141"/>
      <c r="I8069" s="141"/>
      <c r="J8069" s="141"/>
      <c r="K8069" s="141"/>
    </row>
    <row r="8070" spans="1:11" x14ac:dyDescent="0.25">
      <c r="A8070" s="148"/>
      <c r="B8070" s="148"/>
      <c r="C8070" s="148"/>
      <c r="D8070" s="148"/>
      <c r="E8070" s="141"/>
      <c r="F8070" s="141"/>
      <c r="G8070" s="141"/>
      <c r="H8070" s="141"/>
      <c r="I8070" s="141"/>
      <c r="J8070" s="141"/>
      <c r="K8070" s="141"/>
    </row>
    <row r="8071" spans="1:11" x14ac:dyDescent="0.25">
      <c r="A8071" s="148"/>
      <c r="B8071" s="148"/>
      <c r="C8071" s="148"/>
      <c r="D8071" s="148"/>
      <c r="E8071" s="141"/>
      <c r="F8071" s="141"/>
      <c r="G8071" s="141"/>
      <c r="H8071" s="141"/>
      <c r="I8071" s="141"/>
      <c r="J8071" s="141"/>
      <c r="K8071" s="141"/>
    </row>
    <row r="8072" spans="1:11" x14ac:dyDescent="0.25">
      <c r="A8072" s="148"/>
      <c r="B8072" s="148"/>
      <c r="C8072" s="148"/>
      <c r="D8072" s="148"/>
      <c r="E8072" s="141"/>
      <c r="F8072" s="141"/>
      <c r="G8072" s="141"/>
      <c r="H8072" s="141"/>
      <c r="I8072" s="141"/>
      <c r="J8072" s="141"/>
      <c r="K8072" s="141"/>
    </row>
    <row r="8073" spans="1:11" x14ac:dyDescent="0.25">
      <c r="A8073" s="148"/>
      <c r="B8073" s="148"/>
      <c r="C8073" s="148"/>
      <c r="D8073" s="148"/>
      <c r="E8073" s="141"/>
      <c r="F8073" s="141"/>
      <c r="G8073" s="141"/>
      <c r="H8073" s="141"/>
      <c r="I8073" s="141"/>
      <c r="J8073" s="141"/>
      <c r="K8073" s="141"/>
    </row>
    <row r="8074" spans="1:11" x14ac:dyDescent="0.25">
      <c r="A8074" s="148"/>
      <c r="B8074" s="148"/>
      <c r="C8074" s="148"/>
      <c r="D8074" s="148"/>
      <c r="E8074" s="141"/>
      <c r="F8074" s="141"/>
      <c r="G8074" s="141"/>
      <c r="H8074" s="141"/>
      <c r="I8074" s="141"/>
      <c r="J8074" s="141"/>
      <c r="K8074" s="141"/>
    </row>
    <row r="8075" spans="1:11" x14ac:dyDescent="0.25">
      <c r="A8075" s="148"/>
      <c r="B8075" s="148"/>
      <c r="C8075" s="148"/>
      <c r="D8075" s="148"/>
      <c r="E8075" s="141"/>
      <c r="F8075" s="141"/>
      <c r="G8075" s="141"/>
      <c r="H8075" s="141"/>
      <c r="I8075" s="141"/>
      <c r="J8075" s="141"/>
      <c r="K8075" s="141"/>
    </row>
    <row r="8076" spans="1:11" x14ac:dyDescent="0.25">
      <c r="A8076" s="148"/>
      <c r="B8076" s="148"/>
      <c r="C8076" s="148"/>
      <c r="D8076" s="148"/>
      <c r="E8076" s="141"/>
      <c r="F8076" s="141"/>
      <c r="G8076" s="141"/>
      <c r="H8076" s="141"/>
      <c r="I8076" s="141"/>
      <c r="J8076" s="141"/>
      <c r="K8076" s="141"/>
    </row>
    <row r="8077" spans="1:11" x14ac:dyDescent="0.25">
      <c r="A8077" s="148"/>
      <c r="B8077" s="148"/>
      <c r="C8077" s="148"/>
      <c r="D8077" s="148"/>
      <c r="E8077" s="141"/>
      <c r="F8077" s="141"/>
      <c r="G8077" s="141"/>
      <c r="H8077" s="141"/>
      <c r="I8077" s="141"/>
      <c r="J8077" s="141"/>
      <c r="K8077" s="141"/>
    </row>
    <row r="8078" spans="1:11" x14ac:dyDescent="0.25">
      <c r="A8078" s="148"/>
      <c r="B8078" s="148"/>
      <c r="C8078" s="148"/>
      <c r="D8078" s="148"/>
      <c r="E8078" s="141"/>
      <c r="F8078" s="141"/>
      <c r="G8078" s="141"/>
      <c r="H8078" s="141"/>
      <c r="I8078" s="141"/>
      <c r="J8078" s="141"/>
      <c r="K8078" s="141"/>
    </row>
    <row r="8079" spans="1:11" x14ac:dyDescent="0.25">
      <c r="A8079" s="148"/>
      <c r="B8079" s="148"/>
      <c r="C8079" s="148"/>
      <c r="D8079" s="148"/>
      <c r="E8079" s="141"/>
      <c r="F8079" s="141"/>
      <c r="G8079" s="141"/>
      <c r="H8079" s="141"/>
      <c r="I8079" s="141"/>
      <c r="J8079" s="141"/>
      <c r="K8079" s="141"/>
    </row>
    <row r="8080" spans="1:11" x14ac:dyDescent="0.25">
      <c r="A8080" s="148"/>
      <c r="B8080" s="148"/>
      <c r="C8080" s="148"/>
      <c r="D8080" s="148"/>
      <c r="E8080" s="141"/>
      <c r="F8080" s="141"/>
      <c r="G8080" s="141"/>
      <c r="H8080" s="141"/>
      <c r="I8080" s="141"/>
      <c r="J8080" s="141"/>
      <c r="K8080" s="141"/>
    </row>
    <row r="8081" spans="1:11" x14ac:dyDescent="0.25">
      <c r="A8081" s="148"/>
      <c r="B8081" s="148"/>
      <c r="C8081" s="148"/>
      <c r="D8081" s="148"/>
      <c r="E8081" s="141"/>
      <c r="F8081" s="141"/>
      <c r="G8081" s="141"/>
      <c r="H8081" s="141"/>
      <c r="I8081" s="141"/>
      <c r="J8081" s="141"/>
      <c r="K8081" s="141"/>
    </row>
    <row r="8082" spans="1:11" x14ac:dyDescent="0.25">
      <c r="A8082" s="148"/>
      <c r="B8082" s="148"/>
      <c r="C8082" s="148"/>
      <c r="D8082" s="148"/>
      <c r="E8082" s="141"/>
      <c r="F8082" s="141"/>
      <c r="G8082" s="141"/>
      <c r="H8082" s="141"/>
      <c r="I8082" s="141"/>
      <c r="J8082" s="141"/>
      <c r="K8082" s="141"/>
    </row>
    <row r="8083" spans="1:11" x14ac:dyDescent="0.25">
      <c r="A8083" s="148"/>
      <c r="B8083" s="148"/>
      <c r="C8083" s="148"/>
      <c r="D8083" s="148"/>
      <c r="E8083" s="141"/>
      <c r="F8083" s="141"/>
      <c r="G8083" s="141"/>
      <c r="H8083" s="141"/>
      <c r="I8083" s="141"/>
      <c r="J8083" s="141"/>
      <c r="K8083" s="141"/>
    </row>
    <row r="8084" spans="1:11" x14ac:dyDescent="0.25">
      <c r="A8084" s="148"/>
      <c r="B8084" s="148"/>
      <c r="C8084" s="148"/>
      <c r="D8084" s="148"/>
      <c r="E8084" s="141"/>
      <c r="F8084" s="141"/>
      <c r="G8084" s="141"/>
      <c r="H8084" s="141"/>
      <c r="I8084" s="141"/>
      <c r="J8084" s="141"/>
      <c r="K8084" s="141"/>
    </row>
    <row r="8085" spans="1:11" x14ac:dyDescent="0.25">
      <c r="A8085" s="148"/>
      <c r="B8085" s="148"/>
      <c r="C8085" s="148"/>
      <c r="D8085" s="148"/>
      <c r="E8085" s="141"/>
      <c r="F8085" s="141"/>
      <c r="G8085" s="141"/>
      <c r="H8085" s="141"/>
      <c r="I8085" s="141"/>
      <c r="J8085" s="141"/>
      <c r="K8085" s="141"/>
    </row>
    <row r="8086" spans="1:11" x14ac:dyDescent="0.25">
      <c r="A8086" s="148"/>
      <c r="B8086" s="148"/>
      <c r="C8086" s="148"/>
      <c r="D8086" s="148"/>
      <c r="E8086" s="141"/>
      <c r="F8086" s="141"/>
      <c r="G8086" s="141"/>
      <c r="H8086" s="141"/>
      <c r="I8086" s="141"/>
      <c r="J8086" s="141"/>
      <c r="K8086" s="141"/>
    </row>
    <row r="8087" spans="1:11" x14ac:dyDescent="0.25">
      <c r="A8087" s="148"/>
      <c r="B8087" s="148"/>
      <c r="C8087" s="148"/>
      <c r="D8087" s="148"/>
      <c r="E8087" s="141"/>
      <c r="F8087" s="141"/>
      <c r="G8087" s="141"/>
      <c r="H8087" s="141"/>
      <c r="I8087" s="141"/>
      <c r="J8087" s="141"/>
      <c r="K8087" s="141"/>
    </row>
    <row r="8088" spans="1:11" x14ac:dyDescent="0.25">
      <c r="A8088" s="148"/>
      <c r="B8088" s="148"/>
      <c r="C8088" s="148"/>
      <c r="D8088" s="148"/>
      <c r="E8088" s="141"/>
      <c r="F8088" s="141"/>
      <c r="G8088" s="141"/>
      <c r="H8088" s="141"/>
      <c r="I8088" s="141"/>
      <c r="J8088" s="141"/>
      <c r="K8088" s="141"/>
    </row>
    <row r="8089" spans="1:11" x14ac:dyDescent="0.25">
      <c r="A8089" s="148"/>
      <c r="B8089" s="148"/>
      <c r="C8089" s="148"/>
      <c r="D8089" s="148"/>
      <c r="E8089" s="141"/>
      <c r="F8089" s="141"/>
      <c r="G8089" s="141"/>
      <c r="H8089" s="141"/>
      <c r="I8089" s="141"/>
      <c r="J8089" s="141"/>
      <c r="K8089" s="141"/>
    </row>
    <row r="8090" spans="1:11" x14ac:dyDescent="0.25">
      <c r="A8090" s="148"/>
      <c r="B8090" s="148"/>
      <c r="C8090" s="148"/>
      <c r="D8090" s="148"/>
      <c r="E8090" s="141"/>
      <c r="F8090" s="141"/>
      <c r="G8090" s="141"/>
      <c r="H8090" s="141"/>
      <c r="I8090" s="141"/>
      <c r="J8090" s="141"/>
      <c r="K8090" s="141"/>
    </row>
    <row r="8091" spans="1:11" x14ac:dyDescent="0.25">
      <c r="A8091" s="148"/>
      <c r="B8091" s="148"/>
      <c r="C8091" s="148"/>
      <c r="D8091" s="148"/>
      <c r="E8091" s="141"/>
      <c r="F8091" s="141"/>
      <c r="G8091" s="141"/>
      <c r="H8091" s="141"/>
      <c r="I8091" s="141"/>
      <c r="J8091" s="141"/>
      <c r="K8091" s="141"/>
    </row>
    <row r="8092" spans="1:11" x14ac:dyDescent="0.25">
      <c r="A8092" s="148"/>
      <c r="B8092" s="148"/>
      <c r="C8092" s="148"/>
      <c r="D8092" s="148"/>
      <c r="E8092" s="141"/>
      <c r="F8092" s="141"/>
      <c r="G8092" s="141"/>
      <c r="H8092" s="141"/>
      <c r="I8092" s="141"/>
      <c r="J8092" s="141"/>
      <c r="K8092" s="141"/>
    </row>
    <row r="8093" spans="1:11" x14ac:dyDescent="0.25">
      <c r="A8093" s="148"/>
      <c r="B8093" s="148"/>
      <c r="C8093" s="148"/>
      <c r="D8093" s="148"/>
      <c r="E8093" s="141"/>
      <c r="F8093" s="141"/>
      <c r="G8093" s="141"/>
      <c r="H8093" s="141"/>
      <c r="I8093" s="141"/>
      <c r="J8093" s="141"/>
      <c r="K8093" s="141"/>
    </row>
    <row r="8094" spans="1:11" x14ac:dyDescent="0.25">
      <c r="A8094" s="148"/>
      <c r="B8094" s="148"/>
      <c r="C8094" s="148"/>
      <c r="D8094" s="148"/>
      <c r="E8094" s="141"/>
      <c r="F8094" s="141"/>
      <c r="G8094" s="141"/>
      <c r="H8094" s="141"/>
      <c r="I8094" s="141"/>
      <c r="J8094" s="141"/>
      <c r="K8094" s="141"/>
    </row>
    <row r="8095" spans="1:11" x14ac:dyDescent="0.25">
      <c r="A8095" s="148"/>
      <c r="B8095" s="148"/>
      <c r="C8095" s="148"/>
      <c r="D8095" s="148"/>
      <c r="E8095" s="141"/>
      <c r="F8095" s="141"/>
      <c r="G8095" s="141"/>
      <c r="H8095" s="141"/>
      <c r="I8095" s="141"/>
      <c r="J8095" s="141"/>
      <c r="K8095" s="141"/>
    </row>
    <row r="8096" spans="1:11" x14ac:dyDescent="0.25">
      <c r="A8096" s="148"/>
      <c r="B8096" s="148"/>
      <c r="C8096" s="148"/>
      <c r="D8096" s="148"/>
      <c r="E8096" s="141"/>
      <c r="F8096" s="141"/>
      <c r="G8096" s="141"/>
      <c r="H8096" s="141"/>
      <c r="I8096" s="141"/>
      <c r="J8096" s="141"/>
      <c r="K8096" s="141"/>
    </row>
    <row r="8097" spans="1:11" x14ac:dyDescent="0.25">
      <c r="A8097" s="148"/>
      <c r="B8097" s="148"/>
      <c r="C8097" s="148"/>
      <c r="D8097" s="148"/>
      <c r="E8097" s="141"/>
      <c r="F8097" s="141"/>
      <c r="G8097" s="141"/>
      <c r="H8097" s="141"/>
      <c r="I8097" s="141"/>
      <c r="J8097" s="141"/>
      <c r="K8097" s="141"/>
    </row>
    <row r="8098" spans="1:11" x14ac:dyDescent="0.25">
      <c r="A8098" s="148"/>
      <c r="B8098" s="148"/>
      <c r="C8098" s="148"/>
      <c r="D8098" s="148"/>
      <c r="E8098" s="141"/>
      <c r="F8098" s="141"/>
      <c r="G8098" s="141"/>
      <c r="H8098" s="141"/>
      <c r="I8098" s="141"/>
      <c r="J8098" s="141"/>
      <c r="K8098" s="141"/>
    </row>
    <row r="8099" spans="1:11" x14ac:dyDescent="0.25">
      <c r="A8099" s="148"/>
      <c r="B8099" s="148"/>
      <c r="C8099" s="148"/>
      <c r="D8099" s="148"/>
      <c r="E8099" s="141"/>
      <c r="F8099" s="141"/>
      <c r="G8099" s="141"/>
      <c r="H8099" s="141"/>
      <c r="I8099" s="141"/>
      <c r="J8099" s="141"/>
      <c r="K8099" s="141"/>
    </row>
    <row r="8100" spans="1:11" x14ac:dyDescent="0.25">
      <c r="A8100" s="148"/>
      <c r="B8100" s="148"/>
      <c r="C8100" s="148"/>
      <c r="D8100" s="148"/>
      <c r="E8100" s="141"/>
      <c r="F8100" s="141"/>
      <c r="G8100" s="141"/>
      <c r="H8100" s="141"/>
      <c r="I8100" s="141"/>
      <c r="J8100" s="141"/>
      <c r="K8100" s="141"/>
    </row>
    <row r="8101" spans="1:11" x14ac:dyDescent="0.25">
      <c r="A8101" s="148"/>
      <c r="B8101" s="148"/>
      <c r="C8101" s="148"/>
      <c r="D8101" s="148"/>
      <c r="E8101" s="141"/>
      <c r="F8101" s="141"/>
      <c r="G8101" s="141"/>
      <c r="H8101" s="141"/>
      <c r="I8101" s="141"/>
      <c r="J8101" s="141"/>
      <c r="K8101" s="141"/>
    </row>
    <row r="8102" spans="1:11" x14ac:dyDescent="0.25">
      <c r="A8102" s="148"/>
      <c r="B8102" s="148"/>
      <c r="C8102" s="148"/>
      <c r="D8102" s="148"/>
      <c r="E8102" s="141"/>
      <c r="F8102" s="141"/>
      <c r="G8102" s="141"/>
      <c r="H8102" s="141"/>
      <c r="I8102" s="141"/>
      <c r="J8102" s="141"/>
      <c r="K8102" s="141"/>
    </row>
    <row r="8103" spans="1:11" x14ac:dyDescent="0.25">
      <c r="A8103" s="148"/>
      <c r="B8103" s="148"/>
      <c r="C8103" s="148"/>
      <c r="D8103" s="148"/>
      <c r="E8103" s="141"/>
      <c r="F8103" s="141"/>
      <c r="G8103" s="141"/>
      <c r="H8103" s="141"/>
      <c r="I8103" s="141"/>
      <c r="J8103" s="141"/>
      <c r="K8103" s="141"/>
    </row>
    <row r="8104" spans="1:11" x14ac:dyDescent="0.25">
      <c r="A8104" s="148"/>
      <c r="B8104" s="148"/>
      <c r="C8104" s="148"/>
      <c r="D8104" s="148"/>
      <c r="E8104" s="141"/>
      <c r="F8104" s="141"/>
      <c r="G8104" s="141"/>
      <c r="H8104" s="141"/>
      <c r="I8104" s="141"/>
      <c r="J8104" s="141"/>
      <c r="K8104" s="141"/>
    </row>
    <row r="8105" spans="1:11" x14ac:dyDescent="0.25">
      <c r="A8105" s="148"/>
      <c r="B8105" s="148"/>
      <c r="C8105" s="148"/>
      <c r="D8105" s="148"/>
      <c r="E8105" s="141"/>
      <c r="F8105" s="141"/>
      <c r="G8105" s="141"/>
      <c r="H8105" s="141"/>
      <c r="I8105" s="141"/>
      <c r="J8105" s="141"/>
      <c r="K8105" s="141"/>
    </row>
    <row r="8106" spans="1:11" x14ac:dyDescent="0.25">
      <c r="A8106" s="148"/>
      <c r="B8106" s="148"/>
      <c r="C8106" s="148"/>
      <c r="D8106" s="148"/>
      <c r="E8106" s="141"/>
      <c r="F8106" s="141"/>
      <c r="G8106" s="141"/>
      <c r="H8106" s="141"/>
      <c r="I8106" s="141"/>
      <c r="J8106" s="141"/>
      <c r="K8106" s="141"/>
    </row>
    <row r="8107" spans="1:11" x14ac:dyDescent="0.25">
      <c r="A8107" s="148"/>
      <c r="B8107" s="148"/>
      <c r="C8107" s="148"/>
      <c r="D8107" s="148"/>
      <c r="E8107" s="141"/>
      <c r="F8107" s="141"/>
      <c r="G8107" s="141"/>
      <c r="H8107" s="141"/>
      <c r="I8107" s="141"/>
      <c r="J8107" s="141"/>
      <c r="K8107" s="141"/>
    </row>
    <row r="8108" spans="1:11" x14ac:dyDescent="0.25">
      <c r="A8108" s="148"/>
      <c r="B8108" s="148"/>
      <c r="C8108" s="148"/>
      <c r="D8108" s="148"/>
      <c r="E8108" s="141"/>
      <c r="F8108" s="141"/>
      <c r="G8108" s="141"/>
      <c r="H8108" s="141"/>
      <c r="I8108" s="141"/>
      <c r="J8108" s="141"/>
      <c r="K8108" s="141"/>
    </row>
    <row r="8109" spans="1:11" x14ac:dyDescent="0.25">
      <c r="A8109" s="148"/>
      <c r="B8109" s="148"/>
      <c r="C8109" s="148"/>
      <c r="D8109" s="148"/>
      <c r="E8109" s="141"/>
      <c r="F8109" s="141"/>
      <c r="G8109" s="141"/>
      <c r="H8109" s="141"/>
      <c r="I8109" s="141"/>
      <c r="J8109" s="141"/>
      <c r="K8109" s="141"/>
    </row>
    <row r="8110" spans="1:11" x14ac:dyDescent="0.25">
      <c r="A8110" s="148"/>
      <c r="B8110" s="148"/>
      <c r="C8110" s="148"/>
      <c r="D8110" s="148"/>
      <c r="E8110" s="141"/>
      <c r="F8110" s="141"/>
      <c r="G8110" s="141"/>
      <c r="H8110" s="141"/>
      <c r="I8110" s="141"/>
      <c r="J8110" s="141"/>
      <c r="K8110" s="141"/>
    </row>
    <row r="8111" spans="1:11" x14ac:dyDescent="0.25">
      <c r="A8111" s="148"/>
      <c r="B8111" s="148"/>
      <c r="C8111" s="148"/>
      <c r="D8111" s="148"/>
      <c r="E8111" s="141"/>
      <c r="F8111" s="141"/>
      <c r="G8111" s="141"/>
      <c r="H8111" s="141"/>
      <c r="I8111" s="141"/>
      <c r="J8111" s="141"/>
      <c r="K8111" s="141"/>
    </row>
    <row r="8112" spans="1:11" x14ac:dyDescent="0.25">
      <c r="A8112" s="148"/>
      <c r="B8112" s="148"/>
      <c r="C8112" s="148"/>
      <c r="D8112" s="148"/>
      <c r="E8112" s="141"/>
      <c r="F8112" s="141"/>
      <c r="G8112" s="141"/>
      <c r="H8112" s="141"/>
      <c r="I8112" s="141"/>
      <c r="J8112" s="141"/>
      <c r="K8112" s="141"/>
    </row>
    <row r="8113" spans="1:11" x14ac:dyDescent="0.25">
      <c r="A8113" s="148"/>
      <c r="B8113" s="148"/>
      <c r="C8113" s="148"/>
      <c r="D8113" s="148"/>
      <c r="E8113" s="141"/>
      <c r="F8113" s="141"/>
      <c r="G8113" s="141"/>
      <c r="H8113" s="141"/>
      <c r="I8113" s="141"/>
      <c r="J8113" s="141"/>
      <c r="K8113" s="141"/>
    </row>
    <row r="8114" spans="1:11" x14ac:dyDescent="0.25">
      <c r="A8114" s="148"/>
      <c r="B8114" s="148"/>
      <c r="C8114" s="148"/>
      <c r="D8114" s="148"/>
      <c r="E8114" s="141"/>
      <c r="F8114" s="141"/>
      <c r="G8114" s="141"/>
      <c r="H8114" s="141"/>
      <c r="I8114" s="141"/>
      <c r="J8114" s="141"/>
      <c r="K8114" s="141"/>
    </row>
    <row r="8115" spans="1:11" x14ac:dyDescent="0.25">
      <c r="A8115" s="148"/>
      <c r="B8115" s="148"/>
      <c r="C8115" s="148"/>
      <c r="D8115" s="148"/>
      <c r="E8115" s="141"/>
      <c r="F8115" s="141"/>
      <c r="G8115" s="141"/>
      <c r="H8115" s="141"/>
      <c r="I8115" s="141"/>
      <c r="J8115" s="141"/>
      <c r="K8115" s="141"/>
    </row>
    <row r="8116" spans="1:11" x14ac:dyDescent="0.25">
      <c r="A8116" s="148"/>
      <c r="B8116" s="148"/>
      <c r="C8116" s="148"/>
      <c r="D8116" s="148"/>
      <c r="E8116" s="141"/>
      <c r="F8116" s="141"/>
      <c r="G8116" s="141"/>
      <c r="H8116" s="141"/>
      <c r="I8116" s="141"/>
      <c r="J8116" s="141"/>
      <c r="K8116" s="141"/>
    </row>
    <row r="8117" spans="1:11" x14ac:dyDescent="0.25">
      <c r="A8117" s="148"/>
      <c r="B8117" s="148"/>
      <c r="C8117" s="148"/>
      <c r="D8117" s="148"/>
      <c r="E8117" s="141"/>
      <c r="F8117" s="141"/>
      <c r="G8117" s="141"/>
      <c r="H8117" s="141"/>
      <c r="I8117" s="141"/>
      <c r="J8117" s="141"/>
      <c r="K8117" s="141"/>
    </row>
    <row r="8118" spans="1:11" x14ac:dyDescent="0.25">
      <c r="A8118" s="148"/>
      <c r="B8118" s="148"/>
      <c r="C8118" s="148"/>
      <c r="D8118" s="148"/>
      <c r="E8118" s="141"/>
      <c r="F8118" s="141"/>
      <c r="G8118" s="141"/>
      <c r="H8118" s="141"/>
      <c r="I8118" s="141"/>
      <c r="J8118" s="141"/>
      <c r="K8118" s="141"/>
    </row>
    <row r="8119" spans="1:11" x14ac:dyDescent="0.25">
      <c r="A8119" s="148"/>
      <c r="B8119" s="148"/>
      <c r="C8119" s="148"/>
      <c r="D8119" s="148"/>
      <c r="E8119" s="141"/>
      <c r="F8119" s="141"/>
      <c r="G8119" s="141"/>
      <c r="H8119" s="141"/>
      <c r="I8119" s="141"/>
      <c r="J8119" s="141"/>
      <c r="K8119" s="141"/>
    </row>
    <row r="8120" spans="1:11" x14ac:dyDescent="0.25">
      <c r="A8120" s="148"/>
      <c r="B8120" s="148"/>
      <c r="C8120" s="148"/>
      <c r="D8120" s="148"/>
      <c r="E8120" s="141"/>
      <c r="F8120" s="141"/>
      <c r="G8120" s="141"/>
      <c r="H8120" s="141"/>
      <c r="I8120" s="141"/>
      <c r="J8120" s="141"/>
      <c r="K8120" s="141"/>
    </row>
    <row r="8121" spans="1:11" x14ac:dyDescent="0.25">
      <c r="A8121" s="148"/>
      <c r="B8121" s="148"/>
      <c r="C8121" s="148"/>
      <c r="D8121" s="148"/>
      <c r="E8121" s="141"/>
      <c r="F8121" s="141"/>
      <c r="G8121" s="141"/>
      <c r="H8121" s="141"/>
      <c r="I8121" s="141"/>
      <c r="J8121" s="141"/>
      <c r="K8121" s="141"/>
    </row>
    <row r="8122" spans="1:11" x14ac:dyDescent="0.25">
      <c r="A8122" s="148"/>
      <c r="B8122" s="148"/>
      <c r="C8122" s="148"/>
      <c r="D8122" s="148"/>
      <c r="E8122" s="141"/>
      <c r="F8122" s="141"/>
      <c r="G8122" s="141"/>
      <c r="H8122" s="141"/>
      <c r="I8122" s="141"/>
      <c r="J8122" s="141"/>
      <c r="K8122" s="141"/>
    </row>
    <row r="8123" spans="1:11" x14ac:dyDescent="0.25">
      <c r="A8123" s="148"/>
      <c r="B8123" s="148"/>
      <c r="C8123" s="148"/>
      <c r="D8123" s="148"/>
      <c r="E8123" s="141"/>
      <c r="F8123" s="141"/>
      <c r="G8123" s="141"/>
      <c r="H8123" s="141"/>
      <c r="I8123" s="141"/>
      <c r="J8123" s="141"/>
      <c r="K8123" s="141"/>
    </row>
    <row r="8124" spans="1:11" x14ac:dyDescent="0.25">
      <c r="A8124" s="148"/>
      <c r="B8124" s="148"/>
      <c r="C8124" s="148"/>
      <c r="D8124" s="148"/>
      <c r="E8124" s="141"/>
      <c r="F8124" s="141"/>
      <c r="G8124" s="141"/>
      <c r="H8124" s="141"/>
      <c r="I8124" s="141"/>
      <c r="J8124" s="141"/>
      <c r="K8124" s="141"/>
    </row>
    <row r="8125" spans="1:11" x14ac:dyDescent="0.25">
      <c r="A8125" s="148"/>
      <c r="B8125" s="148"/>
      <c r="C8125" s="148"/>
      <c r="D8125" s="148"/>
      <c r="E8125" s="141"/>
      <c r="F8125" s="141"/>
      <c r="G8125" s="141"/>
      <c r="H8125" s="141"/>
      <c r="I8125" s="141"/>
      <c r="J8125" s="141"/>
      <c r="K8125" s="141"/>
    </row>
    <row r="8126" spans="1:11" x14ac:dyDescent="0.25">
      <c r="A8126" s="148"/>
      <c r="B8126" s="148"/>
      <c r="C8126" s="148"/>
      <c r="D8126" s="148"/>
      <c r="E8126" s="141"/>
      <c r="F8126" s="141"/>
      <c r="G8126" s="141"/>
      <c r="H8126" s="141"/>
      <c r="I8126" s="141"/>
      <c r="J8126" s="141"/>
      <c r="K8126" s="141"/>
    </row>
    <row r="8127" spans="1:11" x14ac:dyDescent="0.25">
      <c r="A8127" s="148"/>
      <c r="B8127" s="148"/>
      <c r="C8127" s="148"/>
      <c r="D8127" s="148"/>
      <c r="E8127" s="141"/>
      <c r="F8127" s="141"/>
      <c r="G8127" s="141"/>
      <c r="H8127" s="141"/>
      <c r="I8127" s="141"/>
      <c r="J8127" s="141"/>
      <c r="K8127" s="141"/>
    </row>
    <row r="8128" spans="1:11" x14ac:dyDescent="0.25">
      <c r="A8128" s="148"/>
      <c r="B8128" s="148"/>
      <c r="C8128" s="148"/>
      <c r="D8128" s="148"/>
      <c r="E8128" s="141"/>
      <c r="F8128" s="141"/>
      <c r="G8128" s="141"/>
      <c r="H8128" s="141"/>
      <c r="I8128" s="141"/>
      <c r="J8128" s="141"/>
      <c r="K8128" s="141"/>
    </row>
    <row r="8129" spans="1:11" x14ac:dyDescent="0.25">
      <c r="A8129" s="148"/>
      <c r="B8129" s="148"/>
      <c r="C8129" s="148"/>
      <c r="D8129" s="148"/>
      <c r="E8129" s="141"/>
      <c r="F8129" s="141"/>
      <c r="G8129" s="141"/>
      <c r="H8129" s="141"/>
      <c r="I8129" s="141"/>
      <c r="J8129" s="141"/>
      <c r="K8129" s="141"/>
    </row>
    <row r="8130" spans="1:11" x14ac:dyDescent="0.25">
      <c r="A8130" s="148"/>
      <c r="B8130" s="148"/>
      <c r="C8130" s="148"/>
      <c r="D8130" s="148"/>
      <c r="E8130" s="141"/>
      <c r="F8130" s="141"/>
      <c r="G8130" s="141"/>
      <c r="H8130" s="141"/>
      <c r="I8130" s="141"/>
      <c r="J8130" s="141"/>
      <c r="K8130" s="141"/>
    </row>
    <row r="8131" spans="1:11" x14ac:dyDescent="0.25">
      <c r="A8131" s="148"/>
      <c r="B8131" s="148"/>
      <c r="C8131" s="148"/>
      <c r="D8131" s="148"/>
      <c r="E8131" s="141"/>
      <c r="F8131" s="141"/>
      <c r="G8131" s="141"/>
      <c r="H8131" s="141"/>
      <c r="I8131" s="141"/>
      <c r="J8131" s="141"/>
      <c r="K8131" s="141"/>
    </row>
    <row r="8132" spans="1:11" x14ac:dyDescent="0.25">
      <c r="A8132" s="148"/>
      <c r="B8132" s="148"/>
      <c r="C8132" s="148"/>
      <c r="D8132" s="148"/>
      <c r="E8132" s="141"/>
      <c r="F8132" s="141"/>
      <c r="G8132" s="141"/>
      <c r="H8132" s="141"/>
      <c r="I8132" s="141"/>
      <c r="J8132" s="141"/>
      <c r="K8132" s="141"/>
    </row>
    <row r="8133" spans="1:11" x14ac:dyDescent="0.25">
      <c r="A8133" s="148"/>
      <c r="B8133" s="148"/>
      <c r="C8133" s="148"/>
      <c r="D8133" s="148"/>
      <c r="E8133" s="141"/>
      <c r="F8133" s="141"/>
      <c r="G8133" s="141"/>
      <c r="H8133" s="141"/>
      <c r="I8133" s="141"/>
      <c r="J8133" s="141"/>
      <c r="K8133" s="141"/>
    </row>
    <row r="8134" spans="1:11" x14ac:dyDescent="0.25">
      <c r="A8134" s="148"/>
      <c r="B8134" s="148"/>
      <c r="C8134" s="148"/>
      <c r="D8134" s="148"/>
      <c r="E8134" s="141"/>
      <c r="F8134" s="141"/>
      <c r="G8134" s="141"/>
      <c r="H8134" s="141"/>
      <c r="I8134" s="141"/>
      <c r="J8134" s="141"/>
      <c r="K8134" s="141"/>
    </row>
    <row r="8135" spans="1:11" x14ac:dyDescent="0.25">
      <c r="A8135" s="148"/>
      <c r="B8135" s="148"/>
      <c r="C8135" s="148"/>
      <c r="D8135" s="148"/>
      <c r="E8135" s="141"/>
      <c r="F8135" s="141"/>
      <c r="G8135" s="141"/>
      <c r="H8135" s="141"/>
      <c r="I8135" s="141"/>
      <c r="J8135" s="141"/>
      <c r="K8135" s="141"/>
    </row>
    <row r="8136" spans="1:11" x14ac:dyDescent="0.25">
      <c r="A8136" s="148"/>
      <c r="B8136" s="148"/>
      <c r="C8136" s="148"/>
      <c r="D8136" s="148"/>
      <c r="E8136" s="141"/>
      <c r="F8136" s="141"/>
      <c r="G8136" s="141"/>
      <c r="H8136" s="141"/>
      <c r="I8136" s="141"/>
      <c r="J8136" s="141"/>
      <c r="K8136" s="141"/>
    </row>
    <row r="8137" spans="1:11" x14ac:dyDescent="0.25">
      <c r="A8137" s="148"/>
      <c r="B8137" s="148"/>
      <c r="C8137" s="148"/>
      <c r="D8137" s="148"/>
      <c r="E8137" s="141"/>
      <c r="F8137" s="141"/>
      <c r="G8137" s="141"/>
      <c r="H8137" s="141"/>
      <c r="I8137" s="141"/>
      <c r="J8137" s="141"/>
      <c r="K8137" s="141"/>
    </row>
    <row r="8138" spans="1:11" x14ac:dyDescent="0.25">
      <c r="A8138" s="148"/>
      <c r="B8138" s="148"/>
      <c r="C8138" s="148"/>
      <c r="D8138" s="148"/>
      <c r="E8138" s="141"/>
      <c r="F8138" s="141"/>
      <c r="G8138" s="141"/>
      <c r="H8138" s="141"/>
      <c r="I8138" s="141"/>
      <c r="J8138" s="141"/>
      <c r="K8138" s="141"/>
    </row>
    <row r="8139" spans="1:11" x14ac:dyDescent="0.25">
      <c r="A8139" s="148"/>
      <c r="B8139" s="148"/>
      <c r="C8139" s="148"/>
      <c r="D8139" s="148"/>
      <c r="E8139" s="141"/>
      <c r="F8139" s="141"/>
      <c r="G8139" s="141"/>
      <c r="H8139" s="141"/>
      <c r="I8139" s="141"/>
      <c r="J8139" s="141"/>
      <c r="K8139" s="141"/>
    </row>
    <row r="8140" spans="1:11" x14ac:dyDescent="0.25">
      <c r="A8140" s="148"/>
      <c r="B8140" s="148"/>
      <c r="C8140" s="148"/>
      <c r="D8140" s="148"/>
      <c r="E8140" s="141"/>
      <c r="F8140" s="141"/>
      <c r="G8140" s="141"/>
      <c r="H8140" s="141"/>
      <c r="I8140" s="141"/>
      <c r="J8140" s="141"/>
      <c r="K8140" s="141"/>
    </row>
    <row r="8141" spans="1:11" x14ac:dyDescent="0.25">
      <c r="A8141" s="148"/>
      <c r="B8141" s="148"/>
      <c r="C8141" s="148"/>
      <c r="D8141" s="148"/>
      <c r="E8141" s="141"/>
      <c r="F8141" s="141"/>
      <c r="G8141" s="141"/>
      <c r="H8141" s="141"/>
      <c r="I8141" s="141"/>
      <c r="J8141" s="141"/>
      <c r="K8141" s="141"/>
    </row>
    <row r="8142" spans="1:11" x14ac:dyDescent="0.25">
      <c r="A8142" s="148"/>
      <c r="B8142" s="148"/>
      <c r="C8142" s="148"/>
      <c r="D8142" s="148"/>
      <c r="E8142" s="141"/>
      <c r="F8142" s="141"/>
      <c r="G8142" s="141"/>
      <c r="H8142" s="141"/>
      <c r="I8142" s="141"/>
      <c r="J8142" s="141"/>
      <c r="K8142" s="141"/>
    </row>
    <row r="8143" spans="1:11" x14ac:dyDescent="0.25">
      <c r="A8143" s="148"/>
      <c r="B8143" s="148"/>
      <c r="C8143" s="148"/>
      <c r="D8143" s="148"/>
      <c r="E8143" s="141"/>
      <c r="F8143" s="141"/>
      <c r="G8143" s="141"/>
      <c r="H8143" s="141"/>
      <c r="I8143" s="141"/>
      <c r="J8143" s="141"/>
      <c r="K8143" s="141"/>
    </row>
    <row r="8144" spans="1:11" x14ac:dyDescent="0.25">
      <c r="A8144" s="148"/>
      <c r="B8144" s="148"/>
      <c r="C8144" s="148"/>
      <c r="D8144" s="148"/>
      <c r="E8144" s="141"/>
      <c r="F8144" s="141"/>
      <c r="G8144" s="141"/>
      <c r="H8144" s="141"/>
      <c r="I8144" s="141"/>
      <c r="J8144" s="141"/>
      <c r="K8144" s="141"/>
    </row>
    <row r="8145" spans="1:11" x14ac:dyDescent="0.25">
      <c r="A8145" s="148"/>
      <c r="B8145" s="148"/>
      <c r="C8145" s="148"/>
      <c r="D8145" s="148"/>
      <c r="E8145" s="141"/>
      <c r="F8145" s="141"/>
      <c r="G8145" s="141"/>
      <c r="H8145" s="141"/>
      <c r="I8145" s="141"/>
      <c r="J8145" s="141"/>
      <c r="K8145" s="141"/>
    </row>
    <row r="8146" spans="1:11" x14ac:dyDescent="0.25">
      <c r="A8146" s="148"/>
      <c r="B8146" s="148"/>
      <c r="C8146" s="148"/>
      <c r="D8146" s="148"/>
      <c r="E8146" s="141"/>
      <c r="F8146" s="141"/>
      <c r="G8146" s="141"/>
      <c r="H8146" s="141"/>
      <c r="I8146" s="141"/>
      <c r="J8146" s="141"/>
      <c r="K8146" s="141"/>
    </row>
    <row r="8147" spans="1:11" x14ac:dyDescent="0.25">
      <c r="A8147" s="148"/>
      <c r="B8147" s="148"/>
      <c r="C8147" s="148"/>
      <c r="D8147" s="148"/>
      <c r="E8147" s="141"/>
      <c r="F8147" s="141"/>
      <c r="G8147" s="141"/>
      <c r="H8147" s="141"/>
      <c r="I8147" s="141"/>
      <c r="J8147" s="141"/>
      <c r="K8147" s="141"/>
    </row>
    <row r="8148" spans="1:11" x14ac:dyDescent="0.25">
      <c r="A8148" s="148"/>
      <c r="B8148" s="148"/>
      <c r="C8148" s="148"/>
      <c r="D8148" s="148"/>
      <c r="E8148" s="141"/>
      <c r="F8148" s="141"/>
      <c r="G8148" s="141"/>
      <c r="H8148" s="141"/>
      <c r="I8148" s="141"/>
      <c r="J8148" s="141"/>
      <c r="K8148" s="141"/>
    </row>
    <row r="8149" spans="1:11" x14ac:dyDescent="0.25">
      <c r="A8149" s="148"/>
      <c r="B8149" s="148"/>
      <c r="C8149" s="148"/>
      <c r="D8149" s="148"/>
      <c r="E8149" s="141"/>
      <c r="F8149" s="141"/>
      <c r="G8149" s="141"/>
      <c r="H8149" s="141"/>
      <c r="I8149" s="141"/>
      <c r="J8149" s="141"/>
      <c r="K8149" s="141"/>
    </row>
    <row r="8150" spans="1:11" x14ac:dyDescent="0.25">
      <c r="A8150" s="148"/>
      <c r="B8150" s="148"/>
      <c r="C8150" s="148"/>
      <c r="D8150" s="148"/>
      <c r="E8150" s="141"/>
      <c r="F8150" s="141"/>
      <c r="G8150" s="141"/>
      <c r="H8150" s="141"/>
      <c r="I8150" s="141"/>
      <c r="J8150" s="141"/>
      <c r="K8150" s="141"/>
    </row>
    <row r="8151" spans="1:11" x14ac:dyDescent="0.25">
      <c r="A8151" s="148"/>
      <c r="B8151" s="148"/>
      <c r="C8151" s="148"/>
      <c r="D8151" s="148"/>
      <c r="E8151" s="141"/>
      <c r="F8151" s="141"/>
      <c r="G8151" s="141"/>
      <c r="H8151" s="141"/>
      <c r="I8151" s="141"/>
      <c r="J8151" s="141"/>
      <c r="K8151" s="141"/>
    </row>
    <row r="8152" spans="1:11" x14ac:dyDescent="0.25">
      <c r="A8152" s="148"/>
      <c r="B8152" s="148"/>
      <c r="C8152" s="148"/>
      <c r="D8152" s="148"/>
      <c r="E8152" s="141"/>
      <c r="F8152" s="141"/>
      <c r="G8152" s="141"/>
      <c r="H8152" s="141"/>
      <c r="I8152" s="141"/>
      <c r="J8152" s="141"/>
      <c r="K8152" s="141"/>
    </row>
    <row r="8153" spans="1:11" x14ac:dyDescent="0.25">
      <c r="A8153" s="148"/>
      <c r="B8153" s="148"/>
      <c r="C8153" s="148"/>
      <c r="D8153" s="148"/>
      <c r="E8153" s="141"/>
      <c r="F8153" s="141"/>
      <c r="G8153" s="141"/>
      <c r="H8153" s="141"/>
      <c r="I8153" s="141"/>
      <c r="J8153" s="141"/>
      <c r="K8153" s="141"/>
    </row>
    <row r="8154" spans="1:11" x14ac:dyDescent="0.25">
      <c r="A8154" s="148"/>
      <c r="B8154" s="148"/>
      <c r="C8154" s="148"/>
      <c r="D8154" s="148"/>
      <c r="E8154" s="141"/>
      <c r="F8154" s="141"/>
      <c r="G8154" s="141"/>
      <c r="H8154" s="141"/>
      <c r="I8154" s="141"/>
      <c r="J8154" s="141"/>
      <c r="K8154" s="141"/>
    </row>
    <row r="8155" spans="1:11" x14ac:dyDescent="0.25">
      <c r="A8155" s="148"/>
      <c r="B8155" s="148"/>
      <c r="C8155" s="148"/>
      <c r="D8155" s="148"/>
      <c r="E8155" s="141"/>
      <c r="F8155" s="141"/>
      <c r="G8155" s="141"/>
      <c r="H8155" s="141"/>
      <c r="I8155" s="141"/>
      <c r="J8155" s="141"/>
      <c r="K8155" s="141"/>
    </row>
    <row r="8156" spans="1:11" x14ac:dyDescent="0.25">
      <c r="A8156" s="148"/>
      <c r="B8156" s="148"/>
      <c r="C8156" s="148"/>
      <c r="D8156" s="148"/>
      <c r="E8156" s="141"/>
      <c r="F8156" s="141"/>
      <c r="G8156" s="141"/>
      <c r="H8156" s="141"/>
      <c r="I8156" s="141"/>
      <c r="J8156" s="141"/>
      <c r="K8156" s="141"/>
    </row>
    <row r="8157" spans="1:11" x14ac:dyDescent="0.25">
      <c r="A8157" s="148"/>
      <c r="B8157" s="148"/>
      <c r="C8157" s="148"/>
      <c r="D8157" s="148"/>
      <c r="E8157" s="141"/>
      <c r="F8157" s="141"/>
      <c r="G8157" s="141"/>
      <c r="H8157" s="141"/>
      <c r="I8157" s="141"/>
      <c r="J8157" s="141"/>
      <c r="K8157" s="141"/>
    </row>
    <row r="8158" spans="1:11" x14ac:dyDescent="0.25">
      <c r="A8158" s="148"/>
      <c r="B8158" s="148"/>
      <c r="C8158" s="148"/>
      <c r="D8158" s="148"/>
      <c r="E8158" s="141"/>
      <c r="F8158" s="141"/>
      <c r="G8158" s="141"/>
      <c r="H8158" s="141"/>
      <c r="I8158" s="141"/>
      <c r="J8158" s="141"/>
      <c r="K8158" s="141"/>
    </row>
    <row r="8159" spans="1:11" x14ac:dyDescent="0.25">
      <c r="A8159" s="148"/>
      <c r="B8159" s="148"/>
      <c r="C8159" s="148"/>
      <c r="D8159" s="148"/>
      <c r="E8159" s="141"/>
      <c r="F8159" s="141"/>
      <c r="G8159" s="141"/>
      <c r="H8159" s="141"/>
      <c r="I8159" s="141"/>
      <c r="J8159" s="141"/>
      <c r="K8159" s="141"/>
    </row>
    <row r="8160" spans="1:11" x14ac:dyDescent="0.25">
      <c r="A8160" s="148"/>
      <c r="B8160" s="148"/>
      <c r="C8160" s="148"/>
      <c r="D8160" s="148"/>
      <c r="E8160" s="141"/>
      <c r="F8160" s="141"/>
      <c r="G8160" s="141"/>
      <c r="H8160" s="141"/>
      <c r="I8160" s="141"/>
      <c r="J8160" s="141"/>
      <c r="K8160" s="141"/>
    </row>
    <row r="8161" spans="1:11" x14ac:dyDescent="0.25">
      <c r="A8161" s="148"/>
      <c r="B8161" s="148"/>
      <c r="C8161" s="148"/>
      <c r="D8161" s="148"/>
      <c r="E8161" s="141"/>
      <c r="F8161" s="141"/>
      <c r="G8161" s="141"/>
      <c r="H8161" s="141"/>
      <c r="I8161" s="141"/>
      <c r="J8161" s="141"/>
      <c r="K8161" s="141"/>
    </row>
    <row r="8162" spans="1:11" x14ac:dyDescent="0.25">
      <c r="A8162" s="148"/>
      <c r="B8162" s="148"/>
      <c r="C8162" s="148"/>
      <c r="D8162" s="148"/>
      <c r="E8162" s="141"/>
      <c r="F8162" s="141"/>
      <c r="G8162" s="141"/>
      <c r="H8162" s="141"/>
      <c r="I8162" s="141"/>
      <c r="J8162" s="141"/>
      <c r="K8162" s="141"/>
    </row>
    <row r="8163" spans="1:11" x14ac:dyDescent="0.25">
      <c r="A8163" s="148"/>
      <c r="B8163" s="148"/>
      <c r="C8163" s="148"/>
      <c r="D8163" s="148"/>
      <c r="E8163" s="141"/>
      <c r="F8163" s="141"/>
      <c r="G8163" s="141"/>
      <c r="H8163" s="141"/>
      <c r="I8163" s="141"/>
      <c r="J8163" s="141"/>
      <c r="K8163" s="141"/>
    </row>
    <row r="8164" spans="1:11" x14ac:dyDescent="0.25">
      <c r="A8164" s="148"/>
      <c r="B8164" s="148"/>
      <c r="C8164" s="148"/>
      <c r="D8164" s="148"/>
      <c r="E8164" s="141"/>
      <c r="F8164" s="141"/>
      <c r="G8164" s="141"/>
      <c r="H8164" s="141"/>
      <c r="I8164" s="141"/>
      <c r="J8164" s="141"/>
      <c r="K8164" s="141"/>
    </row>
    <row r="8165" spans="1:11" x14ac:dyDescent="0.25">
      <c r="A8165" s="148"/>
      <c r="B8165" s="148"/>
      <c r="C8165" s="148"/>
      <c r="D8165" s="148"/>
      <c r="E8165" s="141"/>
      <c r="F8165" s="141"/>
      <c r="G8165" s="141"/>
      <c r="H8165" s="141"/>
      <c r="I8165" s="141"/>
      <c r="J8165" s="141"/>
      <c r="K8165" s="141"/>
    </row>
    <row r="8166" spans="1:11" x14ac:dyDescent="0.25">
      <c r="A8166" s="148"/>
      <c r="B8166" s="148"/>
      <c r="C8166" s="148"/>
      <c r="D8166" s="148"/>
      <c r="E8166" s="141"/>
      <c r="F8166" s="141"/>
      <c r="G8166" s="141"/>
      <c r="H8166" s="141"/>
      <c r="I8166" s="141"/>
      <c r="J8166" s="141"/>
      <c r="K8166" s="141"/>
    </row>
    <row r="8167" spans="1:11" x14ac:dyDescent="0.25">
      <c r="A8167" s="148"/>
      <c r="B8167" s="148"/>
      <c r="C8167" s="148"/>
      <c r="D8167" s="148"/>
      <c r="E8167" s="141"/>
      <c r="F8167" s="141"/>
      <c r="G8167" s="141"/>
      <c r="H8167" s="141"/>
      <c r="I8167" s="141"/>
      <c r="J8167" s="141"/>
      <c r="K8167" s="141"/>
    </row>
    <row r="8168" spans="1:11" x14ac:dyDescent="0.25">
      <c r="A8168" s="148"/>
      <c r="B8168" s="148"/>
      <c r="C8168" s="148"/>
      <c r="D8168" s="148"/>
      <c r="E8168" s="141"/>
      <c r="F8168" s="141"/>
      <c r="G8168" s="141"/>
      <c r="H8168" s="141"/>
      <c r="I8168" s="141"/>
      <c r="J8168" s="141"/>
      <c r="K8168" s="141"/>
    </row>
    <row r="8169" spans="1:11" x14ac:dyDescent="0.25">
      <c r="A8169" s="148"/>
      <c r="B8169" s="148"/>
      <c r="C8169" s="148"/>
      <c r="D8169" s="148"/>
      <c r="E8169" s="141"/>
      <c r="F8169" s="141"/>
      <c r="G8169" s="141"/>
      <c r="H8169" s="141"/>
      <c r="I8169" s="141"/>
      <c r="J8169" s="141"/>
      <c r="K8169" s="141"/>
    </row>
    <row r="8170" spans="1:11" x14ac:dyDescent="0.25">
      <c r="A8170" s="148"/>
      <c r="B8170" s="148"/>
      <c r="C8170" s="148"/>
      <c r="D8170" s="148"/>
      <c r="E8170" s="141"/>
      <c r="F8170" s="141"/>
      <c r="G8170" s="141"/>
      <c r="H8170" s="141"/>
      <c r="I8170" s="141"/>
      <c r="J8170" s="141"/>
      <c r="K8170" s="141"/>
    </row>
    <row r="8171" spans="1:11" x14ac:dyDescent="0.25">
      <c r="A8171" s="148"/>
      <c r="B8171" s="148"/>
      <c r="C8171" s="148"/>
      <c r="D8171" s="148"/>
      <c r="E8171" s="141"/>
      <c r="F8171" s="141"/>
      <c r="G8171" s="141"/>
      <c r="H8171" s="141"/>
      <c r="I8171" s="141"/>
      <c r="J8171" s="141"/>
      <c r="K8171" s="141"/>
    </row>
    <row r="8172" spans="1:11" x14ac:dyDescent="0.25">
      <c r="A8172" s="148"/>
      <c r="B8172" s="148"/>
      <c r="C8172" s="148"/>
      <c r="D8172" s="148"/>
      <c r="E8172" s="141"/>
      <c r="F8172" s="141"/>
      <c r="G8172" s="141"/>
      <c r="H8172" s="141"/>
      <c r="I8172" s="141"/>
      <c r="J8172" s="141"/>
      <c r="K8172" s="141"/>
    </row>
    <row r="8173" spans="1:11" x14ac:dyDescent="0.25">
      <c r="A8173" s="148"/>
      <c r="B8173" s="148"/>
      <c r="C8173" s="148"/>
      <c r="D8173" s="148"/>
      <c r="E8173" s="141"/>
      <c r="F8173" s="141"/>
      <c r="G8173" s="141"/>
      <c r="H8173" s="141"/>
      <c r="I8173" s="141"/>
      <c r="J8173" s="141"/>
      <c r="K8173" s="141"/>
    </row>
    <row r="8174" spans="1:11" x14ac:dyDescent="0.25">
      <c r="A8174" s="148"/>
      <c r="B8174" s="148"/>
      <c r="C8174" s="148"/>
      <c r="D8174" s="148"/>
      <c r="E8174" s="141"/>
      <c r="F8174" s="141"/>
      <c r="G8174" s="141"/>
      <c r="H8174" s="141"/>
      <c r="I8174" s="141"/>
      <c r="J8174" s="141"/>
      <c r="K8174" s="141"/>
    </row>
    <row r="8175" spans="1:11" x14ac:dyDescent="0.25">
      <c r="A8175" s="148"/>
      <c r="B8175" s="148"/>
      <c r="C8175" s="148"/>
      <c r="D8175" s="148"/>
      <c r="E8175" s="141"/>
      <c r="F8175" s="141"/>
      <c r="G8175" s="141"/>
      <c r="H8175" s="141"/>
      <c r="I8175" s="141"/>
      <c r="J8175" s="141"/>
      <c r="K8175" s="141"/>
    </row>
    <row r="8176" spans="1:11" x14ac:dyDescent="0.25">
      <c r="A8176" s="148"/>
      <c r="B8176" s="148"/>
      <c r="C8176" s="148"/>
      <c r="D8176" s="148"/>
      <c r="E8176" s="141"/>
      <c r="F8176" s="141"/>
      <c r="G8176" s="141"/>
      <c r="H8176" s="141"/>
      <c r="I8176" s="141"/>
      <c r="J8176" s="141"/>
      <c r="K8176" s="141"/>
    </row>
    <row r="8177" spans="1:11" x14ac:dyDescent="0.25">
      <c r="A8177" s="148"/>
      <c r="B8177" s="148"/>
      <c r="C8177" s="148"/>
      <c r="D8177" s="148"/>
      <c r="E8177" s="141"/>
      <c r="F8177" s="141"/>
      <c r="G8177" s="141"/>
      <c r="H8177" s="141"/>
      <c r="I8177" s="141"/>
      <c r="J8177" s="141"/>
      <c r="K8177" s="141"/>
    </row>
    <row r="8178" spans="1:11" x14ac:dyDescent="0.25">
      <c r="A8178" s="148"/>
      <c r="B8178" s="148"/>
      <c r="C8178" s="148"/>
      <c r="D8178" s="148"/>
      <c r="E8178" s="141"/>
      <c r="F8178" s="141"/>
      <c r="G8178" s="141"/>
      <c r="H8178" s="141"/>
      <c r="I8178" s="141"/>
      <c r="J8178" s="141"/>
      <c r="K8178" s="141"/>
    </row>
    <row r="8179" spans="1:11" x14ac:dyDescent="0.25">
      <c r="A8179" s="148"/>
      <c r="B8179" s="148"/>
      <c r="C8179" s="148"/>
      <c r="D8179" s="148"/>
      <c r="E8179" s="141"/>
      <c r="F8179" s="141"/>
      <c r="G8179" s="141"/>
      <c r="H8179" s="141"/>
      <c r="I8179" s="141"/>
      <c r="J8179" s="141"/>
      <c r="K8179" s="141"/>
    </row>
    <row r="8180" spans="1:11" x14ac:dyDescent="0.25">
      <c r="A8180" s="148"/>
      <c r="B8180" s="148"/>
      <c r="C8180" s="148"/>
      <c r="D8180" s="148"/>
      <c r="E8180" s="141"/>
      <c r="F8180" s="141"/>
      <c r="G8180" s="141"/>
      <c r="H8180" s="141"/>
      <c r="I8180" s="141"/>
      <c r="J8180" s="141"/>
      <c r="K8180" s="141"/>
    </row>
    <row r="8181" spans="1:11" x14ac:dyDescent="0.25">
      <c r="A8181" s="148"/>
      <c r="B8181" s="148"/>
      <c r="C8181" s="148"/>
      <c r="D8181" s="148"/>
      <c r="E8181" s="141"/>
      <c r="F8181" s="141"/>
      <c r="G8181" s="141"/>
      <c r="H8181" s="141"/>
      <c r="I8181" s="141"/>
      <c r="J8181" s="141"/>
      <c r="K8181" s="141"/>
    </row>
    <row r="8182" spans="1:11" x14ac:dyDescent="0.25">
      <c r="A8182" s="148"/>
      <c r="B8182" s="148"/>
      <c r="C8182" s="148"/>
      <c r="D8182" s="148"/>
      <c r="E8182" s="141"/>
      <c r="F8182" s="141"/>
      <c r="G8182" s="141"/>
      <c r="H8182" s="141"/>
      <c r="I8182" s="141"/>
      <c r="J8182" s="141"/>
      <c r="K8182" s="141"/>
    </row>
    <row r="8183" spans="1:11" x14ac:dyDescent="0.25">
      <c r="A8183" s="148"/>
      <c r="B8183" s="148"/>
      <c r="C8183" s="148"/>
      <c r="D8183" s="148"/>
      <c r="E8183" s="141"/>
      <c r="F8183" s="141"/>
      <c r="G8183" s="141"/>
      <c r="H8183" s="141"/>
      <c r="I8183" s="141"/>
      <c r="J8183" s="141"/>
      <c r="K8183" s="141"/>
    </row>
    <row r="8184" spans="1:11" x14ac:dyDescent="0.25">
      <c r="A8184" s="148"/>
      <c r="B8184" s="148"/>
      <c r="C8184" s="148"/>
      <c r="D8184" s="148"/>
      <c r="E8184" s="141"/>
      <c r="F8184" s="141"/>
      <c r="G8184" s="141"/>
      <c r="H8184" s="141"/>
      <c r="I8184" s="141"/>
      <c r="J8184" s="141"/>
      <c r="K8184" s="141"/>
    </row>
    <row r="8185" spans="1:11" x14ac:dyDescent="0.25">
      <c r="A8185" s="148"/>
      <c r="B8185" s="148"/>
      <c r="C8185" s="148"/>
      <c r="D8185" s="148"/>
      <c r="E8185" s="141"/>
      <c r="F8185" s="141"/>
      <c r="G8185" s="141"/>
      <c r="H8185" s="141"/>
      <c r="I8185" s="141"/>
      <c r="J8185" s="141"/>
      <c r="K8185" s="141"/>
    </row>
    <row r="8186" spans="1:11" x14ac:dyDescent="0.25">
      <c r="A8186" s="148"/>
      <c r="B8186" s="148"/>
      <c r="C8186" s="148"/>
      <c r="D8186" s="148"/>
      <c r="E8186" s="141"/>
      <c r="F8186" s="141"/>
      <c r="G8186" s="141"/>
      <c r="H8186" s="141"/>
      <c r="I8186" s="141"/>
      <c r="J8186" s="141"/>
      <c r="K8186" s="141"/>
    </row>
    <row r="8187" spans="1:11" x14ac:dyDescent="0.25">
      <c r="A8187" s="148"/>
      <c r="B8187" s="148"/>
      <c r="C8187" s="148"/>
      <c r="D8187" s="148"/>
      <c r="E8187" s="141"/>
      <c r="F8187" s="141"/>
      <c r="G8187" s="141"/>
      <c r="H8187" s="141"/>
      <c r="I8187" s="141"/>
      <c r="J8187" s="141"/>
      <c r="K8187" s="141"/>
    </row>
    <row r="8188" spans="1:11" x14ac:dyDescent="0.25">
      <c r="A8188" s="148"/>
      <c r="B8188" s="148"/>
      <c r="C8188" s="148"/>
      <c r="D8188" s="148"/>
      <c r="E8188" s="141"/>
      <c r="F8188" s="141"/>
      <c r="G8188" s="141"/>
      <c r="H8188" s="141"/>
      <c r="I8188" s="141"/>
      <c r="J8188" s="141"/>
      <c r="K8188" s="141"/>
    </row>
    <row r="8189" spans="1:11" x14ac:dyDescent="0.25">
      <c r="A8189" s="148"/>
      <c r="B8189" s="148"/>
      <c r="C8189" s="148"/>
      <c r="D8189" s="148"/>
      <c r="E8189" s="141"/>
      <c r="F8189" s="141"/>
      <c r="G8189" s="141"/>
      <c r="H8189" s="141"/>
      <c r="I8189" s="141"/>
      <c r="J8189" s="141"/>
      <c r="K8189" s="141"/>
    </row>
    <row r="8190" spans="1:11" x14ac:dyDescent="0.25">
      <c r="A8190" s="148"/>
      <c r="B8190" s="148"/>
      <c r="C8190" s="148"/>
      <c r="D8190" s="148"/>
      <c r="E8190" s="141"/>
      <c r="F8190" s="141"/>
      <c r="G8190" s="141"/>
      <c r="H8190" s="141"/>
      <c r="I8190" s="141"/>
      <c r="J8190" s="141"/>
      <c r="K8190" s="141"/>
    </row>
    <row r="8191" spans="1:11" x14ac:dyDescent="0.25">
      <c r="A8191" s="148"/>
      <c r="B8191" s="148"/>
      <c r="C8191" s="148"/>
      <c r="D8191" s="148"/>
      <c r="E8191" s="141"/>
      <c r="F8191" s="141"/>
      <c r="G8191" s="141"/>
      <c r="H8191" s="141"/>
      <c r="I8191" s="141"/>
      <c r="J8191" s="141"/>
      <c r="K8191" s="141"/>
    </row>
    <row r="8192" spans="1:11" x14ac:dyDescent="0.25">
      <c r="A8192" s="148"/>
      <c r="B8192" s="148"/>
      <c r="C8192" s="148"/>
      <c r="D8192" s="148"/>
      <c r="E8192" s="141"/>
      <c r="F8192" s="141"/>
      <c r="G8192" s="141"/>
      <c r="H8192" s="141"/>
      <c r="I8192" s="141"/>
      <c r="J8192" s="141"/>
      <c r="K8192" s="141"/>
    </row>
    <row r="8193" spans="1:11" x14ac:dyDescent="0.25">
      <c r="A8193" s="148"/>
      <c r="B8193" s="148"/>
      <c r="C8193" s="148"/>
      <c r="D8193" s="148"/>
      <c r="E8193" s="141"/>
      <c r="F8193" s="141"/>
      <c r="G8193" s="141"/>
      <c r="H8193" s="141"/>
      <c r="I8193" s="141"/>
      <c r="J8193" s="141"/>
      <c r="K8193" s="141"/>
    </row>
    <row r="8194" spans="1:11" x14ac:dyDescent="0.25">
      <c r="A8194" s="148"/>
      <c r="B8194" s="148"/>
      <c r="C8194" s="148"/>
      <c r="D8194" s="148"/>
      <c r="E8194" s="141"/>
      <c r="F8194" s="141"/>
      <c r="G8194" s="141"/>
      <c r="H8194" s="141"/>
      <c r="I8194" s="141"/>
      <c r="J8194" s="141"/>
      <c r="K8194" s="141"/>
    </row>
    <row r="8195" spans="1:11" x14ac:dyDescent="0.25">
      <c r="A8195" s="148"/>
      <c r="B8195" s="148"/>
      <c r="C8195" s="148"/>
      <c r="D8195" s="148"/>
      <c r="E8195" s="141"/>
      <c r="F8195" s="141"/>
      <c r="G8195" s="141"/>
      <c r="H8195" s="141"/>
      <c r="I8195" s="141"/>
      <c r="J8195" s="141"/>
      <c r="K8195" s="141"/>
    </row>
    <row r="8196" spans="1:11" x14ac:dyDescent="0.25">
      <c r="A8196" s="148"/>
      <c r="B8196" s="148"/>
      <c r="C8196" s="148"/>
      <c r="D8196" s="148"/>
      <c r="E8196" s="141"/>
      <c r="F8196" s="141"/>
      <c r="G8196" s="141"/>
      <c r="H8196" s="141"/>
      <c r="I8196" s="141"/>
      <c r="J8196" s="141"/>
      <c r="K8196" s="141"/>
    </row>
    <row r="8197" spans="1:11" x14ac:dyDescent="0.25">
      <c r="A8197" s="148"/>
      <c r="B8197" s="148"/>
      <c r="C8197" s="148"/>
      <c r="D8197" s="148"/>
      <c r="E8197" s="141"/>
      <c r="F8197" s="141"/>
      <c r="G8197" s="141"/>
      <c r="H8197" s="141"/>
      <c r="I8197" s="141"/>
      <c r="J8197" s="141"/>
      <c r="K8197" s="141"/>
    </row>
    <row r="8198" spans="1:11" x14ac:dyDescent="0.25">
      <c r="A8198" s="148"/>
      <c r="B8198" s="148"/>
      <c r="C8198" s="148"/>
      <c r="D8198" s="148"/>
      <c r="E8198" s="141"/>
      <c r="F8198" s="141"/>
      <c r="G8198" s="141"/>
      <c r="H8198" s="141"/>
      <c r="I8198" s="141"/>
      <c r="J8198" s="141"/>
      <c r="K8198" s="141"/>
    </row>
    <row r="8199" spans="1:11" x14ac:dyDescent="0.25">
      <c r="A8199" s="148"/>
      <c r="B8199" s="148"/>
      <c r="C8199" s="148"/>
      <c r="D8199" s="148"/>
      <c r="E8199" s="141"/>
      <c r="F8199" s="141"/>
      <c r="G8199" s="141"/>
      <c r="H8199" s="141"/>
      <c r="I8199" s="141"/>
      <c r="J8199" s="141"/>
      <c r="K8199" s="141"/>
    </row>
    <row r="8200" spans="1:11" x14ac:dyDescent="0.25">
      <c r="A8200" s="148"/>
      <c r="B8200" s="148"/>
      <c r="C8200" s="148"/>
      <c r="D8200" s="148"/>
      <c r="E8200" s="141"/>
      <c r="F8200" s="141"/>
      <c r="G8200" s="141"/>
      <c r="H8200" s="141"/>
      <c r="I8200" s="141"/>
      <c r="J8200" s="141"/>
      <c r="K8200" s="141"/>
    </row>
    <row r="8201" spans="1:11" x14ac:dyDescent="0.25">
      <c r="A8201" s="148"/>
      <c r="B8201" s="148"/>
      <c r="C8201" s="148"/>
      <c r="D8201" s="148"/>
      <c r="E8201" s="141"/>
      <c r="F8201" s="141"/>
      <c r="G8201" s="141"/>
      <c r="H8201" s="141"/>
      <c r="I8201" s="141"/>
      <c r="J8201" s="141"/>
      <c r="K8201" s="141"/>
    </row>
    <row r="8202" spans="1:11" x14ac:dyDescent="0.25">
      <c r="A8202" s="148"/>
      <c r="B8202" s="148"/>
      <c r="C8202" s="148"/>
      <c r="D8202" s="148"/>
      <c r="E8202" s="141"/>
      <c r="F8202" s="141"/>
      <c r="G8202" s="141"/>
      <c r="H8202" s="141"/>
      <c r="I8202" s="141"/>
      <c r="J8202" s="141"/>
      <c r="K8202" s="141"/>
    </row>
    <row r="8203" spans="1:11" x14ac:dyDescent="0.25">
      <c r="A8203" s="148"/>
      <c r="B8203" s="148"/>
      <c r="C8203" s="148"/>
      <c r="D8203" s="148"/>
      <c r="E8203" s="141"/>
      <c r="F8203" s="141"/>
      <c r="G8203" s="141"/>
      <c r="H8203" s="141"/>
      <c r="I8203" s="141"/>
      <c r="J8203" s="141"/>
      <c r="K8203" s="141"/>
    </row>
    <row r="8204" spans="1:11" x14ac:dyDescent="0.25">
      <c r="A8204" s="148"/>
      <c r="B8204" s="148"/>
      <c r="C8204" s="148"/>
      <c r="D8204" s="148"/>
      <c r="E8204" s="141"/>
      <c r="F8204" s="141"/>
      <c r="G8204" s="141"/>
      <c r="H8204" s="141"/>
      <c r="I8204" s="141"/>
      <c r="J8204" s="141"/>
      <c r="K8204" s="141"/>
    </row>
    <row r="8205" spans="1:11" x14ac:dyDescent="0.25">
      <c r="A8205" s="148"/>
      <c r="B8205" s="148"/>
      <c r="C8205" s="148"/>
      <c r="D8205" s="148"/>
      <c r="E8205" s="141"/>
      <c r="F8205" s="141"/>
      <c r="G8205" s="141"/>
      <c r="H8205" s="141"/>
      <c r="I8205" s="141"/>
      <c r="J8205" s="141"/>
      <c r="K8205" s="141"/>
    </row>
    <row r="8206" spans="1:11" x14ac:dyDescent="0.25">
      <c r="A8206" s="148"/>
      <c r="B8206" s="148"/>
      <c r="C8206" s="148"/>
      <c r="D8206" s="148"/>
      <c r="E8206" s="141"/>
      <c r="F8206" s="141"/>
      <c r="G8206" s="141"/>
      <c r="H8206" s="141"/>
      <c r="I8206" s="141"/>
      <c r="J8206" s="141"/>
      <c r="K8206" s="141"/>
    </row>
    <row r="8207" spans="1:11" x14ac:dyDescent="0.25">
      <c r="A8207" s="148"/>
      <c r="B8207" s="148"/>
      <c r="C8207" s="148"/>
      <c r="D8207" s="148"/>
      <c r="E8207" s="141"/>
      <c r="F8207" s="141"/>
      <c r="G8207" s="141"/>
      <c r="H8207" s="141"/>
      <c r="I8207" s="141"/>
      <c r="J8207" s="141"/>
      <c r="K8207" s="141"/>
    </row>
    <row r="8208" spans="1:11" x14ac:dyDescent="0.25">
      <c r="A8208" s="148"/>
      <c r="B8208" s="148"/>
      <c r="C8208" s="148"/>
      <c r="D8208" s="148"/>
      <c r="E8208" s="141"/>
      <c r="F8208" s="141"/>
      <c r="G8208" s="141"/>
      <c r="H8208" s="141"/>
      <c r="I8208" s="141"/>
      <c r="J8208" s="141"/>
      <c r="K8208" s="141"/>
    </row>
    <row r="8209" spans="1:11" x14ac:dyDescent="0.25">
      <c r="A8209" s="148"/>
      <c r="B8209" s="148"/>
      <c r="C8209" s="148"/>
      <c r="D8209" s="148"/>
      <c r="E8209" s="141"/>
      <c r="F8209" s="141"/>
      <c r="G8209" s="141"/>
      <c r="H8209" s="141"/>
      <c r="I8209" s="141"/>
      <c r="J8209" s="141"/>
      <c r="K8209" s="141"/>
    </row>
    <row r="8210" spans="1:11" x14ac:dyDescent="0.25">
      <c r="A8210" s="148"/>
      <c r="B8210" s="148"/>
      <c r="C8210" s="148"/>
      <c r="D8210" s="148"/>
      <c r="E8210" s="141"/>
      <c r="F8210" s="141"/>
      <c r="G8210" s="141"/>
      <c r="H8210" s="141"/>
      <c r="I8210" s="141"/>
      <c r="J8210" s="141"/>
      <c r="K8210" s="141"/>
    </row>
    <row r="8211" spans="1:11" x14ac:dyDescent="0.25">
      <c r="A8211" s="148"/>
      <c r="B8211" s="148"/>
      <c r="C8211" s="148"/>
      <c r="D8211" s="148"/>
      <c r="E8211" s="141"/>
      <c r="F8211" s="141"/>
      <c r="G8211" s="141"/>
      <c r="H8211" s="141"/>
      <c r="I8211" s="141"/>
      <c r="J8211" s="141"/>
      <c r="K8211" s="141"/>
    </row>
    <row r="8212" spans="1:11" x14ac:dyDescent="0.25">
      <c r="A8212" s="148"/>
      <c r="B8212" s="148"/>
      <c r="C8212" s="148"/>
      <c r="D8212" s="148"/>
      <c r="E8212" s="141"/>
      <c r="F8212" s="141"/>
      <c r="G8212" s="141"/>
      <c r="H8212" s="141"/>
      <c r="I8212" s="141"/>
      <c r="J8212" s="141"/>
      <c r="K8212" s="141"/>
    </row>
    <row r="8213" spans="1:11" x14ac:dyDescent="0.25">
      <c r="A8213" s="148"/>
      <c r="B8213" s="148"/>
      <c r="C8213" s="148"/>
      <c r="D8213" s="148"/>
      <c r="E8213" s="141"/>
      <c r="F8213" s="141"/>
      <c r="G8213" s="141"/>
      <c r="H8213" s="141"/>
      <c r="I8213" s="141"/>
      <c r="J8213" s="141"/>
      <c r="K8213" s="141"/>
    </row>
    <row r="8214" spans="1:11" x14ac:dyDescent="0.25">
      <c r="A8214" s="148"/>
      <c r="B8214" s="148"/>
      <c r="C8214" s="148"/>
      <c r="D8214" s="148"/>
      <c r="E8214" s="141"/>
      <c r="F8214" s="141"/>
      <c r="G8214" s="141"/>
      <c r="H8214" s="141"/>
      <c r="I8214" s="141"/>
      <c r="J8214" s="141"/>
      <c r="K8214" s="141"/>
    </row>
    <row r="8215" spans="1:11" x14ac:dyDescent="0.25">
      <c r="A8215" s="148"/>
      <c r="B8215" s="148"/>
      <c r="C8215" s="148"/>
      <c r="D8215" s="148"/>
      <c r="E8215" s="141"/>
      <c r="F8215" s="141"/>
      <c r="G8215" s="141"/>
      <c r="H8215" s="141"/>
      <c r="I8215" s="141"/>
      <c r="J8215" s="141"/>
      <c r="K8215" s="141"/>
    </row>
    <row r="8216" spans="1:11" x14ac:dyDescent="0.25">
      <c r="A8216" s="148"/>
      <c r="B8216" s="148"/>
      <c r="C8216" s="148"/>
      <c r="D8216" s="148"/>
      <c r="E8216" s="141"/>
      <c r="F8216" s="141"/>
      <c r="G8216" s="141"/>
      <c r="H8216" s="141"/>
      <c r="I8216" s="141"/>
      <c r="J8216" s="141"/>
      <c r="K8216" s="141"/>
    </row>
    <row r="8217" spans="1:11" x14ac:dyDescent="0.25">
      <c r="A8217" s="148"/>
      <c r="B8217" s="148"/>
      <c r="C8217" s="148"/>
      <c r="D8217" s="148"/>
      <c r="E8217" s="141"/>
      <c r="F8217" s="141"/>
      <c r="G8217" s="141"/>
      <c r="H8217" s="141"/>
      <c r="I8217" s="141"/>
      <c r="J8217" s="141"/>
      <c r="K8217" s="141"/>
    </row>
    <row r="8218" spans="1:11" x14ac:dyDescent="0.25">
      <c r="A8218" s="148"/>
      <c r="B8218" s="148"/>
      <c r="C8218" s="148"/>
      <c r="D8218" s="148"/>
      <c r="E8218" s="141"/>
      <c r="F8218" s="141"/>
      <c r="G8218" s="141"/>
      <c r="H8218" s="141"/>
      <c r="I8218" s="141"/>
      <c r="J8218" s="141"/>
      <c r="K8218" s="141"/>
    </row>
    <row r="8219" spans="1:11" x14ac:dyDescent="0.25">
      <c r="A8219" s="148"/>
      <c r="B8219" s="148"/>
      <c r="C8219" s="148"/>
      <c r="D8219" s="148"/>
      <c r="E8219" s="141"/>
      <c r="F8219" s="141"/>
      <c r="G8219" s="141"/>
      <c r="H8219" s="141"/>
      <c r="I8219" s="141"/>
      <c r="J8219" s="141"/>
      <c r="K8219" s="141"/>
    </row>
    <row r="8220" spans="1:11" x14ac:dyDescent="0.25">
      <c r="A8220" s="148"/>
      <c r="B8220" s="148"/>
      <c r="C8220" s="148"/>
      <c r="D8220" s="148"/>
      <c r="E8220" s="141"/>
      <c r="F8220" s="141"/>
      <c r="G8220" s="141"/>
      <c r="H8220" s="141"/>
      <c r="I8220" s="141"/>
      <c r="J8220" s="141"/>
      <c r="K8220" s="141"/>
    </row>
    <row r="8221" spans="1:11" x14ac:dyDescent="0.25">
      <c r="A8221" s="148"/>
      <c r="B8221" s="148"/>
      <c r="C8221" s="148"/>
      <c r="D8221" s="148"/>
      <c r="E8221" s="141"/>
      <c r="F8221" s="141"/>
      <c r="G8221" s="141"/>
      <c r="H8221" s="141"/>
      <c r="I8221" s="141"/>
      <c r="J8221" s="141"/>
      <c r="K8221" s="141"/>
    </row>
    <row r="8222" spans="1:11" x14ac:dyDescent="0.25">
      <c r="A8222" s="148"/>
      <c r="B8222" s="148"/>
      <c r="C8222" s="148"/>
      <c r="D8222" s="148"/>
      <c r="E8222" s="141"/>
      <c r="F8222" s="141"/>
      <c r="G8222" s="141"/>
      <c r="H8222" s="141"/>
      <c r="I8222" s="141"/>
      <c r="J8222" s="141"/>
      <c r="K8222" s="141"/>
    </row>
    <row r="8223" spans="1:11" x14ac:dyDescent="0.25">
      <c r="A8223" s="148"/>
      <c r="B8223" s="148"/>
      <c r="C8223" s="148"/>
      <c r="D8223" s="148"/>
      <c r="E8223" s="141"/>
      <c r="F8223" s="141"/>
      <c r="G8223" s="141"/>
      <c r="H8223" s="141"/>
      <c r="I8223" s="141"/>
      <c r="J8223" s="141"/>
      <c r="K8223" s="141"/>
    </row>
    <row r="8224" spans="1:11" x14ac:dyDescent="0.25">
      <c r="A8224" s="148"/>
      <c r="B8224" s="148"/>
      <c r="C8224" s="148"/>
      <c r="D8224" s="148"/>
      <c r="E8224" s="141"/>
      <c r="F8224" s="141"/>
      <c r="G8224" s="141"/>
      <c r="H8224" s="141"/>
      <c r="I8224" s="141"/>
      <c r="J8224" s="141"/>
      <c r="K8224" s="141"/>
    </row>
    <row r="8225" spans="1:11" x14ac:dyDescent="0.25">
      <c r="A8225" s="148"/>
      <c r="B8225" s="148"/>
      <c r="C8225" s="148"/>
      <c r="D8225" s="148"/>
      <c r="E8225" s="141"/>
      <c r="F8225" s="141"/>
      <c r="G8225" s="141"/>
      <c r="H8225" s="141"/>
      <c r="I8225" s="141"/>
      <c r="J8225" s="141"/>
      <c r="K8225" s="141"/>
    </row>
    <row r="8226" spans="1:11" x14ac:dyDescent="0.25">
      <c r="A8226" s="148"/>
      <c r="B8226" s="148"/>
      <c r="C8226" s="148"/>
      <c r="D8226" s="148"/>
      <c r="E8226" s="141"/>
      <c r="F8226" s="141"/>
      <c r="G8226" s="141"/>
      <c r="H8226" s="141"/>
      <c r="I8226" s="141"/>
      <c r="J8226" s="141"/>
      <c r="K8226" s="141"/>
    </row>
    <row r="8227" spans="1:11" x14ac:dyDescent="0.25">
      <c r="A8227" s="148"/>
      <c r="B8227" s="148"/>
      <c r="C8227" s="148"/>
      <c r="D8227" s="148"/>
      <c r="E8227" s="141"/>
      <c r="F8227" s="141"/>
      <c r="G8227" s="141"/>
      <c r="H8227" s="141"/>
      <c r="I8227" s="141"/>
      <c r="J8227" s="141"/>
      <c r="K8227" s="141"/>
    </row>
    <row r="8228" spans="1:11" x14ac:dyDescent="0.25">
      <c r="A8228" s="148"/>
      <c r="B8228" s="148"/>
      <c r="C8228" s="148"/>
      <c r="D8228" s="148"/>
      <c r="E8228" s="141"/>
      <c r="F8228" s="141"/>
      <c r="G8228" s="141"/>
      <c r="H8228" s="141"/>
      <c r="I8228" s="141"/>
      <c r="J8228" s="141"/>
      <c r="K8228" s="141"/>
    </row>
    <row r="8229" spans="1:11" x14ac:dyDescent="0.25">
      <c r="A8229" s="148"/>
      <c r="B8229" s="148"/>
      <c r="C8229" s="148"/>
      <c r="D8229" s="148"/>
      <c r="E8229" s="141"/>
      <c r="F8229" s="141"/>
      <c r="G8229" s="141"/>
      <c r="H8229" s="141"/>
      <c r="I8229" s="141"/>
      <c r="J8229" s="141"/>
      <c r="K8229" s="141"/>
    </row>
    <row r="8230" spans="1:11" x14ac:dyDescent="0.25">
      <c r="A8230" s="148"/>
      <c r="B8230" s="148"/>
      <c r="C8230" s="148"/>
      <c r="D8230" s="148"/>
      <c r="E8230" s="141"/>
      <c r="F8230" s="141"/>
      <c r="G8230" s="141"/>
      <c r="H8230" s="141"/>
      <c r="I8230" s="141"/>
      <c r="J8230" s="141"/>
      <c r="K8230" s="141"/>
    </row>
    <row r="8231" spans="1:11" x14ac:dyDescent="0.25">
      <c r="A8231" s="148"/>
      <c r="B8231" s="148"/>
      <c r="C8231" s="148"/>
      <c r="D8231" s="148"/>
      <c r="E8231" s="141"/>
      <c r="F8231" s="141"/>
      <c r="G8231" s="141"/>
      <c r="H8231" s="141"/>
      <c r="I8231" s="141"/>
      <c r="J8231" s="141"/>
      <c r="K8231" s="141"/>
    </row>
    <row r="8232" spans="1:11" x14ac:dyDescent="0.25">
      <c r="A8232" s="148"/>
      <c r="B8232" s="148"/>
      <c r="C8232" s="148"/>
      <c r="D8232" s="148"/>
      <c r="E8232" s="141"/>
      <c r="F8232" s="141"/>
      <c r="G8232" s="141"/>
      <c r="H8232" s="141"/>
      <c r="I8232" s="141"/>
      <c r="J8232" s="141"/>
      <c r="K8232" s="141"/>
    </row>
    <row r="8233" spans="1:11" x14ac:dyDescent="0.25">
      <c r="A8233" s="148"/>
      <c r="B8233" s="148"/>
      <c r="C8233" s="148"/>
      <c r="D8233" s="148"/>
      <c r="E8233" s="141"/>
      <c r="F8233" s="141"/>
      <c r="G8233" s="141"/>
      <c r="H8233" s="141"/>
      <c r="I8233" s="141"/>
      <c r="J8233" s="141"/>
      <c r="K8233" s="141"/>
    </row>
    <row r="8234" spans="1:11" x14ac:dyDescent="0.25">
      <c r="A8234" s="148"/>
      <c r="B8234" s="148"/>
      <c r="C8234" s="148"/>
      <c r="D8234" s="148"/>
      <c r="E8234" s="141"/>
      <c r="F8234" s="141"/>
      <c r="G8234" s="141"/>
      <c r="H8234" s="141"/>
      <c r="I8234" s="141"/>
      <c r="J8234" s="141"/>
      <c r="K8234" s="141"/>
    </row>
    <row r="8235" spans="1:11" x14ac:dyDescent="0.25">
      <c r="A8235" s="148"/>
      <c r="B8235" s="148"/>
      <c r="C8235" s="148"/>
      <c r="D8235" s="148"/>
      <c r="E8235" s="141"/>
      <c r="F8235" s="141"/>
      <c r="G8235" s="141"/>
      <c r="H8235" s="141"/>
      <c r="I8235" s="141"/>
      <c r="J8235" s="141"/>
      <c r="K8235" s="141"/>
    </row>
    <row r="8236" spans="1:11" x14ac:dyDescent="0.25">
      <c r="A8236" s="148"/>
      <c r="B8236" s="148"/>
      <c r="C8236" s="148"/>
      <c r="D8236" s="148"/>
      <c r="E8236" s="141"/>
      <c r="F8236" s="141"/>
      <c r="G8236" s="141"/>
      <c r="H8236" s="141"/>
      <c r="I8236" s="141"/>
      <c r="J8236" s="141"/>
      <c r="K8236" s="141"/>
    </row>
    <row r="8237" spans="1:11" x14ac:dyDescent="0.25">
      <c r="A8237" s="148"/>
      <c r="B8237" s="148"/>
      <c r="C8237" s="148"/>
      <c r="D8237" s="148"/>
      <c r="E8237" s="141"/>
      <c r="F8237" s="141"/>
      <c r="G8237" s="141"/>
      <c r="H8237" s="141"/>
      <c r="I8237" s="141"/>
      <c r="J8237" s="141"/>
      <c r="K8237" s="141"/>
    </row>
    <row r="8238" spans="1:11" x14ac:dyDescent="0.25">
      <c r="A8238" s="148"/>
      <c r="B8238" s="148"/>
      <c r="C8238" s="148"/>
      <c r="D8238" s="148"/>
      <c r="E8238" s="141"/>
      <c r="F8238" s="141"/>
      <c r="G8238" s="141"/>
      <c r="H8238" s="141"/>
      <c r="I8238" s="141"/>
      <c r="J8238" s="141"/>
      <c r="K8238" s="141"/>
    </row>
    <row r="8239" spans="1:11" x14ac:dyDescent="0.25">
      <c r="A8239" s="148"/>
      <c r="B8239" s="148"/>
      <c r="C8239" s="148"/>
      <c r="D8239" s="148"/>
      <c r="E8239" s="141"/>
      <c r="F8239" s="141"/>
      <c r="G8239" s="141"/>
      <c r="H8239" s="141"/>
      <c r="I8239" s="141"/>
      <c r="J8239" s="141"/>
      <c r="K8239" s="141"/>
    </row>
    <row r="8240" spans="1:11" x14ac:dyDescent="0.25">
      <c r="A8240" s="148"/>
      <c r="B8240" s="148"/>
      <c r="C8240" s="148"/>
      <c r="D8240" s="148"/>
      <c r="E8240" s="141"/>
      <c r="F8240" s="141"/>
      <c r="G8240" s="141"/>
      <c r="H8240" s="141"/>
      <c r="I8240" s="141"/>
      <c r="J8240" s="141"/>
      <c r="K8240" s="141"/>
    </row>
    <row r="8241" spans="1:11" x14ac:dyDescent="0.25">
      <c r="A8241" s="148"/>
      <c r="B8241" s="148"/>
      <c r="C8241" s="148"/>
      <c r="D8241" s="148"/>
      <c r="E8241" s="141"/>
      <c r="F8241" s="141"/>
      <c r="G8241" s="141"/>
      <c r="H8241" s="141"/>
      <c r="I8241" s="141"/>
      <c r="J8241" s="141"/>
      <c r="K8241" s="141"/>
    </row>
    <row r="8242" spans="1:11" x14ac:dyDescent="0.25">
      <c r="A8242" s="148"/>
      <c r="B8242" s="148"/>
      <c r="C8242" s="148"/>
      <c r="D8242" s="148"/>
      <c r="E8242" s="141"/>
      <c r="F8242" s="141"/>
      <c r="G8242" s="141"/>
      <c r="H8242" s="141"/>
      <c r="I8242" s="141"/>
      <c r="J8242" s="141"/>
      <c r="K8242" s="141"/>
    </row>
    <row r="8243" spans="1:11" x14ac:dyDescent="0.25">
      <c r="A8243" s="148"/>
      <c r="B8243" s="148"/>
      <c r="C8243" s="148"/>
      <c r="D8243" s="148"/>
      <c r="E8243" s="141"/>
      <c r="F8243" s="141"/>
      <c r="G8243" s="141"/>
      <c r="H8243" s="141"/>
      <c r="I8243" s="141"/>
      <c r="J8243" s="141"/>
      <c r="K8243" s="141"/>
    </row>
    <row r="8244" spans="1:11" x14ac:dyDescent="0.25">
      <c r="A8244" s="148"/>
      <c r="B8244" s="148"/>
      <c r="C8244" s="148"/>
      <c r="D8244" s="148"/>
      <c r="E8244" s="141"/>
      <c r="F8244" s="141"/>
      <c r="G8244" s="141"/>
      <c r="H8244" s="141"/>
      <c r="I8244" s="141"/>
      <c r="J8244" s="141"/>
      <c r="K8244" s="141"/>
    </row>
    <row r="8245" spans="1:11" x14ac:dyDescent="0.25">
      <c r="A8245" s="148"/>
      <c r="B8245" s="148"/>
      <c r="C8245" s="148"/>
      <c r="D8245" s="148"/>
      <c r="E8245" s="141"/>
      <c r="F8245" s="141"/>
      <c r="G8245" s="141"/>
      <c r="H8245" s="141"/>
      <c r="I8245" s="141"/>
      <c r="J8245" s="141"/>
      <c r="K8245" s="141"/>
    </row>
    <row r="8246" spans="1:11" x14ac:dyDescent="0.25">
      <c r="A8246" s="148"/>
      <c r="B8246" s="148"/>
      <c r="C8246" s="148"/>
      <c r="D8246" s="148"/>
      <c r="E8246" s="141"/>
      <c r="F8246" s="141"/>
      <c r="G8246" s="141"/>
      <c r="H8246" s="141"/>
      <c r="I8246" s="141"/>
      <c r="J8246" s="141"/>
      <c r="K8246" s="141"/>
    </row>
    <row r="8247" spans="1:11" x14ac:dyDescent="0.25">
      <c r="A8247" s="148"/>
      <c r="B8247" s="148"/>
      <c r="C8247" s="148"/>
      <c r="D8247" s="148"/>
      <c r="E8247" s="141"/>
      <c r="F8247" s="141"/>
      <c r="G8247" s="141"/>
      <c r="H8247" s="141"/>
      <c r="I8247" s="141"/>
      <c r="J8247" s="141"/>
      <c r="K8247" s="141"/>
    </row>
    <row r="8248" spans="1:11" x14ac:dyDescent="0.25">
      <c r="A8248" s="148"/>
      <c r="B8248" s="148"/>
      <c r="C8248" s="148"/>
      <c r="D8248" s="148"/>
      <c r="E8248" s="141"/>
      <c r="F8248" s="141"/>
      <c r="G8248" s="141"/>
      <c r="H8248" s="141"/>
      <c r="I8248" s="141"/>
      <c r="J8248" s="141"/>
      <c r="K8248" s="141"/>
    </row>
    <row r="8249" spans="1:11" x14ac:dyDescent="0.25">
      <c r="A8249" s="148"/>
      <c r="B8249" s="148"/>
      <c r="C8249" s="148"/>
      <c r="D8249" s="148"/>
      <c r="E8249" s="141"/>
      <c r="F8249" s="141"/>
      <c r="G8249" s="141"/>
      <c r="H8249" s="141"/>
      <c r="I8249" s="141"/>
      <c r="J8249" s="141"/>
      <c r="K8249" s="141"/>
    </row>
    <row r="8250" spans="1:11" x14ac:dyDescent="0.25">
      <c r="A8250" s="148"/>
      <c r="B8250" s="148"/>
      <c r="C8250" s="148"/>
      <c r="D8250" s="148"/>
      <c r="E8250" s="141"/>
      <c r="F8250" s="141"/>
      <c r="G8250" s="141"/>
      <c r="H8250" s="141"/>
      <c r="I8250" s="141"/>
      <c r="J8250" s="141"/>
      <c r="K8250" s="141"/>
    </row>
    <row r="8251" spans="1:11" x14ac:dyDescent="0.25">
      <c r="A8251" s="148"/>
      <c r="B8251" s="148"/>
      <c r="C8251" s="148"/>
      <c r="D8251" s="148"/>
      <c r="E8251" s="141"/>
      <c r="F8251" s="141"/>
      <c r="G8251" s="141"/>
      <c r="H8251" s="141"/>
      <c r="I8251" s="141"/>
      <c r="J8251" s="141"/>
      <c r="K8251" s="141"/>
    </row>
    <row r="8252" spans="1:11" x14ac:dyDescent="0.25">
      <c r="A8252" s="148"/>
      <c r="B8252" s="148"/>
      <c r="C8252" s="148"/>
      <c r="D8252" s="148"/>
      <c r="E8252" s="141"/>
      <c r="F8252" s="141"/>
      <c r="G8252" s="141"/>
      <c r="H8252" s="141"/>
      <c r="I8252" s="141"/>
      <c r="J8252" s="141"/>
      <c r="K8252" s="141"/>
    </row>
    <row r="8253" spans="1:11" x14ac:dyDescent="0.25">
      <c r="A8253" s="148"/>
      <c r="B8253" s="148"/>
      <c r="C8253" s="148"/>
      <c r="D8253" s="148"/>
      <c r="E8253" s="141"/>
      <c r="F8253" s="141"/>
      <c r="G8253" s="141"/>
      <c r="H8253" s="141"/>
      <c r="I8253" s="141"/>
      <c r="J8253" s="141"/>
      <c r="K8253" s="141"/>
    </row>
    <row r="8254" spans="1:11" x14ac:dyDescent="0.25">
      <c r="A8254" s="148"/>
      <c r="B8254" s="148"/>
      <c r="C8254" s="148"/>
      <c r="D8254" s="148"/>
      <c r="E8254" s="141"/>
      <c r="F8254" s="141"/>
      <c r="G8254" s="141"/>
      <c r="H8254" s="141"/>
      <c r="I8254" s="141"/>
      <c r="J8254" s="141"/>
      <c r="K8254" s="141"/>
    </row>
    <row r="8255" spans="1:11" x14ac:dyDescent="0.25">
      <c r="A8255" s="148"/>
      <c r="B8255" s="148"/>
      <c r="C8255" s="148"/>
      <c r="D8255" s="148"/>
      <c r="E8255" s="141"/>
      <c r="F8255" s="141"/>
      <c r="G8255" s="141"/>
      <c r="H8255" s="141"/>
      <c r="I8255" s="141"/>
      <c r="J8255" s="141"/>
      <c r="K8255" s="141"/>
    </row>
    <row r="8256" spans="1:11" x14ac:dyDescent="0.25">
      <c r="A8256" s="148"/>
      <c r="B8256" s="148"/>
      <c r="C8256" s="148"/>
      <c r="D8256" s="148"/>
      <c r="E8256" s="141"/>
      <c r="F8256" s="141"/>
      <c r="G8256" s="141"/>
      <c r="H8256" s="141"/>
      <c r="I8256" s="141"/>
      <c r="J8256" s="141"/>
      <c r="K8256" s="141"/>
    </row>
    <row r="8257" spans="1:11" x14ac:dyDescent="0.25">
      <c r="A8257" s="148"/>
      <c r="B8257" s="148"/>
      <c r="C8257" s="148"/>
      <c r="D8257" s="148"/>
      <c r="E8257" s="141"/>
      <c r="F8257" s="141"/>
      <c r="G8257" s="141"/>
      <c r="H8257" s="141"/>
      <c r="I8257" s="141"/>
      <c r="J8257" s="141"/>
      <c r="K8257" s="141"/>
    </row>
    <row r="8258" spans="1:11" x14ac:dyDescent="0.25">
      <c r="A8258" s="148"/>
      <c r="B8258" s="148"/>
      <c r="C8258" s="148"/>
      <c r="D8258" s="148"/>
      <c r="E8258" s="141"/>
      <c r="F8258" s="141"/>
      <c r="G8258" s="141"/>
      <c r="H8258" s="141"/>
      <c r="I8258" s="141"/>
      <c r="J8258" s="141"/>
      <c r="K8258" s="141"/>
    </row>
    <row r="8259" spans="1:11" x14ac:dyDescent="0.25">
      <c r="A8259" s="148"/>
      <c r="B8259" s="148"/>
      <c r="C8259" s="148"/>
      <c r="D8259" s="148"/>
      <c r="E8259" s="141"/>
      <c r="F8259" s="141"/>
      <c r="G8259" s="141"/>
      <c r="H8259" s="141"/>
      <c r="I8259" s="141"/>
      <c r="J8259" s="141"/>
      <c r="K8259" s="141"/>
    </row>
    <row r="8260" spans="1:11" x14ac:dyDescent="0.25">
      <c r="A8260" s="148"/>
      <c r="B8260" s="148"/>
      <c r="C8260" s="148"/>
      <c r="D8260" s="148"/>
      <c r="E8260" s="141"/>
      <c r="F8260" s="141"/>
      <c r="G8260" s="141"/>
      <c r="H8260" s="141"/>
      <c r="I8260" s="141"/>
      <c r="J8260" s="141"/>
      <c r="K8260" s="141"/>
    </row>
    <row r="8261" spans="1:11" x14ac:dyDescent="0.25">
      <c r="A8261" s="148"/>
      <c r="B8261" s="148"/>
      <c r="C8261" s="148"/>
      <c r="D8261" s="148"/>
      <c r="E8261" s="141"/>
      <c r="F8261" s="141"/>
      <c r="G8261" s="141"/>
      <c r="H8261" s="141"/>
      <c r="I8261" s="141"/>
      <c r="J8261" s="141"/>
      <c r="K8261" s="141"/>
    </row>
    <row r="8262" spans="1:11" x14ac:dyDescent="0.25">
      <c r="A8262" s="148"/>
      <c r="B8262" s="148"/>
      <c r="C8262" s="148"/>
      <c r="D8262" s="148"/>
      <c r="E8262" s="141"/>
      <c r="F8262" s="141"/>
      <c r="G8262" s="141"/>
      <c r="H8262" s="141"/>
      <c r="I8262" s="141"/>
      <c r="J8262" s="141"/>
      <c r="K8262" s="141"/>
    </row>
    <row r="8263" spans="1:11" x14ac:dyDescent="0.25">
      <c r="A8263" s="148"/>
      <c r="B8263" s="148"/>
      <c r="C8263" s="148"/>
      <c r="D8263" s="148"/>
      <c r="E8263" s="141"/>
      <c r="F8263" s="141"/>
      <c r="G8263" s="141"/>
      <c r="H8263" s="141"/>
      <c r="I8263" s="141"/>
      <c r="J8263" s="141"/>
      <c r="K8263" s="141"/>
    </row>
    <row r="8264" spans="1:11" x14ac:dyDescent="0.25">
      <c r="A8264" s="148"/>
      <c r="B8264" s="148"/>
      <c r="C8264" s="148"/>
      <c r="D8264" s="148"/>
      <c r="E8264" s="141"/>
      <c r="F8264" s="141"/>
      <c r="G8264" s="141"/>
      <c r="H8264" s="141"/>
      <c r="I8264" s="141"/>
      <c r="J8264" s="141"/>
      <c r="K8264" s="141"/>
    </row>
    <row r="8265" spans="1:11" x14ac:dyDescent="0.25">
      <c r="A8265" s="148"/>
      <c r="B8265" s="148"/>
      <c r="C8265" s="148"/>
      <c r="D8265" s="148"/>
      <c r="E8265" s="141"/>
      <c r="F8265" s="141"/>
      <c r="G8265" s="141"/>
      <c r="H8265" s="141"/>
      <c r="I8265" s="141"/>
      <c r="J8265" s="141"/>
      <c r="K8265" s="141"/>
    </row>
    <row r="8266" spans="1:11" x14ac:dyDescent="0.25">
      <c r="A8266" s="148"/>
      <c r="B8266" s="148"/>
      <c r="C8266" s="148"/>
      <c r="D8266" s="148"/>
      <c r="E8266" s="141"/>
      <c r="F8266" s="141"/>
      <c r="G8266" s="141"/>
      <c r="H8266" s="141"/>
      <c r="I8266" s="141"/>
      <c r="J8266" s="141"/>
      <c r="K8266" s="141"/>
    </row>
    <row r="8267" spans="1:11" x14ac:dyDescent="0.25">
      <c r="A8267" s="148"/>
      <c r="B8267" s="148"/>
      <c r="C8267" s="148"/>
      <c r="D8267" s="148"/>
      <c r="E8267" s="141"/>
      <c r="F8267" s="141"/>
      <c r="G8267" s="141"/>
      <c r="H8267" s="141"/>
      <c r="I8267" s="141"/>
      <c r="J8267" s="141"/>
      <c r="K8267" s="141"/>
    </row>
    <row r="8268" spans="1:11" x14ac:dyDescent="0.25">
      <c r="A8268" s="148"/>
      <c r="B8268" s="148"/>
      <c r="C8268" s="148"/>
      <c r="D8268" s="148"/>
      <c r="E8268" s="141"/>
      <c r="F8268" s="141"/>
      <c r="G8268" s="141"/>
      <c r="H8268" s="141"/>
      <c r="I8268" s="141"/>
      <c r="J8268" s="141"/>
      <c r="K8268" s="141"/>
    </row>
    <row r="8269" spans="1:11" x14ac:dyDescent="0.25">
      <c r="A8269" s="148"/>
      <c r="B8269" s="148"/>
      <c r="C8269" s="148"/>
      <c r="D8269" s="148"/>
      <c r="E8269" s="141"/>
      <c r="F8269" s="141"/>
      <c r="G8269" s="141"/>
      <c r="H8269" s="141"/>
      <c r="I8269" s="141"/>
      <c r="J8269" s="141"/>
      <c r="K8269" s="141"/>
    </row>
    <row r="8270" spans="1:11" x14ac:dyDescent="0.25">
      <c r="A8270" s="148"/>
      <c r="B8270" s="148"/>
      <c r="C8270" s="148"/>
      <c r="D8270" s="148"/>
      <c r="E8270" s="141"/>
      <c r="F8270" s="141"/>
      <c r="G8270" s="141"/>
      <c r="H8270" s="141"/>
      <c r="I8270" s="141"/>
      <c r="J8270" s="141"/>
      <c r="K8270" s="141"/>
    </row>
    <row r="8271" spans="1:11" x14ac:dyDescent="0.25">
      <c r="A8271" s="148"/>
      <c r="B8271" s="148"/>
      <c r="C8271" s="148"/>
      <c r="D8271" s="148"/>
      <c r="E8271" s="141"/>
      <c r="F8271" s="141"/>
      <c r="G8271" s="141"/>
      <c r="H8271" s="141"/>
      <c r="I8271" s="141"/>
      <c r="J8271" s="141"/>
      <c r="K8271" s="141"/>
    </row>
    <row r="8272" spans="1:11" x14ac:dyDescent="0.25">
      <c r="A8272" s="148"/>
      <c r="B8272" s="148"/>
      <c r="C8272" s="148"/>
      <c r="D8272" s="148"/>
      <c r="E8272" s="141"/>
      <c r="F8272" s="141"/>
      <c r="G8272" s="141"/>
      <c r="H8272" s="141"/>
      <c r="I8272" s="141"/>
      <c r="J8272" s="141"/>
      <c r="K8272" s="141"/>
    </row>
    <row r="8273" spans="1:11" x14ac:dyDescent="0.25">
      <c r="A8273" s="148"/>
      <c r="B8273" s="148"/>
      <c r="C8273" s="148"/>
      <c r="D8273" s="148"/>
      <c r="E8273" s="141"/>
      <c r="F8273" s="141"/>
      <c r="G8273" s="141"/>
      <c r="H8273" s="141"/>
      <c r="I8273" s="141"/>
      <c r="J8273" s="141"/>
      <c r="K8273" s="141"/>
    </row>
    <row r="8274" spans="1:11" x14ac:dyDescent="0.25">
      <c r="A8274" s="148"/>
      <c r="B8274" s="148"/>
      <c r="C8274" s="148"/>
      <c r="D8274" s="148"/>
      <c r="E8274" s="141"/>
      <c r="F8274" s="141"/>
      <c r="G8274" s="141"/>
      <c r="H8274" s="141"/>
      <c r="I8274" s="141"/>
      <c r="J8274" s="141"/>
      <c r="K8274" s="141"/>
    </row>
    <row r="8275" spans="1:11" x14ac:dyDescent="0.25">
      <c r="A8275" s="148"/>
      <c r="B8275" s="148"/>
      <c r="C8275" s="148"/>
      <c r="D8275" s="148"/>
      <c r="E8275" s="141"/>
      <c r="F8275" s="141"/>
      <c r="G8275" s="141"/>
      <c r="H8275" s="141"/>
      <c r="I8275" s="141"/>
      <c r="J8275" s="141"/>
      <c r="K8275" s="141"/>
    </row>
    <row r="8276" spans="1:11" x14ac:dyDescent="0.25">
      <c r="A8276" s="148"/>
      <c r="B8276" s="148"/>
      <c r="C8276" s="148"/>
      <c r="D8276" s="148"/>
      <c r="E8276" s="141"/>
      <c r="F8276" s="141"/>
      <c r="G8276" s="141"/>
      <c r="H8276" s="141"/>
      <c r="I8276" s="141"/>
      <c r="J8276" s="141"/>
      <c r="K8276" s="141"/>
    </row>
    <row r="8277" spans="1:11" x14ac:dyDescent="0.25">
      <c r="A8277" s="148"/>
      <c r="B8277" s="148"/>
      <c r="C8277" s="148"/>
      <c r="D8277" s="148"/>
      <c r="E8277" s="141"/>
      <c r="F8277" s="141"/>
      <c r="G8277" s="141"/>
      <c r="H8277" s="141"/>
      <c r="I8277" s="141"/>
      <c r="J8277" s="141"/>
      <c r="K8277" s="141"/>
    </row>
    <row r="8278" spans="1:11" x14ac:dyDescent="0.25">
      <c r="A8278" s="148"/>
      <c r="B8278" s="148"/>
      <c r="C8278" s="148"/>
      <c r="D8278" s="148"/>
      <c r="E8278" s="141"/>
      <c r="F8278" s="141"/>
      <c r="G8278" s="141"/>
      <c r="H8278" s="141"/>
      <c r="I8278" s="141"/>
      <c r="J8278" s="141"/>
      <c r="K8278" s="141"/>
    </row>
    <row r="8279" spans="1:11" x14ac:dyDescent="0.25">
      <c r="A8279" s="148"/>
      <c r="B8279" s="148"/>
      <c r="C8279" s="148"/>
      <c r="D8279" s="148"/>
      <c r="E8279" s="141"/>
      <c r="F8279" s="141"/>
      <c r="G8279" s="141"/>
      <c r="H8279" s="141"/>
      <c r="I8279" s="141"/>
      <c r="J8279" s="141"/>
      <c r="K8279" s="141"/>
    </row>
    <row r="8280" spans="1:11" x14ac:dyDescent="0.25">
      <c r="A8280" s="148"/>
      <c r="B8280" s="148"/>
      <c r="C8280" s="148"/>
      <c r="D8280" s="148"/>
      <c r="E8280" s="141"/>
      <c r="F8280" s="141"/>
      <c r="G8280" s="141"/>
      <c r="H8280" s="141"/>
      <c r="I8280" s="141"/>
      <c r="J8280" s="141"/>
      <c r="K8280" s="141"/>
    </row>
    <row r="8281" spans="1:11" x14ac:dyDescent="0.25">
      <c r="A8281" s="148"/>
      <c r="B8281" s="148"/>
      <c r="C8281" s="148"/>
      <c r="D8281" s="148"/>
      <c r="E8281" s="141"/>
      <c r="F8281" s="141"/>
      <c r="G8281" s="141"/>
      <c r="H8281" s="141"/>
      <c r="I8281" s="141"/>
      <c r="J8281" s="141"/>
      <c r="K8281" s="141"/>
    </row>
    <row r="8282" spans="1:11" x14ac:dyDescent="0.25">
      <c r="A8282" s="148"/>
      <c r="B8282" s="148"/>
      <c r="C8282" s="148"/>
      <c r="D8282" s="148"/>
      <c r="E8282" s="141"/>
      <c r="F8282" s="141"/>
      <c r="G8282" s="141"/>
      <c r="H8282" s="141"/>
      <c r="I8282" s="141"/>
      <c r="J8282" s="141"/>
      <c r="K8282" s="141"/>
    </row>
    <row r="8283" spans="1:11" x14ac:dyDescent="0.25">
      <c r="A8283" s="148"/>
      <c r="B8283" s="148"/>
      <c r="C8283" s="148"/>
      <c r="D8283" s="148"/>
      <c r="E8283" s="141"/>
      <c r="F8283" s="141"/>
      <c r="G8283" s="141"/>
      <c r="H8283" s="141"/>
      <c r="I8283" s="141"/>
      <c r="J8283" s="141"/>
      <c r="K8283" s="141"/>
    </row>
    <row r="8284" spans="1:11" x14ac:dyDescent="0.25">
      <c r="A8284" s="148"/>
      <c r="B8284" s="148"/>
      <c r="C8284" s="148"/>
      <c r="D8284" s="148"/>
      <c r="E8284" s="141"/>
      <c r="F8284" s="141"/>
      <c r="G8284" s="141"/>
      <c r="H8284" s="141"/>
      <c r="I8284" s="141"/>
      <c r="J8284" s="141"/>
      <c r="K8284" s="141"/>
    </row>
    <row r="8285" spans="1:11" x14ac:dyDescent="0.25">
      <c r="A8285" s="148"/>
      <c r="B8285" s="148"/>
      <c r="C8285" s="148"/>
      <c r="D8285" s="148"/>
      <c r="E8285" s="141"/>
      <c r="F8285" s="141"/>
      <c r="G8285" s="141"/>
      <c r="H8285" s="141"/>
      <c r="I8285" s="141"/>
      <c r="J8285" s="141"/>
      <c r="K8285" s="141"/>
    </row>
    <row r="8286" spans="1:11" x14ac:dyDescent="0.25">
      <c r="A8286" s="148"/>
      <c r="B8286" s="148"/>
      <c r="C8286" s="148"/>
      <c r="D8286" s="148"/>
      <c r="E8286" s="141"/>
      <c r="F8286" s="141"/>
      <c r="G8286" s="141"/>
      <c r="H8286" s="141"/>
      <c r="I8286" s="141"/>
      <c r="J8286" s="141"/>
      <c r="K8286" s="141"/>
    </row>
    <row r="8287" spans="1:11" x14ac:dyDescent="0.25">
      <c r="A8287" s="148"/>
      <c r="B8287" s="148"/>
      <c r="C8287" s="148"/>
      <c r="D8287" s="148"/>
      <c r="E8287" s="141"/>
      <c r="F8287" s="141"/>
      <c r="G8287" s="141"/>
      <c r="H8287" s="141"/>
      <c r="I8287" s="141"/>
      <c r="J8287" s="141"/>
      <c r="K8287" s="141"/>
    </row>
    <row r="8288" spans="1:11" x14ac:dyDescent="0.25">
      <c r="A8288" s="148"/>
      <c r="B8288" s="148"/>
      <c r="C8288" s="148"/>
      <c r="D8288" s="148"/>
      <c r="E8288" s="141"/>
      <c r="F8288" s="141"/>
      <c r="G8288" s="141"/>
      <c r="H8288" s="141"/>
      <c r="I8288" s="141"/>
      <c r="J8288" s="141"/>
      <c r="K8288" s="141"/>
    </row>
    <row r="8289" spans="1:11" x14ac:dyDescent="0.25">
      <c r="A8289" s="148"/>
      <c r="B8289" s="148"/>
      <c r="C8289" s="148"/>
      <c r="D8289" s="148"/>
      <c r="E8289" s="141"/>
      <c r="F8289" s="141"/>
      <c r="G8289" s="141"/>
      <c r="H8289" s="141"/>
      <c r="I8289" s="141"/>
      <c r="J8289" s="141"/>
      <c r="K8289" s="141"/>
    </row>
    <row r="8290" spans="1:11" x14ac:dyDescent="0.25">
      <c r="A8290" s="148"/>
      <c r="B8290" s="148"/>
      <c r="C8290" s="148"/>
      <c r="D8290" s="148"/>
      <c r="E8290" s="141"/>
      <c r="F8290" s="141"/>
      <c r="G8290" s="141"/>
      <c r="H8290" s="141"/>
      <c r="I8290" s="141"/>
      <c r="J8290" s="141"/>
      <c r="K8290" s="141"/>
    </row>
    <row r="8291" spans="1:11" x14ac:dyDescent="0.25">
      <c r="A8291" s="148"/>
      <c r="B8291" s="148"/>
      <c r="C8291" s="148"/>
      <c r="D8291" s="148"/>
      <c r="E8291" s="141"/>
      <c r="F8291" s="141"/>
      <c r="G8291" s="141"/>
      <c r="H8291" s="141"/>
      <c r="I8291" s="141"/>
      <c r="J8291" s="141"/>
      <c r="K8291" s="141"/>
    </row>
    <row r="8292" spans="1:11" x14ac:dyDescent="0.25">
      <c r="A8292" s="148"/>
      <c r="B8292" s="148"/>
      <c r="C8292" s="148"/>
      <c r="D8292" s="148"/>
      <c r="E8292" s="141"/>
      <c r="F8292" s="141"/>
      <c r="G8292" s="141"/>
      <c r="H8292" s="141"/>
      <c r="I8292" s="141"/>
      <c r="J8292" s="141"/>
      <c r="K8292" s="141"/>
    </row>
    <row r="8293" spans="1:11" x14ac:dyDescent="0.25">
      <c r="A8293" s="148"/>
      <c r="B8293" s="148"/>
      <c r="C8293" s="148"/>
      <c r="D8293" s="148"/>
      <c r="E8293" s="141"/>
      <c r="F8293" s="141"/>
      <c r="G8293" s="141"/>
      <c r="H8293" s="141"/>
      <c r="I8293" s="141"/>
      <c r="J8293" s="141"/>
      <c r="K8293" s="141"/>
    </row>
    <row r="8294" spans="1:11" x14ac:dyDescent="0.25">
      <c r="A8294" s="148"/>
      <c r="B8294" s="148"/>
      <c r="C8294" s="148"/>
      <c r="D8294" s="148"/>
      <c r="E8294" s="141"/>
      <c r="F8294" s="141"/>
      <c r="G8294" s="141"/>
      <c r="H8294" s="141"/>
      <c r="I8294" s="141"/>
      <c r="J8294" s="141"/>
      <c r="K8294" s="141"/>
    </row>
    <row r="8295" spans="1:11" x14ac:dyDescent="0.25">
      <c r="A8295" s="148"/>
      <c r="B8295" s="148"/>
      <c r="C8295" s="148"/>
      <c r="D8295" s="148"/>
      <c r="E8295" s="141"/>
      <c r="F8295" s="141"/>
      <c r="G8295" s="141"/>
      <c r="H8295" s="141"/>
      <c r="I8295" s="141"/>
      <c r="J8295" s="141"/>
      <c r="K8295" s="141"/>
    </row>
    <row r="8296" spans="1:11" x14ac:dyDescent="0.25">
      <c r="A8296" s="148"/>
      <c r="B8296" s="148"/>
      <c r="C8296" s="148"/>
      <c r="D8296" s="148"/>
      <c r="E8296" s="141"/>
      <c r="F8296" s="141"/>
      <c r="G8296" s="141"/>
      <c r="H8296" s="141"/>
      <c r="I8296" s="141"/>
      <c r="J8296" s="141"/>
      <c r="K8296" s="141"/>
    </row>
    <row r="8297" spans="1:11" x14ac:dyDescent="0.25">
      <c r="A8297" s="148"/>
      <c r="B8297" s="148"/>
      <c r="C8297" s="148"/>
      <c r="D8297" s="148"/>
      <c r="E8297" s="141"/>
      <c r="F8297" s="141"/>
      <c r="G8297" s="141"/>
      <c r="H8297" s="141"/>
      <c r="I8297" s="141"/>
      <c r="J8297" s="141"/>
      <c r="K8297" s="141"/>
    </row>
    <row r="8298" spans="1:11" x14ac:dyDescent="0.25">
      <c r="A8298" s="148"/>
      <c r="B8298" s="148"/>
      <c r="C8298" s="148"/>
      <c r="D8298" s="148"/>
      <c r="E8298" s="141"/>
      <c r="F8298" s="141"/>
      <c r="G8298" s="141"/>
      <c r="H8298" s="141"/>
      <c r="I8298" s="141"/>
      <c r="J8298" s="141"/>
      <c r="K8298" s="141"/>
    </row>
    <row r="8299" spans="1:11" x14ac:dyDescent="0.25">
      <c r="A8299" s="148"/>
      <c r="B8299" s="148"/>
      <c r="C8299" s="148"/>
      <c r="D8299" s="148"/>
      <c r="E8299" s="141"/>
      <c r="F8299" s="141"/>
      <c r="G8299" s="141"/>
      <c r="H8299" s="141"/>
      <c r="I8299" s="141"/>
      <c r="J8299" s="141"/>
      <c r="K8299" s="141"/>
    </row>
    <row r="8300" spans="1:11" x14ac:dyDescent="0.25">
      <c r="A8300" s="148"/>
      <c r="B8300" s="148"/>
      <c r="C8300" s="148"/>
      <c r="D8300" s="148"/>
      <c r="E8300" s="141"/>
      <c r="F8300" s="141"/>
      <c r="G8300" s="141"/>
      <c r="H8300" s="141"/>
      <c r="I8300" s="141"/>
      <c r="J8300" s="141"/>
      <c r="K8300" s="141"/>
    </row>
    <row r="8301" spans="1:11" x14ac:dyDescent="0.25">
      <c r="A8301" s="148"/>
      <c r="B8301" s="148"/>
      <c r="C8301" s="148"/>
      <c r="D8301" s="148"/>
      <c r="E8301" s="141"/>
      <c r="F8301" s="141"/>
      <c r="G8301" s="141"/>
      <c r="H8301" s="141"/>
      <c r="I8301" s="141"/>
      <c r="J8301" s="141"/>
      <c r="K8301" s="141"/>
    </row>
    <row r="8302" spans="1:11" x14ac:dyDescent="0.25">
      <c r="A8302" s="148"/>
      <c r="B8302" s="148"/>
      <c r="C8302" s="148"/>
      <c r="D8302" s="148"/>
      <c r="E8302" s="141"/>
      <c r="F8302" s="141"/>
      <c r="G8302" s="141"/>
      <c r="H8302" s="141"/>
      <c r="I8302" s="141"/>
      <c r="J8302" s="141"/>
      <c r="K8302" s="141"/>
    </row>
    <row r="8303" spans="1:11" x14ac:dyDescent="0.25">
      <c r="A8303" s="148"/>
      <c r="B8303" s="148"/>
      <c r="C8303" s="148"/>
      <c r="D8303" s="148"/>
      <c r="E8303" s="141"/>
      <c r="F8303" s="141"/>
      <c r="G8303" s="141"/>
      <c r="H8303" s="141"/>
      <c r="I8303" s="141"/>
      <c r="J8303" s="141"/>
      <c r="K8303" s="141"/>
    </row>
    <row r="8304" spans="1:11" x14ac:dyDescent="0.25">
      <c r="A8304" s="148"/>
      <c r="B8304" s="148"/>
      <c r="C8304" s="148"/>
      <c r="D8304" s="148"/>
      <c r="E8304" s="141"/>
      <c r="F8304" s="141"/>
      <c r="G8304" s="141"/>
      <c r="H8304" s="141"/>
      <c r="I8304" s="141"/>
      <c r="J8304" s="141"/>
      <c r="K8304" s="141"/>
    </row>
    <row r="8305" spans="1:11" x14ac:dyDescent="0.25">
      <c r="A8305" s="148"/>
      <c r="B8305" s="148"/>
      <c r="C8305" s="148"/>
      <c r="D8305" s="148"/>
      <c r="E8305" s="141"/>
      <c r="F8305" s="141"/>
      <c r="G8305" s="141"/>
      <c r="H8305" s="141"/>
      <c r="I8305" s="141"/>
      <c r="J8305" s="141"/>
      <c r="K8305" s="141"/>
    </row>
    <row r="8306" spans="1:11" x14ac:dyDescent="0.25">
      <c r="A8306" s="148"/>
      <c r="B8306" s="148"/>
      <c r="C8306" s="148"/>
      <c r="D8306" s="148"/>
      <c r="E8306" s="141"/>
      <c r="F8306" s="141"/>
      <c r="G8306" s="141"/>
      <c r="H8306" s="141"/>
      <c r="I8306" s="141"/>
      <c r="J8306" s="141"/>
      <c r="K8306" s="141"/>
    </row>
    <row r="8307" spans="1:11" x14ac:dyDescent="0.25">
      <c r="A8307" s="148"/>
      <c r="B8307" s="148"/>
      <c r="C8307" s="148"/>
      <c r="D8307" s="148"/>
      <c r="E8307" s="141"/>
      <c r="F8307" s="141"/>
      <c r="G8307" s="141"/>
      <c r="H8307" s="141"/>
      <c r="I8307" s="141"/>
      <c r="J8307" s="141"/>
      <c r="K8307" s="141"/>
    </row>
    <row r="8308" spans="1:11" x14ac:dyDescent="0.25">
      <c r="A8308" s="148"/>
      <c r="B8308" s="148"/>
      <c r="C8308" s="148"/>
      <c r="D8308" s="148"/>
      <c r="E8308" s="141"/>
      <c r="F8308" s="141"/>
      <c r="G8308" s="141"/>
      <c r="H8308" s="141"/>
      <c r="I8308" s="141"/>
      <c r="J8308" s="141"/>
      <c r="K8308" s="141"/>
    </row>
    <row r="8309" spans="1:11" x14ac:dyDescent="0.25">
      <c r="A8309" s="148"/>
      <c r="B8309" s="148"/>
      <c r="C8309" s="148"/>
      <c r="D8309" s="148"/>
      <c r="E8309" s="141"/>
      <c r="F8309" s="141"/>
      <c r="G8309" s="141"/>
      <c r="H8309" s="141"/>
      <c r="I8309" s="141"/>
      <c r="J8309" s="141"/>
      <c r="K8309" s="141"/>
    </row>
    <row r="8310" spans="1:11" x14ac:dyDescent="0.25">
      <c r="A8310" s="148"/>
      <c r="B8310" s="148"/>
      <c r="C8310" s="148"/>
      <c r="D8310" s="148"/>
      <c r="E8310" s="141"/>
      <c r="F8310" s="141"/>
      <c r="G8310" s="141"/>
      <c r="H8310" s="141"/>
      <c r="I8310" s="141"/>
      <c r="J8310" s="141"/>
      <c r="K8310" s="141"/>
    </row>
    <row r="8311" spans="1:11" x14ac:dyDescent="0.25">
      <c r="A8311" s="148"/>
      <c r="B8311" s="148"/>
      <c r="C8311" s="148"/>
      <c r="D8311" s="148"/>
      <c r="E8311" s="141"/>
      <c r="F8311" s="141"/>
      <c r="G8311" s="141"/>
      <c r="H8311" s="141"/>
      <c r="I8311" s="141"/>
      <c r="J8311" s="141"/>
      <c r="K8311" s="141"/>
    </row>
    <row r="8312" spans="1:11" x14ac:dyDescent="0.25">
      <c r="A8312" s="148"/>
      <c r="B8312" s="148"/>
      <c r="C8312" s="148"/>
      <c r="D8312" s="148"/>
      <c r="E8312" s="141"/>
      <c r="F8312" s="141"/>
      <c r="G8312" s="141"/>
      <c r="H8312" s="141"/>
      <c r="I8312" s="141"/>
      <c r="J8312" s="141"/>
      <c r="K8312" s="141"/>
    </row>
    <row r="8313" spans="1:11" x14ac:dyDescent="0.25">
      <c r="A8313" s="148"/>
      <c r="B8313" s="148"/>
      <c r="C8313" s="148"/>
      <c r="D8313" s="148"/>
      <c r="E8313" s="141"/>
      <c r="F8313" s="141"/>
      <c r="G8313" s="141"/>
      <c r="H8313" s="141"/>
      <c r="I8313" s="141"/>
      <c r="J8313" s="141"/>
      <c r="K8313" s="141"/>
    </row>
    <row r="8314" spans="1:11" x14ac:dyDescent="0.25">
      <c r="A8314" s="148"/>
      <c r="B8314" s="148"/>
      <c r="C8314" s="148"/>
      <c r="D8314" s="148"/>
      <c r="E8314" s="141"/>
      <c r="F8314" s="141"/>
      <c r="G8314" s="141"/>
      <c r="H8314" s="141"/>
      <c r="I8314" s="141"/>
      <c r="J8314" s="141"/>
      <c r="K8314" s="141"/>
    </row>
    <row r="8315" spans="1:11" x14ac:dyDescent="0.25">
      <c r="A8315" s="148"/>
      <c r="B8315" s="148"/>
      <c r="C8315" s="148"/>
      <c r="D8315" s="148"/>
      <c r="E8315" s="141"/>
      <c r="F8315" s="141"/>
      <c r="G8315" s="141"/>
      <c r="H8315" s="141"/>
      <c r="I8315" s="141"/>
      <c r="J8315" s="141"/>
      <c r="K8315" s="141"/>
    </row>
    <row r="8316" spans="1:11" x14ac:dyDescent="0.25">
      <c r="A8316" s="148"/>
      <c r="B8316" s="148"/>
      <c r="C8316" s="148"/>
      <c r="D8316" s="148"/>
      <c r="E8316" s="141"/>
      <c r="F8316" s="141"/>
      <c r="G8316" s="141"/>
      <c r="H8316" s="141"/>
      <c r="I8316" s="141"/>
      <c r="J8316" s="141"/>
      <c r="K8316" s="141"/>
    </row>
    <row r="8317" spans="1:11" x14ac:dyDescent="0.25">
      <c r="A8317" s="148"/>
      <c r="B8317" s="148"/>
      <c r="C8317" s="148"/>
      <c r="D8317" s="148"/>
      <c r="E8317" s="141"/>
      <c r="F8317" s="141"/>
      <c r="G8317" s="141"/>
      <c r="H8317" s="141"/>
      <c r="I8317" s="141"/>
      <c r="J8317" s="141"/>
      <c r="K8317" s="141"/>
    </row>
    <row r="8318" spans="1:11" x14ac:dyDescent="0.25">
      <c r="A8318" s="148"/>
      <c r="B8318" s="148"/>
      <c r="C8318" s="148"/>
      <c r="D8318" s="148"/>
      <c r="E8318" s="141"/>
      <c r="F8318" s="141"/>
      <c r="G8318" s="141"/>
      <c r="H8318" s="141"/>
      <c r="I8318" s="141"/>
      <c r="J8318" s="141"/>
      <c r="K8318" s="141"/>
    </row>
    <row r="8319" spans="1:11" x14ac:dyDescent="0.25">
      <c r="A8319" s="148"/>
      <c r="B8319" s="148"/>
      <c r="C8319" s="148"/>
      <c r="D8319" s="148"/>
      <c r="E8319" s="141"/>
      <c r="F8319" s="141"/>
      <c r="G8319" s="141"/>
      <c r="H8319" s="141"/>
      <c r="I8319" s="141"/>
      <c r="J8319" s="141"/>
      <c r="K8319" s="141"/>
    </row>
    <row r="8320" spans="1:11" x14ac:dyDescent="0.25">
      <c r="A8320" s="148"/>
      <c r="B8320" s="148"/>
      <c r="C8320" s="148"/>
      <c r="D8320" s="148"/>
      <c r="E8320" s="141"/>
      <c r="F8320" s="141"/>
      <c r="G8320" s="141"/>
      <c r="H8320" s="141"/>
      <c r="I8320" s="141"/>
      <c r="J8320" s="141"/>
      <c r="K8320" s="141"/>
    </row>
    <row r="8321" spans="1:11" x14ac:dyDescent="0.25">
      <c r="A8321" s="148"/>
      <c r="B8321" s="148"/>
      <c r="C8321" s="148"/>
      <c r="D8321" s="148"/>
      <c r="E8321" s="141"/>
      <c r="F8321" s="141"/>
      <c r="G8321" s="141"/>
      <c r="H8321" s="141"/>
      <c r="I8321" s="141"/>
      <c r="J8321" s="141"/>
      <c r="K8321" s="141"/>
    </row>
    <row r="8322" spans="1:11" x14ac:dyDescent="0.25">
      <c r="A8322" s="148"/>
      <c r="B8322" s="148"/>
      <c r="C8322" s="148"/>
      <c r="D8322" s="148"/>
      <c r="E8322" s="141"/>
      <c r="F8322" s="141"/>
      <c r="G8322" s="141"/>
      <c r="H8322" s="141"/>
      <c r="I8322" s="141"/>
      <c r="J8322" s="141"/>
      <c r="K8322" s="141"/>
    </row>
    <row r="8323" spans="1:11" x14ac:dyDescent="0.25">
      <c r="A8323" s="148"/>
      <c r="B8323" s="148"/>
      <c r="C8323" s="148"/>
      <c r="D8323" s="148"/>
      <c r="E8323" s="141"/>
      <c r="F8323" s="141"/>
      <c r="G8323" s="141"/>
      <c r="H8323" s="141"/>
      <c r="I8323" s="141"/>
      <c r="J8323" s="141"/>
      <c r="K8323" s="141"/>
    </row>
    <row r="8324" spans="1:11" x14ac:dyDescent="0.25">
      <c r="A8324" s="148"/>
      <c r="B8324" s="148"/>
      <c r="C8324" s="148"/>
      <c r="D8324" s="148"/>
      <c r="E8324" s="141"/>
      <c r="F8324" s="141"/>
      <c r="G8324" s="141"/>
      <c r="H8324" s="141"/>
      <c r="I8324" s="141"/>
      <c r="J8324" s="141"/>
      <c r="K8324" s="141"/>
    </row>
    <row r="8325" spans="1:11" x14ac:dyDescent="0.25">
      <c r="A8325" s="148"/>
      <c r="B8325" s="148"/>
      <c r="C8325" s="148"/>
      <c r="D8325" s="148"/>
      <c r="E8325" s="141"/>
      <c r="F8325" s="141"/>
      <c r="G8325" s="141"/>
      <c r="H8325" s="141"/>
      <c r="I8325" s="141"/>
      <c r="J8325" s="141"/>
      <c r="K8325" s="141"/>
    </row>
    <row r="8326" spans="1:11" x14ac:dyDescent="0.25">
      <c r="A8326" s="148"/>
      <c r="B8326" s="148"/>
      <c r="C8326" s="148"/>
      <c r="D8326" s="148"/>
      <c r="E8326" s="141"/>
      <c r="F8326" s="141"/>
      <c r="G8326" s="141"/>
      <c r="H8326" s="141"/>
      <c r="I8326" s="141"/>
      <c r="J8326" s="141"/>
      <c r="K8326" s="141"/>
    </row>
    <row r="8327" spans="1:11" x14ac:dyDescent="0.25">
      <c r="A8327" s="148"/>
      <c r="B8327" s="148"/>
      <c r="C8327" s="148"/>
      <c r="D8327" s="148"/>
      <c r="E8327" s="141"/>
      <c r="F8327" s="141"/>
      <c r="G8327" s="141"/>
      <c r="H8327" s="141"/>
      <c r="I8327" s="141"/>
      <c r="J8327" s="141"/>
      <c r="K8327" s="141"/>
    </row>
    <row r="8328" spans="1:11" x14ac:dyDescent="0.25">
      <c r="A8328" s="148"/>
      <c r="B8328" s="148"/>
      <c r="C8328" s="148"/>
      <c r="D8328" s="148"/>
      <c r="E8328" s="141"/>
      <c r="F8328" s="141"/>
      <c r="G8328" s="141"/>
      <c r="H8328" s="141"/>
      <c r="I8328" s="141"/>
      <c r="J8328" s="141"/>
      <c r="K8328" s="141"/>
    </row>
    <row r="8329" spans="1:11" x14ac:dyDescent="0.25">
      <c r="A8329" s="148"/>
      <c r="B8329" s="148"/>
      <c r="C8329" s="148"/>
      <c r="D8329" s="148"/>
      <c r="E8329" s="141"/>
      <c r="F8329" s="141"/>
      <c r="G8329" s="141"/>
      <c r="H8329" s="141"/>
      <c r="I8329" s="141"/>
      <c r="J8329" s="141"/>
      <c r="K8329" s="141"/>
    </row>
    <row r="8330" spans="1:11" x14ac:dyDescent="0.25">
      <c r="A8330" s="148"/>
      <c r="B8330" s="148"/>
      <c r="C8330" s="148"/>
      <c r="D8330" s="148"/>
      <c r="E8330" s="141"/>
      <c r="F8330" s="141"/>
      <c r="G8330" s="141"/>
      <c r="H8330" s="141"/>
      <c r="I8330" s="141"/>
      <c r="J8330" s="141"/>
      <c r="K8330" s="141"/>
    </row>
    <row r="8331" spans="1:11" x14ac:dyDescent="0.25">
      <c r="A8331" s="148"/>
      <c r="B8331" s="148"/>
      <c r="C8331" s="148"/>
      <c r="D8331" s="148"/>
      <c r="E8331" s="141"/>
      <c r="F8331" s="141"/>
      <c r="G8331" s="141"/>
      <c r="H8331" s="141"/>
      <c r="I8331" s="141"/>
      <c r="J8331" s="141"/>
      <c r="K8331" s="141"/>
    </row>
    <row r="8332" spans="1:11" x14ac:dyDescent="0.25">
      <c r="A8332" s="148"/>
      <c r="B8332" s="148"/>
      <c r="C8332" s="148"/>
      <c r="D8332" s="148"/>
      <c r="E8332" s="141"/>
      <c r="F8332" s="141"/>
      <c r="G8332" s="141"/>
      <c r="H8332" s="141"/>
      <c r="I8332" s="141"/>
      <c r="J8332" s="141"/>
      <c r="K8332" s="141"/>
    </row>
    <row r="8333" spans="1:11" x14ac:dyDescent="0.25">
      <c r="A8333" s="148"/>
      <c r="B8333" s="148"/>
      <c r="C8333" s="148"/>
      <c r="D8333" s="148"/>
      <c r="E8333" s="141"/>
      <c r="F8333" s="141"/>
      <c r="G8333" s="141"/>
      <c r="H8333" s="141"/>
      <c r="I8333" s="141"/>
      <c r="J8333" s="141"/>
      <c r="K8333" s="141"/>
    </row>
    <row r="8334" spans="1:11" x14ac:dyDescent="0.25">
      <c r="A8334" s="148"/>
      <c r="B8334" s="148"/>
      <c r="C8334" s="148"/>
      <c r="D8334" s="148"/>
      <c r="E8334" s="141"/>
      <c r="F8334" s="141"/>
      <c r="G8334" s="141"/>
      <c r="H8334" s="141"/>
      <c r="I8334" s="141"/>
      <c r="J8334" s="141"/>
      <c r="K8334" s="141"/>
    </row>
    <row r="8335" spans="1:11" x14ac:dyDescent="0.25">
      <c r="A8335" s="148"/>
      <c r="B8335" s="148"/>
      <c r="C8335" s="148"/>
      <c r="D8335" s="148"/>
      <c r="E8335" s="141"/>
      <c r="F8335" s="141"/>
      <c r="G8335" s="141"/>
      <c r="H8335" s="141"/>
      <c r="I8335" s="141"/>
      <c r="J8335" s="141"/>
      <c r="K8335" s="141"/>
    </row>
    <row r="8336" spans="1:11" x14ac:dyDescent="0.25">
      <c r="A8336" s="148"/>
      <c r="B8336" s="148"/>
      <c r="C8336" s="148"/>
      <c r="D8336" s="148"/>
      <c r="E8336" s="141"/>
      <c r="F8336" s="141"/>
      <c r="G8336" s="141"/>
      <c r="H8336" s="141"/>
      <c r="I8336" s="141"/>
      <c r="J8336" s="141"/>
      <c r="K8336" s="141"/>
    </row>
    <row r="8337" spans="1:11" x14ac:dyDescent="0.25">
      <c r="A8337" s="148"/>
      <c r="B8337" s="148"/>
      <c r="C8337" s="148"/>
      <c r="D8337" s="148"/>
      <c r="E8337" s="141"/>
      <c r="F8337" s="141"/>
      <c r="G8337" s="141"/>
      <c r="H8337" s="141"/>
      <c r="I8337" s="141"/>
      <c r="J8337" s="141"/>
      <c r="K8337" s="141"/>
    </row>
    <row r="8338" spans="1:11" x14ac:dyDescent="0.25">
      <c r="A8338" s="148"/>
      <c r="B8338" s="148"/>
      <c r="C8338" s="148"/>
      <c r="D8338" s="148"/>
      <c r="E8338" s="141"/>
      <c r="F8338" s="141"/>
      <c r="G8338" s="141"/>
      <c r="H8338" s="141"/>
      <c r="I8338" s="141"/>
      <c r="J8338" s="141"/>
      <c r="K8338" s="141"/>
    </row>
    <row r="8339" spans="1:11" x14ac:dyDescent="0.25">
      <c r="A8339" s="148"/>
      <c r="B8339" s="148"/>
      <c r="C8339" s="148"/>
      <c r="D8339" s="148"/>
      <c r="E8339" s="141"/>
      <c r="F8339" s="141"/>
      <c r="G8339" s="141"/>
      <c r="H8339" s="141"/>
      <c r="I8339" s="141"/>
      <c r="J8339" s="141"/>
      <c r="K8339" s="141"/>
    </row>
    <row r="8340" spans="1:11" x14ac:dyDescent="0.25">
      <c r="A8340" s="148"/>
      <c r="B8340" s="148"/>
      <c r="C8340" s="148"/>
      <c r="D8340" s="148"/>
      <c r="E8340" s="141"/>
      <c r="F8340" s="141"/>
      <c r="G8340" s="141"/>
      <c r="H8340" s="141"/>
      <c r="I8340" s="141"/>
      <c r="J8340" s="141"/>
      <c r="K8340" s="141"/>
    </row>
    <row r="8341" spans="1:11" x14ac:dyDescent="0.25">
      <c r="A8341" s="148"/>
      <c r="B8341" s="148"/>
      <c r="C8341" s="148"/>
      <c r="D8341" s="148"/>
      <c r="E8341" s="141"/>
      <c r="F8341" s="141"/>
      <c r="G8341" s="141"/>
      <c r="H8341" s="141"/>
      <c r="I8341" s="141"/>
      <c r="J8341" s="141"/>
      <c r="K8341" s="141"/>
    </row>
    <row r="8342" spans="1:11" x14ac:dyDescent="0.25">
      <c r="A8342" s="148"/>
      <c r="B8342" s="148"/>
      <c r="C8342" s="148"/>
      <c r="D8342" s="148"/>
      <c r="E8342" s="141"/>
      <c r="F8342" s="141"/>
      <c r="G8342" s="141"/>
      <c r="H8342" s="141"/>
      <c r="I8342" s="141"/>
      <c r="J8342" s="141"/>
      <c r="K8342" s="141"/>
    </row>
    <row r="8343" spans="1:11" x14ac:dyDescent="0.25">
      <c r="A8343" s="148"/>
      <c r="B8343" s="148"/>
      <c r="C8343" s="148"/>
      <c r="D8343" s="148"/>
      <c r="E8343" s="141"/>
      <c r="F8343" s="141"/>
      <c r="G8343" s="141"/>
      <c r="H8343" s="141"/>
      <c r="I8343" s="141"/>
      <c r="J8343" s="141"/>
      <c r="K8343" s="141"/>
    </row>
    <row r="8344" spans="1:11" x14ac:dyDescent="0.25">
      <c r="A8344" s="148"/>
      <c r="B8344" s="148"/>
      <c r="C8344" s="148"/>
      <c r="D8344" s="148"/>
      <c r="E8344" s="141"/>
      <c r="F8344" s="141"/>
      <c r="G8344" s="141"/>
      <c r="H8344" s="141"/>
      <c r="I8344" s="141"/>
      <c r="J8344" s="141"/>
      <c r="K8344" s="141"/>
    </row>
    <row r="8345" spans="1:11" x14ac:dyDescent="0.25">
      <c r="A8345" s="148"/>
      <c r="B8345" s="148"/>
      <c r="C8345" s="148"/>
      <c r="D8345" s="148"/>
      <c r="E8345" s="141"/>
      <c r="F8345" s="141"/>
      <c r="G8345" s="141"/>
      <c r="H8345" s="141"/>
      <c r="I8345" s="141"/>
      <c r="J8345" s="141"/>
      <c r="K8345" s="141"/>
    </row>
    <row r="8346" spans="1:11" x14ac:dyDescent="0.25">
      <c r="A8346" s="148"/>
      <c r="B8346" s="148"/>
      <c r="C8346" s="148"/>
      <c r="D8346" s="148"/>
      <c r="E8346" s="141"/>
      <c r="F8346" s="141"/>
      <c r="G8346" s="141"/>
      <c r="H8346" s="141"/>
      <c r="I8346" s="141"/>
      <c r="J8346" s="141"/>
      <c r="K8346" s="141"/>
    </row>
    <row r="8347" spans="1:11" x14ac:dyDescent="0.25">
      <c r="A8347" s="148"/>
      <c r="B8347" s="148"/>
      <c r="C8347" s="148"/>
      <c r="D8347" s="148"/>
      <c r="E8347" s="141"/>
      <c r="F8347" s="141"/>
      <c r="G8347" s="141"/>
      <c r="H8347" s="141"/>
      <c r="I8347" s="141"/>
      <c r="J8347" s="141"/>
      <c r="K8347" s="141"/>
    </row>
    <row r="8348" spans="1:11" x14ac:dyDescent="0.25">
      <c r="A8348" s="148"/>
      <c r="B8348" s="148"/>
      <c r="C8348" s="148"/>
      <c r="D8348" s="148"/>
      <c r="E8348" s="141"/>
      <c r="F8348" s="141"/>
      <c r="G8348" s="141"/>
      <c r="H8348" s="141"/>
      <c r="I8348" s="141"/>
      <c r="J8348" s="141"/>
      <c r="K8348" s="141"/>
    </row>
    <row r="8349" spans="1:11" x14ac:dyDescent="0.25">
      <c r="A8349" s="148"/>
      <c r="B8349" s="148"/>
      <c r="C8349" s="148"/>
      <c r="D8349" s="148"/>
      <c r="E8349" s="141"/>
      <c r="F8349" s="141"/>
      <c r="G8349" s="141"/>
      <c r="H8349" s="141"/>
      <c r="I8349" s="141"/>
      <c r="J8349" s="141"/>
      <c r="K8349" s="141"/>
    </row>
    <row r="8350" spans="1:11" x14ac:dyDescent="0.25">
      <c r="A8350" s="148"/>
      <c r="B8350" s="148"/>
      <c r="C8350" s="148"/>
      <c r="D8350" s="148"/>
      <c r="E8350" s="141"/>
      <c r="F8350" s="141"/>
      <c r="G8350" s="141"/>
      <c r="H8350" s="141"/>
      <c r="I8350" s="141"/>
      <c r="J8350" s="141"/>
      <c r="K8350" s="141"/>
    </row>
    <row r="8351" spans="1:11" x14ac:dyDescent="0.25">
      <c r="A8351" s="148"/>
      <c r="B8351" s="148"/>
      <c r="C8351" s="148"/>
      <c r="D8351" s="148"/>
      <c r="E8351" s="141"/>
      <c r="F8351" s="141"/>
      <c r="G8351" s="141"/>
      <c r="H8351" s="141"/>
      <c r="I8351" s="141"/>
      <c r="J8351" s="141"/>
      <c r="K8351" s="141"/>
    </row>
    <row r="8352" spans="1:11" x14ac:dyDescent="0.25">
      <c r="A8352" s="148"/>
      <c r="B8352" s="148"/>
      <c r="C8352" s="148"/>
      <c r="D8352" s="148"/>
      <c r="E8352" s="141"/>
      <c r="F8352" s="141"/>
      <c r="G8352" s="141"/>
      <c r="H8352" s="141"/>
      <c r="I8352" s="141"/>
      <c r="J8352" s="141"/>
      <c r="K8352" s="141"/>
    </row>
    <row r="8353" spans="1:11" x14ac:dyDescent="0.25">
      <c r="A8353" s="148"/>
      <c r="B8353" s="148"/>
      <c r="C8353" s="148"/>
      <c r="D8353" s="148"/>
      <c r="E8353" s="141"/>
      <c r="F8353" s="141"/>
      <c r="G8353" s="141"/>
      <c r="H8353" s="141"/>
      <c r="I8353" s="141"/>
      <c r="J8353" s="141"/>
      <c r="K8353" s="141"/>
    </row>
    <row r="8354" spans="1:11" x14ac:dyDescent="0.25">
      <c r="A8354" s="148"/>
      <c r="B8354" s="148"/>
      <c r="C8354" s="148"/>
      <c r="D8354" s="148"/>
      <c r="E8354" s="141"/>
      <c r="F8354" s="141"/>
      <c r="G8354" s="141"/>
      <c r="H8354" s="141"/>
      <c r="I8354" s="141"/>
      <c r="J8354" s="141"/>
      <c r="K8354" s="141"/>
    </row>
    <row r="8355" spans="1:11" x14ac:dyDescent="0.25">
      <c r="A8355" s="148"/>
      <c r="B8355" s="148"/>
      <c r="C8355" s="148"/>
      <c r="D8355" s="148"/>
      <c r="E8355" s="141"/>
      <c r="F8355" s="141"/>
      <c r="G8355" s="141"/>
      <c r="H8355" s="141"/>
      <c r="I8355" s="141"/>
      <c r="J8355" s="141"/>
      <c r="K8355" s="141"/>
    </row>
    <row r="8356" spans="1:11" x14ac:dyDescent="0.25">
      <c r="A8356" s="148"/>
      <c r="B8356" s="148"/>
      <c r="C8356" s="148"/>
      <c r="D8356" s="148"/>
      <c r="E8356" s="141"/>
      <c r="F8356" s="141"/>
      <c r="G8356" s="141"/>
      <c r="H8356" s="141"/>
      <c r="I8356" s="141"/>
      <c r="J8356" s="141"/>
      <c r="K8356" s="141"/>
    </row>
    <row r="8357" spans="1:11" x14ac:dyDescent="0.25">
      <c r="A8357" s="148"/>
      <c r="B8357" s="148"/>
      <c r="C8357" s="148"/>
      <c r="D8357" s="148"/>
      <c r="E8357" s="141"/>
      <c r="F8357" s="141"/>
      <c r="G8357" s="141"/>
      <c r="H8357" s="141"/>
      <c r="I8357" s="141"/>
      <c r="J8357" s="141"/>
      <c r="K8357" s="141"/>
    </row>
    <row r="8358" spans="1:11" x14ac:dyDescent="0.25">
      <c r="A8358" s="148"/>
      <c r="B8358" s="148"/>
      <c r="C8358" s="148"/>
      <c r="D8358" s="148"/>
      <c r="E8358" s="141"/>
      <c r="F8358" s="141"/>
      <c r="G8358" s="141"/>
      <c r="H8358" s="141"/>
      <c r="I8358" s="141"/>
      <c r="J8358" s="141"/>
      <c r="K8358" s="141"/>
    </row>
    <row r="8359" spans="1:11" x14ac:dyDescent="0.25">
      <c r="A8359" s="148"/>
      <c r="B8359" s="148"/>
      <c r="C8359" s="148"/>
      <c r="D8359" s="148"/>
      <c r="E8359" s="141"/>
      <c r="F8359" s="141"/>
      <c r="G8359" s="141"/>
      <c r="H8359" s="141"/>
      <c r="I8359" s="141"/>
      <c r="J8359" s="141"/>
      <c r="K8359" s="141"/>
    </row>
    <row r="8360" spans="1:11" x14ac:dyDescent="0.25">
      <c r="A8360" s="148"/>
      <c r="B8360" s="148"/>
      <c r="C8360" s="148"/>
      <c r="D8360" s="148"/>
      <c r="E8360" s="141"/>
      <c r="F8360" s="141"/>
      <c r="G8360" s="141"/>
      <c r="H8360" s="141"/>
      <c r="I8360" s="141"/>
      <c r="J8360" s="141"/>
      <c r="K8360" s="141"/>
    </row>
    <row r="8361" spans="1:11" x14ac:dyDescent="0.25">
      <c r="A8361" s="148"/>
      <c r="B8361" s="148"/>
      <c r="C8361" s="148"/>
      <c r="D8361" s="148"/>
      <c r="E8361" s="141"/>
      <c r="F8361" s="141"/>
      <c r="G8361" s="141"/>
      <c r="H8361" s="141"/>
      <c r="I8361" s="141"/>
      <c r="J8361" s="141"/>
      <c r="K8361" s="141"/>
    </row>
    <row r="8362" spans="1:11" x14ac:dyDescent="0.25">
      <c r="A8362" s="148"/>
      <c r="B8362" s="148"/>
      <c r="C8362" s="148"/>
      <c r="D8362" s="148"/>
      <c r="E8362" s="141"/>
      <c r="F8362" s="141"/>
      <c r="G8362" s="141"/>
      <c r="H8362" s="141"/>
      <c r="I8362" s="141"/>
      <c r="J8362" s="141"/>
      <c r="K8362" s="141"/>
    </row>
    <row r="8363" spans="1:11" x14ac:dyDescent="0.25">
      <c r="A8363" s="148"/>
      <c r="B8363" s="148"/>
      <c r="C8363" s="148"/>
      <c r="D8363" s="148"/>
      <c r="E8363" s="141"/>
      <c r="F8363" s="141"/>
      <c r="G8363" s="141"/>
      <c r="H8363" s="141"/>
      <c r="I8363" s="141"/>
      <c r="J8363" s="141"/>
      <c r="K8363" s="141"/>
    </row>
    <row r="8364" spans="1:11" x14ac:dyDescent="0.25">
      <c r="A8364" s="148"/>
      <c r="B8364" s="148"/>
      <c r="C8364" s="148"/>
      <c r="D8364" s="148"/>
      <c r="E8364" s="141"/>
      <c r="F8364" s="141"/>
      <c r="G8364" s="141"/>
      <c r="H8364" s="141"/>
      <c r="I8364" s="141"/>
      <c r="J8364" s="141"/>
      <c r="K8364" s="141"/>
    </row>
    <row r="8365" spans="1:11" x14ac:dyDescent="0.25">
      <c r="A8365" s="148"/>
      <c r="B8365" s="148"/>
      <c r="C8365" s="148"/>
      <c r="D8365" s="148"/>
      <c r="E8365" s="141"/>
      <c r="F8365" s="141"/>
      <c r="G8365" s="141"/>
      <c r="H8365" s="141"/>
      <c r="I8365" s="141"/>
      <c r="J8365" s="141"/>
      <c r="K8365" s="141"/>
    </row>
    <row r="8366" spans="1:11" x14ac:dyDescent="0.25">
      <c r="A8366" s="148"/>
      <c r="B8366" s="148"/>
      <c r="C8366" s="148"/>
      <c r="D8366" s="148"/>
      <c r="E8366" s="141"/>
      <c r="F8366" s="141"/>
      <c r="G8366" s="141"/>
      <c r="H8366" s="141"/>
      <c r="I8366" s="141"/>
      <c r="J8366" s="141"/>
      <c r="K8366" s="141"/>
    </row>
    <row r="8367" spans="1:11" x14ac:dyDescent="0.25">
      <c r="A8367" s="148"/>
      <c r="B8367" s="148"/>
      <c r="C8367" s="148"/>
      <c r="D8367" s="148"/>
      <c r="E8367" s="141"/>
      <c r="F8367" s="141"/>
      <c r="G8367" s="141"/>
      <c r="H8367" s="141"/>
      <c r="I8367" s="141"/>
      <c r="J8367" s="141"/>
      <c r="K8367" s="141"/>
    </row>
    <row r="8368" spans="1:11" x14ac:dyDescent="0.25">
      <c r="A8368" s="148"/>
      <c r="B8368" s="148"/>
      <c r="C8368" s="148"/>
      <c r="D8368" s="148"/>
      <c r="E8368" s="141"/>
      <c r="F8368" s="141"/>
      <c r="G8368" s="141"/>
      <c r="H8368" s="141"/>
      <c r="I8368" s="141"/>
      <c r="J8368" s="141"/>
      <c r="K8368" s="141"/>
    </row>
    <row r="8369" spans="1:11" x14ac:dyDescent="0.25">
      <c r="A8369" s="148"/>
      <c r="B8369" s="148"/>
      <c r="C8369" s="148"/>
      <c r="D8369" s="148"/>
      <c r="E8369" s="141"/>
      <c r="F8369" s="141"/>
      <c r="G8369" s="141"/>
      <c r="H8369" s="141"/>
      <c r="I8369" s="141"/>
      <c r="J8369" s="141"/>
      <c r="K8369" s="141"/>
    </row>
    <row r="8370" spans="1:11" x14ac:dyDescent="0.25">
      <c r="A8370" s="148"/>
      <c r="B8370" s="148"/>
      <c r="C8370" s="148"/>
      <c r="D8370" s="148"/>
      <c r="E8370" s="141"/>
      <c r="F8370" s="141"/>
      <c r="G8370" s="141"/>
      <c r="H8370" s="141"/>
      <c r="I8370" s="141"/>
      <c r="J8370" s="141"/>
      <c r="K8370" s="141"/>
    </row>
    <row r="8371" spans="1:11" x14ac:dyDescent="0.25">
      <c r="A8371" s="148"/>
      <c r="B8371" s="148"/>
      <c r="C8371" s="148"/>
      <c r="D8371" s="148"/>
      <c r="E8371" s="141"/>
      <c r="F8371" s="141"/>
      <c r="G8371" s="141"/>
      <c r="H8371" s="141"/>
      <c r="I8371" s="141"/>
      <c r="J8371" s="141"/>
      <c r="K8371" s="141"/>
    </row>
    <row r="8372" spans="1:11" x14ac:dyDescent="0.25">
      <c r="A8372" s="148"/>
      <c r="B8372" s="148"/>
      <c r="C8372" s="148"/>
      <c r="D8372" s="148"/>
      <c r="E8372" s="141"/>
      <c r="F8372" s="141"/>
      <c r="G8372" s="141"/>
      <c r="H8372" s="141"/>
      <c r="I8372" s="141"/>
      <c r="J8372" s="141"/>
      <c r="K8372" s="141"/>
    </row>
    <row r="8373" spans="1:11" x14ac:dyDescent="0.25">
      <c r="A8373" s="148"/>
      <c r="B8373" s="148"/>
      <c r="C8373" s="148"/>
      <c r="D8373" s="148"/>
      <c r="E8373" s="141"/>
      <c r="F8373" s="141"/>
      <c r="G8373" s="141"/>
      <c r="H8373" s="141"/>
      <c r="I8373" s="141"/>
      <c r="J8373" s="141"/>
      <c r="K8373" s="141"/>
    </row>
    <row r="8374" spans="1:11" x14ac:dyDescent="0.25">
      <c r="A8374" s="148"/>
      <c r="B8374" s="148"/>
      <c r="C8374" s="148"/>
      <c r="D8374" s="148"/>
      <c r="E8374" s="141"/>
      <c r="F8374" s="141"/>
      <c r="G8374" s="141"/>
      <c r="H8374" s="141"/>
      <c r="I8374" s="141"/>
      <c r="J8374" s="141"/>
      <c r="K8374" s="141"/>
    </row>
    <row r="8375" spans="1:11" x14ac:dyDescent="0.25">
      <c r="A8375" s="148"/>
      <c r="B8375" s="148"/>
      <c r="C8375" s="148"/>
      <c r="D8375" s="148"/>
      <c r="E8375" s="141"/>
      <c r="F8375" s="141"/>
      <c r="G8375" s="141"/>
      <c r="H8375" s="141"/>
      <c r="I8375" s="141"/>
      <c r="J8375" s="141"/>
      <c r="K8375" s="141"/>
    </row>
    <row r="8376" spans="1:11" x14ac:dyDescent="0.25">
      <c r="A8376" s="148"/>
      <c r="B8376" s="148"/>
      <c r="C8376" s="148"/>
      <c r="D8376" s="148"/>
      <c r="E8376" s="141"/>
      <c r="F8376" s="141"/>
      <c r="G8376" s="141"/>
      <c r="H8376" s="141"/>
      <c r="I8376" s="141"/>
      <c r="J8376" s="141"/>
      <c r="K8376" s="141"/>
    </row>
    <row r="8377" spans="1:11" x14ac:dyDescent="0.25">
      <c r="A8377" s="148"/>
      <c r="B8377" s="148"/>
      <c r="C8377" s="148"/>
      <c r="D8377" s="148"/>
      <c r="E8377" s="141"/>
      <c r="F8377" s="141"/>
      <c r="G8377" s="141"/>
      <c r="H8377" s="141"/>
      <c r="I8377" s="141"/>
      <c r="J8377" s="141"/>
      <c r="K8377" s="141"/>
    </row>
    <row r="8378" spans="1:11" x14ac:dyDescent="0.25">
      <c r="A8378" s="148"/>
      <c r="B8378" s="148"/>
      <c r="C8378" s="148"/>
      <c r="D8378" s="148"/>
      <c r="E8378" s="141"/>
      <c r="F8378" s="141"/>
      <c r="G8378" s="141"/>
      <c r="H8378" s="141"/>
      <c r="I8378" s="141"/>
      <c r="J8378" s="141"/>
      <c r="K8378" s="141"/>
    </row>
    <row r="8379" spans="1:11" x14ac:dyDescent="0.25">
      <c r="A8379" s="148"/>
      <c r="B8379" s="148"/>
      <c r="C8379" s="148"/>
      <c r="D8379" s="148"/>
      <c r="E8379" s="141"/>
      <c r="F8379" s="141"/>
      <c r="G8379" s="141"/>
      <c r="H8379" s="141"/>
      <c r="I8379" s="141"/>
      <c r="J8379" s="141"/>
      <c r="K8379" s="141"/>
    </row>
    <row r="8380" spans="1:11" x14ac:dyDescent="0.25">
      <c r="A8380" s="148"/>
      <c r="B8380" s="148"/>
      <c r="C8380" s="148"/>
      <c r="D8380" s="148"/>
      <c r="E8380" s="141"/>
      <c r="F8380" s="141"/>
      <c r="G8380" s="141"/>
      <c r="H8380" s="141"/>
      <c r="I8380" s="141"/>
      <c r="J8380" s="141"/>
      <c r="K8380" s="141"/>
    </row>
    <row r="8381" spans="1:11" x14ac:dyDescent="0.25">
      <c r="A8381" s="148"/>
      <c r="B8381" s="148"/>
      <c r="C8381" s="148"/>
      <c r="D8381" s="148"/>
      <c r="E8381" s="141"/>
      <c r="F8381" s="141"/>
      <c r="G8381" s="141"/>
      <c r="H8381" s="141"/>
      <c r="I8381" s="141"/>
      <c r="J8381" s="141"/>
      <c r="K8381" s="141"/>
    </row>
    <row r="8382" spans="1:11" x14ac:dyDescent="0.25">
      <c r="A8382" s="148"/>
      <c r="B8382" s="148"/>
      <c r="C8382" s="148"/>
      <c r="D8382" s="148"/>
      <c r="E8382" s="141"/>
      <c r="F8382" s="141"/>
      <c r="G8382" s="141"/>
      <c r="H8382" s="141"/>
      <c r="I8382" s="141"/>
      <c r="J8382" s="141"/>
      <c r="K8382" s="141"/>
    </row>
    <row r="8383" spans="1:11" x14ac:dyDescent="0.25">
      <c r="A8383" s="148"/>
      <c r="B8383" s="148"/>
      <c r="C8383" s="148"/>
      <c r="D8383" s="148"/>
      <c r="E8383" s="141"/>
      <c r="F8383" s="141"/>
      <c r="G8383" s="141"/>
      <c r="H8383" s="141"/>
      <c r="I8383" s="141"/>
      <c r="J8383" s="141"/>
      <c r="K8383" s="141"/>
    </row>
    <row r="8384" spans="1:11" x14ac:dyDescent="0.25">
      <c r="A8384" s="148"/>
      <c r="B8384" s="148"/>
      <c r="C8384" s="148"/>
      <c r="D8384" s="148"/>
      <c r="E8384" s="141"/>
      <c r="F8384" s="141"/>
      <c r="G8384" s="141"/>
      <c r="H8384" s="141"/>
      <c r="I8384" s="141"/>
      <c r="J8384" s="141"/>
      <c r="K8384" s="141"/>
    </row>
    <row r="8385" spans="1:11" x14ac:dyDescent="0.25">
      <c r="A8385" s="148"/>
      <c r="B8385" s="148"/>
      <c r="C8385" s="148"/>
      <c r="D8385" s="148"/>
      <c r="E8385" s="141"/>
      <c r="F8385" s="141"/>
      <c r="G8385" s="141"/>
      <c r="H8385" s="141"/>
      <c r="I8385" s="141"/>
      <c r="J8385" s="141"/>
      <c r="K8385" s="141"/>
    </row>
    <row r="8386" spans="1:11" x14ac:dyDescent="0.25">
      <c r="A8386" s="148"/>
      <c r="B8386" s="148"/>
      <c r="C8386" s="148"/>
      <c r="D8386" s="148"/>
      <c r="E8386" s="141"/>
      <c r="F8386" s="141"/>
      <c r="G8386" s="141"/>
      <c r="H8386" s="141"/>
      <c r="I8386" s="141"/>
      <c r="J8386" s="141"/>
      <c r="K8386" s="141"/>
    </row>
    <row r="8387" spans="1:11" x14ac:dyDescent="0.25">
      <c r="A8387" s="148"/>
      <c r="B8387" s="148"/>
      <c r="C8387" s="148"/>
      <c r="D8387" s="148"/>
      <c r="E8387" s="141"/>
      <c r="F8387" s="141"/>
      <c r="G8387" s="141"/>
      <c r="H8387" s="141"/>
      <c r="I8387" s="141"/>
      <c r="J8387" s="141"/>
      <c r="K8387" s="141"/>
    </row>
    <row r="8388" spans="1:11" x14ac:dyDescent="0.25">
      <c r="A8388" s="148"/>
      <c r="B8388" s="148"/>
      <c r="C8388" s="148"/>
      <c r="D8388" s="148"/>
      <c r="E8388" s="141"/>
      <c r="F8388" s="141"/>
      <c r="G8388" s="141"/>
      <c r="H8388" s="141"/>
      <c r="I8388" s="141"/>
      <c r="J8388" s="141"/>
      <c r="K8388" s="141"/>
    </row>
    <row r="8389" spans="1:11" x14ac:dyDescent="0.25">
      <c r="A8389" s="148"/>
      <c r="B8389" s="148"/>
      <c r="C8389" s="148"/>
      <c r="D8389" s="148"/>
      <c r="E8389" s="141"/>
      <c r="F8389" s="141"/>
      <c r="G8389" s="141"/>
      <c r="H8389" s="141"/>
      <c r="I8389" s="141"/>
      <c r="J8389" s="141"/>
      <c r="K8389" s="141"/>
    </row>
    <row r="8390" spans="1:11" x14ac:dyDescent="0.25">
      <c r="A8390" s="148"/>
      <c r="B8390" s="148"/>
      <c r="C8390" s="148"/>
      <c r="D8390" s="148"/>
      <c r="E8390" s="141"/>
      <c r="F8390" s="141"/>
      <c r="G8390" s="141"/>
      <c r="H8390" s="141"/>
      <c r="I8390" s="141"/>
      <c r="J8390" s="141"/>
      <c r="K8390" s="141"/>
    </row>
    <row r="8391" spans="1:11" x14ac:dyDescent="0.25">
      <c r="A8391" s="148"/>
      <c r="B8391" s="148"/>
      <c r="C8391" s="148"/>
      <c r="D8391" s="148"/>
      <c r="E8391" s="141"/>
      <c r="F8391" s="141"/>
      <c r="G8391" s="141"/>
      <c r="H8391" s="141"/>
      <c r="I8391" s="141"/>
      <c r="J8391" s="141"/>
      <c r="K8391" s="141"/>
    </row>
    <row r="8392" spans="1:11" x14ac:dyDescent="0.25">
      <c r="A8392" s="148"/>
      <c r="B8392" s="148"/>
      <c r="C8392" s="148"/>
      <c r="D8392" s="148"/>
      <c r="E8392" s="141"/>
      <c r="F8392" s="141"/>
      <c r="G8392" s="141"/>
      <c r="H8392" s="141"/>
      <c r="I8392" s="141"/>
      <c r="J8392" s="141"/>
      <c r="K8392" s="141"/>
    </row>
    <row r="8393" spans="1:11" x14ac:dyDescent="0.25">
      <c r="A8393" s="148"/>
      <c r="B8393" s="148"/>
      <c r="C8393" s="148"/>
      <c r="D8393" s="148"/>
      <c r="E8393" s="141"/>
      <c r="F8393" s="141"/>
      <c r="G8393" s="141"/>
      <c r="H8393" s="141"/>
      <c r="I8393" s="141"/>
      <c r="J8393" s="141"/>
      <c r="K8393" s="141"/>
    </row>
    <row r="8394" spans="1:11" x14ac:dyDescent="0.25">
      <c r="A8394" s="148"/>
      <c r="B8394" s="148"/>
      <c r="C8394" s="148"/>
      <c r="D8394" s="148"/>
      <c r="E8394" s="141"/>
      <c r="F8394" s="141"/>
      <c r="G8394" s="141"/>
      <c r="H8394" s="141"/>
      <c r="I8394" s="141"/>
      <c r="J8394" s="141"/>
      <c r="K8394" s="141"/>
    </row>
    <row r="8395" spans="1:11" x14ac:dyDescent="0.25">
      <c r="A8395" s="148"/>
      <c r="B8395" s="148"/>
      <c r="C8395" s="148"/>
      <c r="D8395" s="148"/>
      <c r="E8395" s="141"/>
      <c r="F8395" s="141"/>
      <c r="G8395" s="141"/>
      <c r="H8395" s="141"/>
      <c r="I8395" s="141"/>
      <c r="J8395" s="141"/>
      <c r="K8395" s="141"/>
    </row>
    <row r="8396" spans="1:11" x14ac:dyDescent="0.25">
      <c r="A8396" s="148"/>
      <c r="B8396" s="148"/>
      <c r="C8396" s="148"/>
      <c r="D8396" s="148"/>
      <c r="E8396" s="141"/>
      <c r="F8396" s="141"/>
      <c r="G8396" s="141"/>
      <c r="H8396" s="141"/>
      <c r="I8396" s="141"/>
      <c r="J8396" s="141"/>
      <c r="K8396" s="141"/>
    </row>
    <row r="8397" spans="1:11" x14ac:dyDescent="0.25">
      <c r="A8397" s="148"/>
      <c r="B8397" s="148"/>
      <c r="C8397" s="148"/>
      <c r="D8397" s="148"/>
      <c r="E8397" s="141"/>
      <c r="F8397" s="141"/>
      <c r="G8397" s="141"/>
      <c r="H8397" s="141"/>
      <c r="I8397" s="141"/>
      <c r="J8397" s="141"/>
      <c r="K8397" s="141"/>
    </row>
    <row r="8398" spans="1:11" x14ac:dyDescent="0.25">
      <c r="A8398" s="148"/>
      <c r="B8398" s="148"/>
      <c r="C8398" s="148"/>
      <c r="D8398" s="148"/>
      <c r="E8398" s="141"/>
      <c r="F8398" s="141"/>
      <c r="G8398" s="141"/>
      <c r="H8398" s="141"/>
      <c r="I8398" s="141"/>
      <c r="J8398" s="141"/>
      <c r="K8398" s="141"/>
    </row>
    <row r="8399" spans="1:11" x14ac:dyDescent="0.25">
      <c r="A8399" s="148"/>
      <c r="B8399" s="148"/>
      <c r="C8399" s="148"/>
      <c r="D8399" s="148"/>
      <c r="E8399" s="141"/>
      <c r="F8399" s="141"/>
      <c r="G8399" s="141"/>
      <c r="H8399" s="141"/>
      <c r="I8399" s="141"/>
      <c r="J8399" s="141"/>
      <c r="K8399" s="141"/>
    </row>
    <row r="8400" spans="1:11" x14ac:dyDescent="0.25">
      <c r="A8400" s="148"/>
      <c r="B8400" s="148"/>
      <c r="C8400" s="148"/>
      <c r="D8400" s="148"/>
      <c r="E8400" s="141"/>
      <c r="F8400" s="141"/>
      <c r="G8400" s="141"/>
      <c r="H8400" s="141"/>
      <c r="I8400" s="141"/>
      <c r="J8400" s="141"/>
      <c r="K8400" s="141"/>
    </row>
    <row r="8401" spans="1:11" x14ac:dyDescent="0.25">
      <c r="A8401" s="148"/>
      <c r="B8401" s="148"/>
      <c r="C8401" s="148"/>
      <c r="D8401" s="148"/>
      <c r="E8401" s="141"/>
      <c r="F8401" s="141"/>
      <c r="G8401" s="141"/>
      <c r="H8401" s="141"/>
      <c r="I8401" s="141"/>
      <c r="J8401" s="141"/>
      <c r="K8401" s="141"/>
    </row>
    <row r="8402" spans="1:11" x14ac:dyDescent="0.25">
      <c r="A8402" s="148"/>
      <c r="B8402" s="148"/>
      <c r="C8402" s="148"/>
      <c r="D8402" s="148"/>
      <c r="E8402" s="141"/>
      <c r="F8402" s="141"/>
      <c r="G8402" s="141"/>
      <c r="H8402" s="141"/>
      <c r="I8402" s="141"/>
      <c r="J8402" s="141"/>
      <c r="K8402" s="141"/>
    </row>
    <row r="8403" spans="1:11" x14ac:dyDescent="0.25">
      <c r="A8403" s="148"/>
      <c r="B8403" s="148"/>
      <c r="C8403" s="148"/>
      <c r="D8403" s="148"/>
      <c r="E8403" s="141"/>
      <c r="F8403" s="141"/>
      <c r="G8403" s="141"/>
      <c r="H8403" s="141"/>
      <c r="I8403" s="141"/>
      <c r="J8403" s="141"/>
      <c r="K8403" s="141"/>
    </row>
    <row r="8404" spans="1:11" x14ac:dyDescent="0.25">
      <c r="A8404" s="148"/>
      <c r="B8404" s="148"/>
      <c r="C8404" s="148"/>
      <c r="D8404" s="148"/>
      <c r="E8404" s="141"/>
      <c r="F8404" s="141"/>
      <c r="G8404" s="141"/>
      <c r="H8404" s="141"/>
      <c r="I8404" s="141"/>
      <c r="J8404" s="141"/>
      <c r="K8404" s="141"/>
    </row>
    <row r="8405" spans="1:11" x14ac:dyDescent="0.25">
      <c r="A8405" s="148"/>
      <c r="B8405" s="148"/>
      <c r="C8405" s="148"/>
      <c r="D8405" s="148"/>
      <c r="E8405" s="141"/>
      <c r="F8405" s="141"/>
      <c r="G8405" s="141"/>
      <c r="H8405" s="141"/>
      <c r="I8405" s="141"/>
      <c r="J8405" s="141"/>
      <c r="K8405" s="141"/>
    </row>
    <row r="8406" spans="1:11" x14ac:dyDescent="0.25">
      <c r="A8406" s="148"/>
      <c r="B8406" s="148"/>
      <c r="C8406" s="148"/>
      <c r="D8406" s="148"/>
      <c r="E8406" s="141"/>
      <c r="F8406" s="141"/>
      <c r="G8406" s="141"/>
      <c r="H8406" s="141"/>
      <c r="I8406" s="141"/>
      <c r="J8406" s="141"/>
      <c r="K8406" s="141"/>
    </row>
    <row r="8407" spans="1:11" x14ac:dyDescent="0.25">
      <c r="A8407" s="148"/>
      <c r="B8407" s="148"/>
      <c r="C8407" s="148"/>
      <c r="D8407" s="148"/>
      <c r="E8407" s="141"/>
      <c r="F8407" s="141"/>
      <c r="G8407" s="141"/>
      <c r="H8407" s="141"/>
      <c r="I8407" s="141"/>
      <c r="J8407" s="141"/>
      <c r="K8407" s="141"/>
    </row>
    <row r="8408" spans="1:11" x14ac:dyDescent="0.25">
      <c r="A8408" s="148"/>
      <c r="B8408" s="148"/>
      <c r="C8408" s="148"/>
      <c r="D8408" s="148"/>
      <c r="E8408" s="141"/>
      <c r="F8408" s="141"/>
      <c r="G8408" s="141"/>
      <c r="H8408" s="141"/>
      <c r="I8408" s="141"/>
      <c r="J8408" s="141"/>
      <c r="K8408" s="141"/>
    </row>
    <row r="8409" spans="1:11" x14ac:dyDescent="0.25">
      <c r="A8409" s="148"/>
      <c r="B8409" s="148"/>
      <c r="C8409" s="148"/>
      <c r="D8409" s="148"/>
      <c r="E8409" s="141"/>
      <c r="F8409" s="141"/>
      <c r="G8409" s="141"/>
      <c r="H8409" s="141"/>
      <c r="I8409" s="141"/>
      <c r="J8409" s="141"/>
      <c r="K8409" s="141"/>
    </row>
    <row r="8410" spans="1:11" x14ac:dyDescent="0.25">
      <c r="A8410" s="148"/>
      <c r="B8410" s="148"/>
      <c r="C8410" s="148"/>
      <c r="D8410" s="148"/>
      <c r="E8410" s="141"/>
      <c r="F8410" s="141"/>
      <c r="G8410" s="141"/>
      <c r="H8410" s="141"/>
      <c r="I8410" s="141"/>
      <c r="J8410" s="141"/>
      <c r="K8410" s="141"/>
    </row>
    <row r="8411" spans="1:11" x14ac:dyDescent="0.25">
      <c r="A8411" s="148"/>
      <c r="B8411" s="148"/>
      <c r="C8411" s="148"/>
      <c r="D8411" s="148"/>
      <c r="E8411" s="141"/>
      <c r="F8411" s="141"/>
      <c r="G8411" s="141"/>
      <c r="H8411" s="141"/>
      <c r="I8411" s="141"/>
      <c r="J8411" s="141"/>
      <c r="K8411" s="141"/>
    </row>
    <row r="8412" spans="1:11" x14ac:dyDescent="0.25">
      <c r="A8412" s="148"/>
      <c r="B8412" s="148"/>
      <c r="C8412" s="148"/>
      <c r="D8412" s="148"/>
      <c r="E8412" s="141"/>
      <c r="F8412" s="141"/>
      <c r="G8412" s="141"/>
      <c r="H8412" s="141"/>
      <c r="I8412" s="141"/>
      <c r="J8412" s="141"/>
      <c r="K8412" s="141"/>
    </row>
    <row r="8413" spans="1:11" x14ac:dyDescent="0.25">
      <c r="A8413" s="148"/>
      <c r="B8413" s="148"/>
      <c r="C8413" s="148"/>
      <c r="D8413" s="148"/>
      <c r="E8413" s="141"/>
      <c r="F8413" s="141"/>
      <c r="G8413" s="141"/>
      <c r="H8413" s="141"/>
      <c r="I8413" s="141"/>
      <c r="J8413" s="141"/>
      <c r="K8413" s="141"/>
    </row>
    <row r="8414" spans="1:11" x14ac:dyDescent="0.25">
      <c r="A8414" s="148"/>
      <c r="B8414" s="148"/>
      <c r="C8414" s="148"/>
      <c r="D8414" s="148"/>
      <c r="E8414" s="141"/>
      <c r="F8414" s="141"/>
      <c r="G8414" s="141"/>
      <c r="H8414" s="141"/>
      <c r="I8414" s="141"/>
      <c r="J8414" s="141"/>
      <c r="K8414" s="141"/>
    </row>
    <row r="8415" spans="1:11" x14ac:dyDescent="0.25">
      <c r="A8415" s="148"/>
      <c r="B8415" s="148"/>
      <c r="C8415" s="148"/>
      <c r="D8415" s="148"/>
      <c r="E8415" s="141"/>
      <c r="F8415" s="141"/>
      <c r="G8415" s="141"/>
      <c r="H8415" s="141"/>
      <c r="I8415" s="141"/>
      <c r="J8415" s="141"/>
      <c r="K8415" s="141"/>
    </row>
    <row r="8416" spans="1:11" x14ac:dyDescent="0.25">
      <c r="A8416" s="148"/>
      <c r="B8416" s="148"/>
      <c r="C8416" s="148"/>
      <c r="D8416" s="148"/>
      <c r="E8416" s="141"/>
      <c r="F8416" s="141"/>
      <c r="G8416" s="141"/>
      <c r="H8416" s="141"/>
      <c r="I8416" s="141"/>
      <c r="J8416" s="141"/>
      <c r="K8416" s="141"/>
    </row>
    <row r="8417" spans="1:11" x14ac:dyDescent="0.25">
      <c r="A8417" s="148"/>
      <c r="B8417" s="148"/>
      <c r="C8417" s="148"/>
      <c r="D8417" s="148"/>
      <c r="E8417" s="141"/>
      <c r="F8417" s="141"/>
      <c r="G8417" s="141"/>
      <c r="H8417" s="141"/>
      <c r="I8417" s="141"/>
      <c r="J8417" s="141"/>
      <c r="K8417" s="141"/>
    </row>
    <row r="8418" spans="1:11" x14ac:dyDescent="0.25">
      <c r="A8418" s="148"/>
      <c r="B8418" s="148"/>
      <c r="C8418" s="148"/>
      <c r="D8418" s="148"/>
      <c r="E8418" s="141"/>
      <c r="F8418" s="141"/>
      <c r="G8418" s="141"/>
      <c r="H8418" s="141"/>
      <c r="I8418" s="141"/>
      <c r="J8418" s="141"/>
      <c r="K8418" s="141"/>
    </row>
    <row r="8419" spans="1:11" x14ac:dyDescent="0.25">
      <c r="A8419" s="148"/>
      <c r="B8419" s="148"/>
      <c r="C8419" s="148"/>
      <c r="D8419" s="148"/>
      <c r="E8419" s="141"/>
      <c r="F8419" s="141"/>
      <c r="G8419" s="141"/>
      <c r="H8419" s="141"/>
      <c r="I8419" s="141"/>
      <c r="J8419" s="141"/>
      <c r="K8419" s="141"/>
    </row>
    <row r="8420" spans="1:11" x14ac:dyDescent="0.25">
      <c r="A8420" s="148"/>
      <c r="B8420" s="148"/>
      <c r="C8420" s="148"/>
      <c r="D8420" s="148"/>
      <c r="E8420" s="141"/>
      <c r="F8420" s="141"/>
      <c r="G8420" s="141"/>
      <c r="H8420" s="141"/>
      <c r="I8420" s="141"/>
      <c r="J8420" s="141"/>
      <c r="K8420" s="141"/>
    </row>
    <row r="8421" spans="1:11" x14ac:dyDescent="0.25">
      <c r="A8421" s="148"/>
      <c r="B8421" s="148"/>
      <c r="C8421" s="148"/>
      <c r="D8421" s="148"/>
      <c r="E8421" s="141"/>
      <c r="F8421" s="141"/>
      <c r="G8421" s="141"/>
      <c r="H8421" s="141"/>
      <c r="I8421" s="141"/>
      <c r="J8421" s="141"/>
      <c r="K8421" s="141"/>
    </row>
    <row r="8422" spans="1:11" x14ac:dyDescent="0.25">
      <c r="A8422" s="148"/>
      <c r="B8422" s="148"/>
      <c r="C8422" s="148"/>
      <c r="D8422" s="148"/>
      <c r="E8422" s="141"/>
      <c r="F8422" s="141"/>
      <c r="G8422" s="141"/>
      <c r="H8422" s="141"/>
      <c r="I8422" s="141"/>
      <c r="J8422" s="141"/>
      <c r="K8422" s="141"/>
    </row>
    <row r="8423" spans="1:11" x14ac:dyDescent="0.25">
      <c r="A8423" s="148"/>
      <c r="B8423" s="148"/>
      <c r="C8423" s="148"/>
      <c r="D8423" s="148"/>
      <c r="E8423" s="141"/>
      <c r="F8423" s="141"/>
      <c r="G8423" s="141"/>
      <c r="H8423" s="141"/>
      <c r="I8423" s="141"/>
      <c r="J8423" s="141"/>
      <c r="K8423" s="141"/>
    </row>
    <row r="8424" spans="1:11" x14ac:dyDescent="0.25">
      <c r="A8424" s="148"/>
      <c r="B8424" s="148"/>
      <c r="C8424" s="148"/>
      <c r="D8424" s="148"/>
      <c r="E8424" s="141"/>
      <c r="F8424" s="141"/>
      <c r="G8424" s="141"/>
      <c r="H8424" s="141"/>
      <c r="I8424" s="141"/>
      <c r="J8424" s="141"/>
      <c r="K8424" s="141"/>
    </row>
    <row r="8425" spans="1:11" x14ac:dyDescent="0.25">
      <c r="A8425" s="148"/>
      <c r="B8425" s="148"/>
      <c r="C8425" s="148"/>
      <c r="D8425" s="148"/>
      <c r="E8425" s="141"/>
      <c r="F8425" s="141"/>
      <c r="G8425" s="141"/>
      <c r="H8425" s="141"/>
      <c r="I8425" s="141"/>
      <c r="J8425" s="141"/>
      <c r="K8425" s="141"/>
    </row>
    <row r="8426" spans="1:11" x14ac:dyDescent="0.25">
      <c r="A8426" s="148"/>
      <c r="B8426" s="148"/>
      <c r="C8426" s="148"/>
      <c r="D8426" s="148"/>
      <c r="E8426" s="141"/>
      <c r="F8426" s="141"/>
      <c r="G8426" s="141"/>
      <c r="H8426" s="141"/>
      <c r="I8426" s="141"/>
      <c r="J8426" s="141"/>
      <c r="K8426" s="141"/>
    </row>
    <row r="8427" spans="1:11" x14ac:dyDescent="0.25">
      <c r="A8427" s="148"/>
      <c r="B8427" s="148"/>
      <c r="C8427" s="148"/>
      <c r="D8427" s="148"/>
      <c r="E8427" s="141"/>
      <c r="F8427" s="141"/>
      <c r="G8427" s="141"/>
      <c r="H8427" s="141"/>
      <c r="I8427" s="141"/>
      <c r="J8427" s="141"/>
      <c r="K8427" s="141"/>
    </row>
    <row r="8428" spans="1:11" x14ac:dyDescent="0.25">
      <c r="A8428" s="148"/>
      <c r="B8428" s="148"/>
      <c r="C8428" s="148"/>
      <c r="D8428" s="148"/>
      <c r="E8428" s="141"/>
      <c r="F8428" s="141"/>
      <c r="G8428" s="141"/>
      <c r="H8428" s="141"/>
      <c r="I8428" s="141"/>
      <c r="J8428" s="141"/>
      <c r="K8428" s="141"/>
    </row>
    <row r="8429" spans="1:11" x14ac:dyDescent="0.25">
      <c r="A8429" s="148"/>
      <c r="B8429" s="148"/>
      <c r="C8429" s="148"/>
      <c r="D8429" s="148"/>
      <c r="E8429" s="141"/>
      <c r="F8429" s="141"/>
      <c r="G8429" s="141"/>
      <c r="H8429" s="141"/>
      <c r="I8429" s="141"/>
      <c r="J8429" s="141"/>
      <c r="K8429" s="141"/>
    </row>
    <row r="8430" spans="1:11" x14ac:dyDescent="0.25">
      <c r="A8430" s="148"/>
      <c r="B8430" s="148"/>
      <c r="C8430" s="148"/>
      <c r="D8430" s="148"/>
      <c r="E8430" s="141"/>
      <c r="F8430" s="141"/>
      <c r="G8430" s="141"/>
      <c r="H8430" s="141"/>
      <c r="I8430" s="141"/>
      <c r="J8430" s="141"/>
      <c r="K8430" s="141"/>
    </row>
    <row r="8431" spans="1:11" x14ac:dyDescent="0.25">
      <c r="A8431" s="148"/>
      <c r="B8431" s="148"/>
      <c r="C8431" s="148"/>
      <c r="D8431" s="148"/>
      <c r="E8431" s="141"/>
      <c r="F8431" s="141"/>
      <c r="G8431" s="141"/>
      <c r="H8431" s="141"/>
      <c r="I8431" s="141"/>
      <c r="J8431" s="141"/>
      <c r="K8431" s="141"/>
    </row>
    <row r="8432" spans="1:11" x14ac:dyDescent="0.25">
      <c r="A8432" s="148"/>
      <c r="B8432" s="148"/>
      <c r="C8432" s="148"/>
      <c r="D8432" s="148"/>
      <c r="E8432" s="141"/>
      <c r="F8432" s="141"/>
      <c r="G8432" s="141"/>
      <c r="H8432" s="141"/>
      <c r="I8432" s="141"/>
      <c r="J8432" s="141"/>
      <c r="K8432" s="141"/>
    </row>
    <row r="8433" spans="1:11" x14ac:dyDescent="0.25">
      <c r="A8433" s="148"/>
      <c r="B8433" s="148"/>
      <c r="C8433" s="148"/>
      <c r="D8433" s="148"/>
      <c r="E8433" s="141"/>
      <c r="F8433" s="141"/>
      <c r="G8433" s="141"/>
      <c r="H8433" s="141"/>
      <c r="I8433" s="141"/>
      <c r="J8433" s="141"/>
      <c r="K8433" s="141"/>
    </row>
    <row r="8434" spans="1:11" x14ac:dyDescent="0.25">
      <c r="A8434" s="148"/>
      <c r="B8434" s="148"/>
      <c r="C8434" s="148"/>
      <c r="D8434" s="148"/>
      <c r="E8434" s="141"/>
      <c r="F8434" s="141"/>
      <c r="G8434" s="141"/>
      <c r="H8434" s="141"/>
      <c r="I8434" s="141"/>
      <c r="J8434" s="141"/>
      <c r="K8434" s="141"/>
    </row>
    <row r="8435" spans="1:11" x14ac:dyDescent="0.25">
      <c r="A8435" s="148"/>
      <c r="B8435" s="148"/>
      <c r="C8435" s="148"/>
      <c r="D8435" s="148"/>
      <c r="E8435" s="141"/>
      <c r="F8435" s="141"/>
      <c r="G8435" s="141"/>
      <c r="H8435" s="141"/>
      <c r="I8435" s="141"/>
      <c r="J8435" s="141"/>
      <c r="K8435" s="141"/>
    </row>
    <row r="8436" spans="1:11" x14ac:dyDescent="0.25">
      <c r="A8436" s="148"/>
      <c r="B8436" s="148"/>
      <c r="C8436" s="148"/>
      <c r="D8436" s="148"/>
      <c r="E8436" s="141"/>
      <c r="F8436" s="141"/>
      <c r="G8436" s="141"/>
      <c r="H8436" s="141"/>
      <c r="I8436" s="141"/>
      <c r="J8436" s="141"/>
      <c r="K8436" s="141"/>
    </row>
    <row r="8437" spans="1:11" x14ac:dyDescent="0.25">
      <c r="A8437" s="148"/>
      <c r="B8437" s="148"/>
      <c r="C8437" s="148"/>
      <c r="D8437" s="148"/>
      <c r="E8437" s="141"/>
      <c r="F8437" s="141"/>
      <c r="G8437" s="141"/>
      <c r="H8437" s="141"/>
      <c r="I8437" s="141"/>
      <c r="J8437" s="141"/>
      <c r="K8437" s="141"/>
    </row>
    <row r="8438" spans="1:11" x14ac:dyDescent="0.25">
      <c r="A8438" s="148"/>
      <c r="B8438" s="148"/>
      <c r="C8438" s="148"/>
      <c r="D8438" s="148"/>
      <c r="E8438" s="141"/>
      <c r="F8438" s="141"/>
      <c r="G8438" s="141"/>
      <c r="H8438" s="141"/>
      <c r="I8438" s="141"/>
      <c r="J8438" s="141"/>
      <c r="K8438" s="141"/>
    </row>
    <row r="8439" spans="1:11" x14ac:dyDescent="0.25">
      <c r="A8439" s="148"/>
      <c r="B8439" s="148"/>
      <c r="C8439" s="148"/>
      <c r="D8439" s="148"/>
      <c r="E8439" s="141"/>
      <c r="F8439" s="141"/>
      <c r="G8439" s="141"/>
      <c r="H8439" s="141"/>
      <c r="I8439" s="141"/>
      <c r="J8439" s="141"/>
      <c r="K8439" s="141"/>
    </row>
    <row r="8440" spans="1:11" x14ac:dyDescent="0.25">
      <c r="A8440" s="148"/>
      <c r="B8440" s="148"/>
      <c r="C8440" s="148"/>
      <c r="D8440" s="148"/>
      <c r="E8440" s="141"/>
      <c r="F8440" s="141"/>
      <c r="G8440" s="141"/>
      <c r="H8440" s="141"/>
      <c r="I8440" s="141"/>
      <c r="J8440" s="141"/>
      <c r="K8440" s="141"/>
    </row>
    <row r="8441" spans="1:11" x14ac:dyDescent="0.25">
      <c r="A8441" s="148"/>
      <c r="B8441" s="148"/>
      <c r="C8441" s="148"/>
      <c r="D8441" s="148"/>
      <c r="E8441" s="141"/>
      <c r="F8441" s="141"/>
      <c r="G8441" s="141"/>
      <c r="H8441" s="141"/>
      <c r="I8441" s="141"/>
      <c r="J8441" s="141"/>
      <c r="K8441" s="141"/>
    </row>
    <row r="8442" spans="1:11" x14ac:dyDescent="0.25">
      <c r="A8442" s="148"/>
      <c r="B8442" s="148"/>
      <c r="C8442" s="148"/>
      <c r="D8442" s="148"/>
      <c r="E8442" s="141"/>
      <c r="F8442" s="141"/>
      <c r="G8442" s="141"/>
      <c r="H8442" s="141"/>
      <c r="I8442" s="141"/>
      <c r="J8442" s="141"/>
      <c r="K8442" s="141"/>
    </row>
    <row r="8443" spans="1:11" x14ac:dyDescent="0.25">
      <c r="A8443" s="148"/>
      <c r="B8443" s="148"/>
      <c r="C8443" s="148"/>
      <c r="D8443" s="148"/>
      <c r="E8443" s="141"/>
      <c r="F8443" s="141"/>
      <c r="G8443" s="141"/>
      <c r="H8443" s="141"/>
      <c r="I8443" s="141"/>
      <c r="J8443" s="141"/>
      <c r="K8443" s="141"/>
    </row>
    <row r="8444" spans="1:11" x14ac:dyDescent="0.25">
      <c r="A8444" s="148"/>
      <c r="B8444" s="148"/>
      <c r="C8444" s="148"/>
      <c r="D8444" s="148"/>
      <c r="E8444" s="141"/>
      <c r="F8444" s="141"/>
      <c r="G8444" s="141"/>
      <c r="H8444" s="141"/>
      <c r="I8444" s="141"/>
      <c r="J8444" s="141"/>
      <c r="K8444" s="141"/>
    </row>
    <row r="8445" spans="1:11" x14ac:dyDescent="0.25">
      <c r="A8445" s="148"/>
      <c r="B8445" s="148"/>
      <c r="C8445" s="148"/>
      <c r="D8445" s="148"/>
      <c r="E8445" s="141"/>
      <c r="F8445" s="141"/>
      <c r="G8445" s="141"/>
      <c r="H8445" s="141"/>
      <c r="I8445" s="141"/>
      <c r="J8445" s="141"/>
      <c r="K8445" s="141"/>
    </row>
    <row r="8446" spans="1:11" x14ac:dyDescent="0.25">
      <c r="A8446" s="148"/>
      <c r="B8446" s="148"/>
      <c r="C8446" s="148"/>
      <c r="D8446" s="148"/>
      <c r="E8446" s="141"/>
      <c r="F8446" s="141"/>
      <c r="G8446" s="141"/>
      <c r="H8446" s="141"/>
      <c r="I8446" s="141"/>
      <c r="J8446" s="141"/>
      <c r="K8446" s="141"/>
    </row>
    <row r="8447" spans="1:11" x14ac:dyDescent="0.25">
      <c r="A8447" s="148"/>
      <c r="B8447" s="148"/>
      <c r="C8447" s="148"/>
      <c r="D8447" s="148"/>
      <c r="E8447" s="141"/>
      <c r="F8447" s="141"/>
      <c r="G8447" s="141"/>
      <c r="H8447" s="141"/>
      <c r="I8447" s="141"/>
      <c r="J8447" s="141"/>
      <c r="K8447" s="141"/>
    </row>
    <row r="8448" spans="1:11" x14ac:dyDescent="0.25">
      <c r="A8448" s="148"/>
      <c r="B8448" s="148"/>
      <c r="C8448" s="148"/>
      <c r="D8448" s="148"/>
      <c r="E8448" s="141"/>
      <c r="F8448" s="141"/>
      <c r="G8448" s="141"/>
      <c r="H8448" s="141"/>
      <c r="I8448" s="141"/>
      <c r="J8448" s="141"/>
      <c r="K8448" s="141"/>
    </row>
    <row r="8449" spans="1:11" x14ac:dyDescent="0.25">
      <c r="A8449" s="148"/>
      <c r="B8449" s="148"/>
      <c r="C8449" s="148"/>
      <c r="D8449" s="148"/>
      <c r="E8449" s="141"/>
      <c r="F8449" s="141"/>
      <c r="G8449" s="141"/>
      <c r="H8449" s="141"/>
      <c r="I8449" s="141"/>
      <c r="J8449" s="141"/>
      <c r="K8449" s="141"/>
    </row>
    <row r="8450" spans="1:11" x14ac:dyDescent="0.25">
      <c r="A8450" s="148"/>
      <c r="B8450" s="148"/>
      <c r="C8450" s="148"/>
      <c r="D8450" s="148"/>
      <c r="E8450" s="141"/>
      <c r="F8450" s="141"/>
      <c r="G8450" s="141"/>
      <c r="H8450" s="141"/>
      <c r="I8450" s="141"/>
      <c r="J8450" s="141"/>
      <c r="K8450" s="141"/>
    </row>
    <row r="8451" spans="1:11" x14ac:dyDescent="0.25">
      <c r="A8451" s="148"/>
      <c r="B8451" s="148"/>
      <c r="C8451" s="148"/>
      <c r="D8451" s="148"/>
      <c r="E8451" s="141"/>
      <c r="F8451" s="141"/>
      <c r="G8451" s="141"/>
      <c r="H8451" s="141"/>
      <c r="I8451" s="141"/>
      <c r="J8451" s="141"/>
      <c r="K8451" s="141"/>
    </row>
    <row r="8452" spans="1:11" x14ac:dyDescent="0.25">
      <c r="A8452" s="148"/>
      <c r="B8452" s="148"/>
      <c r="C8452" s="148"/>
      <c r="D8452" s="148"/>
      <c r="E8452" s="141"/>
      <c r="F8452" s="141"/>
      <c r="G8452" s="141"/>
      <c r="H8452" s="141"/>
      <c r="I8452" s="141"/>
      <c r="J8452" s="141"/>
      <c r="K8452" s="141"/>
    </row>
    <row r="8453" spans="1:11" x14ac:dyDescent="0.25">
      <c r="A8453" s="148"/>
      <c r="B8453" s="148"/>
      <c r="C8453" s="148"/>
      <c r="D8453" s="148"/>
      <c r="E8453" s="141"/>
      <c r="F8453" s="141"/>
      <c r="G8453" s="141"/>
      <c r="H8453" s="141"/>
      <c r="I8453" s="141"/>
      <c r="J8453" s="141"/>
      <c r="K8453" s="141"/>
    </row>
    <row r="8454" spans="1:11" x14ac:dyDescent="0.25">
      <c r="A8454" s="148"/>
      <c r="B8454" s="148"/>
      <c r="C8454" s="148"/>
      <c r="D8454" s="148"/>
      <c r="E8454" s="141"/>
      <c r="F8454" s="141"/>
      <c r="G8454" s="141"/>
      <c r="H8454" s="141"/>
      <c r="I8454" s="141"/>
      <c r="J8454" s="141"/>
      <c r="K8454" s="141"/>
    </row>
    <row r="8455" spans="1:11" x14ac:dyDescent="0.25">
      <c r="A8455" s="148"/>
      <c r="B8455" s="148"/>
      <c r="C8455" s="148"/>
      <c r="D8455" s="148"/>
      <c r="E8455" s="141"/>
      <c r="F8455" s="141"/>
      <c r="G8455" s="141"/>
      <c r="H8455" s="141"/>
      <c r="I8455" s="141"/>
      <c r="J8455" s="141"/>
      <c r="K8455" s="141"/>
    </row>
    <row r="8456" spans="1:11" x14ac:dyDescent="0.25">
      <c r="A8456" s="148"/>
      <c r="B8456" s="148"/>
      <c r="C8456" s="148"/>
      <c r="D8456" s="148"/>
      <c r="E8456" s="141"/>
      <c r="F8456" s="141"/>
      <c r="G8456" s="141"/>
      <c r="H8456" s="141"/>
      <c r="I8456" s="141"/>
      <c r="J8456" s="141"/>
      <c r="K8456" s="141"/>
    </row>
    <row r="8457" spans="1:11" x14ac:dyDescent="0.25">
      <c r="A8457" s="148"/>
      <c r="B8457" s="148"/>
      <c r="C8457" s="148"/>
      <c r="D8457" s="148"/>
      <c r="E8457" s="141"/>
      <c r="F8457" s="141"/>
      <c r="G8457" s="141"/>
      <c r="H8457" s="141"/>
      <c r="I8457" s="141"/>
      <c r="J8457" s="141"/>
      <c r="K8457" s="141"/>
    </row>
    <row r="8458" spans="1:11" x14ac:dyDescent="0.25">
      <c r="A8458" s="148"/>
      <c r="B8458" s="148"/>
      <c r="C8458" s="148"/>
      <c r="D8458" s="148"/>
      <c r="E8458" s="141"/>
      <c r="F8458" s="141"/>
      <c r="G8458" s="141"/>
      <c r="H8458" s="141"/>
      <c r="I8458" s="141"/>
      <c r="J8458" s="141"/>
      <c r="K8458" s="141"/>
    </row>
    <row r="8459" spans="1:11" x14ac:dyDescent="0.25">
      <c r="A8459" s="148"/>
      <c r="B8459" s="148"/>
      <c r="C8459" s="148"/>
      <c r="D8459" s="148"/>
      <c r="E8459" s="141"/>
      <c r="F8459" s="141"/>
      <c r="G8459" s="141"/>
      <c r="H8459" s="141"/>
      <c r="I8459" s="141"/>
      <c r="J8459" s="141"/>
      <c r="K8459" s="141"/>
    </row>
    <row r="8460" spans="1:11" x14ac:dyDescent="0.25">
      <c r="A8460" s="148"/>
      <c r="B8460" s="148"/>
      <c r="C8460" s="148"/>
      <c r="D8460" s="148"/>
      <c r="E8460" s="141"/>
      <c r="F8460" s="141"/>
      <c r="G8460" s="141"/>
      <c r="H8460" s="141"/>
      <c r="I8460" s="141"/>
      <c r="J8460" s="141"/>
      <c r="K8460" s="141"/>
    </row>
    <row r="8461" spans="1:11" x14ac:dyDescent="0.25">
      <c r="A8461" s="148"/>
      <c r="B8461" s="148"/>
      <c r="C8461" s="148"/>
      <c r="D8461" s="148"/>
      <c r="E8461" s="141"/>
      <c r="F8461" s="141"/>
      <c r="G8461" s="141"/>
      <c r="H8461" s="141"/>
      <c r="I8461" s="141"/>
      <c r="J8461" s="141"/>
      <c r="K8461" s="141"/>
    </row>
    <row r="8462" spans="1:11" x14ac:dyDescent="0.25">
      <c r="A8462" s="148"/>
      <c r="B8462" s="148"/>
      <c r="C8462" s="148"/>
      <c r="D8462" s="148"/>
      <c r="E8462" s="141"/>
      <c r="F8462" s="141"/>
      <c r="G8462" s="141"/>
      <c r="H8462" s="141"/>
      <c r="I8462" s="141"/>
      <c r="J8462" s="141"/>
      <c r="K8462" s="141"/>
    </row>
    <row r="8463" spans="1:11" x14ac:dyDescent="0.25">
      <c r="A8463" s="148"/>
      <c r="B8463" s="148"/>
      <c r="C8463" s="148"/>
      <c r="D8463" s="148"/>
      <c r="E8463" s="141"/>
      <c r="F8463" s="141"/>
      <c r="G8463" s="141"/>
      <c r="H8463" s="141"/>
      <c r="I8463" s="141"/>
      <c r="J8463" s="141"/>
      <c r="K8463" s="141"/>
    </row>
    <row r="8464" spans="1:11" x14ac:dyDescent="0.25">
      <c r="A8464" s="148"/>
      <c r="B8464" s="148"/>
      <c r="C8464" s="148"/>
      <c r="D8464" s="148"/>
      <c r="E8464" s="141"/>
      <c r="F8464" s="141"/>
      <c r="G8464" s="141"/>
      <c r="H8464" s="141"/>
      <c r="I8464" s="141"/>
      <c r="J8464" s="141"/>
      <c r="K8464" s="141"/>
    </row>
    <row r="8465" spans="1:11" x14ac:dyDescent="0.25">
      <c r="A8465" s="148"/>
      <c r="B8465" s="148"/>
      <c r="C8465" s="148"/>
      <c r="D8465" s="148"/>
      <c r="E8465" s="141"/>
      <c r="F8465" s="141"/>
      <c r="G8465" s="141"/>
      <c r="H8465" s="141"/>
      <c r="I8465" s="141"/>
      <c r="J8465" s="141"/>
      <c r="K8465" s="141"/>
    </row>
    <row r="8466" spans="1:11" x14ac:dyDescent="0.25">
      <c r="A8466" s="148"/>
      <c r="B8466" s="148"/>
      <c r="C8466" s="148"/>
      <c r="D8466" s="148"/>
      <c r="E8466" s="141"/>
      <c r="F8466" s="141"/>
      <c r="G8466" s="141"/>
      <c r="H8466" s="141"/>
      <c r="I8466" s="141"/>
      <c r="J8466" s="141"/>
      <c r="K8466" s="141"/>
    </row>
    <row r="8467" spans="1:11" x14ac:dyDescent="0.25">
      <c r="A8467" s="148"/>
      <c r="B8467" s="148"/>
      <c r="C8467" s="148"/>
      <c r="D8467" s="148"/>
      <c r="E8467" s="141"/>
      <c r="F8467" s="141"/>
      <c r="G8467" s="141"/>
      <c r="H8467" s="141"/>
      <c r="I8467" s="141"/>
      <c r="J8467" s="141"/>
      <c r="K8467" s="141"/>
    </row>
    <row r="8468" spans="1:11" x14ac:dyDescent="0.25">
      <c r="A8468" s="148"/>
      <c r="B8468" s="148"/>
      <c r="C8468" s="148"/>
      <c r="D8468" s="148"/>
      <c r="E8468" s="141"/>
      <c r="F8468" s="141"/>
      <c r="G8468" s="141"/>
      <c r="H8468" s="141"/>
      <c r="I8468" s="141"/>
      <c r="J8468" s="141"/>
      <c r="K8468" s="141"/>
    </row>
    <row r="8469" spans="1:11" x14ac:dyDescent="0.25">
      <c r="A8469" s="148"/>
      <c r="B8469" s="148"/>
      <c r="C8469" s="148"/>
      <c r="D8469" s="148"/>
      <c r="E8469" s="141"/>
      <c r="F8469" s="141"/>
      <c r="G8469" s="141"/>
      <c r="H8469" s="141"/>
      <c r="I8469" s="141"/>
      <c r="J8469" s="141"/>
      <c r="K8469" s="141"/>
    </row>
    <row r="8470" spans="1:11" x14ac:dyDescent="0.25">
      <c r="A8470" s="148"/>
      <c r="B8470" s="148"/>
      <c r="C8470" s="148"/>
      <c r="D8470" s="148"/>
      <c r="E8470" s="141"/>
      <c r="F8470" s="141"/>
      <c r="G8470" s="141"/>
      <c r="H8470" s="141"/>
      <c r="I8470" s="141"/>
      <c r="J8470" s="141"/>
      <c r="K8470" s="141"/>
    </row>
    <row r="8471" spans="1:11" x14ac:dyDescent="0.25">
      <c r="A8471" s="148"/>
      <c r="B8471" s="148"/>
      <c r="C8471" s="148"/>
      <c r="D8471" s="148"/>
      <c r="E8471" s="141"/>
      <c r="F8471" s="141"/>
      <c r="G8471" s="141"/>
      <c r="H8471" s="141"/>
      <c r="I8471" s="141"/>
      <c r="J8471" s="141"/>
      <c r="K8471" s="141"/>
    </row>
    <row r="8472" spans="1:11" x14ac:dyDescent="0.25">
      <c r="A8472" s="148"/>
      <c r="B8472" s="148"/>
      <c r="C8472" s="148"/>
      <c r="D8472" s="148"/>
      <c r="E8472" s="141"/>
      <c r="F8472" s="141"/>
      <c r="G8472" s="141"/>
      <c r="H8472" s="141"/>
      <c r="I8472" s="141"/>
      <c r="J8472" s="141"/>
      <c r="K8472" s="141"/>
    </row>
    <row r="8473" spans="1:11" x14ac:dyDescent="0.25">
      <c r="A8473" s="148"/>
      <c r="B8473" s="148"/>
      <c r="C8473" s="148"/>
      <c r="D8473" s="148"/>
      <c r="E8473" s="141"/>
      <c r="F8473" s="141"/>
      <c r="G8473" s="141"/>
      <c r="H8473" s="141"/>
      <c r="I8473" s="141"/>
      <c r="J8473" s="141"/>
      <c r="K8473" s="141"/>
    </row>
    <row r="8474" spans="1:11" x14ac:dyDescent="0.25">
      <c r="A8474" s="148"/>
      <c r="B8474" s="148"/>
      <c r="C8474" s="148"/>
      <c r="D8474" s="148"/>
      <c r="E8474" s="141"/>
      <c r="F8474" s="141"/>
      <c r="G8474" s="141"/>
      <c r="H8474" s="141"/>
      <c r="I8474" s="141"/>
      <c r="J8474" s="141"/>
      <c r="K8474" s="141"/>
    </row>
    <row r="8475" spans="1:11" x14ac:dyDescent="0.25">
      <c r="A8475" s="148"/>
      <c r="B8475" s="148"/>
      <c r="C8475" s="148"/>
      <c r="D8475" s="148"/>
      <c r="E8475" s="141"/>
      <c r="F8475" s="141"/>
      <c r="G8475" s="141"/>
      <c r="H8475" s="141"/>
      <c r="I8475" s="141"/>
      <c r="J8475" s="141"/>
      <c r="K8475" s="141"/>
    </row>
    <row r="8476" spans="1:11" x14ac:dyDescent="0.25">
      <c r="A8476" s="148"/>
      <c r="B8476" s="148"/>
      <c r="C8476" s="148"/>
      <c r="D8476" s="148"/>
      <c r="E8476" s="141"/>
      <c r="F8476" s="141"/>
      <c r="G8476" s="141"/>
      <c r="H8476" s="141"/>
      <c r="I8476" s="141"/>
      <c r="J8476" s="141"/>
      <c r="K8476" s="141"/>
    </row>
    <row r="8477" spans="1:11" x14ac:dyDescent="0.25">
      <c r="A8477" s="148"/>
      <c r="B8477" s="148"/>
      <c r="C8477" s="148"/>
      <c r="D8477" s="148"/>
      <c r="E8477" s="141"/>
      <c r="F8477" s="141"/>
      <c r="G8477" s="141"/>
      <c r="H8477" s="141"/>
      <c r="I8477" s="141"/>
      <c r="J8477" s="141"/>
      <c r="K8477" s="141"/>
    </row>
    <row r="8478" spans="1:11" x14ac:dyDescent="0.25">
      <c r="A8478" s="148"/>
      <c r="B8478" s="148"/>
      <c r="C8478" s="148"/>
      <c r="D8478" s="148"/>
      <c r="E8478" s="141"/>
      <c r="F8478" s="141"/>
      <c r="G8478" s="141"/>
      <c r="H8478" s="141"/>
      <c r="I8478" s="141"/>
      <c r="J8478" s="141"/>
      <c r="K8478" s="141"/>
    </row>
    <row r="8479" spans="1:11" x14ac:dyDescent="0.25">
      <c r="A8479" s="148"/>
      <c r="B8479" s="148"/>
      <c r="C8479" s="148"/>
      <c r="D8479" s="148"/>
      <c r="E8479" s="141"/>
      <c r="F8479" s="141"/>
      <c r="G8479" s="141"/>
      <c r="H8479" s="141"/>
      <c r="I8479" s="141"/>
      <c r="J8479" s="141"/>
      <c r="K8479" s="141"/>
    </row>
    <row r="8480" spans="1:11" x14ac:dyDescent="0.25">
      <c r="A8480" s="148"/>
      <c r="B8480" s="148"/>
      <c r="C8480" s="148"/>
      <c r="D8480" s="148"/>
      <c r="E8480" s="141"/>
      <c r="F8480" s="141"/>
      <c r="G8480" s="141"/>
      <c r="H8480" s="141"/>
      <c r="I8480" s="141"/>
      <c r="J8480" s="141"/>
      <c r="K8480" s="141"/>
    </row>
    <row r="8481" spans="1:11" x14ac:dyDescent="0.25">
      <c r="A8481" s="148"/>
      <c r="B8481" s="148"/>
      <c r="C8481" s="148"/>
      <c r="D8481" s="148"/>
      <c r="E8481" s="141"/>
      <c r="F8481" s="141"/>
      <c r="G8481" s="141"/>
      <c r="H8481" s="141"/>
      <c r="I8481" s="141"/>
      <c r="J8481" s="141"/>
      <c r="K8481" s="141"/>
    </row>
    <row r="8482" spans="1:11" x14ac:dyDescent="0.25">
      <c r="A8482" s="148"/>
      <c r="B8482" s="148"/>
      <c r="C8482" s="148"/>
      <c r="D8482" s="148"/>
      <c r="E8482" s="141"/>
      <c r="F8482" s="141"/>
      <c r="G8482" s="141"/>
      <c r="H8482" s="141"/>
      <c r="I8482" s="141"/>
      <c r="J8482" s="141"/>
      <c r="K8482" s="141"/>
    </row>
    <row r="8483" spans="1:11" x14ac:dyDescent="0.25">
      <c r="A8483" s="148"/>
      <c r="B8483" s="148"/>
      <c r="C8483" s="148"/>
      <c r="D8483" s="148"/>
      <c r="E8483" s="141"/>
      <c r="F8483" s="141"/>
      <c r="G8483" s="141"/>
      <c r="H8483" s="141"/>
      <c r="I8483" s="141"/>
      <c r="J8483" s="141"/>
      <c r="K8483" s="141"/>
    </row>
    <row r="8484" spans="1:11" x14ac:dyDescent="0.25">
      <c r="A8484" s="148"/>
      <c r="B8484" s="148"/>
      <c r="C8484" s="148"/>
      <c r="D8484" s="148"/>
      <c r="E8484" s="141"/>
      <c r="F8484" s="141"/>
      <c r="G8484" s="141"/>
      <c r="H8484" s="141"/>
      <c r="I8484" s="141"/>
      <c r="J8484" s="141"/>
      <c r="K8484" s="141"/>
    </row>
    <row r="8485" spans="1:11" x14ac:dyDescent="0.25">
      <c r="A8485" s="148"/>
      <c r="B8485" s="148"/>
      <c r="C8485" s="148"/>
      <c r="D8485" s="148"/>
      <c r="E8485" s="141"/>
      <c r="F8485" s="141"/>
      <c r="G8485" s="141"/>
      <c r="H8485" s="141"/>
      <c r="I8485" s="141"/>
      <c r="J8485" s="141"/>
      <c r="K8485" s="141"/>
    </row>
    <row r="8486" spans="1:11" x14ac:dyDescent="0.25">
      <c r="A8486" s="148"/>
      <c r="B8486" s="148"/>
      <c r="C8486" s="148"/>
      <c r="D8486" s="148"/>
      <c r="E8486" s="141"/>
      <c r="F8486" s="141"/>
      <c r="G8486" s="141"/>
      <c r="H8486" s="141"/>
      <c r="I8486" s="141"/>
      <c r="J8486" s="141"/>
      <c r="K8486" s="141"/>
    </row>
    <row r="8487" spans="1:11" x14ac:dyDescent="0.25">
      <c r="A8487" s="148"/>
      <c r="B8487" s="148"/>
      <c r="C8487" s="148"/>
      <c r="D8487" s="148"/>
      <c r="E8487" s="141"/>
      <c r="F8487" s="141"/>
      <c r="G8487" s="141"/>
      <c r="H8487" s="141"/>
      <c r="I8487" s="141"/>
      <c r="J8487" s="141"/>
      <c r="K8487" s="141"/>
    </row>
    <row r="8488" spans="1:11" x14ac:dyDescent="0.25">
      <c r="A8488" s="148"/>
      <c r="B8488" s="148"/>
      <c r="C8488" s="148"/>
      <c r="D8488" s="148"/>
      <c r="E8488" s="141"/>
      <c r="F8488" s="141"/>
      <c r="G8488" s="141"/>
      <c r="H8488" s="141"/>
      <c r="I8488" s="141"/>
      <c r="J8488" s="141"/>
      <c r="K8488" s="141"/>
    </row>
    <row r="8489" spans="1:11" x14ac:dyDescent="0.25">
      <c r="A8489" s="148"/>
      <c r="B8489" s="148"/>
      <c r="C8489" s="148"/>
      <c r="D8489" s="148"/>
      <c r="E8489" s="141"/>
      <c r="F8489" s="141"/>
      <c r="G8489" s="141"/>
      <c r="H8489" s="141"/>
      <c r="I8489" s="141"/>
      <c r="J8489" s="141"/>
      <c r="K8489" s="141"/>
    </row>
    <row r="8490" spans="1:11" x14ac:dyDescent="0.25">
      <c r="A8490" s="148"/>
      <c r="B8490" s="148"/>
      <c r="C8490" s="148"/>
      <c r="D8490" s="148"/>
      <c r="E8490" s="141"/>
      <c r="F8490" s="141"/>
      <c r="G8490" s="141"/>
      <c r="H8490" s="141"/>
      <c r="I8490" s="141"/>
      <c r="J8490" s="141"/>
      <c r="K8490" s="141"/>
    </row>
    <row r="8491" spans="1:11" x14ac:dyDescent="0.25">
      <c r="A8491" s="148"/>
      <c r="B8491" s="148"/>
      <c r="C8491" s="148"/>
      <c r="D8491" s="148"/>
      <c r="E8491" s="141"/>
      <c r="F8491" s="141"/>
      <c r="G8491" s="141"/>
      <c r="H8491" s="141"/>
      <c r="I8491" s="141"/>
      <c r="J8491" s="141"/>
      <c r="K8491" s="141"/>
    </row>
    <row r="8492" spans="1:11" x14ac:dyDescent="0.25">
      <c r="A8492" s="148"/>
      <c r="B8492" s="148"/>
      <c r="C8492" s="148"/>
      <c r="D8492" s="148"/>
      <c r="E8492" s="141"/>
      <c r="F8492" s="141"/>
      <c r="G8492" s="141"/>
      <c r="H8492" s="141"/>
      <c r="I8492" s="141"/>
      <c r="J8492" s="141"/>
      <c r="K8492" s="141"/>
    </row>
    <row r="8493" spans="1:11" x14ac:dyDescent="0.25">
      <c r="A8493" s="148"/>
      <c r="B8493" s="148"/>
      <c r="C8493" s="148"/>
      <c r="D8493" s="148"/>
      <c r="E8493" s="141"/>
      <c r="F8493" s="141"/>
      <c r="G8493" s="141"/>
      <c r="H8493" s="141"/>
      <c r="I8493" s="141"/>
      <c r="J8493" s="141"/>
      <c r="K8493" s="141"/>
    </row>
    <row r="8494" spans="1:11" x14ac:dyDescent="0.25">
      <c r="A8494" s="148"/>
      <c r="B8494" s="148"/>
      <c r="C8494" s="148"/>
      <c r="D8494" s="148"/>
      <c r="E8494" s="141"/>
      <c r="F8494" s="141"/>
      <c r="G8494" s="141"/>
      <c r="H8494" s="141"/>
      <c r="I8494" s="141"/>
      <c r="J8494" s="141"/>
      <c r="K8494" s="141"/>
    </row>
    <row r="8495" spans="1:11" x14ac:dyDescent="0.25">
      <c r="A8495" s="148"/>
      <c r="B8495" s="148"/>
      <c r="C8495" s="148"/>
      <c r="D8495" s="148"/>
      <c r="E8495" s="141"/>
      <c r="F8495" s="141"/>
      <c r="G8495" s="141"/>
      <c r="H8495" s="141"/>
      <c r="I8495" s="141"/>
      <c r="J8495" s="141"/>
      <c r="K8495" s="141"/>
    </row>
    <row r="8496" spans="1:11" x14ac:dyDescent="0.25">
      <c r="A8496" s="148"/>
      <c r="B8496" s="148"/>
      <c r="C8496" s="148"/>
      <c r="D8496" s="148"/>
      <c r="E8496" s="141"/>
      <c r="F8496" s="141"/>
      <c r="G8496" s="141"/>
      <c r="H8496" s="141"/>
      <c r="I8496" s="141"/>
      <c r="J8496" s="141"/>
      <c r="K8496" s="141"/>
    </row>
    <row r="8497" spans="1:11" x14ac:dyDescent="0.25">
      <c r="A8497" s="148"/>
      <c r="B8497" s="148"/>
      <c r="C8497" s="148"/>
      <c r="D8497" s="148"/>
      <c r="E8497" s="141"/>
      <c r="F8497" s="141"/>
      <c r="G8497" s="141"/>
      <c r="H8497" s="141"/>
      <c r="I8497" s="141"/>
      <c r="J8497" s="141"/>
      <c r="K8497" s="141"/>
    </row>
    <row r="8498" spans="1:11" x14ac:dyDescent="0.25">
      <c r="A8498" s="148"/>
      <c r="B8498" s="148"/>
      <c r="C8498" s="148"/>
      <c r="D8498" s="148"/>
      <c r="E8498" s="141"/>
      <c r="F8498" s="141"/>
      <c r="G8498" s="141"/>
      <c r="H8498" s="141"/>
      <c r="I8498" s="141"/>
      <c r="J8498" s="141"/>
      <c r="K8498" s="141"/>
    </row>
    <row r="8499" spans="1:11" x14ac:dyDescent="0.25">
      <c r="A8499" s="148"/>
      <c r="B8499" s="148"/>
      <c r="C8499" s="148"/>
      <c r="D8499" s="148"/>
      <c r="E8499" s="141"/>
      <c r="F8499" s="141"/>
      <c r="G8499" s="141"/>
      <c r="H8499" s="141"/>
      <c r="I8499" s="141"/>
      <c r="J8499" s="141"/>
      <c r="K8499" s="141"/>
    </row>
    <row r="8500" spans="1:11" x14ac:dyDescent="0.25">
      <c r="A8500" s="148"/>
      <c r="B8500" s="148"/>
      <c r="C8500" s="148"/>
      <c r="D8500" s="148"/>
      <c r="E8500" s="141"/>
      <c r="F8500" s="141"/>
      <c r="G8500" s="141"/>
      <c r="H8500" s="141"/>
      <c r="I8500" s="141"/>
      <c r="J8500" s="141"/>
      <c r="K8500" s="141"/>
    </row>
    <row r="8501" spans="1:11" x14ac:dyDescent="0.25">
      <c r="A8501" s="148"/>
      <c r="B8501" s="148"/>
      <c r="C8501" s="148"/>
      <c r="D8501" s="148"/>
      <c r="E8501" s="141"/>
      <c r="F8501" s="141"/>
      <c r="G8501" s="141"/>
      <c r="H8501" s="141"/>
      <c r="I8501" s="141"/>
      <c r="J8501" s="141"/>
      <c r="K8501" s="141"/>
    </row>
    <row r="8502" spans="1:11" x14ac:dyDescent="0.25">
      <c r="A8502" s="148"/>
      <c r="B8502" s="148"/>
      <c r="C8502" s="148"/>
      <c r="D8502" s="148"/>
      <c r="E8502" s="141"/>
      <c r="F8502" s="141"/>
      <c r="G8502" s="141"/>
      <c r="H8502" s="141"/>
      <c r="I8502" s="141"/>
      <c r="J8502" s="141"/>
      <c r="K8502" s="141"/>
    </row>
    <row r="8503" spans="1:11" x14ac:dyDescent="0.25">
      <c r="A8503" s="148"/>
      <c r="B8503" s="148"/>
      <c r="C8503" s="148"/>
      <c r="D8503" s="148"/>
      <c r="E8503" s="141"/>
      <c r="F8503" s="141"/>
      <c r="G8503" s="141"/>
      <c r="H8503" s="141"/>
      <c r="I8503" s="141"/>
      <c r="J8503" s="141"/>
      <c r="K8503" s="141"/>
    </row>
    <row r="8504" spans="1:11" x14ac:dyDescent="0.25">
      <c r="A8504" s="148"/>
      <c r="B8504" s="148"/>
      <c r="C8504" s="148"/>
      <c r="D8504" s="148"/>
      <c r="E8504" s="141"/>
      <c r="F8504" s="141"/>
      <c r="G8504" s="141"/>
      <c r="H8504" s="141"/>
      <c r="I8504" s="141"/>
      <c r="J8504" s="141"/>
      <c r="K8504" s="141"/>
    </row>
    <row r="8505" spans="1:11" x14ac:dyDescent="0.25">
      <c r="A8505" s="148"/>
      <c r="B8505" s="148"/>
      <c r="C8505" s="148"/>
      <c r="D8505" s="148"/>
      <c r="E8505" s="141"/>
      <c r="F8505" s="141"/>
      <c r="G8505" s="141"/>
      <c r="H8505" s="141"/>
      <c r="I8505" s="141"/>
      <c r="J8505" s="141"/>
      <c r="K8505" s="141"/>
    </row>
    <row r="8506" spans="1:11" x14ac:dyDescent="0.25">
      <c r="A8506" s="148"/>
      <c r="B8506" s="148"/>
      <c r="C8506" s="148"/>
      <c r="D8506" s="148"/>
      <c r="E8506" s="141"/>
      <c r="F8506" s="141"/>
      <c r="G8506" s="141"/>
      <c r="H8506" s="141"/>
      <c r="I8506" s="141"/>
      <c r="J8506" s="141"/>
      <c r="K8506" s="141"/>
    </row>
    <row r="8507" spans="1:11" x14ac:dyDescent="0.25">
      <c r="A8507" s="148"/>
      <c r="B8507" s="148"/>
      <c r="C8507" s="148"/>
      <c r="D8507" s="148"/>
      <c r="E8507" s="141"/>
      <c r="F8507" s="141"/>
      <c r="G8507" s="141"/>
      <c r="H8507" s="141"/>
      <c r="I8507" s="141"/>
      <c r="J8507" s="141"/>
      <c r="K8507" s="141"/>
    </row>
    <row r="8508" spans="1:11" x14ac:dyDescent="0.25">
      <c r="A8508" s="148"/>
      <c r="B8508" s="148"/>
      <c r="C8508" s="148"/>
      <c r="D8508" s="148"/>
      <c r="E8508" s="141"/>
      <c r="F8508" s="141"/>
      <c r="G8508" s="141"/>
      <c r="H8508" s="141"/>
      <c r="I8508" s="141"/>
      <c r="J8508" s="141"/>
      <c r="K8508" s="141"/>
    </row>
    <row r="8509" spans="1:11" x14ac:dyDescent="0.25">
      <c r="A8509" s="148"/>
      <c r="B8509" s="148"/>
      <c r="C8509" s="148"/>
      <c r="D8509" s="148"/>
      <c r="E8509" s="141"/>
      <c r="F8509" s="141"/>
      <c r="G8509" s="141"/>
      <c r="H8509" s="141"/>
      <c r="I8509" s="141"/>
      <c r="J8509" s="141"/>
      <c r="K8509" s="141"/>
    </row>
    <row r="8510" spans="1:11" x14ac:dyDescent="0.25">
      <c r="A8510" s="148"/>
      <c r="B8510" s="148"/>
      <c r="C8510" s="148"/>
      <c r="D8510" s="148"/>
      <c r="E8510" s="141"/>
      <c r="F8510" s="141"/>
      <c r="G8510" s="141"/>
      <c r="H8510" s="141"/>
      <c r="I8510" s="141"/>
      <c r="J8510" s="141"/>
      <c r="K8510" s="141"/>
    </row>
    <row r="8511" spans="1:11" x14ac:dyDescent="0.25">
      <c r="A8511" s="148"/>
      <c r="B8511" s="148"/>
      <c r="C8511" s="148"/>
      <c r="D8511" s="148"/>
      <c r="E8511" s="141"/>
      <c r="F8511" s="141"/>
      <c r="G8511" s="141"/>
      <c r="H8511" s="141"/>
      <c r="I8511" s="141"/>
      <c r="J8511" s="141"/>
      <c r="K8511" s="141"/>
    </row>
    <row r="8512" spans="1:11" x14ac:dyDescent="0.25">
      <c r="A8512" s="148"/>
      <c r="B8512" s="148"/>
      <c r="C8512" s="148"/>
      <c r="D8512" s="148"/>
      <c r="E8512" s="141"/>
      <c r="F8512" s="141"/>
      <c r="G8512" s="141"/>
      <c r="H8512" s="141"/>
      <c r="I8512" s="141"/>
      <c r="J8512" s="141"/>
      <c r="K8512" s="141"/>
    </row>
    <row r="8513" spans="1:11" x14ac:dyDescent="0.25">
      <c r="A8513" s="148"/>
      <c r="B8513" s="148"/>
      <c r="C8513" s="148"/>
      <c r="D8513" s="148"/>
      <c r="E8513" s="141"/>
      <c r="F8513" s="141"/>
      <c r="G8513" s="141"/>
      <c r="H8513" s="141"/>
      <c r="I8513" s="141"/>
      <c r="J8513" s="141"/>
      <c r="K8513" s="141"/>
    </row>
    <row r="8514" spans="1:11" x14ac:dyDescent="0.25">
      <c r="A8514" s="148"/>
      <c r="B8514" s="148"/>
      <c r="C8514" s="148"/>
      <c r="D8514" s="148"/>
      <c r="E8514" s="141"/>
      <c r="F8514" s="141"/>
      <c r="G8514" s="141"/>
      <c r="H8514" s="141"/>
      <c r="I8514" s="141"/>
      <c r="J8514" s="141"/>
      <c r="K8514" s="141"/>
    </row>
    <row r="8515" spans="1:11" x14ac:dyDescent="0.25">
      <c r="A8515" s="148"/>
      <c r="B8515" s="148"/>
      <c r="C8515" s="148"/>
      <c r="D8515" s="148"/>
      <c r="E8515" s="141"/>
      <c r="F8515" s="141"/>
      <c r="G8515" s="141"/>
      <c r="H8515" s="141"/>
      <c r="I8515" s="141"/>
      <c r="J8515" s="141"/>
      <c r="K8515" s="141"/>
    </row>
    <row r="8516" spans="1:11" x14ac:dyDescent="0.25">
      <c r="A8516" s="148"/>
      <c r="B8516" s="148"/>
      <c r="C8516" s="148"/>
      <c r="D8516" s="148"/>
      <c r="E8516" s="141"/>
      <c r="F8516" s="141"/>
      <c r="G8516" s="141"/>
      <c r="H8516" s="141"/>
      <c r="I8516" s="141"/>
      <c r="J8516" s="141"/>
      <c r="K8516" s="141"/>
    </row>
    <row r="8517" spans="1:11" x14ac:dyDescent="0.25">
      <c r="A8517" s="148"/>
      <c r="B8517" s="148"/>
      <c r="C8517" s="148"/>
      <c r="D8517" s="148"/>
      <c r="E8517" s="141"/>
      <c r="F8517" s="141"/>
      <c r="G8517" s="141"/>
      <c r="H8517" s="141"/>
      <c r="I8517" s="141"/>
      <c r="J8517" s="141"/>
      <c r="K8517" s="141"/>
    </row>
    <row r="8518" spans="1:11" x14ac:dyDescent="0.25">
      <c r="A8518" s="148"/>
      <c r="B8518" s="148"/>
      <c r="C8518" s="148"/>
      <c r="D8518" s="148"/>
      <c r="E8518" s="141"/>
      <c r="F8518" s="141"/>
      <c r="G8518" s="141"/>
      <c r="H8518" s="141"/>
      <c r="I8518" s="141"/>
      <c r="J8518" s="141"/>
      <c r="K8518" s="141"/>
    </row>
    <row r="8519" spans="1:11" x14ac:dyDescent="0.25">
      <c r="A8519" s="148"/>
      <c r="B8519" s="148"/>
      <c r="C8519" s="148"/>
      <c r="D8519" s="148"/>
      <c r="E8519" s="141"/>
      <c r="F8519" s="141"/>
      <c r="G8519" s="141"/>
      <c r="H8519" s="141"/>
      <c r="I8519" s="141"/>
      <c r="J8519" s="141"/>
      <c r="K8519" s="141"/>
    </row>
    <row r="8520" spans="1:11" x14ac:dyDescent="0.25">
      <c r="A8520" s="148"/>
      <c r="B8520" s="148"/>
      <c r="C8520" s="148"/>
      <c r="D8520" s="148"/>
      <c r="E8520" s="141"/>
      <c r="F8520" s="141"/>
      <c r="G8520" s="141"/>
      <c r="H8520" s="141"/>
      <c r="I8520" s="141"/>
      <c r="J8520" s="141"/>
      <c r="K8520" s="141"/>
    </row>
    <row r="8521" spans="1:11" x14ac:dyDescent="0.25">
      <c r="A8521" s="148"/>
      <c r="B8521" s="148"/>
      <c r="C8521" s="148"/>
      <c r="D8521" s="148"/>
      <c r="E8521" s="141"/>
      <c r="F8521" s="141"/>
      <c r="G8521" s="141"/>
      <c r="H8521" s="141"/>
      <c r="I8521" s="141"/>
      <c r="J8521" s="141"/>
      <c r="K8521" s="141"/>
    </row>
    <row r="8522" spans="1:11" x14ac:dyDescent="0.25">
      <c r="A8522" s="148"/>
      <c r="B8522" s="148"/>
      <c r="C8522" s="148"/>
      <c r="D8522" s="148"/>
      <c r="E8522" s="141"/>
      <c r="F8522" s="141"/>
      <c r="G8522" s="141"/>
      <c r="H8522" s="141"/>
      <c r="I8522" s="141"/>
      <c r="J8522" s="141"/>
      <c r="K8522" s="141"/>
    </row>
    <row r="8523" spans="1:11" x14ac:dyDescent="0.25">
      <c r="A8523" s="148"/>
      <c r="B8523" s="148"/>
      <c r="C8523" s="148"/>
      <c r="D8523" s="148"/>
      <c r="E8523" s="141"/>
      <c r="F8523" s="141"/>
      <c r="G8523" s="141"/>
      <c r="H8523" s="141"/>
      <c r="I8523" s="141"/>
      <c r="J8523" s="141"/>
      <c r="K8523" s="141"/>
    </row>
    <row r="8524" spans="1:11" x14ac:dyDescent="0.25">
      <c r="A8524" s="148"/>
      <c r="B8524" s="148"/>
      <c r="C8524" s="148"/>
      <c r="D8524" s="148"/>
      <c r="E8524" s="141"/>
      <c r="F8524" s="141"/>
      <c r="G8524" s="141"/>
      <c r="H8524" s="141"/>
      <c r="I8524" s="141"/>
      <c r="J8524" s="141"/>
      <c r="K8524" s="141"/>
    </row>
    <row r="8525" spans="1:11" x14ac:dyDescent="0.25">
      <c r="A8525" s="148"/>
      <c r="B8525" s="148"/>
      <c r="C8525" s="148"/>
      <c r="D8525" s="148"/>
      <c r="E8525" s="141"/>
      <c r="F8525" s="141"/>
      <c r="G8525" s="141"/>
      <c r="H8525" s="141"/>
      <c r="I8525" s="141"/>
      <c r="J8525" s="141"/>
      <c r="K8525" s="141"/>
    </row>
    <row r="8526" spans="1:11" x14ac:dyDescent="0.25">
      <c r="A8526" s="148"/>
      <c r="B8526" s="148"/>
      <c r="C8526" s="148"/>
      <c r="D8526" s="148"/>
      <c r="E8526" s="141"/>
      <c r="F8526" s="141"/>
      <c r="G8526" s="141"/>
      <c r="H8526" s="141"/>
      <c r="I8526" s="141"/>
      <c r="J8526" s="141"/>
      <c r="K8526" s="141"/>
    </row>
    <row r="8527" spans="1:11" x14ac:dyDescent="0.25">
      <c r="A8527" s="148"/>
      <c r="B8527" s="148"/>
      <c r="C8527" s="148"/>
      <c r="D8527" s="148"/>
      <c r="E8527" s="141"/>
      <c r="F8527" s="141"/>
      <c r="G8527" s="141"/>
      <c r="H8527" s="141"/>
      <c r="I8527" s="141"/>
      <c r="J8527" s="141"/>
      <c r="K8527" s="141"/>
    </row>
    <row r="8528" spans="1:11" x14ac:dyDescent="0.25">
      <c r="A8528" s="148"/>
      <c r="B8528" s="148"/>
      <c r="C8528" s="148"/>
      <c r="D8528" s="148"/>
      <c r="E8528" s="141"/>
      <c r="F8528" s="141"/>
      <c r="G8528" s="141"/>
      <c r="H8528" s="141"/>
      <c r="I8528" s="141"/>
      <c r="J8528" s="141"/>
      <c r="K8528" s="141"/>
    </row>
    <row r="8529" spans="1:11" x14ac:dyDescent="0.25">
      <c r="A8529" s="148"/>
      <c r="B8529" s="148"/>
      <c r="C8529" s="148"/>
      <c r="D8529" s="148"/>
      <c r="E8529" s="141"/>
      <c r="F8529" s="141"/>
      <c r="G8529" s="141"/>
      <c r="H8529" s="141"/>
      <c r="I8529" s="141"/>
      <c r="J8529" s="141"/>
      <c r="K8529" s="141"/>
    </row>
    <row r="8530" spans="1:11" x14ac:dyDescent="0.25">
      <c r="A8530" s="148"/>
      <c r="B8530" s="148"/>
      <c r="C8530" s="148"/>
      <c r="D8530" s="148"/>
      <c r="E8530" s="141"/>
      <c r="F8530" s="141"/>
      <c r="G8530" s="141"/>
      <c r="H8530" s="141"/>
      <c r="I8530" s="141"/>
      <c r="J8530" s="141"/>
      <c r="K8530" s="141"/>
    </row>
    <row r="8531" spans="1:11" x14ac:dyDescent="0.25">
      <c r="A8531" s="148"/>
      <c r="B8531" s="148"/>
      <c r="C8531" s="148"/>
      <c r="D8531" s="148"/>
      <c r="E8531" s="141"/>
      <c r="F8531" s="141"/>
      <c r="G8531" s="141"/>
      <c r="H8531" s="141"/>
      <c r="I8531" s="141"/>
      <c r="J8531" s="141"/>
      <c r="K8531" s="141"/>
    </row>
    <row r="8532" spans="1:11" x14ac:dyDescent="0.25">
      <c r="A8532" s="148"/>
      <c r="B8532" s="148"/>
      <c r="C8532" s="148"/>
      <c r="D8532" s="148"/>
      <c r="E8532" s="141"/>
      <c r="F8532" s="141"/>
      <c r="G8532" s="141"/>
      <c r="H8532" s="141"/>
      <c r="I8532" s="141"/>
      <c r="J8532" s="141"/>
      <c r="K8532" s="141"/>
    </row>
    <row r="8533" spans="1:11" x14ac:dyDescent="0.25">
      <c r="A8533" s="148"/>
      <c r="B8533" s="148"/>
      <c r="C8533" s="148"/>
      <c r="D8533" s="148"/>
      <c r="E8533" s="141"/>
      <c r="F8533" s="141"/>
      <c r="G8533" s="141"/>
      <c r="H8533" s="141"/>
      <c r="I8533" s="141"/>
      <c r="J8533" s="141"/>
      <c r="K8533" s="141"/>
    </row>
    <row r="8534" spans="1:11" x14ac:dyDescent="0.25">
      <c r="A8534" s="148"/>
      <c r="B8534" s="148"/>
      <c r="C8534" s="148"/>
      <c r="D8534" s="148"/>
      <c r="E8534" s="141"/>
      <c r="F8534" s="141"/>
      <c r="G8534" s="141"/>
      <c r="H8534" s="141"/>
      <c r="I8534" s="141"/>
      <c r="J8534" s="141"/>
      <c r="K8534" s="141"/>
    </row>
    <row r="8535" spans="1:11" x14ac:dyDescent="0.25">
      <c r="A8535" s="148"/>
      <c r="B8535" s="148"/>
      <c r="C8535" s="148"/>
      <c r="D8535" s="148"/>
      <c r="E8535" s="141"/>
      <c r="F8535" s="141"/>
      <c r="G8535" s="141"/>
      <c r="H8535" s="141"/>
      <c r="I8535" s="141"/>
      <c r="J8535" s="141"/>
      <c r="K8535" s="141"/>
    </row>
    <row r="8536" spans="1:11" x14ac:dyDescent="0.25">
      <c r="A8536" s="148"/>
      <c r="B8536" s="148"/>
      <c r="C8536" s="148"/>
      <c r="D8536" s="148"/>
      <c r="E8536" s="141"/>
      <c r="F8536" s="141"/>
      <c r="G8536" s="141"/>
      <c r="H8536" s="141"/>
      <c r="I8536" s="141"/>
      <c r="J8536" s="141"/>
      <c r="K8536" s="141"/>
    </row>
    <row r="8537" spans="1:11" x14ac:dyDescent="0.25">
      <c r="A8537" s="148"/>
      <c r="B8537" s="148"/>
      <c r="C8537" s="148"/>
      <c r="D8537" s="148"/>
      <c r="E8537" s="141"/>
      <c r="F8537" s="141"/>
      <c r="G8537" s="141"/>
      <c r="H8537" s="141"/>
      <c r="I8537" s="141"/>
      <c r="J8537" s="141"/>
      <c r="K8537" s="141"/>
    </row>
    <row r="8538" spans="1:11" x14ac:dyDescent="0.25">
      <c r="A8538" s="148"/>
      <c r="B8538" s="148"/>
      <c r="C8538" s="148"/>
      <c r="D8538" s="148"/>
      <c r="E8538" s="141"/>
      <c r="F8538" s="141"/>
      <c r="G8538" s="141"/>
      <c r="H8538" s="141"/>
      <c r="I8538" s="141"/>
      <c r="J8538" s="141"/>
      <c r="K8538" s="141"/>
    </row>
    <row r="8539" spans="1:11" x14ac:dyDescent="0.25">
      <c r="A8539" s="148"/>
      <c r="B8539" s="148"/>
      <c r="C8539" s="148"/>
      <c r="D8539" s="148"/>
      <c r="E8539" s="141"/>
      <c r="F8539" s="141"/>
      <c r="G8539" s="141"/>
      <c r="H8539" s="141"/>
      <c r="I8539" s="141"/>
      <c r="J8539" s="141"/>
      <c r="K8539" s="141"/>
    </row>
    <row r="8540" spans="1:11" x14ac:dyDescent="0.25">
      <c r="A8540" s="148"/>
      <c r="B8540" s="148"/>
      <c r="C8540" s="148"/>
      <c r="D8540" s="148"/>
      <c r="E8540" s="141"/>
      <c r="F8540" s="141"/>
      <c r="G8540" s="141"/>
      <c r="H8540" s="141"/>
      <c r="I8540" s="141"/>
      <c r="J8540" s="141"/>
      <c r="K8540" s="141"/>
    </row>
    <row r="8541" spans="1:11" x14ac:dyDescent="0.25">
      <c r="A8541" s="148"/>
      <c r="B8541" s="148"/>
      <c r="C8541" s="148"/>
      <c r="D8541" s="148"/>
      <c r="E8541" s="141"/>
      <c r="F8541" s="141"/>
      <c r="G8541" s="141"/>
      <c r="H8541" s="141"/>
      <c r="I8541" s="141"/>
      <c r="J8541" s="141"/>
      <c r="K8541" s="141"/>
    </row>
    <row r="8542" spans="1:11" x14ac:dyDescent="0.25">
      <c r="A8542" s="148"/>
      <c r="B8542" s="148"/>
      <c r="C8542" s="148"/>
      <c r="D8542" s="148"/>
      <c r="E8542" s="141"/>
      <c r="F8542" s="141"/>
      <c r="G8542" s="141"/>
      <c r="H8542" s="141"/>
      <c r="I8542" s="141"/>
      <c r="J8542" s="141"/>
      <c r="K8542" s="141"/>
    </row>
    <row r="8543" spans="1:11" x14ac:dyDescent="0.25">
      <c r="A8543" s="148"/>
      <c r="B8543" s="148"/>
      <c r="C8543" s="148"/>
      <c r="D8543" s="148"/>
      <c r="E8543" s="141"/>
      <c r="F8543" s="141"/>
      <c r="G8543" s="141"/>
      <c r="H8543" s="141"/>
      <c r="I8543" s="141"/>
      <c r="J8543" s="141"/>
      <c r="K8543" s="141"/>
    </row>
    <row r="8544" spans="1:11" x14ac:dyDescent="0.25">
      <c r="A8544" s="148"/>
      <c r="B8544" s="148"/>
      <c r="C8544" s="148"/>
      <c r="D8544" s="148"/>
      <c r="E8544" s="141"/>
      <c r="F8544" s="141"/>
      <c r="G8544" s="141"/>
      <c r="H8544" s="141"/>
      <c r="I8544" s="141"/>
      <c r="J8544" s="141"/>
      <c r="K8544" s="141"/>
    </row>
    <row r="8545" spans="1:11" x14ac:dyDescent="0.25">
      <c r="A8545" s="148"/>
      <c r="B8545" s="148"/>
      <c r="C8545" s="148"/>
      <c r="D8545" s="148"/>
      <c r="E8545" s="141"/>
      <c r="F8545" s="141"/>
      <c r="G8545" s="141"/>
      <c r="H8545" s="141"/>
      <c r="I8545" s="141"/>
      <c r="J8545" s="141"/>
      <c r="K8545" s="141"/>
    </row>
    <row r="8546" spans="1:11" x14ac:dyDescent="0.25">
      <c r="A8546" s="148"/>
      <c r="B8546" s="148"/>
      <c r="C8546" s="148"/>
      <c r="D8546" s="148"/>
      <c r="E8546" s="141"/>
      <c r="F8546" s="141"/>
      <c r="G8546" s="141"/>
      <c r="H8546" s="141"/>
      <c r="I8546" s="141"/>
      <c r="J8546" s="141"/>
      <c r="K8546" s="141"/>
    </row>
    <row r="8547" spans="1:11" x14ac:dyDescent="0.25">
      <c r="A8547" s="148"/>
      <c r="B8547" s="148"/>
      <c r="C8547" s="148"/>
      <c r="D8547" s="148"/>
      <c r="E8547" s="141"/>
      <c r="F8547" s="141"/>
      <c r="G8547" s="141"/>
      <c r="H8547" s="141"/>
      <c r="I8547" s="141"/>
      <c r="J8547" s="141"/>
      <c r="K8547" s="141"/>
    </row>
    <row r="8548" spans="1:11" x14ac:dyDescent="0.25">
      <c r="A8548" s="148"/>
      <c r="B8548" s="148"/>
      <c r="C8548" s="148"/>
      <c r="D8548" s="148"/>
      <c r="E8548" s="141"/>
      <c r="F8548" s="141"/>
      <c r="G8548" s="141"/>
      <c r="H8548" s="141"/>
      <c r="I8548" s="141"/>
      <c r="J8548" s="141"/>
      <c r="K8548" s="141"/>
    </row>
    <row r="8549" spans="1:11" x14ac:dyDescent="0.25">
      <c r="A8549" s="148"/>
      <c r="B8549" s="148"/>
      <c r="C8549" s="148"/>
      <c r="D8549" s="148"/>
      <c r="E8549" s="141"/>
      <c r="F8549" s="141"/>
      <c r="G8549" s="141"/>
      <c r="H8549" s="141"/>
      <c r="I8549" s="141"/>
      <c r="J8549" s="141"/>
      <c r="K8549" s="141"/>
    </row>
    <row r="8550" spans="1:11" x14ac:dyDescent="0.25">
      <c r="A8550" s="148"/>
      <c r="B8550" s="148"/>
      <c r="C8550" s="148"/>
      <c r="D8550" s="148"/>
      <c r="E8550" s="141"/>
      <c r="F8550" s="141"/>
      <c r="G8550" s="141"/>
      <c r="H8550" s="141"/>
      <c r="I8550" s="141"/>
      <c r="J8550" s="141"/>
      <c r="K8550" s="141"/>
    </row>
    <row r="8551" spans="1:11" x14ac:dyDescent="0.25">
      <c r="A8551" s="148"/>
      <c r="B8551" s="148"/>
      <c r="C8551" s="148"/>
      <c r="D8551" s="148"/>
      <c r="E8551" s="141"/>
      <c r="F8551" s="141"/>
      <c r="G8551" s="141"/>
      <c r="H8551" s="141"/>
      <c r="I8551" s="141"/>
      <c r="J8551" s="141"/>
      <c r="K8551" s="141"/>
    </row>
    <row r="8552" spans="1:11" x14ac:dyDescent="0.25">
      <c r="A8552" s="148"/>
      <c r="B8552" s="148"/>
      <c r="C8552" s="148"/>
      <c r="D8552" s="148"/>
      <c r="E8552" s="141"/>
      <c r="F8552" s="141"/>
      <c r="G8552" s="141"/>
      <c r="H8552" s="141"/>
      <c r="I8552" s="141"/>
      <c r="J8552" s="141"/>
      <c r="K8552" s="141"/>
    </row>
    <row r="8553" spans="1:11" x14ac:dyDescent="0.25">
      <c r="A8553" s="148"/>
      <c r="B8553" s="148"/>
      <c r="C8553" s="148"/>
      <c r="D8553" s="148"/>
      <c r="E8553" s="141"/>
      <c r="F8553" s="141"/>
      <c r="G8553" s="141"/>
      <c r="H8553" s="141"/>
      <c r="I8553" s="141"/>
      <c r="J8553" s="141"/>
      <c r="K8553" s="141"/>
    </row>
    <row r="8554" spans="1:11" x14ac:dyDescent="0.25">
      <c r="A8554" s="148"/>
      <c r="B8554" s="148"/>
      <c r="C8554" s="148"/>
      <c r="D8554" s="148"/>
      <c r="E8554" s="141"/>
      <c r="F8554" s="141"/>
      <c r="G8554" s="141"/>
      <c r="H8554" s="141"/>
      <c r="I8554" s="141"/>
      <c r="J8554" s="141"/>
      <c r="K8554" s="141"/>
    </row>
    <row r="8555" spans="1:11" x14ac:dyDescent="0.25">
      <c r="A8555" s="148"/>
      <c r="B8555" s="148"/>
      <c r="C8555" s="148"/>
      <c r="D8555" s="148"/>
      <c r="E8555" s="141"/>
      <c r="F8555" s="141"/>
      <c r="G8555" s="141"/>
      <c r="H8555" s="141"/>
      <c r="I8555" s="141"/>
      <c r="J8555" s="141"/>
      <c r="K8555" s="141"/>
    </row>
    <row r="8556" spans="1:11" x14ac:dyDescent="0.25">
      <c r="A8556" s="148"/>
      <c r="B8556" s="148"/>
      <c r="C8556" s="148"/>
      <c r="D8556" s="148"/>
      <c r="E8556" s="141"/>
      <c r="F8556" s="141"/>
      <c r="G8556" s="141"/>
      <c r="H8556" s="141"/>
      <c r="I8556" s="141"/>
      <c r="J8556" s="141"/>
      <c r="K8556" s="141"/>
    </row>
    <row r="8557" spans="1:11" x14ac:dyDescent="0.25">
      <c r="A8557" s="148"/>
      <c r="B8557" s="148"/>
      <c r="C8557" s="148"/>
      <c r="D8557" s="148"/>
      <c r="E8557" s="141"/>
      <c r="F8557" s="141"/>
      <c r="G8557" s="141"/>
      <c r="H8557" s="141"/>
      <c r="I8557" s="141"/>
      <c r="J8557" s="141"/>
      <c r="K8557" s="141"/>
    </row>
    <row r="8558" spans="1:11" x14ac:dyDescent="0.25">
      <c r="A8558" s="148"/>
      <c r="B8558" s="148"/>
      <c r="C8558" s="148"/>
      <c r="D8558" s="148"/>
      <c r="E8558" s="141"/>
      <c r="F8558" s="141"/>
      <c r="G8558" s="141"/>
      <c r="H8558" s="141"/>
      <c r="I8558" s="141"/>
      <c r="J8558" s="141"/>
      <c r="K8558" s="141"/>
    </row>
    <row r="8559" spans="1:11" x14ac:dyDescent="0.25">
      <c r="A8559" s="148"/>
      <c r="B8559" s="148"/>
      <c r="C8559" s="148"/>
      <c r="D8559" s="148"/>
      <c r="E8559" s="141"/>
      <c r="F8559" s="141"/>
      <c r="G8559" s="141"/>
      <c r="H8559" s="141"/>
      <c r="I8559" s="141"/>
      <c r="J8559" s="141"/>
      <c r="K8559" s="141"/>
    </row>
    <row r="8560" spans="1:11" x14ac:dyDescent="0.25">
      <c r="A8560" s="148"/>
      <c r="B8560" s="148"/>
      <c r="C8560" s="148"/>
      <c r="D8560" s="148"/>
      <c r="E8560" s="141"/>
      <c r="F8560" s="141"/>
      <c r="G8560" s="141"/>
      <c r="H8560" s="141"/>
      <c r="I8560" s="141"/>
      <c r="J8560" s="141"/>
      <c r="K8560" s="141"/>
    </row>
    <row r="8561" spans="1:11" x14ac:dyDescent="0.25">
      <c r="A8561" s="148"/>
      <c r="B8561" s="148"/>
      <c r="C8561" s="148"/>
      <c r="D8561" s="148"/>
      <c r="E8561" s="141"/>
      <c r="F8561" s="141"/>
      <c r="G8561" s="141"/>
      <c r="H8561" s="141"/>
      <c r="I8561" s="141"/>
      <c r="J8561" s="141"/>
      <c r="K8561" s="141"/>
    </row>
    <row r="8562" spans="1:11" x14ac:dyDescent="0.25">
      <c r="A8562" s="148"/>
      <c r="B8562" s="148"/>
      <c r="C8562" s="148"/>
      <c r="D8562" s="148"/>
      <c r="E8562" s="141"/>
      <c r="F8562" s="141"/>
      <c r="G8562" s="141"/>
      <c r="H8562" s="141"/>
      <c r="I8562" s="141"/>
      <c r="J8562" s="141"/>
      <c r="K8562" s="141"/>
    </row>
    <row r="8563" spans="1:11" x14ac:dyDescent="0.25">
      <c r="A8563" s="148"/>
      <c r="B8563" s="148"/>
      <c r="C8563" s="148"/>
      <c r="D8563" s="148"/>
      <c r="E8563" s="141"/>
      <c r="F8563" s="141"/>
      <c r="G8563" s="141"/>
      <c r="H8563" s="141"/>
      <c r="I8563" s="141"/>
      <c r="J8563" s="141"/>
      <c r="K8563" s="141"/>
    </row>
    <row r="8564" spans="1:11" x14ac:dyDescent="0.25">
      <c r="A8564" s="148"/>
      <c r="B8564" s="148"/>
      <c r="C8564" s="148"/>
      <c r="D8564" s="148"/>
      <c r="E8564" s="141"/>
      <c r="F8564" s="141"/>
      <c r="G8564" s="141"/>
      <c r="H8564" s="141"/>
      <c r="I8564" s="141"/>
      <c r="J8564" s="141"/>
      <c r="K8564" s="141"/>
    </row>
    <row r="8565" spans="1:11" x14ac:dyDescent="0.25">
      <c r="A8565" s="148"/>
      <c r="B8565" s="148"/>
      <c r="C8565" s="148"/>
      <c r="D8565" s="148"/>
      <c r="E8565" s="141"/>
      <c r="F8565" s="141"/>
      <c r="G8565" s="141"/>
      <c r="H8565" s="141"/>
      <c r="I8565" s="141"/>
      <c r="J8565" s="141"/>
      <c r="K8565" s="141"/>
    </row>
    <row r="8566" spans="1:11" x14ac:dyDescent="0.25">
      <c r="A8566" s="148"/>
      <c r="B8566" s="148"/>
      <c r="C8566" s="148"/>
      <c r="D8566" s="148"/>
      <c r="E8566" s="141"/>
      <c r="F8566" s="141"/>
      <c r="G8566" s="141"/>
      <c r="H8566" s="141"/>
      <c r="I8566" s="141"/>
      <c r="J8566" s="141"/>
      <c r="K8566" s="141"/>
    </row>
    <row r="8567" spans="1:11" x14ac:dyDescent="0.25">
      <c r="A8567" s="148"/>
      <c r="B8567" s="148"/>
      <c r="C8567" s="148"/>
      <c r="D8567" s="148"/>
      <c r="E8567" s="141"/>
      <c r="F8567" s="141"/>
      <c r="G8567" s="141"/>
      <c r="H8567" s="141"/>
      <c r="I8567" s="141"/>
      <c r="J8567" s="141"/>
      <c r="K8567" s="141"/>
    </row>
    <row r="8568" spans="1:11" x14ac:dyDescent="0.25">
      <c r="A8568" s="148"/>
      <c r="B8568" s="148"/>
      <c r="C8568" s="148"/>
      <c r="D8568" s="148"/>
      <c r="E8568" s="141"/>
      <c r="F8568" s="141"/>
      <c r="G8568" s="141"/>
      <c r="H8568" s="141"/>
      <c r="I8568" s="141"/>
      <c r="J8568" s="141"/>
      <c r="K8568" s="141"/>
    </row>
    <row r="8569" spans="1:11" x14ac:dyDescent="0.25">
      <c r="A8569" s="148"/>
      <c r="B8569" s="148"/>
      <c r="C8569" s="148"/>
      <c r="D8569" s="148"/>
      <c r="E8569" s="141"/>
      <c r="F8569" s="141"/>
      <c r="G8569" s="141"/>
      <c r="H8569" s="141"/>
      <c r="I8569" s="141"/>
      <c r="J8569" s="141"/>
      <c r="K8569" s="141"/>
    </row>
    <row r="8570" spans="1:11" x14ac:dyDescent="0.25">
      <c r="A8570" s="148"/>
      <c r="B8570" s="148"/>
      <c r="C8570" s="148"/>
      <c r="D8570" s="148"/>
      <c r="E8570" s="141"/>
      <c r="F8570" s="141"/>
      <c r="G8570" s="141"/>
      <c r="H8570" s="141"/>
      <c r="I8570" s="141"/>
      <c r="J8570" s="141"/>
      <c r="K8570" s="141"/>
    </row>
    <row r="8571" spans="1:11" x14ac:dyDescent="0.25">
      <c r="A8571" s="148"/>
      <c r="B8571" s="148"/>
      <c r="C8571" s="148"/>
      <c r="D8571" s="148"/>
      <c r="E8571" s="141"/>
      <c r="F8571" s="141"/>
      <c r="G8571" s="141"/>
      <c r="H8571" s="141"/>
      <c r="I8571" s="141"/>
      <c r="J8571" s="141"/>
      <c r="K8571" s="141"/>
    </row>
    <row r="8572" spans="1:11" x14ac:dyDescent="0.25">
      <c r="A8572" s="148"/>
      <c r="B8572" s="148"/>
      <c r="C8572" s="148"/>
      <c r="D8572" s="148"/>
      <c r="E8572" s="141"/>
      <c r="F8572" s="141"/>
      <c r="G8572" s="141"/>
      <c r="H8572" s="141"/>
      <c r="I8572" s="141"/>
      <c r="J8572" s="141"/>
      <c r="K8572" s="141"/>
    </row>
    <row r="8573" spans="1:11" x14ac:dyDescent="0.25">
      <c r="A8573" s="148"/>
      <c r="B8573" s="148"/>
      <c r="C8573" s="148"/>
      <c r="D8573" s="148"/>
      <c r="E8573" s="141"/>
      <c r="F8573" s="141"/>
      <c r="G8573" s="141"/>
      <c r="H8573" s="141"/>
      <c r="I8573" s="141"/>
      <c r="J8573" s="141"/>
      <c r="K8573" s="141"/>
    </row>
    <row r="8574" spans="1:11" x14ac:dyDescent="0.25">
      <c r="A8574" s="148"/>
      <c r="B8574" s="148"/>
      <c r="C8574" s="148"/>
      <c r="D8574" s="148"/>
      <c r="E8574" s="141"/>
      <c r="F8574" s="141"/>
      <c r="G8574" s="141"/>
      <c r="H8574" s="141"/>
      <c r="I8574" s="141"/>
      <c r="J8574" s="141"/>
      <c r="K8574" s="141"/>
    </row>
    <row r="8575" spans="1:11" x14ac:dyDescent="0.25">
      <c r="A8575" s="148"/>
      <c r="B8575" s="148"/>
      <c r="C8575" s="148"/>
      <c r="D8575" s="148"/>
      <c r="E8575" s="141"/>
      <c r="F8575" s="141"/>
      <c r="G8575" s="141"/>
      <c r="H8575" s="141"/>
      <c r="I8575" s="141"/>
      <c r="J8575" s="141"/>
      <c r="K8575" s="141"/>
    </row>
    <row r="8576" spans="1:11" x14ac:dyDescent="0.25">
      <c r="A8576" s="148"/>
      <c r="B8576" s="148"/>
      <c r="C8576" s="148"/>
      <c r="D8576" s="148"/>
      <c r="E8576" s="141"/>
      <c r="F8576" s="141"/>
      <c r="G8576" s="141"/>
      <c r="H8576" s="141"/>
      <c r="I8576" s="141"/>
      <c r="J8576" s="141"/>
      <c r="K8576" s="141"/>
    </row>
    <row r="8577" spans="1:11" x14ac:dyDescent="0.25">
      <c r="A8577" s="148"/>
      <c r="B8577" s="148"/>
      <c r="C8577" s="148"/>
      <c r="D8577" s="148"/>
      <c r="E8577" s="141"/>
      <c r="F8577" s="141"/>
      <c r="G8577" s="141"/>
      <c r="H8577" s="141"/>
      <c r="I8577" s="141"/>
      <c r="J8577" s="141"/>
      <c r="K8577" s="141"/>
    </row>
    <row r="8578" spans="1:11" x14ac:dyDescent="0.25">
      <c r="A8578" s="148"/>
      <c r="B8578" s="148"/>
      <c r="C8578" s="148"/>
      <c r="D8578" s="148"/>
      <c r="E8578" s="141"/>
      <c r="F8578" s="141"/>
      <c r="G8578" s="141"/>
      <c r="H8578" s="141"/>
      <c r="I8578" s="141"/>
      <c r="J8578" s="141"/>
      <c r="K8578" s="141"/>
    </row>
    <row r="8579" spans="1:11" x14ac:dyDescent="0.25">
      <c r="A8579" s="148"/>
      <c r="B8579" s="148"/>
      <c r="C8579" s="148"/>
      <c r="D8579" s="148"/>
      <c r="E8579" s="141"/>
      <c r="F8579" s="141"/>
      <c r="G8579" s="141"/>
      <c r="H8579" s="141"/>
      <c r="I8579" s="141"/>
      <c r="J8579" s="141"/>
      <c r="K8579" s="141"/>
    </row>
    <row r="8580" spans="1:11" x14ac:dyDescent="0.25">
      <c r="A8580" s="148"/>
      <c r="B8580" s="148"/>
      <c r="C8580" s="148"/>
      <c r="D8580" s="148"/>
      <c r="E8580" s="141"/>
      <c r="F8580" s="141"/>
      <c r="G8580" s="141"/>
      <c r="H8580" s="141"/>
      <c r="I8580" s="141"/>
      <c r="J8580" s="141"/>
      <c r="K8580" s="141"/>
    </row>
    <row r="8581" spans="1:11" x14ac:dyDescent="0.25">
      <c r="A8581" s="148"/>
      <c r="B8581" s="148"/>
      <c r="C8581" s="148"/>
      <c r="D8581" s="148"/>
      <c r="E8581" s="141"/>
      <c r="F8581" s="141"/>
      <c r="G8581" s="141"/>
      <c r="H8581" s="141"/>
      <c r="I8581" s="141"/>
      <c r="J8581" s="141"/>
      <c r="K8581" s="141"/>
    </row>
    <row r="8582" spans="1:11" x14ac:dyDescent="0.25">
      <c r="A8582" s="148"/>
      <c r="B8582" s="148"/>
      <c r="C8582" s="148"/>
      <c r="D8582" s="148"/>
      <c r="E8582" s="141"/>
      <c r="F8582" s="141"/>
      <c r="G8582" s="141"/>
      <c r="H8582" s="141"/>
      <c r="I8582" s="141"/>
      <c r="J8582" s="141"/>
      <c r="K8582" s="141"/>
    </row>
    <row r="8583" spans="1:11" x14ac:dyDescent="0.25">
      <c r="A8583" s="148"/>
      <c r="B8583" s="148"/>
      <c r="C8583" s="148"/>
      <c r="D8583" s="148"/>
      <c r="E8583" s="141"/>
      <c r="F8583" s="141"/>
      <c r="G8583" s="141"/>
      <c r="H8583" s="141"/>
      <c r="I8583" s="141"/>
      <c r="J8583" s="141"/>
      <c r="K8583" s="141"/>
    </row>
    <row r="8584" spans="1:11" x14ac:dyDescent="0.25">
      <c r="A8584" s="148"/>
      <c r="B8584" s="148"/>
      <c r="C8584" s="148"/>
      <c r="D8584" s="148"/>
      <c r="E8584" s="141"/>
      <c r="F8584" s="141"/>
      <c r="G8584" s="141"/>
      <c r="H8584" s="141"/>
      <c r="I8584" s="141"/>
      <c r="J8584" s="141"/>
      <c r="K8584" s="141"/>
    </row>
    <row r="8585" spans="1:11" x14ac:dyDescent="0.25">
      <c r="A8585" s="148"/>
      <c r="B8585" s="148"/>
      <c r="C8585" s="148"/>
      <c r="D8585" s="148"/>
      <c r="E8585" s="141"/>
      <c r="F8585" s="141"/>
      <c r="G8585" s="141"/>
      <c r="H8585" s="141"/>
      <c r="I8585" s="141"/>
      <c r="J8585" s="141"/>
      <c r="K8585" s="141"/>
    </row>
    <row r="8586" spans="1:11" x14ac:dyDescent="0.25">
      <c r="A8586" s="148"/>
      <c r="B8586" s="148"/>
      <c r="C8586" s="148"/>
      <c r="D8586" s="148"/>
      <c r="E8586" s="141"/>
      <c r="F8586" s="141"/>
      <c r="G8586" s="141"/>
      <c r="H8586" s="141"/>
      <c r="I8586" s="141"/>
      <c r="J8586" s="141"/>
      <c r="K8586" s="141"/>
    </row>
    <row r="8587" spans="1:11" x14ac:dyDescent="0.25">
      <c r="A8587" s="148"/>
      <c r="B8587" s="148"/>
      <c r="C8587" s="148"/>
      <c r="D8587" s="148"/>
      <c r="E8587" s="141"/>
      <c r="F8587" s="141"/>
      <c r="G8587" s="141"/>
      <c r="H8587" s="141"/>
      <c r="I8587" s="141"/>
      <c r="J8587" s="141"/>
      <c r="K8587" s="141"/>
    </row>
    <row r="8588" spans="1:11" x14ac:dyDescent="0.25">
      <c r="A8588" s="148"/>
      <c r="B8588" s="148"/>
      <c r="C8588" s="148"/>
      <c r="D8588" s="148"/>
      <c r="E8588" s="141"/>
      <c r="F8588" s="141"/>
      <c r="G8588" s="141"/>
      <c r="H8588" s="141"/>
      <c r="I8588" s="141"/>
      <c r="J8588" s="141"/>
      <c r="K8588" s="141"/>
    </row>
    <row r="8589" spans="1:11" x14ac:dyDescent="0.25">
      <c r="A8589" s="148"/>
      <c r="B8589" s="148"/>
      <c r="C8589" s="148"/>
      <c r="D8589" s="148"/>
      <c r="E8589" s="141"/>
      <c r="F8589" s="141"/>
      <c r="G8589" s="141"/>
      <c r="H8589" s="141"/>
      <c r="I8589" s="141"/>
      <c r="J8589" s="141"/>
      <c r="K8589" s="141"/>
    </row>
    <row r="8590" spans="1:11" x14ac:dyDescent="0.25">
      <c r="A8590" s="148"/>
      <c r="B8590" s="148"/>
      <c r="C8590" s="148"/>
      <c r="D8590" s="148"/>
      <c r="E8590" s="141"/>
      <c r="F8590" s="141"/>
      <c r="G8590" s="141"/>
      <c r="H8590" s="141"/>
      <c r="I8590" s="141"/>
      <c r="J8590" s="141"/>
      <c r="K8590" s="141"/>
    </row>
    <row r="8591" spans="1:11" x14ac:dyDescent="0.25">
      <c r="A8591" s="148"/>
      <c r="B8591" s="148"/>
      <c r="C8591" s="148"/>
      <c r="D8591" s="148"/>
      <c r="E8591" s="141"/>
      <c r="F8591" s="141"/>
      <c r="G8591" s="141"/>
      <c r="H8591" s="141"/>
      <c r="I8591" s="141"/>
      <c r="J8591" s="141"/>
      <c r="K8591" s="141"/>
    </row>
    <row r="8592" spans="1:11" x14ac:dyDescent="0.25">
      <c r="A8592" s="148"/>
      <c r="B8592" s="148"/>
      <c r="C8592" s="148"/>
      <c r="D8592" s="148"/>
      <c r="E8592" s="141"/>
      <c r="F8592" s="141"/>
      <c r="G8592" s="141"/>
      <c r="H8592" s="141"/>
      <c r="I8592" s="141"/>
      <c r="J8592" s="141"/>
      <c r="K8592" s="141"/>
    </row>
    <row r="8593" spans="1:11" x14ac:dyDescent="0.25">
      <c r="A8593" s="148"/>
      <c r="B8593" s="148"/>
      <c r="C8593" s="148"/>
      <c r="D8593" s="148"/>
      <c r="E8593" s="141"/>
      <c r="F8593" s="141"/>
      <c r="G8593" s="141"/>
      <c r="H8593" s="141"/>
      <c r="I8593" s="141"/>
      <c r="J8593" s="141"/>
      <c r="K8593" s="141"/>
    </row>
    <row r="8594" spans="1:11" x14ac:dyDescent="0.25">
      <c r="A8594" s="148"/>
      <c r="B8594" s="148"/>
      <c r="C8594" s="148"/>
      <c r="D8594" s="148"/>
      <c r="E8594" s="141"/>
      <c r="F8594" s="141"/>
      <c r="G8594" s="141"/>
      <c r="H8594" s="141"/>
      <c r="I8594" s="141"/>
      <c r="J8594" s="141"/>
      <c r="K8594" s="141"/>
    </row>
    <row r="8595" spans="1:11" x14ac:dyDescent="0.25">
      <c r="A8595" s="148"/>
      <c r="B8595" s="148"/>
      <c r="C8595" s="148"/>
      <c r="D8595" s="148"/>
      <c r="E8595" s="141"/>
      <c r="F8595" s="141"/>
      <c r="G8595" s="141"/>
      <c r="H8595" s="141"/>
      <c r="I8595" s="141"/>
      <c r="J8595" s="141"/>
      <c r="K8595" s="141"/>
    </row>
    <row r="8596" spans="1:11" x14ac:dyDescent="0.25">
      <c r="A8596" s="148"/>
      <c r="B8596" s="148"/>
      <c r="C8596" s="148"/>
      <c r="D8596" s="148"/>
      <c r="E8596" s="141"/>
      <c r="F8596" s="141"/>
      <c r="G8596" s="141"/>
      <c r="H8596" s="141"/>
      <c r="I8596" s="141"/>
      <c r="J8596" s="141"/>
      <c r="K8596" s="141"/>
    </row>
    <row r="8597" spans="1:11" x14ac:dyDescent="0.25">
      <c r="A8597" s="148"/>
      <c r="B8597" s="148"/>
      <c r="C8597" s="148"/>
      <c r="D8597" s="148"/>
      <c r="E8597" s="141"/>
      <c r="F8597" s="141"/>
      <c r="G8597" s="141"/>
      <c r="H8597" s="141"/>
      <c r="I8597" s="141"/>
      <c r="J8597" s="141"/>
      <c r="K8597" s="141"/>
    </row>
    <row r="8598" spans="1:11" x14ac:dyDescent="0.25">
      <c r="A8598" s="148"/>
      <c r="B8598" s="148"/>
      <c r="C8598" s="148"/>
      <c r="D8598" s="148"/>
      <c r="E8598" s="141"/>
      <c r="F8598" s="141"/>
      <c r="G8598" s="141"/>
      <c r="H8598" s="141"/>
      <c r="I8598" s="141"/>
      <c r="J8598" s="141"/>
      <c r="K8598" s="141"/>
    </row>
    <row r="8599" spans="1:11" x14ac:dyDescent="0.25">
      <c r="A8599" s="148"/>
      <c r="B8599" s="148"/>
      <c r="C8599" s="148"/>
      <c r="D8599" s="148"/>
      <c r="E8599" s="141"/>
      <c r="F8599" s="141"/>
      <c r="G8599" s="141"/>
      <c r="H8599" s="141"/>
      <c r="I8599" s="141"/>
      <c r="J8599" s="141"/>
      <c r="K8599" s="141"/>
    </row>
    <row r="8600" spans="1:11" x14ac:dyDescent="0.25">
      <c r="A8600" s="148"/>
      <c r="B8600" s="148"/>
      <c r="C8600" s="148"/>
      <c r="D8600" s="148"/>
      <c r="E8600" s="141"/>
      <c r="F8600" s="141"/>
      <c r="G8600" s="141"/>
      <c r="H8600" s="141"/>
      <c r="I8600" s="141"/>
      <c r="J8600" s="141"/>
      <c r="K8600" s="141"/>
    </row>
    <row r="8601" spans="1:11" x14ac:dyDescent="0.25">
      <c r="A8601" s="148"/>
      <c r="B8601" s="148"/>
      <c r="C8601" s="148"/>
      <c r="D8601" s="148"/>
      <c r="E8601" s="141"/>
      <c r="F8601" s="141"/>
      <c r="G8601" s="141"/>
      <c r="H8601" s="141"/>
      <c r="I8601" s="141"/>
      <c r="J8601" s="141"/>
      <c r="K8601" s="141"/>
    </row>
    <row r="8602" spans="1:11" x14ac:dyDescent="0.25">
      <c r="A8602" s="148"/>
      <c r="B8602" s="148"/>
      <c r="C8602" s="148"/>
      <c r="D8602" s="148"/>
      <c r="E8602" s="141"/>
      <c r="F8602" s="141"/>
      <c r="G8602" s="141"/>
      <c r="H8602" s="141"/>
      <c r="I8602" s="141"/>
      <c r="J8602" s="141"/>
      <c r="K8602" s="141"/>
    </row>
    <row r="8603" spans="1:11" x14ac:dyDescent="0.25">
      <c r="A8603" s="148"/>
      <c r="B8603" s="148"/>
      <c r="C8603" s="148"/>
      <c r="D8603" s="148"/>
      <c r="E8603" s="141"/>
      <c r="F8603" s="141"/>
      <c r="G8603" s="141"/>
      <c r="H8603" s="141"/>
      <c r="I8603" s="141"/>
      <c r="J8603" s="141"/>
      <c r="K8603" s="141"/>
    </row>
    <row r="8604" spans="1:11" x14ac:dyDescent="0.25">
      <c r="A8604" s="148"/>
      <c r="B8604" s="148"/>
      <c r="C8604" s="148"/>
      <c r="D8604" s="148"/>
      <c r="E8604" s="141"/>
      <c r="F8604" s="141"/>
      <c r="G8604" s="141"/>
      <c r="H8604" s="141"/>
      <c r="I8604" s="141"/>
      <c r="J8604" s="141"/>
      <c r="K8604" s="141"/>
    </row>
    <row r="8605" spans="1:11" x14ac:dyDescent="0.25">
      <c r="A8605" s="148"/>
      <c r="B8605" s="148"/>
      <c r="C8605" s="148"/>
      <c r="D8605" s="148"/>
      <c r="E8605" s="141"/>
      <c r="F8605" s="141"/>
      <c r="G8605" s="141"/>
      <c r="H8605" s="141"/>
      <c r="I8605" s="141"/>
      <c r="J8605" s="141"/>
      <c r="K8605" s="141"/>
    </row>
    <row r="8606" spans="1:11" x14ac:dyDescent="0.25">
      <c r="A8606" s="148"/>
      <c r="B8606" s="148"/>
      <c r="C8606" s="148"/>
      <c r="D8606" s="148"/>
      <c r="E8606" s="141"/>
      <c r="F8606" s="141"/>
      <c r="G8606" s="141"/>
      <c r="H8606" s="141"/>
      <c r="I8606" s="141"/>
      <c r="J8606" s="141"/>
      <c r="K8606" s="141"/>
    </row>
    <row r="8607" spans="1:11" x14ac:dyDescent="0.25">
      <c r="A8607" s="148"/>
      <c r="B8607" s="148"/>
      <c r="C8607" s="148"/>
      <c r="D8607" s="148"/>
      <c r="E8607" s="141"/>
      <c r="F8607" s="141"/>
      <c r="G8607" s="141"/>
      <c r="H8607" s="141"/>
      <c r="I8607" s="141"/>
      <c r="J8607" s="141"/>
      <c r="K8607" s="141"/>
    </row>
    <row r="8608" spans="1:11" x14ac:dyDescent="0.25">
      <c r="A8608" s="148"/>
      <c r="B8608" s="148"/>
      <c r="C8608" s="148"/>
      <c r="D8608" s="148"/>
      <c r="E8608" s="141"/>
      <c r="F8608" s="141"/>
      <c r="G8608" s="141"/>
      <c r="H8608" s="141"/>
      <c r="I8608" s="141"/>
      <c r="J8608" s="141"/>
      <c r="K8608" s="141"/>
    </row>
    <row r="8609" spans="1:11" x14ac:dyDescent="0.25">
      <c r="A8609" s="148"/>
      <c r="B8609" s="148"/>
      <c r="C8609" s="148"/>
      <c r="D8609" s="148"/>
      <c r="E8609" s="141"/>
      <c r="F8609" s="141"/>
      <c r="G8609" s="141"/>
      <c r="H8609" s="141"/>
      <c r="I8609" s="141"/>
      <c r="J8609" s="141"/>
      <c r="K8609" s="141"/>
    </row>
    <row r="8610" spans="1:11" x14ac:dyDescent="0.25">
      <c r="A8610" s="148"/>
      <c r="B8610" s="148"/>
      <c r="C8610" s="148"/>
      <c r="D8610" s="148"/>
      <c r="E8610" s="141"/>
      <c r="F8610" s="141"/>
      <c r="G8610" s="141"/>
      <c r="H8610" s="141"/>
      <c r="I8610" s="141"/>
      <c r="J8610" s="141"/>
      <c r="K8610" s="141"/>
    </row>
    <row r="8611" spans="1:11" x14ac:dyDescent="0.25">
      <c r="A8611" s="148"/>
      <c r="B8611" s="148"/>
      <c r="C8611" s="148"/>
      <c r="D8611" s="148"/>
      <c r="E8611" s="141"/>
      <c r="F8611" s="141"/>
      <c r="G8611" s="141"/>
      <c r="H8611" s="141"/>
      <c r="I8611" s="141"/>
      <c r="J8611" s="141"/>
      <c r="K8611" s="141"/>
    </row>
    <row r="8612" spans="1:11" x14ac:dyDescent="0.25">
      <c r="A8612" s="148"/>
      <c r="B8612" s="148"/>
      <c r="C8612" s="148"/>
      <c r="D8612" s="148"/>
      <c r="E8612" s="141"/>
      <c r="F8612" s="141"/>
      <c r="G8612" s="141"/>
      <c r="H8612" s="141"/>
      <c r="I8612" s="141"/>
      <c r="J8612" s="141"/>
      <c r="K8612" s="141"/>
    </row>
    <row r="8613" spans="1:11" x14ac:dyDescent="0.25">
      <c r="A8613" s="148"/>
      <c r="B8613" s="148"/>
      <c r="C8613" s="148"/>
      <c r="D8613" s="148"/>
      <c r="E8613" s="141"/>
      <c r="F8613" s="141"/>
      <c r="G8613" s="141"/>
      <c r="H8613" s="141"/>
      <c r="I8613" s="141"/>
      <c r="J8613" s="141"/>
      <c r="K8613" s="141"/>
    </row>
    <row r="8614" spans="1:11" x14ac:dyDescent="0.25">
      <c r="A8614" s="148"/>
      <c r="B8614" s="148"/>
      <c r="C8614" s="148"/>
      <c r="D8614" s="148"/>
      <c r="E8614" s="141"/>
      <c r="F8614" s="141"/>
      <c r="G8614" s="141"/>
      <c r="H8614" s="141"/>
      <c r="I8614" s="141"/>
      <c r="J8614" s="141"/>
      <c r="K8614" s="141"/>
    </row>
    <row r="8615" spans="1:11" x14ac:dyDescent="0.25">
      <c r="A8615" s="148"/>
      <c r="B8615" s="148"/>
      <c r="C8615" s="148"/>
      <c r="D8615" s="148"/>
      <c r="E8615" s="141"/>
      <c r="F8615" s="141"/>
      <c r="G8615" s="141"/>
      <c r="H8615" s="141"/>
      <c r="I8615" s="141"/>
      <c r="J8615" s="141"/>
      <c r="K8615" s="141"/>
    </row>
    <row r="8616" spans="1:11" x14ac:dyDescent="0.25">
      <c r="A8616" s="148"/>
      <c r="B8616" s="148"/>
      <c r="C8616" s="148"/>
      <c r="D8616" s="148"/>
      <c r="E8616" s="141"/>
      <c r="F8616" s="141"/>
      <c r="G8616" s="141"/>
      <c r="H8616" s="141"/>
      <c r="I8616" s="141"/>
      <c r="J8616" s="141"/>
      <c r="K8616" s="141"/>
    </row>
    <row r="8617" spans="1:11" x14ac:dyDescent="0.25">
      <c r="A8617" s="148"/>
      <c r="B8617" s="148"/>
      <c r="C8617" s="148"/>
      <c r="D8617" s="148"/>
      <c r="E8617" s="141"/>
      <c r="F8617" s="141"/>
      <c r="G8617" s="141"/>
      <c r="H8617" s="141"/>
      <c r="I8617" s="141"/>
      <c r="J8617" s="141"/>
      <c r="K8617" s="141"/>
    </row>
    <row r="8618" spans="1:11" x14ac:dyDescent="0.25">
      <c r="A8618" s="148"/>
      <c r="B8618" s="148"/>
      <c r="C8618" s="148"/>
      <c r="D8618" s="148"/>
      <c r="E8618" s="141"/>
      <c r="F8618" s="141"/>
      <c r="G8618" s="141"/>
      <c r="H8618" s="141"/>
      <c r="I8618" s="141"/>
      <c r="J8618" s="141"/>
      <c r="K8618" s="141"/>
    </row>
    <row r="8619" spans="1:11" x14ac:dyDescent="0.25">
      <c r="A8619" s="148"/>
      <c r="B8619" s="148"/>
      <c r="C8619" s="148"/>
      <c r="D8619" s="148"/>
      <c r="E8619" s="141"/>
      <c r="F8619" s="141"/>
      <c r="G8619" s="141"/>
      <c r="H8619" s="141"/>
      <c r="I8619" s="141"/>
      <c r="J8619" s="141"/>
      <c r="K8619" s="141"/>
    </row>
    <row r="8620" spans="1:11" x14ac:dyDescent="0.25">
      <c r="A8620" s="148"/>
      <c r="B8620" s="148"/>
      <c r="C8620" s="148"/>
      <c r="D8620" s="148"/>
      <c r="E8620" s="141"/>
      <c r="F8620" s="141"/>
      <c r="G8620" s="141"/>
      <c r="H8620" s="141"/>
      <c r="I8620" s="141"/>
      <c r="J8620" s="141"/>
      <c r="K8620" s="141"/>
    </row>
    <row r="8621" spans="1:11" x14ac:dyDescent="0.25">
      <c r="A8621" s="148"/>
      <c r="B8621" s="148"/>
      <c r="C8621" s="148"/>
      <c r="D8621" s="148"/>
      <c r="E8621" s="141"/>
      <c r="F8621" s="141"/>
      <c r="G8621" s="141"/>
      <c r="H8621" s="141"/>
      <c r="I8621" s="141"/>
      <c r="J8621" s="141"/>
      <c r="K8621" s="141"/>
    </row>
    <row r="8622" spans="1:11" x14ac:dyDescent="0.25">
      <c r="A8622" s="148"/>
      <c r="B8622" s="148"/>
      <c r="C8622" s="148"/>
      <c r="D8622" s="148"/>
      <c r="E8622" s="141"/>
      <c r="F8622" s="141"/>
      <c r="G8622" s="141"/>
      <c r="H8622" s="141"/>
      <c r="I8622" s="141"/>
      <c r="J8622" s="141"/>
      <c r="K8622" s="141"/>
    </row>
    <row r="8623" spans="1:11" x14ac:dyDescent="0.25">
      <c r="A8623" s="148"/>
      <c r="B8623" s="148"/>
      <c r="C8623" s="148"/>
      <c r="D8623" s="148"/>
      <c r="E8623" s="141"/>
      <c r="F8623" s="141"/>
      <c r="G8623" s="141"/>
      <c r="H8623" s="141"/>
      <c r="I8623" s="141"/>
      <c r="J8623" s="141"/>
      <c r="K8623" s="141"/>
    </row>
    <row r="8624" spans="1:11" x14ac:dyDescent="0.25">
      <c r="A8624" s="148"/>
      <c r="B8624" s="148"/>
      <c r="C8624" s="148"/>
      <c r="D8624" s="148"/>
      <c r="E8624" s="141"/>
      <c r="F8624" s="141"/>
      <c r="G8624" s="141"/>
      <c r="H8624" s="141"/>
      <c r="I8624" s="141"/>
      <c r="J8624" s="141"/>
      <c r="K8624" s="141"/>
    </row>
    <row r="8625" spans="1:11" x14ac:dyDescent="0.25">
      <c r="A8625" s="148"/>
      <c r="B8625" s="148"/>
      <c r="C8625" s="148"/>
      <c r="D8625" s="148"/>
      <c r="E8625" s="141"/>
      <c r="F8625" s="141"/>
      <c r="G8625" s="141"/>
      <c r="H8625" s="141"/>
      <c r="I8625" s="141"/>
      <c r="J8625" s="141"/>
      <c r="K8625" s="141"/>
    </row>
    <row r="8626" spans="1:11" x14ac:dyDescent="0.25">
      <c r="A8626" s="148"/>
      <c r="B8626" s="148"/>
      <c r="C8626" s="148"/>
      <c r="D8626" s="148"/>
      <c r="E8626" s="141"/>
      <c r="F8626" s="141"/>
      <c r="G8626" s="141"/>
      <c r="H8626" s="141"/>
      <c r="I8626" s="141"/>
      <c r="J8626" s="141"/>
      <c r="K8626" s="141"/>
    </row>
    <row r="8627" spans="1:11" x14ac:dyDescent="0.25">
      <c r="A8627" s="148"/>
      <c r="B8627" s="148"/>
      <c r="C8627" s="148"/>
      <c r="D8627" s="148"/>
      <c r="E8627" s="141"/>
      <c r="F8627" s="141"/>
      <c r="G8627" s="141"/>
      <c r="H8627" s="141"/>
      <c r="I8627" s="141"/>
      <c r="J8627" s="141"/>
      <c r="K8627" s="141"/>
    </row>
    <row r="8628" spans="1:11" x14ac:dyDescent="0.25">
      <c r="A8628" s="148"/>
      <c r="B8628" s="148"/>
      <c r="C8628" s="148"/>
      <c r="D8628" s="148"/>
      <c r="E8628" s="141"/>
      <c r="F8628" s="141"/>
      <c r="G8628" s="141"/>
      <c r="H8628" s="141"/>
      <c r="I8628" s="141"/>
      <c r="J8628" s="141"/>
      <c r="K8628" s="141"/>
    </row>
    <row r="8629" spans="1:11" x14ac:dyDescent="0.25">
      <c r="A8629" s="148"/>
      <c r="B8629" s="148"/>
      <c r="C8629" s="148"/>
      <c r="D8629" s="148"/>
      <c r="E8629" s="141"/>
      <c r="F8629" s="141"/>
      <c r="G8629" s="141"/>
      <c r="H8629" s="141"/>
      <c r="I8629" s="141"/>
      <c r="J8629" s="141"/>
      <c r="K8629" s="141"/>
    </row>
    <row r="8630" spans="1:11" x14ac:dyDescent="0.25">
      <c r="A8630" s="148"/>
      <c r="B8630" s="148"/>
      <c r="C8630" s="148"/>
      <c r="D8630" s="148"/>
      <c r="E8630" s="141"/>
      <c r="F8630" s="141"/>
      <c r="G8630" s="141"/>
      <c r="H8630" s="141"/>
      <c r="I8630" s="141"/>
      <c r="J8630" s="141"/>
      <c r="K8630" s="141"/>
    </row>
    <row r="8631" spans="1:11" x14ac:dyDescent="0.25">
      <c r="A8631" s="148"/>
      <c r="B8631" s="148"/>
      <c r="C8631" s="148"/>
      <c r="D8631" s="148"/>
      <c r="E8631" s="141"/>
      <c r="F8631" s="141"/>
      <c r="G8631" s="141"/>
      <c r="H8631" s="141"/>
      <c r="I8631" s="141"/>
      <c r="J8631" s="141"/>
      <c r="K8631" s="141"/>
    </row>
    <row r="8632" spans="1:11" x14ac:dyDescent="0.25">
      <c r="A8632" s="148"/>
      <c r="B8632" s="148"/>
      <c r="C8632" s="148"/>
      <c r="D8632" s="148"/>
      <c r="E8632" s="141"/>
      <c r="F8632" s="141"/>
      <c r="G8632" s="141"/>
      <c r="H8632" s="141"/>
      <c r="I8632" s="141"/>
      <c r="J8632" s="141"/>
      <c r="K8632" s="141"/>
    </row>
    <row r="8633" spans="1:11" x14ac:dyDescent="0.25">
      <c r="A8633" s="148"/>
      <c r="B8633" s="148"/>
      <c r="C8633" s="148"/>
      <c r="D8633" s="148"/>
      <c r="E8633" s="141"/>
      <c r="F8633" s="141"/>
      <c r="G8633" s="141"/>
      <c r="H8633" s="141"/>
      <c r="I8633" s="141"/>
      <c r="J8633" s="141"/>
      <c r="K8633" s="141"/>
    </row>
    <row r="8634" spans="1:11" x14ac:dyDescent="0.25">
      <c r="A8634" s="148"/>
      <c r="B8634" s="148"/>
      <c r="C8634" s="148"/>
      <c r="D8634" s="148"/>
      <c r="E8634" s="141"/>
      <c r="F8634" s="141"/>
      <c r="G8634" s="141"/>
      <c r="H8634" s="141"/>
      <c r="I8634" s="141"/>
      <c r="J8634" s="141"/>
      <c r="K8634" s="141"/>
    </row>
    <row r="8635" spans="1:11" x14ac:dyDescent="0.25">
      <c r="A8635" s="148"/>
      <c r="B8635" s="148"/>
      <c r="C8635" s="148"/>
      <c r="D8635" s="148"/>
      <c r="E8635" s="141"/>
      <c r="F8635" s="141"/>
      <c r="G8635" s="141"/>
      <c r="H8635" s="141"/>
      <c r="I8635" s="141"/>
      <c r="J8635" s="141"/>
      <c r="K8635" s="141"/>
    </row>
    <row r="8636" spans="1:11" x14ac:dyDescent="0.25">
      <c r="A8636" s="148"/>
      <c r="B8636" s="148"/>
      <c r="C8636" s="148"/>
      <c r="D8636" s="148"/>
      <c r="E8636" s="141"/>
      <c r="F8636" s="141"/>
      <c r="G8636" s="141"/>
      <c r="H8636" s="141"/>
      <c r="I8636" s="141"/>
      <c r="J8636" s="141"/>
      <c r="K8636" s="141"/>
    </row>
    <row r="8637" spans="1:11" x14ac:dyDescent="0.25">
      <c r="A8637" s="148"/>
      <c r="B8637" s="148"/>
      <c r="C8637" s="148"/>
      <c r="D8637" s="148"/>
      <c r="E8637" s="141"/>
      <c r="F8637" s="141"/>
      <c r="G8637" s="141"/>
      <c r="H8637" s="141"/>
      <c r="I8637" s="141"/>
      <c r="J8637" s="141"/>
      <c r="K8637" s="141"/>
    </row>
    <row r="8638" spans="1:11" x14ac:dyDescent="0.25">
      <c r="A8638" s="148"/>
      <c r="B8638" s="148"/>
      <c r="C8638" s="148"/>
      <c r="D8638" s="148"/>
      <c r="E8638" s="141"/>
      <c r="F8638" s="141"/>
      <c r="G8638" s="141"/>
      <c r="H8638" s="141"/>
      <c r="I8638" s="141"/>
      <c r="J8638" s="141"/>
      <c r="K8638" s="141"/>
    </row>
    <row r="8639" spans="1:11" x14ac:dyDescent="0.25">
      <c r="A8639" s="148"/>
      <c r="B8639" s="148"/>
      <c r="C8639" s="148"/>
      <c r="D8639" s="148"/>
      <c r="E8639" s="141"/>
      <c r="F8639" s="141"/>
      <c r="G8639" s="141"/>
      <c r="H8639" s="141"/>
      <c r="I8639" s="141"/>
      <c r="J8639" s="141"/>
      <c r="K8639" s="141"/>
    </row>
    <row r="8640" spans="1:11" x14ac:dyDescent="0.25">
      <c r="A8640" s="148"/>
      <c r="B8640" s="148"/>
      <c r="C8640" s="148"/>
      <c r="D8640" s="148"/>
      <c r="E8640" s="141"/>
      <c r="F8640" s="141"/>
      <c r="G8640" s="141"/>
      <c r="H8640" s="141"/>
      <c r="I8640" s="141"/>
      <c r="J8640" s="141"/>
      <c r="K8640" s="141"/>
    </row>
    <row r="8641" spans="1:11" x14ac:dyDescent="0.25">
      <c r="A8641" s="148"/>
      <c r="B8641" s="148"/>
      <c r="C8641" s="148"/>
      <c r="D8641" s="148"/>
      <c r="E8641" s="141"/>
      <c r="F8641" s="141"/>
      <c r="G8641" s="141"/>
      <c r="H8641" s="141"/>
      <c r="I8641" s="141"/>
      <c r="J8641" s="141"/>
      <c r="K8641" s="141"/>
    </row>
    <row r="8642" spans="1:11" x14ac:dyDescent="0.25">
      <c r="A8642" s="148"/>
      <c r="B8642" s="148"/>
      <c r="C8642" s="148"/>
      <c r="D8642" s="148"/>
      <c r="E8642" s="141"/>
      <c r="F8642" s="141"/>
      <c r="G8642" s="141"/>
      <c r="H8642" s="141"/>
      <c r="I8642" s="141"/>
      <c r="J8642" s="141"/>
      <c r="K8642" s="141"/>
    </row>
    <row r="8643" spans="1:11" x14ac:dyDescent="0.25">
      <c r="A8643" s="148"/>
      <c r="B8643" s="148"/>
      <c r="C8643" s="148"/>
      <c r="D8643" s="148"/>
      <c r="E8643" s="141"/>
      <c r="F8643" s="141"/>
      <c r="G8643" s="141"/>
      <c r="H8643" s="141"/>
      <c r="I8643" s="141"/>
      <c r="J8643" s="141"/>
      <c r="K8643" s="141"/>
    </row>
    <row r="8644" spans="1:11" x14ac:dyDescent="0.25">
      <c r="A8644" s="148"/>
      <c r="B8644" s="148"/>
      <c r="C8644" s="148"/>
      <c r="D8644" s="148"/>
      <c r="E8644" s="141"/>
      <c r="F8644" s="141"/>
      <c r="G8644" s="141"/>
      <c r="H8644" s="141"/>
      <c r="I8644" s="141"/>
      <c r="J8644" s="141"/>
      <c r="K8644" s="141"/>
    </row>
    <row r="8645" spans="1:11" x14ac:dyDescent="0.25">
      <c r="A8645" s="148"/>
      <c r="B8645" s="148"/>
      <c r="C8645" s="148"/>
      <c r="D8645" s="148"/>
      <c r="E8645" s="141"/>
      <c r="F8645" s="141"/>
      <c r="G8645" s="141"/>
      <c r="H8645" s="141"/>
      <c r="I8645" s="141"/>
      <c r="J8645" s="141"/>
      <c r="K8645" s="141"/>
    </row>
    <row r="8646" spans="1:11" x14ac:dyDescent="0.25">
      <c r="A8646" s="148"/>
      <c r="B8646" s="148"/>
      <c r="C8646" s="148"/>
      <c r="D8646" s="148"/>
      <c r="E8646" s="141"/>
      <c r="F8646" s="141"/>
      <c r="G8646" s="141"/>
      <c r="H8646" s="141"/>
      <c r="I8646" s="141"/>
      <c r="J8646" s="141"/>
      <c r="K8646" s="141"/>
    </row>
    <row r="8647" spans="1:11" x14ac:dyDescent="0.25">
      <c r="A8647" s="148"/>
      <c r="B8647" s="148"/>
      <c r="C8647" s="148"/>
      <c r="D8647" s="148"/>
      <c r="E8647" s="141"/>
      <c r="F8647" s="141"/>
      <c r="G8647" s="141"/>
      <c r="H8647" s="141"/>
      <c r="I8647" s="141"/>
      <c r="J8647" s="141"/>
      <c r="K8647" s="141"/>
    </row>
    <row r="8648" spans="1:11" x14ac:dyDescent="0.25">
      <c r="A8648" s="148"/>
      <c r="B8648" s="148"/>
      <c r="C8648" s="148"/>
      <c r="D8648" s="148"/>
      <c r="E8648" s="141"/>
      <c r="F8648" s="141"/>
      <c r="G8648" s="141"/>
      <c r="H8648" s="141"/>
      <c r="I8648" s="141"/>
      <c r="J8648" s="141"/>
      <c r="K8648" s="141"/>
    </row>
    <row r="8649" spans="1:11" x14ac:dyDescent="0.25">
      <c r="A8649" s="148"/>
      <c r="B8649" s="148"/>
      <c r="C8649" s="148"/>
      <c r="D8649" s="148"/>
      <c r="E8649" s="141"/>
      <c r="F8649" s="141"/>
      <c r="G8649" s="141"/>
      <c r="H8649" s="141"/>
      <c r="I8649" s="141"/>
      <c r="J8649" s="141"/>
      <c r="K8649" s="141"/>
    </row>
    <row r="8650" spans="1:11" x14ac:dyDescent="0.25">
      <c r="A8650" s="148"/>
      <c r="B8650" s="148"/>
      <c r="C8650" s="148"/>
      <c r="D8650" s="148"/>
      <c r="E8650" s="141"/>
      <c r="F8650" s="141"/>
      <c r="G8650" s="141"/>
      <c r="H8650" s="141"/>
      <c r="I8650" s="141"/>
      <c r="J8650" s="141"/>
      <c r="K8650" s="141"/>
    </row>
    <row r="8651" spans="1:11" x14ac:dyDescent="0.25">
      <c r="A8651" s="148"/>
      <c r="B8651" s="148"/>
      <c r="C8651" s="148"/>
      <c r="D8651" s="148"/>
      <c r="E8651" s="141"/>
      <c r="F8651" s="141"/>
      <c r="G8651" s="141"/>
      <c r="H8651" s="141"/>
      <c r="I8651" s="141"/>
      <c r="J8651" s="141"/>
      <c r="K8651" s="141"/>
    </row>
    <row r="8652" spans="1:11" x14ac:dyDescent="0.25">
      <c r="A8652" s="148"/>
      <c r="B8652" s="148"/>
      <c r="C8652" s="148"/>
      <c r="D8652" s="148"/>
      <c r="E8652" s="141"/>
      <c r="F8652" s="141"/>
      <c r="G8652" s="141"/>
      <c r="H8652" s="141"/>
      <c r="I8652" s="141"/>
      <c r="J8652" s="141"/>
      <c r="K8652" s="141"/>
    </row>
    <row r="8653" spans="1:11" x14ac:dyDescent="0.25">
      <c r="A8653" s="148"/>
      <c r="B8653" s="148"/>
      <c r="C8653" s="148"/>
      <c r="D8653" s="148"/>
      <c r="E8653" s="141"/>
      <c r="F8653" s="141"/>
      <c r="G8653" s="141"/>
      <c r="H8653" s="141"/>
      <c r="I8653" s="141"/>
      <c r="J8653" s="141"/>
      <c r="K8653" s="141"/>
    </row>
    <row r="8654" spans="1:11" x14ac:dyDescent="0.25">
      <c r="A8654" s="148"/>
      <c r="B8654" s="148"/>
      <c r="C8654" s="148"/>
      <c r="D8654" s="148"/>
      <c r="E8654" s="141"/>
      <c r="F8654" s="141"/>
      <c r="G8654" s="141"/>
      <c r="H8654" s="141"/>
      <c r="I8654" s="141"/>
      <c r="J8654" s="141"/>
      <c r="K8654" s="141"/>
    </row>
    <row r="8655" spans="1:11" x14ac:dyDescent="0.25">
      <c r="A8655" s="148"/>
      <c r="B8655" s="148"/>
      <c r="C8655" s="148"/>
      <c r="D8655" s="148"/>
      <c r="E8655" s="141"/>
      <c r="F8655" s="141"/>
      <c r="G8655" s="141"/>
      <c r="H8655" s="141"/>
      <c r="I8655" s="141"/>
      <c r="J8655" s="141"/>
      <c r="K8655" s="141"/>
    </row>
    <row r="8656" spans="1:11" x14ac:dyDescent="0.25">
      <c r="A8656" s="148"/>
      <c r="B8656" s="148"/>
      <c r="C8656" s="148"/>
      <c r="D8656" s="148"/>
      <c r="E8656" s="141"/>
      <c r="F8656" s="141"/>
      <c r="G8656" s="141"/>
      <c r="H8656" s="141"/>
      <c r="I8656" s="141"/>
      <c r="J8656" s="141"/>
      <c r="K8656" s="141"/>
    </row>
    <row r="8657" spans="1:11" x14ac:dyDescent="0.25">
      <c r="A8657" s="148"/>
      <c r="B8657" s="148"/>
      <c r="C8657" s="148"/>
      <c r="D8657" s="148"/>
      <c r="E8657" s="141"/>
      <c r="F8657" s="141"/>
      <c r="G8657" s="141"/>
      <c r="H8657" s="141"/>
      <c r="I8657" s="141"/>
      <c r="J8657" s="141"/>
      <c r="K8657" s="141"/>
    </row>
    <row r="8658" spans="1:11" x14ac:dyDescent="0.25">
      <c r="A8658" s="148"/>
      <c r="B8658" s="148"/>
      <c r="C8658" s="148"/>
      <c r="D8658" s="148"/>
      <c r="E8658" s="141"/>
      <c r="F8658" s="141"/>
      <c r="G8658" s="141"/>
      <c r="H8658" s="141"/>
      <c r="I8658" s="141"/>
      <c r="J8658" s="141"/>
      <c r="K8658" s="141"/>
    </row>
    <row r="8659" spans="1:11" x14ac:dyDescent="0.25">
      <c r="A8659" s="148"/>
      <c r="B8659" s="148"/>
      <c r="C8659" s="148"/>
      <c r="D8659" s="148"/>
      <c r="E8659" s="141"/>
      <c r="F8659" s="141"/>
      <c r="G8659" s="141"/>
      <c r="H8659" s="141"/>
      <c r="I8659" s="141"/>
      <c r="J8659" s="141"/>
      <c r="K8659" s="141"/>
    </row>
    <row r="8660" spans="1:11" x14ac:dyDescent="0.25">
      <c r="A8660" s="148"/>
      <c r="B8660" s="148"/>
      <c r="C8660" s="148"/>
      <c r="D8660" s="148"/>
      <c r="E8660" s="141"/>
      <c r="F8660" s="141"/>
      <c r="G8660" s="141"/>
      <c r="H8660" s="141"/>
      <c r="I8660" s="141"/>
      <c r="J8660" s="141"/>
      <c r="K8660" s="141"/>
    </row>
    <row r="8661" spans="1:11" x14ac:dyDescent="0.25">
      <c r="A8661" s="148"/>
      <c r="B8661" s="148"/>
      <c r="C8661" s="148"/>
      <c r="D8661" s="148"/>
      <c r="E8661" s="141"/>
      <c r="F8661" s="141"/>
      <c r="G8661" s="141"/>
      <c r="H8661" s="141"/>
      <c r="I8661" s="141"/>
      <c r="J8661" s="141"/>
      <c r="K8661" s="141"/>
    </row>
    <row r="8662" spans="1:11" x14ac:dyDescent="0.25">
      <c r="A8662" s="148"/>
      <c r="B8662" s="148"/>
      <c r="C8662" s="148"/>
      <c r="D8662" s="148"/>
      <c r="E8662" s="141"/>
      <c r="F8662" s="141"/>
      <c r="G8662" s="141"/>
      <c r="H8662" s="141"/>
      <c r="I8662" s="141"/>
      <c r="J8662" s="141"/>
      <c r="K8662" s="141"/>
    </row>
    <row r="8663" spans="1:11" x14ac:dyDescent="0.25">
      <c r="A8663" s="148"/>
      <c r="B8663" s="148"/>
      <c r="C8663" s="148"/>
      <c r="D8663" s="148"/>
      <c r="E8663" s="141"/>
      <c r="F8663" s="141"/>
      <c r="G8663" s="141"/>
      <c r="H8663" s="141"/>
      <c r="I8663" s="141"/>
      <c r="J8663" s="141"/>
      <c r="K8663" s="141"/>
    </row>
    <row r="8664" spans="1:11" x14ac:dyDescent="0.25">
      <c r="A8664" s="148"/>
      <c r="B8664" s="148"/>
      <c r="C8664" s="148"/>
      <c r="D8664" s="148"/>
      <c r="E8664" s="141"/>
      <c r="F8664" s="141"/>
      <c r="G8664" s="141"/>
      <c r="H8664" s="141"/>
      <c r="I8664" s="141"/>
      <c r="J8664" s="141"/>
      <c r="K8664" s="141"/>
    </row>
    <row r="8665" spans="1:11" x14ac:dyDescent="0.25">
      <c r="A8665" s="148"/>
      <c r="B8665" s="148"/>
      <c r="C8665" s="148"/>
      <c r="D8665" s="148"/>
      <c r="E8665" s="141"/>
      <c r="F8665" s="141"/>
      <c r="G8665" s="141"/>
      <c r="H8665" s="141"/>
      <c r="I8665" s="141"/>
      <c r="J8665" s="141"/>
      <c r="K8665" s="141"/>
    </row>
    <row r="8666" spans="1:11" x14ac:dyDescent="0.25">
      <c r="A8666" s="148"/>
      <c r="B8666" s="148"/>
      <c r="C8666" s="148"/>
      <c r="D8666" s="148"/>
      <c r="E8666" s="141"/>
      <c r="F8666" s="141"/>
      <c r="G8666" s="141"/>
      <c r="H8666" s="141"/>
      <c r="I8666" s="141"/>
      <c r="J8666" s="141"/>
      <c r="K8666" s="141"/>
    </row>
    <row r="8667" spans="1:11" x14ac:dyDescent="0.25">
      <c r="A8667" s="148"/>
      <c r="B8667" s="148"/>
      <c r="C8667" s="148"/>
      <c r="D8667" s="148"/>
      <c r="E8667" s="141"/>
      <c r="F8667" s="141"/>
      <c r="G8667" s="141"/>
      <c r="H8667" s="141"/>
      <c r="I8667" s="141"/>
      <c r="J8667" s="141"/>
      <c r="K8667" s="141"/>
    </row>
    <row r="8668" spans="1:11" x14ac:dyDescent="0.25">
      <c r="A8668" s="148"/>
      <c r="B8668" s="148"/>
      <c r="C8668" s="148"/>
      <c r="D8668" s="148"/>
      <c r="E8668" s="141"/>
      <c r="F8668" s="141"/>
      <c r="G8668" s="141"/>
      <c r="H8668" s="141"/>
      <c r="I8668" s="141"/>
      <c r="J8668" s="141"/>
      <c r="K8668" s="141"/>
    </row>
    <row r="8669" spans="1:11" x14ac:dyDescent="0.25">
      <c r="A8669" s="148"/>
      <c r="B8669" s="148"/>
      <c r="C8669" s="148"/>
      <c r="D8669" s="148"/>
      <c r="E8669" s="141"/>
      <c r="F8669" s="141"/>
      <c r="G8669" s="141"/>
      <c r="H8669" s="141"/>
      <c r="I8669" s="141"/>
      <c r="J8669" s="141"/>
      <c r="K8669" s="141"/>
    </row>
    <row r="8670" spans="1:11" x14ac:dyDescent="0.25">
      <c r="A8670" s="148"/>
      <c r="B8670" s="148"/>
      <c r="C8670" s="148"/>
      <c r="D8670" s="148"/>
      <c r="E8670" s="141"/>
      <c r="F8670" s="141"/>
      <c r="G8670" s="141"/>
      <c r="H8670" s="141"/>
      <c r="I8670" s="141"/>
      <c r="J8670" s="141"/>
      <c r="K8670" s="141"/>
    </row>
    <row r="8671" spans="1:11" x14ac:dyDescent="0.25">
      <c r="A8671" s="148"/>
      <c r="B8671" s="148"/>
      <c r="C8671" s="148"/>
      <c r="D8671" s="148"/>
      <c r="E8671" s="141"/>
      <c r="F8671" s="141"/>
      <c r="G8671" s="141"/>
      <c r="H8671" s="141"/>
      <c r="I8671" s="141"/>
      <c r="J8671" s="141"/>
      <c r="K8671" s="141"/>
    </row>
    <row r="8672" spans="1:11" x14ac:dyDescent="0.25">
      <c r="A8672" s="148"/>
      <c r="B8672" s="148"/>
      <c r="C8672" s="148"/>
      <c r="D8672" s="148"/>
      <c r="E8672" s="141"/>
      <c r="F8672" s="141"/>
      <c r="G8672" s="141"/>
      <c r="H8672" s="141"/>
      <c r="I8672" s="141"/>
      <c r="J8672" s="141"/>
      <c r="K8672" s="141"/>
    </row>
    <row r="8673" spans="1:11" x14ac:dyDescent="0.25">
      <c r="A8673" s="148"/>
      <c r="B8673" s="148"/>
      <c r="C8673" s="148"/>
      <c r="D8673" s="148"/>
      <c r="E8673" s="141"/>
      <c r="F8673" s="141"/>
      <c r="G8673" s="141"/>
      <c r="H8673" s="141"/>
      <c r="I8673" s="141"/>
      <c r="J8673" s="141"/>
      <c r="K8673" s="141"/>
    </row>
    <row r="8674" spans="1:11" x14ac:dyDescent="0.25">
      <c r="A8674" s="148"/>
      <c r="B8674" s="148"/>
      <c r="C8674" s="148"/>
      <c r="D8674" s="148"/>
      <c r="E8674" s="141"/>
      <c r="F8674" s="141"/>
      <c r="G8674" s="141"/>
      <c r="H8674" s="141"/>
      <c r="I8674" s="141"/>
      <c r="J8674" s="141"/>
      <c r="K8674" s="141"/>
    </row>
    <row r="8675" spans="1:11" x14ac:dyDescent="0.25">
      <c r="A8675" s="148"/>
      <c r="B8675" s="148"/>
      <c r="C8675" s="148"/>
      <c r="D8675" s="148"/>
      <c r="E8675" s="141"/>
      <c r="F8675" s="141"/>
      <c r="G8675" s="141"/>
      <c r="H8675" s="141"/>
      <c r="I8675" s="141"/>
      <c r="J8675" s="141"/>
      <c r="K8675" s="141"/>
    </row>
    <row r="8676" spans="1:11" x14ac:dyDescent="0.25">
      <c r="A8676" s="148"/>
      <c r="B8676" s="148"/>
      <c r="C8676" s="148"/>
      <c r="D8676" s="148"/>
      <c r="E8676" s="141"/>
      <c r="F8676" s="141"/>
      <c r="G8676" s="141"/>
      <c r="H8676" s="141"/>
      <c r="I8676" s="141"/>
      <c r="J8676" s="141"/>
      <c r="K8676" s="141"/>
    </row>
    <row r="8677" spans="1:11" x14ac:dyDescent="0.25">
      <c r="A8677" s="148"/>
      <c r="B8677" s="148"/>
      <c r="C8677" s="148"/>
      <c r="D8677" s="148"/>
      <c r="E8677" s="141"/>
      <c r="F8677" s="141"/>
      <c r="G8677" s="141"/>
      <c r="H8677" s="141"/>
      <c r="I8677" s="141"/>
      <c r="J8677" s="141"/>
      <c r="K8677" s="141"/>
    </row>
    <row r="8678" spans="1:11" x14ac:dyDescent="0.25">
      <c r="A8678" s="148"/>
      <c r="B8678" s="148"/>
      <c r="C8678" s="148"/>
      <c r="D8678" s="148"/>
      <c r="E8678" s="141"/>
      <c r="F8678" s="141"/>
      <c r="G8678" s="141"/>
      <c r="H8678" s="141"/>
      <c r="I8678" s="141"/>
      <c r="J8678" s="141"/>
      <c r="K8678" s="141"/>
    </row>
    <row r="8679" spans="1:11" x14ac:dyDescent="0.25">
      <c r="A8679" s="148"/>
      <c r="B8679" s="148"/>
      <c r="C8679" s="148"/>
      <c r="D8679" s="148"/>
      <c r="E8679" s="141"/>
      <c r="F8679" s="141"/>
      <c r="G8679" s="141"/>
      <c r="H8679" s="141"/>
      <c r="I8679" s="141"/>
      <c r="J8679" s="141"/>
      <c r="K8679" s="141"/>
    </row>
    <row r="8680" spans="1:11" x14ac:dyDescent="0.25">
      <c r="A8680" s="148"/>
      <c r="B8680" s="148"/>
      <c r="C8680" s="148"/>
      <c r="D8680" s="148"/>
      <c r="E8680" s="141"/>
      <c r="F8680" s="141"/>
      <c r="G8680" s="141"/>
      <c r="H8680" s="141"/>
      <c r="I8680" s="141"/>
      <c r="J8680" s="141"/>
      <c r="K8680" s="141"/>
    </row>
    <row r="8681" spans="1:11" x14ac:dyDescent="0.25">
      <c r="A8681" s="148"/>
      <c r="B8681" s="148"/>
      <c r="C8681" s="148"/>
      <c r="D8681" s="148"/>
      <c r="E8681" s="141"/>
      <c r="F8681" s="141"/>
      <c r="G8681" s="141"/>
      <c r="H8681" s="141"/>
      <c r="I8681" s="141"/>
      <c r="J8681" s="141"/>
      <c r="K8681" s="141"/>
    </row>
    <row r="8682" spans="1:11" x14ac:dyDescent="0.25">
      <c r="A8682" s="148"/>
      <c r="B8682" s="148"/>
      <c r="C8682" s="148"/>
      <c r="D8682" s="148"/>
      <c r="E8682" s="141"/>
      <c r="F8682" s="141"/>
      <c r="G8682" s="141"/>
      <c r="H8682" s="141"/>
      <c r="I8682" s="141"/>
      <c r="J8682" s="141"/>
      <c r="K8682" s="141"/>
    </row>
    <row r="8683" spans="1:11" x14ac:dyDescent="0.25">
      <c r="A8683" s="148"/>
      <c r="B8683" s="148"/>
      <c r="C8683" s="148"/>
      <c r="D8683" s="148"/>
      <c r="E8683" s="141"/>
      <c r="F8683" s="141"/>
      <c r="G8683" s="141"/>
      <c r="H8683" s="141"/>
      <c r="I8683" s="141"/>
      <c r="J8683" s="141"/>
      <c r="K8683" s="141"/>
    </row>
    <row r="8684" spans="1:11" x14ac:dyDescent="0.25">
      <c r="A8684" s="148"/>
      <c r="B8684" s="148"/>
      <c r="C8684" s="148"/>
      <c r="D8684" s="148"/>
      <c r="E8684" s="141"/>
      <c r="F8684" s="141"/>
      <c r="G8684" s="141"/>
      <c r="H8684" s="141"/>
      <c r="I8684" s="141"/>
      <c r="J8684" s="141"/>
      <c r="K8684" s="141"/>
    </row>
    <row r="8685" spans="1:11" x14ac:dyDescent="0.25">
      <c r="A8685" s="148"/>
      <c r="B8685" s="148"/>
      <c r="C8685" s="148"/>
      <c r="D8685" s="148"/>
      <c r="E8685" s="141"/>
      <c r="F8685" s="141"/>
      <c r="G8685" s="141"/>
      <c r="H8685" s="141"/>
      <c r="I8685" s="141"/>
      <c r="J8685" s="141"/>
      <c r="K8685" s="141"/>
    </row>
    <row r="8686" spans="1:11" x14ac:dyDescent="0.25">
      <c r="A8686" s="148"/>
      <c r="B8686" s="148"/>
      <c r="C8686" s="148"/>
      <c r="D8686" s="148"/>
      <c r="E8686" s="141"/>
      <c r="F8686" s="141"/>
      <c r="G8686" s="141"/>
      <c r="H8686" s="141"/>
      <c r="I8686" s="141"/>
      <c r="J8686" s="141"/>
      <c r="K8686" s="141"/>
    </row>
    <row r="8687" spans="1:11" x14ac:dyDescent="0.25">
      <c r="A8687" s="148"/>
      <c r="B8687" s="148"/>
      <c r="C8687" s="148"/>
      <c r="D8687" s="148"/>
      <c r="E8687" s="141"/>
      <c r="F8687" s="141"/>
      <c r="G8687" s="141"/>
      <c r="H8687" s="141"/>
      <c r="I8687" s="141"/>
      <c r="J8687" s="141"/>
      <c r="K8687" s="141"/>
    </row>
    <row r="8688" spans="1:11" x14ac:dyDescent="0.25">
      <c r="A8688" s="148"/>
      <c r="B8688" s="148"/>
      <c r="C8688" s="148"/>
      <c r="D8688" s="148"/>
      <c r="E8688" s="141"/>
      <c r="F8688" s="141"/>
      <c r="G8688" s="141"/>
      <c r="H8688" s="141"/>
      <c r="I8688" s="141"/>
      <c r="J8688" s="141"/>
      <c r="K8688" s="141"/>
    </row>
    <row r="8689" spans="1:11" x14ac:dyDescent="0.25">
      <c r="A8689" s="148"/>
      <c r="B8689" s="148"/>
      <c r="C8689" s="148"/>
      <c r="D8689" s="148"/>
      <c r="E8689" s="141"/>
      <c r="F8689" s="141"/>
      <c r="G8689" s="141"/>
      <c r="H8689" s="141"/>
      <c r="I8689" s="141"/>
      <c r="J8689" s="141"/>
      <c r="K8689" s="141"/>
    </row>
    <row r="8690" spans="1:11" x14ac:dyDescent="0.25">
      <c r="A8690" s="148"/>
      <c r="B8690" s="148"/>
      <c r="C8690" s="148"/>
      <c r="D8690" s="148"/>
      <c r="E8690" s="141"/>
      <c r="F8690" s="141"/>
      <c r="G8690" s="141"/>
      <c r="H8690" s="141"/>
      <c r="I8690" s="141"/>
      <c r="J8690" s="141"/>
      <c r="K8690" s="141"/>
    </row>
    <row r="8691" spans="1:11" x14ac:dyDescent="0.25">
      <c r="A8691" s="148"/>
      <c r="B8691" s="148"/>
      <c r="C8691" s="148"/>
      <c r="D8691" s="148"/>
      <c r="E8691" s="141"/>
      <c r="F8691" s="141"/>
      <c r="G8691" s="141"/>
      <c r="H8691" s="141"/>
      <c r="I8691" s="141"/>
      <c r="J8691" s="141"/>
      <c r="K8691" s="141"/>
    </row>
    <row r="8692" spans="1:11" x14ac:dyDescent="0.25">
      <c r="A8692" s="148"/>
      <c r="B8692" s="148"/>
      <c r="C8692" s="148"/>
      <c r="D8692" s="148"/>
      <c r="E8692" s="141"/>
      <c r="F8692" s="141"/>
      <c r="G8692" s="141"/>
      <c r="H8692" s="141"/>
      <c r="I8692" s="141"/>
      <c r="J8692" s="141"/>
      <c r="K8692" s="141"/>
    </row>
    <row r="8693" spans="1:11" x14ac:dyDescent="0.25">
      <c r="A8693" s="148"/>
      <c r="B8693" s="148"/>
      <c r="C8693" s="148"/>
      <c r="D8693" s="148"/>
      <c r="E8693" s="141"/>
      <c r="F8693" s="141"/>
      <c r="G8693" s="141"/>
      <c r="H8693" s="141"/>
      <c r="I8693" s="141"/>
      <c r="J8693" s="141"/>
      <c r="K8693" s="141"/>
    </row>
    <row r="8694" spans="1:11" x14ac:dyDescent="0.25">
      <c r="A8694" s="148"/>
      <c r="B8694" s="148"/>
      <c r="C8694" s="148"/>
      <c r="D8694" s="148"/>
      <c r="E8694" s="141"/>
      <c r="F8694" s="141"/>
      <c r="G8694" s="141"/>
      <c r="H8694" s="141"/>
      <c r="I8694" s="141"/>
      <c r="J8694" s="141"/>
      <c r="K8694" s="141"/>
    </row>
    <row r="8695" spans="1:11" x14ac:dyDescent="0.25">
      <c r="A8695" s="148"/>
      <c r="B8695" s="148"/>
      <c r="C8695" s="148"/>
      <c r="D8695" s="148"/>
      <c r="E8695" s="141"/>
      <c r="F8695" s="141"/>
      <c r="G8695" s="141"/>
      <c r="H8695" s="141"/>
      <c r="I8695" s="141"/>
      <c r="J8695" s="141"/>
      <c r="K8695" s="141"/>
    </row>
    <row r="8696" spans="1:11" x14ac:dyDescent="0.25">
      <c r="A8696" s="148"/>
      <c r="B8696" s="148"/>
      <c r="C8696" s="148"/>
      <c r="D8696" s="148"/>
      <c r="E8696" s="141"/>
      <c r="F8696" s="141"/>
      <c r="G8696" s="141"/>
      <c r="H8696" s="141"/>
      <c r="I8696" s="141"/>
      <c r="J8696" s="141"/>
      <c r="K8696" s="141"/>
    </row>
    <row r="8697" spans="1:11" x14ac:dyDescent="0.25">
      <c r="A8697" s="148"/>
      <c r="B8697" s="148"/>
      <c r="C8697" s="148"/>
      <c r="D8697" s="148"/>
      <c r="E8697" s="141"/>
      <c r="F8697" s="141"/>
      <c r="G8697" s="141"/>
      <c r="H8697" s="141"/>
      <c r="I8697" s="141"/>
      <c r="J8697" s="141"/>
      <c r="K8697" s="141"/>
    </row>
    <row r="8698" spans="1:11" x14ac:dyDescent="0.25">
      <c r="A8698" s="148"/>
      <c r="B8698" s="148"/>
      <c r="C8698" s="148"/>
      <c r="D8698" s="148"/>
      <c r="E8698" s="141"/>
      <c r="F8698" s="141"/>
      <c r="G8698" s="141"/>
      <c r="H8698" s="141"/>
      <c r="I8698" s="141"/>
      <c r="J8698" s="141"/>
      <c r="K8698" s="141"/>
    </row>
    <row r="8699" spans="1:11" x14ac:dyDescent="0.25">
      <c r="A8699" s="148"/>
      <c r="B8699" s="148"/>
      <c r="C8699" s="148"/>
      <c r="D8699" s="148"/>
      <c r="E8699" s="141"/>
      <c r="F8699" s="141"/>
      <c r="G8699" s="141"/>
      <c r="H8699" s="141"/>
      <c r="I8699" s="141"/>
      <c r="J8699" s="141"/>
      <c r="K8699" s="141"/>
    </row>
    <row r="8700" spans="1:11" x14ac:dyDescent="0.25">
      <c r="A8700" s="148"/>
      <c r="B8700" s="148"/>
      <c r="C8700" s="148"/>
      <c r="D8700" s="148"/>
      <c r="E8700" s="141"/>
      <c r="F8700" s="141"/>
      <c r="G8700" s="141"/>
      <c r="H8700" s="141"/>
      <c r="I8700" s="141"/>
      <c r="J8700" s="141"/>
      <c r="K8700" s="141"/>
    </row>
    <row r="8701" spans="1:11" x14ac:dyDescent="0.25">
      <c r="A8701" s="148"/>
      <c r="B8701" s="148"/>
      <c r="C8701" s="148"/>
      <c r="D8701" s="148"/>
      <c r="E8701" s="141"/>
      <c r="F8701" s="141"/>
      <c r="G8701" s="141"/>
      <c r="H8701" s="141"/>
      <c r="I8701" s="141"/>
      <c r="J8701" s="141"/>
      <c r="K8701" s="141"/>
    </row>
    <row r="8702" spans="1:11" x14ac:dyDescent="0.25">
      <c r="A8702" s="148"/>
      <c r="B8702" s="148"/>
      <c r="C8702" s="148"/>
      <c r="D8702" s="148"/>
      <c r="E8702" s="141"/>
      <c r="F8702" s="141"/>
      <c r="G8702" s="141"/>
      <c r="H8702" s="141"/>
      <c r="I8702" s="141"/>
      <c r="J8702" s="141"/>
      <c r="K8702" s="141"/>
    </row>
    <row r="8703" spans="1:11" x14ac:dyDescent="0.25">
      <c r="A8703" s="148"/>
      <c r="B8703" s="148"/>
      <c r="C8703" s="148"/>
      <c r="D8703" s="148"/>
      <c r="E8703" s="141"/>
      <c r="F8703" s="141"/>
      <c r="G8703" s="141"/>
      <c r="H8703" s="141"/>
      <c r="I8703" s="141"/>
      <c r="J8703" s="141"/>
      <c r="K8703" s="141"/>
    </row>
    <row r="8704" spans="1:11" x14ac:dyDescent="0.25">
      <c r="A8704" s="148"/>
      <c r="B8704" s="148"/>
      <c r="C8704" s="148"/>
      <c r="D8704" s="148"/>
      <c r="E8704" s="141"/>
      <c r="F8704" s="141"/>
      <c r="G8704" s="141"/>
      <c r="H8704" s="141"/>
      <c r="I8704" s="141"/>
      <c r="J8704" s="141"/>
      <c r="K8704" s="141"/>
    </row>
    <row r="8705" spans="1:11" x14ac:dyDescent="0.25">
      <c r="A8705" s="148"/>
      <c r="B8705" s="148"/>
      <c r="C8705" s="148"/>
      <c r="D8705" s="148"/>
      <c r="E8705" s="141"/>
      <c r="F8705" s="141"/>
      <c r="G8705" s="141"/>
      <c r="H8705" s="141"/>
      <c r="I8705" s="141"/>
      <c r="J8705" s="141"/>
      <c r="K8705" s="141"/>
    </row>
    <row r="8706" spans="1:11" x14ac:dyDescent="0.25">
      <c r="A8706" s="148"/>
      <c r="B8706" s="148"/>
      <c r="C8706" s="148"/>
      <c r="D8706" s="148"/>
      <c r="E8706" s="141"/>
      <c r="F8706" s="141"/>
      <c r="G8706" s="141"/>
      <c r="H8706" s="141"/>
      <c r="I8706" s="141"/>
      <c r="J8706" s="141"/>
      <c r="K8706" s="141"/>
    </row>
    <row r="8707" spans="1:11" x14ac:dyDescent="0.25">
      <c r="A8707" s="148"/>
      <c r="B8707" s="148"/>
      <c r="C8707" s="148"/>
      <c r="D8707" s="148"/>
      <c r="E8707" s="141"/>
      <c r="F8707" s="141"/>
      <c r="G8707" s="141"/>
      <c r="H8707" s="141"/>
      <c r="I8707" s="141"/>
      <c r="J8707" s="141"/>
      <c r="K8707" s="141"/>
    </row>
    <row r="8708" spans="1:11" x14ac:dyDescent="0.25">
      <c r="A8708" s="148"/>
      <c r="B8708" s="148"/>
      <c r="C8708" s="148"/>
      <c r="D8708" s="148"/>
      <c r="E8708" s="141"/>
      <c r="F8708" s="141"/>
      <c r="G8708" s="141"/>
      <c r="H8708" s="141"/>
      <c r="I8708" s="141"/>
      <c r="J8708" s="141"/>
      <c r="K8708" s="141"/>
    </row>
    <row r="8709" spans="1:11" x14ac:dyDescent="0.25">
      <c r="A8709" s="148"/>
      <c r="B8709" s="148"/>
      <c r="C8709" s="148"/>
      <c r="D8709" s="148"/>
      <c r="E8709" s="141"/>
      <c r="F8709" s="141"/>
      <c r="G8709" s="141"/>
      <c r="H8709" s="141"/>
      <c r="I8709" s="141"/>
      <c r="J8709" s="141"/>
      <c r="K8709" s="141"/>
    </row>
    <row r="8710" spans="1:11" x14ac:dyDescent="0.25">
      <c r="A8710" s="148"/>
      <c r="B8710" s="148"/>
      <c r="C8710" s="148"/>
      <c r="D8710" s="148"/>
      <c r="E8710" s="141"/>
      <c r="F8710" s="141"/>
      <c r="G8710" s="141"/>
      <c r="H8710" s="141"/>
      <c r="I8710" s="141"/>
      <c r="J8710" s="141"/>
      <c r="K8710" s="141"/>
    </row>
    <row r="8711" spans="1:11" x14ac:dyDescent="0.25">
      <c r="A8711" s="148"/>
      <c r="B8711" s="148"/>
      <c r="C8711" s="148"/>
      <c r="D8711" s="148"/>
      <c r="E8711" s="141"/>
      <c r="F8711" s="141"/>
      <c r="G8711" s="141"/>
      <c r="H8711" s="141"/>
      <c r="I8711" s="141"/>
      <c r="J8711" s="141"/>
      <c r="K8711" s="141"/>
    </row>
    <row r="8712" spans="1:11" x14ac:dyDescent="0.25">
      <c r="A8712" s="148"/>
      <c r="B8712" s="148"/>
      <c r="C8712" s="148"/>
      <c r="D8712" s="148"/>
      <c r="E8712" s="141"/>
      <c r="F8712" s="141"/>
      <c r="G8712" s="141"/>
      <c r="H8712" s="141"/>
      <c r="I8712" s="141"/>
      <c r="J8712" s="141"/>
      <c r="K8712" s="141"/>
    </row>
    <row r="8713" spans="1:11" x14ac:dyDescent="0.25">
      <c r="A8713" s="148"/>
      <c r="B8713" s="148"/>
      <c r="C8713" s="148"/>
      <c r="D8713" s="148"/>
      <c r="E8713" s="141"/>
      <c r="F8713" s="141"/>
      <c r="G8713" s="141"/>
      <c r="H8713" s="141"/>
      <c r="I8713" s="141"/>
      <c r="J8713" s="141"/>
      <c r="K8713" s="141"/>
    </row>
    <row r="8714" spans="1:11" x14ac:dyDescent="0.25">
      <c r="A8714" s="148"/>
      <c r="B8714" s="148"/>
      <c r="C8714" s="148"/>
      <c r="D8714" s="148"/>
      <c r="E8714" s="141"/>
      <c r="F8714" s="141"/>
      <c r="G8714" s="141"/>
      <c r="H8714" s="141"/>
      <c r="I8714" s="141"/>
      <c r="J8714" s="141"/>
      <c r="K8714" s="141"/>
    </row>
    <row r="8715" spans="1:11" x14ac:dyDescent="0.25">
      <c r="A8715" s="148"/>
      <c r="B8715" s="148"/>
      <c r="C8715" s="148"/>
      <c r="D8715" s="148"/>
      <c r="E8715" s="141"/>
      <c r="F8715" s="141"/>
      <c r="G8715" s="141"/>
      <c r="H8715" s="141"/>
      <c r="I8715" s="141"/>
      <c r="J8715" s="141"/>
      <c r="K8715" s="141"/>
    </row>
    <row r="8716" spans="1:11" x14ac:dyDescent="0.25">
      <c r="A8716" s="148"/>
      <c r="B8716" s="148"/>
      <c r="C8716" s="148"/>
      <c r="D8716" s="148"/>
      <c r="E8716" s="141"/>
      <c r="F8716" s="141"/>
      <c r="G8716" s="141"/>
      <c r="H8716" s="141"/>
      <c r="I8716" s="141"/>
      <c r="J8716" s="141"/>
      <c r="K8716" s="141"/>
    </row>
    <row r="8717" spans="1:11" x14ac:dyDescent="0.25">
      <c r="A8717" s="148"/>
      <c r="B8717" s="148"/>
      <c r="C8717" s="148"/>
      <c r="D8717" s="148"/>
      <c r="E8717" s="141"/>
      <c r="F8717" s="141"/>
      <c r="G8717" s="141"/>
      <c r="H8717" s="141"/>
      <c r="I8717" s="141"/>
      <c r="J8717" s="141"/>
      <c r="K8717" s="141"/>
    </row>
    <row r="8718" spans="1:11" x14ac:dyDescent="0.25">
      <c r="A8718" s="148"/>
      <c r="B8718" s="148"/>
      <c r="C8718" s="148"/>
      <c r="D8718" s="148"/>
      <c r="E8718" s="141"/>
      <c r="F8718" s="141"/>
      <c r="G8718" s="141"/>
      <c r="H8718" s="141"/>
      <c r="I8718" s="141"/>
      <c r="J8718" s="141"/>
      <c r="K8718" s="141"/>
    </row>
    <row r="8719" spans="1:11" x14ac:dyDescent="0.25">
      <c r="A8719" s="148"/>
      <c r="B8719" s="148"/>
      <c r="C8719" s="148"/>
      <c r="D8719" s="148"/>
      <c r="E8719" s="141"/>
      <c r="F8719" s="141"/>
      <c r="G8719" s="141"/>
      <c r="H8719" s="141"/>
      <c r="I8719" s="141"/>
      <c r="J8719" s="141"/>
      <c r="K8719" s="141"/>
    </row>
    <row r="8720" spans="1:11" x14ac:dyDescent="0.25">
      <c r="A8720" s="148"/>
      <c r="B8720" s="148"/>
      <c r="C8720" s="148"/>
      <c r="D8720" s="148"/>
      <c r="E8720" s="141"/>
      <c r="F8720" s="141"/>
      <c r="G8720" s="141"/>
      <c r="H8720" s="141"/>
      <c r="I8720" s="141"/>
      <c r="J8720" s="141"/>
      <c r="K8720" s="141"/>
    </row>
    <row r="8721" spans="1:11" x14ac:dyDescent="0.25">
      <c r="A8721" s="148"/>
      <c r="B8721" s="148"/>
      <c r="C8721" s="148"/>
      <c r="D8721" s="148"/>
      <c r="E8721" s="141"/>
      <c r="F8721" s="141"/>
      <c r="G8721" s="141"/>
      <c r="H8721" s="141"/>
      <c r="I8721" s="141"/>
      <c r="J8721" s="141"/>
      <c r="K8721" s="141"/>
    </row>
    <row r="8722" spans="1:11" x14ac:dyDescent="0.25">
      <c r="A8722" s="148"/>
      <c r="B8722" s="148"/>
      <c r="C8722" s="148"/>
      <c r="D8722" s="148"/>
      <c r="E8722" s="141"/>
      <c r="F8722" s="141"/>
      <c r="G8722" s="141"/>
      <c r="H8722" s="141"/>
      <c r="I8722" s="141"/>
      <c r="J8722" s="141"/>
      <c r="K8722" s="141"/>
    </row>
    <row r="8723" spans="1:11" x14ac:dyDescent="0.25">
      <c r="A8723" s="148"/>
      <c r="B8723" s="148"/>
      <c r="C8723" s="148"/>
      <c r="D8723" s="148"/>
      <c r="E8723" s="141"/>
      <c r="F8723" s="141"/>
      <c r="G8723" s="141"/>
      <c r="H8723" s="141"/>
      <c r="I8723" s="141"/>
      <c r="J8723" s="141"/>
      <c r="K8723" s="141"/>
    </row>
    <row r="8724" spans="1:11" x14ac:dyDescent="0.25">
      <c r="A8724" s="148"/>
      <c r="B8724" s="148"/>
      <c r="C8724" s="148"/>
      <c r="D8724" s="148"/>
      <c r="E8724" s="141"/>
      <c r="F8724" s="141"/>
      <c r="G8724" s="141"/>
      <c r="H8724" s="141"/>
      <c r="I8724" s="141"/>
      <c r="J8724" s="141"/>
      <c r="K8724" s="141"/>
    </row>
    <row r="8725" spans="1:11" x14ac:dyDescent="0.25">
      <c r="A8725" s="148"/>
      <c r="B8725" s="148"/>
      <c r="C8725" s="148"/>
      <c r="D8725" s="148"/>
      <c r="E8725" s="141"/>
      <c r="F8725" s="141"/>
      <c r="G8725" s="141"/>
      <c r="H8725" s="141"/>
      <c r="I8725" s="141"/>
      <c r="J8725" s="141"/>
      <c r="K8725" s="141"/>
    </row>
    <row r="8726" spans="1:11" x14ac:dyDescent="0.25">
      <c r="A8726" s="148"/>
      <c r="B8726" s="148"/>
      <c r="C8726" s="148"/>
      <c r="D8726" s="148"/>
      <c r="E8726" s="141"/>
      <c r="F8726" s="141"/>
      <c r="G8726" s="141"/>
      <c r="H8726" s="141"/>
      <c r="I8726" s="141"/>
      <c r="J8726" s="141"/>
      <c r="K8726" s="141"/>
    </row>
    <row r="8727" spans="1:11" x14ac:dyDescent="0.25">
      <c r="A8727" s="148"/>
      <c r="B8727" s="148"/>
      <c r="C8727" s="148"/>
      <c r="D8727" s="148"/>
      <c r="E8727" s="141"/>
      <c r="F8727" s="141"/>
      <c r="G8727" s="141"/>
      <c r="H8727" s="141"/>
      <c r="I8727" s="141"/>
      <c r="J8727" s="141"/>
      <c r="K8727" s="141"/>
    </row>
    <row r="8728" spans="1:11" x14ac:dyDescent="0.25">
      <c r="A8728" s="148"/>
      <c r="B8728" s="148"/>
      <c r="C8728" s="148"/>
      <c r="D8728" s="148"/>
      <c r="E8728" s="141"/>
      <c r="F8728" s="141"/>
      <c r="G8728" s="141"/>
      <c r="H8728" s="141"/>
      <c r="I8728" s="141"/>
      <c r="J8728" s="141"/>
      <c r="K8728" s="141"/>
    </row>
    <row r="8729" spans="1:11" x14ac:dyDescent="0.25">
      <c r="A8729" s="148"/>
      <c r="B8729" s="148"/>
      <c r="C8729" s="148"/>
      <c r="D8729" s="148"/>
      <c r="E8729" s="141"/>
      <c r="F8729" s="141"/>
      <c r="G8729" s="141"/>
      <c r="H8729" s="141"/>
      <c r="I8729" s="141"/>
      <c r="J8729" s="141"/>
      <c r="K8729" s="141"/>
    </row>
    <row r="8730" spans="1:11" x14ac:dyDescent="0.25">
      <c r="A8730" s="148"/>
      <c r="B8730" s="148"/>
      <c r="C8730" s="148"/>
      <c r="D8730" s="148"/>
      <c r="E8730" s="141"/>
      <c r="F8730" s="141"/>
      <c r="G8730" s="141"/>
      <c r="H8730" s="141"/>
      <c r="I8730" s="141"/>
      <c r="J8730" s="141"/>
      <c r="K8730" s="141"/>
    </row>
    <row r="8731" spans="1:11" x14ac:dyDescent="0.25">
      <c r="A8731" s="148"/>
      <c r="B8731" s="148"/>
      <c r="C8731" s="148"/>
      <c r="D8731" s="148"/>
      <c r="E8731" s="141"/>
      <c r="F8731" s="141"/>
      <c r="G8731" s="141"/>
      <c r="H8731" s="141"/>
      <c r="I8731" s="141"/>
      <c r="J8731" s="141"/>
      <c r="K8731" s="141"/>
    </row>
    <row r="8732" spans="1:11" x14ac:dyDescent="0.25">
      <c r="A8732" s="148"/>
      <c r="B8732" s="148"/>
      <c r="C8732" s="148"/>
      <c r="D8732" s="148"/>
      <c r="E8732" s="141"/>
      <c r="F8732" s="141"/>
      <c r="G8732" s="141"/>
      <c r="H8732" s="141"/>
      <c r="I8732" s="141"/>
      <c r="J8732" s="141"/>
      <c r="K8732" s="141"/>
    </row>
    <row r="8733" spans="1:11" x14ac:dyDescent="0.25">
      <c r="A8733" s="148"/>
      <c r="B8733" s="148"/>
      <c r="C8733" s="148"/>
      <c r="D8733" s="148"/>
      <c r="E8733" s="141"/>
      <c r="F8733" s="141"/>
      <c r="G8733" s="141"/>
      <c r="H8733" s="141"/>
      <c r="I8733" s="141"/>
      <c r="J8733" s="141"/>
      <c r="K8733" s="141"/>
    </row>
    <row r="8734" spans="1:11" x14ac:dyDescent="0.25">
      <c r="A8734" s="148"/>
      <c r="B8734" s="148"/>
      <c r="C8734" s="148"/>
      <c r="D8734" s="148"/>
      <c r="E8734" s="141"/>
      <c r="F8734" s="141"/>
      <c r="G8734" s="141"/>
      <c r="H8734" s="141"/>
      <c r="I8734" s="141"/>
      <c r="J8734" s="141"/>
      <c r="K8734" s="141"/>
    </row>
    <row r="8735" spans="1:11" x14ac:dyDescent="0.25">
      <c r="A8735" s="148"/>
      <c r="B8735" s="148"/>
      <c r="C8735" s="148"/>
      <c r="D8735" s="148"/>
      <c r="E8735" s="141"/>
      <c r="F8735" s="141"/>
      <c r="G8735" s="141"/>
      <c r="H8735" s="141"/>
      <c r="I8735" s="141"/>
      <c r="J8735" s="141"/>
      <c r="K8735" s="141"/>
    </row>
    <row r="8736" spans="1:11" x14ac:dyDescent="0.25">
      <c r="A8736" s="148"/>
      <c r="B8736" s="148"/>
      <c r="C8736" s="148"/>
      <c r="D8736" s="148"/>
      <c r="E8736" s="141"/>
      <c r="F8736" s="141"/>
      <c r="G8736" s="141"/>
      <c r="H8736" s="141"/>
      <c r="I8736" s="141"/>
      <c r="J8736" s="141"/>
      <c r="K8736" s="141"/>
    </row>
    <row r="8737" spans="1:11" x14ac:dyDescent="0.25">
      <c r="A8737" s="148"/>
      <c r="B8737" s="148"/>
      <c r="C8737" s="148"/>
      <c r="D8737" s="148"/>
      <c r="E8737" s="141"/>
      <c r="F8737" s="141"/>
      <c r="G8737" s="141"/>
      <c r="H8737" s="141"/>
      <c r="I8737" s="141"/>
      <c r="J8737" s="141"/>
      <c r="K8737" s="141"/>
    </row>
    <row r="8738" spans="1:11" x14ac:dyDescent="0.25">
      <c r="A8738" s="148"/>
      <c r="B8738" s="148"/>
      <c r="C8738" s="148"/>
      <c r="D8738" s="148"/>
      <c r="E8738" s="141"/>
      <c r="F8738" s="141"/>
      <c r="G8738" s="141"/>
      <c r="H8738" s="141"/>
      <c r="I8738" s="141"/>
      <c r="J8738" s="141"/>
      <c r="K8738" s="141"/>
    </row>
    <row r="8739" spans="1:11" x14ac:dyDescent="0.25">
      <c r="A8739" s="148"/>
      <c r="B8739" s="148"/>
      <c r="C8739" s="148"/>
      <c r="D8739" s="148"/>
      <c r="E8739" s="141"/>
      <c r="F8739" s="141"/>
      <c r="G8739" s="141"/>
      <c r="H8739" s="141"/>
      <c r="I8739" s="141"/>
      <c r="J8739" s="141"/>
      <c r="K8739" s="141"/>
    </row>
    <row r="8740" spans="1:11" x14ac:dyDescent="0.25">
      <c r="A8740" s="148"/>
      <c r="B8740" s="148"/>
      <c r="C8740" s="148"/>
      <c r="D8740" s="148"/>
      <c r="E8740" s="141"/>
      <c r="F8740" s="141"/>
      <c r="G8740" s="141"/>
      <c r="H8740" s="141"/>
      <c r="I8740" s="141"/>
      <c r="J8740" s="141"/>
      <c r="K8740" s="141"/>
    </row>
    <row r="8741" spans="1:11" x14ac:dyDescent="0.25">
      <c r="A8741" s="148"/>
      <c r="B8741" s="148"/>
      <c r="C8741" s="148"/>
      <c r="D8741" s="148"/>
      <c r="E8741" s="141"/>
      <c r="F8741" s="141"/>
      <c r="G8741" s="141"/>
      <c r="H8741" s="141"/>
      <c r="I8741" s="141"/>
      <c r="J8741" s="141"/>
      <c r="K8741" s="141"/>
    </row>
    <row r="8742" spans="1:11" x14ac:dyDescent="0.25">
      <c r="A8742" s="148"/>
      <c r="B8742" s="148"/>
      <c r="C8742" s="148"/>
      <c r="D8742" s="148"/>
      <c r="E8742" s="141"/>
      <c r="F8742" s="141"/>
      <c r="G8742" s="141"/>
      <c r="H8742" s="141"/>
      <c r="I8742" s="141"/>
      <c r="J8742" s="141"/>
      <c r="K8742" s="141"/>
    </row>
    <row r="8743" spans="1:11" x14ac:dyDescent="0.25">
      <c r="A8743" s="148"/>
      <c r="B8743" s="148"/>
      <c r="C8743" s="148"/>
      <c r="D8743" s="148"/>
      <c r="E8743" s="141"/>
      <c r="F8743" s="141"/>
      <c r="G8743" s="141"/>
      <c r="H8743" s="141"/>
      <c r="I8743" s="141"/>
      <c r="J8743" s="141"/>
      <c r="K8743" s="141"/>
    </row>
    <row r="8744" spans="1:11" x14ac:dyDescent="0.25">
      <c r="A8744" s="148"/>
      <c r="B8744" s="148"/>
      <c r="C8744" s="148"/>
      <c r="D8744" s="148"/>
      <c r="E8744" s="141"/>
      <c r="F8744" s="141"/>
      <c r="G8744" s="141"/>
      <c r="H8744" s="141"/>
      <c r="I8744" s="141"/>
      <c r="J8744" s="141"/>
      <c r="K8744" s="141"/>
    </row>
    <row r="8745" spans="1:11" x14ac:dyDescent="0.25">
      <c r="A8745" s="148"/>
      <c r="B8745" s="148"/>
      <c r="C8745" s="148"/>
      <c r="D8745" s="148"/>
      <c r="E8745" s="141"/>
      <c r="F8745" s="141"/>
      <c r="G8745" s="141"/>
      <c r="H8745" s="141"/>
      <c r="I8745" s="141"/>
      <c r="J8745" s="141"/>
      <c r="K8745" s="141"/>
    </row>
    <row r="8746" spans="1:11" x14ac:dyDescent="0.25">
      <c r="A8746" s="148"/>
      <c r="B8746" s="148"/>
      <c r="C8746" s="148"/>
      <c r="D8746" s="148"/>
      <c r="E8746" s="141"/>
      <c r="F8746" s="141"/>
      <c r="G8746" s="141"/>
      <c r="H8746" s="141"/>
      <c r="I8746" s="141"/>
      <c r="J8746" s="141"/>
      <c r="K8746" s="141"/>
    </row>
    <row r="8747" spans="1:11" x14ac:dyDescent="0.25">
      <c r="A8747" s="148"/>
      <c r="B8747" s="148"/>
      <c r="C8747" s="148"/>
      <c r="D8747" s="148"/>
      <c r="E8747" s="141"/>
      <c r="F8747" s="141"/>
      <c r="G8747" s="141"/>
      <c r="H8747" s="141"/>
      <c r="I8747" s="141"/>
      <c r="J8747" s="141"/>
      <c r="K8747" s="141"/>
    </row>
    <row r="8748" spans="1:11" x14ac:dyDescent="0.25">
      <c r="A8748" s="148"/>
      <c r="B8748" s="148"/>
      <c r="C8748" s="148"/>
      <c r="D8748" s="148"/>
      <c r="E8748" s="141"/>
      <c r="F8748" s="141"/>
      <c r="G8748" s="141"/>
      <c r="H8748" s="141"/>
      <c r="I8748" s="141"/>
      <c r="J8748" s="141"/>
      <c r="K8748" s="141"/>
    </row>
    <row r="8749" spans="1:11" x14ac:dyDescent="0.25">
      <c r="A8749" s="148"/>
      <c r="B8749" s="148"/>
      <c r="C8749" s="148"/>
      <c r="D8749" s="148"/>
      <c r="E8749" s="141"/>
      <c r="F8749" s="141"/>
      <c r="G8749" s="141"/>
      <c r="H8749" s="141"/>
      <c r="I8749" s="141"/>
      <c r="J8749" s="141"/>
      <c r="K8749" s="141"/>
    </row>
    <row r="8750" spans="1:11" x14ac:dyDescent="0.25">
      <c r="A8750" s="148"/>
      <c r="B8750" s="148"/>
      <c r="C8750" s="148"/>
      <c r="D8750" s="148"/>
      <c r="E8750" s="141"/>
      <c r="F8750" s="141"/>
      <c r="G8750" s="141"/>
      <c r="H8750" s="141"/>
      <c r="I8750" s="141"/>
      <c r="J8750" s="141"/>
      <c r="K8750" s="141"/>
    </row>
    <row r="8751" spans="1:11" x14ac:dyDescent="0.25">
      <c r="A8751" s="148"/>
      <c r="B8751" s="148"/>
      <c r="C8751" s="148"/>
      <c r="D8751" s="148"/>
      <c r="E8751" s="141"/>
      <c r="F8751" s="141"/>
      <c r="G8751" s="141"/>
      <c r="H8751" s="141"/>
      <c r="I8751" s="141"/>
      <c r="J8751" s="141"/>
      <c r="K8751" s="141"/>
    </row>
    <row r="8752" spans="1:11" x14ac:dyDescent="0.25">
      <c r="A8752" s="148"/>
      <c r="B8752" s="148"/>
      <c r="C8752" s="148"/>
      <c r="D8752" s="148"/>
      <c r="E8752" s="141"/>
      <c r="F8752" s="141"/>
      <c r="G8752" s="141"/>
      <c r="H8752" s="141"/>
      <c r="I8752" s="141"/>
      <c r="J8752" s="141"/>
      <c r="K8752" s="141"/>
    </row>
    <row r="8753" spans="1:11" x14ac:dyDescent="0.25">
      <c r="A8753" s="148"/>
      <c r="B8753" s="148"/>
      <c r="C8753" s="148"/>
      <c r="D8753" s="148"/>
      <c r="E8753" s="141"/>
      <c r="F8753" s="141"/>
      <c r="G8753" s="141"/>
      <c r="H8753" s="141"/>
      <c r="I8753" s="141"/>
      <c r="J8753" s="141"/>
      <c r="K8753" s="141"/>
    </row>
    <row r="8754" spans="1:11" x14ac:dyDescent="0.25">
      <c r="A8754" s="148"/>
      <c r="B8754" s="148"/>
      <c r="C8754" s="148"/>
      <c r="D8754" s="148"/>
      <c r="E8754" s="141"/>
      <c r="F8754" s="141"/>
      <c r="G8754" s="141"/>
      <c r="H8754" s="141"/>
      <c r="I8754" s="141"/>
      <c r="J8754" s="141"/>
      <c r="K8754" s="141"/>
    </row>
    <row r="8755" spans="1:11" x14ac:dyDescent="0.25">
      <c r="A8755" s="148"/>
      <c r="B8755" s="148"/>
      <c r="C8755" s="148"/>
      <c r="D8755" s="148"/>
      <c r="E8755" s="141"/>
      <c r="F8755" s="141"/>
      <c r="G8755" s="141"/>
      <c r="H8755" s="141"/>
      <c r="I8755" s="141"/>
      <c r="J8755" s="141"/>
      <c r="K8755" s="141"/>
    </row>
    <row r="8756" spans="1:11" x14ac:dyDescent="0.25">
      <c r="A8756" s="148"/>
      <c r="B8756" s="148"/>
      <c r="C8756" s="148"/>
      <c r="D8756" s="148"/>
      <c r="E8756" s="141"/>
      <c r="F8756" s="141"/>
      <c r="G8756" s="141"/>
      <c r="H8756" s="141"/>
      <c r="I8756" s="141"/>
      <c r="J8756" s="141"/>
      <c r="K8756" s="141"/>
    </row>
    <row r="8757" spans="1:11" x14ac:dyDescent="0.25">
      <c r="A8757" s="148"/>
      <c r="B8757" s="148"/>
      <c r="C8757" s="148"/>
      <c r="D8757" s="148"/>
      <c r="E8757" s="141"/>
      <c r="F8757" s="141"/>
      <c r="G8757" s="141"/>
      <c r="H8757" s="141"/>
      <c r="I8757" s="141"/>
      <c r="J8757" s="141"/>
      <c r="K8757" s="141"/>
    </row>
    <row r="8758" spans="1:11" x14ac:dyDescent="0.25">
      <c r="A8758" s="148"/>
      <c r="B8758" s="148"/>
      <c r="C8758" s="148"/>
      <c r="D8758" s="148"/>
      <c r="E8758" s="141"/>
      <c r="F8758" s="141"/>
      <c r="G8758" s="141"/>
      <c r="H8758" s="141"/>
      <c r="I8758" s="141"/>
      <c r="J8758" s="141"/>
      <c r="K8758" s="141"/>
    </row>
    <row r="8759" spans="1:11" x14ac:dyDescent="0.25">
      <c r="A8759" s="148"/>
      <c r="B8759" s="148"/>
      <c r="C8759" s="148"/>
      <c r="D8759" s="148"/>
      <c r="E8759" s="141"/>
      <c r="F8759" s="141"/>
      <c r="G8759" s="141"/>
      <c r="H8759" s="141"/>
      <c r="I8759" s="141"/>
      <c r="J8759" s="141"/>
      <c r="K8759" s="141"/>
    </row>
    <row r="8760" spans="1:11" x14ac:dyDescent="0.25">
      <c r="A8760" s="148"/>
      <c r="B8760" s="148"/>
      <c r="C8760" s="148"/>
      <c r="D8760" s="148"/>
      <c r="E8760" s="141"/>
      <c r="F8760" s="141"/>
      <c r="G8760" s="141"/>
      <c r="H8760" s="141"/>
      <c r="I8760" s="141"/>
      <c r="J8760" s="141"/>
      <c r="K8760" s="141"/>
    </row>
    <row r="8761" spans="1:11" x14ac:dyDescent="0.25">
      <c r="A8761" s="148"/>
      <c r="B8761" s="148"/>
      <c r="C8761" s="148"/>
      <c r="D8761" s="148"/>
      <c r="E8761" s="141"/>
      <c r="F8761" s="141"/>
      <c r="G8761" s="141"/>
      <c r="H8761" s="141"/>
      <c r="I8761" s="141"/>
      <c r="J8761" s="141"/>
      <c r="K8761" s="141"/>
    </row>
    <row r="8762" spans="1:11" x14ac:dyDescent="0.25">
      <c r="A8762" s="148"/>
      <c r="B8762" s="148"/>
      <c r="C8762" s="148"/>
      <c r="D8762" s="148"/>
      <c r="E8762" s="141"/>
      <c r="F8762" s="141"/>
      <c r="G8762" s="141"/>
      <c r="H8762" s="141"/>
      <c r="I8762" s="141"/>
      <c r="J8762" s="141"/>
      <c r="K8762" s="141"/>
    </row>
    <row r="8763" spans="1:11" x14ac:dyDescent="0.25">
      <c r="A8763" s="148"/>
      <c r="B8763" s="148"/>
      <c r="C8763" s="148"/>
      <c r="D8763" s="148"/>
      <c r="E8763" s="141"/>
      <c r="F8763" s="141"/>
      <c r="G8763" s="141"/>
      <c r="H8763" s="141"/>
      <c r="I8763" s="141"/>
      <c r="J8763" s="141"/>
      <c r="K8763" s="141"/>
    </row>
    <row r="8764" spans="1:11" x14ac:dyDescent="0.25">
      <c r="A8764" s="148"/>
      <c r="B8764" s="148"/>
      <c r="C8764" s="148"/>
      <c r="D8764" s="148"/>
      <c r="E8764" s="141"/>
      <c r="F8764" s="141"/>
      <c r="G8764" s="141"/>
      <c r="H8764" s="141"/>
      <c r="I8764" s="141"/>
      <c r="J8764" s="141"/>
      <c r="K8764" s="141"/>
    </row>
    <row r="8765" spans="1:11" x14ac:dyDescent="0.25">
      <c r="A8765" s="148"/>
      <c r="B8765" s="148"/>
      <c r="C8765" s="148"/>
      <c r="D8765" s="148"/>
      <c r="E8765" s="141"/>
      <c r="F8765" s="141"/>
      <c r="G8765" s="141"/>
      <c r="H8765" s="141"/>
      <c r="I8765" s="141"/>
      <c r="J8765" s="141"/>
      <c r="K8765" s="141"/>
    </row>
    <row r="8766" spans="1:11" x14ac:dyDescent="0.25">
      <c r="A8766" s="148"/>
      <c r="B8766" s="148"/>
      <c r="C8766" s="148"/>
      <c r="D8766" s="148"/>
      <c r="E8766" s="141"/>
      <c r="F8766" s="141"/>
      <c r="G8766" s="141"/>
      <c r="H8766" s="141"/>
      <c r="I8766" s="141"/>
      <c r="J8766" s="141"/>
      <c r="K8766" s="141"/>
    </row>
    <row r="8767" spans="1:11" x14ac:dyDescent="0.25">
      <c r="A8767" s="148"/>
      <c r="B8767" s="148"/>
      <c r="C8767" s="148"/>
      <c r="D8767" s="148"/>
      <c r="E8767" s="141"/>
      <c r="F8767" s="141"/>
      <c r="G8767" s="141"/>
      <c r="H8767" s="141"/>
      <c r="I8767" s="141"/>
      <c r="J8767" s="141"/>
      <c r="K8767" s="141"/>
    </row>
    <row r="8768" spans="1:11" x14ac:dyDescent="0.25">
      <c r="A8768" s="148"/>
      <c r="B8768" s="148"/>
      <c r="C8768" s="148"/>
      <c r="D8768" s="148"/>
      <c r="E8768" s="141"/>
      <c r="F8768" s="141"/>
      <c r="G8768" s="141"/>
      <c r="H8768" s="141"/>
      <c r="I8768" s="141"/>
      <c r="J8768" s="141"/>
      <c r="K8768" s="141"/>
    </row>
    <row r="8769" spans="1:11" x14ac:dyDescent="0.25">
      <c r="A8769" s="148"/>
      <c r="B8769" s="148"/>
      <c r="C8769" s="148"/>
      <c r="D8769" s="148"/>
      <c r="E8769" s="141"/>
      <c r="F8769" s="141"/>
      <c r="G8769" s="141"/>
      <c r="H8769" s="141"/>
      <c r="I8769" s="141"/>
      <c r="J8769" s="141"/>
      <c r="K8769" s="141"/>
    </row>
    <row r="8770" spans="1:11" x14ac:dyDescent="0.25">
      <c r="A8770" s="148"/>
      <c r="B8770" s="148"/>
      <c r="C8770" s="148"/>
      <c r="D8770" s="148"/>
      <c r="E8770" s="141"/>
      <c r="F8770" s="141"/>
      <c r="G8770" s="141"/>
      <c r="H8770" s="141"/>
      <c r="I8770" s="141"/>
      <c r="J8770" s="141"/>
      <c r="K8770" s="141"/>
    </row>
    <row r="8771" spans="1:11" x14ac:dyDescent="0.25">
      <c r="A8771" s="148"/>
      <c r="B8771" s="148"/>
      <c r="C8771" s="148"/>
      <c r="D8771" s="148"/>
      <c r="E8771" s="141"/>
      <c r="F8771" s="141"/>
      <c r="G8771" s="141"/>
      <c r="H8771" s="141"/>
      <c r="I8771" s="141"/>
      <c r="J8771" s="141"/>
      <c r="K8771" s="141"/>
    </row>
    <row r="8772" spans="1:11" x14ac:dyDescent="0.25">
      <c r="A8772" s="148"/>
      <c r="B8772" s="148"/>
      <c r="C8772" s="148"/>
      <c r="D8772" s="148"/>
      <c r="E8772" s="141"/>
      <c r="F8772" s="141"/>
      <c r="G8772" s="141"/>
      <c r="H8772" s="141"/>
      <c r="I8772" s="141"/>
      <c r="J8772" s="141"/>
      <c r="K8772" s="141"/>
    </row>
    <row r="8773" spans="1:11" x14ac:dyDescent="0.25">
      <c r="A8773" s="148"/>
      <c r="B8773" s="148"/>
      <c r="C8773" s="148"/>
      <c r="D8773" s="148"/>
      <c r="E8773" s="141"/>
      <c r="F8773" s="141"/>
      <c r="G8773" s="141"/>
      <c r="H8773" s="141"/>
      <c r="I8773" s="141"/>
      <c r="J8773" s="141"/>
      <c r="K8773" s="141"/>
    </row>
    <row r="8774" spans="1:11" x14ac:dyDescent="0.25">
      <c r="A8774" s="148"/>
      <c r="B8774" s="148"/>
      <c r="C8774" s="148"/>
      <c r="D8774" s="148"/>
      <c r="E8774" s="141"/>
      <c r="F8774" s="141"/>
      <c r="G8774" s="141"/>
      <c r="H8774" s="141"/>
      <c r="I8774" s="141"/>
      <c r="J8774" s="141"/>
      <c r="K8774" s="141"/>
    </row>
    <row r="8775" spans="1:11" x14ac:dyDescent="0.25">
      <c r="A8775" s="148"/>
      <c r="B8775" s="148"/>
      <c r="C8775" s="148"/>
      <c r="D8775" s="148"/>
      <c r="E8775" s="141"/>
      <c r="F8775" s="141"/>
      <c r="G8775" s="141"/>
      <c r="H8775" s="141"/>
      <c r="I8775" s="141"/>
      <c r="J8775" s="141"/>
      <c r="K8775" s="141"/>
    </row>
    <row r="8776" spans="1:11" x14ac:dyDescent="0.25">
      <c r="A8776" s="148"/>
      <c r="B8776" s="148"/>
      <c r="C8776" s="148"/>
      <c r="D8776" s="148"/>
      <c r="E8776" s="141"/>
      <c r="F8776" s="141"/>
      <c r="G8776" s="141"/>
      <c r="H8776" s="141"/>
      <c r="I8776" s="141"/>
      <c r="J8776" s="141"/>
      <c r="K8776" s="141"/>
    </row>
    <row r="8777" spans="1:11" x14ac:dyDescent="0.25">
      <c r="A8777" s="148"/>
      <c r="B8777" s="148"/>
      <c r="C8777" s="148"/>
      <c r="D8777" s="148"/>
      <c r="E8777" s="141"/>
      <c r="F8777" s="141"/>
      <c r="G8777" s="141"/>
      <c r="H8777" s="141"/>
      <c r="I8777" s="141"/>
      <c r="J8777" s="141"/>
      <c r="K8777" s="141"/>
    </row>
    <row r="8778" spans="1:11" x14ac:dyDescent="0.25">
      <c r="A8778" s="148"/>
      <c r="B8778" s="148"/>
      <c r="C8778" s="148"/>
      <c r="D8778" s="148"/>
      <c r="E8778" s="141"/>
      <c r="F8778" s="141"/>
      <c r="G8778" s="141"/>
      <c r="H8778" s="141"/>
      <c r="I8778" s="141"/>
      <c r="J8778" s="141"/>
      <c r="K8778" s="141"/>
    </row>
    <row r="8779" spans="1:11" x14ac:dyDescent="0.25">
      <c r="A8779" s="148"/>
      <c r="B8779" s="148"/>
      <c r="C8779" s="148"/>
      <c r="D8779" s="148"/>
      <c r="E8779" s="141"/>
      <c r="F8779" s="141"/>
      <c r="G8779" s="141"/>
      <c r="H8779" s="141"/>
      <c r="I8779" s="141"/>
      <c r="J8779" s="141"/>
      <c r="K8779" s="141"/>
    </row>
    <row r="8780" spans="1:11" x14ac:dyDescent="0.25">
      <c r="A8780" s="148"/>
      <c r="B8780" s="148"/>
      <c r="C8780" s="148"/>
      <c r="D8780" s="148"/>
      <c r="E8780" s="141"/>
      <c r="F8780" s="141"/>
      <c r="G8780" s="141"/>
      <c r="H8780" s="141"/>
      <c r="I8780" s="141"/>
      <c r="J8780" s="141"/>
      <c r="K8780" s="141"/>
    </row>
    <row r="8781" spans="1:11" x14ac:dyDescent="0.25">
      <c r="A8781" s="148"/>
      <c r="B8781" s="148"/>
      <c r="C8781" s="148"/>
      <c r="D8781" s="148"/>
      <c r="E8781" s="141"/>
      <c r="F8781" s="141"/>
      <c r="G8781" s="141"/>
      <c r="H8781" s="141"/>
      <c r="I8781" s="141"/>
      <c r="J8781" s="141"/>
      <c r="K8781" s="141"/>
    </row>
    <row r="8782" spans="1:11" x14ac:dyDescent="0.25">
      <c r="A8782" s="148"/>
      <c r="B8782" s="148"/>
      <c r="C8782" s="148"/>
      <c r="D8782" s="148"/>
      <c r="E8782" s="141"/>
      <c r="F8782" s="141"/>
      <c r="G8782" s="141"/>
      <c r="H8782" s="141"/>
      <c r="I8782" s="141"/>
      <c r="J8782" s="141"/>
      <c r="K8782" s="141"/>
    </row>
    <row r="8783" spans="1:11" x14ac:dyDescent="0.25">
      <c r="A8783" s="148"/>
      <c r="B8783" s="148"/>
      <c r="C8783" s="148"/>
      <c r="D8783" s="148"/>
      <c r="E8783" s="141"/>
      <c r="F8783" s="141"/>
      <c r="G8783" s="141"/>
      <c r="H8783" s="141"/>
      <c r="I8783" s="141"/>
      <c r="J8783" s="141"/>
      <c r="K8783" s="141"/>
    </row>
    <row r="8784" spans="1:11" x14ac:dyDescent="0.25">
      <c r="A8784" s="148"/>
      <c r="B8784" s="148"/>
      <c r="C8784" s="148"/>
      <c r="D8784" s="148"/>
      <c r="E8784" s="141"/>
      <c r="F8784" s="141"/>
      <c r="G8784" s="141"/>
      <c r="H8784" s="141"/>
      <c r="I8784" s="141"/>
      <c r="J8784" s="141"/>
      <c r="K8784" s="141"/>
    </row>
    <row r="8785" spans="1:11" x14ac:dyDescent="0.25">
      <c r="A8785" s="148"/>
      <c r="B8785" s="148"/>
      <c r="C8785" s="148"/>
      <c r="D8785" s="148"/>
      <c r="E8785" s="141"/>
      <c r="F8785" s="141"/>
      <c r="G8785" s="141"/>
      <c r="H8785" s="141"/>
      <c r="I8785" s="141"/>
      <c r="J8785" s="141"/>
      <c r="K8785" s="141"/>
    </row>
    <row r="8786" spans="1:11" x14ac:dyDescent="0.25">
      <c r="A8786" s="148"/>
      <c r="B8786" s="148"/>
      <c r="C8786" s="148"/>
      <c r="D8786" s="148"/>
      <c r="E8786" s="141"/>
      <c r="F8786" s="141"/>
      <c r="G8786" s="141"/>
      <c r="H8786" s="141"/>
      <c r="I8786" s="141"/>
      <c r="J8786" s="141"/>
      <c r="K8786" s="141"/>
    </row>
    <row r="8787" spans="1:11" x14ac:dyDescent="0.25">
      <c r="A8787" s="148"/>
      <c r="B8787" s="148"/>
      <c r="C8787" s="148"/>
      <c r="D8787" s="148"/>
      <c r="E8787" s="141"/>
      <c r="F8787" s="141"/>
      <c r="G8787" s="141"/>
      <c r="H8787" s="141"/>
      <c r="I8787" s="141"/>
      <c r="J8787" s="141"/>
      <c r="K8787" s="141"/>
    </row>
    <row r="8788" spans="1:11" x14ac:dyDescent="0.25">
      <c r="A8788" s="148"/>
      <c r="B8788" s="148"/>
      <c r="C8788" s="148"/>
      <c r="D8788" s="148"/>
      <c r="E8788" s="141"/>
      <c r="F8788" s="141"/>
      <c r="G8788" s="141"/>
      <c r="H8788" s="141"/>
      <c r="I8788" s="141"/>
      <c r="J8788" s="141"/>
      <c r="K8788" s="141"/>
    </row>
    <row r="8789" spans="1:11" x14ac:dyDescent="0.25">
      <c r="A8789" s="148"/>
      <c r="B8789" s="148"/>
      <c r="C8789" s="148"/>
      <c r="D8789" s="148"/>
      <c r="E8789" s="141"/>
      <c r="F8789" s="141"/>
      <c r="G8789" s="141"/>
      <c r="H8789" s="141"/>
      <c r="I8789" s="141"/>
      <c r="J8789" s="141"/>
      <c r="K8789" s="141"/>
    </row>
    <row r="8790" spans="1:11" x14ac:dyDescent="0.25">
      <c r="A8790" s="148"/>
      <c r="B8790" s="148"/>
      <c r="C8790" s="148"/>
      <c r="D8790" s="148"/>
      <c r="E8790" s="141"/>
      <c r="F8790" s="141"/>
      <c r="G8790" s="141"/>
      <c r="H8790" s="141"/>
      <c r="I8790" s="141"/>
      <c r="J8790" s="141"/>
      <c r="K8790" s="141"/>
    </row>
    <row r="8791" spans="1:11" x14ac:dyDescent="0.25">
      <c r="A8791" s="148"/>
      <c r="B8791" s="148"/>
      <c r="C8791" s="148"/>
      <c r="D8791" s="148"/>
      <c r="E8791" s="141"/>
      <c r="F8791" s="141"/>
      <c r="G8791" s="141"/>
      <c r="H8791" s="141"/>
      <c r="I8791" s="141"/>
      <c r="J8791" s="141"/>
      <c r="K8791" s="141"/>
    </row>
    <row r="8792" spans="1:11" x14ac:dyDescent="0.25">
      <c r="A8792" s="148"/>
      <c r="B8792" s="148"/>
      <c r="C8792" s="148"/>
      <c r="D8792" s="148"/>
      <c r="E8792" s="141"/>
      <c r="F8792" s="141"/>
      <c r="G8792" s="141"/>
      <c r="H8792" s="141"/>
      <c r="I8792" s="141"/>
      <c r="J8792" s="141"/>
      <c r="K8792" s="141"/>
    </row>
    <row r="8793" spans="1:11" x14ac:dyDescent="0.25">
      <c r="A8793" s="148"/>
      <c r="B8793" s="148"/>
      <c r="C8793" s="148"/>
      <c r="D8793" s="148"/>
      <c r="E8793" s="141"/>
      <c r="F8793" s="141"/>
      <c r="G8793" s="141"/>
      <c r="H8793" s="141"/>
      <c r="I8793" s="141"/>
      <c r="J8793" s="141"/>
      <c r="K8793" s="141"/>
    </row>
    <row r="8794" spans="1:11" x14ac:dyDescent="0.25">
      <c r="A8794" s="148"/>
      <c r="B8794" s="148"/>
      <c r="C8794" s="148"/>
      <c r="D8794" s="148"/>
      <c r="E8794" s="141"/>
      <c r="F8794" s="141"/>
      <c r="G8794" s="141"/>
      <c r="H8794" s="141"/>
      <c r="I8794" s="141"/>
      <c r="J8794" s="141"/>
      <c r="K8794" s="141"/>
    </row>
    <row r="8795" spans="1:11" x14ac:dyDescent="0.25">
      <c r="A8795" s="148"/>
      <c r="B8795" s="148"/>
      <c r="C8795" s="148"/>
      <c r="D8795" s="148"/>
      <c r="E8795" s="141"/>
      <c r="F8795" s="141"/>
      <c r="G8795" s="141"/>
      <c r="H8795" s="141"/>
      <c r="I8795" s="141"/>
      <c r="J8795" s="141"/>
      <c r="K8795" s="141"/>
    </row>
    <row r="8796" spans="1:11" x14ac:dyDescent="0.25">
      <c r="A8796" s="148"/>
      <c r="B8796" s="148"/>
      <c r="C8796" s="148"/>
      <c r="D8796" s="148"/>
      <c r="E8796" s="141"/>
      <c r="F8796" s="141"/>
      <c r="G8796" s="141"/>
      <c r="H8796" s="141"/>
      <c r="I8796" s="141"/>
      <c r="J8796" s="141"/>
      <c r="K8796" s="141"/>
    </row>
    <row r="8797" spans="1:11" x14ac:dyDescent="0.25">
      <c r="A8797" s="148"/>
      <c r="B8797" s="148"/>
      <c r="C8797" s="148"/>
      <c r="D8797" s="148"/>
      <c r="E8797" s="141"/>
      <c r="F8797" s="141"/>
      <c r="G8797" s="141"/>
      <c r="H8797" s="141"/>
      <c r="I8797" s="141"/>
      <c r="J8797" s="141"/>
      <c r="K8797" s="141"/>
    </row>
    <row r="8798" spans="1:11" x14ac:dyDescent="0.25">
      <c r="A8798" s="148"/>
      <c r="B8798" s="148"/>
      <c r="C8798" s="148"/>
      <c r="D8798" s="148"/>
      <c r="E8798" s="141"/>
      <c r="F8798" s="141"/>
      <c r="G8798" s="141"/>
      <c r="H8798" s="141"/>
      <c r="I8798" s="141"/>
      <c r="J8798" s="141"/>
      <c r="K8798" s="141"/>
    </row>
    <row r="8799" spans="1:11" x14ac:dyDescent="0.25">
      <c r="A8799" s="148"/>
      <c r="B8799" s="148"/>
      <c r="C8799" s="148"/>
      <c r="D8799" s="148"/>
      <c r="E8799" s="141"/>
      <c r="F8799" s="141"/>
      <c r="G8799" s="141"/>
      <c r="H8799" s="141"/>
      <c r="I8799" s="141"/>
      <c r="J8799" s="141"/>
      <c r="K8799" s="141"/>
    </row>
    <row r="8800" spans="1:11" x14ac:dyDescent="0.25">
      <c r="A8800" s="148"/>
      <c r="B8800" s="148"/>
      <c r="C8800" s="148"/>
      <c r="D8800" s="148"/>
      <c r="E8800" s="141"/>
      <c r="F8800" s="141"/>
      <c r="G8800" s="141"/>
      <c r="H8800" s="141"/>
      <c r="I8800" s="141"/>
      <c r="J8800" s="141"/>
      <c r="K8800" s="141"/>
    </row>
    <row r="8801" spans="1:11" x14ac:dyDescent="0.25">
      <c r="A8801" s="148"/>
      <c r="B8801" s="148"/>
      <c r="C8801" s="148"/>
      <c r="D8801" s="148"/>
      <c r="E8801" s="141"/>
      <c r="F8801" s="141"/>
      <c r="G8801" s="141"/>
      <c r="H8801" s="141"/>
      <c r="I8801" s="141"/>
      <c r="J8801" s="141"/>
      <c r="K8801" s="141"/>
    </row>
    <row r="8802" spans="1:11" x14ac:dyDescent="0.25">
      <c r="A8802" s="148"/>
      <c r="B8802" s="148"/>
      <c r="C8802" s="148"/>
      <c r="D8802" s="148"/>
      <c r="E8802" s="141"/>
      <c r="F8802" s="141"/>
      <c r="G8802" s="141"/>
      <c r="H8802" s="141"/>
      <c r="I8802" s="141"/>
      <c r="J8802" s="141"/>
      <c r="K8802" s="141"/>
    </row>
    <row r="8803" spans="1:11" x14ac:dyDescent="0.25">
      <c r="A8803" s="148"/>
      <c r="B8803" s="148"/>
      <c r="C8803" s="148"/>
      <c r="D8803" s="148"/>
      <c r="E8803" s="141"/>
      <c r="F8803" s="141"/>
      <c r="G8803" s="141"/>
      <c r="H8803" s="141"/>
      <c r="I8803" s="141"/>
      <c r="J8803" s="141"/>
      <c r="K8803" s="141"/>
    </row>
    <row r="8804" spans="1:11" x14ac:dyDescent="0.25">
      <c r="A8804" s="148"/>
      <c r="B8804" s="148"/>
      <c r="C8804" s="148"/>
      <c r="D8804" s="148"/>
      <c r="E8804" s="141"/>
      <c r="F8804" s="141"/>
      <c r="G8804" s="141"/>
      <c r="H8804" s="141"/>
      <c r="I8804" s="141"/>
      <c r="J8804" s="141"/>
      <c r="K8804" s="141"/>
    </row>
    <row r="8805" spans="1:11" x14ac:dyDescent="0.25">
      <c r="A8805" s="148"/>
      <c r="B8805" s="148"/>
      <c r="C8805" s="148"/>
      <c r="D8805" s="148"/>
      <c r="E8805" s="141"/>
      <c r="F8805" s="141"/>
      <c r="G8805" s="141"/>
      <c r="H8805" s="141"/>
      <c r="I8805" s="141"/>
      <c r="J8805" s="141"/>
      <c r="K8805" s="141"/>
    </row>
    <row r="8806" spans="1:11" x14ac:dyDescent="0.25">
      <c r="A8806" s="148"/>
      <c r="B8806" s="148"/>
      <c r="C8806" s="148"/>
      <c r="D8806" s="148"/>
      <c r="E8806" s="141"/>
      <c r="F8806" s="141"/>
      <c r="G8806" s="141"/>
      <c r="H8806" s="141"/>
      <c r="I8806" s="141"/>
      <c r="J8806" s="141"/>
      <c r="K8806" s="141"/>
    </row>
    <row r="8807" spans="1:11" x14ac:dyDescent="0.25">
      <c r="A8807" s="148"/>
      <c r="B8807" s="148"/>
      <c r="C8807" s="148"/>
      <c r="D8807" s="148"/>
      <c r="E8807" s="141"/>
      <c r="F8807" s="141"/>
      <c r="G8807" s="141"/>
      <c r="H8807" s="141"/>
      <c r="I8807" s="141"/>
      <c r="J8807" s="141"/>
      <c r="K8807" s="141"/>
    </row>
    <row r="8808" spans="1:11" x14ac:dyDescent="0.25">
      <c r="A8808" s="148"/>
      <c r="B8808" s="148"/>
      <c r="C8808" s="148"/>
      <c r="D8808" s="148"/>
      <c r="E8808" s="141"/>
      <c r="F8808" s="141"/>
      <c r="G8808" s="141"/>
      <c r="H8808" s="141"/>
      <c r="I8808" s="141"/>
      <c r="J8808" s="141"/>
      <c r="K8808" s="141"/>
    </row>
    <row r="8809" spans="1:11" x14ac:dyDescent="0.25">
      <c r="A8809" s="148"/>
      <c r="B8809" s="148"/>
      <c r="C8809" s="148"/>
      <c r="D8809" s="148"/>
      <c r="E8809" s="141"/>
      <c r="F8809" s="141"/>
      <c r="G8809" s="141"/>
      <c r="H8809" s="141"/>
      <c r="I8809" s="141"/>
      <c r="J8809" s="141"/>
      <c r="K8809" s="141"/>
    </row>
    <row r="8810" spans="1:11" x14ac:dyDescent="0.25">
      <c r="A8810" s="148"/>
      <c r="B8810" s="148"/>
      <c r="C8810" s="148"/>
      <c r="D8810" s="148"/>
      <c r="E8810" s="141"/>
      <c r="F8810" s="141"/>
      <c r="G8810" s="141"/>
      <c r="H8810" s="141"/>
      <c r="I8810" s="141"/>
      <c r="J8810" s="141"/>
      <c r="K8810" s="141"/>
    </row>
    <row r="8811" spans="1:11" x14ac:dyDescent="0.25">
      <c r="A8811" s="148"/>
      <c r="B8811" s="148"/>
      <c r="C8811" s="148"/>
      <c r="D8811" s="148"/>
      <c r="E8811" s="141"/>
      <c r="F8811" s="141"/>
      <c r="G8811" s="141"/>
      <c r="H8811" s="141"/>
      <c r="I8811" s="141"/>
      <c r="J8811" s="141"/>
      <c r="K8811" s="141"/>
    </row>
    <row r="8812" spans="1:11" x14ac:dyDescent="0.25">
      <c r="A8812" s="148"/>
      <c r="B8812" s="148"/>
      <c r="C8812" s="148"/>
      <c r="D8812" s="148"/>
      <c r="E8812" s="141"/>
      <c r="F8812" s="141"/>
      <c r="G8812" s="141"/>
      <c r="H8812" s="141"/>
      <c r="I8812" s="141"/>
      <c r="J8812" s="141"/>
      <c r="K8812" s="141"/>
    </row>
    <row r="8813" spans="1:11" x14ac:dyDescent="0.25">
      <c r="A8813" s="148"/>
      <c r="B8813" s="148"/>
      <c r="C8813" s="148"/>
      <c r="D8813" s="148"/>
      <c r="E8813" s="141"/>
      <c r="F8813" s="141"/>
      <c r="G8813" s="141"/>
      <c r="H8813" s="141"/>
      <c r="I8813" s="141"/>
      <c r="J8813" s="141"/>
      <c r="K8813" s="141"/>
    </row>
    <row r="8814" spans="1:11" x14ac:dyDescent="0.25">
      <c r="A8814" s="148"/>
      <c r="B8814" s="148"/>
      <c r="C8814" s="148"/>
      <c r="D8814" s="148"/>
      <c r="E8814" s="141"/>
      <c r="F8814" s="141"/>
      <c r="G8814" s="141"/>
      <c r="H8814" s="141"/>
      <c r="I8814" s="141"/>
      <c r="J8814" s="141"/>
      <c r="K8814" s="141"/>
    </row>
    <row r="8815" spans="1:11" x14ac:dyDescent="0.25">
      <c r="A8815" s="148"/>
      <c r="B8815" s="148"/>
      <c r="C8815" s="148"/>
      <c r="D8815" s="148"/>
      <c r="E8815" s="141"/>
      <c r="F8815" s="141"/>
      <c r="G8815" s="141"/>
      <c r="H8815" s="141"/>
      <c r="I8815" s="141"/>
      <c r="J8815" s="141"/>
      <c r="K8815" s="141"/>
    </row>
    <row r="8816" spans="1:11" x14ac:dyDescent="0.25">
      <c r="A8816" s="148"/>
      <c r="B8816" s="148"/>
      <c r="C8816" s="148"/>
      <c r="D8816" s="148"/>
      <c r="E8816" s="141"/>
      <c r="F8816" s="141"/>
      <c r="G8816" s="141"/>
      <c r="H8816" s="141"/>
      <c r="I8816" s="141"/>
      <c r="J8816" s="141"/>
      <c r="K8816" s="141"/>
    </row>
    <row r="8817" spans="1:11" x14ac:dyDescent="0.25">
      <c r="A8817" s="148"/>
      <c r="B8817" s="148"/>
      <c r="C8817" s="148"/>
      <c r="D8817" s="148"/>
      <c r="E8817" s="141"/>
      <c r="F8817" s="141"/>
      <c r="G8817" s="141"/>
      <c r="H8817" s="141"/>
      <c r="I8817" s="141"/>
      <c r="J8817" s="141"/>
      <c r="K8817" s="141"/>
    </row>
    <row r="8818" spans="1:11" x14ac:dyDescent="0.25">
      <c r="A8818" s="148"/>
      <c r="B8818" s="148"/>
      <c r="C8818" s="148"/>
      <c r="D8818" s="148"/>
      <c r="E8818" s="141"/>
      <c r="F8818" s="141"/>
      <c r="G8818" s="141"/>
      <c r="H8818" s="141"/>
      <c r="I8818" s="141"/>
      <c r="J8818" s="141"/>
      <c r="K8818" s="141"/>
    </row>
    <row r="8819" spans="1:11" x14ac:dyDescent="0.25">
      <c r="A8819" s="148"/>
      <c r="B8819" s="148"/>
      <c r="C8819" s="148"/>
      <c r="D8819" s="148"/>
      <c r="E8819" s="141"/>
      <c r="F8819" s="141"/>
      <c r="G8819" s="141"/>
      <c r="H8819" s="141"/>
      <c r="I8819" s="141"/>
      <c r="J8819" s="141"/>
      <c r="K8819" s="141"/>
    </row>
    <row r="8820" spans="1:11" x14ac:dyDescent="0.25">
      <c r="A8820" s="148"/>
      <c r="B8820" s="148"/>
      <c r="C8820" s="148"/>
      <c r="D8820" s="148"/>
      <c r="E8820" s="141"/>
      <c r="F8820" s="141"/>
      <c r="G8820" s="141"/>
      <c r="H8820" s="141"/>
      <c r="I8820" s="141"/>
      <c r="J8820" s="141"/>
      <c r="K8820" s="141"/>
    </row>
    <row r="8821" spans="1:11" x14ac:dyDescent="0.25">
      <c r="A8821" s="148"/>
      <c r="B8821" s="148"/>
      <c r="C8821" s="148"/>
      <c r="D8821" s="148"/>
      <c r="E8821" s="141"/>
      <c r="F8821" s="141"/>
      <c r="G8821" s="141"/>
      <c r="H8821" s="141"/>
      <c r="I8821" s="141"/>
      <c r="J8821" s="141"/>
      <c r="K8821" s="141"/>
    </row>
    <row r="8822" spans="1:11" x14ac:dyDescent="0.25">
      <c r="A8822" s="148"/>
      <c r="B8822" s="148"/>
      <c r="C8822" s="148"/>
      <c r="D8822" s="148"/>
      <c r="E8822" s="141"/>
      <c r="F8822" s="141"/>
      <c r="G8822" s="141"/>
      <c r="H8822" s="141"/>
      <c r="I8822" s="141"/>
      <c r="J8822" s="141"/>
      <c r="K8822" s="141"/>
    </row>
    <row r="8823" spans="1:11" x14ac:dyDescent="0.25">
      <c r="A8823" s="148"/>
      <c r="B8823" s="148"/>
      <c r="C8823" s="148"/>
      <c r="D8823" s="148"/>
      <c r="E8823" s="141"/>
      <c r="F8823" s="141"/>
      <c r="G8823" s="141"/>
      <c r="H8823" s="141"/>
      <c r="I8823" s="141"/>
      <c r="J8823" s="141"/>
      <c r="K8823" s="141"/>
    </row>
    <row r="8824" spans="1:11" x14ac:dyDescent="0.25">
      <c r="A8824" s="148"/>
      <c r="B8824" s="148"/>
      <c r="C8824" s="148"/>
      <c r="D8824" s="148"/>
      <c r="E8824" s="141"/>
      <c r="F8824" s="141"/>
      <c r="G8824" s="141"/>
      <c r="H8824" s="141"/>
      <c r="I8824" s="141"/>
      <c r="J8824" s="141"/>
      <c r="K8824" s="141"/>
    </row>
    <row r="8825" spans="1:11" x14ac:dyDescent="0.25">
      <c r="A8825" s="148"/>
      <c r="B8825" s="148"/>
      <c r="C8825" s="148"/>
      <c r="D8825" s="148"/>
      <c r="E8825" s="141"/>
      <c r="F8825" s="141"/>
      <c r="G8825" s="141"/>
      <c r="H8825" s="141"/>
      <c r="I8825" s="141"/>
      <c r="J8825" s="141"/>
      <c r="K8825" s="141"/>
    </row>
    <row r="8826" spans="1:11" x14ac:dyDescent="0.25">
      <c r="A8826" s="148"/>
      <c r="B8826" s="148"/>
      <c r="C8826" s="148"/>
      <c r="D8826" s="148"/>
      <c r="E8826" s="141"/>
      <c r="F8826" s="141"/>
      <c r="G8826" s="141"/>
      <c r="H8826" s="141"/>
      <c r="I8826" s="141"/>
      <c r="J8826" s="141"/>
      <c r="K8826" s="141"/>
    </row>
    <row r="8827" spans="1:11" x14ac:dyDescent="0.25">
      <c r="A8827" s="148"/>
      <c r="B8827" s="148"/>
      <c r="C8827" s="148"/>
      <c r="D8827" s="148"/>
      <c r="E8827" s="141"/>
      <c r="F8827" s="141"/>
      <c r="G8827" s="141"/>
      <c r="H8827" s="141"/>
      <c r="I8827" s="141"/>
      <c r="J8827" s="141"/>
      <c r="K8827" s="141"/>
    </row>
    <row r="8828" spans="1:11" x14ac:dyDescent="0.25">
      <c r="A8828" s="148"/>
      <c r="B8828" s="148"/>
      <c r="C8828" s="148"/>
      <c r="D8828" s="148"/>
      <c r="E8828" s="141"/>
      <c r="F8828" s="141"/>
      <c r="G8828" s="141"/>
      <c r="H8828" s="141"/>
      <c r="I8828" s="141"/>
      <c r="J8828" s="141"/>
      <c r="K8828" s="141"/>
    </row>
    <row r="8829" spans="1:11" x14ac:dyDescent="0.25">
      <c r="A8829" s="148"/>
      <c r="B8829" s="148"/>
      <c r="C8829" s="148"/>
      <c r="D8829" s="148"/>
      <c r="E8829" s="141"/>
      <c r="F8829" s="141"/>
      <c r="G8829" s="141"/>
      <c r="H8829" s="141"/>
      <c r="I8829" s="141"/>
      <c r="J8829" s="141"/>
      <c r="K8829" s="141"/>
    </row>
    <row r="8830" spans="1:11" x14ac:dyDescent="0.25">
      <c r="A8830" s="148"/>
      <c r="B8830" s="148"/>
      <c r="C8830" s="148"/>
      <c r="D8830" s="148"/>
      <c r="E8830" s="141"/>
      <c r="F8830" s="141"/>
      <c r="G8830" s="141"/>
      <c r="H8830" s="141"/>
      <c r="I8830" s="141"/>
      <c r="J8830" s="141"/>
      <c r="K8830" s="141"/>
    </row>
    <row r="8831" spans="1:11" x14ac:dyDescent="0.25">
      <c r="A8831" s="148"/>
      <c r="B8831" s="148"/>
      <c r="C8831" s="148"/>
      <c r="D8831" s="148"/>
      <c r="E8831" s="141"/>
      <c r="F8831" s="141"/>
      <c r="G8831" s="141"/>
      <c r="H8831" s="141"/>
      <c r="I8831" s="141"/>
      <c r="J8831" s="141"/>
      <c r="K8831" s="141"/>
    </row>
    <row r="8832" spans="1:11" x14ac:dyDescent="0.25">
      <c r="A8832" s="148"/>
      <c r="B8832" s="148"/>
      <c r="C8832" s="148"/>
      <c r="D8832" s="148"/>
      <c r="E8832" s="141"/>
      <c r="F8832" s="141"/>
      <c r="G8832" s="141"/>
      <c r="H8832" s="141"/>
      <c r="I8832" s="141"/>
      <c r="J8832" s="141"/>
      <c r="K8832" s="141"/>
    </row>
    <row r="8833" spans="1:11" x14ac:dyDescent="0.25">
      <c r="A8833" s="148"/>
      <c r="B8833" s="148"/>
      <c r="C8833" s="148"/>
      <c r="D8833" s="148"/>
      <c r="E8833" s="141"/>
      <c r="F8833" s="141"/>
      <c r="G8833" s="141"/>
      <c r="H8833" s="141"/>
      <c r="I8833" s="141"/>
      <c r="J8833" s="141"/>
      <c r="K8833" s="141"/>
    </row>
    <row r="8834" spans="1:11" x14ac:dyDescent="0.25">
      <c r="A8834" s="148"/>
      <c r="B8834" s="148"/>
      <c r="C8834" s="148"/>
      <c r="D8834" s="148"/>
      <c r="E8834" s="141"/>
      <c r="F8834" s="141"/>
      <c r="G8834" s="141"/>
      <c r="H8834" s="141"/>
      <c r="I8834" s="141"/>
      <c r="J8834" s="141"/>
      <c r="K8834" s="141"/>
    </row>
    <row r="8835" spans="1:11" x14ac:dyDescent="0.25">
      <c r="A8835" s="148"/>
      <c r="B8835" s="148"/>
      <c r="C8835" s="148"/>
      <c r="D8835" s="148"/>
      <c r="E8835" s="141"/>
      <c r="F8835" s="141"/>
      <c r="G8835" s="141"/>
      <c r="H8835" s="141"/>
      <c r="I8835" s="141"/>
      <c r="J8835" s="141"/>
      <c r="K8835" s="141"/>
    </row>
    <row r="8836" spans="1:11" x14ac:dyDescent="0.25">
      <c r="A8836" s="148"/>
      <c r="B8836" s="148"/>
      <c r="C8836" s="148"/>
      <c r="D8836" s="148"/>
      <c r="E8836" s="141"/>
      <c r="F8836" s="141"/>
      <c r="G8836" s="141"/>
      <c r="H8836" s="141"/>
      <c r="I8836" s="141"/>
      <c r="J8836" s="141"/>
      <c r="K8836" s="141"/>
    </row>
    <row r="8837" spans="1:11" x14ac:dyDescent="0.25">
      <c r="A8837" s="148"/>
      <c r="B8837" s="148"/>
      <c r="C8837" s="148"/>
      <c r="D8837" s="148"/>
      <c r="E8837" s="141"/>
      <c r="F8837" s="141"/>
      <c r="G8837" s="141"/>
      <c r="H8837" s="141"/>
      <c r="I8837" s="141"/>
      <c r="J8837" s="141"/>
      <c r="K8837" s="141"/>
    </row>
    <row r="8838" spans="1:11" x14ac:dyDescent="0.25">
      <c r="A8838" s="148"/>
      <c r="B8838" s="148"/>
      <c r="C8838" s="148"/>
      <c r="D8838" s="148"/>
      <c r="E8838" s="141"/>
      <c r="F8838" s="141"/>
      <c r="G8838" s="141"/>
      <c r="H8838" s="141"/>
      <c r="I8838" s="141"/>
      <c r="J8838" s="141"/>
      <c r="K8838" s="141"/>
    </row>
    <row r="8839" spans="1:11" x14ac:dyDescent="0.25">
      <c r="A8839" s="148"/>
      <c r="B8839" s="148"/>
      <c r="C8839" s="148"/>
      <c r="D8839" s="148"/>
      <c r="E8839" s="141"/>
      <c r="F8839" s="141"/>
      <c r="G8839" s="141"/>
      <c r="H8839" s="141"/>
      <c r="I8839" s="141"/>
      <c r="J8839" s="141"/>
      <c r="K8839" s="141"/>
    </row>
    <row r="8840" spans="1:11" x14ac:dyDescent="0.25">
      <c r="A8840" s="148"/>
      <c r="B8840" s="148"/>
      <c r="C8840" s="148"/>
      <c r="D8840" s="148"/>
      <c r="E8840" s="141"/>
      <c r="F8840" s="141"/>
      <c r="G8840" s="141"/>
      <c r="H8840" s="141"/>
      <c r="I8840" s="141"/>
      <c r="J8840" s="141"/>
      <c r="K8840" s="141"/>
    </row>
    <row r="8841" spans="1:11" x14ac:dyDescent="0.25">
      <c r="A8841" s="148"/>
      <c r="B8841" s="148"/>
      <c r="C8841" s="148"/>
      <c r="D8841" s="148"/>
      <c r="E8841" s="141"/>
      <c r="F8841" s="141"/>
      <c r="G8841" s="141"/>
      <c r="H8841" s="141"/>
      <c r="I8841" s="141"/>
      <c r="J8841" s="141"/>
      <c r="K8841" s="141"/>
    </row>
    <row r="8842" spans="1:11" x14ac:dyDescent="0.25">
      <c r="A8842" s="148"/>
      <c r="B8842" s="148"/>
      <c r="C8842" s="148"/>
      <c r="D8842" s="148"/>
      <c r="E8842" s="141"/>
      <c r="F8842" s="141"/>
      <c r="G8842" s="141"/>
      <c r="H8842" s="141"/>
      <c r="I8842" s="141"/>
      <c r="J8842" s="141"/>
      <c r="K8842" s="141"/>
    </row>
    <row r="8843" spans="1:11" x14ac:dyDescent="0.25">
      <c r="A8843" s="148"/>
      <c r="B8843" s="148"/>
      <c r="C8843" s="148"/>
      <c r="D8843" s="148"/>
      <c r="E8843" s="141"/>
      <c r="F8843" s="141"/>
      <c r="G8843" s="141"/>
      <c r="H8843" s="141"/>
      <c r="I8843" s="141"/>
      <c r="J8843" s="141"/>
      <c r="K8843" s="141"/>
    </row>
    <row r="8844" spans="1:11" x14ac:dyDescent="0.25">
      <c r="A8844" s="148"/>
      <c r="B8844" s="148"/>
      <c r="C8844" s="148"/>
      <c r="D8844" s="148"/>
      <c r="E8844" s="141"/>
      <c r="F8844" s="141"/>
      <c r="G8844" s="141"/>
      <c r="H8844" s="141"/>
      <c r="I8844" s="141"/>
      <c r="J8844" s="141"/>
      <c r="K8844" s="141"/>
    </row>
    <row r="8845" spans="1:11" x14ac:dyDescent="0.25">
      <c r="A8845" s="148"/>
      <c r="B8845" s="148"/>
      <c r="C8845" s="148"/>
      <c r="D8845" s="148"/>
      <c r="E8845" s="141"/>
      <c r="F8845" s="141"/>
      <c r="G8845" s="141"/>
      <c r="H8845" s="141"/>
      <c r="I8845" s="141"/>
      <c r="J8845" s="141"/>
      <c r="K8845" s="141"/>
    </row>
    <row r="8846" spans="1:11" x14ac:dyDescent="0.25">
      <c r="A8846" s="148"/>
      <c r="B8846" s="148"/>
      <c r="C8846" s="148"/>
      <c r="D8846" s="148"/>
      <c r="E8846" s="141"/>
      <c r="F8846" s="141"/>
      <c r="G8846" s="141"/>
      <c r="H8846" s="141"/>
      <c r="I8846" s="141"/>
      <c r="J8846" s="141"/>
      <c r="K8846" s="141"/>
    </row>
    <row r="8847" spans="1:11" x14ac:dyDescent="0.25">
      <c r="A8847" s="148"/>
      <c r="B8847" s="148"/>
      <c r="C8847" s="148"/>
      <c r="D8847" s="148"/>
      <c r="E8847" s="141"/>
      <c r="F8847" s="141"/>
      <c r="G8847" s="141"/>
      <c r="H8847" s="141"/>
      <c r="I8847" s="141"/>
      <c r="J8847" s="141"/>
      <c r="K8847" s="141"/>
    </row>
    <row r="8848" spans="1:11" x14ac:dyDescent="0.25">
      <c r="A8848" s="148"/>
      <c r="B8848" s="148"/>
      <c r="C8848" s="148"/>
      <c r="D8848" s="148"/>
      <c r="E8848" s="141"/>
      <c r="F8848" s="141"/>
      <c r="G8848" s="141"/>
      <c r="H8848" s="141"/>
      <c r="I8848" s="141"/>
      <c r="J8848" s="141"/>
      <c r="K8848" s="141"/>
    </row>
    <row r="8849" spans="1:11" x14ac:dyDescent="0.25">
      <c r="A8849" s="148"/>
      <c r="B8849" s="148"/>
      <c r="C8849" s="148"/>
      <c r="D8849" s="148"/>
      <c r="E8849" s="141"/>
      <c r="F8849" s="141"/>
      <c r="G8849" s="141"/>
      <c r="H8849" s="141"/>
      <c r="I8849" s="141"/>
      <c r="J8849" s="141"/>
      <c r="K8849" s="141"/>
    </row>
    <row r="8850" spans="1:11" x14ac:dyDescent="0.25">
      <c r="A8850" s="148"/>
      <c r="B8850" s="148"/>
      <c r="C8850" s="148"/>
      <c r="D8850" s="148"/>
      <c r="E8850" s="141"/>
      <c r="F8850" s="141"/>
      <c r="G8850" s="141"/>
      <c r="H8850" s="141"/>
      <c r="I8850" s="141"/>
      <c r="J8850" s="141"/>
      <c r="K8850" s="141"/>
    </row>
    <row r="8851" spans="1:11" x14ac:dyDescent="0.25">
      <c r="A8851" s="148"/>
      <c r="B8851" s="148"/>
      <c r="C8851" s="148"/>
      <c r="D8851" s="148"/>
      <c r="E8851" s="141"/>
      <c r="F8851" s="141"/>
      <c r="G8851" s="141"/>
      <c r="H8851" s="141"/>
      <c r="I8851" s="141"/>
      <c r="J8851" s="141"/>
      <c r="K8851" s="141"/>
    </row>
    <row r="8852" spans="1:11" x14ac:dyDescent="0.25">
      <c r="A8852" s="148"/>
      <c r="B8852" s="148"/>
      <c r="C8852" s="148"/>
      <c r="D8852" s="148"/>
      <c r="E8852" s="141"/>
      <c r="F8852" s="141"/>
      <c r="G8852" s="141"/>
      <c r="H8852" s="141"/>
      <c r="I8852" s="141"/>
      <c r="J8852" s="141"/>
      <c r="K8852" s="141"/>
    </row>
    <row r="8853" spans="1:11" x14ac:dyDescent="0.25">
      <c r="A8853" s="148"/>
      <c r="B8853" s="148"/>
      <c r="C8853" s="148"/>
      <c r="D8853" s="148"/>
      <c r="E8853" s="141"/>
      <c r="F8853" s="141"/>
      <c r="G8853" s="141"/>
      <c r="H8853" s="141"/>
      <c r="I8853" s="141"/>
      <c r="J8853" s="141"/>
      <c r="K8853" s="141"/>
    </row>
    <row r="8854" spans="1:11" x14ac:dyDescent="0.25">
      <c r="A8854" s="148"/>
      <c r="B8854" s="148"/>
      <c r="C8854" s="148"/>
      <c r="D8854" s="148"/>
      <c r="E8854" s="141"/>
      <c r="F8854" s="141"/>
      <c r="G8854" s="141"/>
      <c r="H8854" s="141"/>
      <c r="I8854" s="141"/>
      <c r="J8854" s="141"/>
      <c r="K8854" s="141"/>
    </row>
    <row r="8855" spans="1:11" x14ac:dyDescent="0.25">
      <c r="A8855" s="148"/>
      <c r="B8855" s="148"/>
      <c r="C8855" s="148"/>
      <c r="D8855" s="148"/>
      <c r="E8855" s="141"/>
      <c r="F8855" s="141"/>
      <c r="G8855" s="141"/>
      <c r="H8855" s="141"/>
      <c r="I8855" s="141"/>
      <c r="J8855" s="141"/>
      <c r="K8855" s="141"/>
    </row>
    <row r="8856" spans="1:11" x14ac:dyDescent="0.25">
      <c r="A8856" s="148"/>
      <c r="B8856" s="148"/>
      <c r="C8856" s="148"/>
      <c r="D8856" s="148"/>
      <c r="E8856" s="141"/>
      <c r="F8856" s="141"/>
      <c r="G8856" s="141"/>
      <c r="H8856" s="141"/>
      <c r="I8856" s="141"/>
      <c r="J8856" s="141"/>
      <c r="K8856" s="141"/>
    </row>
    <row r="8857" spans="1:11" x14ac:dyDescent="0.25">
      <c r="A8857" s="148"/>
      <c r="B8857" s="148"/>
      <c r="C8857" s="148"/>
      <c r="D8857" s="148"/>
      <c r="E8857" s="141"/>
      <c r="F8857" s="141"/>
      <c r="G8857" s="141"/>
      <c r="H8857" s="141"/>
      <c r="I8857" s="141"/>
      <c r="J8857" s="141"/>
      <c r="K8857" s="141"/>
    </row>
    <row r="8858" spans="1:11" x14ac:dyDescent="0.25">
      <c r="A8858" s="148"/>
      <c r="B8858" s="148"/>
      <c r="C8858" s="148"/>
      <c r="D8858" s="148"/>
      <c r="E8858" s="141"/>
      <c r="F8858" s="141"/>
      <c r="G8858" s="141"/>
      <c r="H8858" s="141"/>
      <c r="I8858" s="141"/>
      <c r="J8858" s="141"/>
      <c r="K8858" s="141"/>
    </row>
    <row r="8859" spans="1:11" x14ac:dyDescent="0.25">
      <c r="A8859" s="148"/>
      <c r="B8859" s="148"/>
      <c r="C8859" s="148"/>
      <c r="D8859" s="148"/>
      <c r="E8859" s="141"/>
      <c r="F8859" s="141"/>
      <c r="G8859" s="141"/>
      <c r="H8859" s="141"/>
      <c r="I8859" s="141"/>
      <c r="J8859" s="141"/>
      <c r="K8859" s="141"/>
    </row>
    <row r="8860" spans="1:11" x14ac:dyDescent="0.25">
      <c r="A8860" s="148"/>
      <c r="B8860" s="148"/>
      <c r="C8860" s="148"/>
      <c r="D8860" s="148"/>
      <c r="E8860" s="141"/>
      <c r="F8860" s="141"/>
      <c r="G8860" s="141"/>
      <c r="H8860" s="141"/>
      <c r="I8860" s="141"/>
      <c r="J8860" s="141"/>
      <c r="K8860" s="141"/>
    </row>
    <row r="8861" spans="1:11" x14ac:dyDescent="0.25">
      <c r="A8861" s="148"/>
      <c r="B8861" s="148"/>
      <c r="C8861" s="148"/>
      <c r="D8861" s="148"/>
      <c r="E8861" s="141"/>
      <c r="F8861" s="141"/>
      <c r="G8861" s="141"/>
      <c r="H8861" s="141"/>
      <c r="I8861" s="141"/>
      <c r="J8861" s="141"/>
      <c r="K8861" s="141"/>
    </row>
    <row r="8862" spans="1:11" x14ac:dyDescent="0.25">
      <c r="A8862" s="148"/>
      <c r="B8862" s="148"/>
      <c r="C8862" s="148"/>
      <c r="D8862" s="148"/>
      <c r="E8862" s="141"/>
      <c r="F8862" s="141"/>
      <c r="G8862" s="141"/>
      <c r="H8862" s="141"/>
      <c r="I8862" s="141"/>
      <c r="J8862" s="141"/>
      <c r="K8862" s="141"/>
    </row>
    <row r="8863" spans="1:11" x14ac:dyDescent="0.25">
      <c r="A8863" s="148"/>
      <c r="B8863" s="148"/>
      <c r="C8863" s="148"/>
      <c r="D8863" s="148"/>
      <c r="E8863" s="141"/>
      <c r="F8863" s="141"/>
      <c r="G8863" s="141"/>
      <c r="H8863" s="141"/>
      <c r="I8863" s="141"/>
      <c r="J8863" s="141"/>
      <c r="K8863" s="141"/>
    </row>
    <row r="8864" spans="1:11" x14ac:dyDescent="0.25">
      <c r="A8864" s="148"/>
      <c r="B8864" s="148"/>
      <c r="C8864" s="148"/>
      <c r="D8864" s="148"/>
      <c r="E8864" s="141"/>
      <c r="F8864" s="141"/>
      <c r="G8864" s="141"/>
      <c r="H8864" s="141"/>
      <c r="I8864" s="141"/>
      <c r="J8864" s="141"/>
      <c r="K8864" s="141"/>
    </row>
    <row r="8865" spans="1:11" x14ac:dyDescent="0.25">
      <c r="A8865" s="148"/>
      <c r="B8865" s="148"/>
      <c r="C8865" s="148"/>
      <c r="D8865" s="148"/>
      <c r="E8865" s="141"/>
      <c r="F8865" s="141"/>
      <c r="G8865" s="141"/>
      <c r="H8865" s="141"/>
      <c r="I8865" s="141"/>
      <c r="J8865" s="141"/>
      <c r="K8865" s="141"/>
    </row>
    <row r="8866" spans="1:11" x14ac:dyDescent="0.25">
      <c r="A8866" s="148"/>
      <c r="B8866" s="148"/>
      <c r="C8866" s="148"/>
      <c r="D8866" s="148"/>
      <c r="E8866" s="141"/>
      <c r="F8866" s="141"/>
      <c r="G8866" s="141"/>
      <c r="H8866" s="141"/>
      <c r="I8866" s="141"/>
      <c r="J8866" s="141"/>
      <c r="K8866" s="141"/>
    </row>
    <row r="8867" spans="1:11" x14ac:dyDescent="0.25">
      <c r="A8867" s="148"/>
      <c r="B8867" s="148"/>
      <c r="C8867" s="148"/>
      <c r="D8867" s="148"/>
      <c r="E8867" s="141"/>
      <c r="F8867" s="141"/>
      <c r="G8867" s="141"/>
      <c r="H8867" s="141"/>
      <c r="I8867" s="141"/>
      <c r="J8867" s="141"/>
      <c r="K8867" s="141"/>
    </row>
    <row r="8868" spans="1:11" x14ac:dyDescent="0.25">
      <c r="A8868" s="148"/>
      <c r="B8868" s="148"/>
      <c r="C8868" s="148"/>
      <c r="D8868" s="148"/>
      <c r="E8868" s="141"/>
      <c r="F8868" s="141"/>
      <c r="G8868" s="141"/>
      <c r="H8868" s="141"/>
      <c r="I8868" s="141"/>
      <c r="J8868" s="141"/>
      <c r="K8868" s="141"/>
    </row>
    <row r="8869" spans="1:11" x14ac:dyDescent="0.25">
      <c r="A8869" s="148"/>
      <c r="B8869" s="148"/>
      <c r="C8869" s="148"/>
      <c r="D8869" s="148"/>
      <c r="E8869" s="141"/>
      <c r="F8869" s="141"/>
      <c r="G8869" s="141"/>
      <c r="H8869" s="141"/>
      <c r="I8869" s="141"/>
      <c r="J8869" s="141"/>
      <c r="K8869" s="141"/>
    </row>
    <row r="8870" spans="1:11" x14ac:dyDescent="0.25">
      <c r="A8870" s="148"/>
      <c r="B8870" s="148"/>
      <c r="C8870" s="148"/>
      <c r="D8870" s="148"/>
      <c r="E8870" s="141"/>
      <c r="F8870" s="141"/>
      <c r="G8870" s="141"/>
      <c r="H8870" s="141"/>
      <c r="I8870" s="141"/>
      <c r="J8870" s="141"/>
      <c r="K8870" s="141"/>
    </row>
    <row r="8871" spans="1:11" x14ac:dyDescent="0.25">
      <c r="A8871" s="148"/>
      <c r="B8871" s="148"/>
      <c r="C8871" s="148"/>
      <c r="D8871" s="148"/>
      <c r="E8871" s="141"/>
      <c r="F8871" s="141"/>
      <c r="G8871" s="141"/>
      <c r="H8871" s="141"/>
      <c r="I8871" s="141"/>
      <c r="J8871" s="141"/>
      <c r="K8871" s="141"/>
    </row>
    <row r="8872" spans="1:11" x14ac:dyDescent="0.25">
      <c r="A8872" s="148"/>
      <c r="B8872" s="148"/>
      <c r="C8872" s="148"/>
      <c r="D8872" s="148"/>
      <c r="E8872" s="141"/>
      <c r="F8872" s="141"/>
      <c r="G8872" s="141"/>
      <c r="H8872" s="141"/>
      <c r="I8872" s="141"/>
      <c r="J8872" s="141"/>
      <c r="K8872" s="141"/>
    </row>
    <row r="8873" spans="1:11" x14ac:dyDescent="0.25">
      <c r="A8873" s="148"/>
      <c r="B8873" s="148"/>
      <c r="C8873" s="148"/>
      <c r="D8873" s="148"/>
      <c r="E8873" s="141"/>
      <c r="F8873" s="141"/>
      <c r="G8873" s="141"/>
      <c r="H8873" s="141"/>
      <c r="I8873" s="141"/>
      <c r="J8873" s="141"/>
      <c r="K8873" s="141"/>
    </row>
    <row r="8874" spans="1:11" x14ac:dyDescent="0.25">
      <c r="A8874" s="148"/>
      <c r="B8874" s="148"/>
      <c r="C8874" s="148"/>
      <c r="D8874" s="148"/>
      <c r="E8874" s="141"/>
      <c r="F8874" s="141"/>
      <c r="G8874" s="141"/>
      <c r="H8874" s="141"/>
      <c r="I8874" s="141"/>
      <c r="J8874" s="141"/>
      <c r="K8874" s="141"/>
    </row>
    <row r="8875" spans="1:11" x14ac:dyDescent="0.25">
      <c r="A8875" s="148"/>
      <c r="B8875" s="148"/>
      <c r="C8875" s="148"/>
      <c r="D8875" s="148"/>
      <c r="E8875" s="141"/>
      <c r="F8875" s="141"/>
      <c r="G8875" s="141"/>
      <c r="H8875" s="141"/>
      <c r="I8875" s="141"/>
      <c r="J8875" s="141"/>
      <c r="K8875" s="141"/>
    </row>
    <row r="8876" spans="1:11" x14ac:dyDescent="0.25">
      <c r="A8876" s="148"/>
      <c r="B8876" s="148"/>
      <c r="C8876" s="148"/>
      <c r="D8876" s="148"/>
      <c r="E8876" s="141"/>
      <c r="F8876" s="141"/>
      <c r="G8876" s="141"/>
      <c r="H8876" s="141"/>
      <c r="I8876" s="141"/>
      <c r="J8876" s="141"/>
      <c r="K8876" s="141"/>
    </row>
    <row r="8877" spans="1:11" x14ac:dyDescent="0.25">
      <c r="A8877" s="148"/>
      <c r="B8877" s="148"/>
      <c r="C8877" s="148"/>
      <c r="D8877" s="148"/>
      <c r="E8877" s="141"/>
      <c r="F8877" s="141"/>
      <c r="G8877" s="141"/>
      <c r="H8877" s="141"/>
      <c r="I8877" s="141"/>
      <c r="J8877" s="141"/>
      <c r="K8877" s="141"/>
    </row>
    <row r="8878" spans="1:11" x14ac:dyDescent="0.25">
      <c r="A8878" s="148"/>
      <c r="B8878" s="148"/>
      <c r="C8878" s="148"/>
      <c r="D8878" s="148"/>
      <c r="E8878" s="141"/>
      <c r="F8878" s="141"/>
      <c r="G8878" s="141"/>
      <c r="H8878" s="141"/>
      <c r="I8878" s="141"/>
      <c r="J8878" s="141"/>
      <c r="K8878" s="141"/>
    </row>
    <row r="8879" spans="1:11" x14ac:dyDescent="0.25">
      <c r="A8879" s="148"/>
      <c r="B8879" s="148"/>
      <c r="C8879" s="148"/>
      <c r="D8879" s="148"/>
      <c r="E8879" s="141"/>
      <c r="F8879" s="141"/>
      <c r="G8879" s="141"/>
      <c r="H8879" s="141"/>
      <c r="I8879" s="141"/>
      <c r="J8879" s="141"/>
      <c r="K8879" s="141"/>
    </row>
    <row r="8880" spans="1:11" x14ac:dyDescent="0.25">
      <c r="A8880" s="148"/>
      <c r="B8880" s="148"/>
      <c r="C8880" s="148"/>
      <c r="D8880" s="148"/>
      <c r="E8880" s="141"/>
      <c r="F8880" s="141"/>
      <c r="G8880" s="141"/>
      <c r="H8880" s="141"/>
      <c r="I8880" s="141"/>
      <c r="J8880" s="141"/>
      <c r="K8880" s="141"/>
    </row>
    <row r="8881" spans="1:11" x14ac:dyDescent="0.25">
      <c r="A8881" s="148"/>
      <c r="B8881" s="148"/>
      <c r="C8881" s="148"/>
      <c r="D8881" s="148"/>
      <c r="E8881" s="141"/>
      <c r="F8881" s="141"/>
      <c r="G8881" s="141"/>
      <c r="H8881" s="141"/>
      <c r="I8881" s="141"/>
      <c r="J8881" s="141"/>
      <c r="K8881" s="141"/>
    </row>
    <row r="8882" spans="1:11" x14ac:dyDescent="0.25">
      <c r="A8882" s="148"/>
      <c r="B8882" s="148"/>
      <c r="C8882" s="148"/>
      <c r="D8882" s="148"/>
      <c r="E8882" s="141"/>
      <c r="F8882" s="141"/>
      <c r="G8882" s="141"/>
      <c r="H8882" s="141"/>
      <c r="I8882" s="141"/>
      <c r="J8882" s="141"/>
      <c r="K8882" s="141"/>
    </row>
    <row r="8883" spans="1:11" x14ac:dyDescent="0.25">
      <c r="A8883" s="148"/>
      <c r="B8883" s="148"/>
      <c r="C8883" s="148"/>
      <c r="D8883" s="148"/>
      <c r="E8883" s="141"/>
      <c r="F8883" s="141"/>
      <c r="G8883" s="141"/>
      <c r="H8883" s="141"/>
      <c r="I8883" s="141"/>
      <c r="J8883" s="141"/>
      <c r="K8883" s="141"/>
    </row>
    <row r="8884" spans="1:11" x14ac:dyDescent="0.25">
      <c r="A8884" s="148"/>
      <c r="B8884" s="148"/>
      <c r="C8884" s="148"/>
      <c r="D8884" s="148"/>
      <c r="E8884" s="141"/>
      <c r="F8884" s="141"/>
      <c r="G8884" s="141"/>
      <c r="H8884" s="141"/>
      <c r="I8884" s="141"/>
      <c r="J8884" s="141"/>
      <c r="K8884" s="141"/>
    </row>
    <row r="8885" spans="1:11" x14ac:dyDescent="0.25">
      <c r="A8885" s="148"/>
      <c r="B8885" s="148"/>
      <c r="C8885" s="148"/>
      <c r="D8885" s="148"/>
      <c r="E8885" s="141"/>
      <c r="F8885" s="141"/>
      <c r="G8885" s="141"/>
      <c r="H8885" s="141"/>
      <c r="I8885" s="141"/>
      <c r="J8885" s="141"/>
      <c r="K8885" s="141"/>
    </row>
    <row r="8886" spans="1:11" x14ac:dyDescent="0.25">
      <c r="A8886" s="148"/>
      <c r="B8886" s="148"/>
      <c r="C8886" s="148"/>
      <c r="D8886" s="148"/>
      <c r="E8886" s="141"/>
      <c r="F8886" s="141"/>
      <c r="G8886" s="141"/>
      <c r="H8886" s="141"/>
      <c r="I8886" s="141"/>
      <c r="J8886" s="141"/>
      <c r="K8886" s="141"/>
    </row>
    <row r="8887" spans="1:11" x14ac:dyDescent="0.25">
      <c r="A8887" s="148"/>
      <c r="B8887" s="148"/>
      <c r="C8887" s="148"/>
      <c r="D8887" s="148"/>
      <c r="E8887" s="141"/>
      <c r="F8887" s="141"/>
      <c r="G8887" s="141"/>
      <c r="H8887" s="141"/>
      <c r="I8887" s="141"/>
      <c r="J8887" s="141"/>
      <c r="K8887" s="141"/>
    </row>
    <row r="8888" spans="1:11" x14ac:dyDescent="0.25">
      <c r="A8888" s="148"/>
      <c r="B8888" s="148"/>
      <c r="C8888" s="148"/>
      <c r="D8888" s="148"/>
      <c r="E8888" s="141"/>
      <c r="F8888" s="141"/>
      <c r="G8888" s="141"/>
      <c r="H8888" s="141"/>
      <c r="I8888" s="141"/>
      <c r="J8888" s="141"/>
      <c r="K8888" s="141"/>
    </row>
    <row r="8889" spans="1:11" x14ac:dyDescent="0.25">
      <c r="A8889" s="148"/>
      <c r="B8889" s="148"/>
      <c r="C8889" s="148"/>
      <c r="D8889" s="148"/>
      <c r="E8889" s="141"/>
      <c r="F8889" s="141"/>
      <c r="G8889" s="141"/>
      <c r="H8889" s="141"/>
      <c r="I8889" s="141"/>
      <c r="J8889" s="141"/>
      <c r="K8889" s="141"/>
    </row>
    <row r="8890" spans="1:11" x14ac:dyDescent="0.25">
      <c r="A8890" s="148"/>
      <c r="B8890" s="148"/>
      <c r="C8890" s="148"/>
      <c r="D8890" s="148"/>
      <c r="E8890" s="141"/>
      <c r="F8890" s="141"/>
      <c r="G8890" s="141"/>
      <c r="H8890" s="141"/>
      <c r="I8890" s="141"/>
      <c r="J8890" s="141"/>
      <c r="K8890" s="141"/>
    </row>
    <row r="8891" spans="1:11" x14ac:dyDescent="0.25">
      <c r="A8891" s="148"/>
      <c r="B8891" s="148"/>
      <c r="C8891" s="148"/>
      <c r="D8891" s="148"/>
      <c r="E8891" s="141"/>
      <c r="F8891" s="141"/>
      <c r="G8891" s="141"/>
      <c r="H8891" s="141"/>
      <c r="I8891" s="141"/>
      <c r="J8891" s="141"/>
      <c r="K8891" s="141"/>
    </row>
    <row r="8892" spans="1:11" x14ac:dyDescent="0.25">
      <c r="A8892" s="148"/>
      <c r="B8892" s="148"/>
      <c r="C8892" s="148"/>
      <c r="D8892" s="148"/>
      <c r="E8892" s="141"/>
      <c r="F8892" s="141"/>
      <c r="G8892" s="141"/>
      <c r="H8892" s="141"/>
      <c r="I8892" s="141"/>
      <c r="J8892" s="141"/>
      <c r="K8892" s="141"/>
    </row>
    <row r="8893" spans="1:11" x14ac:dyDescent="0.25">
      <c r="A8893" s="148"/>
      <c r="B8893" s="148"/>
      <c r="C8893" s="148"/>
      <c r="D8893" s="148"/>
      <c r="E8893" s="141"/>
      <c r="F8893" s="141"/>
      <c r="G8893" s="141"/>
      <c r="H8893" s="141"/>
      <c r="I8893" s="141"/>
      <c r="J8893" s="141"/>
      <c r="K8893" s="141"/>
    </row>
    <row r="8894" spans="1:11" x14ac:dyDescent="0.25">
      <c r="A8894" s="148"/>
      <c r="B8894" s="148"/>
      <c r="C8894" s="148"/>
      <c r="D8894" s="148"/>
      <c r="E8894" s="141"/>
      <c r="F8894" s="141"/>
      <c r="G8894" s="141"/>
      <c r="H8894" s="141"/>
      <c r="I8894" s="141"/>
      <c r="J8894" s="141"/>
      <c r="K8894" s="141"/>
    </row>
    <row r="8895" spans="1:11" x14ac:dyDescent="0.25">
      <c r="A8895" s="148"/>
      <c r="B8895" s="148"/>
      <c r="C8895" s="148"/>
      <c r="D8895" s="148"/>
      <c r="E8895" s="141"/>
      <c r="F8895" s="141"/>
      <c r="G8895" s="141"/>
      <c r="H8895" s="141"/>
      <c r="I8895" s="141"/>
      <c r="J8895" s="141"/>
      <c r="K8895" s="141"/>
    </row>
    <row r="8896" spans="1:11" x14ac:dyDescent="0.25">
      <c r="A8896" s="148"/>
      <c r="B8896" s="148"/>
      <c r="C8896" s="148"/>
      <c r="D8896" s="148"/>
      <c r="E8896" s="141"/>
      <c r="F8896" s="141"/>
      <c r="G8896" s="141"/>
      <c r="H8896" s="141"/>
      <c r="I8896" s="141"/>
      <c r="J8896" s="141"/>
      <c r="K8896" s="141"/>
    </row>
    <row r="8897" spans="1:11" x14ac:dyDescent="0.25">
      <c r="A8897" s="148"/>
      <c r="B8897" s="148"/>
      <c r="C8897" s="148"/>
      <c r="D8897" s="148"/>
      <c r="E8897" s="141"/>
      <c r="F8897" s="141"/>
      <c r="G8897" s="141"/>
      <c r="H8897" s="141"/>
      <c r="I8897" s="141"/>
      <c r="J8897" s="141"/>
      <c r="K8897" s="141"/>
    </row>
    <row r="8898" spans="1:11" x14ac:dyDescent="0.25">
      <c r="A8898" s="148"/>
      <c r="B8898" s="148"/>
      <c r="C8898" s="148"/>
      <c r="D8898" s="148"/>
      <c r="E8898" s="141"/>
      <c r="F8898" s="141"/>
      <c r="G8898" s="141"/>
      <c r="H8898" s="141"/>
      <c r="I8898" s="141"/>
      <c r="J8898" s="141"/>
      <c r="K8898" s="141"/>
    </row>
    <row r="8899" spans="1:11" x14ac:dyDescent="0.25">
      <c r="A8899" s="148"/>
      <c r="B8899" s="148"/>
      <c r="C8899" s="148"/>
      <c r="D8899" s="148"/>
      <c r="E8899" s="141"/>
      <c r="F8899" s="141"/>
      <c r="G8899" s="141"/>
      <c r="H8899" s="141"/>
      <c r="I8899" s="141"/>
      <c r="J8899" s="141"/>
      <c r="K8899" s="141"/>
    </row>
    <row r="8900" spans="1:11" x14ac:dyDescent="0.25">
      <c r="A8900" s="148"/>
      <c r="B8900" s="148"/>
      <c r="C8900" s="148"/>
      <c r="D8900" s="148"/>
      <c r="E8900" s="141"/>
      <c r="F8900" s="141"/>
      <c r="G8900" s="141"/>
      <c r="H8900" s="141"/>
      <c r="I8900" s="141"/>
      <c r="J8900" s="141"/>
      <c r="K8900" s="141"/>
    </row>
    <row r="8901" spans="1:11" x14ac:dyDescent="0.25">
      <c r="A8901" s="148"/>
      <c r="B8901" s="148"/>
      <c r="C8901" s="148"/>
      <c r="D8901" s="148"/>
      <c r="E8901" s="141"/>
      <c r="F8901" s="141"/>
      <c r="G8901" s="141"/>
      <c r="H8901" s="141"/>
      <c r="I8901" s="141"/>
      <c r="J8901" s="141"/>
      <c r="K8901" s="141"/>
    </row>
    <row r="8902" spans="1:11" x14ac:dyDescent="0.25">
      <c r="A8902" s="148"/>
      <c r="B8902" s="148"/>
      <c r="C8902" s="148"/>
      <c r="D8902" s="148"/>
      <c r="E8902" s="141"/>
      <c r="F8902" s="141"/>
      <c r="G8902" s="141"/>
      <c r="H8902" s="141"/>
      <c r="I8902" s="141"/>
      <c r="J8902" s="141"/>
      <c r="K8902" s="141"/>
    </row>
    <row r="8903" spans="1:11" x14ac:dyDescent="0.25">
      <c r="A8903" s="148"/>
      <c r="B8903" s="148"/>
      <c r="C8903" s="148"/>
      <c r="D8903" s="148"/>
      <c r="E8903" s="141"/>
      <c r="F8903" s="141"/>
      <c r="G8903" s="141"/>
      <c r="H8903" s="141"/>
      <c r="I8903" s="141"/>
      <c r="J8903" s="141"/>
      <c r="K8903" s="141"/>
    </row>
    <row r="8904" spans="1:11" x14ac:dyDescent="0.25">
      <c r="A8904" s="148"/>
      <c r="B8904" s="148"/>
      <c r="C8904" s="148"/>
      <c r="D8904" s="148"/>
      <c r="E8904" s="141"/>
      <c r="F8904" s="141"/>
      <c r="G8904" s="141"/>
      <c r="H8904" s="141"/>
      <c r="I8904" s="141"/>
      <c r="J8904" s="141"/>
      <c r="K8904" s="141"/>
    </row>
    <row r="8905" spans="1:11" x14ac:dyDescent="0.25">
      <c r="A8905" s="148"/>
      <c r="B8905" s="148"/>
      <c r="C8905" s="148"/>
      <c r="D8905" s="148"/>
      <c r="E8905" s="141"/>
      <c r="F8905" s="141"/>
      <c r="G8905" s="141"/>
      <c r="H8905" s="141"/>
      <c r="I8905" s="141"/>
      <c r="J8905" s="141"/>
      <c r="K8905" s="141"/>
    </row>
    <row r="8906" spans="1:11" x14ac:dyDescent="0.25">
      <c r="A8906" s="148"/>
      <c r="B8906" s="148"/>
      <c r="C8906" s="148"/>
      <c r="D8906" s="148"/>
      <c r="E8906" s="141"/>
      <c r="F8906" s="141"/>
      <c r="G8906" s="141"/>
      <c r="H8906" s="141"/>
      <c r="I8906" s="141"/>
      <c r="J8906" s="141"/>
      <c r="K8906" s="141"/>
    </row>
    <row r="8907" spans="1:11" x14ac:dyDescent="0.25">
      <c r="A8907" s="148"/>
      <c r="B8907" s="148"/>
      <c r="C8907" s="148"/>
      <c r="D8907" s="148"/>
      <c r="E8907" s="141"/>
      <c r="F8907" s="141"/>
      <c r="G8907" s="141"/>
      <c r="H8907" s="141"/>
      <c r="I8907" s="141"/>
      <c r="J8907" s="141"/>
      <c r="K8907" s="141"/>
    </row>
    <row r="8908" spans="1:11" x14ac:dyDescent="0.25">
      <c r="A8908" s="148"/>
      <c r="B8908" s="148"/>
      <c r="C8908" s="148"/>
      <c r="D8908" s="148"/>
      <c r="E8908" s="141"/>
      <c r="F8908" s="141"/>
      <c r="G8908" s="141"/>
      <c r="H8908" s="141"/>
      <c r="I8908" s="141"/>
      <c r="J8908" s="141"/>
      <c r="K8908" s="141"/>
    </row>
    <row r="8909" spans="1:11" x14ac:dyDescent="0.25">
      <c r="A8909" s="148"/>
      <c r="B8909" s="148"/>
      <c r="C8909" s="148"/>
      <c r="D8909" s="148"/>
      <c r="E8909" s="141"/>
      <c r="F8909" s="141"/>
      <c r="G8909" s="141"/>
      <c r="H8909" s="141"/>
      <c r="I8909" s="141"/>
      <c r="J8909" s="141"/>
      <c r="K8909" s="141"/>
    </row>
    <row r="8910" spans="1:11" x14ac:dyDescent="0.25">
      <c r="A8910" s="148"/>
      <c r="B8910" s="148"/>
      <c r="C8910" s="148"/>
      <c r="D8910" s="148"/>
      <c r="E8910" s="141"/>
      <c r="F8910" s="141"/>
      <c r="G8910" s="141"/>
      <c r="H8910" s="141"/>
      <c r="I8910" s="141"/>
      <c r="J8910" s="141"/>
      <c r="K8910" s="141"/>
    </row>
    <row r="8911" spans="1:11" x14ac:dyDescent="0.25">
      <c r="A8911" s="148"/>
      <c r="B8911" s="148"/>
      <c r="C8911" s="148"/>
      <c r="D8911" s="148"/>
      <c r="E8911" s="141"/>
      <c r="F8911" s="141"/>
      <c r="G8911" s="141"/>
      <c r="H8911" s="141"/>
      <c r="I8911" s="141"/>
      <c r="J8911" s="141"/>
      <c r="K8911" s="141"/>
    </row>
    <row r="8912" spans="1:11" x14ac:dyDescent="0.25">
      <c r="A8912" s="148"/>
      <c r="B8912" s="148"/>
      <c r="C8912" s="148"/>
      <c r="D8912" s="148"/>
      <c r="E8912" s="141"/>
      <c r="F8912" s="141"/>
      <c r="G8912" s="141"/>
      <c r="H8912" s="141"/>
      <c r="I8912" s="141"/>
      <c r="J8912" s="141"/>
      <c r="K8912" s="141"/>
    </row>
    <row r="8913" spans="1:11" x14ac:dyDescent="0.25">
      <c r="A8913" s="148"/>
      <c r="B8913" s="148"/>
      <c r="C8913" s="148"/>
      <c r="D8913" s="148"/>
      <c r="E8913" s="141"/>
      <c r="F8913" s="141"/>
      <c r="G8913" s="141"/>
      <c r="H8913" s="141"/>
      <c r="I8913" s="141"/>
      <c r="J8913" s="141"/>
      <c r="K8913" s="141"/>
    </row>
    <row r="8914" spans="1:11" x14ac:dyDescent="0.25">
      <c r="A8914" s="148"/>
      <c r="B8914" s="148"/>
      <c r="C8914" s="148"/>
      <c r="D8914" s="148"/>
      <c r="E8914" s="141"/>
      <c r="F8914" s="141"/>
      <c r="G8914" s="141"/>
      <c r="H8914" s="141"/>
      <c r="I8914" s="141"/>
      <c r="J8914" s="141"/>
      <c r="K8914" s="141"/>
    </row>
    <row r="8915" spans="1:11" x14ac:dyDescent="0.25">
      <c r="A8915" s="148"/>
      <c r="B8915" s="148"/>
      <c r="C8915" s="148"/>
      <c r="D8915" s="148"/>
      <c r="E8915" s="141"/>
      <c r="F8915" s="141"/>
      <c r="G8915" s="141"/>
      <c r="H8915" s="141"/>
      <c r="I8915" s="141"/>
      <c r="J8915" s="141"/>
      <c r="K8915" s="141"/>
    </row>
    <row r="8916" spans="1:11" x14ac:dyDescent="0.25">
      <c r="A8916" s="148"/>
      <c r="B8916" s="148"/>
      <c r="C8916" s="148"/>
      <c r="D8916" s="148"/>
      <c r="E8916" s="141"/>
      <c r="F8916" s="141"/>
      <c r="G8916" s="141"/>
      <c r="H8916" s="141"/>
      <c r="I8916" s="141"/>
      <c r="J8916" s="141"/>
      <c r="K8916" s="141"/>
    </row>
    <row r="8917" spans="1:11" x14ac:dyDescent="0.25">
      <c r="A8917" s="148"/>
      <c r="B8917" s="148"/>
      <c r="C8917" s="148"/>
      <c r="D8917" s="148"/>
      <c r="E8917" s="141"/>
      <c r="F8917" s="141"/>
      <c r="G8917" s="141"/>
      <c r="H8917" s="141"/>
      <c r="I8917" s="141"/>
      <c r="J8917" s="141"/>
      <c r="K8917" s="141"/>
    </row>
    <row r="8918" spans="1:11" x14ac:dyDescent="0.25">
      <c r="A8918" s="148"/>
      <c r="B8918" s="148"/>
      <c r="C8918" s="148"/>
      <c r="D8918" s="148"/>
      <c r="E8918" s="141"/>
      <c r="F8918" s="141"/>
      <c r="G8918" s="141"/>
      <c r="H8918" s="141"/>
      <c r="I8918" s="141"/>
      <c r="J8918" s="141"/>
      <c r="K8918" s="141"/>
    </row>
    <row r="8919" spans="1:11" x14ac:dyDescent="0.25">
      <c r="A8919" s="148"/>
      <c r="B8919" s="148"/>
      <c r="C8919" s="148"/>
      <c r="D8919" s="148"/>
      <c r="E8919" s="141"/>
      <c r="F8919" s="141"/>
      <c r="G8919" s="141"/>
      <c r="H8919" s="141"/>
      <c r="I8919" s="141"/>
      <c r="J8919" s="141"/>
      <c r="K8919" s="141"/>
    </row>
    <row r="8920" spans="1:11" x14ac:dyDescent="0.25">
      <c r="A8920" s="148"/>
      <c r="B8920" s="148"/>
      <c r="C8920" s="148"/>
      <c r="D8920" s="148"/>
      <c r="E8920" s="141"/>
      <c r="F8920" s="141"/>
      <c r="G8920" s="141"/>
      <c r="H8920" s="141"/>
      <c r="I8920" s="141"/>
      <c r="J8920" s="141"/>
      <c r="K8920" s="141"/>
    </row>
    <row r="8921" spans="1:11" x14ac:dyDescent="0.25">
      <c r="A8921" s="148"/>
      <c r="B8921" s="148"/>
      <c r="C8921" s="148"/>
      <c r="D8921" s="148"/>
      <c r="E8921" s="141"/>
      <c r="F8921" s="141"/>
      <c r="G8921" s="141"/>
      <c r="H8921" s="141"/>
      <c r="I8921" s="141"/>
      <c r="J8921" s="141"/>
      <c r="K8921" s="141"/>
    </row>
    <row r="8922" spans="1:11" x14ac:dyDescent="0.25">
      <c r="A8922" s="148"/>
      <c r="B8922" s="148"/>
      <c r="C8922" s="148"/>
      <c r="D8922" s="148"/>
      <c r="E8922" s="141"/>
      <c r="F8922" s="141"/>
      <c r="G8922" s="141"/>
      <c r="H8922" s="141"/>
      <c r="I8922" s="141"/>
      <c r="J8922" s="141"/>
      <c r="K8922" s="141"/>
    </row>
    <row r="8923" spans="1:11" x14ac:dyDescent="0.25">
      <c r="A8923" s="148"/>
      <c r="B8923" s="148"/>
      <c r="C8923" s="148"/>
      <c r="D8923" s="148"/>
      <c r="E8923" s="141"/>
      <c r="F8923" s="141"/>
      <c r="G8923" s="141"/>
      <c r="H8923" s="141"/>
      <c r="I8923" s="141"/>
      <c r="J8923" s="141"/>
      <c r="K8923" s="141"/>
    </row>
    <row r="8924" spans="1:11" x14ac:dyDescent="0.25">
      <c r="A8924" s="148"/>
      <c r="B8924" s="148"/>
      <c r="C8924" s="148"/>
      <c r="D8924" s="148"/>
      <c r="E8924" s="141"/>
      <c r="F8924" s="141"/>
      <c r="G8924" s="141"/>
      <c r="H8924" s="141"/>
      <c r="I8924" s="141"/>
      <c r="J8924" s="141"/>
      <c r="K8924" s="141"/>
    </row>
    <row r="8925" spans="1:11" x14ac:dyDescent="0.25">
      <c r="A8925" s="148"/>
      <c r="B8925" s="148"/>
      <c r="C8925" s="148"/>
      <c r="D8925" s="148"/>
      <c r="E8925" s="141"/>
      <c r="F8925" s="141"/>
      <c r="G8925" s="141"/>
      <c r="H8925" s="141"/>
      <c r="I8925" s="141"/>
      <c r="J8925" s="141"/>
      <c r="K8925" s="141"/>
    </row>
    <row r="8926" spans="1:11" x14ac:dyDescent="0.25">
      <c r="A8926" s="148"/>
      <c r="B8926" s="148"/>
      <c r="C8926" s="148"/>
      <c r="D8926" s="148"/>
      <c r="E8926" s="141"/>
      <c r="F8926" s="141"/>
      <c r="G8926" s="141"/>
      <c r="H8926" s="141"/>
      <c r="I8926" s="141"/>
      <c r="J8926" s="141"/>
      <c r="K8926" s="141"/>
    </row>
    <row r="8927" spans="1:11" x14ac:dyDescent="0.25">
      <c r="A8927" s="148"/>
      <c r="B8927" s="148"/>
      <c r="C8927" s="148"/>
      <c r="D8927" s="148"/>
      <c r="E8927" s="141"/>
      <c r="F8927" s="141"/>
      <c r="G8927" s="141"/>
      <c r="H8927" s="141"/>
      <c r="I8927" s="141"/>
      <c r="J8927" s="141"/>
      <c r="K8927" s="141"/>
    </row>
    <row r="8928" spans="1:11" x14ac:dyDescent="0.25">
      <c r="A8928" s="148"/>
      <c r="B8928" s="148"/>
      <c r="C8928" s="148"/>
      <c r="D8928" s="148"/>
      <c r="E8928" s="141"/>
      <c r="F8928" s="141"/>
      <c r="G8928" s="141"/>
      <c r="H8928" s="141"/>
      <c r="I8928" s="141"/>
      <c r="J8928" s="141"/>
      <c r="K8928" s="141"/>
    </row>
    <row r="8929" spans="1:11" x14ac:dyDescent="0.25">
      <c r="A8929" s="148"/>
      <c r="B8929" s="148"/>
      <c r="C8929" s="148"/>
      <c r="D8929" s="148"/>
      <c r="E8929" s="141"/>
      <c r="F8929" s="141"/>
      <c r="G8929" s="141"/>
      <c r="H8929" s="141"/>
      <c r="I8929" s="141"/>
      <c r="J8929" s="141"/>
      <c r="K8929" s="141"/>
    </row>
    <row r="8930" spans="1:11" x14ac:dyDescent="0.25">
      <c r="A8930" s="148"/>
      <c r="B8930" s="148"/>
      <c r="C8930" s="148"/>
      <c r="D8930" s="148"/>
      <c r="E8930" s="141"/>
      <c r="F8930" s="141"/>
      <c r="G8930" s="141"/>
      <c r="H8930" s="141"/>
      <c r="I8930" s="141"/>
      <c r="J8930" s="141"/>
      <c r="K8930" s="141"/>
    </row>
    <row r="8931" spans="1:11" x14ac:dyDescent="0.25">
      <c r="A8931" s="148"/>
      <c r="B8931" s="148"/>
      <c r="C8931" s="148"/>
      <c r="D8931" s="148"/>
      <c r="E8931" s="141"/>
      <c r="F8931" s="141"/>
      <c r="G8931" s="141"/>
      <c r="H8931" s="141"/>
      <c r="I8931" s="141"/>
      <c r="J8931" s="141"/>
      <c r="K8931" s="141"/>
    </row>
    <row r="8932" spans="1:11" x14ac:dyDescent="0.25">
      <c r="A8932" s="148"/>
      <c r="B8932" s="148"/>
      <c r="C8932" s="148"/>
      <c r="D8932" s="148"/>
      <c r="E8932" s="141"/>
      <c r="F8932" s="141"/>
      <c r="G8932" s="141"/>
      <c r="H8932" s="141"/>
      <c r="I8932" s="141"/>
      <c r="J8932" s="141"/>
      <c r="K8932" s="141"/>
    </row>
    <row r="8933" spans="1:11" x14ac:dyDescent="0.25">
      <c r="A8933" s="148"/>
      <c r="B8933" s="148"/>
      <c r="C8933" s="148"/>
      <c r="D8933" s="148"/>
      <c r="E8933" s="141"/>
      <c r="F8933" s="141"/>
      <c r="G8933" s="141"/>
      <c r="H8933" s="141"/>
      <c r="I8933" s="141"/>
      <c r="J8933" s="141"/>
      <c r="K8933" s="141"/>
    </row>
    <row r="8934" spans="1:11" x14ac:dyDescent="0.25">
      <c r="A8934" s="148"/>
      <c r="B8934" s="148"/>
      <c r="C8934" s="148"/>
      <c r="D8934" s="148"/>
      <c r="E8934" s="141"/>
      <c r="F8934" s="141"/>
      <c r="G8934" s="141"/>
      <c r="H8934" s="141"/>
      <c r="I8934" s="141"/>
      <c r="J8934" s="141"/>
      <c r="K8934" s="141"/>
    </row>
    <row r="8935" spans="1:11" x14ac:dyDescent="0.25">
      <c r="A8935" s="148"/>
      <c r="B8935" s="148"/>
      <c r="C8935" s="148"/>
      <c r="D8935" s="148"/>
      <c r="E8935" s="141"/>
      <c r="F8935" s="141"/>
      <c r="G8935" s="141"/>
      <c r="H8935" s="141"/>
      <c r="I8935" s="141"/>
      <c r="J8935" s="141"/>
      <c r="K8935" s="141"/>
    </row>
    <row r="8936" spans="1:11" x14ac:dyDescent="0.25">
      <c r="A8936" s="148"/>
      <c r="B8936" s="148"/>
      <c r="C8936" s="148"/>
      <c r="D8936" s="148"/>
      <c r="E8936" s="141"/>
      <c r="F8936" s="141"/>
      <c r="G8936" s="141"/>
      <c r="H8936" s="141"/>
      <c r="I8936" s="141"/>
      <c r="J8936" s="141"/>
      <c r="K8936" s="141"/>
    </row>
    <row r="8937" spans="1:11" x14ac:dyDescent="0.25">
      <c r="A8937" s="148"/>
      <c r="B8937" s="148"/>
      <c r="C8937" s="148"/>
      <c r="D8937" s="148"/>
      <c r="E8937" s="141"/>
      <c r="F8937" s="141"/>
      <c r="G8937" s="141"/>
      <c r="H8937" s="141"/>
      <c r="I8937" s="141"/>
      <c r="J8937" s="141"/>
      <c r="K8937" s="141"/>
    </row>
    <row r="8938" spans="1:11" x14ac:dyDescent="0.25">
      <c r="A8938" s="148"/>
      <c r="B8938" s="148"/>
      <c r="C8938" s="148"/>
      <c r="D8938" s="148"/>
      <c r="E8938" s="141"/>
      <c r="F8938" s="141"/>
      <c r="G8938" s="141"/>
      <c r="H8938" s="141"/>
      <c r="I8938" s="141"/>
      <c r="J8938" s="141"/>
      <c r="K8938" s="141"/>
    </row>
    <row r="8939" spans="1:11" x14ac:dyDescent="0.25">
      <c r="A8939" s="148"/>
      <c r="B8939" s="148"/>
      <c r="C8939" s="148"/>
      <c r="D8939" s="148"/>
      <c r="E8939" s="141"/>
      <c r="F8939" s="141"/>
      <c r="G8939" s="141"/>
      <c r="H8939" s="141"/>
      <c r="I8939" s="141"/>
      <c r="J8939" s="141"/>
      <c r="K8939" s="141"/>
    </row>
    <row r="8940" spans="1:11" x14ac:dyDescent="0.25">
      <c r="A8940" s="148"/>
      <c r="B8940" s="148"/>
      <c r="C8940" s="148"/>
      <c r="D8940" s="148"/>
      <c r="E8940" s="141"/>
      <c r="F8940" s="141"/>
      <c r="G8940" s="141"/>
      <c r="H8940" s="141"/>
      <c r="I8940" s="141"/>
      <c r="J8940" s="141"/>
      <c r="K8940" s="141"/>
    </row>
    <row r="8941" spans="1:11" x14ac:dyDescent="0.25">
      <c r="A8941" s="148"/>
      <c r="B8941" s="148"/>
      <c r="C8941" s="148"/>
      <c r="D8941" s="148"/>
      <c r="E8941" s="141"/>
      <c r="F8941" s="141"/>
      <c r="G8941" s="141"/>
      <c r="H8941" s="141"/>
      <c r="I8941" s="141"/>
      <c r="J8941" s="141"/>
      <c r="K8941" s="141"/>
    </row>
    <row r="8942" spans="1:11" x14ac:dyDescent="0.25">
      <c r="A8942" s="148"/>
      <c r="B8942" s="148"/>
      <c r="C8942" s="148"/>
      <c r="D8942" s="148"/>
      <c r="E8942" s="141"/>
      <c r="F8942" s="141"/>
      <c r="G8942" s="141"/>
      <c r="H8942" s="141"/>
      <c r="I8942" s="141"/>
      <c r="J8942" s="141"/>
      <c r="K8942" s="141"/>
    </row>
    <row r="8943" spans="1:11" x14ac:dyDescent="0.25">
      <c r="A8943" s="148"/>
      <c r="B8943" s="148"/>
      <c r="C8943" s="148"/>
      <c r="D8943" s="148"/>
      <c r="E8943" s="141"/>
      <c r="F8943" s="141"/>
      <c r="G8943" s="141"/>
      <c r="H8943" s="141"/>
      <c r="I8943" s="141"/>
      <c r="J8943" s="141"/>
      <c r="K8943" s="141"/>
    </row>
    <row r="8944" spans="1:11" x14ac:dyDescent="0.25">
      <c r="A8944" s="148"/>
      <c r="B8944" s="148"/>
      <c r="C8944" s="148"/>
      <c r="D8944" s="148"/>
      <c r="E8944" s="141"/>
      <c r="F8944" s="141"/>
      <c r="G8944" s="141"/>
      <c r="H8944" s="141"/>
      <c r="I8944" s="141"/>
      <c r="J8944" s="141"/>
      <c r="K8944" s="141"/>
    </row>
    <row r="8945" spans="1:11" x14ac:dyDescent="0.25">
      <c r="A8945" s="148"/>
      <c r="B8945" s="148"/>
      <c r="C8945" s="148"/>
      <c r="D8945" s="148"/>
      <c r="E8945" s="141"/>
      <c r="F8945" s="141"/>
      <c r="G8945" s="141"/>
      <c r="H8945" s="141"/>
      <c r="I8945" s="141"/>
      <c r="J8945" s="141"/>
      <c r="K8945" s="141"/>
    </row>
    <row r="8946" spans="1:11" x14ac:dyDescent="0.25">
      <c r="A8946" s="148"/>
      <c r="B8946" s="148"/>
      <c r="C8946" s="148"/>
      <c r="D8946" s="148"/>
      <c r="E8946" s="141"/>
      <c r="F8946" s="141"/>
      <c r="G8946" s="141"/>
      <c r="H8946" s="141"/>
      <c r="I8946" s="141"/>
      <c r="J8946" s="141"/>
      <c r="K8946" s="141"/>
    </row>
    <row r="8947" spans="1:11" x14ac:dyDescent="0.25">
      <c r="A8947" s="148"/>
      <c r="B8947" s="148"/>
      <c r="C8947" s="148"/>
      <c r="D8947" s="148"/>
      <c r="E8947" s="141"/>
      <c r="F8947" s="141"/>
      <c r="G8947" s="141"/>
      <c r="H8947" s="141"/>
      <c r="I8947" s="141"/>
      <c r="J8947" s="141"/>
      <c r="K8947" s="141"/>
    </row>
    <row r="8948" spans="1:11" x14ac:dyDescent="0.25">
      <c r="A8948" s="148"/>
      <c r="B8948" s="148"/>
      <c r="C8948" s="148"/>
      <c r="D8948" s="148"/>
      <c r="E8948" s="141"/>
      <c r="F8948" s="141"/>
      <c r="G8948" s="141"/>
      <c r="H8948" s="141"/>
      <c r="I8948" s="141"/>
      <c r="J8948" s="141"/>
      <c r="K8948" s="141"/>
    </row>
    <row r="8949" spans="1:11" x14ac:dyDescent="0.25">
      <c r="A8949" s="148"/>
      <c r="B8949" s="148"/>
      <c r="C8949" s="148"/>
      <c r="D8949" s="148"/>
      <c r="E8949" s="141"/>
      <c r="F8949" s="141"/>
      <c r="G8949" s="141"/>
      <c r="H8949" s="141"/>
      <c r="I8949" s="141"/>
      <c r="J8949" s="141"/>
      <c r="K8949" s="141"/>
    </row>
    <row r="8950" spans="1:11" x14ac:dyDescent="0.25">
      <c r="A8950" s="148"/>
      <c r="B8950" s="148"/>
      <c r="C8950" s="148"/>
      <c r="D8950" s="148"/>
      <c r="E8950" s="141"/>
      <c r="F8950" s="141"/>
      <c r="G8950" s="141"/>
      <c r="H8950" s="141"/>
      <c r="I8950" s="141"/>
      <c r="J8950" s="141"/>
      <c r="K8950" s="141"/>
    </row>
    <row r="8951" spans="1:11" x14ac:dyDescent="0.25">
      <c r="A8951" s="148"/>
      <c r="B8951" s="148"/>
      <c r="C8951" s="148"/>
      <c r="D8951" s="148"/>
      <c r="E8951" s="141"/>
      <c r="F8951" s="141"/>
      <c r="G8951" s="141"/>
      <c r="H8951" s="141"/>
      <c r="I8951" s="141"/>
      <c r="J8951" s="141"/>
      <c r="K8951" s="141"/>
    </row>
    <row r="8952" spans="1:11" x14ac:dyDescent="0.25">
      <c r="A8952" s="148"/>
      <c r="B8952" s="148"/>
      <c r="C8952" s="148"/>
      <c r="D8952" s="148"/>
      <c r="E8952" s="141"/>
      <c r="F8952" s="141"/>
      <c r="G8952" s="141"/>
      <c r="H8952" s="141"/>
      <c r="I8952" s="141"/>
      <c r="J8952" s="141"/>
      <c r="K8952" s="141"/>
    </row>
    <row r="8953" spans="1:11" x14ac:dyDescent="0.25">
      <c r="A8953" s="148"/>
      <c r="B8953" s="148"/>
      <c r="C8953" s="148"/>
      <c r="D8953" s="148"/>
      <c r="E8953" s="141"/>
      <c r="F8953" s="141"/>
      <c r="G8953" s="141"/>
      <c r="H8953" s="141"/>
      <c r="I8953" s="141"/>
      <c r="J8953" s="141"/>
      <c r="K8953" s="141"/>
    </row>
    <row r="8954" spans="1:11" x14ac:dyDescent="0.25">
      <c r="A8954" s="148"/>
      <c r="B8954" s="148"/>
      <c r="C8954" s="148"/>
      <c r="D8954" s="148"/>
      <c r="E8954" s="141"/>
      <c r="F8954" s="141"/>
      <c r="G8954" s="141"/>
      <c r="H8954" s="141"/>
      <c r="I8954" s="141"/>
      <c r="J8954" s="141"/>
      <c r="K8954" s="141"/>
    </row>
    <row r="8955" spans="1:11" x14ac:dyDescent="0.25">
      <c r="A8955" s="148"/>
      <c r="B8955" s="148"/>
      <c r="C8955" s="148"/>
      <c r="D8955" s="148"/>
      <c r="E8955" s="141"/>
      <c r="F8955" s="141"/>
      <c r="G8955" s="141"/>
      <c r="H8955" s="141"/>
      <c r="I8955" s="141"/>
      <c r="J8955" s="141"/>
      <c r="K8955" s="141"/>
    </row>
    <row r="8956" spans="1:11" x14ac:dyDescent="0.25">
      <c r="A8956" s="148"/>
      <c r="B8956" s="148"/>
      <c r="C8956" s="148"/>
      <c r="D8956" s="148"/>
      <c r="E8956" s="141"/>
      <c r="F8956" s="141"/>
      <c r="G8956" s="141"/>
      <c r="H8956" s="141"/>
      <c r="I8956" s="141"/>
      <c r="J8956" s="141"/>
      <c r="K8956" s="141"/>
    </row>
    <row r="8957" spans="1:11" x14ac:dyDescent="0.25">
      <c r="A8957" s="148"/>
      <c r="B8957" s="148"/>
      <c r="C8957" s="148"/>
      <c r="D8957" s="148"/>
      <c r="E8957" s="141"/>
      <c r="F8957" s="141"/>
      <c r="G8957" s="141"/>
      <c r="H8957" s="141"/>
      <c r="I8957" s="141"/>
      <c r="J8957" s="141"/>
      <c r="K8957" s="141"/>
    </row>
    <row r="8958" spans="1:11" x14ac:dyDescent="0.25">
      <c r="A8958" s="148"/>
      <c r="B8958" s="148"/>
      <c r="C8958" s="148"/>
      <c r="D8958" s="148"/>
      <c r="E8958" s="141"/>
      <c r="F8958" s="141"/>
      <c r="G8958" s="141"/>
      <c r="H8958" s="141"/>
      <c r="I8958" s="141"/>
      <c r="J8958" s="141"/>
      <c r="K8958" s="141"/>
    </row>
    <row r="8959" spans="1:11" x14ac:dyDescent="0.25">
      <c r="A8959" s="148"/>
      <c r="B8959" s="148"/>
      <c r="C8959" s="148"/>
      <c r="D8959" s="148"/>
      <c r="E8959" s="141"/>
      <c r="F8959" s="141"/>
      <c r="G8959" s="141"/>
      <c r="H8959" s="141"/>
      <c r="I8959" s="141"/>
      <c r="J8959" s="141"/>
      <c r="K8959" s="141"/>
    </row>
    <row r="8960" spans="1:11" x14ac:dyDescent="0.25">
      <c r="A8960" s="148"/>
      <c r="B8960" s="148"/>
      <c r="C8960" s="148"/>
      <c r="D8960" s="148"/>
      <c r="E8960" s="141"/>
      <c r="F8960" s="141"/>
      <c r="G8960" s="141"/>
      <c r="H8960" s="141"/>
      <c r="I8960" s="141"/>
      <c r="J8960" s="141"/>
      <c r="K8960" s="141"/>
    </row>
    <row r="8961" spans="1:11" x14ac:dyDescent="0.25">
      <c r="A8961" s="148"/>
      <c r="B8961" s="148"/>
      <c r="C8961" s="148"/>
      <c r="D8961" s="148"/>
      <c r="E8961" s="141"/>
      <c r="F8961" s="141"/>
      <c r="G8961" s="141"/>
      <c r="H8961" s="141"/>
      <c r="I8961" s="141"/>
      <c r="J8961" s="141"/>
      <c r="K8961" s="141"/>
    </row>
    <row r="8962" spans="1:11" x14ac:dyDescent="0.25">
      <c r="A8962" s="148"/>
      <c r="B8962" s="148"/>
      <c r="C8962" s="148"/>
      <c r="D8962" s="148"/>
      <c r="E8962" s="141"/>
      <c r="F8962" s="141"/>
      <c r="G8962" s="141"/>
      <c r="H8962" s="141"/>
      <c r="I8962" s="141"/>
      <c r="J8962" s="141"/>
      <c r="K8962" s="141"/>
    </row>
    <row r="8963" spans="1:11" x14ac:dyDescent="0.25">
      <c r="A8963" s="148"/>
      <c r="B8963" s="148"/>
      <c r="C8963" s="148"/>
      <c r="D8963" s="148"/>
      <c r="E8963" s="141"/>
      <c r="F8963" s="141"/>
      <c r="G8963" s="141"/>
      <c r="H8963" s="141"/>
      <c r="I8963" s="141"/>
      <c r="J8963" s="141"/>
      <c r="K8963" s="141"/>
    </row>
    <row r="8964" spans="1:11" x14ac:dyDescent="0.25">
      <c r="A8964" s="148"/>
      <c r="B8964" s="148"/>
      <c r="C8964" s="148"/>
      <c r="D8964" s="148"/>
      <c r="E8964" s="141"/>
      <c r="F8964" s="141"/>
      <c r="G8964" s="141"/>
      <c r="H8964" s="141"/>
      <c r="I8964" s="141"/>
      <c r="J8964" s="141"/>
      <c r="K8964" s="141"/>
    </row>
    <row r="8965" spans="1:11" x14ac:dyDescent="0.25">
      <c r="A8965" s="148"/>
      <c r="B8965" s="148"/>
      <c r="C8965" s="148"/>
      <c r="D8965" s="148"/>
      <c r="E8965" s="141"/>
      <c r="F8965" s="141"/>
      <c r="G8965" s="141"/>
      <c r="H8965" s="141"/>
      <c r="I8965" s="141"/>
      <c r="J8965" s="141"/>
      <c r="K8965" s="141"/>
    </row>
    <row r="8966" spans="1:11" x14ac:dyDescent="0.25">
      <c r="A8966" s="148"/>
      <c r="B8966" s="148"/>
      <c r="C8966" s="148"/>
      <c r="D8966" s="148"/>
      <c r="E8966" s="141"/>
      <c r="F8966" s="141"/>
      <c r="G8966" s="141"/>
      <c r="H8966" s="141"/>
      <c r="I8966" s="141"/>
      <c r="J8966" s="141"/>
      <c r="K8966" s="141"/>
    </row>
    <row r="8967" spans="1:11" x14ac:dyDescent="0.25">
      <c r="A8967" s="148"/>
      <c r="B8967" s="148"/>
      <c r="C8967" s="148"/>
      <c r="D8967" s="148"/>
      <c r="E8967" s="141"/>
      <c r="F8967" s="141"/>
      <c r="G8967" s="141"/>
      <c r="H8967" s="141"/>
      <c r="I8967" s="141"/>
      <c r="J8967" s="141"/>
      <c r="K8967" s="141"/>
    </row>
    <row r="8968" spans="1:11" x14ac:dyDescent="0.25">
      <c r="A8968" s="148"/>
      <c r="B8968" s="148"/>
      <c r="C8968" s="148"/>
      <c r="D8968" s="148"/>
      <c r="E8968" s="141"/>
      <c r="F8968" s="141"/>
      <c r="G8968" s="141"/>
      <c r="H8968" s="141"/>
      <c r="I8968" s="141"/>
      <c r="J8968" s="141"/>
      <c r="K8968" s="141"/>
    </row>
    <row r="8969" spans="1:11" x14ac:dyDescent="0.25">
      <c r="A8969" s="148"/>
      <c r="B8969" s="148"/>
      <c r="C8969" s="148"/>
      <c r="D8969" s="148"/>
      <c r="E8969" s="141"/>
      <c r="F8969" s="141"/>
      <c r="G8969" s="141"/>
      <c r="H8969" s="141"/>
      <c r="I8969" s="141"/>
      <c r="J8969" s="141"/>
      <c r="K8969" s="141"/>
    </row>
    <row r="8970" spans="1:11" x14ac:dyDescent="0.25">
      <c r="A8970" s="148"/>
      <c r="B8970" s="148"/>
      <c r="C8970" s="148"/>
      <c r="D8970" s="148"/>
      <c r="E8970" s="141"/>
      <c r="F8970" s="141"/>
      <c r="G8970" s="141"/>
      <c r="H8970" s="141"/>
      <c r="I8970" s="141"/>
      <c r="J8970" s="141"/>
      <c r="K8970" s="141"/>
    </row>
    <row r="8971" spans="1:11" x14ac:dyDescent="0.25">
      <c r="A8971" s="148"/>
      <c r="B8971" s="148"/>
      <c r="C8971" s="148"/>
      <c r="D8971" s="148"/>
      <c r="E8971" s="141"/>
      <c r="F8971" s="141"/>
      <c r="G8971" s="141"/>
      <c r="H8971" s="141"/>
      <c r="I8971" s="141"/>
      <c r="J8971" s="141"/>
      <c r="K8971" s="141"/>
    </row>
    <row r="8972" spans="1:11" x14ac:dyDescent="0.25">
      <c r="A8972" s="148"/>
      <c r="B8972" s="148"/>
      <c r="C8972" s="148"/>
      <c r="D8972" s="148"/>
      <c r="E8972" s="141"/>
      <c r="F8972" s="141"/>
      <c r="G8972" s="141"/>
      <c r="H8972" s="141"/>
      <c r="I8972" s="141"/>
      <c r="J8972" s="141"/>
      <c r="K8972" s="141"/>
    </row>
    <row r="8973" spans="1:11" x14ac:dyDescent="0.25">
      <c r="A8973" s="148"/>
      <c r="B8973" s="148"/>
      <c r="C8973" s="148"/>
      <c r="D8973" s="148"/>
      <c r="E8973" s="141"/>
      <c r="F8973" s="141"/>
      <c r="G8973" s="141"/>
      <c r="H8973" s="141"/>
      <c r="I8973" s="141"/>
      <c r="J8973" s="141"/>
      <c r="K8973" s="141"/>
    </row>
    <row r="8974" spans="1:11" x14ac:dyDescent="0.25">
      <c r="A8974" s="148"/>
      <c r="B8974" s="148"/>
      <c r="C8974" s="148"/>
      <c r="D8974" s="148"/>
      <c r="E8974" s="141"/>
      <c r="F8974" s="141"/>
      <c r="G8974" s="141"/>
      <c r="H8974" s="141"/>
      <c r="I8974" s="141"/>
      <c r="J8974" s="141"/>
      <c r="K8974" s="141"/>
    </row>
    <row r="8975" spans="1:11" x14ac:dyDescent="0.25">
      <c r="A8975" s="148"/>
      <c r="B8975" s="148"/>
      <c r="C8975" s="148"/>
      <c r="D8975" s="148"/>
      <c r="E8975" s="141"/>
      <c r="F8975" s="141"/>
      <c r="G8975" s="141"/>
      <c r="H8975" s="141"/>
      <c r="I8975" s="141"/>
      <c r="J8975" s="141"/>
      <c r="K8975" s="141"/>
    </row>
    <row r="8976" spans="1:11" x14ac:dyDescent="0.25">
      <c r="A8976" s="148"/>
      <c r="B8976" s="148"/>
      <c r="C8976" s="148"/>
      <c r="D8976" s="148"/>
      <c r="E8976" s="141"/>
      <c r="F8976" s="141"/>
      <c r="G8976" s="141"/>
      <c r="H8976" s="141"/>
      <c r="I8976" s="141"/>
      <c r="J8976" s="141"/>
      <c r="K8976" s="141"/>
    </row>
    <row r="8977" spans="1:11" x14ac:dyDescent="0.25">
      <c r="A8977" s="148"/>
      <c r="B8977" s="148"/>
      <c r="C8977" s="148"/>
      <c r="D8977" s="148"/>
      <c r="E8977" s="141"/>
      <c r="F8977" s="141"/>
      <c r="G8977" s="141"/>
      <c r="H8977" s="141"/>
      <c r="I8977" s="141"/>
      <c r="J8977" s="141"/>
      <c r="K8977" s="141"/>
    </row>
    <row r="8978" spans="1:11" x14ac:dyDescent="0.25">
      <c r="A8978" s="148"/>
      <c r="B8978" s="148"/>
      <c r="C8978" s="148"/>
      <c r="D8978" s="148"/>
      <c r="E8978" s="141"/>
      <c r="F8978" s="141"/>
      <c r="G8978" s="141"/>
      <c r="H8978" s="141"/>
      <c r="I8978" s="141"/>
      <c r="J8978" s="141"/>
      <c r="K8978" s="141"/>
    </row>
    <row r="8979" spans="1:11" x14ac:dyDescent="0.25">
      <c r="A8979" s="148"/>
      <c r="B8979" s="148"/>
      <c r="C8979" s="148"/>
      <c r="D8979" s="148"/>
      <c r="E8979" s="141"/>
      <c r="F8979" s="141"/>
      <c r="G8979" s="141"/>
      <c r="H8979" s="141"/>
      <c r="I8979" s="141"/>
      <c r="J8979" s="141"/>
      <c r="K8979" s="141"/>
    </row>
    <row r="8980" spans="1:11" x14ac:dyDescent="0.25">
      <c r="A8980" s="148"/>
      <c r="B8980" s="148"/>
      <c r="C8980" s="148"/>
      <c r="D8980" s="148"/>
      <c r="E8980" s="141"/>
      <c r="F8980" s="141"/>
      <c r="G8980" s="141"/>
      <c r="H8980" s="141"/>
      <c r="I8980" s="141"/>
      <c r="J8980" s="141"/>
      <c r="K8980" s="141"/>
    </row>
    <row r="8981" spans="1:11" x14ac:dyDescent="0.25">
      <c r="A8981" s="148"/>
      <c r="B8981" s="148"/>
      <c r="C8981" s="148"/>
      <c r="D8981" s="148"/>
      <c r="E8981" s="141"/>
      <c r="F8981" s="141"/>
      <c r="G8981" s="141"/>
      <c r="H8981" s="141"/>
      <c r="I8981" s="141"/>
      <c r="J8981" s="141"/>
      <c r="K8981" s="141"/>
    </row>
    <row r="8982" spans="1:11" x14ac:dyDescent="0.25">
      <c r="A8982" s="148"/>
      <c r="B8982" s="148"/>
      <c r="C8982" s="148"/>
      <c r="D8982" s="148"/>
      <c r="E8982" s="141"/>
      <c r="F8982" s="141"/>
      <c r="G8982" s="141"/>
      <c r="H8982" s="141"/>
      <c r="I8982" s="141"/>
      <c r="J8982" s="141"/>
      <c r="K8982" s="141"/>
    </row>
    <row r="8983" spans="1:11" x14ac:dyDescent="0.25">
      <c r="A8983" s="148"/>
      <c r="B8983" s="148"/>
      <c r="C8983" s="148"/>
      <c r="D8983" s="148"/>
      <c r="E8983" s="141"/>
      <c r="F8983" s="141"/>
      <c r="G8983" s="141"/>
      <c r="H8983" s="141"/>
      <c r="I8983" s="141"/>
      <c r="J8983" s="141"/>
      <c r="K8983" s="141"/>
    </row>
    <row r="8984" spans="1:11" x14ac:dyDescent="0.25">
      <c r="A8984" s="148"/>
      <c r="B8984" s="148"/>
      <c r="C8984" s="148"/>
      <c r="D8984" s="148"/>
      <c r="E8984" s="141"/>
      <c r="F8984" s="141"/>
      <c r="G8984" s="141"/>
      <c r="H8984" s="141"/>
      <c r="I8984" s="141"/>
      <c r="J8984" s="141"/>
      <c r="K8984" s="141"/>
    </row>
    <row r="8985" spans="1:11" x14ac:dyDescent="0.25">
      <c r="A8985" s="148"/>
      <c r="B8985" s="148"/>
      <c r="C8985" s="148"/>
      <c r="D8985" s="148"/>
      <c r="E8985" s="141"/>
      <c r="F8985" s="141"/>
      <c r="G8985" s="141"/>
      <c r="H8985" s="141"/>
      <c r="I8985" s="141"/>
      <c r="J8985" s="141"/>
      <c r="K8985" s="141"/>
    </row>
    <row r="8986" spans="1:11" x14ac:dyDescent="0.25">
      <c r="A8986" s="148"/>
      <c r="B8986" s="148"/>
      <c r="C8986" s="148"/>
      <c r="D8986" s="148"/>
      <c r="E8986" s="141"/>
      <c r="F8986" s="141"/>
      <c r="G8986" s="141"/>
      <c r="H8986" s="141"/>
      <c r="I8986" s="141"/>
      <c r="J8986" s="141"/>
      <c r="K8986" s="141"/>
    </row>
    <row r="8987" spans="1:11" x14ac:dyDescent="0.25">
      <c r="A8987" s="148"/>
      <c r="B8987" s="148"/>
      <c r="C8987" s="148"/>
      <c r="D8987" s="148"/>
      <c r="E8987" s="141"/>
      <c r="F8987" s="141"/>
      <c r="G8987" s="141"/>
      <c r="H8987" s="141"/>
      <c r="I8987" s="141"/>
      <c r="J8987" s="141"/>
      <c r="K8987" s="141"/>
    </row>
    <row r="8988" spans="1:11" x14ac:dyDescent="0.25">
      <c r="A8988" s="148"/>
      <c r="B8988" s="148"/>
      <c r="C8988" s="148"/>
      <c r="D8988" s="148"/>
      <c r="E8988" s="141"/>
      <c r="F8988" s="141"/>
      <c r="G8988" s="141"/>
      <c r="H8988" s="141"/>
      <c r="I8988" s="141"/>
      <c r="J8988" s="141"/>
      <c r="K8988" s="141"/>
    </row>
    <row r="8989" spans="1:11" x14ac:dyDescent="0.25">
      <c r="A8989" s="148"/>
      <c r="B8989" s="148"/>
      <c r="C8989" s="148"/>
      <c r="D8989" s="148"/>
      <c r="E8989" s="141"/>
      <c r="F8989" s="141"/>
      <c r="G8989" s="141"/>
      <c r="H8989" s="141"/>
      <c r="I8989" s="141"/>
      <c r="J8989" s="141"/>
      <c r="K8989" s="141"/>
    </row>
    <row r="8990" spans="1:11" x14ac:dyDescent="0.25">
      <c r="A8990" s="148"/>
      <c r="B8990" s="148"/>
      <c r="C8990" s="148"/>
      <c r="D8990" s="148"/>
      <c r="E8990" s="141"/>
      <c r="F8990" s="141"/>
      <c r="G8990" s="141"/>
      <c r="H8990" s="141"/>
      <c r="I8990" s="141"/>
      <c r="J8990" s="141"/>
      <c r="K8990" s="141"/>
    </row>
    <row r="8991" spans="1:11" x14ac:dyDescent="0.25">
      <c r="A8991" s="148"/>
      <c r="B8991" s="148"/>
      <c r="C8991" s="148"/>
      <c r="D8991" s="148"/>
      <c r="E8991" s="141"/>
      <c r="F8991" s="141"/>
      <c r="G8991" s="141"/>
      <c r="H8991" s="141"/>
      <c r="I8991" s="141"/>
      <c r="J8991" s="141"/>
      <c r="K8991" s="141"/>
    </row>
    <row r="8992" spans="1:11" x14ac:dyDescent="0.25">
      <c r="A8992" s="148"/>
      <c r="B8992" s="148"/>
      <c r="C8992" s="148"/>
      <c r="D8992" s="148"/>
      <c r="E8992" s="141"/>
      <c r="F8992" s="141"/>
      <c r="G8992" s="141"/>
      <c r="H8992" s="141"/>
      <c r="I8992" s="141"/>
      <c r="J8992" s="141"/>
      <c r="K8992" s="141"/>
    </row>
    <row r="8993" spans="1:11" x14ac:dyDescent="0.25">
      <c r="A8993" s="148"/>
      <c r="B8993" s="148"/>
      <c r="C8993" s="148"/>
      <c r="D8993" s="148"/>
      <c r="E8993" s="141"/>
      <c r="F8993" s="141"/>
      <c r="G8993" s="141"/>
      <c r="H8993" s="141"/>
      <c r="I8993" s="141"/>
      <c r="J8993" s="141"/>
      <c r="K8993" s="141"/>
    </row>
    <row r="8994" spans="1:11" x14ac:dyDescent="0.25">
      <c r="A8994" s="148"/>
      <c r="B8994" s="148"/>
      <c r="C8994" s="148"/>
      <c r="D8994" s="148"/>
      <c r="E8994" s="141"/>
      <c r="F8994" s="141"/>
      <c r="G8994" s="141"/>
      <c r="H8994" s="141"/>
      <c r="I8994" s="141"/>
      <c r="J8994" s="141"/>
      <c r="K8994" s="141"/>
    </row>
    <row r="8995" spans="1:11" x14ac:dyDescent="0.25">
      <c r="A8995" s="148"/>
      <c r="B8995" s="148"/>
      <c r="C8995" s="148"/>
      <c r="D8995" s="148"/>
      <c r="E8995" s="141"/>
      <c r="F8995" s="141"/>
      <c r="G8995" s="141"/>
      <c r="H8995" s="141"/>
      <c r="I8995" s="141"/>
      <c r="J8995" s="141"/>
      <c r="K8995" s="141"/>
    </row>
    <row r="8996" spans="1:11" x14ac:dyDescent="0.25">
      <c r="A8996" s="148"/>
      <c r="B8996" s="148"/>
      <c r="C8996" s="148"/>
      <c r="D8996" s="148"/>
      <c r="E8996" s="141"/>
      <c r="F8996" s="141"/>
      <c r="G8996" s="141"/>
      <c r="H8996" s="141"/>
      <c r="I8996" s="141"/>
      <c r="J8996" s="141"/>
      <c r="K8996" s="141"/>
    </row>
    <row r="8997" spans="1:11" x14ac:dyDescent="0.25">
      <c r="A8997" s="148"/>
      <c r="B8997" s="148"/>
      <c r="C8997" s="148"/>
      <c r="D8997" s="148"/>
      <c r="E8997" s="141"/>
      <c r="F8997" s="141"/>
      <c r="G8997" s="141"/>
      <c r="H8997" s="141"/>
      <c r="I8997" s="141"/>
      <c r="J8997" s="141"/>
      <c r="K8997" s="141"/>
    </row>
    <row r="8998" spans="1:11" x14ac:dyDescent="0.25">
      <c r="A8998" s="148"/>
      <c r="B8998" s="148"/>
      <c r="C8998" s="148"/>
      <c r="D8998" s="148"/>
      <c r="E8998" s="141"/>
      <c r="F8998" s="141"/>
      <c r="G8998" s="141"/>
      <c r="H8998" s="141"/>
      <c r="I8998" s="141"/>
      <c r="J8998" s="141"/>
      <c r="K8998" s="141"/>
    </row>
    <row r="8999" spans="1:11" x14ac:dyDescent="0.25">
      <c r="A8999" s="148"/>
      <c r="B8999" s="148"/>
      <c r="C8999" s="148"/>
      <c r="D8999" s="148"/>
      <c r="E8999" s="141"/>
      <c r="F8999" s="141"/>
      <c r="G8999" s="141"/>
      <c r="H8999" s="141"/>
      <c r="I8999" s="141"/>
      <c r="J8999" s="141"/>
      <c r="K8999" s="141"/>
    </row>
    <row r="9000" spans="1:11" x14ac:dyDescent="0.25">
      <c r="A9000" s="148"/>
      <c r="B9000" s="148"/>
      <c r="C9000" s="148"/>
      <c r="D9000" s="148"/>
      <c r="E9000" s="141"/>
      <c r="F9000" s="141"/>
      <c r="G9000" s="141"/>
      <c r="H9000" s="141"/>
      <c r="I9000" s="141"/>
      <c r="J9000" s="141"/>
      <c r="K9000" s="141"/>
    </row>
    <row r="9001" spans="1:11" x14ac:dyDescent="0.25">
      <c r="A9001" s="148"/>
      <c r="B9001" s="148"/>
      <c r="C9001" s="148"/>
      <c r="D9001" s="148"/>
      <c r="E9001" s="141"/>
      <c r="F9001" s="141"/>
      <c r="G9001" s="141"/>
      <c r="H9001" s="141"/>
      <c r="I9001" s="141"/>
      <c r="J9001" s="141"/>
      <c r="K9001" s="141"/>
    </row>
    <row r="9002" spans="1:11" x14ac:dyDescent="0.25">
      <c r="A9002" s="148"/>
      <c r="B9002" s="148"/>
      <c r="C9002" s="148"/>
      <c r="D9002" s="148"/>
      <c r="E9002" s="141"/>
      <c r="F9002" s="141"/>
      <c r="G9002" s="141"/>
      <c r="H9002" s="141"/>
      <c r="I9002" s="141"/>
      <c r="J9002" s="141"/>
      <c r="K9002" s="141"/>
    </row>
    <row r="9003" spans="1:11" x14ac:dyDescent="0.25">
      <c r="A9003" s="148"/>
      <c r="B9003" s="148"/>
      <c r="C9003" s="148"/>
      <c r="D9003" s="148"/>
      <c r="E9003" s="141"/>
      <c r="F9003" s="141"/>
      <c r="G9003" s="141"/>
      <c r="H9003" s="141"/>
      <c r="I9003" s="141"/>
      <c r="J9003" s="141"/>
      <c r="K9003" s="141"/>
    </row>
    <row r="9004" spans="1:11" x14ac:dyDescent="0.25">
      <c r="A9004" s="148"/>
      <c r="B9004" s="148"/>
      <c r="C9004" s="148"/>
      <c r="D9004" s="148"/>
      <c r="E9004" s="141"/>
      <c r="F9004" s="141"/>
      <c r="G9004" s="141"/>
      <c r="H9004" s="141"/>
      <c r="I9004" s="141"/>
      <c r="J9004" s="141"/>
      <c r="K9004" s="141"/>
    </row>
    <row r="9005" spans="1:11" x14ac:dyDescent="0.25">
      <c r="A9005" s="148"/>
      <c r="B9005" s="148"/>
      <c r="C9005" s="148"/>
      <c r="D9005" s="148"/>
      <c r="E9005" s="141"/>
      <c r="F9005" s="141"/>
      <c r="G9005" s="141"/>
      <c r="H9005" s="141"/>
      <c r="I9005" s="141"/>
      <c r="J9005" s="141"/>
      <c r="K9005" s="141"/>
    </row>
    <row r="9006" spans="1:11" x14ac:dyDescent="0.25">
      <c r="A9006" s="148"/>
      <c r="B9006" s="148"/>
      <c r="C9006" s="148"/>
      <c r="D9006" s="148"/>
      <c r="E9006" s="141"/>
      <c r="F9006" s="141"/>
      <c r="G9006" s="141"/>
      <c r="H9006" s="141"/>
      <c r="I9006" s="141"/>
      <c r="J9006" s="141"/>
      <c r="K9006" s="141"/>
    </row>
    <row r="9007" spans="1:11" x14ac:dyDescent="0.25">
      <c r="A9007" s="148"/>
      <c r="B9007" s="148"/>
      <c r="C9007" s="148"/>
      <c r="D9007" s="148"/>
      <c r="E9007" s="141"/>
      <c r="F9007" s="141"/>
      <c r="G9007" s="141"/>
      <c r="H9007" s="141"/>
      <c r="I9007" s="141"/>
      <c r="J9007" s="141"/>
      <c r="K9007" s="141"/>
    </row>
    <row r="9008" spans="1:11" x14ac:dyDescent="0.25">
      <c r="A9008" s="148"/>
      <c r="B9008" s="148"/>
      <c r="C9008" s="148"/>
      <c r="D9008" s="148"/>
      <c r="E9008" s="141"/>
      <c r="F9008" s="141"/>
      <c r="G9008" s="141"/>
      <c r="H9008" s="141"/>
      <c r="I9008" s="141"/>
      <c r="J9008" s="141"/>
      <c r="K9008" s="141"/>
    </row>
    <row r="9009" spans="1:11" x14ac:dyDescent="0.25">
      <c r="A9009" s="148"/>
      <c r="B9009" s="148"/>
      <c r="C9009" s="148"/>
      <c r="D9009" s="148"/>
      <c r="E9009" s="141"/>
      <c r="F9009" s="141"/>
      <c r="G9009" s="141"/>
      <c r="H9009" s="141"/>
      <c r="I9009" s="141"/>
      <c r="J9009" s="141"/>
      <c r="K9009" s="141"/>
    </row>
    <row r="9010" spans="1:11" x14ac:dyDescent="0.25">
      <c r="A9010" s="148"/>
      <c r="B9010" s="148"/>
      <c r="C9010" s="148"/>
      <c r="D9010" s="148"/>
      <c r="E9010" s="141"/>
      <c r="F9010" s="141"/>
      <c r="G9010" s="141"/>
      <c r="H9010" s="141"/>
      <c r="I9010" s="141"/>
      <c r="J9010" s="141"/>
      <c r="K9010" s="141"/>
    </row>
    <row r="9011" spans="1:11" x14ac:dyDescent="0.25">
      <c r="A9011" s="148"/>
      <c r="B9011" s="148"/>
      <c r="C9011" s="148"/>
      <c r="D9011" s="148"/>
      <c r="E9011" s="141"/>
      <c r="F9011" s="141"/>
      <c r="G9011" s="141"/>
      <c r="H9011" s="141"/>
      <c r="I9011" s="141"/>
      <c r="J9011" s="141"/>
      <c r="K9011" s="141"/>
    </row>
    <row r="9012" spans="1:11" x14ac:dyDescent="0.25">
      <c r="A9012" s="148"/>
      <c r="B9012" s="148"/>
      <c r="C9012" s="148"/>
      <c r="D9012" s="148"/>
      <c r="E9012" s="141"/>
      <c r="F9012" s="141"/>
      <c r="G9012" s="141"/>
      <c r="H9012" s="141"/>
      <c r="I9012" s="141"/>
      <c r="J9012" s="141"/>
      <c r="K9012" s="141"/>
    </row>
    <row r="9013" spans="1:11" x14ac:dyDescent="0.25">
      <c r="A9013" s="148"/>
      <c r="B9013" s="148"/>
      <c r="C9013" s="148"/>
      <c r="D9013" s="148"/>
      <c r="E9013" s="141"/>
      <c r="F9013" s="141"/>
      <c r="G9013" s="141"/>
      <c r="H9013" s="141"/>
      <c r="I9013" s="141"/>
      <c r="J9013" s="141"/>
      <c r="K9013" s="141"/>
    </row>
    <row r="9014" spans="1:11" x14ac:dyDescent="0.25">
      <c r="A9014" s="148"/>
      <c r="B9014" s="148"/>
      <c r="C9014" s="148"/>
      <c r="D9014" s="148"/>
      <c r="E9014" s="141"/>
      <c r="F9014" s="141"/>
      <c r="G9014" s="141"/>
      <c r="H9014" s="141"/>
      <c r="I9014" s="141"/>
      <c r="J9014" s="141"/>
      <c r="K9014" s="141"/>
    </row>
    <row r="9015" spans="1:11" x14ac:dyDescent="0.25">
      <c r="A9015" s="148"/>
      <c r="B9015" s="148"/>
      <c r="C9015" s="148"/>
      <c r="D9015" s="148"/>
      <c r="E9015" s="141"/>
      <c r="F9015" s="141"/>
      <c r="G9015" s="141"/>
      <c r="H9015" s="141"/>
      <c r="I9015" s="141"/>
      <c r="J9015" s="141"/>
      <c r="K9015" s="141"/>
    </row>
    <row r="9016" spans="1:11" x14ac:dyDescent="0.25">
      <c r="A9016" s="148"/>
      <c r="B9016" s="148"/>
      <c r="C9016" s="148"/>
      <c r="D9016" s="148"/>
      <c r="E9016" s="141"/>
      <c r="F9016" s="141"/>
      <c r="G9016" s="141"/>
      <c r="H9016" s="141"/>
      <c r="I9016" s="141"/>
      <c r="J9016" s="141"/>
      <c r="K9016" s="141"/>
    </row>
    <row r="9017" spans="1:11" x14ac:dyDescent="0.25">
      <c r="A9017" s="148"/>
      <c r="B9017" s="148"/>
      <c r="C9017" s="148"/>
      <c r="D9017" s="148"/>
      <c r="E9017" s="141"/>
      <c r="F9017" s="141"/>
      <c r="G9017" s="141"/>
      <c r="H9017" s="141"/>
      <c r="I9017" s="141"/>
      <c r="J9017" s="141"/>
      <c r="K9017" s="141"/>
    </row>
    <row r="9018" spans="1:11" x14ac:dyDescent="0.25">
      <c r="A9018" s="148"/>
      <c r="B9018" s="148"/>
      <c r="C9018" s="148"/>
      <c r="D9018" s="148"/>
      <c r="E9018" s="141"/>
      <c r="F9018" s="141"/>
      <c r="G9018" s="141"/>
      <c r="H9018" s="141"/>
      <c r="I9018" s="141"/>
      <c r="J9018" s="141"/>
      <c r="K9018" s="141"/>
    </row>
    <row r="9019" spans="1:11" x14ac:dyDescent="0.25">
      <c r="A9019" s="148"/>
      <c r="B9019" s="148"/>
      <c r="C9019" s="148"/>
      <c r="D9019" s="148"/>
      <c r="E9019" s="141"/>
      <c r="F9019" s="141"/>
      <c r="G9019" s="141"/>
      <c r="H9019" s="141"/>
      <c r="I9019" s="141"/>
      <c r="J9019" s="141"/>
      <c r="K9019" s="141"/>
    </row>
    <row r="9020" spans="1:11" x14ac:dyDescent="0.25">
      <c r="A9020" s="148"/>
      <c r="B9020" s="148"/>
      <c r="C9020" s="148"/>
      <c r="D9020" s="148"/>
      <c r="E9020" s="141"/>
      <c r="F9020" s="141"/>
      <c r="G9020" s="141"/>
      <c r="H9020" s="141"/>
      <c r="I9020" s="141"/>
      <c r="J9020" s="141"/>
      <c r="K9020" s="141"/>
    </row>
    <row r="9021" spans="1:11" x14ac:dyDescent="0.25">
      <c r="A9021" s="148"/>
      <c r="B9021" s="148"/>
      <c r="C9021" s="148"/>
      <c r="D9021" s="148"/>
      <c r="E9021" s="141"/>
      <c r="F9021" s="141"/>
      <c r="G9021" s="141"/>
      <c r="H9021" s="141"/>
      <c r="I9021" s="141"/>
      <c r="J9021" s="141"/>
      <c r="K9021" s="141"/>
    </row>
    <row r="9022" spans="1:11" x14ac:dyDescent="0.25">
      <c r="A9022" s="148"/>
      <c r="B9022" s="148"/>
      <c r="C9022" s="148"/>
      <c r="D9022" s="148"/>
      <c r="E9022" s="141"/>
      <c r="F9022" s="141"/>
      <c r="G9022" s="141"/>
      <c r="H9022" s="141"/>
      <c r="I9022" s="141"/>
      <c r="J9022" s="141"/>
      <c r="K9022" s="141"/>
    </row>
    <row r="9023" spans="1:11" x14ac:dyDescent="0.25">
      <c r="A9023" s="148"/>
      <c r="B9023" s="148"/>
      <c r="C9023" s="148"/>
      <c r="D9023" s="148"/>
      <c r="E9023" s="141"/>
      <c r="F9023" s="141"/>
      <c r="G9023" s="141"/>
      <c r="H9023" s="141"/>
      <c r="I9023" s="141"/>
      <c r="J9023" s="141"/>
      <c r="K9023" s="141"/>
    </row>
    <row r="9024" spans="1:11" x14ac:dyDescent="0.25">
      <c r="A9024" s="148"/>
      <c r="B9024" s="148"/>
      <c r="C9024" s="148"/>
      <c r="D9024" s="148"/>
      <c r="E9024" s="141"/>
      <c r="F9024" s="141"/>
      <c r="G9024" s="141"/>
      <c r="H9024" s="141"/>
      <c r="I9024" s="141"/>
      <c r="J9024" s="141"/>
      <c r="K9024" s="141"/>
    </row>
    <row r="9025" spans="1:11" x14ac:dyDescent="0.25">
      <c r="A9025" s="148"/>
      <c r="B9025" s="148"/>
      <c r="C9025" s="148"/>
      <c r="D9025" s="148"/>
      <c r="E9025" s="141"/>
      <c r="F9025" s="141"/>
      <c r="G9025" s="141"/>
      <c r="H9025" s="141"/>
      <c r="I9025" s="141"/>
      <c r="J9025" s="141"/>
      <c r="K9025" s="141"/>
    </row>
    <row r="9026" spans="1:11" x14ac:dyDescent="0.25">
      <c r="A9026" s="148"/>
      <c r="B9026" s="148"/>
      <c r="C9026" s="148"/>
      <c r="D9026" s="148"/>
      <c r="E9026" s="141"/>
      <c r="F9026" s="141"/>
      <c r="G9026" s="141"/>
      <c r="H9026" s="141"/>
      <c r="I9026" s="141"/>
      <c r="J9026" s="141"/>
      <c r="K9026" s="141"/>
    </row>
    <row r="9027" spans="1:11" x14ac:dyDescent="0.25">
      <c r="A9027" s="148"/>
      <c r="B9027" s="148"/>
      <c r="C9027" s="148"/>
      <c r="D9027" s="148"/>
      <c r="E9027" s="141"/>
      <c r="F9027" s="141"/>
      <c r="G9027" s="141"/>
      <c r="H9027" s="141"/>
      <c r="I9027" s="141"/>
      <c r="J9027" s="141"/>
      <c r="K9027" s="141"/>
    </row>
    <row r="9028" spans="1:11" x14ac:dyDescent="0.25">
      <c r="A9028" s="148"/>
      <c r="B9028" s="148"/>
      <c r="C9028" s="148"/>
      <c r="D9028" s="148"/>
      <c r="E9028" s="141"/>
      <c r="F9028" s="141"/>
      <c r="G9028" s="141"/>
      <c r="H9028" s="141"/>
      <c r="I9028" s="141"/>
      <c r="J9028" s="141"/>
      <c r="K9028" s="141"/>
    </row>
    <row r="9029" spans="1:11" x14ac:dyDescent="0.25">
      <c r="A9029" s="148"/>
      <c r="B9029" s="148"/>
      <c r="C9029" s="148"/>
      <c r="D9029" s="148"/>
      <c r="E9029" s="141"/>
      <c r="F9029" s="141"/>
      <c r="G9029" s="141"/>
      <c r="H9029" s="141"/>
      <c r="I9029" s="141"/>
      <c r="J9029" s="141"/>
      <c r="K9029" s="141"/>
    </row>
    <row r="9030" spans="1:11" x14ac:dyDescent="0.25">
      <c r="A9030" s="148"/>
      <c r="B9030" s="148"/>
      <c r="C9030" s="148"/>
      <c r="D9030" s="148"/>
      <c r="E9030" s="141"/>
      <c r="F9030" s="141"/>
      <c r="G9030" s="141"/>
      <c r="H9030" s="141"/>
      <c r="I9030" s="141"/>
      <c r="J9030" s="141"/>
      <c r="K9030" s="141"/>
    </row>
    <row r="9031" spans="1:11" x14ac:dyDescent="0.25">
      <c r="A9031" s="148"/>
      <c r="B9031" s="148"/>
      <c r="C9031" s="148"/>
      <c r="D9031" s="148"/>
      <c r="E9031" s="141"/>
      <c r="F9031" s="141"/>
      <c r="G9031" s="141"/>
      <c r="H9031" s="141"/>
      <c r="I9031" s="141"/>
      <c r="J9031" s="141"/>
      <c r="K9031" s="141"/>
    </row>
    <row r="9032" spans="1:11" x14ac:dyDescent="0.25">
      <c r="A9032" s="148"/>
      <c r="B9032" s="148"/>
      <c r="C9032" s="148"/>
      <c r="D9032" s="148"/>
      <c r="E9032" s="141"/>
      <c r="F9032" s="141"/>
      <c r="G9032" s="141"/>
      <c r="H9032" s="141"/>
      <c r="I9032" s="141"/>
      <c r="J9032" s="141"/>
      <c r="K9032" s="141"/>
    </row>
    <row r="9033" spans="1:11" x14ac:dyDescent="0.25">
      <c r="A9033" s="148"/>
      <c r="B9033" s="148"/>
      <c r="C9033" s="148"/>
      <c r="D9033" s="148"/>
      <c r="E9033" s="141"/>
      <c r="F9033" s="141"/>
      <c r="G9033" s="141"/>
      <c r="H9033" s="141"/>
      <c r="I9033" s="141"/>
      <c r="J9033" s="141"/>
      <c r="K9033" s="141"/>
    </row>
    <row r="9034" spans="1:11" x14ac:dyDescent="0.25">
      <c r="A9034" s="148"/>
      <c r="B9034" s="148"/>
      <c r="C9034" s="148"/>
      <c r="D9034" s="148"/>
      <c r="E9034" s="141"/>
      <c r="F9034" s="141"/>
      <c r="G9034" s="141"/>
      <c r="H9034" s="141"/>
      <c r="I9034" s="141"/>
      <c r="J9034" s="141"/>
      <c r="K9034" s="141"/>
    </row>
    <row r="9035" spans="1:11" x14ac:dyDescent="0.25">
      <c r="A9035" s="148"/>
      <c r="B9035" s="148"/>
      <c r="C9035" s="148"/>
      <c r="D9035" s="148"/>
      <c r="E9035" s="141"/>
      <c r="F9035" s="141"/>
      <c r="G9035" s="141"/>
      <c r="H9035" s="141"/>
      <c r="I9035" s="141"/>
      <c r="J9035" s="141"/>
      <c r="K9035" s="141"/>
    </row>
    <row r="9036" spans="1:11" x14ac:dyDescent="0.25">
      <c r="A9036" s="148"/>
      <c r="B9036" s="148"/>
      <c r="C9036" s="148"/>
      <c r="D9036" s="148"/>
      <c r="E9036" s="141"/>
      <c r="F9036" s="141"/>
      <c r="G9036" s="141"/>
      <c r="H9036" s="141"/>
      <c r="I9036" s="141"/>
      <c r="J9036" s="141"/>
      <c r="K9036" s="141"/>
    </row>
    <row r="9037" spans="1:11" x14ac:dyDescent="0.25">
      <c r="A9037" s="148"/>
      <c r="B9037" s="148"/>
      <c r="C9037" s="148"/>
      <c r="D9037" s="148"/>
      <c r="E9037" s="141"/>
      <c r="F9037" s="141"/>
      <c r="G9037" s="141"/>
      <c r="H9037" s="141"/>
      <c r="I9037" s="141"/>
      <c r="J9037" s="141"/>
      <c r="K9037" s="141"/>
    </row>
    <row r="9038" spans="1:11" x14ac:dyDescent="0.25">
      <c r="A9038" s="148"/>
      <c r="B9038" s="148"/>
      <c r="C9038" s="148"/>
      <c r="D9038" s="148"/>
      <c r="E9038" s="141"/>
      <c r="F9038" s="141"/>
      <c r="G9038" s="141"/>
      <c r="H9038" s="141"/>
      <c r="I9038" s="141"/>
      <c r="J9038" s="141"/>
      <c r="K9038" s="141"/>
    </row>
    <row r="9039" spans="1:11" x14ac:dyDescent="0.25">
      <c r="A9039" s="148"/>
      <c r="B9039" s="148"/>
      <c r="C9039" s="148"/>
      <c r="D9039" s="148"/>
      <c r="E9039" s="141"/>
      <c r="F9039" s="141"/>
      <c r="G9039" s="141"/>
      <c r="H9039" s="141"/>
      <c r="I9039" s="141"/>
      <c r="J9039" s="141"/>
      <c r="K9039" s="141"/>
    </row>
    <row r="9040" spans="1:11" x14ac:dyDescent="0.25">
      <c r="A9040" s="148"/>
      <c r="B9040" s="148"/>
      <c r="C9040" s="148"/>
      <c r="D9040" s="148"/>
      <c r="E9040" s="141"/>
      <c r="F9040" s="141"/>
      <c r="G9040" s="141"/>
      <c r="H9040" s="141"/>
      <c r="I9040" s="141"/>
      <c r="J9040" s="141"/>
      <c r="K9040" s="141"/>
    </row>
    <row r="9041" spans="1:11" x14ac:dyDescent="0.25">
      <c r="A9041" s="148"/>
      <c r="B9041" s="148"/>
      <c r="C9041" s="148"/>
      <c r="D9041" s="148"/>
      <c r="E9041" s="141"/>
      <c r="F9041" s="141"/>
      <c r="G9041" s="141"/>
      <c r="H9041" s="141"/>
      <c r="I9041" s="141"/>
      <c r="J9041" s="141"/>
      <c r="K9041" s="141"/>
    </row>
    <row r="9042" spans="1:11" x14ac:dyDescent="0.25">
      <c r="A9042" s="148"/>
      <c r="B9042" s="148"/>
      <c r="C9042" s="148"/>
      <c r="D9042" s="148"/>
      <c r="E9042" s="141"/>
      <c r="F9042" s="141"/>
      <c r="G9042" s="141"/>
      <c r="H9042" s="141"/>
      <c r="I9042" s="141"/>
      <c r="J9042" s="141"/>
      <c r="K9042" s="141"/>
    </row>
    <row r="9043" spans="1:11" x14ac:dyDescent="0.25">
      <c r="A9043" s="148"/>
      <c r="B9043" s="148"/>
      <c r="C9043" s="148"/>
      <c r="D9043" s="148"/>
      <c r="E9043" s="141"/>
      <c r="F9043" s="141"/>
      <c r="G9043" s="141"/>
      <c r="H9043" s="141"/>
      <c r="I9043" s="141"/>
      <c r="J9043" s="141"/>
      <c r="K9043" s="141"/>
    </row>
    <row r="9044" spans="1:11" x14ac:dyDescent="0.25">
      <c r="A9044" s="148"/>
      <c r="B9044" s="148"/>
      <c r="C9044" s="148"/>
      <c r="D9044" s="148"/>
      <c r="E9044" s="141"/>
      <c r="F9044" s="141"/>
      <c r="G9044" s="141"/>
      <c r="H9044" s="141"/>
      <c r="I9044" s="141"/>
      <c r="J9044" s="141"/>
      <c r="K9044" s="141"/>
    </row>
    <row r="9045" spans="1:11" x14ac:dyDescent="0.25">
      <c r="A9045" s="148"/>
      <c r="B9045" s="148"/>
      <c r="C9045" s="148"/>
      <c r="D9045" s="148"/>
      <c r="E9045" s="141"/>
      <c r="F9045" s="141"/>
      <c r="G9045" s="141"/>
      <c r="H9045" s="141"/>
      <c r="I9045" s="141"/>
      <c r="J9045" s="141"/>
      <c r="K9045" s="141"/>
    </row>
    <row r="9046" spans="1:11" x14ac:dyDescent="0.25">
      <c r="A9046" s="148"/>
      <c r="B9046" s="148"/>
      <c r="C9046" s="148"/>
      <c r="D9046" s="148"/>
      <c r="E9046" s="141"/>
      <c r="F9046" s="141"/>
      <c r="G9046" s="141"/>
      <c r="H9046" s="141"/>
      <c r="I9046" s="141"/>
      <c r="J9046" s="141"/>
      <c r="K9046" s="141"/>
    </row>
    <row r="9047" spans="1:11" x14ac:dyDescent="0.25">
      <c r="A9047" s="148"/>
      <c r="B9047" s="148"/>
      <c r="C9047" s="148"/>
      <c r="D9047" s="148"/>
      <c r="E9047" s="141"/>
      <c r="F9047" s="141"/>
      <c r="G9047" s="141"/>
      <c r="H9047" s="141"/>
      <c r="I9047" s="141"/>
      <c r="J9047" s="141"/>
      <c r="K9047" s="141"/>
    </row>
    <row r="9048" spans="1:11" x14ac:dyDescent="0.25">
      <c r="A9048" s="148"/>
      <c r="B9048" s="148"/>
      <c r="C9048" s="148"/>
      <c r="D9048" s="148"/>
      <c r="E9048" s="141"/>
      <c r="F9048" s="141"/>
      <c r="G9048" s="141"/>
      <c r="H9048" s="141"/>
      <c r="I9048" s="141"/>
      <c r="J9048" s="141"/>
      <c r="K9048" s="141"/>
    </row>
    <row r="9049" spans="1:11" x14ac:dyDescent="0.25">
      <c r="A9049" s="148"/>
      <c r="B9049" s="148"/>
      <c r="C9049" s="148"/>
      <c r="D9049" s="148"/>
      <c r="E9049" s="141"/>
      <c r="F9049" s="141"/>
      <c r="G9049" s="141"/>
      <c r="H9049" s="141"/>
      <c r="I9049" s="141"/>
      <c r="J9049" s="141"/>
      <c r="K9049" s="141"/>
    </row>
    <row r="9050" spans="1:11" x14ac:dyDescent="0.25">
      <c r="A9050" s="148"/>
      <c r="B9050" s="148"/>
      <c r="C9050" s="148"/>
      <c r="D9050" s="148"/>
      <c r="E9050" s="141"/>
      <c r="F9050" s="141"/>
      <c r="G9050" s="141"/>
      <c r="H9050" s="141"/>
      <c r="I9050" s="141"/>
      <c r="J9050" s="141"/>
      <c r="K9050" s="141"/>
    </row>
    <row r="9051" spans="1:11" x14ac:dyDescent="0.25">
      <c r="A9051" s="148"/>
      <c r="B9051" s="148"/>
      <c r="C9051" s="148"/>
      <c r="D9051" s="148"/>
      <c r="E9051" s="141"/>
      <c r="F9051" s="141"/>
      <c r="G9051" s="141"/>
      <c r="H9051" s="141"/>
      <c r="I9051" s="141"/>
      <c r="J9051" s="141"/>
      <c r="K9051" s="141"/>
    </row>
    <row r="9052" spans="1:11" x14ac:dyDescent="0.25">
      <c r="A9052" s="148"/>
      <c r="B9052" s="148"/>
      <c r="C9052" s="148"/>
      <c r="D9052" s="148"/>
      <c r="E9052" s="141"/>
      <c r="F9052" s="141"/>
      <c r="G9052" s="141"/>
      <c r="H9052" s="141"/>
      <c r="I9052" s="141"/>
      <c r="J9052" s="141"/>
      <c r="K9052" s="141"/>
    </row>
    <row r="9053" spans="1:11" x14ac:dyDescent="0.25">
      <c r="A9053" s="148"/>
      <c r="B9053" s="148"/>
      <c r="C9053" s="148"/>
      <c r="D9053" s="148"/>
      <c r="E9053" s="141"/>
      <c r="F9053" s="141"/>
      <c r="G9053" s="141"/>
      <c r="H9053" s="141"/>
      <c r="I9053" s="141"/>
      <c r="J9053" s="141"/>
      <c r="K9053" s="141"/>
    </row>
    <row r="9054" spans="1:11" x14ac:dyDescent="0.25">
      <c r="A9054" s="148"/>
      <c r="B9054" s="148"/>
      <c r="C9054" s="148"/>
      <c r="D9054" s="148"/>
      <c r="E9054" s="141"/>
      <c r="F9054" s="141"/>
      <c r="G9054" s="141"/>
      <c r="H9054" s="141"/>
      <c r="I9054" s="141"/>
      <c r="J9054" s="141"/>
      <c r="K9054" s="141"/>
    </row>
    <row r="9055" spans="1:11" x14ac:dyDescent="0.25">
      <c r="A9055" s="148"/>
      <c r="B9055" s="148"/>
      <c r="C9055" s="148"/>
      <c r="D9055" s="148"/>
      <c r="E9055" s="141"/>
      <c r="F9055" s="141"/>
      <c r="G9055" s="141"/>
      <c r="H9055" s="141"/>
      <c r="I9055" s="141"/>
      <c r="J9055" s="141"/>
      <c r="K9055" s="141"/>
    </row>
    <row r="9056" spans="1:11" x14ac:dyDescent="0.25">
      <c r="A9056" s="148"/>
      <c r="B9056" s="148"/>
      <c r="C9056" s="148"/>
      <c r="D9056" s="148"/>
      <c r="E9056" s="141"/>
      <c r="F9056" s="141"/>
      <c r="G9056" s="141"/>
      <c r="H9056" s="141"/>
      <c r="I9056" s="141"/>
      <c r="J9056" s="141"/>
      <c r="K9056" s="141"/>
    </row>
    <row r="9057" spans="1:11" x14ac:dyDescent="0.25">
      <c r="A9057" s="148"/>
      <c r="B9057" s="148"/>
      <c r="C9057" s="148"/>
      <c r="D9057" s="148"/>
      <c r="E9057" s="141"/>
      <c r="F9057" s="141"/>
      <c r="G9057" s="141"/>
      <c r="H9057" s="141"/>
      <c r="I9057" s="141"/>
      <c r="J9057" s="141"/>
      <c r="K9057" s="141"/>
    </row>
    <row r="9058" spans="1:11" x14ac:dyDescent="0.25">
      <c r="A9058" s="148"/>
      <c r="B9058" s="148"/>
      <c r="C9058" s="148"/>
      <c r="D9058" s="148"/>
      <c r="E9058" s="141"/>
      <c r="F9058" s="141"/>
      <c r="G9058" s="141"/>
      <c r="H9058" s="141"/>
      <c r="I9058" s="141"/>
      <c r="J9058" s="141"/>
      <c r="K9058" s="141"/>
    </row>
    <row r="9059" spans="1:11" x14ac:dyDescent="0.25">
      <c r="A9059" s="148"/>
      <c r="B9059" s="148"/>
      <c r="C9059" s="148"/>
      <c r="D9059" s="148"/>
      <c r="E9059" s="141"/>
      <c r="F9059" s="141"/>
      <c r="G9059" s="141"/>
      <c r="H9059" s="141"/>
      <c r="I9059" s="141"/>
      <c r="J9059" s="141"/>
      <c r="K9059" s="141"/>
    </row>
    <row r="9060" spans="1:11" x14ac:dyDescent="0.25">
      <c r="A9060" s="148"/>
      <c r="B9060" s="148"/>
      <c r="C9060" s="148"/>
      <c r="D9060" s="148"/>
      <c r="E9060" s="141"/>
      <c r="F9060" s="141"/>
      <c r="G9060" s="141"/>
      <c r="H9060" s="141"/>
      <c r="I9060" s="141"/>
      <c r="J9060" s="141"/>
      <c r="K9060" s="141"/>
    </row>
    <row r="9061" spans="1:11" x14ac:dyDescent="0.25">
      <c r="A9061" s="148"/>
      <c r="B9061" s="148"/>
      <c r="C9061" s="148"/>
      <c r="D9061" s="148"/>
      <c r="E9061" s="141"/>
      <c r="F9061" s="141"/>
      <c r="G9061" s="141"/>
      <c r="H9061" s="141"/>
      <c r="I9061" s="141"/>
      <c r="J9061" s="141"/>
      <c r="K9061" s="141"/>
    </row>
    <row r="9062" spans="1:11" x14ac:dyDescent="0.25">
      <c r="A9062" s="148"/>
      <c r="B9062" s="148"/>
      <c r="C9062" s="148"/>
      <c r="D9062" s="148"/>
      <c r="E9062" s="141"/>
      <c r="F9062" s="141"/>
      <c r="G9062" s="141"/>
      <c r="H9062" s="141"/>
      <c r="I9062" s="141"/>
      <c r="J9062" s="141"/>
      <c r="K9062" s="141"/>
    </row>
    <row r="9063" spans="1:11" x14ac:dyDescent="0.25">
      <c r="A9063" s="148"/>
      <c r="B9063" s="148"/>
      <c r="C9063" s="148"/>
      <c r="D9063" s="148"/>
      <c r="E9063" s="141"/>
      <c r="F9063" s="141"/>
      <c r="G9063" s="141"/>
      <c r="H9063" s="141"/>
      <c r="I9063" s="141"/>
      <c r="J9063" s="141"/>
      <c r="K9063" s="141"/>
    </row>
    <row r="9064" spans="1:11" x14ac:dyDescent="0.25">
      <c r="A9064" s="148"/>
      <c r="B9064" s="148"/>
      <c r="C9064" s="148"/>
      <c r="D9064" s="148"/>
      <c r="E9064" s="141"/>
      <c r="F9064" s="141"/>
      <c r="G9064" s="141"/>
      <c r="H9064" s="141"/>
      <c r="I9064" s="141"/>
      <c r="J9064" s="141"/>
      <c r="K9064" s="141"/>
    </row>
    <row r="9065" spans="1:11" x14ac:dyDescent="0.25">
      <c r="A9065" s="148"/>
      <c r="B9065" s="148"/>
      <c r="C9065" s="148"/>
      <c r="D9065" s="148"/>
      <c r="E9065" s="141"/>
      <c r="F9065" s="141"/>
      <c r="G9065" s="141"/>
      <c r="H9065" s="141"/>
      <c r="I9065" s="141"/>
      <c r="J9065" s="141"/>
      <c r="K9065" s="141"/>
    </row>
    <row r="9066" spans="1:11" x14ac:dyDescent="0.25">
      <c r="A9066" s="148"/>
      <c r="B9066" s="148"/>
      <c r="C9066" s="148"/>
      <c r="D9066" s="148"/>
      <c r="E9066" s="141"/>
      <c r="F9066" s="141"/>
      <c r="G9066" s="141"/>
      <c r="H9066" s="141"/>
      <c r="I9066" s="141"/>
      <c r="J9066" s="141"/>
      <c r="K9066" s="141"/>
    </row>
    <row r="9067" spans="1:11" x14ac:dyDescent="0.25">
      <c r="A9067" s="148"/>
      <c r="B9067" s="148"/>
      <c r="C9067" s="148"/>
      <c r="D9067" s="148"/>
      <c r="E9067" s="141"/>
      <c r="F9067" s="141"/>
      <c r="G9067" s="141"/>
      <c r="H9067" s="141"/>
      <c r="I9067" s="141"/>
      <c r="J9067" s="141"/>
      <c r="K9067" s="141"/>
    </row>
    <row r="9068" spans="1:11" x14ac:dyDescent="0.25">
      <c r="A9068" s="148"/>
      <c r="B9068" s="148"/>
      <c r="C9068" s="148"/>
      <c r="D9068" s="148"/>
      <c r="E9068" s="141"/>
      <c r="F9068" s="141"/>
      <c r="G9068" s="141"/>
      <c r="H9068" s="141"/>
      <c r="I9068" s="141"/>
      <c r="J9068" s="141"/>
      <c r="K9068" s="141"/>
    </row>
    <row r="9069" spans="1:11" x14ac:dyDescent="0.25">
      <c r="A9069" s="148"/>
      <c r="B9069" s="148"/>
      <c r="C9069" s="148"/>
      <c r="D9069" s="148"/>
      <c r="E9069" s="141"/>
      <c r="F9069" s="141"/>
      <c r="G9069" s="141"/>
      <c r="H9069" s="141"/>
      <c r="I9069" s="141"/>
      <c r="J9069" s="141"/>
      <c r="K9069" s="141"/>
    </row>
    <row r="9070" spans="1:11" x14ac:dyDescent="0.25">
      <c r="A9070" s="148"/>
      <c r="B9070" s="148"/>
      <c r="C9070" s="148"/>
      <c r="D9070" s="148"/>
      <c r="E9070" s="141"/>
      <c r="F9070" s="141"/>
      <c r="G9070" s="141"/>
      <c r="H9070" s="141"/>
      <c r="I9070" s="141"/>
      <c r="J9070" s="141"/>
      <c r="K9070" s="141"/>
    </row>
    <row r="9071" spans="1:11" x14ac:dyDescent="0.25">
      <c r="A9071" s="148"/>
      <c r="B9071" s="148"/>
      <c r="C9071" s="148"/>
      <c r="D9071" s="148"/>
      <c r="E9071" s="141"/>
      <c r="F9071" s="141"/>
      <c r="G9071" s="141"/>
      <c r="H9071" s="141"/>
      <c r="I9071" s="141"/>
      <c r="J9071" s="141"/>
      <c r="K9071" s="141"/>
    </row>
    <row r="9072" spans="1:11" x14ac:dyDescent="0.25">
      <c r="A9072" s="148"/>
      <c r="B9072" s="148"/>
      <c r="C9072" s="148"/>
      <c r="D9072" s="148"/>
      <c r="E9072" s="141"/>
      <c r="F9072" s="141"/>
      <c r="G9072" s="141"/>
      <c r="H9072" s="141"/>
      <c r="I9072" s="141"/>
      <c r="J9072" s="141"/>
      <c r="K9072" s="141"/>
    </row>
    <row r="9073" spans="1:11" x14ac:dyDescent="0.25">
      <c r="A9073" s="148"/>
      <c r="B9073" s="148"/>
      <c r="C9073" s="148"/>
      <c r="D9073" s="148"/>
      <c r="E9073" s="141"/>
      <c r="F9073" s="141"/>
      <c r="G9073" s="141"/>
      <c r="H9073" s="141"/>
      <c r="I9073" s="141"/>
      <c r="J9073" s="141"/>
      <c r="K9073" s="141"/>
    </row>
    <row r="9074" spans="1:11" x14ac:dyDescent="0.25">
      <c r="A9074" s="148"/>
      <c r="B9074" s="148"/>
      <c r="C9074" s="148"/>
      <c r="D9074" s="148"/>
      <c r="E9074" s="141"/>
      <c r="F9074" s="141"/>
      <c r="G9074" s="141"/>
      <c r="H9074" s="141"/>
      <c r="I9074" s="141"/>
      <c r="J9074" s="141"/>
      <c r="K9074" s="141"/>
    </row>
    <row r="9075" spans="1:11" x14ac:dyDescent="0.25">
      <c r="A9075" s="148"/>
      <c r="B9075" s="148"/>
      <c r="C9075" s="148"/>
      <c r="D9075" s="148"/>
      <c r="E9075" s="141"/>
      <c r="F9075" s="141"/>
      <c r="G9075" s="141"/>
      <c r="H9075" s="141"/>
      <c r="I9075" s="141"/>
      <c r="J9075" s="141"/>
      <c r="K9075" s="141"/>
    </row>
    <row r="9076" spans="1:11" x14ac:dyDescent="0.25">
      <c r="A9076" s="148"/>
      <c r="B9076" s="148"/>
      <c r="C9076" s="148"/>
      <c r="D9076" s="148"/>
      <c r="E9076" s="141"/>
      <c r="F9076" s="141"/>
      <c r="G9076" s="141"/>
      <c r="H9076" s="141"/>
      <c r="I9076" s="141"/>
      <c r="J9076" s="141"/>
      <c r="K9076" s="141"/>
    </row>
    <row r="9077" spans="1:11" x14ac:dyDescent="0.25">
      <c r="A9077" s="148"/>
      <c r="B9077" s="148"/>
      <c r="C9077" s="148"/>
      <c r="D9077" s="148"/>
      <c r="E9077" s="141"/>
      <c r="F9077" s="141"/>
      <c r="G9077" s="141"/>
      <c r="H9077" s="141"/>
      <c r="I9077" s="141"/>
      <c r="J9077" s="141"/>
      <c r="K9077" s="141"/>
    </row>
    <row r="9078" spans="1:11" x14ac:dyDescent="0.25">
      <c r="A9078" s="148"/>
      <c r="B9078" s="148"/>
      <c r="C9078" s="148"/>
      <c r="D9078" s="148"/>
      <c r="E9078" s="141"/>
      <c r="F9078" s="141"/>
      <c r="G9078" s="141"/>
      <c r="H9078" s="141"/>
      <c r="I9078" s="141"/>
      <c r="J9078" s="141"/>
      <c r="K9078" s="141"/>
    </row>
    <row r="9079" spans="1:11" x14ac:dyDescent="0.25">
      <c r="A9079" s="148"/>
      <c r="B9079" s="148"/>
      <c r="C9079" s="148"/>
      <c r="D9079" s="148"/>
      <c r="E9079" s="141"/>
      <c r="F9079" s="141"/>
      <c r="G9079" s="141"/>
      <c r="H9079" s="141"/>
      <c r="I9079" s="141"/>
      <c r="J9079" s="141"/>
      <c r="K9079" s="141"/>
    </row>
    <row r="9080" spans="1:11" x14ac:dyDescent="0.25">
      <c r="A9080" s="148"/>
      <c r="B9080" s="148"/>
      <c r="C9080" s="148"/>
      <c r="D9080" s="148"/>
      <c r="E9080" s="141"/>
      <c r="F9080" s="141"/>
      <c r="G9080" s="141"/>
      <c r="H9080" s="141"/>
      <c r="I9080" s="141"/>
      <c r="J9080" s="141"/>
      <c r="K9080" s="141"/>
    </row>
    <row r="9081" spans="1:11" x14ac:dyDescent="0.25">
      <c r="A9081" s="148"/>
      <c r="B9081" s="148"/>
      <c r="C9081" s="148"/>
      <c r="D9081" s="148"/>
      <c r="E9081" s="141"/>
      <c r="F9081" s="141"/>
      <c r="G9081" s="141"/>
      <c r="H9081" s="141"/>
      <c r="I9081" s="141"/>
      <c r="J9081" s="141"/>
      <c r="K9081" s="141"/>
    </row>
    <row r="9082" spans="1:11" x14ac:dyDescent="0.25">
      <c r="A9082" s="148"/>
      <c r="B9082" s="148"/>
      <c r="C9082" s="148"/>
      <c r="D9082" s="148"/>
      <c r="E9082" s="141"/>
      <c r="F9082" s="141"/>
      <c r="G9082" s="141"/>
      <c r="H9082" s="141"/>
      <c r="I9082" s="141"/>
      <c r="J9082" s="141"/>
      <c r="K9082" s="141"/>
    </row>
    <row r="9083" spans="1:11" x14ac:dyDescent="0.25">
      <c r="A9083" s="148"/>
      <c r="B9083" s="148"/>
      <c r="C9083" s="148"/>
      <c r="D9083" s="148"/>
      <c r="E9083" s="141"/>
      <c r="F9083" s="141"/>
      <c r="G9083" s="141"/>
      <c r="H9083" s="141"/>
      <c r="I9083" s="141"/>
      <c r="J9083" s="141"/>
      <c r="K9083" s="141"/>
    </row>
    <row r="9084" spans="1:11" x14ac:dyDescent="0.25">
      <c r="A9084" s="148"/>
      <c r="B9084" s="148"/>
      <c r="C9084" s="148"/>
      <c r="D9084" s="148"/>
      <c r="E9084" s="141"/>
      <c r="F9084" s="141"/>
      <c r="G9084" s="141"/>
      <c r="H9084" s="141"/>
      <c r="I9084" s="141"/>
      <c r="J9084" s="141"/>
      <c r="K9084" s="141"/>
    </row>
    <row r="9085" spans="1:11" x14ac:dyDescent="0.25">
      <c r="A9085" s="148"/>
      <c r="B9085" s="148"/>
      <c r="C9085" s="148"/>
      <c r="D9085" s="148"/>
      <c r="E9085" s="141"/>
      <c r="F9085" s="141"/>
      <c r="G9085" s="141"/>
      <c r="H9085" s="141"/>
      <c r="I9085" s="141"/>
      <c r="J9085" s="141"/>
      <c r="K9085" s="141"/>
    </row>
    <row r="9086" spans="1:11" x14ac:dyDescent="0.25">
      <c r="A9086" s="148"/>
      <c r="B9086" s="148"/>
      <c r="C9086" s="148"/>
      <c r="D9086" s="148"/>
      <c r="E9086" s="141"/>
      <c r="F9086" s="141"/>
      <c r="G9086" s="141"/>
      <c r="H9086" s="141"/>
      <c r="I9086" s="141"/>
      <c r="J9086" s="141"/>
      <c r="K9086" s="141"/>
    </row>
    <row r="9087" spans="1:11" x14ac:dyDescent="0.25">
      <c r="A9087" s="148"/>
      <c r="B9087" s="148"/>
      <c r="C9087" s="148"/>
      <c r="D9087" s="148"/>
      <c r="E9087" s="141"/>
      <c r="F9087" s="141"/>
      <c r="G9087" s="141"/>
      <c r="H9087" s="141"/>
      <c r="I9087" s="141"/>
      <c r="J9087" s="141"/>
      <c r="K9087" s="141"/>
    </row>
    <row r="9088" spans="1:11" x14ac:dyDescent="0.25">
      <c r="A9088" s="148"/>
      <c r="B9088" s="148"/>
      <c r="C9088" s="148"/>
      <c r="D9088" s="148"/>
      <c r="E9088" s="141"/>
      <c r="F9088" s="141"/>
      <c r="G9088" s="141"/>
      <c r="H9088" s="141"/>
      <c r="I9088" s="141"/>
      <c r="J9088" s="141"/>
      <c r="K9088" s="141"/>
    </row>
    <row r="9089" spans="1:11" x14ac:dyDescent="0.25">
      <c r="A9089" s="148"/>
      <c r="B9089" s="148"/>
      <c r="C9089" s="148"/>
      <c r="D9089" s="148"/>
      <c r="E9089" s="141"/>
      <c r="F9089" s="141"/>
      <c r="G9089" s="141"/>
      <c r="H9089" s="141"/>
      <c r="I9089" s="141"/>
      <c r="J9089" s="141"/>
      <c r="K9089" s="141"/>
    </row>
    <row r="9090" spans="1:11" x14ac:dyDescent="0.25">
      <c r="A9090" s="148"/>
      <c r="B9090" s="148"/>
      <c r="C9090" s="148"/>
      <c r="D9090" s="148"/>
      <c r="E9090" s="141"/>
      <c r="F9090" s="141"/>
      <c r="G9090" s="141"/>
      <c r="H9090" s="141"/>
      <c r="I9090" s="141"/>
      <c r="J9090" s="141"/>
      <c r="K9090" s="141"/>
    </row>
    <row r="9091" spans="1:11" x14ac:dyDescent="0.25">
      <c r="A9091" s="148"/>
      <c r="B9091" s="148"/>
      <c r="C9091" s="148"/>
      <c r="D9091" s="148"/>
      <c r="E9091" s="141"/>
      <c r="F9091" s="141"/>
      <c r="G9091" s="141"/>
      <c r="H9091" s="141"/>
      <c r="I9091" s="141"/>
      <c r="J9091" s="141"/>
      <c r="K9091" s="141"/>
    </row>
    <row r="9092" spans="1:11" x14ac:dyDescent="0.25">
      <c r="A9092" s="148"/>
      <c r="B9092" s="148"/>
      <c r="C9092" s="148"/>
      <c r="D9092" s="148"/>
      <c r="E9092" s="141"/>
      <c r="F9092" s="141"/>
      <c r="G9092" s="141"/>
      <c r="H9092" s="141"/>
      <c r="I9092" s="141"/>
      <c r="J9092" s="141"/>
      <c r="K9092" s="141"/>
    </row>
    <row r="9093" spans="1:11" x14ac:dyDescent="0.25">
      <c r="A9093" s="148"/>
      <c r="B9093" s="148"/>
      <c r="C9093" s="148"/>
      <c r="D9093" s="148"/>
      <c r="E9093" s="141"/>
      <c r="F9093" s="141"/>
      <c r="G9093" s="141"/>
      <c r="H9093" s="141"/>
      <c r="I9093" s="141"/>
      <c r="J9093" s="141"/>
      <c r="K9093" s="141"/>
    </row>
    <row r="9094" spans="1:11" x14ac:dyDescent="0.25">
      <c r="A9094" s="148"/>
      <c r="B9094" s="148"/>
      <c r="C9094" s="148"/>
      <c r="D9094" s="148"/>
      <c r="E9094" s="141"/>
      <c r="F9094" s="141"/>
      <c r="G9094" s="141"/>
      <c r="H9094" s="141"/>
      <c r="I9094" s="141"/>
      <c r="J9094" s="141"/>
      <c r="K9094" s="141"/>
    </row>
    <row r="9095" spans="1:11" x14ac:dyDescent="0.25">
      <c r="A9095" s="148"/>
      <c r="B9095" s="148"/>
      <c r="C9095" s="148"/>
      <c r="D9095" s="148"/>
      <c r="E9095" s="141"/>
      <c r="F9095" s="141"/>
      <c r="G9095" s="141"/>
      <c r="H9095" s="141"/>
      <c r="I9095" s="141"/>
      <c r="J9095" s="141"/>
      <c r="K9095" s="141"/>
    </row>
    <row r="9096" spans="1:11" x14ac:dyDescent="0.25">
      <c r="A9096" s="148"/>
      <c r="B9096" s="148"/>
      <c r="C9096" s="148"/>
      <c r="D9096" s="148"/>
      <c r="E9096" s="141"/>
      <c r="F9096" s="141"/>
      <c r="G9096" s="141"/>
      <c r="H9096" s="141"/>
      <c r="I9096" s="141"/>
      <c r="J9096" s="141"/>
      <c r="K9096" s="141"/>
    </row>
    <row r="9097" spans="1:11" x14ac:dyDescent="0.25">
      <c r="A9097" s="148"/>
      <c r="B9097" s="148"/>
      <c r="C9097" s="148"/>
      <c r="D9097" s="148"/>
      <c r="E9097" s="141"/>
      <c r="F9097" s="141"/>
      <c r="G9097" s="141"/>
      <c r="H9097" s="141"/>
      <c r="I9097" s="141"/>
      <c r="J9097" s="141"/>
      <c r="K9097" s="141"/>
    </row>
    <row r="9098" spans="1:11" x14ac:dyDescent="0.25">
      <c r="A9098" s="148"/>
      <c r="B9098" s="148"/>
      <c r="C9098" s="148"/>
      <c r="D9098" s="148"/>
      <c r="E9098" s="141"/>
      <c r="F9098" s="141"/>
      <c r="G9098" s="141"/>
      <c r="H9098" s="141"/>
      <c r="I9098" s="141"/>
      <c r="J9098" s="141"/>
      <c r="K9098" s="141"/>
    </row>
    <row r="9099" spans="1:11" x14ac:dyDescent="0.25">
      <c r="A9099" s="148"/>
      <c r="B9099" s="148"/>
      <c r="C9099" s="148"/>
      <c r="D9099" s="148"/>
      <c r="E9099" s="141"/>
      <c r="F9099" s="141"/>
      <c r="G9099" s="141"/>
      <c r="H9099" s="141"/>
      <c r="I9099" s="141"/>
      <c r="J9099" s="141"/>
      <c r="K9099" s="141"/>
    </row>
    <row r="9100" spans="1:11" x14ac:dyDescent="0.25">
      <c r="A9100" s="148"/>
      <c r="B9100" s="148"/>
      <c r="C9100" s="148"/>
      <c r="D9100" s="148"/>
      <c r="E9100" s="141"/>
      <c r="F9100" s="141"/>
      <c r="G9100" s="141"/>
      <c r="H9100" s="141"/>
      <c r="I9100" s="141"/>
      <c r="J9100" s="141"/>
      <c r="K9100" s="141"/>
    </row>
    <row r="9101" spans="1:11" x14ac:dyDescent="0.25">
      <c r="A9101" s="148"/>
      <c r="B9101" s="148"/>
      <c r="C9101" s="148"/>
      <c r="D9101" s="148"/>
      <c r="E9101" s="141"/>
      <c r="F9101" s="141"/>
      <c r="G9101" s="141"/>
      <c r="H9101" s="141"/>
      <c r="I9101" s="141"/>
      <c r="J9101" s="141"/>
      <c r="K9101" s="141"/>
    </row>
    <row r="9102" spans="1:11" x14ac:dyDescent="0.25">
      <c r="A9102" s="148"/>
      <c r="B9102" s="148"/>
      <c r="C9102" s="148"/>
      <c r="D9102" s="148"/>
      <c r="E9102" s="141"/>
      <c r="F9102" s="141"/>
      <c r="G9102" s="141"/>
      <c r="H9102" s="141"/>
      <c r="I9102" s="141"/>
      <c r="J9102" s="141"/>
      <c r="K9102" s="141"/>
    </row>
    <row r="9103" spans="1:11" x14ac:dyDescent="0.25">
      <c r="A9103" s="148"/>
      <c r="B9103" s="148"/>
      <c r="C9103" s="148"/>
      <c r="D9103" s="148"/>
      <c r="E9103" s="141"/>
      <c r="F9103" s="141"/>
      <c r="G9103" s="141"/>
      <c r="H9103" s="141"/>
      <c r="I9103" s="141"/>
      <c r="J9103" s="141"/>
      <c r="K9103" s="141"/>
    </row>
    <row r="9104" spans="1:11" x14ac:dyDescent="0.25">
      <c r="A9104" s="148"/>
      <c r="B9104" s="148"/>
      <c r="C9104" s="148"/>
      <c r="D9104" s="148"/>
      <c r="E9104" s="141"/>
      <c r="F9104" s="141"/>
      <c r="G9104" s="141"/>
      <c r="H9104" s="141"/>
      <c r="I9104" s="141"/>
      <c r="J9104" s="141"/>
      <c r="K9104" s="141"/>
    </row>
    <row r="9105" spans="1:11" x14ac:dyDescent="0.25">
      <c r="A9105" s="148"/>
      <c r="B9105" s="148"/>
      <c r="C9105" s="148"/>
      <c r="D9105" s="148"/>
      <c r="E9105" s="141"/>
      <c r="F9105" s="141"/>
      <c r="G9105" s="141"/>
      <c r="H9105" s="141"/>
      <c r="I9105" s="141"/>
      <c r="J9105" s="141"/>
      <c r="K9105" s="141"/>
    </row>
    <row r="9106" spans="1:11" x14ac:dyDescent="0.25">
      <c r="A9106" s="148"/>
      <c r="B9106" s="148"/>
      <c r="C9106" s="148"/>
      <c r="D9106" s="148"/>
      <c r="E9106" s="141"/>
      <c r="F9106" s="141"/>
      <c r="G9106" s="141"/>
      <c r="H9106" s="141"/>
      <c r="I9106" s="141"/>
      <c r="J9106" s="141"/>
      <c r="K9106" s="141"/>
    </row>
    <row r="9107" spans="1:11" x14ac:dyDescent="0.25">
      <c r="A9107" s="148"/>
      <c r="B9107" s="148"/>
      <c r="C9107" s="148"/>
      <c r="D9107" s="148"/>
      <c r="E9107" s="141"/>
      <c r="F9107" s="141"/>
      <c r="G9107" s="141"/>
      <c r="H9107" s="141"/>
      <c r="I9107" s="141"/>
      <c r="J9107" s="141"/>
      <c r="K9107" s="141"/>
    </row>
    <row r="9108" spans="1:11" x14ac:dyDescent="0.25">
      <c r="A9108" s="148"/>
      <c r="B9108" s="148"/>
      <c r="C9108" s="148"/>
      <c r="D9108" s="148"/>
      <c r="E9108" s="141"/>
      <c r="F9108" s="141"/>
      <c r="G9108" s="141"/>
      <c r="H9108" s="141"/>
      <c r="I9108" s="141"/>
      <c r="J9108" s="141"/>
      <c r="K9108" s="141"/>
    </row>
    <row r="9109" spans="1:11" x14ac:dyDescent="0.25">
      <c r="A9109" s="148"/>
      <c r="B9109" s="148"/>
      <c r="C9109" s="148"/>
      <c r="D9109" s="148"/>
      <c r="E9109" s="141"/>
      <c r="F9109" s="141"/>
      <c r="G9109" s="141"/>
      <c r="H9109" s="141"/>
      <c r="I9109" s="141"/>
      <c r="J9109" s="141"/>
      <c r="K9109" s="141"/>
    </row>
    <row r="9110" spans="1:11" x14ac:dyDescent="0.25">
      <c r="A9110" s="148"/>
      <c r="B9110" s="148"/>
      <c r="C9110" s="148"/>
      <c r="D9110" s="148"/>
      <c r="E9110" s="141"/>
      <c r="F9110" s="141"/>
      <c r="G9110" s="141"/>
      <c r="H9110" s="141"/>
      <c r="I9110" s="141"/>
      <c r="J9110" s="141"/>
      <c r="K9110" s="141"/>
    </row>
    <row r="9111" spans="1:11" x14ac:dyDescent="0.25">
      <c r="A9111" s="148"/>
      <c r="B9111" s="148"/>
      <c r="C9111" s="148"/>
      <c r="D9111" s="148"/>
      <c r="E9111" s="141"/>
      <c r="F9111" s="141"/>
      <c r="G9111" s="141"/>
      <c r="H9111" s="141"/>
      <c r="I9111" s="141"/>
      <c r="J9111" s="141"/>
      <c r="K9111" s="141"/>
    </row>
    <row r="9112" spans="1:11" x14ac:dyDescent="0.25">
      <c r="A9112" s="148"/>
      <c r="B9112" s="148"/>
      <c r="C9112" s="148"/>
      <c r="D9112" s="148"/>
      <c r="E9112" s="141"/>
      <c r="F9112" s="141"/>
      <c r="G9112" s="141"/>
      <c r="H9112" s="141"/>
      <c r="I9112" s="141"/>
      <c r="J9112" s="141"/>
      <c r="K9112" s="141"/>
    </row>
    <row r="9113" spans="1:11" x14ac:dyDescent="0.25">
      <c r="A9113" s="148"/>
      <c r="B9113" s="148"/>
      <c r="C9113" s="148"/>
      <c r="D9113" s="148"/>
      <c r="E9113" s="141"/>
      <c r="F9113" s="141"/>
      <c r="G9113" s="141"/>
      <c r="H9113" s="141"/>
      <c r="I9113" s="141"/>
      <c r="J9113" s="141"/>
      <c r="K9113" s="141"/>
    </row>
    <row r="9114" spans="1:11" x14ac:dyDescent="0.25">
      <c r="A9114" s="148"/>
      <c r="B9114" s="148"/>
      <c r="C9114" s="148"/>
      <c r="D9114" s="148"/>
      <c r="E9114" s="141"/>
      <c r="F9114" s="141"/>
      <c r="G9114" s="141"/>
      <c r="H9114" s="141"/>
      <c r="I9114" s="141"/>
      <c r="J9114" s="141"/>
      <c r="K9114" s="141"/>
    </row>
    <row r="9115" spans="1:11" x14ac:dyDescent="0.25">
      <c r="A9115" s="148"/>
      <c r="B9115" s="148"/>
      <c r="C9115" s="148"/>
      <c r="D9115" s="148"/>
      <c r="E9115" s="141"/>
      <c r="F9115" s="141"/>
      <c r="G9115" s="141"/>
      <c r="H9115" s="141"/>
      <c r="I9115" s="141"/>
      <c r="J9115" s="141"/>
      <c r="K9115" s="141"/>
    </row>
    <row r="9116" spans="1:11" x14ac:dyDescent="0.25">
      <c r="A9116" s="148"/>
      <c r="B9116" s="148"/>
      <c r="C9116" s="148"/>
      <c r="D9116" s="148"/>
      <c r="E9116" s="141"/>
      <c r="F9116" s="141"/>
      <c r="G9116" s="141"/>
      <c r="H9116" s="141"/>
      <c r="I9116" s="141"/>
      <c r="J9116" s="141"/>
      <c r="K9116" s="141"/>
    </row>
    <row r="9117" spans="1:11" x14ac:dyDescent="0.25">
      <c r="A9117" s="148"/>
      <c r="B9117" s="148"/>
      <c r="C9117" s="148"/>
      <c r="D9117" s="148"/>
      <c r="E9117" s="141"/>
      <c r="F9117" s="141"/>
      <c r="G9117" s="141"/>
      <c r="H9117" s="141"/>
      <c r="I9117" s="141"/>
      <c r="J9117" s="141"/>
      <c r="K9117" s="141"/>
    </row>
    <row r="9118" spans="1:11" x14ac:dyDescent="0.25">
      <c r="A9118" s="148"/>
      <c r="B9118" s="148"/>
      <c r="C9118" s="148"/>
      <c r="D9118" s="148"/>
      <c r="E9118" s="141"/>
      <c r="F9118" s="141"/>
      <c r="G9118" s="141"/>
      <c r="H9118" s="141"/>
      <c r="I9118" s="141"/>
      <c r="J9118" s="141"/>
      <c r="K9118" s="141"/>
    </row>
    <row r="9119" spans="1:11" x14ac:dyDescent="0.25">
      <c r="A9119" s="148"/>
      <c r="B9119" s="148"/>
      <c r="C9119" s="148"/>
      <c r="D9119" s="148"/>
      <c r="E9119" s="141"/>
      <c r="F9119" s="141"/>
      <c r="G9119" s="141"/>
      <c r="H9119" s="141"/>
      <c r="I9119" s="141"/>
      <c r="J9119" s="141"/>
      <c r="K9119" s="141"/>
    </row>
    <row r="9120" spans="1:11" x14ac:dyDescent="0.25">
      <c r="A9120" s="148"/>
      <c r="B9120" s="148"/>
      <c r="C9120" s="148"/>
      <c r="D9120" s="148"/>
      <c r="E9120" s="141"/>
      <c r="F9120" s="141"/>
      <c r="G9120" s="141"/>
      <c r="H9120" s="141"/>
      <c r="I9120" s="141"/>
      <c r="J9120" s="141"/>
      <c r="K9120" s="141"/>
    </row>
    <row r="9121" spans="1:11" x14ac:dyDescent="0.25">
      <c r="A9121" s="148"/>
      <c r="B9121" s="148"/>
      <c r="C9121" s="148"/>
      <c r="D9121" s="148"/>
      <c r="E9121" s="141"/>
      <c r="F9121" s="141"/>
      <c r="G9121" s="141"/>
      <c r="H9121" s="141"/>
      <c r="I9121" s="141"/>
      <c r="J9121" s="141"/>
      <c r="K9121" s="141"/>
    </row>
    <row r="9122" spans="1:11" x14ac:dyDescent="0.25">
      <c r="A9122" s="148"/>
      <c r="B9122" s="148"/>
      <c r="C9122" s="148"/>
      <c r="D9122" s="148"/>
      <c r="E9122" s="141"/>
      <c r="F9122" s="141"/>
      <c r="G9122" s="141"/>
      <c r="H9122" s="141"/>
      <c r="I9122" s="141"/>
      <c r="J9122" s="141"/>
      <c r="K9122" s="141"/>
    </row>
    <row r="9123" spans="1:11" x14ac:dyDescent="0.25">
      <c r="A9123" s="148"/>
      <c r="B9123" s="148"/>
      <c r="C9123" s="148"/>
      <c r="D9123" s="148"/>
      <c r="E9123" s="141"/>
      <c r="F9123" s="141"/>
      <c r="G9123" s="141"/>
      <c r="H9123" s="141"/>
      <c r="I9123" s="141"/>
      <c r="J9123" s="141"/>
      <c r="K9123" s="141"/>
    </row>
    <row r="9124" spans="1:11" x14ac:dyDescent="0.25">
      <c r="A9124" s="148"/>
      <c r="B9124" s="148"/>
      <c r="C9124" s="148"/>
      <c r="D9124" s="148"/>
      <c r="E9124" s="141"/>
      <c r="F9124" s="141"/>
      <c r="G9124" s="141"/>
      <c r="H9124" s="141"/>
      <c r="I9124" s="141"/>
      <c r="J9124" s="141"/>
      <c r="K9124" s="141"/>
    </row>
    <row r="9125" spans="1:11" x14ac:dyDescent="0.25">
      <c r="A9125" s="148"/>
      <c r="B9125" s="148"/>
      <c r="C9125" s="148"/>
      <c r="D9125" s="148"/>
      <c r="E9125" s="141"/>
      <c r="F9125" s="141"/>
      <c r="G9125" s="141"/>
      <c r="H9125" s="141"/>
      <c r="I9125" s="141"/>
      <c r="J9125" s="141"/>
      <c r="K9125" s="141"/>
    </row>
    <row r="9126" spans="1:11" x14ac:dyDescent="0.25">
      <c r="A9126" s="148"/>
      <c r="B9126" s="148"/>
      <c r="C9126" s="148"/>
      <c r="D9126" s="148"/>
      <c r="E9126" s="141"/>
      <c r="F9126" s="141"/>
      <c r="G9126" s="141"/>
      <c r="H9126" s="141"/>
      <c r="I9126" s="141"/>
      <c r="J9126" s="141"/>
      <c r="K9126" s="141"/>
    </row>
    <row r="9127" spans="1:11" x14ac:dyDescent="0.25">
      <c r="A9127" s="148"/>
      <c r="B9127" s="148"/>
      <c r="C9127" s="148"/>
      <c r="D9127" s="148"/>
      <c r="E9127" s="141"/>
      <c r="F9127" s="141"/>
      <c r="G9127" s="141"/>
      <c r="H9127" s="141"/>
      <c r="I9127" s="141"/>
      <c r="J9127" s="141"/>
      <c r="K9127" s="141"/>
    </row>
    <row r="9128" spans="1:11" x14ac:dyDescent="0.25">
      <c r="A9128" s="148"/>
      <c r="B9128" s="148"/>
      <c r="C9128" s="148"/>
      <c r="D9128" s="148"/>
      <c r="E9128" s="141"/>
      <c r="F9128" s="141"/>
      <c r="G9128" s="141"/>
      <c r="H9128" s="141"/>
      <c r="I9128" s="141"/>
      <c r="J9128" s="141"/>
      <c r="K9128" s="141"/>
    </row>
    <row r="9129" spans="1:11" x14ac:dyDescent="0.25">
      <c r="A9129" s="148"/>
      <c r="B9129" s="148"/>
      <c r="C9129" s="148"/>
      <c r="D9129" s="148"/>
      <c r="E9129" s="141"/>
      <c r="F9129" s="141"/>
      <c r="G9129" s="141"/>
      <c r="H9129" s="141"/>
      <c r="I9129" s="141"/>
      <c r="J9129" s="141"/>
      <c r="K9129" s="141"/>
    </row>
    <row r="9130" spans="1:11" x14ac:dyDescent="0.25">
      <c r="A9130" s="148"/>
      <c r="B9130" s="148"/>
      <c r="C9130" s="148"/>
      <c r="D9130" s="148"/>
      <c r="E9130" s="141"/>
      <c r="F9130" s="141"/>
      <c r="G9130" s="141"/>
      <c r="H9130" s="141"/>
      <c r="I9130" s="141"/>
      <c r="J9130" s="141"/>
      <c r="K9130" s="141"/>
    </row>
    <row r="9131" spans="1:11" x14ac:dyDescent="0.25">
      <c r="A9131" s="148"/>
      <c r="B9131" s="148"/>
      <c r="C9131" s="148"/>
      <c r="D9131" s="148"/>
      <c r="E9131" s="141"/>
      <c r="F9131" s="141"/>
      <c r="G9131" s="141"/>
      <c r="H9131" s="141"/>
      <c r="I9131" s="141"/>
      <c r="J9131" s="141"/>
      <c r="K9131" s="141"/>
    </row>
    <row r="9132" spans="1:11" x14ac:dyDescent="0.25">
      <c r="A9132" s="148"/>
      <c r="B9132" s="148"/>
      <c r="C9132" s="148"/>
      <c r="D9132" s="148"/>
      <c r="E9132" s="141"/>
      <c r="F9132" s="141"/>
      <c r="G9132" s="141"/>
      <c r="H9132" s="141"/>
      <c r="I9132" s="141"/>
      <c r="J9132" s="141"/>
      <c r="K9132" s="141"/>
    </row>
    <row r="9133" spans="1:11" x14ac:dyDescent="0.25">
      <c r="A9133" s="148"/>
      <c r="B9133" s="148"/>
      <c r="C9133" s="148"/>
      <c r="D9133" s="148"/>
      <c r="E9133" s="141"/>
      <c r="F9133" s="141"/>
      <c r="G9133" s="141"/>
      <c r="H9133" s="141"/>
      <c r="I9133" s="141"/>
      <c r="J9133" s="141"/>
      <c r="K9133" s="141"/>
    </row>
    <row r="9134" spans="1:11" x14ac:dyDescent="0.25">
      <c r="A9134" s="148"/>
      <c r="B9134" s="148"/>
      <c r="C9134" s="148"/>
      <c r="D9134" s="148"/>
      <c r="E9134" s="141"/>
      <c r="F9134" s="141"/>
      <c r="G9134" s="141"/>
      <c r="H9134" s="141"/>
      <c r="I9134" s="141"/>
      <c r="J9134" s="141"/>
      <c r="K9134" s="141"/>
    </row>
    <row r="9135" spans="1:11" x14ac:dyDescent="0.25">
      <c r="A9135" s="148"/>
      <c r="B9135" s="148"/>
      <c r="C9135" s="148"/>
      <c r="D9135" s="148"/>
      <c r="E9135" s="141"/>
      <c r="F9135" s="141"/>
      <c r="G9135" s="141"/>
      <c r="H9135" s="141"/>
      <c r="I9135" s="141"/>
      <c r="J9135" s="141"/>
      <c r="K9135" s="141"/>
    </row>
    <row r="9136" spans="1:11" x14ac:dyDescent="0.25">
      <c r="A9136" s="148"/>
      <c r="B9136" s="148"/>
      <c r="C9136" s="148"/>
      <c r="D9136" s="148"/>
      <c r="E9136" s="141"/>
      <c r="F9136" s="141"/>
      <c r="G9136" s="141"/>
      <c r="H9136" s="141"/>
      <c r="I9136" s="141"/>
      <c r="J9136" s="141"/>
      <c r="K9136" s="141"/>
    </row>
    <row r="9137" spans="1:11" x14ac:dyDescent="0.25">
      <c r="A9137" s="148"/>
      <c r="B9137" s="148"/>
      <c r="C9137" s="148"/>
      <c r="D9137" s="148"/>
      <c r="E9137" s="141"/>
      <c r="F9137" s="141"/>
      <c r="G9137" s="141"/>
      <c r="H9137" s="141"/>
      <c r="I9137" s="141"/>
      <c r="J9137" s="141"/>
      <c r="K9137" s="141"/>
    </row>
    <row r="9138" spans="1:11" x14ac:dyDescent="0.25">
      <c r="A9138" s="148"/>
      <c r="B9138" s="148"/>
      <c r="C9138" s="148"/>
      <c r="D9138" s="148"/>
      <c r="E9138" s="141"/>
      <c r="F9138" s="141"/>
      <c r="G9138" s="141"/>
      <c r="H9138" s="141"/>
      <c r="I9138" s="141"/>
      <c r="J9138" s="141"/>
      <c r="K9138" s="141"/>
    </row>
    <row r="9139" spans="1:11" x14ac:dyDescent="0.25">
      <c r="A9139" s="148"/>
      <c r="B9139" s="148"/>
      <c r="C9139" s="148"/>
      <c r="D9139" s="148"/>
      <c r="E9139" s="141"/>
      <c r="F9139" s="141"/>
      <c r="G9139" s="141"/>
      <c r="H9139" s="141"/>
      <c r="I9139" s="141"/>
      <c r="J9139" s="141"/>
      <c r="K9139" s="141"/>
    </row>
    <row r="9140" spans="1:11" x14ac:dyDescent="0.25">
      <c r="A9140" s="148"/>
      <c r="B9140" s="148"/>
      <c r="C9140" s="148"/>
      <c r="D9140" s="148"/>
      <c r="E9140" s="141"/>
      <c r="F9140" s="141"/>
      <c r="G9140" s="141"/>
      <c r="H9140" s="141"/>
      <c r="I9140" s="141"/>
      <c r="J9140" s="141"/>
      <c r="K9140" s="141"/>
    </row>
    <row r="9141" spans="1:11" x14ac:dyDescent="0.25">
      <c r="A9141" s="148"/>
      <c r="B9141" s="148"/>
      <c r="C9141" s="148"/>
      <c r="D9141" s="148"/>
      <c r="E9141" s="141"/>
      <c r="F9141" s="141"/>
      <c r="G9141" s="141"/>
      <c r="H9141" s="141"/>
      <c r="I9141" s="141"/>
      <c r="J9141" s="141"/>
      <c r="K9141" s="141"/>
    </row>
    <row r="9142" spans="1:11" x14ac:dyDescent="0.25">
      <c r="A9142" s="148"/>
      <c r="B9142" s="148"/>
      <c r="C9142" s="148"/>
      <c r="D9142" s="148"/>
      <c r="E9142" s="141"/>
      <c r="F9142" s="141"/>
      <c r="G9142" s="141"/>
      <c r="H9142" s="141"/>
      <c r="I9142" s="141"/>
      <c r="J9142" s="141"/>
      <c r="K9142" s="141"/>
    </row>
    <row r="9143" spans="1:11" x14ac:dyDescent="0.25">
      <c r="A9143" s="148"/>
      <c r="B9143" s="148"/>
      <c r="C9143" s="148"/>
      <c r="D9143" s="148"/>
      <c r="E9143" s="141"/>
      <c r="F9143" s="141"/>
      <c r="G9143" s="141"/>
      <c r="H9143" s="141"/>
      <c r="I9143" s="141"/>
      <c r="J9143" s="141"/>
      <c r="K9143" s="141"/>
    </row>
    <row r="9144" spans="1:11" x14ac:dyDescent="0.25">
      <c r="A9144" s="148"/>
      <c r="B9144" s="148"/>
      <c r="C9144" s="148"/>
      <c r="D9144" s="148"/>
      <c r="E9144" s="141"/>
      <c r="F9144" s="141"/>
      <c r="G9144" s="141"/>
      <c r="H9144" s="141"/>
      <c r="I9144" s="141"/>
      <c r="J9144" s="141"/>
      <c r="K9144" s="141"/>
    </row>
    <row r="9145" spans="1:11" x14ac:dyDescent="0.25">
      <c r="A9145" s="148"/>
      <c r="B9145" s="148"/>
      <c r="C9145" s="148"/>
      <c r="D9145" s="148"/>
      <c r="E9145" s="141"/>
      <c r="F9145" s="141"/>
      <c r="G9145" s="141"/>
      <c r="H9145" s="141"/>
      <c r="I9145" s="141"/>
      <c r="J9145" s="141"/>
      <c r="K9145" s="141"/>
    </row>
    <row r="9146" spans="1:11" x14ac:dyDescent="0.25">
      <c r="A9146" s="148"/>
      <c r="B9146" s="148"/>
      <c r="C9146" s="148"/>
      <c r="D9146" s="148"/>
      <c r="E9146" s="141"/>
      <c r="F9146" s="141"/>
      <c r="G9146" s="141"/>
      <c r="H9146" s="141"/>
      <c r="I9146" s="141"/>
      <c r="J9146" s="141"/>
      <c r="K9146" s="141"/>
    </row>
    <row r="9147" spans="1:11" x14ac:dyDescent="0.25">
      <c r="A9147" s="148"/>
      <c r="B9147" s="148"/>
      <c r="C9147" s="148"/>
      <c r="D9147" s="148"/>
      <c r="E9147" s="141"/>
      <c r="F9147" s="141"/>
      <c r="G9147" s="141"/>
      <c r="H9147" s="141"/>
      <c r="I9147" s="141"/>
      <c r="J9147" s="141"/>
      <c r="K9147" s="141"/>
    </row>
    <row r="9148" spans="1:11" x14ac:dyDescent="0.25">
      <c r="A9148" s="148"/>
      <c r="B9148" s="148"/>
      <c r="C9148" s="148"/>
      <c r="D9148" s="148"/>
      <c r="E9148" s="141"/>
      <c r="F9148" s="141"/>
      <c r="G9148" s="141"/>
      <c r="H9148" s="141"/>
      <c r="I9148" s="141"/>
      <c r="J9148" s="141"/>
      <c r="K9148" s="141"/>
    </row>
    <row r="9149" spans="1:11" x14ac:dyDescent="0.25">
      <c r="A9149" s="148"/>
      <c r="B9149" s="148"/>
      <c r="C9149" s="148"/>
      <c r="D9149" s="148"/>
      <c r="E9149" s="141"/>
      <c r="F9149" s="141"/>
      <c r="G9149" s="141"/>
      <c r="H9149" s="141"/>
      <c r="I9149" s="141"/>
      <c r="J9149" s="141"/>
      <c r="K9149" s="141"/>
    </row>
    <row r="9150" spans="1:11" x14ac:dyDescent="0.25">
      <c r="A9150" s="148"/>
      <c r="B9150" s="148"/>
      <c r="C9150" s="148"/>
      <c r="D9150" s="148"/>
      <c r="E9150" s="141"/>
      <c r="F9150" s="141"/>
      <c r="G9150" s="141"/>
      <c r="H9150" s="141"/>
      <c r="I9150" s="141"/>
      <c r="J9150" s="141"/>
      <c r="K9150" s="141"/>
    </row>
    <row r="9151" spans="1:11" x14ac:dyDescent="0.25">
      <c r="A9151" s="148"/>
      <c r="B9151" s="148"/>
      <c r="C9151" s="148"/>
      <c r="D9151" s="148"/>
      <c r="E9151" s="141"/>
      <c r="F9151" s="141"/>
      <c r="G9151" s="141"/>
      <c r="H9151" s="141"/>
      <c r="I9151" s="141"/>
      <c r="J9151" s="141"/>
      <c r="K9151" s="141"/>
    </row>
    <row r="9152" spans="1:11" x14ac:dyDescent="0.25">
      <c r="A9152" s="148"/>
      <c r="B9152" s="148"/>
      <c r="C9152" s="148"/>
      <c r="D9152" s="148"/>
      <c r="E9152" s="141"/>
      <c r="F9152" s="141"/>
      <c r="G9152" s="141"/>
      <c r="H9152" s="141"/>
      <c r="I9152" s="141"/>
      <c r="J9152" s="141"/>
      <c r="K9152" s="141"/>
    </row>
    <row r="9153" spans="1:11" x14ac:dyDescent="0.25">
      <c r="A9153" s="148"/>
      <c r="B9153" s="148"/>
      <c r="C9153" s="148"/>
      <c r="D9153" s="148"/>
      <c r="E9153" s="141"/>
      <c r="F9153" s="141"/>
      <c r="G9153" s="141"/>
      <c r="H9153" s="141"/>
      <c r="I9153" s="141"/>
      <c r="J9153" s="141"/>
      <c r="K9153" s="141"/>
    </row>
    <row r="9154" spans="1:11" x14ac:dyDescent="0.25">
      <c r="A9154" s="148"/>
      <c r="B9154" s="148"/>
      <c r="C9154" s="148"/>
      <c r="D9154" s="148"/>
      <c r="E9154" s="141"/>
      <c r="F9154" s="141"/>
      <c r="G9154" s="141"/>
      <c r="H9154" s="141"/>
      <c r="I9154" s="141"/>
      <c r="J9154" s="141"/>
      <c r="K9154" s="141"/>
    </row>
    <row r="9155" spans="1:11" x14ac:dyDescent="0.25">
      <c r="A9155" s="148"/>
      <c r="B9155" s="148"/>
      <c r="C9155" s="148"/>
      <c r="D9155" s="148"/>
      <c r="E9155" s="141"/>
      <c r="F9155" s="141"/>
      <c r="G9155" s="141"/>
      <c r="H9155" s="141"/>
      <c r="I9155" s="141"/>
      <c r="J9155" s="141"/>
      <c r="K9155" s="141"/>
    </row>
    <row r="9156" spans="1:11" x14ac:dyDescent="0.25">
      <c r="A9156" s="148"/>
      <c r="B9156" s="148"/>
      <c r="C9156" s="148"/>
      <c r="D9156" s="148"/>
      <c r="E9156" s="141"/>
      <c r="F9156" s="141"/>
      <c r="G9156" s="141"/>
      <c r="H9156" s="141"/>
      <c r="I9156" s="141"/>
      <c r="J9156" s="141"/>
      <c r="K9156" s="141"/>
    </row>
    <row r="9157" spans="1:11" x14ac:dyDescent="0.25">
      <c r="A9157" s="148"/>
      <c r="B9157" s="148"/>
      <c r="C9157" s="148"/>
      <c r="D9157" s="148"/>
      <c r="E9157" s="141"/>
      <c r="F9157" s="141"/>
      <c r="G9157" s="141"/>
      <c r="H9157" s="141"/>
      <c r="I9157" s="141"/>
      <c r="J9157" s="141"/>
      <c r="K9157" s="141"/>
    </row>
    <row r="9158" spans="1:11" x14ac:dyDescent="0.25">
      <c r="A9158" s="148"/>
      <c r="B9158" s="148"/>
      <c r="C9158" s="148"/>
      <c r="D9158" s="148"/>
      <c r="E9158" s="141"/>
      <c r="F9158" s="141"/>
      <c r="G9158" s="141"/>
      <c r="H9158" s="141"/>
      <c r="I9158" s="141"/>
      <c r="J9158" s="141"/>
      <c r="K9158" s="141"/>
    </row>
    <row r="9159" spans="1:11" x14ac:dyDescent="0.25">
      <c r="A9159" s="148"/>
      <c r="B9159" s="148"/>
      <c r="C9159" s="148"/>
      <c r="D9159" s="148"/>
      <c r="E9159" s="141"/>
      <c r="F9159" s="141"/>
      <c r="G9159" s="141"/>
      <c r="H9159" s="141"/>
      <c r="I9159" s="141"/>
      <c r="J9159" s="141"/>
      <c r="K9159" s="141"/>
    </row>
    <row r="9160" spans="1:11" x14ac:dyDescent="0.25">
      <c r="A9160" s="148"/>
      <c r="B9160" s="148"/>
      <c r="C9160" s="148"/>
      <c r="D9160" s="148"/>
      <c r="E9160" s="141"/>
      <c r="F9160" s="141"/>
      <c r="G9160" s="141"/>
      <c r="H9160" s="141"/>
      <c r="I9160" s="141"/>
      <c r="J9160" s="141"/>
      <c r="K9160" s="141"/>
    </row>
    <row r="9161" spans="1:11" x14ac:dyDescent="0.25">
      <c r="A9161" s="148"/>
      <c r="B9161" s="148"/>
      <c r="C9161" s="148"/>
      <c r="D9161" s="148"/>
      <c r="E9161" s="141"/>
      <c r="F9161" s="141"/>
      <c r="G9161" s="141"/>
      <c r="H9161" s="141"/>
      <c r="I9161" s="141"/>
      <c r="J9161" s="141"/>
      <c r="K9161" s="141"/>
    </row>
    <row r="9162" spans="1:11" x14ac:dyDescent="0.25">
      <c r="A9162" s="148"/>
      <c r="B9162" s="148"/>
      <c r="C9162" s="148"/>
      <c r="D9162" s="148"/>
      <c r="E9162" s="141"/>
      <c r="F9162" s="141"/>
      <c r="G9162" s="141"/>
      <c r="H9162" s="141"/>
      <c r="I9162" s="141"/>
      <c r="J9162" s="141"/>
      <c r="K9162" s="141"/>
    </row>
    <row r="9163" spans="1:11" x14ac:dyDescent="0.25">
      <c r="A9163" s="148"/>
      <c r="B9163" s="148"/>
      <c r="C9163" s="148"/>
      <c r="D9163" s="148"/>
      <c r="E9163" s="141"/>
      <c r="F9163" s="141"/>
      <c r="G9163" s="141"/>
      <c r="H9163" s="141"/>
      <c r="I9163" s="141"/>
      <c r="J9163" s="141"/>
      <c r="K9163" s="141"/>
    </row>
    <row r="9164" spans="1:11" x14ac:dyDescent="0.25">
      <c r="A9164" s="148"/>
      <c r="B9164" s="148"/>
      <c r="C9164" s="148"/>
      <c r="D9164" s="148"/>
      <c r="E9164" s="141"/>
      <c r="F9164" s="141"/>
      <c r="G9164" s="141"/>
      <c r="H9164" s="141"/>
      <c r="I9164" s="141"/>
      <c r="J9164" s="141"/>
      <c r="K9164" s="141"/>
    </row>
    <row r="9165" spans="1:11" x14ac:dyDescent="0.25">
      <c r="A9165" s="148"/>
      <c r="B9165" s="148"/>
      <c r="C9165" s="148"/>
      <c r="D9165" s="148"/>
      <c r="E9165" s="141"/>
      <c r="F9165" s="141"/>
      <c r="G9165" s="141"/>
      <c r="H9165" s="141"/>
      <c r="I9165" s="141"/>
      <c r="J9165" s="141"/>
      <c r="K9165" s="141"/>
    </row>
    <row r="9166" spans="1:11" x14ac:dyDescent="0.25">
      <c r="A9166" s="148"/>
      <c r="B9166" s="148"/>
      <c r="C9166" s="148"/>
      <c r="D9166" s="148"/>
      <c r="E9166" s="141"/>
      <c r="F9166" s="141"/>
      <c r="G9166" s="141"/>
      <c r="H9166" s="141"/>
      <c r="I9166" s="141"/>
      <c r="J9166" s="141"/>
      <c r="K9166" s="141"/>
    </row>
    <row r="9167" spans="1:11" x14ac:dyDescent="0.25">
      <c r="A9167" s="148"/>
      <c r="B9167" s="148"/>
      <c r="C9167" s="148"/>
      <c r="D9167" s="148"/>
      <c r="E9167" s="141"/>
      <c r="F9167" s="141"/>
      <c r="G9167" s="141"/>
      <c r="H9167" s="141"/>
      <c r="I9167" s="141"/>
      <c r="J9167" s="141"/>
      <c r="K9167" s="141"/>
    </row>
    <row r="9168" spans="1:11" x14ac:dyDescent="0.25">
      <c r="A9168" s="148"/>
      <c r="B9168" s="148"/>
      <c r="C9168" s="148"/>
      <c r="D9168" s="148"/>
      <c r="E9168" s="141"/>
      <c r="F9168" s="141"/>
      <c r="G9168" s="141"/>
      <c r="H9168" s="141"/>
      <c r="I9168" s="141"/>
      <c r="J9168" s="141"/>
      <c r="K9168" s="141"/>
    </row>
    <row r="9169" spans="1:11" x14ac:dyDescent="0.25">
      <c r="A9169" s="148"/>
      <c r="B9169" s="148"/>
      <c r="C9169" s="148"/>
      <c r="D9169" s="148"/>
      <c r="E9169" s="141"/>
      <c r="F9169" s="141"/>
      <c r="G9169" s="141"/>
      <c r="H9169" s="141"/>
      <c r="I9169" s="141"/>
      <c r="J9169" s="141"/>
      <c r="K9169" s="141"/>
    </row>
    <row r="9170" spans="1:11" x14ac:dyDescent="0.25">
      <c r="A9170" s="148"/>
      <c r="B9170" s="148"/>
      <c r="C9170" s="148"/>
      <c r="D9170" s="148"/>
      <c r="E9170" s="141"/>
      <c r="F9170" s="141"/>
      <c r="G9170" s="141"/>
      <c r="H9170" s="141"/>
      <c r="I9170" s="141"/>
      <c r="J9170" s="141"/>
      <c r="K9170" s="141"/>
    </row>
    <row r="9171" spans="1:11" x14ac:dyDescent="0.25">
      <c r="A9171" s="148"/>
      <c r="B9171" s="148"/>
      <c r="C9171" s="148"/>
      <c r="D9171" s="148"/>
      <c r="E9171" s="141"/>
      <c r="F9171" s="141"/>
      <c r="G9171" s="141"/>
      <c r="H9171" s="141"/>
      <c r="I9171" s="141"/>
      <c r="J9171" s="141"/>
      <c r="K9171" s="141"/>
    </row>
    <row r="9172" spans="1:11" x14ac:dyDescent="0.25">
      <c r="A9172" s="148"/>
      <c r="B9172" s="148"/>
      <c r="C9172" s="148"/>
      <c r="D9172" s="148"/>
      <c r="E9172" s="141"/>
      <c r="F9172" s="141"/>
      <c r="G9172" s="141"/>
      <c r="H9172" s="141"/>
      <c r="I9172" s="141"/>
      <c r="J9172" s="141"/>
      <c r="K9172" s="141"/>
    </row>
    <row r="9173" spans="1:11" x14ac:dyDescent="0.25">
      <c r="A9173" s="148"/>
      <c r="B9173" s="148"/>
      <c r="C9173" s="148"/>
      <c r="D9173" s="148"/>
      <c r="E9173" s="141"/>
      <c r="F9173" s="141"/>
      <c r="G9173" s="141"/>
      <c r="H9173" s="141"/>
      <c r="I9173" s="141"/>
      <c r="J9173" s="141"/>
      <c r="K9173" s="141"/>
    </row>
    <row r="9174" spans="1:11" x14ac:dyDescent="0.25">
      <c r="A9174" s="148"/>
      <c r="B9174" s="148"/>
      <c r="C9174" s="148"/>
      <c r="D9174" s="148"/>
      <c r="E9174" s="141"/>
      <c r="F9174" s="141"/>
      <c r="G9174" s="141"/>
      <c r="H9174" s="141"/>
      <c r="I9174" s="141"/>
      <c r="J9174" s="141"/>
      <c r="K9174" s="141"/>
    </row>
    <row r="9175" spans="1:11" x14ac:dyDescent="0.25">
      <c r="A9175" s="148"/>
      <c r="B9175" s="148"/>
      <c r="C9175" s="148"/>
      <c r="D9175" s="148"/>
      <c r="E9175" s="141"/>
      <c r="F9175" s="141"/>
      <c r="G9175" s="141"/>
      <c r="H9175" s="141"/>
      <c r="I9175" s="141"/>
      <c r="J9175" s="141"/>
      <c r="K9175" s="141"/>
    </row>
    <row r="9176" spans="1:11" x14ac:dyDescent="0.25">
      <c r="A9176" s="148"/>
      <c r="B9176" s="148"/>
      <c r="C9176" s="148"/>
      <c r="D9176" s="148"/>
      <c r="E9176" s="141"/>
      <c r="F9176" s="141"/>
      <c r="G9176" s="141"/>
      <c r="H9176" s="141"/>
      <c r="I9176" s="141"/>
      <c r="J9176" s="141"/>
      <c r="K9176" s="141"/>
    </row>
    <row r="9177" spans="1:11" x14ac:dyDescent="0.25">
      <c r="A9177" s="148"/>
      <c r="B9177" s="148"/>
      <c r="C9177" s="148"/>
      <c r="D9177" s="148"/>
      <c r="E9177" s="141"/>
      <c r="F9177" s="141"/>
      <c r="G9177" s="141"/>
      <c r="H9177" s="141"/>
      <c r="I9177" s="141"/>
      <c r="J9177" s="141"/>
      <c r="K9177" s="141"/>
    </row>
    <row r="9178" spans="1:11" x14ac:dyDescent="0.25">
      <c r="A9178" s="148"/>
      <c r="B9178" s="148"/>
      <c r="C9178" s="148"/>
      <c r="D9178" s="148"/>
      <c r="E9178" s="141"/>
      <c r="F9178" s="141"/>
      <c r="G9178" s="141"/>
      <c r="H9178" s="141"/>
      <c r="I9178" s="141"/>
      <c r="J9178" s="141"/>
      <c r="K9178" s="141"/>
    </row>
    <row r="9179" spans="1:11" x14ac:dyDescent="0.25">
      <c r="A9179" s="148"/>
      <c r="B9179" s="148"/>
      <c r="C9179" s="148"/>
      <c r="D9179" s="148"/>
      <c r="E9179" s="141"/>
      <c r="F9179" s="141"/>
      <c r="G9179" s="141"/>
      <c r="H9179" s="141"/>
      <c r="I9179" s="141"/>
      <c r="J9179" s="141"/>
      <c r="K9179" s="141"/>
    </row>
    <row r="9180" spans="1:11" x14ac:dyDescent="0.25">
      <c r="A9180" s="148"/>
      <c r="B9180" s="148"/>
      <c r="C9180" s="148"/>
      <c r="D9180" s="148"/>
      <c r="E9180" s="141"/>
      <c r="F9180" s="141"/>
      <c r="G9180" s="141"/>
      <c r="H9180" s="141"/>
      <c r="I9180" s="141"/>
      <c r="J9180" s="141"/>
      <c r="K9180" s="141"/>
    </row>
    <row r="9181" spans="1:11" x14ac:dyDescent="0.25">
      <c r="A9181" s="148"/>
      <c r="B9181" s="148"/>
      <c r="C9181" s="148"/>
      <c r="D9181" s="148"/>
      <c r="E9181" s="141"/>
      <c r="F9181" s="141"/>
      <c r="G9181" s="141"/>
      <c r="H9181" s="141"/>
      <c r="I9181" s="141"/>
      <c r="J9181" s="141"/>
      <c r="K9181" s="141"/>
    </row>
    <row r="9182" spans="1:11" x14ac:dyDescent="0.25">
      <c r="A9182" s="148"/>
      <c r="B9182" s="148"/>
      <c r="C9182" s="148"/>
      <c r="D9182" s="148"/>
      <c r="E9182" s="141"/>
      <c r="F9182" s="141"/>
      <c r="G9182" s="141"/>
      <c r="H9182" s="141"/>
      <c r="I9182" s="141"/>
      <c r="J9182" s="141"/>
      <c r="K9182" s="141"/>
    </row>
    <row r="9183" spans="1:11" x14ac:dyDescent="0.25">
      <c r="A9183" s="148"/>
      <c r="B9183" s="148"/>
      <c r="C9183" s="148"/>
      <c r="D9183" s="148"/>
      <c r="E9183" s="141"/>
      <c r="F9183" s="141"/>
      <c r="G9183" s="141"/>
      <c r="H9183" s="141"/>
      <c r="I9183" s="141"/>
      <c r="J9183" s="141"/>
      <c r="K9183" s="141"/>
    </row>
    <row r="9184" spans="1:11" x14ac:dyDescent="0.25">
      <c r="A9184" s="148"/>
      <c r="B9184" s="148"/>
      <c r="C9184" s="148"/>
      <c r="D9184" s="148"/>
      <c r="E9184" s="141"/>
      <c r="F9184" s="141"/>
      <c r="G9184" s="141"/>
      <c r="H9184" s="141"/>
      <c r="I9184" s="141"/>
      <c r="J9184" s="141"/>
      <c r="K9184" s="141"/>
    </row>
    <row r="9185" spans="1:11" x14ac:dyDescent="0.25">
      <c r="A9185" s="148"/>
      <c r="B9185" s="148"/>
      <c r="C9185" s="148"/>
      <c r="D9185" s="148"/>
      <c r="E9185" s="141"/>
      <c r="F9185" s="141"/>
      <c r="G9185" s="141"/>
      <c r="H9185" s="141"/>
      <c r="I9185" s="141"/>
      <c r="J9185" s="141"/>
      <c r="K9185" s="141"/>
    </row>
    <row r="9186" spans="1:11" x14ac:dyDescent="0.25">
      <c r="A9186" s="148"/>
      <c r="B9186" s="148"/>
      <c r="C9186" s="148"/>
      <c r="D9186" s="148"/>
      <c r="E9186" s="141"/>
      <c r="F9186" s="141"/>
      <c r="G9186" s="141"/>
      <c r="H9186" s="141"/>
      <c r="I9186" s="141"/>
      <c r="J9186" s="141"/>
      <c r="K9186" s="141"/>
    </row>
    <row r="9187" spans="1:11" x14ac:dyDescent="0.25">
      <c r="A9187" s="148"/>
      <c r="B9187" s="148"/>
      <c r="C9187" s="148"/>
      <c r="D9187" s="148"/>
      <c r="E9187" s="141"/>
      <c r="F9187" s="141"/>
      <c r="G9187" s="141"/>
      <c r="H9187" s="141"/>
      <c r="I9187" s="141"/>
      <c r="J9187" s="141"/>
      <c r="K9187" s="141"/>
    </row>
    <row r="9188" spans="1:11" x14ac:dyDescent="0.25">
      <c r="A9188" s="148"/>
      <c r="B9188" s="148"/>
      <c r="C9188" s="148"/>
      <c r="D9188" s="148"/>
      <c r="E9188" s="141"/>
      <c r="F9188" s="141"/>
      <c r="G9188" s="141"/>
      <c r="H9188" s="141"/>
      <c r="I9188" s="141"/>
      <c r="J9188" s="141"/>
      <c r="K9188" s="141"/>
    </row>
    <row r="9189" spans="1:11" x14ac:dyDescent="0.25">
      <c r="A9189" s="148"/>
      <c r="B9189" s="148"/>
      <c r="C9189" s="148"/>
      <c r="D9189" s="148"/>
      <c r="E9189" s="141"/>
      <c r="F9189" s="141"/>
      <c r="G9189" s="141"/>
      <c r="H9189" s="141"/>
      <c r="I9189" s="141"/>
      <c r="J9189" s="141"/>
      <c r="K9189" s="141"/>
    </row>
    <row r="9190" spans="1:11" x14ac:dyDescent="0.25">
      <c r="A9190" s="148"/>
      <c r="B9190" s="148"/>
      <c r="C9190" s="148"/>
      <c r="D9190" s="148"/>
      <c r="E9190" s="141"/>
      <c r="F9190" s="141"/>
      <c r="G9190" s="141"/>
      <c r="H9190" s="141"/>
      <c r="I9190" s="141"/>
      <c r="J9190" s="141"/>
      <c r="K9190" s="141"/>
    </row>
    <row r="9191" spans="1:11" x14ac:dyDescent="0.25">
      <c r="A9191" s="148"/>
      <c r="B9191" s="148"/>
      <c r="C9191" s="148"/>
      <c r="D9191" s="148"/>
      <c r="E9191" s="141"/>
      <c r="F9191" s="141"/>
      <c r="G9191" s="141"/>
      <c r="H9191" s="141"/>
      <c r="I9191" s="141"/>
      <c r="J9191" s="141"/>
      <c r="K9191" s="141"/>
    </row>
    <row r="9192" spans="1:11" x14ac:dyDescent="0.25">
      <c r="A9192" s="148"/>
      <c r="B9192" s="148"/>
      <c r="C9192" s="148"/>
      <c r="D9192" s="148"/>
      <c r="E9192" s="141"/>
      <c r="F9192" s="141"/>
      <c r="G9192" s="141"/>
      <c r="H9192" s="141"/>
      <c r="I9192" s="141"/>
      <c r="J9192" s="141"/>
      <c r="K9192" s="141"/>
    </row>
    <row r="9193" spans="1:11" x14ac:dyDescent="0.25">
      <c r="A9193" s="148"/>
      <c r="B9193" s="148"/>
      <c r="C9193" s="148"/>
      <c r="D9193" s="148"/>
      <c r="E9193" s="141"/>
      <c r="F9193" s="141"/>
      <c r="G9193" s="141"/>
      <c r="H9193" s="141"/>
      <c r="I9193" s="141"/>
      <c r="J9193" s="141"/>
      <c r="K9193" s="141"/>
    </row>
    <row r="9194" spans="1:11" x14ac:dyDescent="0.25">
      <c r="A9194" s="148"/>
      <c r="B9194" s="148"/>
      <c r="C9194" s="148"/>
      <c r="D9194" s="148"/>
      <c r="E9194" s="141"/>
      <c r="F9194" s="141"/>
      <c r="G9194" s="141"/>
      <c r="H9194" s="141"/>
      <c r="I9194" s="141"/>
      <c r="J9194" s="141"/>
      <c r="K9194" s="141"/>
    </row>
    <row r="9195" spans="1:11" x14ac:dyDescent="0.25">
      <c r="A9195" s="148"/>
      <c r="B9195" s="148"/>
      <c r="C9195" s="148"/>
      <c r="D9195" s="148"/>
      <c r="E9195" s="141"/>
      <c r="F9195" s="141"/>
      <c r="G9195" s="141"/>
      <c r="H9195" s="141"/>
      <c r="I9195" s="141"/>
      <c r="J9195" s="141"/>
      <c r="K9195" s="141"/>
    </row>
    <row r="9196" spans="1:11" x14ac:dyDescent="0.25">
      <c r="A9196" s="148"/>
      <c r="B9196" s="148"/>
      <c r="C9196" s="148"/>
      <c r="D9196" s="148"/>
      <c r="E9196" s="141"/>
      <c r="F9196" s="141"/>
      <c r="G9196" s="141"/>
      <c r="H9196" s="141"/>
      <c r="I9196" s="141"/>
      <c r="J9196" s="141"/>
      <c r="K9196" s="141"/>
    </row>
    <row r="9197" spans="1:11" x14ac:dyDescent="0.25">
      <c r="A9197" s="148"/>
      <c r="B9197" s="148"/>
      <c r="C9197" s="148"/>
      <c r="D9197" s="148"/>
      <c r="E9197" s="141"/>
      <c r="F9197" s="141"/>
      <c r="G9197" s="141"/>
      <c r="H9197" s="141"/>
      <c r="I9197" s="141"/>
      <c r="J9197" s="141"/>
      <c r="K9197" s="141"/>
    </row>
    <row r="9198" spans="1:11" x14ac:dyDescent="0.25">
      <c r="A9198" s="148"/>
      <c r="B9198" s="148"/>
      <c r="C9198" s="148"/>
      <c r="D9198" s="148"/>
      <c r="E9198" s="141"/>
      <c r="F9198" s="141"/>
      <c r="G9198" s="141"/>
      <c r="H9198" s="141"/>
      <c r="I9198" s="141"/>
      <c r="J9198" s="141"/>
      <c r="K9198" s="141"/>
    </row>
    <row r="9199" spans="1:11" x14ac:dyDescent="0.25">
      <c r="A9199" s="148"/>
      <c r="B9199" s="148"/>
      <c r="C9199" s="148"/>
      <c r="D9199" s="148"/>
      <c r="E9199" s="141"/>
      <c r="F9199" s="141"/>
      <c r="G9199" s="141"/>
      <c r="H9199" s="141"/>
      <c r="I9199" s="141"/>
      <c r="J9199" s="141"/>
      <c r="K9199" s="141"/>
    </row>
    <row r="9200" spans="1:11" x14ac:dyDescent="0.25">
      <c r="A9200" s="148"/>
      <c r="B9200" s="148"/>
      <c r="C9200" s="148"/>
      <c r="D9200" s="148"/>
      <c r="E9200" s="141"/>
      <c r="F9200" s="141"/>
      <c r="G9200" s="141"/>
      <c r="H9200" s="141"/>
      <c r="I9200" s="141"/>
      <c r="J9200" s="141"/>
      <c r="K9200" s="141"/>
    </row>
    <row r="9201" spans="1:11" x14ac:dyDescent="0.25">
      <c r="A9201" s="148"/>
      <c r="B9201" s="148"/>
      <c r="C9201" s="148"/>
      <c r="D9201" s="148"/>
      <c r="E9201" s="141"/>
      <c r="F9201" s="141"/>
      <c r="G9201" s="141"/>
      <c r="H9201" s="141"/>
      <c r="I9201" s="141"/>
      <c r="J9201" s="141"/>
      <c r="K9201" s="141"/>
    </row>
    <row r="9202" spans="1:11" x14ac:dyDescent="0.25">
      <c r="A9202" s="148"/>
      <c r="B9202" s="148"/>
      <c r="C9202" s="148"/>
      <c r="D9202" s="148"/>
      <c r="E9202" s="141"/>
      <c r="F9202" s="141"/>
      <c r="G9202" s="141"/>
      <c r="H9202" s="141"/>
      <c r="I9202" s="141"/>
      <c r="J9202" s="141"/>
      <c r="K9202" s="141"/>
    </row>
    <row r="9203" spans="1:11" x14ac:dyDescent="0.25">
      <c r="A9203" s="148"/>
      <c r="B9203" s="148"/>
      <c r="C9203" s="148"/>
      <c r="D9203" s="148"/>
      <c r="E9203" s="141"/>
      <c r="F9203" s="141"/>
      <c r="G9203" s="141"/>
      <c r="H9203" s="141"/>
      <c r="I9203" s="141"/>
      <c r="J9203" s="141"/>
      <c r="K9203" s="141"/>
    </row>
    <row r="9204" spans="1:11" x14ac:dyDescent="0.25">
      <c r="A9204" s="148"/>
      <c r="B9204" s="148"/>
      <c r="C9204" s="148"/>
      <c r="D9204" s="148"/>
      <c r="E9204" s="141"/>
      <c r="F9204" s="141"/>
      <c r="G9204" s="141"/>
      <c r="H9204" s="141"/>
      <c r="I9204" s="141"/>
      <c r="J9204" s="141"/>
      <c r="K9204" s="141"/>
    </row>
    <row r="9205" spans="1:11" x14ac:dyDescent="0.25">
      <c r="A9205" s="148"/>
      <c r="B9205" s="148"/>
      <c r="C9205" s="148"/>
      <c r="D9205" s="148"/>
      <c r="E9205" s="141"/>
      <c r="F9205" s="141"/>
      <c r="G9205" s="141"/>
      <c r="H9205" s="141"/>
      <c r="I9205" s="141"/>
      <c r="J9205" s="141"/>
      <c r="K9205" s="141"/>
    </row>
    <row r="9206" spans="1:11" x14ac:dyDescent="0.25">
      <c r="A9206" s="148"/>
      <c r="B9206" s="148"/>
      <c r="C9206" s="148"/>
      <c r="D9206" s="148"/>
      <c r="E9206" s="141"/>
      <c r="F9206" s="141"/>
      <c r="G9206" s="141"/>
      <c r="H9206" s="141"/>
      <c r="I9206" s="141"/>
      <c r="J9206" s="141"/>
      <c r="K9206" s="141"/>
    </row>
    <row r="9207" spans="1:11" x14ac:dyDescent="0.25">
      <c r="A9207" s="148"/>
      <c r="B9207" s="148"/>
      <c r="C9207" s="148"/>
      <c r="D9207" s="148"/>
      <c r="E9207" s="141"/>
      <c r="F9207" s="141"/>
      <c r="G9207" s="141"/>
      <c r="H9207" s="141"/>
      <c r="I9207" s="141"/>
      <c r="J9207" s="141"/>
      <c r="K9207" s="141"/>
    </row>
    <row r="9208" spans="1:11" x14ac:dyDescent="0.25">
      <c r="A9208" s="148"/>
      <c r="B9208" s="148"/>
      <c r="C9208" s="148"/>
      <c r="D9208" s="148"/>
      <c r="E9208" s="141"/>
      <c r="F9208" s="141"/>
      <c r="G9208" s="141"/>
      <c r="H9208" s="141"/>
      <c r="I9208" s="141"/>
      <c r="J9208" s="141"/>
      <c r="K9208" s="141"/>
    </row>
    <row r="9209" spans="1:11" x14ac:dyDescent="0.25">
      <c r="A9209" s="148"/>
      <c r="B9209" s="148"/>
      <c r="C9209" s="148"/>
      <c r="D9209" s="148"/>
      <c r="E9209" s="141"/>
      <c r="F9209" s="141"/>
      <c r="G9209" s="141"/>
      <c r="H9209" s="141"/>
      <c r="I9209" s="141"/>
      <c r="J9209" s="141"/>
      <c r="K9209" s="141"/>
    </row>
    <row r="9210" spans="1:11" x14ac:dyDescent="0.25">
      <c r="A9210" s="148"/>
      <c r="B9210" s="148"/>
      <c r="C9210" s="148"/>
      <c r="D9210" s="148"/>
      <c r="E9210" s="141"/>
      <c r="F9210" s="141"/>
      <c r="G9210" s="141"/>
      <c r="H9210" s="141"/>
      <c r="I9210" s="141"/>
      <c r="J9210" s="141"/>
      <c r="K9210" s="141"/>
    </row>
    <row r="9211" spans="1:11" x14ac:dyDescent="0.25">
      <c r="A9211" s="148"/>
      <c r="B9211" s="148"/>
      <c r="C9211" s="148"/>
      <c r="D9211" s="148"/>
      <c r="E9211" s="141"/>
      <c r="F9211" s="141"/>
      <c r="G9211" s="141"/>
      <c r="H9211" s="141"/>
      <c r="I9211" s="141"/>
      <c r="J9211" s="141"/>
      <c r="K9211" s="141"/>
    </row>
    <row r="9212" spans="1:11" x14ac:dyDescent="0.25">
      <c r="A9212" s="148"/>
      <c r="B9212" s="148"/>
      <c r="C9212" s="148"/>
      <c r="D9212" s="148"/>
      <c r="E9212" s="141"/>
      <c r="F9212" s="141"/>
      <c r="G9212" s="141"/>
      <c r="H9212" s="141"/>
      <c r="I9212" s="141"/>
      <c r="J9212" s="141"/>
      <c r="K9212" s="141"/>
    </row>
    <row r="9213" spans="1:11" x14ac:dyDescent="0.25">
      <c r="A9213" s="148"/>
      <c r="B9213" s="148"/>
      <c r="C9213" s="148"/>
      <c r="D9213" s="148"/>
      <c r="E9213" s="141"/>
      <c r="F9213" s="141"/>
      <c r="G9213" s="141"/>
      <c r="H9213" s="141"/>
      <c r="I9213" s="141"/>
      <c r="J9213" s="141"/>
      <c r="K9213" s="141"/>
    </row>
    <row r="9214" spans="1:11" x14ac:dyDescent="0.25">
      <c r="A9214" s="148"/>
      <c r="B9214" s="148"/>
      <c r="C9214" s="148"/>
      <c r="D9214" s="148"/>
      <c r="E9214" s="141"/>
      <c r="F9214" s="141"/>
      <c r="G9214" s="141"/>
      <c r="H9214" s="141"/>
      <c r="I9214" s="141"/>
      <c r="J9214" s="141"/>
      <c r="K9214" s="141"/>
    </row>
    <row r="9215" spans="1:11" x14ac:dyDescent="0.25">
      <c r="A9215" s="148"/>
      <c r="B9215" s="148"/>
      <c r="C9215" s="148"/>
      <c r="D9215" s="148"/>
      <c r="E9215" s="141"/>
      <c r="F9215" s="141"/>
      <c r="G9215" s="141"/>
      <c r="H9215" s="141"/>
      <c r="I9215" s="141"/>
      <c r="J9215" s="141"/>
      <c r="K9215" s="141"/>
    </row>
    <row r="9216" spans="1:11" x14ac:dyDescent="0.25">
      <c r="A9216" s="148"/>
      <c r="B9216" s="148"/>
      <c r="C9216" s="148"/>
      <c r="D9216" s="148"/>
      <c r="E9216" s="141"/>
      <c r="F9216" s="141"/>
      <c r="G9216" s="141"/>
      <c r="H9216" s="141"/>
      <c r="I9216" s="141"/>
      <c r="J9216" s="141"/>
      <c r="K9216" s="141"/>
    </row>
    <row r="9217" spans="1:11" x14ac:dyDescent="0.25">
      <c r="A9217" s="148"/>
      <c r="B9217" s="148"/>
      <c r="C9217" s="148"/>
      <c r="D9217" s="148"/>
      <c r="E9217" s="141"/>
      <c r="F9217" s="141"/>
      <c r="G9217" s="141"/>
      <c r="H9217" s="141"/>
      <c r="I9217" s="141"/>
      <c r="J9217" s="141"/>
      <c r="K9217" s="141"/>
    </row>
    <row r="9218" spans="1:11" x14ac:dyDescent="0.25">
      <c r="A9218" s="148"/>
      <c r="B9218" s="148"/>
      <c r="C9218" s="148"/>
      <c r="D9218" s="148"/>
      <c r="E9218" s="141"/>
      <c r="F9218" s="141"/>
      <c r="G9218" s="141"/>
      <c r="H9218" s="141"/>
      <c r="I9218" s="141"/>
      <c r="J9218" s="141"/>
      <c r="K9218" s="141"/>
    </row>
    <row r="9219" spans="1:11" x14ac:dyDescent="0.25">
      <c r="A9219" s="148"/>
      <c r="B9219" s="148"/>
      <c r="C9219" s="148"/>
      <c r="D9219" s="148"/>
      <c r="E9219" s="141"/>
      <c r="F9219" s="141"/>
      <c r="G9219" s="141"/>
      <c r="H9219" s="141"/>
      <c r="I9219" s="141"/>
      <c r="J9219" s="141"/>
      <c r="K9219" s="141"/>
    </row>
    <row r="9220" spans="1:11" x14ac:dyDescent="0.25">
      <c r="A9220" s="148"/>
      <c r="B9220" s="148"/>
      <c r="C9220" s="148"/>
      <c r="D9220" s="148"/>
      <c r="E9220" s="141"/>
      <c r="F9220" s="141"/>
      <c r="G9220" s="141"/>
      <c r="H9220" s="141"/>
      <c r="I9220" s="141"/>
      <c r="J9220" s="141"/>
      <c r="K9220" s="141"/>
    </row>
    <row r="9221" spans="1:11" x14ac:dyDescent="0.25">
      <c r="A9221" s="148"/>
      <c r="B9221" s="148"/>
      <c r="C9221" s="148"/>
      <c r="D9221" s="148"/>
      <c r="E9221" s="141"/>
      <c r="F9221" s="141"/>
      <c r="G9221" s="141"/>
      <c r="H9221" s="141"/>
      <c r="I9221" s="141"/>
      <c r="J9221" s="141"/>
      <c r="K9221" s="141"/>
    </row>
    <row r="9222" spans="1:11" x14ac:dyDescent="0.25">
      <c r="A9222" s="148"/>
      <c r="B9222" s="148"/>
      <c r="C9222" s="148"/>
      <c r="D9222" s="148"/>
      <c r="E9222" s="141"/>
      <c r="F9222" s="141"/>
      <c r="G9222" s="141"/>
      <c r="H9222" s="141"/>
      <c r="I9222" s="141"/>
      <c r="J9222" s="141"/>
      <c r="K9222" s="141"/>
    </row>
    <row r="9223" spans="1:11" x14ac:dyDescent="0.25">
      <c r="A9223" s="148"/>
      <c r="B9223" s="148"/>
      <c r="C9223" s="148"/>
      <c r="D9223" s="148"/>
      <c r="E9223" s="141"/>
      <c r="F9223" s="141"/>
      <c r="G9223" s="141"/>
      <c r="H9223" s="141"/>
      <c r="I9223" s="141"/>
      <c r="J9223" s="141"/>
      <c r="K9223" s="141"/>
    </row>
    <row r="9224" spans="1:11" x14ac:dyDescent="0.25">
      <c r="A9224" s="148"/>
      <c r="B9224" s="148"/>
      <c r="C9224" s="148"/>
      <c r="D9224" s="148"/>
      <c r="E9224" s="141"/>
      <c r="F9224" s="141"/>
      <c r="G9224" s="141"/>
      <c r="H9224" s="141"/>
      <c r="I9224" s="141"/>
      <c r="J9224" s="141"/>
      <c r="K9224" s="141"/>
    </row>
    <row r="9225" spans="1:11" x14ac:dyDescent="0.25">
      <c r="A9225" s="148"/>
      <c r="B9225" s="148"/>
      <c r="C9225" s="148"/>
      <c r="D9225" s="148"/>
      <c r="E9225" s="141"/>
      <c r="F9225" s="141"/>
      <c r="G9225" s="141"/>
      <c r="H9225" s="141"/>
      <c r="I9225" s="141"/>
      <c r="J9225" s="141"/>
      <c r="K9225" s="141"/>
    </row>
    <row r="9226" spans="1:11" x14ac:dyDescent="0.25">
      <c r="A9226" s="148"/>
      <c r="B9226" s="148"/>
      <c r="C9226" s="148"/>
      <c r="D9226" s="148"/>
      <c r="E9226" s="141"/>
      <c r="F9226" s="141"/>
      <c r="G9226" s="141"/>
      <c r="H9226" s="141"/>
      <c r="I9226" s="141"/>
      <c r="J9226" s="141"/>
      <c r="K9226" s="141"/>
    </row>
    <row r="9227" spans="1:11" x14ac:dyDescent="0.25">
      <c r="A9227" s="148"/>
      <c r="B9227" s="148"/>
      <c r="C9227" s="148"/>
      <c r="D9227" s="148"/>
      <c r="E9227" s="141"/>
      <c r="F9227" s="141"/>
      <c r="G9227" s="141"/>
      <c r="H9227" s="141"/>
      <c r="I9227" s="141"/>
      <c r="J9227" s="141"/>
      <c r="K9227" s="141"/>
    </row>
    <row r="9228" spans="1:11" x14ac:dyDescent="0.25">
      <c r="A9228" s="148"/>
      <c r="B9228" s="148"/>
      <c r="C9228" s="148"/>
      <c r="D9228" s="148"/>
      <c r="E9228" s="141"/>
      <c r="F9228" s="141"/>
      <c r="G9228" s="141"/>
      <c r="H9228" s="141"/>
      <c r="I9228" s="141"/>
      <c r="J9228" s="141"/>
      <c r="K9228" s="141"/>
    </row>
    <row r="9229" spans="1:11" x14ac:dyDescent="0.25">
      <c r="A9229" s="148"/>
      <c r="B9229" s="148"/>
      <c r="C9229" s="148"/>
      <c r="D9229" s="148"/>
      <c r="E9229" s="141"/>
      <c r="F9229" s="141"/>
      <c r="G9229" s="141"/>
      <c r="H9229" s="141"/>
      <c r="I9229" s="141"/>
      <c r="J9229" s="141"/>
      <c r="K9229" s="141"/>
    </row>
    <row r="9230" spans="1:11" x14ac:dyDescent="0.25">
      <c r="A9230" s="148"/>
      <c r="B9230" s="148"/>
      <c r="C9230" s="148"/>
      <c r="D9230" s="148"/>
      <c r="E9230" s="141"/>
      <c r="F9230" s="141"/>
      <c r="G9230" s="141"/>
      <c r="H9230" s="141"/>
      <c r="I9230" s="141"/>
      <c r="J9230" s="141"/>
      <c r="K9230" s="141"/>
    </row>
    <row r="9231" spans="1:11" x14ac:dyDescent="0.25">
      <c r="A9231" s="148"/>
      <c r="B9231" s="148"/>
      <c r="C9231" s="148"/>
      <c r="D9231" s="148"/>
      <c r="E9231" s="141"/>
      <c r="F9231" s="141"/>
      <c r="G9231" s="141"/>
      <c r="H9231" s="141"/>
      <c r="I9231" s="141"/>
      <c r="J9231" s="141"/>
      <c r="K9231" s="141"/>
    </row>
    <row r="9232" spans="1:11" x14ac:dyDescent="0.25">
      <c r="A9232" s="148"/>
      <c r="B9232" s="148"/>
      <c r="C9232" s="148"/>
      <c r="D9232" s="148"/>
      <c r="E9232" s="141"/>
      <c r="F9232" s="141"/>
      <c r="G9232" s="141"/>
      <c r="H9232" s="141"/>
      <c r="I9232" s="141"/>
      <c r="J9232" s="141"/>
      <c r="K9232" s="141"/>
    </row>
    <row r="9233" spans="1:11" x14ac:dyDescent="0.25">
      <c r="A9233" s="148"/>
      <c r="B9233" s="148"/>
      <c r="C9233" s="148"/>
      <c r="D9233" s="148"/>
      <c r="E9233" s="141"/>
      <c r="F9233" s="141"/>
      <c r="G9233" s="141"/>
      <c r="H9233" s="141"/>
      <c r="I9233" s="141"/>
      <c r="J9233" s="141"/>
      <c r="K9233" s="141"/>
    </row>
    <row r="9234" spans="1:11" x14ac:dyDescent="0.25">
      <c r="A9234" s="148"/>
      <c r="B9234" s="148"/>
      <c r="C9234" s="148"/>
      <c r="D9234" s="148"/>
      <c r="E9234" s="141"/>
      <c r="F9234" s="141"/>
      <c r="G9234" s="141"/>
      <c r="H9234" s="141"/>
      <c r="I9234" s="141"/>
      <c r="J9234" s="141"/>
      <c r="K9234" s="141"/>
    </row>
    <row r="9235" spans="1:11" x14ac:dyDescent="0.25">
      <c r="A9235" s="148"/>
      <c r="B9235" s="148"/>
      <c r="C9235" s="148"/>
      <c r="D9235" s="148"/>
      <c r="E9235" s="141"/>
      <c r="F9235" s="141"/>
      <c r="G9235" s="141"/>
      <c r="H9235" s="141"/>
      <c r="I9235" s="141"/>
      <c r="J9235" s="141"/>
      <c r="K9235" s="141"/>
    </row>
    <row r="9236" spans="1:11" x14ac:dyDescent="0.25">
      <c r="A9236" s="148"/>
      <c r="B9236" s="148"/>
      <c r="C9236" s="148"/>
      <c r="D9236" s="148"/>
      <c r="E9236" s="141"/>
      <c r="F9236" s="141"/>
      <c r="G9236" s="141"/>
      <c r="H9236" s="141"/>
      <c r="I9236" s="141"/>
      <c r="J9236" s="141"/>
      <c r="K9236" s="141"/>
    </row>
    <row r="9237" spans="1:11" x14ac:dyDescent="0.25">
      <c r="A9237" s="148"/>
      <c r="B9237" s="148"/>
      <c r="C9237" s="148"/>
      <c r="D9237" s="148"/>
      <c r="E9237" s="141"/>
      <c r="F9237" s="141"/>
      <c r="G9237" s="141"/>
      <c r="H9237" s="141"/>
      <c r="I9237" s="141"/>
      <c r="J9237" s="141"/>
      <c r="K9237" s="141"/>
    </row>
    <row r="9238" spans="1:11" x14ac:dyDescent="0.25">
      <c r="A9238" s="148"/>
      <c r="B9238" s="148"/>
      <c r="C9238" s="148"/>
      <c r="D9238" s="148"/>
      <c r="E9238" s="141"/>
      <c r="F9238" s="141"/>
      <c r="G9238" s="141"/>
      <c r="H9238" s="141"/>
      <c r="I9238" s="141"/>
      <c r="J9238" s="141"/>
      <c r="K9238" s="141"/>
    </row>
    <row r="9239" spans="1:11" x14ac:dyDescent="0.25">
      <c r="A9239" s="148"/>
      <c r="B9239" s="148"/>
      <c r="C9239" s="148"/>
      <c r="D9239" s="148"/>
      <c r="E9239" s="141"/>
      <c r="F9239" s="141"/>
      <c r="G9239" s="141"/>
      <c r="H9239" s="141"/>
      <c r="I9239" s="141"/>
      <c r="J9239" s="141"/>
      <c r="K9239" s="141"/>
    </row>
    <row r="9240" spans="1:11" x14ac:dyDescent="0.25">
      <c r="A9240" s="148"/>
      <c r="B9240" s="148"/>
      <c r="C9240" s="148"/>
      <c r="D9240" s="148"/>
      <c r="E9240" s="141"/>
      <c r="F9240" s="141"/>
      <c r="G9240" s="141"/>
      <c r="H9240" s="141"/>
      <c r="I9240" s="141"/>
      <c r="J9240" s="141"/>
      <c r="K9240" s="141"/>
    </row>
    <row r="9241" spans="1:11" x14ac:dyDescent="0.25">
      <c r="A9241" s="148"/>
      <c r="B9241" s="148"/>
      <c r="C9241" s="148"/>
      <c r="D9241" s="148"/>
      <c r="E9241" s="141"/>
      <c r="F9241" s="141"/>
      <c r="G9241" s="141"/>
      <c r="H9241" s="141"/>
      <c r="I9241" s="141"/>
      <c r="J9241" s="141"/>
      <c r="K9241" s="141"/>
    </row>
    <row r="9242" spans="1:11" x14ac:dyDescent="0.25">
      <c r="A9242" s="148"/>
      <c r="B9242" s="148"/>
      <c r="C9242" s="148"/>
      <c r="D9242" s="148"/>
      <c r="E9242" s="141"/>
      <c r="F9242" s="141"/>
      <c r="G9242" s="141"/>
      <c r="H9242" s="141"/>
      <c r="I9242" s="141"/>
      <c r="J9242" s="141"/>
      <c r="K9242" s="141"/>
    </row>
    <row r="9243" spans="1:11" x14ac:dyDescent="0.25">
      <c r="A9243" s="148"/>
      <c r="B9243" s="148"/>
      <c r="C9243" s="148"/>
      <c r="D9243" s="148"/>
      <c r="E9243" s="141"/>
      <c r="F9243" s="141"/>
      <c r="G9243" s="141"/>
      <c r="H9243" s="141"/>
      <c r="I9243" s="141"/>
      <c r="J9243" s="141"/>
      <c r="K9243" s="141"/>
    </row>
    <row r="9244" spans="1:11" x14ac:dyDescent="0.25">
      <c r="A9244" s="148"/>
      <c r="B9244" s="148"/>
      <c r="C9244" s="148"/>
      <c r="D9244" s="148"/>
      <c r="E9244" s="141"/>
      <c r="F9244" s="141"/>
      <c r="G9244" s="141"/>
      <c r="H9244" s="141"/>
      <c r="I9244" s="141"/>
      <c r="J9244" s="141"/>
      <c r="K9244" s="141"/>
    </row>
    <row r="9245" spans="1:11" x14ac:dyDescent="0.25">
      <c r="A9245" s="148"/>
      <c r="B9245" s="148"/>
      <c r="C9245" s="148"/>
      <c r="D9245" s="148"/>
      <c r="E9245" s="141"/>
      <c r="F9245" s="141"/>
      <c r="G9245" s="141"/>
      <c r="H9245" s="141"/>
      <c r="I9245" s="141"/>
      <c r="J9245" s="141"/>
      <c r="K9245" s="141"/>
    </row>
    <row r="9246" spans="1:11" x14ac:dyDescent="0.25">
      <c r="A9246" s="148"/>
      <c r="B9246" s="148"/>
      <c r="C9246" s="148"/>
      <c r="D9246" s="148"/>
      <c r="E9246" s="141"/>
      <c r="F9246" s="141"/>
      <c r="G9246" s="141"/>
      <c r="H9246" s="141"/>
      <c r="I9246" s="141"/>
      <c r="J9246" s="141"/>
      <c r="K9246" s="141"/>
    </row>
    <row r="9247" spans="1:11" x14ac:dyDescent="0.25">
      <c r="A9247" s="148"/>
      <c r="B9247" s="148"/>
      <c r="C9247" s="148"/>
      <c r="D9247" s="148"/>
      <c r="E9247" s="141"/>
      <c r="F9247" s="141"/>
      <c r="G9247" s="141"/>
      <c r="H9247" s="141"/>
      <c r="I9247" s="141"/>
      <c r="J9247" s="141"/>
      <c r="K9247" s="141"/>
    </row>
    <row r="9248" spans="1:11" x14ac:dyDescent="0.25">
      <c r="A9248" s="148"/>
      <c r="B9248" s="148"/>
      <c r="C9248" s="148"/>
      <c r="D9248" s="148"/>
      <c r="E9248" s="141"/>
      <c r="F9248" s="141"/>
      <c r="G9248" s="141"/>
      <c r="H9248" s="141"/>
      <c r="I9248" s="141"/>
      <c r="J9248" s="141"/>
      <c r="K9248" s="141"/>
    </row>
    <row r="9249" spans="1:11" x14ac:dyDescent="0.25">
      <c r="A9249" s="148"/>
      <c r="B9249" s="148"/>
      <c r="C9249" s="148"/>
      <c r="D9249" s="148"/>
      <c r="E9249" s="141"/>
      <c r="F9249" s="141"/>
      <c r="G9249" s="141"/>
      <c r="H9249" s="141"/>
      <c r="I9249" s="141"/>
      <c r="J9249" s="141"/>
      <c r="K9249" s="141"/>
    </row>
    <row r="9250" spans="1:11" x14ac:dyDescent="0.25">
      <c r="A9250" s="148"/>
      <c r="B9250" s="148"/>
      <c r="C9250" s="148"/>
      <c r="D9250" s="148"/>
      <c r="E9250" s="141"/>
      <c r="F9250" s="141"/>
      <c r="G9250" s="141"/>
      <c r="H9250" s="141"/>
      <c r="I9250" s="141"/>
      <c r="J9250" s="141"/>
      <c r="K9250" s="141"/>
    </row>
    <row r="9251" spans="1:11" x14ac:dyDescent="0.25">
      <c r="A9251" s="148"/>
      <c r="B9251" s="148"/>
      <c r="C9251" s="148"/>
      <c r="D9251" s="148"/>
      <c r="E9251" s="141"/>
      <c r="F9251" s="141"/>
      <c r="G9251" s="141"/>
      <c r="H9251" s="141"/>
      <c r="I9251" s="141"/>
      <c r="J9251" s="141"/>
      <c r="K9251" s="141"/>
    </row>
    <row r="9252" spans="1:11" x14ac:dyDescent="0.25">
      <c r="A9252" s="148"/>
      <c r="B9252" s="148"/>
      <c r="C9252" s="148"/>
      <c r="D9252" s="148"/>
      <c r="E9252" s="141"/>
      <c r="F9252" s="141"/>
      <c r="G9252" s="141"/>
      <c r="H9252" s="141"/>
      <c r="I9252" s="141"/>
      <c r="J9252" s="141"/>
      <c r="K9252" s="141"/>
    </row>
    <row r="9253" spans="1:11" x14ac:dyDescent="0.25">
      <c r="A9253" s="148"/>
      <c r="B9253" s="148"/>
      <c r="C9253" s="148"/>
      <c r="D9253" s="148"/>
      <c r="E9253" s="141"/>
      <c r="F9253" s="141"/>
      <c r="G9253" s="141"/>
      <c r="H9253" s="141"/>
      <c r="I9253" s="141"/>
      <c r="J9253" s="141"/>
      <c r="K9253" s="141"/>
    </row>
    <row r="9254" spans="1:11" x14ac:dyDescent="0.25">
      <c r="A9254" s="148"/>
      <c r="B9254" s="148"/>
      <c r="C9254" s="148"/>
      <c r="D9254" s="148"/>
      <c r="E9254" s="141"/>
      <c r="F9254" s="141"/>
      <c r="G9254" s="141"/>
      <c r="H9254" s="141"/>
      <c r="I9254" s="141"/>
      <c r="J9254" s="141"/>
      <c r="K9254" s="141"/>
    </row>
    <row r="9255" spans="1:11" x14ac:dyDescent="0.25">
      <c r="A9255" s="148"/>
      <c r="B9255" s="148"/>
      <c r="C9255" s="148"/>
      <c r="D9255" s="148"/>
      <c r="E9255" s="141"/>
      <c r="F9255" s="141"/>
      <c r="G9255" s="141"/>
      <c r="H9255" s="141"/>
      <c r="I9255" s="141"/>
      <c r="J9255" s="141"/>
      <c r="K9255" s="141"/>
    </row>
    <row r="9256" spans="1:11" x14ac:dyDescent="0.25">
      <c r="A9256" s="148"/>
      <c r="B9256" s="148"/>
      <c r="C9256" s="148"/>
      <c r="D9256" s="148"/>
      <c r="E9256" s="141"/>
      <c r="F9256" s="141"/>
      <c r="G9256" s="141"/>
      <c r="H9256" s="141"/>
      <c r="I9256" s="141"/>
      <c r="J9256" s="141"/>
      <c r="K9256" s="141"/>
    </row>
    <row r="9257" spans="1:11" x14ac:dyDescent="0.25">
      <c r="A9257" s="148"/>
      <c r="B9257" s="148"/>
      <c r="C9257" s="148"/>
      <c r="D9257" s="148"/>
      <c r="E9257" s="141"/>
      <c r="F9257" s="141"/>
      <c r="G9257" s="141"/>
      <c r="H9257" s="141"/>
      <c r="I9257" s="141"/>
      <c r="J9257" s="141"/>
      <c r="K9257" s="141"/>
    </row>
    <row r="9258" spans="1:11" x14ac:dyDescent="0.25">
      <c r="A9258" s="148"/>
      <c r="B9258" s="148"/>
      <c r="C9258" s="148"/>
      <c r="D9258" s="148"/>
      <c r="E9258" s="141"/>
      <c r="F9258" s="141"/>
      <c r="G9258" s="141"/>
      <c r="H9258" s="141"/>
      <c r="I9258" s="141"/>
      <c r="J9258" s="141"/>
      <c r="K9258" s="141"/>
    </row>
    <row r="9259" spans="1:11" x14ac:dyDescent="0.25">
      <c r="A9259" s="148"/>
      <c r="B9259" s="148"/>
      <c r="C9259" s="148"/>
      <c r="D9259" s="148"/>
      <c r="E9259" s="141"/>
      <c r="F9259" s="141"/>
      <c r="G9259" s="141"/>
      <c r="H9259" s="141"/>
      <c r="I9259" s="141"/>
      <c r="J9259" s="141"/>
      <c r="K9259" s="141"/>
    </row>
    <row r="9260" spans="1:11" x14ac:dyDescent="0.25">
      <c r="A9260" s="148"/>
      <c r="B9260" s="148"/>
      <c r="C9260" s="148"/>
      <c r="D9260" s="148"/>
      <c r="E9260" s="141"/>
      <c r="F9260" s="141"/>
      <c r="G9260" s="141"/>
      <c r="H9260" s="141"/>
      <c r="I9260" s="141"/>
      <c r="J9260" s="141"/>
      <c r="K9260" s="141"/>
    </row>
    <row r="9261" spans="1:11" x14ac:dyDescent="0.25">
      <c r="A9261" s="148"/>
      <c r="B9261" s="148"/>
      <c r="C9261" s="148"/>
      <c r="D9261" s="148"/>
      <c r="E9261" s="141"/>
      <c r="F9261" s="141"/>
      <c r="G9261" s="141"/>
      <c r="H9261" s="141"/>
      <c r="I9261" s="141"/>
      <c r="J9261" s="141"/>
      <c r="K9261" s="141"/>
    </row>
    <row r="9262" spans="1:11" x14ac:dyDescent="0.25">
      <c r="A9262" s="148"/>
      <c r="B9262" s="148"/>
      <c r="C9262" s="148"/>
      <c r="D9262" s="148"/>
      <c r="E9262" s="141"/>
      <c r="F9262" s="141"/>
      <c r="G9262" s="141"/>
      <c r="H9262" s="141"/>
      <c r="I9262" s="141"/>
      <c r="J9262" s="141"/>
      <c r="K9262" s="141"/>
    </row>
    <row r="9263" spans="1:11" x14ac:dyDescent="0.25">
      <c r="A9263" s="148"/>
      <c r="B9263" s="148"/>
      <c r="C9263" s="148"/>
      <c r="D9263" s="148"/>
      <c r="E9263" s="141"/>
      <c r="F9263" s="141"/>
      <c r="G9263" s="141"/>
      <c r="H9263" s="141"/>
      <c r="I9263" s="141"/>
      <c r="J9263" s="141"/>
      <c r="K9263" s="141"/>
    </row>
    <row r="9264" spans="1:11" x14ac:dyDescent="0.25">
      <c r="A9264" s="148"/>
      <c r="B9264" s="148"/>
      <c r="C9264" s="148"/>
      <c r="D9264" s="148"/>
      <c r="E9264" s="141"/>
      <c r="F9264" s="141"/>
      <c r="G9264" s="141"/>
      <c r="H9264" s="141"/>
      <c r="I9264" s="141"/>
      <c r="J9264" s="141"/>
      <c r="K9264" s="141"/>
    </row>
    <row r="9265" spans="1:11" x14ac:dyDescent="0.25">
      <c r="A9265" s="148"/>
      <c r="B9265" s="148"/>
      <c r="C9265" s="148"/>
      <c r="D9265" s="148"/>
      <c r="E9265" s="141"/>
      <c r="F9265" s="141"/>
      <c r="G9265" s="141"/>
      <c r="H9265" s="141"/>
      <c r="I9265" s="141"/>
      <c r="J9265" s="141"/>
      <c r="K9265" s="141"/>
    </row>
    <row r="9266" spans="1:11" x14ac:dyDescent="0.25">
      <c r="A9266" s="148"/>
      <c r="B9266" s="148"/>
      <c r="C9266" s="148"/>
      <c r="D9266" s="148"/>
      <c r="E9266" s="141"/>
      <c r="F9266" s="141"/>
      <c r="G9266" s="141"/>
      <c r="H9266" s="141"/>
      <c r="I9266" s="141"/>
      <c r="J9266" s="141"/>
      <c r="K9266" s="141"/>
    </row>
    <row r="9267" spans="1:11" x14ac:dyDescent="0.25">
      <c r="A9267" s="148"/>
      <c r="B9267" s="148"/>
      <c r="C9267" s="148"/>
      <c r="D9267" s="148"/>
      <c r="E9267" s="141"/>
      <c r="F9267" s="141"/>
      <c r="G9267" s="141"/>
      <c r="H9267" s="141"/>
      <c r="I9267" s="141"/>
      <c r="J9267" s="141"/>
      <c r="K9267" s="141"/>
    </row>
    <row r="9268" spans="1:11" x14ac:dyDescent="0.25">
      <c r="A9268" s="148"/>
      <c r="B9268" s="148"/>
      <c r="C9268" s="148"/>
      <c r="D9268" s="148"/>
      <c r="E9268" s="141"/>
      <c r="F9268" s="141"/>
      <c r="G9268" s="141"/>
      <c r="H9268" s="141"/>
      <c r="I9268" s="141"/>
      <c r="J9268" s="141"/>
      <c r="K9268" s="141"/>
    </row>
    <row r="9269" spans="1:11" x14ac:dyDescent="0.25">
      <c r="A9269" s="148"/>
      <c r="B9269" s="148"/>
      <c r="C9269" s="148"/>
      <c r="D9269" s="148"/>
      <c r="E9269" s="141"/>
      <c r="F9269" s="141"/>
      <c r="G9269" s="141"/>
      <c r="H9269" s="141"/>
      <c r="I9269" s="141"/>
      <c r="J9269" s="141"/>
      <c r="K9269" s="141"/>
    </row>
    <row r="9270" spans="1:11" x14ac:dyDescent="0.25">
      <c r="A9270" s="148"/>
      <c r="B9270" s="148"/>
      <c r="C9270" s="148"/>
      <c r="D9270" s="148"/>
      <c r="E9270" s="141"/>
      <c r="F9270" s="141"/>
      <c r="G9270" s="141"/>
      <c r="H9270" s="141"/>
      <c r="I9270" s="141"/>
      <c r="J9270" s="141"/>
      <c r="K9270" s="141"/>
    </row>
    <row r="9271" spans="1:11" x14ac:dyDescent="0.25">
      <c r="A9271" s="148"/>
      <c r="B9271" s="148"/>
      <c r="C9271" s="148"/>
      <c r="D9271" s="148"/>
      <c r="E9271" s="141"/>
      <c r="F9271" s="141"/>
      <c r="G9271" s="141"/>
      <c r="H9271" s="141"/>
      <c r="I9271" s="141"/>
      <c r="J9271" s="141"/>
      <c r="K9271" s="141"/>
    </row>
    <row r="9272" spans="1:11" x14ac:dyDescent="0.25">
      <c r="A9272" s="148"/>
      <c r="B9272" s="148"/>
      <c r="C9272" s="148"/>
      <c r="D9272" s="148"/>
      <c r="E9272" s="141"/>
      <c r="F9272" s="141"/>
      <c r="G9272" s="141"/>
      <c r="H9272" s="141"/>
      <c r="I9272" s="141"/>
      <c r="J9272" s="141"/>
      <c r="K9272" s="141"/>
    </row>
    <row r="9273" spans="1:11" x14ac:dyDescent="0.25">
      <c r="A9273" s="148"/>
      <c r="B9273" s="148"/>
      <c r="C9273" s="148"/>
      <c r="D9273" s="148"/>
      <c r="E9273" s="141"/>
      <c r="F9273" s="141"/>
      <c r="G9273" s="141"/>
      <c r="H9273" s="141"/>
      <c r="I9273" s="141"/>
      <c r="J9273" s="141"/>
      <c r="K9273" s="141"/>
    </row>
    <row r="9274" spans="1:11" x14ac:dyDescent="0.25">
      <c r="A9274" s="148"/>
      <c r="B9274" s="148"/>
      <c r="C9274" s="148"/>
      <c r="D9274" s="148"/>
      <c r="E9274" s="141"/>
      <c r="F9274" s="141"/>
      <c r="G9274" s="141"/>
      <c r="H9274" s="141"/>
      <c r="I9274" s="141"/>
      <c r="J9274" s="141"/>
      <c r="K9274" s="141"/>
    </row>
    <row r="9275" spans="1:11" x14ac:dyDescent="0.25">
      <c r="A9275" s="148"/>
      <c r="B9275" s="148"/>
      <c r="C9275" s="148"/>
      <c r="D9275" s="148"/>
      <c r="E9275" s="141"/>
      <c r="F9275" s="141"/>
      <c r="G9275" s="141"/>
      <c r="H9275" s="141"/>
      <c r="I9275" s="141"/>
      <c r="J9275" s="141"/>
      <c r="K9275" s="141"/>
    </row>
    <row r="9276" spans="1:11" x14ac:dyDescent="0.25">
      <c r="A9276" s="148"/>
      <c r="B9276" s="148"/>
      <c r="C9276" s="148"/>
      <c r="D9276" s="148"/>
      <c r="E9276" s="141"/>
      <c r="F9276" s="141"/>
      <c r="G9276" s="141"/>
      <c r="H9276" s="141"/>
      <c r="I9276" s="141"/>
      <c r="J9276" s="141"/>
      <c r="K9276" s="141"/>
    </row>
    <row r="9277" spans="1:11" x14ac:dyDescent="0.25">
      <c r="A9277" s="148"/>
      <c r="B9277" s="148"/>
      <c r="C9277" s="148"/>
      <c r="D9277" s="148"/>
      <c r="E9277" s="141"/>
      <c r="F9277" s="141"/>
      <c r="G9277" s="141"/>
      <c r="H9277" s="141"/>
      <c r="I9277" s="141"/>
      <c r="J9277" s="141"/>
      <c r="K9277" s="141"/>
    </row>
    <row r="9278" spans="1:11" x14ac:dyDescent="0.25">
      <c r="A9278" s="148"/>
      <c r="B9278" s="148"/>
      <c r="C9278" s="148"/>
      <c r="D9278" s="148"/>
      <c r="E9278" s="141"/>
      <c r="F9278" s="141"/>
      <c r="G9278" s="141"/>
      <c r="H9278" s="141"/>
      <c r="I9278" s="141"/>
      <c r="J9278" s="141"/>
      <c r="K9278" s="141"/>
    </row>
    <row r="9279" spans="1:11" x14ac:dyDescent="0.25">
      <c r="A9279" s="148"/>
      <c r="B9279" s="148"/>
      <c r="C9279" s="148"/>
      <c r="D9279" s="148"/>
      <c r="E9279" s="141"/>
      <c r="F9279" s="141"/>
      <c r="G9279" s="141"/>
      <c r="H9279" s="141"/>
      <c r="I9279" s="141"/>
      <c r="J9279" s="141"/>
      <c r="K9279" s="141"/>
    </row>
    <row r="9280" spans="1:11" x14ac:dyDescent="0.25">
      <c r="A9280" s="148"/>
      <c r="B9280" s="148"/>
      <c r="C9280" s="148"/>
      <c r="D9280" s="148"/>
      <c r="E9280" s="141"/>
      <c r="F9280" s="141"/>
      <c r="G9280" s="141"/>
      <c r="H9280" s="141"/>
      <c r="I9280" s="141"/>
      <c r="J9280" s="141"/>
      <c r="K9280" s="141"/>
    </row>
    <row r="9281" spans="1:11" x14ac:dyDescent="0.25">
      <c r="A9281" s="148"/>
      <c r="B9281" s="148"/>
      <c r="C9281" s="148"/>
      <c r="D9281" s="148"/>
      <c r="E9281" s="141"/>
      <c r="F9281" s="141"/>
      <c r="G9281" s="141"/>
      <c r="H9281" s="141"/>
      <c r="I9281" s="141"/>
      <c r="J9281" s="141"/>
      <c r="K9281" s="141"/>
    </row>
    <row r="9282" spans="1:11" x14ac:dyDescent="0.25">
      <c r="A9282" s="148"/>
      <c r="B9282" s="148"/>
      <c r="C9282" s="148"/>
      <c r="D9282" s="148"/>
      <c r="E9282" s="141"/>
      <c r="F9282" s="141"/>
      <c r="G9282" s="141"/>
      <c r="H9282" s="141"/>
      <c r="I9282" s="141"/>
      <c r="J9282" s="141"/>
      <c r="K9282" s="141"/>
    </row>
    <row r="9283" spans="1:11" x14ac:dyDescent="0.25">
      <c r="A9283" s="148"/>
      <c r="B9283" s="148"/>
      <c r="C9283" s="148"/>
      <c r="D9283" s="148"/>
      <c r="E9283" s="141"/>
      <c r="F9283" s="141"/>
      <c r="G9283" s="141"/>
      <c r="H9283" s="141"/>
      <c r="I9283" s="141"/>
      <c r="J9283" s="141"/>
      <c r="K9283" s="141"/>
    </row>
    <row r="9284" spans="1:11" x14ac:dyDescent="0.25">
      <c r="A9284" s="148"/>
      <c r="B9284" s="148"/>
      <c r="C9284" s="148"/>
      <c r="D9284" s="148"/>
      <c r="E9284" s="141"/>
      <c r="F9284" s="141"/>
      <c r="G9284" s="141"/>
      <c r="H9284" s="141"/>
      <c r="I9284" s="141"/>
      <c r="J9284" s="141"/>
      <c r="K9284" s="141"/>
    </row>
    <row r="9285" spans="1:11" x14ac:dyDescent="0.25">
      <c r="A9285" s="148"/>
      <c r="B9285" s="148"/>
      <c r="C9285" s="148"/>
      <c r="D9285" s="148"/>
      <c r="E9285" s="141"/>
      <c r="F9285" s="141"/>
      <c r="G9285" s="141"/>
      <c r="H9285" s="141"/>
      <c r="I9285" s="141"/>
      <c r="J9285" s="141"/>
      <c r="K9285" s="141"/>
    </row>
    <row r="9286" spans="1:11" x14ac:dyDescent="0.25">
      <c r="A9286" s="148"/>
      <c r="B9286" s="148"/>
      <c r="C9286" s="148"/>
      <c r="D9286" s="148"/>
      <c r="E9286" s="141"/>
      <c r="F9286" s="141"/>
      <c r="G9286" s="141"/>
      <c r="H9286" s="141"/>
      <c r="I9286" s="141"/>
      <c r="J9286" s="141"/>
      <c r="K9286" s="141"/>
    </row>
    <row r="9287" spans="1:11" x14ac:dyDescent="0.25">
      <c r="A9287" s="148"/>
      <c r="B9287" s="148"/>
      <c r="C9287" s="148"/>
      <c r="D9287" s="148"/>
      <c r="E9287" s="141"/>
      <c r="F9287" s="141"/>
      <c r="G9287" s="141"/>
      <c r="H9287" s="141"/>
      <c r="I9287" s="141"/>
      <c r="J9287" s="141"/>
      <c r="K9287" s="141"/>
    </row>
    <row r="9288" spans="1:11" x14ac:dyDescent="0.25">
      <c r="A9288" s="148"/>
      <c r="B9288" s="148"/>
      <c r="C9288" s="148"/>
      <c r="D9288" s="148"/>
      <c r="E9288" s="141"/>
      <c r="F9288" s="141"/>
      <c r="G9288" s="141"/>
      <c r="H9288" s="141"/>
      <c r="I9288" s="141"/>
      <c r="J9288" s="141"/>
      <c r="K9288" s="141"/>
    </row>
    <row r="9289" spans="1:11" x14ac:dyDescent="0.25">
      <c r="A9289" s="148"/>
      <c r="B9289" s="148"/>
      <c r="C9289" s="148"/>
      <c r="D9289" s="148"/>
      <c r="E9289" s="141"/>
      <c r="F9289" s="141"/>
      <c r="G9289" s="141"/>
      <c r="H9289" s="141"/>
      <c r="I9289" s="141"/>
      <c r="J9289" s="141"/>
      <c r="K9289" s="141"/>
    </row>
    <row r="9290" spans="1:11" x14ac:dyDescent="0.25">
      <c r="A9290" s="148"/>
      <c r="B9290" s="148"/>
      <c r="C9290" s="148"/>
      <c r="D9290" s="148"/>
      <c r="E9290" s="141"/>
      <c r="F9290" s="141"/>
      <c r="G9290" s="141"/>
      <c r="H9290" s="141"/>
      <c r="I9290" s="141"/>
      <c r="J9290" s="141"/>
      <c r="K9290" s="141"/>
    </row>
    <row r="9291" spans="1:11" x14ac:dyDescent="0.25">
      <c r="A9291" s="148"/>
      <c r="B9291" s="148"/>
      <c r="C9291" s="148"/>
      <c r="D9291" s="148"/>
      <c r="E9291" s="141"/>
      <c r="F9291" s="141"/>
      <c r="G9291" s="141"/>
      <c r="H9291" s="141"/>
      <c r="I9291" s="141"/>
      <c r="J9291" s="141"/>
      <c r="K9291" s="141"/>
    </row>
    <row r="9292" spans="1:11" x14ac:dyDescent="0.25">
      <c r="A9292" s="148"/>
      <c r="B9292" s="148"/>
      <c r="C9292" s="148"/>
      <c r="D9292" s="148"/>
      <c r="E9292" s="141"/>
      <c r="F9292" s="141"/>
      <c r="G9292" s="141"/>
      <c r="H9292" s="141"/>
      <c r="I9292" s="141"/>
      <c r="J9292" s="141"/>
      <c r="K9292" s="141"/>
    </row>
    <row r="9293" spans="1:11" x14ac:dyDescent="0.25">
      <c r="A9293" s="148"/>
      <c r="B9293" s="148"/>
      <c r="C9293" s="148"/>
      <c r="D9293" s="148"/>
      <c r="E9293" s="141"/>
      <c r="F9293" s="141"/>
      <c r="G9293" s="141"/>
      <c r="H9293" s="141"/>
      <c r="I9293" s="141"/>
      <c r="J9293" s="141"/>
      <c r="K9293" s="141"/>
    </row>
    <row r="9294" spans="1:11" x14ac:dyDescent="0.25">
      <c r="A9294" s="148"/>
      <c r="B9294" s="148"/>
      <c r="C9294" s="148"/>
      <c r="D9294" s="148"/>
      <c r="E9294" s="141"/>
      <c r="F9294" s="141"/>
      <c r="G9294" s="141"/>
      <c r="H9294" s="141"/>
      <c r="I9294" s="141"/>
      <c r="J9294" s="141"/>
      <c r="K9294" s="141"/>
    </row>
    <row r="9295" spans="1:11" x14ac:dyDescent="0.25">
      <c r="A9295" s="148"/>
      <c r="B9295" s="148"/>
      <c r="C9295" s="148"/>
      <c r="D9295" s="148"/>
      <c r="E9295" s="141"/>
      <c r="F9295" s="141"/>
      <c r="G9295" s="141"/>
      <c r="H9295" s="141"/>
      <c r="I9295" s="141"/>
      <c r="J9295" s="141"/>
      <c r="K9295" s="141"/>
    </row>
    <row r="9296" spans="1:11" x14ac:dyDescent="0.25">
      <c r="A9296" s="148"/>
      <c r="B9296" s="148"/>
      <c r="C9296" s="148"/>
      <c r="D9296" s="148"/>
      <c r="E9296" s="141"/>
      <c r="F9296" s="141"/>
      <c r="G9296" s="141"/>
      <c r="H9296" s="141"/>
      <c r="I9296" s="141"/>
      <c r="J9296" s="141"/>
      <c r="K9296" s="141"/>
    </row>
    <row r="9297" spans="1:11" x14ac:dyDescent="0.25">
      <c r="A9297" s="148"/>
      <c r="B9297" s="148"/>
      <c r="C9297" s="148"/>
      <c r="D9297" s="148"/>
      <c r="E9297" s="141"/>
      <c r="F9297" s="141"/>
      <c r="G9297" s="141"/>
      <c r="H9297" s="141"/>
      <c r="I9297" s="141"/>
      <c r="J9297" s="141"/>
      <c r="K9297" s="141"/>
    </row>
    <row r="9298" spans="1:11" x14ac:dyDescent="0.25">
      <c r="A9298" s="148"/>
      <c r="B9298" s="148"/>
      <c r="C9298" s="148"/>
      <c r="D9298" s="148"/>
      <c r="E9298" s="141"/>
      <c r="F9298" s="141"/>
      <c r="G9298" s="141"/>
      <c r="H9298" s="141"/>
      <c r="I9298" s="141"/>
      <c r="J9298" s="141"/>
      <c r="K9298" s="141"/>
    </row>
    <row r="9299" spans="1:11" x14ac:dyDescent="0.25">
      <c r="A9299" s="148"/>
      <c r="B9299" s="148"/>
      <c r="C9299" s="148"/>
      <c r="D9299" s="148"/>
      <c r="E9299" s="141"/>
      <c r="F9299" s="141"/>
      <c r="G9299" s="141"/>
      <c r="H9299" s="141"/>
      <c r="I9299" s="141"/>
      <c r="J9299" s="141"/>
      <c r="K9299" s="141"/>
    </row>
    <row r="9300" spans="1:11" x14ac:dyDescent="0.25">
      <c r="A9300" s="148"/>
      <c r="B9300" s="148"/>
      <c r="C9300" s="148"/>
      <c r="D9300" s="148"/>
      <c r="E9300" s="141"/>
      <c r="F9300" s="141"/>
      <c r="G9300" s="141"/>
      <c r="H9300" s="141"/>
      <c r="I9300" s="141"/>
      <c r="J9300" s="141"/>
      <c r="K9300" s="141"/>
    </row>
    <row r="9301" spans="1:11" x14ac:dyDescent="0.25">
      <c r="A9301" s="148"/>
      <c r="B9301" s="148"/>
      <c r="C9301" s="148"/>
      <c r="D9301" s="148"/>
      <c r="E9301" s="141"/>
      <c r="F9301" s="141"/>
      <c r="G9301" s="141"/>
      <c r="H9301" s="141"/>
      <c r="I9301" s="141"/>
      <c r="J9301" s="141"/>
      <c r="K9301" s="141"/>
    </row>
    <row r="9302" spans="1:11" x14ac:dyDescent="0.25">
      <c r="A9302" s="148"/>
      <c r="B9302" s="148"/>
      <c r="C9302" s="148"/>
      <c r="D9302" s="148"/>
      <c r="E9302" s="141"/>
      <c r="F9302" s="141"/>
      <c r="G9302" s="141"/>
      <c r="H9302" s="141"/>
      <c r="I9302" s="141"/>
      <c r="J9302" s="141"/>
      <c r="K9302" s="141"/>
    </row>
    <row r="9303" spans="1:11" x14ac:dyDescent="0.25">
      <c r="A9303" s="148"/>
      <c r="B9303" s="148"/>
      <c r="C9303" s="148"/>
      <c r="D9303" s="148"/>
      <c r="E9303" s="141"/>
      <c r="F9303" s="141"/>
      <c r="G9303" s="141"/>
      <c r="H9303" s="141"/>
      <c r="I9303" s="141"/>
      <c r="J9303" s="141"/>
      <c r="K9303" s="141"/>
    </row>
    <row r="9304" spans="1:11" x14ac:dyDescent="0.25">
      <c r="A9304" s="148"/>
      <c r="B9304" s="148"/>
      <c r="C9304" s="148"/>
      <c r="D9304" s="148"/>
      <c r="E9304" s="141"/>
      <c r="F9304" s="141"/>
      <c r="G9304" s="141"/>
      <c r="H9304" s="141"/>
      <c r="I9304" s="141"/>
      <c r="J9304" s="141"/>
      <c r="K9304" s="141"/>
    </row>
    <row r="9305" spans="1:11" x14ac:dyDescent="0.25">
      <c r="A9305" s="148"/>
      <c r="B9305" s="148"/>
      <c r="C9305" s="148"/>
      <c r="D9305" s="148"/>
      <c r="E9305" s="141"/>
      <c r="F9305" s="141"/>
      <c r="G9305" s="141"/>
      <c r="H9305" s="141"/>
      <c r="I9305" s="141"/>
      <c r="J9305" s="141"/>
      <c r="K9305" s="141"/>
    </row>
    <row r="9306" spans="1:11" x14ac:dyDescent="0.25">
      <c r="A9306" s="148"/>
      <c r="B9306" s="148"/>
      <c r="C9306" s="148"/>
      <c r="D9306" s="148"/>
      <c r="E9306" s="141"/>
      <c r="F9306" s="141"/>
      <c r="G9306" s="141"/>
      <c r="H9306" s="141"/>
      <c r="I9306" s="141"/>
      <c r="J9306" s="141"/>
      <c r="K9306" s="141"/>
    </row>
    <row r="9307" spans="1:11" x14ac:dyDescent="0.25">
      <c r="A9307" s="148"/>
      <c r="B9307" s="148"/>
      <c r="C9307" s="148"/>
      <c r="D9307" s="148"/>
      <c r="E9307" s="141"/>
      <c r="F9307" s="141"/>
      <c r="G9307" s="141"/>
      <c r="H9307" s="141"/>
      <c r="I9307" s="141"/>
      <c r="J9307" s="141"/>
      <c r="K9307" s="141"/>
    </row>
    <row r="9308" spans="1:11" x14ac:dyDescent="0.25">
      <c r="A9308" s="148"/>
      <c r="B9308" s="148"/>
      <c r="C9308" s="148"/>
      <c r="D9308" s="148"/>
      <c r="E9308" s="141"/>
      <c r="F9308" s="141"/>
      <c r="G9308" s="141"/>
      <c r="H9308" s="141"/>
      <c r="I9308" s="141"/>
      <c r="J9308" s="141"/>
      <c r="K9308" s="141"/>
    </row>
    <row r="9309" spans="1:11" x14ac:dyDescent="0.25">
      <c r="A9309" s="148"/>
      <c r="B9309" s="148"/>
      <c r="C9309" s="148"/>
      <c r="D9309" s="148"/>
      <c r="E9309" s="141"/>
      <c r="F9309" s="141"/>
      <c r="G9309" s="141"/>
      <c r="H9309" s="141"/>
      <c r="I9309" s="141"/>
      <c r="J9309" s="141"/>
      <c r="K9309" s="141"/>
    </row>
    <row r="9310" spans="1:11" x14ac:dyDescent="0.25">
      <c r="A9310" s="148"/>
      <c r="B9310" s="148"/>
      <c r="C9310" s="148"/>
      <c r="D9310" s="148"/>
      <c r="E9310" s="141"/>
      <c r="F9310" s="141"/>
      <c r="G9310" s="141"/>
      <c r="H9310" s="141"/>
      <c r="I9310" s="141"/>
      <c r="J9310" s="141"/>
      <c r="K9310" s="141"/>
    </row>
    <row r="9311" spans="1:11" x14ac:dyDescent="0.25">
      <c r="A9311" s="148"/>
      <c r="B9311" s="148"/>
      <c r="C9311" s="148"/>
      <c r="D9311" s="148"/>
      <c r="E9311" s="141"/>
      <c r="F9311" s="141"/>
      <c r="G9311" s="141"/>
      <c r="H9311" s="141"/>
      <c r="I9311" s="141"/>
      <c r="J9311" s="141"/>
      <c r="K9311" s="141"/>
    </row>
    <row r="9312" spans="1:11" x14ac:dyDescent="0.25">
      <c r="A9312" s="148"/>
      <c r="B9312" s="148"/>
      <c r="C9312" s="148"/>
      <c r="D9312" s="148"/>
      <c r="E9312" s="141"/>
      <c r="F9312" s="141"/>
      <c r="G9312" s="141"/>
      <c r="H9312" s="141"/>
      <c r="I9312" s="141"/>
      <c r="J9312" s="141"/>
      <c r="K9312" s="141"/>
    </row>
    <row r="9313" spans="1:11" x14ac:dyDescent="0.25">
      <c r="A9313" s="148"/>
      <c r="B9313" s="148"/>
      <c r="C9313" s="148"/>
      <c r="D9313" s="148"/>
      <c r="E9313" s="141"/>
      <c r="F9313" s="141"/>
      <c r="G9313" s="141"/>
      <c r="H9313" s="141"/>
      <c r="I9313" s="141"/>
      <c r="J9313" s="141"/>
      <c r="K9313" s="141"/>
    </row>
    <row r="9314" spans="1:11" x14ac:dyDescent="0.25">
      <c r="A9314" s="148"/>
      <c r="B9314" s="148"/>
      <c r="C9314" s="148"/>
      <c r="D9314" s="148"/>
      <c r="E9314" s="141"/>
      <c r="F9314" s="141"/>
      <c r="G9314" s="141"/>
      <c r="H9314" s="141"/>
      <c r="I9314" s="141"/>
      <c r="J9314" s="141"/>
      <c r="K9314" s="141"/>
    </row>
    <row r="9315" spans="1:11" x14ac:dyDescent="0.25">
      <c r="A9315" s="148"/>
      <c r="B9315" s="148"/>
      <c r="C9315" s="148"/>
      <c r="D9315" s="148"/>
      <c r="E9315" s="141"/>
      <c r="F9315" s="141"/>
      <c r="G9315" s="141"/>
      <c r="H9315" s="141"/>
      <c r="I9315" s="141"/>
      <c r="J9315" s="141"/>
      <c r="K9315" s="141"/>
    </row>
    <row r="9316" spans="1:11" x14ac:dyDescent="0.25">
      <c r="A9316" s="148"/>
      <c r="B9316" s="148"/>
      <c r="C9316" s="148"/>
      <c r="D9316" s="148"/>
      <c r="E9316" s="141"/>
      <c r="F9316" s="141"/>
      <c r="G9316" s="141"/>
      <c r="H9316" s="141"/>
      <c r="I9316" s="141"/>
      <c r="J9316" s="141"/>
      <c r="K9316" s="141"/>
    </row>
    <row r="9317" spans="1:11" x14ac:dyDescent="0.25">
      <c r="A9317" s="148"/>
      <c r="B9317" s="148"/>
      <c r="C9317" s="148"/>
      <c r="D9317" s="148"/>
      <c r="E9317" s="141"/>
      <c r="F9317" s="141"/>
      <c r="G9317" s="141"/>
      <c r="H9317" s="141"/>
      <c r="I9317" s="141"/>
      <c r="J9317" s="141"/>
      <c r="K9317" s="141"/>
    </row>
    <row r="9318" spans="1:11" x14ac:dyDescent="0.25">
      <c r="A9318" s="148"/>
      <c r="B9318" s="148"/>
      <c r="C9318" s="148"/>
      <c r="D9318" s="148"/>
      <c r="E9318" s="141"/>
      <c r="F9318" s="141"/>
      <c r="G9318" s="141"/>
      <c r="H9318" s="141"/>
      <c r="I9318" s="141"/>
      <c r="J9318" s="141"/>
      <c r="K9318" s="141"/>
    </row>
    <row r="9319" spans="1:11" x14ac:dyDescent="0.25">
      <c r="A9319" s="148"/>
      <c r="B9319" s="148"/>
      <c r="C9319" s="148"/>
      <c r="D9319" s="148"/>
      <c r="E9319" s="141"/>
      <c r="F9319" s="141"/>
      <c r="G9319" s="141"/>
      <c r="H9319" s="141"/>
      <c r="I9319" s="141"/>
      <c r="J9319" s="141"/>
      <c r="K9319" s="141"/>
    </row>
    <row r="9320" spans="1:11" x14ac:dyDescent="0.25">
      <c r="A9320" s="148"/>
      <c r="B9320" s="148"/>
      <c r="C9320" s="148"/>
      <c r="D9320" s="148"/>
      <c r="E9320" s="141"/>
      <c r="F9320" s="141"/>
      <c r="G9320" s="141"/>
      <c r="H9320" s="141"/>
      <c r="I9320" s="141"/>
      <c r="J9320" s="141"/>
      <c r="K9320" s="141"/>
    </row>
    <row r="9321" spans="1:11" x14ac:dyDescent="0.25">
      <c r="A9321" s="148"/>
      <c r="B9321" s="148"/>
      <c r="C9321" s="148"/>
      <c r="D9321" s="148"/>
      <c r="E9321" s="141"/>
      <c r="F9321" s="141"/>
      <c r="G9321" s="141"/>
      <c r="H9321" s="141"/>
      <c r="I9321" s="141"/>
      <c r="J9321" s="141"/>
      <c r="K9321" s="141"/>
    </row>
    <row r="9322" spans="1:11" x14ac:dyDescent="0.25">
      <c r="A9322" s="148"/>
      <c r="B9322" s="148"/>
      <c r="C9322" s="148"/>
      <c r="D9322" s="148"/>
      <c r="E9322" s="141"/>
      <c r="F9322" s="141"/>
      <c r="G9322" s="141"/>
      <c r="H9322" s="141"/>
      <c r="I9322" s="141"/>
      <c r="J9322" s="141"/>
      <c r="K9322" s="141"/>
    </row>
    <row r="9323" spans="1:11" x14ac:dyDescent="0.25">
      <c r="A9323" s="148"/>
      <c r="B9323" s="148"/>
      <c r="C9323" s="148"/>
      <c r="D9323" s="148"/>
      <c r="E9323" s="141"/>
      <c r="F9323" s="141"/>
      <c r="G9323" s="141"/>
      <c r="H9323" s="141"/>
      <c r="I9323" s="141"/>
      <c r="J9323" s="141"/>
      <c r="K9323" s="141"/>
    </row>
    <row r="9324" spans="1:11" x14ac:dyDescent="0.25">
      <c r="A9324" s="148"/>
      <c r="B9324" s="148"/>
      <c r="C9324" s="148"/>
      <c r="D9324" s="148"/>
      <c r="E9324" s="141"/>
      <c r="F9324" s="141"/>
      <c r="G9324" s="141"/>
      <c r="H9324" s="141"/>
      <c r="I9324" s="141"/>
      <c r="J9324" s="141"/>
      <c r="K9324" s="141"/>
    </row>
    <row r="9325" spans="1:11" x14ac:dyDescent="0.25">
      <c r="A9325" s="148"/>
      <c r="B9325" s="148"/>
      <c r="C9325" s="148"/>
      <c r="D9325" s="148"/>
      <c r="E9325" s="141"/>
      <c r="F9325" s="141"/>
      <c r="G9325" s="141"/>
      <c r="H9325" s="141"/>
      <c r="I9325" s="141"/>
      <c r="J9325" s="141"/>
      <c r="K9325" s="141"/>
    </row>
    <row r="9326" spans="1:11" x14ac:dyDescent="0.25">
      <c r="A9326" s="148"/>
      <c r="B9326" s="148"/>
      <c r="C9326" s="148"/>
      <c r="D9326" s="148"/>
      <c r="E9326" s="141"/>
      <c r="F9326" s="141"/>
      <c r="G9326" s="141"/>
      <c r="H9326" s="141"/>
      <c r="I9326" s="141"/>
      <c r="J9326" s="141"/>
      <c r="K9326" s="141"/>
    </row>
    <row r="9327" spans="1:11" x14ac:dyDescent="0.25">
      <c r="A9327" s="148"/>
      <c r="B9327" s="148"/>
      <c r="C9327" s="148"/>
      <c r="D9327" s="148"/>
      <c r="E9327" s="141"/>
      <c r="F9327" s="141"/>
      <c r="G9327" s="141"/>
      <c r="H9327" s="141"/>
      <c r="I9327" s="141"/>
      <c r="J9327" s="141"/>
      <c r="K9327" s="141"/>
    </row>
    <row r="9328" spans="1:11" x14ac:dyDescent="0.25">
      <c r="A9328" s="148"/>
      <c r="B9328" s="148"/>
      <c r="C9328" s="148"/>
      <c r="D9328" s="148"/>
      <c r="E9328" s="141"/>
      <c r="F9328" s="141"/>
      <c r="G9328" s="141"/>
      <c r="H9328" s="141"/>
      <c r="I9328" s="141"/>
      <c r="J9328" s="141"/>
      <c r="K9328" s="141"/>
    </row>
    <row r="9329" spans="1:11" x14ac:dyDescent="0.25">
      <c r="A9329" s="148"/>
      <c r="B9329" s="148"/>
      <c r="C9329" s="148"/>
      <c r="D9329" s="148"/>
      <c r="E9329" s="141"/>
      <c r="F9329" s="141"/>
      <c r="G9329" s="141"/>
      <c r="H9329" s="141"/>
      <c r="I9329" s="141"/>
      <c r="J9329" s="141"/>
      <c r="K9329" s="141"/>
    </row>
    <row r="9330" spans="1:11" x14ac:dyDescent="0.25">
      <c r="A9330" s="148"/>
      <c r="B9330" s="148"/>
      <c r="C9330" s="148"/>
      <c r="D9330" s="148"/>
      <c r="E9330" s="141"/>
      <c r="F9330" s="141"/>
      <c r="G9330" s="141"/>
      <c r="H9330" s="141"/>
      <c r="I9330" s="141"/>
      <c r="J9330" s="141"/>
      <c r="K9330" s="141"/>
    </row>
    <row r="9331" spans="1:11" x14ac:dyDescent="0.25">
      <c r="A9331" s="148"/>
      <c r="B9331" s="148"/>
      <c r="C9331" s="148"/>
      <c r="D9331" s="148"/>
      <c r="E9331" s="141"/>
      <c r="F9331" s="141"/>
      <c r="G9331" s="141"/>
      <c r="H9331" s="141"/>
      <c r="I9331" s="141"/>
      <c r="J9331" s="141"/>
      <c r="K9331" s="141"/>
    </row>
    <row r="9332" spans="1:11" x14ac:dyDescent="0.25">
      <c r="A9332" s="148"/>
      <c r="B9332" s="148"/>
      <c r="C9332" s="148"/>
      <c r="D9332" s="148"/>
      <c r="E9332" s="141"/>
      <c r="F9332" s="141"/>
      <c r="G9332" s="141"/>
      <c r="H9332" s="141"/>
      <c r="I9332" s="141"/>
      <c r="J9332" s="141"/>
      <c r="K9332" s="141"/>
    </row>
    <row r="9333" spans="1:11" x14ac:dyDescent="0.25">
      <c r="A9333" s="148"/>
      <c r="B9333" s="148"/>
      <c r="C9333" s="148"/>
      <c r="D9333" s="148"/>
      <c r="E9333" s="141"/>
      <c r="F9333" s="141"/>
      <c r="G9333" s="141"/>
      <c r="H9333" s="141"/>
      <c r="I9333" s="141"/>
      <c r="J9333" s="141"/>
      <c r="K9333" s="141"/>
    </row>
    <row r="9334" spans="1:11" x14ac:dyDescent="0.25">
      <c r="A9334" s="148"/>
      <c r="B9334" s="148"/>
      <c r="C9334" s="148"/>
      <c r="D9334" s="148"/>
      <c r="E9334" s="141"/>
      <c r="F9334" s="141"/>
      <c r="G9334" s="141"/>
      <c r="H9334" s="141"/>
      <c r="I9334" s="141"/>
      <c r="J9334" s="141"/>
      <c r="K9334" s="141"/>
    </row>
    <row r="9335" spans="1:11" x14ac:dyDescent="0.25">
      <c r="A9335" s="148"/>
      <c r="B9335" s="148"/>
      <c r="C9335" s="148"/>
      <c r="D9335" s="148"/>
      <c r="E9335" s="141"/>
      <c r="F9335" s="141"/>
      <c r="G9335" s="141"/>
      <c r="H9335" s="141"/>
      <c r="I9335" s="141"/>
      <c r="J9335" s="141"/>
      <c r="K9335" s="141"/>
    </row>
    <row r="9336" spans="1:11" x14ac:dyDescent="0.25">
      <c r="A9336" s="148"/>
      <c r="B9336" s="148"/>
      <c r="C9336" s="148"/>
      <c r="D9336" s="148"/>
      <c r="E9336" s="141"/>
      <c r="F9336" s="141"/>
      <c r="G9336" s="141"/>
      <c r="H9336" s="141"/>
      <c r="I9336" s="141"/>
      <c r="J9336" s="141"/>
      <c r="K9336" s="141"/>
    </row>
    <row r="9337" spans="1:11" x14ac:dyDescent="0.25">
      <c r="A9337" s="148"/>
      <c r="B9337" s="148"/>
      <c r="C9337" s="148"/>
      <c r="D9337" s="148"/>
      <c r="E9337" s="141"/>
      <c r="F9337" s="141"/>
      <c r="G9337" s="141"/>
      <c r="H9337" s="141"/>
      <c r="I9337" s="141"/>
      <c r="J9337" s="141"/>
      <c r="K9337" s="141"/>
    </row>
    <row r="9338" spans="1:11" x14ac:dyDescent="0.25">
      <c r="A9338" s="148"/>
      <c r="B9338" s="148"/>
      <c r="C9338" s="148"/>
      <c r="D9338" s="148"/>
      <c r="E9338" s="141"/>
      <c r="F9338" s="141"/>
      <c r="G9338" s="141"/>
      <c r="H9338" s="141"/>
      <c r="I9338" s="141"/>
      <c r="J9338" s="141"/>
      <c r="K9338" s="141"/>
    </row>
    <row r="9339" spans="1:11" x14ac:dyDescent="0.25">
      <c r="A9339" s="148"/>
      <c r="B9339" s="148"/>
      <c r="C9339" s="148"/>
      <c r="D9339" s="148"/>
      <c r="E9339" s="141"/>
      <c r="F9339" s="141"/>
      <c r="G9339" s="141"/>
      <c r="H9339" s="141"/>
      <c r="I9339" s="141"/>
      <c r="J9339" s="141"/>
      <c r="K9339" s="141"/>
    </row>
    <row r="9340" spans="1:11" x14ac:dyDescent="0.25">
      <c r="A9340" s="148"/>
      <c r="B9340" s="148"/>
      <c r="C9340" s="148"/>
      <c r="D9340" s="148"/>
      <c r="E9340" s="141"/>
      <c r="F9340" s="141"/>
      <c r="G9340" s="141"/>
      <c r="H9340" s="141"/>
      <c r="I9340" s="141"/>
      <c r="J9340" s="141"/>
      <c r="K9340" s="141"/>
    </row>
    <row r="9341" spans="1:11" x14ac:dyDescent="0.25">
      <c r="A9341" s="148"/>
      <c r="B9341" s="148"/>
      <c r="C9341" s="148"/>
      <c r="D9341" s="148"/>
      <c r="E9341" s="141"/>
      <c r="F9341" s="141"/>
      <c r="G9341" s="141"/>
      <c r="H9341" s="141"/>
      <c r="I9341" s="141"/>
      <c r="J9341" s="141"/>
      <c r="K9341" s="141"/>
    </row>
    <row r="9342" spans="1:11" x14ac:dyDescent="0.25">
      <c r="A9342" s="148"/>
      <c r="B9342" s="148"/>
      <c r="C9342" s="148"/>
      <c r="D9342" s="148"/>
      <c r="E9342" s="141"/>
      <c r="F9342" s="141"/>
      <c r="G9342" s="141"/>
      <c r="H9342" s="141"/>
      <c r="I9342" s="141"/>
      <c r="J9342" s="141"/>
      <c r="K9342" s="141"/>
    </row>
    <row r="9343" spans="1:11" x14ac:dyDescent="0.25">
      <c r="A9343" s="148"/>
      <c r="B9343" s="148"/>
      <c r="C9343" s="148"/>
      <c r="D9343" s="148"/>
      <c r="E9343" s="141"/>
      <c r="F9343" s="141"/>
      <c r="G9343" s="141"/>
      <c r="H9343" s="141"/>
      <c r="I9343" s="141"/>
      <c r="J9343" s="141"/>
      <c r="K9343" s="141"/>
    </row>
    <row r="9344" spans="1:11" x14ac:dyDescent="0.25">
      <c r="A9344" s="148"/>
      <c r="B9344" s="148"/>
      <c r="C9344" s="148"/>
      <c r="D9344" s="148"/>
      <c r="E9344" s="141"/>
      <c r="F9344" s="141"/>
      <c r="G9344" s="141"/>
      <c r="H9344" s="141"/>
      <c r="I9344" s="141"/>
      <c r="J9344" s="141"/>
      <c r="K9344" s="141"/>
    </row>
    <row r="9345" spans="1:11" x14ac:dyDescent="0.25">
      <c r="A9345" s="148"/>
      <c r="B9345" s="148"/>
      <c r="C9345" s="148"/>
      <c r="D9345" s="148"/>
      <c r="E9345" s="141"/>
      <c r="F9345" s="141"/>
      <c r="G9345" s="141"/>
      <c r="H9345" s="141"/>
      <c r="I9345" s="141"/>
      <c r="J9345" s="141"/>
      <c r="K9345" s="141"/>
    </row>
    <row r="9346" spans="1:11" x14ac:dyDescent="0.25">
      <c r="A9346" s="148"/>
      <c r="B9346" s="148"/>
      <c r="C9346" s="148"/>
      <c r="D9346" s="148"/>
      <c r="E9346" s="141"/>
      <c r="F9346" s="141"/>
      <c r="G9346" s="141"/>
      <c r="H9346" s="141"/>
      <c r="I9346" s="141"/>
      <c r="J9346" s="141"/>
      <c r="K9346" s="141"/>
    </row>
    <row r="9347" spans="1:11" x14ac:dyDescent="0.25">
      <c r="A9347" s="148"/>
      <c r="B9347" s="148"/>
      <c r="C9347" s="148"/>
      <c r="D9347" s="148"/>
      <c r="E9347" s="141"/>
      <c r="F9347" s="141"/>
      <c r="G9347" s="141"/>
      <c r="H9347" s="141"/>
      <c r="I9347" s="141"/>
      <c r="J9347" s="141"/>
      <c r="K9347" s="141"/>
    </row>
    <row r="9348" spans="1:11" x14ac:dyDescent="0.25">
      <c r="A9348" s="148"/>
      <c r="B9348" s="148"/>
      <c r="C9348" s="148"/>
      <c r="D9348" s="148"/>
      <c r="E9348" s="141"/>
      <c r="F9348" s="141"/>
      <c r="G9348" s="141"/>
      <c r="H9348" s="141"/>
      <c r="I9348" s="141"/>
      <c r="J9348" s="141"/>
      <c r="K9348" s="141"/>
    </row>
    <row r="9349" spans="1:11" x14ac:dyDescent="0.25">
      <c r="A9349" s="148"/>
      <c r="B9349" s="148"/>
      <c r="C9349" s="148"/>
      <c r="D9349" s="148"/>
      <c r="E9349" s="141"/>
      <c r="F9349" s="141"/>
      <c r="G9349" s="141"/>
      <c r="H9349" s="141"/>
      <c r="I9349" s="141"/>
      <c r="J9349" s="141"/>
      <c r="K9349" s="141"/>
    </row>
    <row r="9350" spans="1:11" x14ac:dyDescent="0.25">
      <c r="A9350" s="148"/>
      <c r="B9350" s="148"/>
      <c r="C9350" s="148"/>
      <c r="D9350" s="148"/>
      <c r="E9350" s="141"/>
      <c r="F9350" s="141"/>
      <c r="G9350" s="141"/>
      <c r="H9350" s="141"/>
      <c r="I9350" s="141"/>
      <c r="J9350" s="141"/>
      <c r="K9350" s="141"/>
    </row>
    <row r="9351" spans="1:11" x14ac:dyDescent="0.25">
      <c r="A9351" s="148"/>
      <c r="B9351" s="148"/>
      <c r="C9351" s="148"/>
      <c r="D9351" s="148"/>
      <c r="E9351" s="141"/>
      <c r="F9351" s="141"/>
      <c r="G9351" s="141"/>
      <c r="H9351" s="141"/>
      <c r="I9351" s="141"/>
      <c r="J9351" s="141"/>
      <c r="K9351" s="141"/>
    </row>
    <row r="9352" spans="1:11" x14ac:dyDescent="0.25">
      <c r="A9352" s="148"/>
      <c r="B9352" s="148"/>
      <c r="C9352" s="148"/>
      <c r="D9352" s="148"/>
      <c r="E9352" s="141"/>
      <c r="F9352" s="141"/>
      <c r="G9352" s="141"/>
      <c r="H9352" s="141"/>
      <c r="I9352" s="141"/>
      <c r="J9352" s="141"/>
      <c r="K9352" s="141"/>
    </row>
    <row r="9353" spans="1:11" x14ac:dyDescent="0.25">
      <c r="A9353" s="148"/>
      <c r="B9353" s="148"/>
      <c r="C9353" s="148"/>
      <c r="D9353" s="148"/>
      <c r="E9353" s="141"/>
      <c r="F9353" s="141"/>
      <c r="G9353" s="141"/>
      <c r="H9353" s="141"/>
      <c r="I9353" s="141"/>
      <c r="J9353" s="141"/>
      <c r="K9353" s="141"/>
    </row>
    <row r="9354" spans="1:11" x14ac:dyDescent="0.25">
      <c r="A9354" s="148"/>
      <c r="B9354" s="148"/>
      <c r="C9354" s="148"/>
      <c r="D9354" s="148"/>
      <c r="E9354" s="141"/>
      <c r="F9354" s="141"/>
      <c r="G9354" s="141"/>
      <c r="H9354" s="141"/>
      <c r="I9354" s="141"/>
      <c r="J9354" s="141"/>
      <c r="K9354" s="141"/>
    </row>
    <row r="9355" spans="1:11" x14ac:dyDescent="0.25">
      <c r="A9355" s="148"/>
      <c r="B9355" s="148"/>
      <c r="C9355" s="148"/>
      <c r="D9355" s="148"/>
      <c r="E9355" s="141"/>
      <c r="F9355" s="141"/>
      <c r="G9355" s="141"/>
      <c r="H9355" s="141"/>
      <c r="I9355" s="141"/>
      <c r="J9355" s="141"/>
      <c r="K9355" s="141"/>
    </row>
    <row r="9356" spans="1:11" x14ac:dyDescent="0.25">
      <c r="A9356" s="148"/>
      <c r="B9356" s="148"/>
      <c r="C9356" s="148"/>
      <c r="D9356" s="148"/>
      <c r="E9356" s="141"/>
      <c r="F9356" s="141"/>
      <c r="G9356" s="141"/>
      <c r="H9356" s="141"/>
      <c r="I9356" s="141"/>
      <c r="J9356" s="141"/>
      <c r="K9356" s="141"/>
    </row>
    <row r="9357" spans="1:11" x14ac:dyDescent="0.25">
      <c r="A9357" s="148"/>
      <c r="B9357" s="148"/>
      <c r="C9357" s="148"/>
      <c r="D9357" s="148"/>
      <c r="E9357" s="141"/>
      <c r="F9357" s="141"/>
      <c r="G9357" s="141"/>
      <c r="H9357" s="141"/>
      <c r="I9357" s="141"/>
      <c r="J9357" s="141"/>
      <c r="K9357" s="141"/>
    </row>
    <row r="9358" spans="1:11" x14ac:dyDescent="0.25">
      <c r="A9358" s="148"/>
      <c r="B9358" s="148"/>
      <c r="C9358" s="148"/>
      <c r="D9358" s="148"/>
      <c r="E9358" s="141"/>
      <c r="F9358" s="141"/>
      <c r="G9358" s="141"/>
      <c r="H9358" s="141"/>
      <c r="I9358" s="141"/>
      <c r="J9358" s="141"/>
      <c r="K9358" s="141"/>
    </row>
    <row r="9359" spans="1:11" x14ac:dyDescent="0.25">
      <c r="A9359" s="148"/>
      <c r="B9359" s="148"/>
      <c r="C9359" s="148"/>
      <c r="D9359" s="148"/>
      <c r="E9359" s="141"/>
      <c r="F9359" s="141"/>
      <c r="G9359" s="141"/>
      <c r="H9359" s="141"/>
      <c r="I9359" s="141"/>
      <c r="J9359" s="141"/>
      <c r="K9359" s="141"/>
    </row>
    <row r="9360" spans="1:11" x14ac:dyDescent="0.25">
      <c r="A9360" s="148"/>
      <c r="B9360" s="148"/>
      <c r="C9360" s="148"/>
      <c r="D9360" s="148"/>
      <c r="E9360" s="141"/>
      <c r="F9360" s="141"/>
      <c r="G9360" s="141"/>
      <c r="H9360" s="141"/>
      <c r="I9360" s="141"/>
      <c r="J9360" s="141"/>
      <c r="K9360" s="141"/>
    </row>
    <row r="9361" spans="1:11" x14ac:dyDescent="0.25">
      <c r="A9361" s="148"/>
      <c r="B9361" s="148"/>
      <c r="C9361" s="148"/>
      <c r="D9361" s="148"/>
      <c r="E9361" s="141"/>
      <c r="F9361" s="141"/>
      <c r="G9361" s="141"/>
      <c r="H9361" s="141"/>
      <c r="I9361" s="141"/>
      <c r="J9361" s="141"/>
      <c r="K9361" s="141"/>
    </row>
    <row r="9362" spans="1:11" x14ac:dyDescent="0.25">
      <c r="A9362" s="148"/>
      <c r="B9362" s="148"/>
      <c r="C9362" s="148"/>
      <c r="D9362" s="148"/>
      <c r="E9362" s="141"/>
      <c r="F9362" s="141"/>
      <c r="G9362" s="141"/>
      <c r="H9362" s="141"/>
      <c r="I9362" s="141"/>
      <c r="J9362" s="141"/>
      <c r="K9362" s="141"/>
    </row>
    <row r="9363" spans="1:11" x14ac:dyDescent="0.25">
      <c r="A9363" s="148"/>
      <c r="B9363" s="148"/>
      <c r="C9363" s="148"/>
      <c r="D9363" s="148"/>
      <c r="E9363" s="141"/>
      <c r="F9363" s="141"/>
      <c r="G9363" s="141"/>
      <c r="H9363" s="141"/>
      <c r="I9363" s="141"/>
      <c r="J9363" s="141"/>
      <c r="K9363" s="141"/>
    </row>
    <row r="9364" spans="1:11" x14ac:dyDescent="0.25">
      <c r="A9364" s="148"/>
      <c r="B9364" s="148"/>
      <c r="C9364" s="148"/>
      <c r="D9364" s="148"/>
      <c r="E9364" s="141"/>
      <c r="F9364" s="141"/>
      <c r="G9364" s="141"/>
      <c r="H9364" s="141"/>
      <c r="I9364" s="141"/>
      <c r="J9364" s="141"/>
      <c r="K9364" s="141"/>
    </row>
    <row r="9365" spans="1:11" x14ac:dyDescent="0.25">
      <c r="A9365" s="148"/>
      <c r="B9365" s="148"/>
      <c r="C9365" s="148"/>
      <c r="D9365" s="148"/>
      <c r="E9365" s="141"/>
      <c r="F9365" s="141"/>
      <c r="G9365" s="141"/>
      <c r="H9365" s="141"/>
      <c r="I9365" s="141"/>
      <c r="J9365" s="141"/>
      <c r="K9365" s="141"/>
    </row>
    <row r="9366" spans="1:11" x14ac:dyDescent="0.25">
      <c r="A9366" s="148"/>
      <c r="B9366" s="148"/>
      <c r="C9366" s="148"/>
      <c r="D9366" s="148"/>
      <c r="E9366" s="141"/>
      <c r="F9366" s="141"/>
      <c r="G9366" s="141"/>
      <c r="H9366" s="141"/>
      <c r="I9366" s="141"/>
      <c r="J9366" s="141"/>
      <c r="K9366" s="141"/>
    </row>
    <row r="9367" spans="1:11" x14ac:dyDescent="0.25">
      <c r="A9367" s="148"/>
      <c r="B9367" s="148"/>
      <c r="C9367" s="148"/>
      <c r="D9367" s="148"/>
      <c r="E9367" s="141"/>
      <c r="F9367" s="141"/>
      <c r="G9367" s="141"/>
      <c r="H9367" s="141"/>
      <c r="I9367" s="141"/>
      <c r="J9367" s="141"/>
      <c r="K9367" s="141"/>
    </row>
    <row r="9368" spans="1:11" x14ac:dyDescent="0.25">
      <c r="A9368" s="148"/>
      <c r="B9368" s="148"/>
      <c r="C9368" s="148"/>
      <c r="D9368" s="148"/>
      <c r="E9368" s="141"/>
      <c r="F9368" s="141"/>
      <c r="G9368" s="141"/>
      <c r="H9368" s="141"/>
      <c r="I9368" s="141"/>
      <c r="J9368" s="141"/>
      <c r="K9368" s="141"/>
    </row>
    <row r="9369" spans="1:11" x14ac:dyDescent="0.25">
      <c r="A9369" s="148"/>
      <c r="B9369" s="148"/>
      <c r="C9369" s="148"/>
      <c r="D9369" s="148"/>
      <c r="E9369" s="141"/>
      <c r="F9369" s="141"/>
      <c r="G9369" s="141"/>
      <c r="H9369" s="141"/>
      <c r="I9369" s="141"/>
      <c r="J9369" s="141"/>
      <c r="K9369" s="141"/>
    </row>
    <row r="9370" spans="1:11" x14ac:dyDescent="0.25">
      <c r="A9370" s="148"/>
      <c r="B9370" s="148"/>
      <c r="C9370" s="148"/>
      <c r="D9370" s="148"/>
      <c r="E9370" s="141"/>
      <c r="F9370" s="141"/>
      <c r="G9370" s="141"/>
      <c r="H9370" s="141"/>
      <c r="I9370" s="141"/>
      <c r="J9370" s="141"/>
      <c r="K9370" s="141"/>
    </row>
    <row r="9371" spans="1:11" x14ac:dyDescent="0.25">
      <c r="A9371" s="148"/>
      <c r="B9371" s="148"/>
      <c r="C9371" s="148"/>
      <c r="D9371" s="148"/>
      <c r="E9371" s="141"/>
      <c r="F9371" s="141"/>
      <c r="G9371" s="141"/>
      <c r="H9371" s="141"/>
      <c r="I9371" s="141"/>
      <c r="J9371" s="141"/>
      <c r="K9371" s="141"/>
    </row>
    <row r="9372" spans="1:11" x14ac:dyDescent="0.25">
      <c r="A9372" s="148"/>
      <c r="B9372" s="148"/>
      <c r="C9372" s="148"/>
      <c r="D9372" s="148"/>
      <c r="E9372" s="141"/>
      <c r="F9372" s="141"/>
      <c r="G9372" s="141"/>
      <c r="H9372" s="141"/>
      <c r="I9372" s="141"/>
      <c r="J9372" s="141"/>
      <c r="K9372" s="141"/>
    </row>
    <row r="9373" spans="1:11" x14ac:dyDescent="0.25">
      <c r="A9373" s="148"/>
      <c r="B9373" s="148"/>
      <c r="C9373" s="148"/>
      <c r="D9373" s="148"/>
      <c r="E9373" s="141"/>
      <c r="F9373" s="141"/>
      <c r="G9373" s="141"/>
      <c r="H9373" s="141"/>
      <c r="I9373" s="141"/>
      <c r="J9373" s="141"/>
      <c r="K9373" s="141"/>
    </row>
    <row r="9374" spans="1:11" x14ac:dyDescent="0.25">
      <c r="A9374" s="148"/>
      <c r="B9374" s="148"/>
      <c r="C9374" s="148"/>
      <c r="D9374" s="148"/>
      <c r="E9374" s="141"/>
      <c r="F9374" s="141"/>
      <c r="G9374" s="141"/>
      <c r="H9374" s="141"/>
      <c r="I9374" s="141"/>
      <c r="J9374" s="141"/>
      <c r="K9374" s="141"/>
    </row>
    <row r="9375" spans="1:11" x14ac:dyDescent="0.25">
      <c r="A9375" s="148"/>
      <c r="B9375" s="148"/>
      <c r="C9375" s="148"/>
      <c r="D9375" s="148"/>
      <c r="E9375" s="141"/>
      <c r="F9375" s="141"/>
      <c r="G9375" s="141"/>
      <c r="H9375" s="141"/>
      <c r="I9375" s="141"/>
      <c r="J9375" s="141"/>
      <c r="K9375" s="141"/>
    </row>
    <row r="9376" spans="1:11" x14ac:dyDescent="0.25">
      <c r="A9376" s="148"/>
      <c r="B9376" s="148"/>
      <c r="C9376" s="148"/>
      <c r="D9376" s="148"/>
      <c r="E9376" s="141"/>
      <c r="F9376" s="141"/>
      <c r="G9376" s="141"/>
      <c r="H9376" s="141"/>
      <c r="I9376" s="141"/>
      <c r="J9376" s="141"/>
      <c r="K9376" s="141"/>
    </row>
    <row r="9377" spans="1:11" x14ac:dyDescent="0.25">
      <c r="A9377" s="148"/>
      <c r="B9377" s="148"/>
      <c r="C9377" s="148"/>
      <c r="D9377" s="148"/>
      <c r="E9377" s="141"/>
      <c r="F9377" s="141"/>
      <c r="G9377" s="141"/>
      <c r="H9377" s="141"/>
      <c r="I9377" s="141"/>
      <c r="J9377" s="141"/>
      <c r="K9377" s="141"/>
    </row>
    <row r="9378" spans="1:11" x14ac:dyDescent="0.25">
      <c r="A9378" s="148"/>
      <c r="B9378" s="148"/>
      <c r="C9378" s="148"/>
      <c r="D9378" s="148"/>
      <c r="E9378" s="141"/>
      <c r="F9378" s="141"/>
      <c r="G9378" s="141"/>
      <c r="H9378" s="141"/>
      <c r="I9378" s="141"/>
      <c r="J9378" s="141"/>
      <c r="K9378" s="141"/>
    </row>
    <row r="9379" spans="1:11" x14ac:dyDescent="0.25">
      <c r="A9379" s="148"/>
      <c r="B9379" s="148"/>
      <c r="C9379" s="148"/>
      <c r="D9379" s="148"/>
      <c r="E9379" s="141"/>
      <c r="F9379" s="141"/>
      <c r="G9379" s="141"/>
      <c r="H9379" s="141"/>
      <c r="I9379" s="141"/>
      <c r="J9379" s="141"/>
      <c r="K9379" s="141"/>
    </row>
    <row r="9380" spans="1:11" x14ac:dyDescent="0.25">
      <c r="A9380" s="148"/>
      <c r="B9380" s="148"/>
      <c r="C9380" s="148"/>
      <c r="D9380" s="148"/>
      <c r="E9380" s="141"/>
      <c r="F9380" s="141"/>
      <c r="G9380" s="141"/>
      <c r="H9380" s="141"/>
      <c r="I9380" s="141"/>
      <c r="J9380" s="141"/>
      <c r="K9380" s="141"/>
    </row>
    <row r="9381" spans="1:11" x14ac:dyDescent="0.25">
      <c r="A9381" s="148"/>
      <c r="B9381" s="148"/>
      <c r="C9381" s="148"/>
      <c r="D9381" s="148"/>
      <c r="E9381" s="141"/>
      <c r="F9381" s="141"/>
      <c r="G9381" s="141"/>
      <c r="H9381" s="141"/>
      <c r="I9381" s="141"/>
      <c r="J9381" s="141"/>
      <c r="K9381" s="141"/>
    </row>
    <row r="9382" spans="1:11" x14ac:dyDescent="0.25">
      <c r="A9382" s="148"/>
      <c r="B9382" s="148"/>
      <c r="C9382" s="148"/>
      <c r="D9382" s="148"/>
      <c r="E9382" s="141"/>
      <c r="F9382" s="141"/>
      <c r="G9382" s="141"/>
      <c r="H9382" s="141"/>
      <c r="I9382" s="141"/>
      <c r="J9382" s="141"/>
      <c r="K9382" s="141"/>
    </row>
    <row r="9383" spans="1:11" x14ac:dyDescent="0.25">
      <c r="A9383" s="148"/>
      <c r="B9383" s="148"/>
      <c r="C9383" s="148"/>
      <c r="D9383" s="148"/>
      <c r="E9383" s="141"/>
      <c r="F9383" s="141"/>
      <c r="G9383" s="141"/>
      <c r="H9383" s="141"/>
      <c r="I9383" s="141"/>
      <c r="J9383" s="141"/>
      <c r="K9383" s="141"/>
    </row>
    <row r="9384" spans="1:11" x14ac:dyDescent="0.25">
      <c r="A9384" s="148"/>
      <c r="B9384" s="148"/>
      <c r="C9384" s="148"/>
      <c r="D9384" s="148"/>
      <c r="E9384" s="141"/>
      <c r="F9384" s="141"/>
      <c r="G9384" s="141"/>
      <c r="H9384" s="141"/>
      <c r="I9384" s="141"/>
      <c r="J9384" s="141"/>
      <c r="K9384" s="141"/>
    </row>
    <row r="9385" spans="1:11" x14ac:dyDescent="0.25">
      <c r="A9385" s="148"/>
      <c r="B9385" s="148"/>
      <c r="C9385" s="148"/>
      <c r="D9385" s="148"/>
      <c r="E9385" s="141"/>
      <c r="F9385" s="141"/>
      <c r="G9385" s="141"/>
      <c r="H9385" s="141"/>
      <c r="I9385" s="141"/>
      <c r="J9385" s="141"/>
      <c r="K9385" s="141"/>
    </row>
    <row r="9386" spans="1:11" x14ac:dyDescent="0.25">
      <c r="A9386" s="148"/>
      <c r="B9386" s="148"/>
      <c r="C9386" s="148"/>
      <c r="D9386" s="148"/>
      <c r="E9386" s="141"/>
      <c r="F9386" s="141"/>
      <c r="G9386" s="141"/>
      <c r="H9386" s="141"/>
      <c r="I9386" s="141"/>
      <c r="J9386" s="141"/>
      <c r="K9386" s="141"/>
    </row>
    <row r="9387" spans="1:11" x14ac:dyDescent="0.25">
      <c r="A9387" s="148"/>
      <c r="B9387" s="148"/>
      <c r="C9387" s="148"/>
      <c r="D9387" s="148"/>
      <c r="E9387" s="141"/>
      <c r="F9387" s="141"/>
      <c r="G9387" s="141"/>
      <c r="H9387" s="141"/>
      <c r="I9387" s="141"/>
      <c r="J9387" s="141"/>
      <c r="K9387" s="141"/>
    </row>
    <row r="9388" spans="1:11" x14ac:dyDescent="0.25">
      <c r="A9388" s="148"/>
      <c r="B9388" s="148"/>
      <c r="C9388" s="148"/>
      <c r="D9388" s="148"/>
      <c r="E9388" s="141"/>
      <c r="F9388" s="141"/>
      <c r="G9388" s="141"/>
      <c r="H9388" s="141"/>
      <c r="I9388" s="141"/>
      <c r="J9388" s="141"/>
      <c r="K9388" s="141"/>
    </row>
    <row r="9389" spans="1:11" x14ac:dyDescent="0.25">
      <c r="A9389" s="148"/>
      <c r="B9389" s="148"/>
      <c r="C9389" s="148"/>
      <c r="D9389" s="148"/>
      <c r="E9389" s="141"/>
      <c r="F9389" s="141"/>
      <c r="G9389" s="141"/>
      <c r="H9389" s="141"/>
      <c r="I9389" s="141"/>
      <c r="J9389" s="141"/>
      <c r="K9389" s="141"/>
    </row>
    <row r="9390" spans="1:11" x14ac:dyDescent="0.25">
      <c r="A9390" s="148"/>
      <c r="B9390" s="148"/>
      <c r="C9390" s="148"/>
      <c r="D9390" s="148"/>
      <c r="E9390" s="141"/>
      <c r="F9390" s="141"/>
      <c r="G9390" s="141"/>
      <c r="H9390" s="141"/>
      <c r="I9390" s="141"/>
      <c r="J9390" s="141"/>
      <c r="K9390" s="141"/>
    </row>
    <row r="9391" spans="1:11" x14ac:dyDescent="0.25">
      <c r="A9391" s="148"/>
      <c r="B9391" s="148"/>
      <c r="C9391" s="148"/>
      <c r="D9391" s="148"/>
      <c r="E9391" s="141"/>
      <c r="F9391" s="141"/>
      <c r="G9391" s="141"/>
      <c r="H9391" s="141"/>
      <c r="I9391" s="141"/>
      <c r="J9391" s="141"/>
      <c r="K9391" s="141"/>
    </row>
    <row r="9392" spans="1:11" x14ac:dyDescent="0.25">
      <c r="A9392" s="148"/>
      <c r="B9392" s="148"/>
      <c r="C9392" s="148"/>
      <c r="D9392" s="148"/>
      <c r="E9392" s="141"/>
      <c r="F9392" s="141"/>
      <c r="G9392" s="141"/>
      <c r="H9392" s="141"/>
      <c r="I9392" s="141"/>
      <c r="J9392" s="141"/>
      <c r="K9392" s="141"/>
    </row>
    <row r="9393" spans="1:11" x14ac:dyDescent="0.25">
      <c r="A9393" s="148"/>
      <c r="B9393" s="148"/>
      <c r="C9393" s="148"/>
      <c r="D9393" s="148"/>
      <c r="E9393" s="141"/>
      <c r="F9393" s="141"/>
      <c r="G9393" s="141"/>
      <c r="H9393" s="141"/>
      <c r="I9393" s="141"/>
      <c r="J9393" s="141"/>
      <c r="K9393" s="141"/>
    </row>
    <row r="9394" spans="1:11" x14ac:dyDescent="0.25">
      <c r="A9394" s="148"/>
      <c r="B9394" s="148"/>
      <c r="C9394" s="148"/>
      <c r="D9394" s="148"/>
      <c r="E9394" s="141"/>
      <c r="F9394" s="141"/>
      <c r="G9394" s="141"/>
      <c r="H9394" s="141"/>
      <c r="I9394" s="141"/>
      <c r="J9394" s="141"/>
      <c r="K9394" s="141"/>
    </row>
    <row r="9395" spans="1:11" x14ac:dyDescent="0.25">
      <c r="A9395" s="148"/>
      <c r="B9395" s="148"/>
      <c r="C9395" s="148"/>
      <c r="D9395" s="148"/>
      <c r="E9395" s="141"/>
      <c r="F9395" s="141"/>
      <c r="G9395" s="141"/>
      <c r="H9395" s="141"/>
      <c r="I9395" s="141"/>
      <c r="J9395" s="141"/>
      <c r="K9395" s="141"/>
    </row>
    <row r="9396" spans="1:11" x14ac:dyDescent="0.25">
      <c r="A9396" s="148"/>
      <c r="B9396" s="148"/>
      <c r="C9396" s="148"/>
      <c r="D9396" s="148"/>
      <c r="E9396" s="141"/>
      <c r="F9396" s="141"/>
      <c r="G9396" s="141"/>
      <c r="H9396" s="141"/>
      <c r="I9396" s="141"/>
      <c r="J9396" s="141"/>
      <c r="K9396" s="141"/>
    </row>
    <row r="9397" spans="1:11" x14ac:dyDescent="0.25">
      <c r="A9397" s="148"/>
      <c r="B9397" s="148"/>
      <c r="C9397" s="148"/>
      <c r="D9397" s="148"/>
      <c r="E9397" s="141"/>
      <c r="F9397" s="141"/>
      <c r="G9397" s="141"/>
      <c r="H9397" s="141"/>
      <c r="I9397" s="141"/>
      <c r="J9397" s="141"/>
      <c r="K9397" s="141"/>
    </row>
    <row r="9398" spans="1:11" x14ac:dyDescent="0.25">
      <c r="A9398" s="148"/>
      <c r="B9398" s="148"/>
      <c r="C9398" s="148"/>
      <c r="D9398" s="148"/>
      <c r="E9398" s="141"/>
      <c r="F9398" s="141"/>
      <c r="G9398" s="141"/>
      <c r="H9398" s="141"/>
      <c r="I9398" s="141"/>
      <c r="J9398" s="141"/>
      <c r="K9398" s="141"/>
    </row>
    <row r="9399" spans="1:11" x14ac:dyDescent="0.25">
      <c r="A9399" s="148"/>
      <c r="B9399" s="148"/>
      <c r="C9399" s="148"/>
      <c r="D9399" s="148"/>
      <c r="E9399" s="141"/>
      <c r="F9399" s="141"/>
      <c r="G9399" s="141"/>
      <c r="H9399" s="141"/>
      <c r="I9399" s="141"/>
      <c r="J9399" s="141"/>
      <c r="K9399" s="141"/>
    </row>
    <row r="9400" spans="1:11" x14ac:dyDescent="0.25">
      <c r="A9400" s="148"/>
      <c r="B9400" s="148"/>
      <c r="C9400" s="148"/>
      <c r="D9400" s="148"/>
      <c r="E9400" s="141"/>
      <c r="F9400" s="141"/>
      <c r="G9400" s="141"/>
      <c r="H9400" s="141"/>
      <c r="I9400" s="141"/>
      <c r="J9400" s="141"/>
      <c r="K9400" s="141"/>
    </row>
    <row r="9401" spans="1:11" x14ac:dyDescent="0.25">
      <c r="A9401" s="148"/>
      <c r="B9401" s="148"/>
      <c r="C9401" s="148"/>
      <c r="D9401" s="148"/>
      <c r="E9401" s="141"/>
      <c r="F9401" s="141"/>
      <c r="G9401" s="141"/>
      <c r="H9401" s="141"/>
      <c r="I9401" s="141"/>
      <c r="J9401" s="141"/>
      <c r="K9401" s="141"/>
    </row>
    <row r="9402" spans="1:11" x14ac:dyDescent="0.25">
      <c r="A9402" s="148"/>
      <c r="B9402" s="148"/>
      <c r="C9402" s="148"/>
      <c r="D9402" s="148"/>
      <c r="E9402" s="141"/>
      <c r="F9402" s="141"/>
      <c r="G9402" s="141"/>
      <c r="H9402" s="141"/>
      <c r="I9402" s="141"/>
      <c r="J9402" s="141"/>
      <c r="K9402" s="141"/>
    </row>
    <row r="9403" spans="1:11" x14ac:dyDescent="0.25">
      <c r="A9403" s="148"/>
      <c r="B9403" s="148"/>
      <c r="C9403" s="148"/>
      <c r="D9403" s="148"/>
      <c r="E9403" s="141"/>
      <c r="F9403" s="141"/>
      <c r="G9403" s="141"/>
      <c r="H9403" s="141"/>
      <c r="I9403" s="141"/>
      <c r="J9403" s="141"/>
      <c r="K9403" s="141"/>
    </row>
    <row r="9404" spans="1:11" x14ac:dyDescent="0.25">
      <c r="A9404" s="148"/>
      <c r="B9404" s="148"/>
      <c r="C9404" s="148"/>
      <c r="D9404" s="148"/>
      <c r="E9404" s="141"/>
      <c r="F9404" s="141"/>
      <c r="G9404" s="141"/>
      <c r="H9404" s="141"/>
      <c r="I9404" s="141"/>
      <c r="J9404" s="141"/>
      <c r="K9404" s="141"/>
    </row>
    <row r="9405" spans="1:11" x14ac:dyDescent="0.25">
      <c r="A9405" s="148"/>
      <c r="B9405" s="148"/>
      <c r="C9405" s="148"/>
      <c r="D9405" s="148"/>
      <c r="E9405" s="141"/>
      <c r="F9405" s="141"/>
      <c r="G9405" s="141"/>
      <c r="H9405" s="141"/>
      <c r="I9405" s="141"/>
      <c r="J9405" s="141"/>
      <c r="K9405" s="141"/>
    </row>
    <row r="9406" spans="1:11" x14ac:dyDescent="0.25">
      <c r="A9406" s="148"/>
      <c r="B9406" s="148"/>
      <c r="C9406" s="148"/>
      <c r="D9406" s="148"/>
      <c r="E9406" s="141"/>
      <c r="F9406" s="141"/>
      <c r="G9406" s="141"/>
      <c r="H9406" s="141"/>
      <c r="I9406" s="141"/>
      <c r="J9406" s="141"/>
      <c r="K9406" s="141"/>
    </row>
    <row r="9407" spans="1:11" x14ac:dyDescent="0.25">
      <c r="A9407" s="148"/>
      <c r="B9407" s="148"/>
      <c r="C9407" s="148"/>
      <c r="D9407" s="148"/>
      <c r="E9407" s="141"/>
      <c r="F9407" s="141"/>
      <c r="G9407" s="141"/>
      <c r="H9407" s="141"/>
      <c r="I9407" s="141"/>
      <c r="J9407" s="141"/>
      <c r="K9407" s="141"/>
    </row>
    <row r="9408" spans="1:11" x14ac:dyDescent="0.25">
      <c r="A9408" s="148"/>
      <c r="B9408" s="148"/>
      <c r="C9408" s="148"/>
      <c r="D9408" s="148"/>
      <c r="E9408" s="141"/>
      <c r="F9408" s="141"/>
      <c r="G9408" s="141"/>
      <c r="H9408" s="141"/>
      <c r="I9408" s="141"/>
      <c r="J9408" s="141"/>
      <c r="K9408" s="141"/>
    </row>
    <row r="9409" spans="1:11" x14ac:dyDescent="0.25">
      <c r="A9409" s="148"/>
      <c r="B9409" s="148"/>
      <c r="C9409" s="148"/>
      <c r="D9409" s="148"/>
      <c r="E9409" s="141"/>
      <c r="F9409" s="141"/>
      <c r="G9409" s="141"/>
      <c r="H9409" s="141"/>
      <c r="I9409" s="141"/>
      <c r="J9409" s="141"/>
      <c r="K9409" s="141"/>
    </row>
    <row r="9410" spans="1:11" x14ac:dyDescent="0.25">
      <c r="A9410" s="148"/>
      <c r="B9410" s="148"/>
      <c r="C9410" s="148"/>
      <c r="D9410" s="148"/>
      <c r="E9410" s="141"/>
      <c r="F9410" s="141"/>
      <c r="G9410" s="141"/>
      <c r="H9410" s="141"/>
      <c r="I9410" s="141"/>
      <c r="J9410" s="141"/>
      <c r="K9410" s="141"/>
    </row>
    <row r="9411" spans="1:11" x14ac:dyDescent="0.25">
      <c r="A9411" s="148"/>
      <c r="B9411" s="148"/>
      <c r="C9411" s="148"/>
      <c r="D9411" s="148"/>
      <c r="E9411" s="141"/>
      <c r="F9411" s="141"/>
      <c r="G9411" s="141"/>
      <c r="H9411" s="141"/>
      <c r="I9411" s="141"/>
      <c r="J9411" s="141"/>
      <c r="K9411" s="141"/>
    </row>
    <row r="9412" spans="1:11" x14ac:dyDescent="0.25">
      <c r="A9412" s="148"/>
      <c r="B9412" s="148"/>
      <c r="C9412" s="148"/>
      <c r="D9412" s="148"/>
      <c r="E9412" s="141"/>
      <c r="F9412" s="141"/>
      <c r="G9412" s="141"/>
      <c r="H9412" s="141"/>
      <c r="I9412" s="141"/>
      <c r="J9412" s="141"/>
      <c r="K9412" s="141"/>
    </row>
    <row r="9413" spans="1:11" x14ac:dyDescent="0.25">
      <c r="A9413" s="148"/>
      <c r="B9413" s="148"/>
      <c r="C9413" s="148"/>
      <c r="D9413" s="148"/>
      <c r="E9413" s="141"/>
      <c r="F9413" s="141"/>
      <c r="G9413" s="141"/>
      <c r="H9413" s="141"/>
      <c r="I9413" s="141"/>
      <c r="J9413" s="141"/>
      <c r="K9413" s="141"/>
    </row>
    <row r="9414" spans="1:11" x14ac:dyDescent="0.25">
      <c r="A9414" s="148"/>
      <c r="B9414" s="148"/>
      <c r="C9414" s="148"/>
      <c r="D9414" s="148"/>
      <c r="E9414" s="141"/>
      <c r="F9414" s="141"/>
      <c r="G9414" s="141"/>
      <c r="H9414" s="141"/>
      <c r="I9414" s="141"/>
      <c r="J9414" s="141"/>
      <c r="K9414" s="141"/>
    </row>
    <row r="9415" spans="1:11" x14ac:dyDescent="0.25">
      <c r="A9415" s="148"/>
      <c r="B9415" s="148"/>
      <c r="C9415" s="148"/>
      <c r="D9415" s="148"/>
      <c r="E9415" s="141"/>
      <c r="F9415" s="141"/>
      <c r="G9415" s="141"/>
      <c r="H9415" s="141"/>
      <c r="I9415" s="141"/>
      <c r="J9415" s="141"/>
      <c r="K9415" s="141"/>
    </row>
    <row r="9416" spans="1:11" x14ac:dyDescent="0.25">
      <c r="A9416" s="148"/>
      <c r="B9416" s="148"/>
      <c r="C9416" s="148"/>
      <c r="D9416" s="148"/>
      <c r="E9416" s="141"/>
      <c r="F9416" s="141"/>
      <c r="G9416" s="141"/>
      <c r="H9416" s="141"/>
      <c r="I9416" s="141"/>
      <c r="J9416" s="141"/>
      <c r="K9416" s="141"/>
    </row>
    <row r="9417" spans="1:11" x14ac:dyDescent="0.25">
      <c r="A9417" s="148"/>
      <c r="B9417" s="148"/>
      <c r="C9417" s="148"/>
      <c r="D9417" s="148"/>
      <c r="E9417" s="141"/>
      <c r="F9417" s="141"/>
      <c r="G9417" s="141"/>
      <c r="H9417" s="141"/>
      <c r="I9417" s="141"/>
      <c r="J9417" s="141"/>
      <c r="K9417" s="141"/>
    </row>
    <row r="9418" spans="1:11" x14ac:dyDescent="0.25">
      <c r="A9418" s="148"/>
      <c r="B9418" s="148"/>
      <c r="C9418" s="148"/>
      <c r="D9418" s="148"/>
      <c r="E9418" s="141"/>
      <c r="F9418" s="141"/>
      <c r="G9418" s="141"/>
      <c r="H9418" s="141"/>
      <c r="I9418" s="141"/>
      <c r="J9418" s="141"/>
      <c r="K9418" s="141"/>
    </row>
    <row r="9419" spans="1:11" x14ac:dyDescent="0.25">
      <c r="A9419" s="148"/>
      <c r="B9419" s="148"/>
      <c r="C9419" s="148"/>
      <c r="D9419" s="148"/>
      <c r="E9419" s="141"/>
      <c r="F9419" s="141"/>
      <c r="G9419" s="141"/>
      <c r="H9419" s="141"/>
      <c r="I9419" s="141"/>
      <c r="J9419" s="141"/>
      <c r="K9419" s="141"/>
    </row>
    <row r="9420" spans="1:11" x14ac:dyDescent="0.25">
      <c r="A9420" s="148"/>
      <c r="B9420" s="148"/>
      <c r="C9420" s="148"/>
      <c r="D9420" s="148"/>
      <c r="E9420" s="141"/>
      <c r="F9420" s="141"/>
      <c r="G9420" s="141"/>
      <c r="H9420" s="141"/>
      <c r="I9420" s="141"/>
      <c r="J9420" s="141"/>
      <c r="K9420" s="141"/>
    </row>
    <row r="9421" spans="1:11" x14ac:dyDescent="0.25">
      <c r="A9421" s="148"/>
      <c r="B9421" s="148"/>
      <c r="C9421" s="148"/>
      <c r="D9421" s="148"/>
      <c r="E9421" s="141"/>
      <c r="F9421" s="141"/>
      <c r="G9421" s="141"/>
      <c r="H9421" s="141"/>
      <c r="I9421" s="141"/>
      <c r="J9421" s="141"/>
      <c r="K9421" s="141"/>
    </row>
    <row r="9422" spans="1:11" x14ac:dyDescent="0.25">
      <c r="A9422" s="148"/>
      <c r="B9422" s="148"/>
      <c r="C9422" s="148"/>
      <c r="D9422" s="148"/>
      <c r="E9422" s="141"/>
      <c r="F9422" s="141"/>
      <c r="G9422" s="141"/>
      <c r="H9422" s="141"/>
      <c r="I9422" s="141"/>
      <c r="J9422" s="141"/>
      <c r="K9422" s="141"/>
    </row>
    <row r="9423" spans="1:11" x14ac:dyDescent="0.25">
      <c r="A9423" s="148"/>
      <c r="B9423" s="148"/>
      <c r="C9423" s="148"/>
      <c r="D9423" s="148"/>
      <c r="E9423" s="141"/>
      <c r="F9423" s="141"/>
      <c r="G9423" s="141"/>
      <c r="H9423" s="141"/>
      <c r="I9423" s="141"/>
      <c r="J9423" s="141"/>
      <c r="K9423" s="141"/>
    </row>
    <row r="9424" spans="1:11" x14ac:dyDescent="0.25">
      <c r="A9424" s="148"/>
      <c r="B9424" s="148"/>
      <c r="C9424" s="148"/>
      <c r="D9424" s="148"/>
      <c r="E9424" s="141"/>
      <c r="F9424" s="141"/>
      <c r="G9424" s="141"/>
      <c r="H9424" s="141"/>
      <c r="I9424" s="141"/>
      <c r="J9424" s="141"/>
      <c r="K9424" s="141"/>
    </row>
    <row r="9425" spans="1:11" x14ac:dyDescent="0.25">
      <c r="A9425" s="148"/>
      <c r="B9425" s="148"/>
      <c r="C9425" s="148"/>
      <c r="D9425" s="148"/>
      <c r="E9425" s="141"/>
      <c r="F9425" s="141"/>
      <c r="G9425" s="141"/>
      <c r="H9425" s="141"/>
      <c r="I9425" s="141"/>
      <c r="J9425" s="141"/>
      <c r="K9425" s="141"/>
    </row>
    <row r="9426" spans="1:11" x14ac:dyDescent="0.25">
      <c r="A9426" s="148"/>
      <c r="B9426" s="148"/>
      <c r="C9426" s="148"/>
      <c r="D9426" s="148"/>
      <c r="E9426" s="141"/>
      <c r="F9426" s="141"/>
      <c r="G9426" s="141"/>
      <c r="H9426" s="141"/>
      <c r="I9426" s="141"/>
      <c r="J9426" s="141"/>
      <c r="K9426" s="141"/>
    </row>
    <row r="9427" spans="1:11" x14ac:dyDescent="0.25">
      <c r="A9427" s="148"/>
      <c r="B9427" s="148"/>
      <c r="C9427" s="148"/>
      <c r="D9427" s="148"/>
      <c r="E9427" s="141"/>
      <c r="F9427" s="141"/>
      <c r="G9427" s="141"/>
      <c r="H9427" s="141"/>
      <c r="I9427" s="141"/>
      <c r="J9427" s="141"/>
      <c r="K9427" s="141"/>
    </row>
    <row r="9428" spans="1:11" x14ac:dyDescent="0.25">
      <c r="A9428" s="148"/>
      <c r="B9428" s="148"/>
      <c r="C9428" s="148"/>
      <c r="D9428" s="148"/>
      <c r="E9428" s="141"/>
      <c r="F9428" s="141"/>
      <c r="G9428" s="141"/>
      <c r="H9428" s="141"/>
      <c r="I9428" s="141"/>
      <c r="J9428" s="141"/>
      <c r="K9428" s="141"/>
    </row>
    <row r="9429" spans="1:11" x14ac:dyDescent="0.25">
      <c r="A9429" s="148"/>
      <c r="B9429" s="148"/>
      <c r="C9429" s="148"/>
      <c r="D9429" s="148"/>
      <c r="E9429" s="141"/>
      <c r="F9429" s="141"/>
      <c r="G9429" s="141"/>
      <c r="H9429" s="141"/>
      <c r="I9429" s="141"/>
      <c r="J9429" s="141"/>
      <c r="K9429" s="141"/>
    </row>
    <row r="9430" spans="1:11" x14ac:dyDescent="0.25">
      <c r="A9430" s="148"/>
      <c r="B9430" s="148"/>
      <c r="C9430" s="148"/>
      <c r="D9430" s="148"/>
      <c r="E9430" s="141"/>
      <c r="F9430" s="141"/>
      <c r="G9430" s="141"/>
      <c r="H9430" s="141"/>
      <c r="I9430" s="141"/>
      <c r="J9430" s="141"/>
      <c r="K9430" s="141"/>
    </row>
    <row r="9431" spans="1:11" x14ac:dyDescent="0.25">
      <c r="A9431" s="148"/>
      <c r="B9431" s="148"/>
      <c r="C9431" s="148"/>
      <c r="D9431" s="148"/>
      <c r="E9431" s="141"/>
      <c r="F9431" s="141"/>
      <c r="G9431" s="141"/>
      <c r="H9431" s="141"/>
      <c r="I9431" s="141"/>
      <c r="J9431" s="141"/>
      <c r="K9431" s="141"/>
    </row>
    <row r="9432" spans="1:11" x14ac:dyDescent="0.25">
      <c r="A9432" s="148"/>
      <c r="B9432" s="148"/>
      <c r="C9432" s="148"/>
      <c r="D9432" s="148"/>
      <c r="E9432" s="141"/>
      <c r="F9432" s="141"/>
      <c r="G9432" s="141"/>
      <c r="H9432" s="141"/>
      <c r="I9432" s="141"/>
      <c r="J9432" s="141"/>
      <c r="K9432" s="141"/>
    </row>
    <row r="9433" spans="1:11" x14ac:dyDescent="0.25">
      <c r="A9433" s="148"/>
      <c r="B9433" s="148"/>
      <c r="C9433" s="148"/>
      <c r="D9433" s="148"/>
      <c r="E9433" s="141"/>
      <c r="F9433" s="141"/>
      <c r="G9433" s="141"/>
      <c r="H9433" s="141"/>
      <c r="I9433" s="141"/>
      <c r="J9433" s="141"/>
      <c r="K9433" s="141"/>
    </row>
    <row r="9434" spans="1:11" x14ac:dyDescent="0.25">
      <c r="A9434" s="148"/>
      <c r="B9434" s="148"/>
      <c r="C9434" s="148"/>
      <c r="D9434" s="148"/>
      <c r="E9434" s="141"/>
      <c r="F9434" s="141"/>
      <c r="G9434" s="141"/>
      <c r="H9434" s="141"/>
      <c r="I9434" s="141"/>
      <c r="J9434" s="141"/>
      <c r="K9434" s="141"/>
    </row>
    <row r="9435" spans="1:11" x14ac:dyDescent="0.25">
      <c r="A9435" s="148"/>
      <c r="B9435" s="148"/>
      <c r="C9435" s="148"/>
      <c r="D9435" s="148"/>
      <c r="E9435" s="141"/>
      <c r="F9435" s="141"/>
      <c r="G9435" s="141"/>
      <c r="H9435" s="141"/>
      <c r="I9435" s="141"/>
      <c r="J9435" s="141"/>
      <c r="K9435" s="141"/>
    </row>
    <row r="9436" spans="1:11" x14ac:dyDescent="0.25">
      <c r="A9436" s="148"/>
      <c r="B9436" s="148"/>
      <c r="C9436" s="148"/>
      <c r="D9436" s="148"/>
      <c r="E9436" s="141"/>
      <c r="F9436" s="141"/>
      <c r="G9436" s="141"/>
      <c r="H9436" s="141"/>
      <c r="I9436" s="141"/>
      <c r="J9436" s="141"/>
      <c r="K9436" s="141"/>
    </row>
    <row r="9437" spans="1:11" x14ac:dyDescent="0.25">
      <c r="A9437" s="148"/>
      <c r="B9437" s="148"/>
      <c r="C9437" s="148"/>
      <c r="D9437" s="148"/>
      <c r="E9437" s="141"/>
      <c r="F9437" s="141"/>
      <c r="G9437" s="141"/>
      <c r="H9437" s="141"/>
      <c r="I9437" s="141"/>
      <c r="J9437" s="141"/>
      <c r="K9437" s="141"/>
    </row>
    <row r="9438" spans="1:11" x14ac:dyDescent="0.25">
      <c r="A9438" s="148"/>
      <c r="B9438" s="148"/>
      <c r="C9438" s="148"/>
      <c r="D9438" s="148"/>
      <c r="E9438" s="141"/>
      <c r="F9438" s="141"/>
      <c r="G9438" s="141"/>
      <c r="H9438" s="141"/>
      <c r="I9438" s="141"/>
      <c r="J9438" s="141"/>
      <c r="K9438" s="141"/>
    </row>
    <row r="9439" spans="1:11" x14ac:dyDescent="0.25">
      <c r="A9439" s="148"/>
      <c r="B9439" s="148"/>
      <c r="C9439" s="148"/>
      <c r="D9439" s="148"/>
      <c r="E9439" s="141"/>
      <c r="F9439" s="141"/>
      <c r="G9439" s="141"/>
      <c r="H9439" s="141"/>
      <c r="I9439" s="141"/>
      <c r="J9439" s="141"/>
      <c r="K9439" s="141"/>
    </row>
    <row r="9440" spans="1:11" x14ac:dyDescent="0.25">
      <c r="A9440" s="148"/>
      <c r="B9440" s="148"/>
      <c r="C9440" s="148"/>
      <c r="D9440" s="148"/>
      <c r="E9440" s="141"/>
      <c r="F9440" s="141"/>
      <c r="G9440" s="141"/>
      <c r="H9440" s="141"/>
      <c r="I9440" s="141"/>
      <c r="J9440" s="141"/>
      <c r="K9440" s="141"/>
    </row>
    <row r="9441" spans="1:11" x14ac:dyDescent="0.25">
      <c r="A9441" s="148"/>
      <c r="B9441" s="148"/>
      <c r="C9441" s="148"/>
      <c r="D9441" s="148"/>
      <c r="E9441" s="141"/>
      <c r="F9441" s="141"/>
      <c r="G9441" s="141"/>
      <c r="H9441" s="141"/>
      <c r="I9441" s="141"/>
      <c r="J9441" s="141"/>
      <c r="K9441" s="141"/>
    </row>
    <row r="9442" spans="1:11" x14ac:dyDescent="0.25">
      <c r="A9442" s="148"/>
      <c r="B9442" s="148"/>
      <c r="C9442" s="148"/>
      <c r="D9442" s="148"/>
      <c r="E9442" s="141"/>
      <c r="F9442" s="141"/>
      <c r="G9442" s="141"/>
      <c r="H9442" s="141"/>
      <c r="I9442" s="141"/>
      <c r="J9442" s="141"/>
      <c r="K9442" s="141"/>
    </row>
    <row r="9443" spans="1:11" x14ac:dyDescent="0.25">
      <c r="A9443" s="148"/>
      <c r="B9443" s="148"/>
      <c r="C9443" s="148"/>
      <c r="D9443" s="148"/>
      <c r="E9443" s="141"/>
      <c r="F9443" s="141"/>
      <c r="G9443" s="141"/>
      <c r="H9443" s="141"/>
      <c r="I9443" s="141"/>
      <c r="J9443" s="141"/>
      <c r="K9443" s="141"/>
    </row>
    <row r="9444" spans="1:11" x14ac:dyDescent="0.25">
      <c r="A9444" s="148"/>
      <c r="B9444" s="148"/>
      <c r="C9444" s="148"/>
      <c r="D9444" s="148"/>
      <c r="E9444" s="141"/>
      <c r="F9444" s="141"/>
      <c r="G9444" s="141"/>
      <c r="H9444" s="141"/>
      <c r="I9444" s="141"/>
      <c r="J9444" s="141"/>
      <c r="K9444" s="141"/>
    </row>
    <row r="9445" spans="1:11" x14ac:dyDescent="0.25">
      <c r="A9445" s="148"/>
      <c r="B9445" s="148"/>
      <c r="C9445" s="148"/>
      <c r="D9445" s="148"/>
      <c r="E9445" s="141"/>
      <c r="F9445" s="141"/>
      <c r="G9445" s="141"/>
      <c r="H9445" s="141"/>
      <c r="I9445" s="141"/>
      <c r="J9445" s="141"/>
      <c r="K9445" s="141"/>
    </row>
    <row r="9446" spans="1:11" x14ac:dyDescent="0.25">
      <c r="A9446" s="148"/>
      <c r="B9446" s="148"/>
      <c r="C9446" s="148"/>
      <c r="D9446" s="148"/>
      <c r="E9446" s="141"/>
      <c r="F9446" s="141"/>
      <c r="G9446" s="141"/>
      <c r="H9446" s="141"/>
      <c r="I9446" s="141"/>
      <c r="J9446" s="141"/>
      <c r="K9446" s="141"/>
    </row>
    <row r="9447" spans="1:11" x14ac:dyDescent="0.25">
      <c r="A9447" s="148"/>
      <c r="B9447" s="148"/>
      <c r="C9447" s="148"/>
      <c r="D9447" s="148"/>
      <c r="E9447" s="141"/>
      <c r="F9447" s="141"/>
      <c r="G9447" s="141"/>
      <c r="H9447" s="141"/>
      <c r="I9447" s="141"/>
      <c r="J9447" s="141"/>
      <c r="K9447" s="141"/>
    </row>
    <row r="9448" spans="1:11" x14ac:dyDescent="0.25">
      <c r="A9448" s="148"/>
      <c r="B9448" s="148"/>
      <c r="C9448" s="148"/>
      <c r="D9448" s="148"/>
      <c r="E9448" s="141"/>
      <c r="F9448" s="141"/>
      <c r="G9448" s="141"/>
      <c r="H9448" s="141"/>
      <c r="I9448" s="141"/>
      <c r="J9448" s="141"/>
      <c r="K9448" s="141"/>
    </row>
    <row r="9449" spans="1:11" x14ac:dyDescent="0.25">
      <c r="A9449" s="148"/>
      <c r="B9449" s="148"/>
      <c r="C9449" s="148"/>
      <c r="D9449" s="148"/>
      <c r="E9449" s="141"/>
      <c r="F9449" s="141"/>
      <c r="G9449" s="141"/>
      <c r="H9449" s="141"/>
      <c r="I9449" s="141"/>
      <c r="J9449" s="141"/>
      <c r="K9449" s="141"/>
    </row>
    <row r="9450" spans="1:11" x14ac:dyDescent="0.25">
      <c r="A9450" s="148"/>
      <c r="B9450" s="148"/>
      <c r="C9450" s="148"/>
      <c r="D9450" s="148"/>
      <c r="E9450" s="141"/>
      <c r="F9450" s="141"/>
      <c r="G9450" s="141"/>
      <c r="H9450" s="141"/>
      <c r="I9450" s="141"/>
      <c r="J9450" s="141"/>
      <c r="K9450" s="141"/>
    </row>
    <row r="9451" spans="1:11" x14ac:dyDescent="0.25">
      <c r="A9451" s="148"/>
      <c r="B9451" s="148"/>
      <c r="C9451" s="148"/>
      <c r="D9451" s="148"/>
      <c r="E9451" s="141"/>
      <c r="F9451" s="141"/>
      <c r="G9451" s="141"/>
      <c r="H9451" s="141"/>
      <c r="I9451" s="141"/>
      <c r="J9451" s="141"/>
      <c r="K9451" s="141"/>
    </row>
    <row r="9452" spans="1:11" x14ac:dyDescent="0.25">
      <c r="A9452" s="148"/>
      <c r="B9452" s="148"/>
      <c r="C9452" s="148"/>
      <c r="D9452" s="148"/>
      <c r="E9452" s="141"/>
      <c r="F9452" s="141"/>
      <c r="G9452" s="141"/>
      <c r="H9452" s="141"/>
      <c r="I9452" s="141"/>
      <c r="J9452" s="141"/>
      <c r="K9452" s="141"/>
    </row>
    <row r="9453" spans="1:11" x14ac:dyDescent="0.25">
      <c r="A9453" s="148"/>
      <c r="B9453" s="148"/>
      <c r="C9453" s="148"/>
      <c r="D9453" s="148"/>
      <c r="E9453" s="141"/>
      <c r="F9453" s="141"/>
      <c r="G9453" s="141"/>
      <c r="H9453" s="141"/>
      <c r="I9453" s="141"/>
      <c r="J9453" s="141"/>
      <c r="K9453" s="141"/>
    </row>
    <row r="9454" spans="1:11" x14ac:dyDescent="0.25">
      <c r="A9454" s="148"/>
      <c r="B9454" s="148"/>
      <c r="C9454" s="148"/>
      <c r="D9454" s="148"/>
      <c r="E9454" s="141"/>
      <c r="F9454" s="141"/>
      <c r="G9454" s="141"/>
      <c r="H9454" s="141"/>
      <c r="I9454" s="141"/>
      <c r="J9454" s="141"/>
      <c r="K9454" s="141"/>
    </row>
    <row r="9455" spans="1:11" x14ac:dyDescent="0.25">
      <c r="A9455" s="148"/>
      <c r="B9455" s="148"/>
      <c r="C9455" s="148"/>
      <c r="D9455" s="148"/>
      <c r="E9455" s="141"/>
      <c r="F9455" s="141"/>
      <c r="G9455" s="141"/>
      <c r="H9455" s="141"/>
      <c r="I9455" s="141"/>
      <c r="J9455" s="141"/>
      <c r="K9455" s="141"/>
    </row>
    <row r="9456" spans="1:11" x14ac:dyDescent="0.25">
      <c r="A9456" s="148"/>
      <c r="B9456" s="148"/>
      <c r="C9456" s="148"/>
      <c r="D9456" s="148"/>
      <c r="E9456" s="141"/>
      <c r="F9456" s="141"/>
      <c r="G9456" s="141"/>
      <c r="H9456" s="141"/>
      <c r="I9456" s="141"/>
      <c r="J9456" s="141"/>
      <c r="K9456" s="141"/>
    </row>
    <row r="9457" spans="1:11" x14ac:dyDescent="0.25">
      <c r="A9457" s="148"/>
      <c r="B9457" s="148"/>
      <c r="C9457" s="148"/>
      <c r="D9457" s="148"/>
      <c r="E9457" s="141"/>
      <c r="F9457" s="141"/>
      <c r="G9457" s="141"/>
      <c r="H9457" s="141"/>
      <c r="I9457" s="141"/>
      <c r="J9457" s="141"/>
      <c r="K9457" s="141"/>
    </row>
    <row r="9458" spans="1:11" x14ac:dyDescent="0.25">
      <c r="A9458" s="148"/>
      <c r="B9458" s="148"/>
      <c r="C9458" s="148"/>
      <c r="D9458" s="148"/>
      <c r="E9458" s="141"/>
      <c r="F9458" s="141"/>
      <c r="G9458" s="141"/>
      <c r="H9458" s="141"/>
      <c r="I9458" s="141"/>
      <c r="J9458" s="141"/>
      <c r="K9458" s="141"/>
    </row>
    <row r="9459" spans="1:11" x14ac:dyDescent="0.25">
      <c r="A9459" s="148"/>
      <c r="B9459" s="148"/>
      <c r="C9459" s="148"/>
      <c r="D9459" s="148"/>
      <c r="E9459" s="141"/>
      <c r="F9459" s="141"/>
      <c r="G9459" s="141"/>
      <c r="H9459" s="141"/>
      <c r="I9459" s="141"/>
      <c r="J9459" s="141"/>
      <c r="K9459" s="141"/>
    </row>
    <row r="9460" spans="1:11" x14ac:dyDescent="0.25">
      <c r="A9460" s="148"/>
      <c r="B9460" s="148"/>
      <c r="C9460" s="148"/>
      <c r="D9460" s="148"/>
      <c r="E9460" s="141"/>
      <c r="F9460" s="141"/>
      <c r="G9460" s="141"/>
      <c r="H9460" s="141"/>
      <c r="I9460" s="141"/>
      <c r="J9460" s="141"/>
      <c r="K9460" s="141"/>
    </row>
    <row r="9461" spans="1:11" x14ac:dyDescent="0.25">
      <c r="A9461" s="148"/>
      <c r="B9461" s="148"/>
      <c r="C9461" s="148"/>
      <c r="D9461" s="148"/>
      <c r="E9461" s="141"/>
      <c r="F9461" s="141"/>
      <c r="G9461" s="141"/>
      <c r="H9461" s="141"/>
      <c r="I9461" s="141"/>
      <c r="J9461" s="141"/>
      <c r="K9461" s="141"/>
    </row>
    <row r="9462" spans="1:11" x14ac:dyDescent="0.25">
      <c r="A9462" s="148"/>
      <c r="B9462" s="148"/>
      <c r="C9462" s="148"/>
      <c r="D9462" s="148"/>
      <c r="E9462" s="141"/>
      <c r="F9462" s="141"/>
      <c r="G9462" s="141"/>
      <c r="H9462" s="141"/>
      <c r="I9462" s="141"/>
      <c r="J9462" s="141"/>
      <c r="K9462" s="141"/>
    </row>
    <row r="9463" spans="1:11" x14ac:dyDescent="0.25">
      <c r="A9463" s="148"/>
      <c r="B9463" s="148"/>
      <c r="C9463" s="148"/>
      <c r="D9463" s="148"/>
      <c r="E9463" s="141"/>
      <c r="F9463" s="141"/>
      <c r="G9463" s="141"/>
      <c r="H9463" s="141"/>
      <c r="I9463" s="141"/>
      <c r="J9463" s="141"/>
      <c r="K9463" s="141"/>
    </row>
    <row r="9464" spans="1:11" x14ac:dyDescent="0.25">
      <c r="A9464" s="148"/>
      <c r="B9464" s="148"/>
      <c r="C9464" s="148"/>
      <c r="D9464" s="148"/>
      <c r="E9464" s="141"/>
      <c r="F9464" s="141"/>
      <c r="G9464" s="141"/>
      <c r="H9464" s="141"/>
      <c r="I9464" s="141"/>
      <c r="J9464" s="141"/>
      <c r="K9464" s="141"/>
    </row>
    <row r="9465" spans="1:11" x14ac:dyDescent="0.25">
      <c r="A9465" s="148"/>
      <c r="B9465" s="148"/>
      <c r="C9465" s="148"/>
      <c r="D9465" s="148"/>
      <c r="E9465" s="141"/>
      <c r="F9465" s="141"/>
      <c r="G9465" s="141"/>
      <c r="H9465" s="141"/>
      <c r="I9465" s="141"/>
      <c r="J9465" s="141"/>
      <c r="K9465" s="141"/>
    </row>
    <row r="9466" spans="1:11" x14ac:dyDescent="0.25">
      <c r="A9466" s="148"/>
      <c r="B9466" s="148"/>
      <c r="C9466" s="148"/>
      <c r="D9466" s="148"/>
      <c r="E9466" s="141"/>
      <c r="F9466" s="141"/>
      <c r="G9466" s="141"/>
      <c r="H9466" s="141"/>
      <c r="I9466" s="141"/>
      <c r="J9466" s="141"/>
      <c r="K9466" s="141"/>
    </row>
    <row r="9467" spans="1:11" x14ac:dyDescent="0.25">
      <c r="A9467" s="148"/>
      <c r="B9467" s="148"/>
      <c r="C9467" s="148"/>
      <c r="D9467" s="148"/>
      <c r="E9467" s="141"/>
      <c r="F9467" s="141"/>
      <c r="G9467" s="141"/>
      <c r="H9467" s="141"/>
      <c r="I9467" s="141"/>
      <c r="J9467" s="141"/>
      <c r="K9467" s="141"/>
    </row>
    <row r="9468" spans="1:11" x14ac:dyDescent="0.25">
      <c r="A9468" s="148"/>
      <c r="B9468" s="148"/>
      <c r="C9468" s="148"/>
      <c r="D9468" s="148"/>
      <c r="E9468" s="141"/>
      <c r="F9468" s="141"/>
      <c r="G9468" s="141"/>
      <c r="H9468" s="141"/>
      <c r="I9468" s="141"/>
      <c r="J9468" s="141"/>
      <c r="K9468" s="141"/>
    </row>
    <row r="9469" spans="1:11" x14ac:dyDescent="0.25">
      <c r="A9469" s="148"/>
      <c r="B9469" s="148"/>
      <c r="C9469" s="148"/>
      <c r="D9469" s="148"/>
      <c r="E9469" s="141"/>
      <c r="F9469" s="141"/>
      <c r="G9469" s="141"/>
      <c r="H9469" s="141"/>
      <c r="I9469" s="141"/>
      <c r="J9469" s="141"/>
      <c r="K9469" s="141"/>
    </row>
    <row r="9470" spans="1:11" x14ac:dyDescent="0.25">
      <c r="A9470" s="148"/>
      <c r="B9470" s="148"/>
      <c r="C9470" s="148"/>
      <c r="D9470" s="148"/>
      <c r="E9470" s="141"/>
      <c r="F9470" s="141"/>
      <c r="G9470" s="141"/>
      <c r="H9470" s="141"/>
      <c r="I9470" s="141"/>
      <c r="J9470" s="141"/>
      <c r="K9470" s="141"/>
    </row>
    <row r="9471" spans="1:11" x14ac:dyDescent="0.25">
      <c r="A9471" s="148"/>
      <c r="B9471" s="148"/>
      <c r="C9471" s="148"/>
      <c r="D9471" s="148"/>
      <c r="E9471" s="141"/>
      <c r="F9471" s="141"/>
      <c r="G9471" s="141"/>
      <c r="H9471" s="141"/>
      <c r="I9471" s="141"/>
      <c r="J9471" s="141"/>
      <c r="K9471" s="141"/>
    </row>
    <row r="9472" spans="1:11" x14ac:dyDescent="0.25">
      <c r="A9472" s="148"/>
      <c r="B9472" s="148"/>
      <c r="C9472" s="148"/>
      <c r="D9472" s="148"/>
      <c r="E9472" s="141"/>
      <c r="F9472" s="141"/>
      <c r="G9472" s="141"/>
      <c r="H9472" s="141"/>
      <c r="I9472" s="141"/>
      <c r="J9472" s="141"/>
      <c r="K9472" s="141"/>
    </row>
    <row r="9473" spans="1:11" x14ac:dyDescent="0.25">
      <c r="A9473" s="148"/>
      <c r="B9473" s="148"/>
      <c r="C9473" s="148"/>
      <c r="D9473" s="148"/>
      <c r="E9473" s="141"/>
      <c r="F9473" s="141"/>
      <c r="G9473" s="141"/>
      <c r="H9473" s="141"/>
      <c r="I9473" s="141"/>
      <c r="J9473" s="141"/>
      <c r="K9473" s="141"/>
    </row>
    <row r="9474" spans="1:11" x14ac:dyDescent="0.25">
      <c r="A9474" s="148"/>
      <c r="B9474" s="148"/>
      <c r="C9474" s="148"/>
      <c r="D9474" s="148"/>
      <c r="E9474" s="141"/>
      <c r="F9474" s="141"/>
      <c r="G9474" s="141"/>
      <c r="H9474" s="141"/>
      <c r="I9474" s="141"/>
      <c r="J9474" s="141"/>
      <c r="K9474" s="141"/>
    </row>
    <row r="9475" spans="1:11" x14ac:dyDescent="0.25">
      <c r="A9475" s="148"/>
      <c r="B9475" s="148"/>
      <c r="C9475" s="148"/>
      <c r="D9475" s="148"/>
      <c r="E9475" s="141"/>
      <c r="F9475" s="141"/>
      <c r="G9475" s="141"/>
      <c r="H9475" s="141"/>
      <c r="I9475" s="141"/>
      <c r="J9475" s="141"/>
      <c r="K9475" s="141"/>
    </row>
    <row r="9476" spans="1:11" x14ac:dyDescent="0.25">
      <c r="A9476" s="148"/>
      <c r="B9476" s="148"/>
      <c r="C9476" s="148"/>
      <c r="D9476" s="148"/>
      <c r="E9476" s="141"/>
      <c r="F9476" s="141"/>
      <c r="G9476" s="141"/>
      <c r="H9476" s="141"/>
      <c r="I9476" s="141"/>
      <c r="J9476" s="141"/>
      <c r="K9476" s="141"/>
    </row>
    <row r="9477" spans="1:11" x14ac:dyDescent="0.25">
      <c r="A9477" s="148"/>
      <c r="B9477" s="148"/>
      <c r="C9477" s="148"/>
      <c r="D9477" s="148"/>
      <c r="E9477" s="141"/>
      <c r="F9477" s="141"/>
      <c r="G9477" s="141"/>
      <c r="H9477" s="141"/>
      <c r="I9477" s="141"/>
      <c r="J9477" s="141"/>
      <c r="K9477" s="141"/>
    </row>
    <row r="9478" spans="1:11" x14ac:dyDescent="0.25">
      <c r="A9478" s="148"/>
      <c r="B9478" s="148"/>
      <c r="C9478" s="148"/>
      <c r="D9478" s="148"/>
      <c r="E9478" s="141"/>
      <c r="F9478" s="141"/>
      <c r="G9478" s="141"/>
      <c r="H9478" s="141"/>
      <c r="I9478" s="141"/>
      <c r="J9478" s="141"/>
      <c r="K9478" s="141"/>
    </row>
    <row r="9479" spans="1:11" x14ac:dyDescent="0.25">
      <c r="A9479" s="148"/>
      <c r="B9479" s="148"/>
      <c r="C9479" s="148"/>
      <c r="D9479" s="148"/>
      <c r="E9479" s="141"/>
      <c r="F9479" s="141"/>
      <c r="G9479" s="141"/>
      <c r="H9479" s="141"/>
      <c r="I9479" s="141"/>
      <c r="J9479" s="141"/>
      <c r="K9479" s="141"/>
    </row>
    <row r="9480" spans="1:11" x14ac:dyDescent="0.25">
      <c r="A9480" s="148"/>
      <c r="B9480" s="148"/>
      <c r="C9480" s="148"/>
      <c r="D9480" s="148"/>
      <c r="E9480" s="141"/>
      <c r="F9480" s="141"/>
      <c r="G9480" s="141"/>
      <c r="H9480" s="141"/>
      <c r="I9480" s="141"/>
      <c r="J9480" s="141"/>
      <c r="K9480" s="141"/>
    </row>
    <row r="9481" spans="1:11" x14ac:dyDescent="0.25">
      <c r="A9481" s="148"/>
      <c r="B9481" s="148"/>
      <c r="C9481" s="148"/>
      <c r="D9481" s="148"/>
      <c r="E9481" s="141"/>
      <c r="F9481" s="141"/>
      <c r="G9481" s="141"/>
      <c r="H9481" s="141"/>
      <c r="I9481" s="141"/>
      <c r="J9481" s="141"/>
      <c r="K9481" s="141"/>
    </row>
    <row r="9482" spans="1:11" x14ac:dyDescent="0.25">
      <c r="A9482" s="148"/>
      <c r="B9482" s="148"/>
      <c r="C9482" s="148"/>
      <c r="D9482" s="148"/>
      <c r="E9482" s="141"/>
      <c r="F9482" s="141"/>
      <c r="G9482" s="141"/>
      <c r="H9482" s="141"/>
      <c r="I9482" s="141"/>
      <c r="J9482" s="141"/>
      <c r="K9482" s="141"/>
    </row>
    <row r="9483" spans="1:11" x14ac:dyDescent="0.25">
      <c r="A9483" s="148"/>
      <c r="B9483" s="148"/>
      <c r="C9483" s="148"/>
      <c r="D9483" s="148"/>
      <c r="E9483" s="141"/>
      <c r="F9483" s="141"/>
      <c r="G9483" s="141"/>
      <c r="H9483" s="141"/>
      <c r="I9483" s="141"/>
      <c r="J9483" s="141"/>
      <c r="K9483" s="141"/>
    </row>
    <row r="9484" spans="1:11" x14ac:dyDescent="0.25">
      <c r="A9484" s="148"/>
      <c r="B9484" s="148"/>
      <c r="C9484" s="148"/>
      <c r="D9484" s="148"/>
      <c r="E9484" s="141"/>
      <c r="F9484" s="141"/>
      <c r="G9484" s="141"/>
      <c r="H9484" s="141"/>
      <c r="I9484" s="141"/>
      <c r="J9484" s="141"/>
      <c r="K9484" s="141"/>
    </row>
    <row r="9485" spans="1:11" x14ac:dyDescent="0.25">
      <c r="A9485" s="148"/>
      <c r="B9485" s="148"/>
      <c r="C9485" s="148"/>
      <c r="D9485" s="148"/>
      <c r="E9485" s="141"/>
      <c r="F9485" s="141"/>
      <c r="G9485" s="141"/>
      <c r="H9485" s="141"/>
      <c r="I9485" s="141"/>
      <c r="J9485" s="141"/>
      <c r="K9485" s="141"/>
    </row>
    <row r="9486" spans="1:11" x14ac:dyDescent="0.25">
      <c r="A9486" s="148"/>
      <c r="B9486" s="148"/>
      <c r="C9486" s="148"/>
      <c r="D9486" s="148"/>
      <c r="E9486" s="141"/>
      <c r="F9486" s="141"/>
      <c r="G9486" s="141"/>
      <c r="H9486" s="141"/>
      <c r="I9486" s="141"/>
      <c r="J9486" s="141"/>
      <c r="K9486" s="141"/>
    </row>
    <row r="9487" spans="1:11" x14ac:dyDescent="0.25">
      <c r="A9487" s="148"/>
      <c r="B9487" s="148"/>
      <c r="C9487" s="148"/>
      <c r="D9487" s="148"/>
      <c r="E9487" s="141"/>
      <c r="F9487" s="141"/>
      <c r="G9487" s="141"/>
      <c r="H9487" s="141"/>
      <c r="I9487" s="141"/>
      <c r="J9487" s="141"/>
      <c r="K9487" s="141"/>
    </row>
    <row r="9488" spans="1:11" x14ac:dyDescent="0.25">
      <c r="A9488" s="148"/>
      <c r="B9488" s="148"/>
      <c r="C9488" s="148"/>
      <c r="D9488" s="148"/>
      <c r="E9488" s="141"/>
      <c r="F9488" s="141"/>
      <c r="G9488" s="141"/>
      <c r="H9488" s="141"/>
      <c r="I9488" s="141"/>
      <c r="J9488" s="141"/>
      <c r="K9488" s="141"/>
    </row>
    <row r="9489" spans="1:11" x14ac:dyDescent="0.25">
      <c r="A9489" s="148"/>
      <c r="B9489" s="148"/>
      <c r="C9489" s="148"/>
      <c r="D9489" s="148"/>
      <c r="E9489" s="141"/>
      <c r="F9489" s="141"/>
      <c r="G9489" s="141"/>
      <c r="H9489" s="141"/>
      <c r="I9489" s="141"/>
      <c r="J9489" s="141"/>
      <c r="K9489" s="141"/>
    </row>
    <row r="9490" spans="1:11" x14ac:dyDescent="0.25">
      <c r="A9490" s="148"/>
      <c r="B9490" s="148"/>
      <c r="C9490" s="148"/>
      <c r="D9490" s="148"/>
      <c r="E9490" s="141"/>
      <c r="F9490" s="141"/>
      <c r="G9490" s="141"/>
      <c r="H9490" s="141"/>
      <c r="I9490" s="141"/>
      <c r="J9490" s="141"/>
      <c r="K9490" s="141"/>
    </row>
    <row r="9491" spans="1:11" x14ac:dyDescent="0.25">
      <c r="A9491" s="148"/>
      <c r="B9491" s="148"/>
      <c r="C9491" s="148"/>
      <c r="D9491" s="148"/>
      <c r="E9491" s="141"/>
      <c r="F9491" s="141"/>
      <c r="G9491" s="141"/>
      <c r="H9491" s="141"/>
      <c r="I9491" s="141"/>
      <c r="J9491" s="141"/>
      <c r="K9491" s="141"/>
    </row>
    <row r="9492" spans="1:11" x14ac:dyDescent="0.25">
      <c r="A9492" s="148"/>
      <c r="B9492" s="148"/>
      <c r="C9492" s="148"/>
      <c r="D9492" s="148"/>
      <c r="E9492" s="141"/>
      <c r="F9492" s="141"/>
      <c r="G9492" s="141"/>
      <c r="H9492" s="141"/>
      <c r="I9492" s="141"/>
      <c r="J9492" s="141"/>
      <c r="K9492" s="141"/>
    </row>
    <row r="9493" spans="1:11" x14ac:dyDescent="0.25">
      <c r="A9493" s="148"/>
      <c r="B9493" s="148"/>
      <c r="C9493" s="148"/>
      <c r="D9493" s="148"/>
      <c r="E9493" s="141"/>
      <c r="F9493" s="141"/>
      <c r="G9493" s="141"/>
      <c r="H9493" s="141"/>
      <c r="I9493" s="141"/>
      <c r="J9493" s="141"/>
      <c r="K9493" s="141"/>
    </row>
    <row r="9494" spans="1:11" x14ac:dyDescent="0.25">
      <c r="A9494" s="148"/>
      <c r="B9494" s="148"/>
      <c r="C9494" s="148"/>
      <c r="D9494" s="148"/>
      <c r="E9494" s="141"/>
      <c r="F9494" s="141"/>
      <c r="G9494" s="141"/>
      <c r="H9494" s="141"/>
      <c r="I9494" s="141"/>
      <c r="J9494" s="141"/>
      <c r="K9494" s="141"/>
    </row>
    <row r="9495" spans="1:11" x14ac:dyDescent="0.25">
      <c r="A9495" s="148"/>
      <c r="B9495" s="148"/>
      <c r="C9495" s="148"/>
      <c r="D9495" s="148"/>
      <c r="E9495" s="141"/>
      <c r="F9495" s="141"/>
      <c r="G9495" s="141"/>
      <c r="H9495" s="141"/>
      <c r="I9495" s="141"/>
      <c r="J9495" s="141"/>
      <c r="K9495" s="141"/>
    </row>
    <row r="9496" spans="1:11" x14ac:dyDescent="0.25">
      <c r="A9496" s="148"/>
      <c r="B9496" s="148"/>
      <c r="C9496" s="148"/>
      <c r="D9496" s="148"/>
      <c r="E9496" s="141"/>
      <c r="F9496" s="141"/>
      <c r="G9496" s="141"/>
      <c r="H9496" s="141"/>
      <c r="I9496" s="141"/>
      <c r="J9496" s="141"/>
      <c r="K9496" s="141"/>
    </row>
    <row r="9497" spans="1:11" x14ac:dyDescent="0.25">
      <c r="A9497" s="148"/>
      <c r="B9497" s="148"/>
      <c r="C9497" s="148"/>
      <c r="D9497" s="148"/>
      <c r="E9497" s="141"/>
      <c r="F9497" s="141"/>
      <c r="G9497" s="141"/>
      <c r="H9497" s="141"/>
      <c r="I9497" s="141"/>
      <c r="J9497" s="141"/>
      <c r="K9497" s="141"/>
    </row>
    <row r="9498" spans="1:11" x14ac:dyDescent="0.25">
      <c r="A9498" s="148"/>
      <c r="B9498" s="148"/>
      <c r="C9498" s="148"/>
      <c r="D9498" s="148"/>
      <c r="E9498" s="141"/>
      <c r="F9498" s="141"/>
      <c r="G9498" s="141"/>
      <c r="H9498" s="141"/>
      <c r="I9498" s="141"/>
      <c r="J9498" s="141"/>
      <c r="K9498" s="141"/>
    </row>
    <row r="9499" spans="1:11" x14ac:dyDescent="0.25">
      <c r="A9499" s="148"/>
      <c r="B9499" s="148"/>
      <c r="C9499" s="148"/>
      <c r="D9499" s="148"/>
      <c r="E9499" s="141"/>
      <c r="F9499" s="141"/>
      <c r="G9499" s="141"/>
      <c r="H9499" s="141"/>
      <c r="I9499" s="141"/>
      <c r="J9499" s="141"/>
      <c r="K9499" s="141"/>
    </row>
    <row r="9500" spans="1:11" x14ac:dyDescent="0.25">
      <c r="A9500" s="148"/>
      <c r="B9500" s="148"/>
      <c r="C9500" s="148"/>
      <c r="D9500" s="148"/>
      <c r="E9500" s="141"/>
      <c r="F9500" s="141"/>
      <c r="G9500" s="141"/>
      <c r="H9500" s="141"/>
      <c r="I9500" s="141"/>
      <c r="J9500" s="141"/>
      <c r="K9500" s="141"/>
    </row>
    <row r="9501" spans="1:11" x14ac:dyDescent="0.25">
      <c r="A9501" s="148"/>
      <c r="B9501" s="148"/>
      <c r="C9501" s="148"/>
      <c r="D9501" s="148"/>
      <c r="E9501" s="141"/>
      <c r="F9501" s="141"/>
      <c r="G9501" s="141"/>
      <c r="H9501" s="141"/>
      <c r="I9501" s="141"/>
      <c r="J9501" s="141"/>
      <c r="K9501" s="141"/>
    </row>
    <row r="9502" spans="1:11" x14ac:dyDescent="0.25">
      <c r="A9502" s="148"/>
      <c r="B9502" s="148"/>
      <c r="C9502" s="148"/>
      <c r="D9502" s="148"/>
      <c r="E9502" s="141"/>
      <c r="F9502" s="141"/>
      <c r="G9502" s="141"/>
      <c r="H9502" s="141"/>
      <c r="I9502" s="141"/>
      <c r="J9502" s="141"/>
      <c r="K9502" s="141"/>
    </row>
    <row r="9503" spans="1:11" x14ac:dyDescent="0.25">
      <c r="A9503" s="148"/>
      <c r="B9503" s="148"/>
      <c r="C9503" s="148"/>
      <c r="D9503" s="148"/>
      <c r="E9503" s="141"/>
      <c r="F9503" s="141"/>
      <c r="G9503" s="141"/>
      <c r="H9503" s="141"/>
      <c r="I9503" s="141"/>
      <c r="J9503" s="141"/>
      <c r="K9503" s="141"/>
    </row>
    <row r="9504" spans="1:11" x14ac:dyDescent="0.25">
      <c r="A9504" s="148"/>
      <c r="B9504" s="148"/>
      <c r="C9504" s="148"/>
      <c r="D9504" s="148"/>
      <c r="E9504" s="141"/>
      <c r="F9504" s="141"/>
      <c r="G9504" s="141"/>
      <c r="H9504" s="141"/>
      <c r="I9504" s="141"/>
      <c r="J9504" s="141"/>
      <c r="K9504" s="141"/>
    </row>
    <row r="9505" spans="1:11" x14ac:dyDescent="0.25">
      <c r="A9505" s="148"/>
      <c r="B9505" s="148"/>
      <c r="C9505" s="148"/>
      <c r="D9505" s="148"/>
      <c r="E9505" s="141"/>
      <c r="F9505" s="141"/>
      <c r="G9505" s="141"/>
      <c r="H9505" s="141"/>
      <c r="I9505" s="141"/>
      <c r="J9505" s="141"/>
      <c r="K9505" s="141"/>
    </row>
    <row r="9506" spans="1:11" x14ac:dyDescent="0.25">
      <c r="A9506" s="148"/>
      <c r="B9506" s="148"/>
      <c r="C9506" s="148"/>
      <c r="D9506" s="148"/>
      <c r="E9506" s="141"/>
      <c r="F9506" s="141"/>
      <c r="G9506" s="141"/>
      <c r="H9506" s="141"/>
      <c r="I9506" s="141"/>
      <c r="J9506" s="141"/>
      <c r="K9506" s="141"/>
    </row>
    <row r="9507" spans="1:11" x14ac:dyDescent="0.25">
      <c r="A9507" s="148"/>
      <c r="B9507" s="148"/>
      <c r="C9507" s="148"/>
      <c r="D9507" s="148"/>
      <c r="E9507" s="141"/>
      <c r="F9507" s="141"/>
      <c r="G9507" s="141"/>
      <c r="H9507" s="141"/>
      <c r="I9507" s="141"/>
      <c r="J9507" s="141"/>
      <c r="K9507" s="141"/>
    </row>
    <row r="9508" spans="1:11" x14ac:dyDescent="0.25">
      <c r="A9508" s="148"/>
      <c r="B9508" s="148"/>
      <c r="C9508" s="148"/>
      <c r="D9508" s="148"/>
      <c r="E9508" s="141"/>
      <c r="F9508" s="141"/>
      <c r="G9508" s="141"/>
      <c r="H9508" s="141"/>
      <c r="I9508" s="141"/>
      <c r="J9508" s="141"/>
      <c r="K9508" s="141"/>
    </row>
    <row r="9509" spans="1:11" x14ac:dyDescent="0.25">
      <c r="A9509" s="148"/>
      <c r="B9509" s="148"/>
      <c r="C9509" s="148"/>
      <c r="D9509" s="148"/>
      <c r="E9509" s="141"/>
      <c r="F9509" s="141"/>
      <c r="G9509" s="141"/>
      <c r="H9509" s="141"/>
      <c r="I9509" s="141"/>
      <c r="J9509" s="141"/>
      <c r="K9509" s="141"/>
    </row>
    <row r="9510" spans="1:11" x14ac:dyDescent="0.25">
      <c r="A9510" s="148"/>
      <c r="B9510" s="148"/>
      <c r="C9510" s="148"/>
      <c r="D9510" s="148"/>
      <c r="E9510" s="141"/>
      <c r="F9510" s="141"/>
      <c r="G9510" s="141"/>
      <c r="H9510" s="141"/>
      <c r="I9510" s="141"/>
      <c r="J9510" s="141"/>
      <c r="K9510" s="141"/>
    </row>
    <row r="9511" spans="1:11" x14ac:dyDescent="0.25">
      <c r="A9511" s="148"/>
      <c r="B9511" s="148"/>
      <c r="C9511" s="148"/>
      <c r="D9511" s="148"/>
      <c r="E9511" s="141"/>
      <c r="F9511" s="141"/>
      <c r="G9511" s="141"/>
      <c r="H9511" s="141"/>
      <c r="I9511" s="141"/>
      <c r="J9511" s="141"/>
      <c r="K9511" s="141"/>
    </row>
    <row r="9512" spans="1:11" x14ac:dyDescent="0.25">
      <c r="A9512" s="148"/>
      <c r="B9512" s="148"/>
      <c r="C9512" s="148"/>
      <c r="D9512" s="148"/>
      <c r="E9512" s="141"/>
      <c r="F9512" s="141"/>
      <c r="G9512" s="141"/>
      <c r="H9512" s="141"/>
      <c r="I9512" s="141"/>
      <c r="J9512" s="141"/>
      <c r="K9512" s="141"/>
    </row>
    <row r="9513" spans="1:11" x14ac:dyDescent="0.25">
      <c r="A9513" s="148"/>
      <c r="B9513" s="148"/>
      <c r="C9513" s="148"/>
      <c r="D9513" s="148"/>
      <c r="E9513" s="141"/>
      <c r="F9513" s="141"/>
      <c r="G9513" s="141"/>
      <c r="H9513" s="141"/>
      <c r="I9513" s="141"/>
      <c r="J9513" s="141"/>
      <c r="K9513" s="141"/>
    </row>
    <row r="9514" spans="1:11" x14ac:dyDescent="0.25">
      <c r="A9514" s="148"/>
      <c r="B9514" s="148"/>
      <c r="C9514" s="148"/>
      <c r="D9514" s="148"/>
      <c r="E9514" s="141"/>
      <c r="F9514" s="141"/>
      <c r="G9514" s="141"/>
      <c r="H9514" s="141"/>
      <c r="I9514" s="141"/>
      <c r="J9514" s="141"/>
      <c r="K9514" s="141"/>
    </row>
    <row r="9515" spans="1:11" x14ac:dyDescent="0.25">
      <c r="A9515" s="148"/>
      <c r="B9515" s="148"/>
      <c r="C9515" s="148"/>
      <c r="D9515" s="148"/>
      <c r="E9515" s="141"/>
      <c r="F9515" s="141"/>
      <c r="G9515" s="141"/>
      <c r="H9515" s="141"/>
      <c r="I9515" s="141"/>
      <c r="J9515" s="141"/>
      <c r="K9515" s="141"/>
    </row>
    <row r="9516" spans="1:11" x14ac:dyDescent="0.25">
      <c r="A9516" s="148"/>
      <c r="B9516" s="148"/>
      <c r="C9516" s="148"/>
      <c r="D9516" s="148"/>
      <c r="E9516" s="141"/>
      <c r="F9516" s="141"/>
      <c r="G9516" s="141"/>
      <c r="H9516" s="141"/>
      <c r="I9516" s="141"/>
      <c r="J9516" s="141"/>
      <c r="K9516" s="141"/>
    </row>
    <row r="9517" spans="1:11" x14ac:dyDescent="0.25">
      <c r="A9517" s="148"/>
      <c r="B9517" s="148"/>
      <c r="C9517" s="148"/>
      <c r="D9517" s="148"/>
      <c r="E9517" s="141"/>
      <c r="F9517" s="141"/>
      <c r="G9517" s="141"/>
      <c r="H9517" s="141"/>
      <c r="I9517" s="141"/>
      <c r="J9517" s="141"/>
      <c r="K9517" s="141"/>
    </row>
    <row r="9518" spans="1:11" x14ac:dyDescent="0.25">
      <c r="A9518" s="148"/>
      <c r="B9518" s="148"/>
      <c r="C9518" s="148"/>
      <c r="D9518" s="148"/>
      <c r="E9518" s="141"/>
      <c r="F9518" s="141"/>
      <c r="G9518" s="141"/>
      <c r="H9518" s="141"/>
      <c r="I9518" s="141"/>
      <c r="J9518" s="141"/>
      <c r="K9518" s="141"/>
    </row>
    <row r="9519" spans="1:11" x14ac:dyDescent="0.25">
      <c r="A9519" s="148"/>
      <c r="B9519" s="148"/>
      <c r="C9519" s="148"/>
      <c r="D9519" s="148"/>
      <c r="E9519" s="141"/>
      <c r="F9519" s="141"/>
      <c r="G9519" s="141"/>
      <c r="H9519" s="141"/>
      <c r="I9519" s="141"/>
      <c r="J9519" s="141"/>
      <c r="K9519" s="141"/>
    </row>
    <row r="9520" spans="1:11" x14ac:dyDescent="0.25">
      <c r="A9520" s="148"/>
      <c r="B9520" s="148"/>
      <c r="C9520" s="148"/>
      <c r="D9520" s="148"/>
      <c r="E9520" s="141"/>
      <c r="F9520" s="141"/>
      <c r="G9520" s="141"/>
      <c r="H9520" s="141"/>
      <c r="I9520" s="141"/>
      <c r="J9520" s="141"/>
      <c r="K9520" s="141"/>
    </row>
    <row r="9521" spans="1:11" x14ac:dyDescent="0.25">
      <c r="A9521" s="148"/>
      <c r="B9521" s="148"/>
      <c r="C9521" s="148"/>
      <c r="D9521" s="148"/>
      <c r="E9521" s="141"/>
      <c r="F9521" s="141"/>
      <c r="G9521" s="141"/>
      <c r="H9521" s="141"/>
      <c r="I9521" s="141"/>
      <c r="J9521" s="141"/>
      <c r="K9521" s="141"/>
    </row>
    <row r="9522" spans="1:11" x14ac:dyDescent="0.25">
      <c r="A9522" s="148"/>
      <c r="B9522" s="148"/>
      <c r="C9522" s="148"/>
      <c r="D9522" s="148"/>
      <c r="E9522" s="141"/>
      <c r="F9522" s="141"/>
      <c r="G9522" s="141"/>
      <c r="H9522" s="141"/>
      <c r="I9522" s="141"/>
      <c r="J9522" s="141"/>
      <c r="K9522" s="141"/>
    </row>
    <row r="9523" spans="1:11" x14ac:dyDescent="0.25">
      <c r="A9523" s="148"/>
      <c r="B9523" s="148"/>
      <c r="C9523" s="148"/>
      <c r="D9523" s="148"/>
      <c r="E9523" s="141"/>
      <c r="F9523" s="141"/>
      <c r="G9523" s="141"/>
      <c r="H9523" s="141"/>
      <c r="I9523" s="141"/>
      <c r="J9523" s="141"/>
      <c r="K9523" s="141"/>
    </row>
    <row r="9524" spans="1:11" x14ac:dyDescent="0.25">
      <c r="A9524" s="148"/>
      <c r="B9524" s="148"/>
      <c r="C9524" s="148"/>
      <c r="D9524" s="148"/>
      <c r="E9524" s="141"/>
      <c r="F9524" s="141"/>
      <c r="G9524" s="141"/>
      <c r="H9524" s="141"/>
      <c r="I9524" s="141"/>
      <c r="J9524" s="141"/>
      <c r="K9524" s="141"/>
    </row>
    <row r="9525" spans="1:11" x14ac:dyDescent="0.25">
      <c r="A9525" s="148"/>
      <c r="B9525" s="148"/>
      <c r="C9525" s="148"/>
      <c r="D9525" s="148"/>
      <c r="E9525" s="141"/>
      <c r="F9525" s="141"/>
      <c r="G9525" s="141"/>
      <c r="H9525" s="141"/>
      <c r="I9525" s="141"/>
      <c r="J9525" s="141"/>
      <c r="K9525" s="141"/>
    </row>
    <row r="9526" spans="1:11" x14ac:dyDescent="0.25">
      <c r="A9526" s="148"/>
      <c r="B9526" s="148"/>
      <c r="C9526" s="148"/>
      <c r="D9526" s="148"/>
      <c r="E9526" s="141"/>
      <c r="F9526" s="141"/>
      <c r="G9526" s="141"/>
      <c r="H9526" s="141"/>
      <c r="I9526" s="141"/>
      <c r="J9526" s="141"/>
      <c r="K9526" s="141"/>
    </row>
    <row r="9527" spans="1:11" x14ac:dyDescent="0.25">
      <c r="A9527" s="148"/>
      <c r="B9527" s="148"/>
      <c r="C9527" s="148"/>
      <c r="D9527" s="148"/>
      <c r="E9527" s="141"/>
      <c r="F9527" s="141"/>
      <c r="G9527" s="141"/>
      <c r="H9527" s="141"/>
      <c r="I9527" s="141"/>
      <c r="J9527" s="141"/>
      <c r="K9527" s="141"/>
    </row>
    <row r="9528" spans="1:11" x14ac:dyDescent="0.25">
      <c r="A9528" s="148"/>
      <c r="B9528" s="148"/>
      <c r="C9528" s="148"/>
      <c r="D9528" s="148"/>
      <c r="E9528" s="141"/>
      <c r="F9528" s="141"/>
      <c r="G9528" s="141"/>
      <c r="H9528" s="141"/>
      <c r="I9528" s="141"/>
      <c r="J9528" s="141"/>
      <c r="K9528" s="141"/>
    </row>
    <row r="9529" spans="1:11" x14ac:dyDescent="0.25">
      <c r="A9529" s="148"/>
      <c r="B9529" s="148"/>
      <c r="C9529" s="148"/>
      <c r="D9529" s="148"/>
      <c r="E9529" s="141"/>
      <c r="F9529" s="141"/>
      <c r="G9529" s="141"/>
      <c r="H9529" s="141"/>
      <c r="I9529" s="141"/>
      <c r="J9529" s="141"/>
      <c r="K9529" s="141"/>
    </row>
    <row r="9530" spans="1:11" x14ac:dyDescent="0.25">
      <c r="A9530" s="148"/>
      <c r="B9530" s="148"/>
      <c r="C9530" s="148"/>
      <c r="D9530" s="148"/>
      <c r="E9530" s="141"/>
      <c r="F9530" s="141"/>
      <c r="G9530" s="141"/>
      <c r="H9530" s="141"/>
      <c r="I9530" s="141"/>
      <c r="J9530" s="141"/>
      <c r="K9530" s="141"/>
    </row>
    <row r="9531" spans="1:11" x14ac:dyDescent="0.25">
      <c r="A9531" s="148"/>
      <c r="B9531" s="148"/>
      <c r="C9531" s="148"/>
      <c r="D9531" s="148"/>
      <c r="E9531" s="141"/>
      <c r="F9531" s="141"/>
      <c r="G9531" s="141"/>
      <c r="H9531" s="141"/>
      <c r="I9531" s="141"/>
      <c r="J9531" s="141"/>
      <c r="K9531" s="141"/>
    </row>
    <row r="9532" spans="1:11" x14ac:dyDescent="0.25">
      <c r="A9532" s="148"/>
      <c r="B9532" s="148"/>
      <c r="C9532" s="148"/>
      <c r="D9532" s="148"/>
      <c r="E9532" s="141"/>
      <c r="F9532" s="141"/>
      <c r="G9532" s="141"/>
      <c r="H9532" s="141"/>
      <c r="I9532" s="141"/>
      <c r="J9532" s="141"/>
      <c r="K9532" s="141"/>
    </row>
    <row r="9533" spans="1:11" x14ac:dyDescent="0.25">
      <c r="A9533" s="148"/>
      <c r="B9533" s="148"/>
      <c r="C9533" s="148"/>
      <c r="D9533" s="148"/>
      <c r="E9533" s="141"/>
      <c r="F9533" s="141"/>
      <c r="G9533" s="141"/>
      <c r="H9533" s="141"/>
      <c r="I9533" s="141"/>
      <c r="J9533" s="141"/>
      <c r="K9533" s="141"/>
    </row>
    <row r="9534" spans="1:11" x14ac:dyDescent="0.25">
      <c r="A9534" s="148"/>
      <c r="B9534" s="148"/>
      <c r="C9534" s="148"/>
      <c r="D9534" s="148"/>
      <c r="E9534" s="141"/>
      <c r="F9534" s="141"/>
      <c r="G9534" s="141"/>
      <c r="H9534" s="141"/>
      <c r="I9534" s="141"/>
      <c r="J9534" s="141"/>
      <c r="K9534" s="141"/>
    </row>
    <row r="9535" spans="1:11" x14ac:dyDescent="0.25">
      <c r="A9535" s="148"/>
      <c r="B9535" s="148"/>
      <c r="C9535" s="148"/>
      <c r="D9535" s="148"/>
      <c r="E9535" s="141"/>
      <c r="F9535" s="141"/>
      <c r="G9535" s="141"/>
      <c r="H9535" s="141"/>
      <c r="I9535" s="141"/>
      <c r="J9535" s="141"/>
      <c r="K9535" s="141"/>
    </row>
    <row r="9536" spans="1:11" x14ac:dyDescent="0.25">
      <c r="A9536" s="148"/>
      <c r="B9536" s="148"/>
      <c r="C9536" s="148"/>
      <c r="D9536" s="148"/>
      <c r="E9536" s="141"/>
      <c r="F9536" s="141"/>
      <c r="G9536" s="141"/>
      <c r="H9536" s="141"/>
      <c r="I9536" s="141"/>
      <c r="J9536" s="141"/>
      <c r="K9536" s="141"/>
    </row>
    <row r="9537" spans="1:11" x14ac:dyDescent="0.25">
      <c r="A9537" s="148"/>
      <c r="B9537" s="148"/>
      <c r="C9537" s="148"/>
      <c r="D9537" s="148"/>
      <c r="E9537" s="141"/>
      <c r="F9537" s="141"/>
      <c r="G9537" s="141"/>
      <c r="H9537" s="141"/>
      <c r="I9537" s="141"/>
      <c r="J9537" s="141"/>
      <c r="K9537" s="141"/>
    </row>
    <row r="9538" spans="1:11" x14ac:dyDescent="0.25">
      <c r="A9538" s="148"/>
      <c r="B9538" s="148"/>
      <c r="C9538" s="148"/>
      <c r="D9538" s="148"/>
      <c r="E9538" s="141"/>
      <c r="F9538" s="141"/>
      <c r="G9538" s="141"/>
      <c r="H9538" s="141"/>
      <c r="I9538" s="141"/>
      <c r="J9538" s="141"/>
      <c r="K9538" s="141"/>
    </row>
    <row r="9539" spans="1:11" x14ac:dyDescent="0.25">
      <c r="A9539" s="148"/>
      <c r="B9539" s="148"/>
      <c r="C9539" s="148"/>
      <c r="D9539" s="148"/>
      <c r="E9539" s="141"/>
      <c r="F9539" s="141"/>
      <c r="G9539" s="141"/>
      <c r="H9539" s="141"/>
      <c r="I9539" s="141"/>
      <c r="J9539" s="141"/>
      <c r="K9539" s="141"/>
    </row>
    <row r="9540" spans="1:11" x14ac:dyDescent="0.25">
      <c r="A9540" s="148"/>
      <c r="B9540" s="148"/>
      <c r="C9540" s="148"/>
      <c r="D9540" s="148"/>
      <c r="E9540" s="141"/>
      <c r="F9540" s="141"/>
      <c r="G9540" s="141"/>
      <c r="H9540" s="141"/>
      <c r="I9540" s="141"/>
      <c r="J9540" s="141"/>
      <c r="K9540" s="141"/>
    </row>
    <row r="9541" spans="1:11" x14ac:dyDescent="0.25">
      <c r="A9541" s="148"/>
      <c r="B9541" s="148"/>
      <c r="C9541" s="148"/>
      <c r="D9541" s="148"/>
      <c r="E9541" s="141"/>
      <c r="F9541" s="141"/>
      <c r="G9541" s="141"/>
      <c r="H9541" s="141"/>
      <c r="I9541" s="141"/>
      <c r="J9541" s="141"/>
      <c r="K9541" s="141"/>
    </row>
    <row r="9542" spans="1:11" x14ac:dyDescent="0.25">
      <c r="A9542" s="148"/>
      <c r="B9542" s="148"/>
      <c r="C9542" s="148"/>
      <c r="D9542" s="148"/>
      <c r="E9542" s="141"/>
      <c r="F9542" s="141"/>
      <c r="G9542" s="141"/>
      <c r="H9542" s="141"/>
      <c r="I9542" s="141"/>
      <c r="J9542" s="141"/>
      <c r="K9542" s="141"/>
    </row>
    <row r="9543" spans="1:11" x14ac:dyDescent="0.25">
      <c r="A9543" s="148"/>
      <c r="B9543" s="148"/>
      <c r="C9543" s="148"/>
      <c r="D9543" s="148"/>
      <c r="E9543" s="141"/>
      <c r="F9543" s="141"/>
      <c r="G9543" s="141"/>
      <c r="H9543" s="141"/>
      <c r="I9543" s="141"/>
      <c r="J9543" s="141"/>
      <c r="K9543" s="141"/>
    </row>
    <row r="9544" spans="1:11" x14ac:dyDescent="0.25">
      <c r="A9544" s="148"/>
      <c r="B9544" s="148"/>
      <c r="C9544" s="148"/>
      <c r="D9544" s="148"/>
      <c r="E9544" s="141"/>
      <c r="F9544" s="141"/>
      <c r="G9544" s="141"/>
      <c r="H9544" s="141"/>
      <c r="I9544" s="141"/>
      <c r="J9544" s="141"/>
      <c r="K9544" s="141"/>
    </row>
    <row r="9545" spans="1:11" x14ac:dyDescent="0.25">
      <c r="A9545" s="148"/>
      <c r="B9545" s="148"/>
      <c r="C9545" s="148"/>
      <c r="D9545" s="148"/>
      <c r="E9545" s="141"/>
      <c r="F9545" s="141"/>
      <c r="G9545" s="141"/>
      <c r="H9545" s="141"/>
      <c r="I9545" s="141"/>
      <c r="J9545" s="141"/>
      <c r="K9545" s="141"/>
    </row>
    <row r="9546" spans="1:11" x14ac:dyDescent="0.25">
      <c r="A9546" s="148"/>
      <c r="B9546" s="148"/>
      <c r="C9546" s="148"/>
      <c r="D9546" s="148"/>
      <c r="E9546" s="141"/>
      <c r="F9546" s="141"/>
      <c r="G9546" s="141"/>
      <c r="H9546" s="141"/>
      <c r="I9546" s="141"/>
      <c r="J9546" s="141"/>
      <c r="K9546" s="141"/>
    </row>
    <row r="9547" spans="1:11" x14ac:dyDescent="0.25">
      <c r="A9547" s="148"/>
      <c r="B9547" s="148"/>
      <c r="C9547" s="148"/>
      <c r="D9547" s="148"/>
      <c r="E9547" s="141"/>
      <c r="F9547" s="141"/>
      <c r="G9547" s="141"/>
      <c r="H9547" s="141"/>
      <c r="I9547" s="141"/>
      <c r="J9547" s="141"/>
      <c r="K9547" s="141"/>
    </row>
    <row r="9548" spans="1:11" x14ac:dyDescent="0.25">
      <c r="A9548" s="148"/>
      <c r="B9548" s="148"/>
      <c r="C9548" s="148"/>
      <c r="D9548" s="148"/>
      <c r="E9548" s="141"/>
      <c r="F9548" s="141"/>
      <c r="G9548" s="141"/>
      <c r="H9548" s="141"/>
      <c r="I9548" s="141"/>
      <c r="J9548" s="141"/>
      <c r="K9548" s="141"/>
    </row>
    <row r="9549" spans="1:11" x14ac:dyDescent="0.25">
      <c r="A9549" s="148"/>
      <c r="B9549" s="148"/>
      <c r="C9549" s="148"/>
      <c r="D9549" s="148"/>
      <c r="E9549" s="141"/>
      <c r="F9549" s="141"/>
      <c r="G9549" s="141"/>
      <c r="H9549" s="141"/>
      <c r="I9549" s="141"/>
      <c r="J9549" s="141"/>
      <c r="K9549" s="141"/>
    </row>
    <row r="9550" spans="1:11" x14ac:dyDescent="0.25">
      <c r="A9550" s="148"/>
      <c r="B9550" s="148"/>
      <c r="C9550" s="148"/>
      <c r="D9550" s="148"/>
      <c r="E9550" s="141"/>
      <c r="F9550" s="141"/>
      <c r="G9550" s="141"/>
      <c r="H9550" s="141"/>
      <c r="I9550" s="141"/>
      <c r="J9550" s="141"/>
      <c r="K9550" s="141"/>
    </row>
    <row r="9551" spans="1:11" x14ac:dyDescent="0.25">
      <c r="A9551" s="148"/>
      <c r="B9551" s="148"/>
      <c r="C9551" s="148"/>
      <c r="D9551" s="148"/>
      <c r="E9551" s="141"/>
      <c r="F9551" s="141"/>
      <c r="G9551" s="141"/>
      <c r="H9551" s="141"/>
      <c r="I9551" s="141"/>
      <c r="J9551" s="141"/>
      <c r="K9551" s="141"/>
    </row>
    <row r="9552" spans="1:11" x14ac:dyDescent="0.25">
      <c r="A9552" s="148"/>
      <c r="B9552" s="148"/>
      <c r="C9552" s="148"/>
      <c r="D9552" s="148"/>
      <c r="E9552" s="141"/>
      <c r="F9552" s="141"/>
      <c r="G9552" s="141"/>
      <c r="H9552" s="141"/>
      <c r="I9552" s="141"/>
      <c r="J9552" s="141"/>
      <c r="K9552" s="141"/>
    </row>
    <row r="9553" spans="1:11" x14ac:dyDescent="0.25">
      <c r="A9553" s="148"/>
      <c r="B9553" s="148"/>
      <c r="C9553" s="148"/>
      <c r="D9553" s="148"/>
      <c r="E9553" s="141"/>
      <c r="F9553" s="141"/>
      <c r="G9553" s="141"/>
      <c r="H9553" s="141"/>
      <c r="I9553" s="141"/>
      <c r="J9553" s="141"/>
      <c r="K9553" s="141"/>
    </row>
    <row r="9554" spans="1:11" x14ac:dyDescent="0.25">
      <c r="A9554" s="148"/>
      <c r="B9554" s="148"/>
      <c r="C9554" s="148"/>
      <c r="D9554" s="148"/>
      <c r="E9554" s="141"/>
      <c r="F9554" s="141"/>
      <c r="G9554" s="141"/>
      <c r="H9554" s="141"/>
      <c r="I9554" s="141"/>
      <c r="J9554" s="141"/>
      <c r="K9554" s="141"/>
    </row>
    <row r="9555" spans="1:11" x14ac:dyDescent="0.25">
      <c r="A9555" s="148"/>
      <c r="B9555" s="148"/>
      <c r="C9555" s="148"/>
      <c r="D9555" s="148"/>
      <c r="E9555" s="141"/>
      <c r="F9555" s="141"/>
      <c r="G9555" s="141"/>
      <c r="H9555" s="141"/>
      <c r="I9555" s="141"/>
      <c r="J9555" s="141"/>
      <c r="K9555" s="141"/>
    </row>
    <row r="9556" spans="1:11" x14ac:dyDescent="0.25">
      <c r="A9556" s="148"/>
      <c r="B9556" s="148"/>
      <c r="C9556" s="148"/>
      <c r="D9556" s="148"/>
      <c r="E9556" s="141"/>
      <c r="F9556" s="141"/>
      <c r="G9556" s="141"/>
      <c r="H9556" s="141"/>
      <c r="I9556" s="141"/>
      <c r="J9556" s="141"/>
      <c r="K9556" s="141"/>
    </row>
    <row r="9557" spans="1:11" x14ac:dyDescent="0.25">
      <c r="A9557" s="148"/>
      <c r="B9557" s="148"/>
      <c r="C9557" s="148"/>
      <c r="D9557" s="148"/>
      <c r="E9557" s="141"/>
      <c r="F9557" s="141"/>
      <c r="G9557" s="141"/>
      <c r="H9557" s="141"/>
      <c r="I9557" s="141"/>
      <c r="J9557" s="141"/>
      <c r="K9557" s="141"/>
    </row>
    <row r="9558" spans="1:11" x14ac:dyDescent="0.25">
      <c r="A9558" s="148"/>
      <c r="B9558" s="148"/>
      <c r="C9558" s="148"/>
      <c r="D9558" s="148"/>
      <c r="E9558" s="141"/>
      <c r="F9558" s="141"/>
      <c r="G9558" s="141"/>
      <c r="H9558" s="141"/>
      <c r="I9558" s="141"/>
      <c r="J9558" s="141"/>
      <c r="K9558" s="141"/>
    </row>
    <row r="9559" spans="1:11" x14ac:dyDescent="0.25">
      <c r="A9559" s="148"/>
      <c r="B9559" s="148"/>
      <c r="C9559" s="148"/>
      <c r="D9559" s="148"/>
      <c r="E9559" s="141"/>
      <c r="F9559" s="141"/>
      <c r="G9559" s="141"/>
      <c r="H9559" s="141"/>
      <c r="I9559" s="141"/>
      <c r="J9559" s="141"/>
      <c r="K9559" s="141"/>
    </row>
    <row r="9560" spans="1:11" x14ac:dyDescent="0.25">
      <c r="A9560" s="148"/>
      <c r="B9560" s="148"/>
      <c r="C9560" s="148"/>
      <c r="D9560" s="148"/>
      <c r="E9560" s="141"/>
      <c r="F9560" s="141"/>
      <c r="G9560" s="141"/>
      <c r="H9560" s="141"/>
      <c r="I9560" s="141"/>
      <c r="J9560" s="141"/>
      <c r="K9560" s="141"/>
    </row>
    <row r="9561" spans="1:11" x14ac:dyDescent="0.25">
      <c r="A9561" s="148"/>
      <c r="B9561" s="148"/>
      <c r="C9561" s="148"/>
      <c r="D9561" s="148"/>
      <c r="E9561" s="141"/>
      <c r="F9561" s="141"/>
      <c r="G9561" s="141"/>
      <c r="H9561" s="141"/>
      <c r="I9561" s="141"/>
      <c r="J9561" s="141"/>
      <c r="K9561" s="141"/>
    </row>
    <row r="9562" spans="1:11" x14ac:dyDescent="0.25">
      <c r="A9562" s="148"/>
      <c r="B9562" s="148"/>
      <c r="C9562" s="148"/>
      <c r="D9562" s="148"/>
      <c r="E9562" s="141"/>
      <c r="F9562" s="141"/>
      <c r="G9562" s="141"/>
      <c r="H9562" s="141"/>
      <c r="I9562" s="141"/>
      <c r="J9562" s="141"/>
      <c r="K9562" s="141"/>
    </row>
    <row r="9563" spans="1:11" x14ac:dyDescent="0.25">
      <c r="A9563" s="148"/>
      <c r="B9563" s="148"/>
      <c r="C9563" s="148"/>
      <c r="D9563" s="148"/>
      <c r="E9563" s="141"/>
      <c r="F9563" s="141"/>
      <c r="G9563" s="141"/>
      <c r="H9563" s="141"/>
      <c r="I9563" s="141"/>
      <c r="J9563" s="141"/>
      <c r="K9563" s="141"/>
    </row>
    <row r="9564" spans="1:11" x14ac:dyDescent="0.25">
      <c r="A9564" s="148"/>
      <c r="B9564" s="148"/>
      <c r="C9564" s="148"/>
      <c r="D9564" s="148"/>
      <c r="E9564" s="141"/>
      <c r="F9564" s="141"/>
      <c r="G9564" s="141"/>
      <c r="H9564" s="141"/>
      <c r="I9564" s="141"/>
      <c r="J9564" s="141"/>
      <c r="K9564" s="141"/>
    </row>
    <row r="9565" spans="1:11" x14ac:dyDescent="0.25">
      <c r="A9565" s="148"/>
      <c r="B9565" s="148"/>
      <c r="C9565" s="148"/>
      <c r="D9565" s="148"/>
      <c r="E9565" s="141"/>
      <c r="F9565" s="141"/>
      <c r="G9565" s="141"/>
      <c r="H9565" s="141"/>
      <c r="I9565" s="141"/>
      <c r="J9565" s="141"/>
      <c r="K9565" s="141"/>
    </row>
    <row r="9566" spans="1:11" x14ac:dyDescent="0.25">
      <c r="A9566" s="148"/>
      <c r="B9566" s="148"/>
      <c r="C9566" s="148"/>
      <c r="D9566" s="148"/>
      <c r="E9566" s="141"/>
      <c r="F9566" s="141"/>
      <c r="G9566" s="141"/>
      <c r="H9566" s="141"/>
      <c r="I9566" s="141"/>
      <c r="J9566" s="141"/>
      <c r="K9566" s="141"/>
    </row>
    <row r="9567" spans="1:11" x14ac:dyDescent="0.25">
      <c r="A9567" s="148"/>
      <c r="B9567" s="148"/>
      <c r="C9567" s="148"/>
      <c r="D9567" s="148"/>
      <c r="E9567" s="141"/>
      <c r="F9567" s="141"/>
      <c r="G9567" s="141"/>
      <c r="H9567" s="141"/>
      <c r="I9567" s="141"/>
      <c r="J9567" s="141"/>
      <c r="K9567" s="141"/>
    </row>
    <row r="9568" spans="1:11" x14ac:dyDescent="0.25">
      <c r="A9568" s="148"/>
      <c r="B9568" s="148"/>
      <c r="C9568" s="148"/>
      <c r="D9568" s="148"/>
      <c r="E9568" s="141"/>
      <c r="F9568" s="141"/>
      <c r="G9568" s="141"/>
      <c r="H9568" s="141"/>
      <c r="I9568" s="141"/>
      <c r="J9568" s="141"/>
      <c r="K9568" s="141"/>
    </row>
    <row r="9569" spans="1:11" x14ac:dyDescent="0.25">
      <c r="A9569" s="148"/>
      <c r="B9569" s="148"/>
      <c r="C9569" s="148"/>
      <c r="D9569" s="148"/>
      <c r="E9569" s="141"/>
      <c r="F9569" s="141"/>
      <c r="G9569" s="141"/>
      <c r="H9569" s="141"/>
      <c r="I9569" s="141"/>
      <c r="J9569" s="141"/>
      <c r="K9569" s="141"/>
    </row>
    <row r="9570" spans="1:11" x14ac:dyDescent="0.25">
      <c r="A9570" s="148"/>
      <c r="B9570" s="148"/>
      <c r="C9570" s="148"/>
      <c r="D9570" s="148"/>
      <c r="E9570" s="141"/>
      <c r="F9570" s="141"/>
      <c r="G9570" s="141"/>
      <c r="H9570" s="141"/>
      <c r="I9570" s="141"/>
      <c r="J9570" s="141"/>
      <c r="K9570" s="141"/>
    </row>
    <row r="9571" spans="1:11" x14ac:dyDescent="0.25">
      <c r="A9571" s="148"/>
      <c r="B9571" s="148"/>
      <c r="C9571" s="148"/>
      <c r="D9571" s="148"/>
      <c r="E9571" s="141"/>
      <c r="F9571" s="141"/>
      <c r="G9571" s="141"/>
      <c r="H9571" s="141"/>
      <c r="I9571" s="141"/>
      <c r="J9571" s="141"/>
      <c r="K9571" s="141"/>
    </row>
    <row r="9572" spans="1:11" x14ac:dyDescent="0.25">
      <c r="A9572" s="148"/>
      <c r="B9572" s="148"/>
      <c r="C9572" s="148"/>
      <c r="D9572" s="148"/>
      <c r="E9572" s="141"/>
      <c r="F9572" s="141"/>
      <c r="G9572" s="141"/>
      <c r="H9572" s="141"/>
      <c r="I9572" s="141"/>
      <c r="J9572" s="141"/>
      <c r="K9572" s="141"/>
    </row>
    <row r="9573" spans="1:11" x14ac:dyDescent="0.25">
      <c r="A9573" s="148"/>
      <c r="B9573" s="148"/>
      <c r="C9573" s="148"/>
      <c r="D9573" s="148"/>
      <c r="E9573" s="141"/>
      <c r="F9573" s="141"/>
      <c r="G9573" s="141"/>
      <c r="H9573" s="141"/>
      <c r="I9573" s="141"/>
      <c r="J9573" s="141"/>
      <c r="K9573" s="141"/>
    </row>
    <row r="9574" spans="1:11" x14ac:dyDescent="0.25">
      <c r="A9574" s="148"/>
      <c r="B9574" s="148"/>
      <c r="C9574" s="148"/>
      <c r="D9574" s="148"/>
      <c r="E9574" s="141"/>
      <c r="F9574" s="141"/>
      <c r="G9574" s="141"/>
      <c r="H9574" s="141"/>
      <c r="I9574" s="141"/>
      <c r="J9574" s="141"/>
      <c r="K9574" s="141"/>
    </row>
    <row r="9575" spans="1:11" x14ac:dyDescent="0.25">
      <c r="A9575" s="148"/>
      <c r="B9575" s="148"/>
      <c r="C9575" s="148"/>
      <c r="D9575" s="148"/>
      <c r="E9575" s="141"/>
      <c r="F9575" s="141"/>
      <c r="G9575" s="141"/>
      <c r="H9575" s="141"/>
      <c r="I9575" s="141"/>
      <c r="J9575" s="141"/>
      <c r="K9575" s="141"/>
    </row>
    <row r="9576" spans="1:11" x14ac:dyDescent="0.25">
      <c r="A9576" s="148"/>
      <c r="B9576" s="148"/>
      <c r="C9576" s="148"/>
      <c r="D9576" s="148"/>
      <c r="E9576" s="141"/>
      <c r="F9576" s="141"/>
      <c r="G9576" s="141"/>
      <c r="H9576" s="141"/>
      <c r="I9576" s="141"/>
      <c r="J9576" s="141"/>
      <c r="K9576" s="141"/>
    </row>
    <row r="9577" spans="1:11" x14ac:dyDescent="0.25">
      <c r="A9577" s="148"/>
      <c r="B9577" s="148"/>
      <c r="C9577" s="148"/>
      <c r="D9577" s="148"/>
      <c r="E9577" s="141"/>
      <c r="F9577" s="141"/>
      <c r="G9577" s="141"/>
      <c r="H9577" s="141"/>
      <c r="I9577" s="141"/>
      <c r="J9577" s="141"/>
      <c r="K9577" s="141"/>
    </row>
    <row r="9578" spans="1:11" x14ac:dyDescent="0.25">
      <c r="A9578" s="148"/>
      <c r="B9578" s="148"/>
      <c r="C9578" s="148"/>
      <c r="D9578" s="148"/>
      <c r="E9578" s="141"/>
      <c r="F9578" s="141"/>
      <c r="G9578" s="141"/>
      <c r="H9578" s="141"/>
      <c r="I9578" s="141"/>
      <c r="J9578" s="141"/>
      <c r="K9578" s="141"/>
    </row>
    <row r="9579" spans="1:11" x14ac:dyDescent="0.25">
      <c r="A9579" s="148"/>
      <c r="B9579" s="148"/>
      <c r="C9579" s="148"/>
      <c r="D9579" s="148"/>
      <c r="E9579" s="141"/>
      <c r="F9579" s="141"/>
      <c r="G9579" s="141"/>
      <c r="H9579" s="141"/>
      <c r="I9579" s="141"/>
      <c r="J9579" s="141"/>
      <c r="K9579" s="141"/>
    </row>
    <row r="9580" spans="1:11" x14ac:dyDescent="0.25">
      <c r="A9580" s="148"/>
      <c r="B9580" s="148"/>
      <c r="C9580" s="148"/>
      <c r="D9580" s="148"/>
      <c r="E9580" s="141"/>
      <c r="F9580" s="141"/>
      <c r="G9580" s="141"/>
      <c r="H9580" s="141"/>
      <c r="I9580" s="141"/>
      <c r="J9580" s="141"/>
      <c r="K9580" s="141"/>
    </row>
    <row r="9581" spans="1:11" x14ac:dyDescent="0.25">
      <c r="A9581" s="148"/>
      <c r="B9581" s="148"/>
      <c r="C9581" s="148"/>
      <c r="D9581" s="148"/>
      <c r="E9581" s="141"/>
      <c r="F9581" s="141"/>
      <c r="G9581" s="141"/>
      <c r="H9581" s="141"/>
      <c r="I9581" s="141"/>
      <c r="J9581" s="141"/>
      <c r="K9581" s="141"/>
    </row>
    <row r="9582" spans="1:11" x14ac:dyDescent="0.25">
      <c r="A9582" s="148"/>
      <c r="B9582" s="148"/>
      <c r="C9582" s="148"/>
      <c r="D9582" s="148"/>
      <c r="E9582" s="141"/>
      <c r="F9582" s="141"/>
      <c r="G9582" s="141"/>
      <c r="H9582" s="141"/>
      <c r="I9582" s="141"/>
      <c r="J9582" s="141"/>
      <c r="K9582" s="141"/>
    </row>
    <row r="9583" spans="1:11" x14ac:dyDescent="0.25">
      <c r="A9583" s="148"/>
      <c r="B9583" s="148"/>
      <c r="C9583" s="148"/>
      <c r="D9583" s="148"/>
      <c r="E9583" s="141"/>
      <c r="F9583" s="141"/>
      <c r="G9583" s="141"/>
      <c r="H9583" s="141"/>
      <c r="I9583" s="141"/>
      <c r="J9583" s="141"/>
      <c r="K9583" s="141"/>
    </row>
    <row r="9584" spans="1:11" x14ac:dyDescent="0.25">
      <c r="A9584" s="148"/>
      <c r="B9584" s="148"/>
      <c r="C9584" s="148"/>
      <c r="D9584" s="148"/>
      <c r="E9584" s="141"/>
      <c r="F9584" s="141"/>
      <c r="G9584" s="141"/>
      <c r="H9584" s="141"/>
      <c r="I9584" s="141"/>
      <c r="J9584" s="141"/>
      <c r="K9584" s="141"/>
    </row>
    <row r="9585" spans="1:11" x14ac:dyDescent="0.25">
      <c r="A9585" s="148"/>
      <c r="B9585" s="148"/>
      <c r="C9585" s="148"/>
      <c r="D9585" s="148"/>
      <c r="E9585" s="141"/>
      <c r="F9585" s="141"/>
      <c r="G9585" s="141"/>
      <c r="H9585" s="141"/>
      <c r="I9585" s="141"/>
      <c r="J9585" s="141"/>
      <c r="K9585" s="141"/>
    </row>
    <row r="9586" spans="1:11" x14ac:dyDescent="0.25">
      <c r="A9586" s="148"/>
      <c r="B9586" s="148"/>
      <c r="C9586" s="148"/>
      <c r="D9586" s="148"/>
      <c r="E9586" s="141"/>
      <c r="F9586" s="141"/>
      <c r="G9586" s="141"/>
      <c r="H9586" s="141"/>
      <c r="I9586" s="141"/>
      <c r="J9586" s="141"/>
      <c r="K9586" s="141"/>
    </row>
    <row r="9587" spans="1:11" x14ac:dyDescent="0.25">
      <c r="A9587" s="148"/>
      <c r="B9587" s="148"/>
      <c r="C9587" s="148"/>
      <c r="D9587" s="148"/>
      <c r="E9587" s="141"/>
      <c r="F9587" s="141"/>
      <c r="G9587" s="141"/>
      <c r="H9587" s="141"/>
      <c r="I9587" s="141"/>
      <c r="J9587" s="141"/>
      <c r="K9587" s="141"/>
    </row>
    <row r="9588" spans="1:11" x14ac:dyDescent="0.25">
      <c r="A9588" s="148"/>
      <c r="B9588" s="148"/>
      <c r="C9588" s="148"/>
      <c r="D9588" s="148"/>
      <c r="E9588" s="141"/>
      <c r="F9588" s="141"/>
      <c r="G9588" s="141"/>
      <c r="H9588" s="141"/>
      <c r="I9588" s="141"/>
      <c r="J9588" s="141"/>
      <c r="K9588" s="141"/>
    </row>
    <row r="9589" spans="1:11" x14ac:dyDescent="0.25">
      <c r="A9589" s="148"/>
      <c r="B9589" s="148"/>
      <c r="C9589" s="148"/>
      <c r="D9589" s="148"/>
      <c r="E9589" s="141"/>
      <c r="F9589" s="141"/>
      <c r="G9589" s="141"/>
      <c r="H9589" s="141"/>
      <c r="I9589" s="141"/>
      <c r="J9589" s="141"/>
      <c r="K9589" s="141"/>
    </row>
    <row r="9590" spans="1:11" x14ac:dyDescent="0.25">
      <c r="A9590" s="148"/>
      <c r="B9590" s="148"/>
      <c r="C9590" s="148"/>
      <c r="D9590" s="148"/>
      <c r="E9590" s="141"/>
      <c r="F9590" s="141"/>
      <c r="G9590" s="141"/>
      <c r="H9590" s="141"/>
      <c r="I9590" s="141"/>
      <c r="J9590" s="141"/>
      <c r="K9590" s="141"/>
    </row>
    <row r="9591" spans="1:11" x14ac:dyDescent="0.25">
      <c r="A9591" s="148"/>
      <c r="B9591" s="148"/>
      <c r="C9591" s="148"/>
      <c r="D9591" s="148"/>
      <c r="E9591" s="141"/>
      <c r="F9591" s="141"/>
      <c r="G9591" s="141"/>
      <c r="H9591" s="141"/>
      <c r="I9591" s="141"/>
      <c r="J9591" s="141"/>
      <c r="K9591" s="141"/>
    </row>
    <row r="9592" spans="1:11" x14ac:dyDescent="0.25">
      <c r="A9592" s="148"/>
      <c r="B9592" s="148"/>
      <c r="C9592" s="148"/>
      <c r="D9592" s="148"/>
      <c r="E9592" s="141"/>
      <c r="F9592" s="141"/>
      <c r="G9592" s="141"/>
      <c r="H9592" s="141"/>
      <c r="I9592" s="141"/>
      <c r="J9592" s="141"/>
      <c r="K9592" s="141"/>
    </row>
    <row r="9593" spans="1:11" x14ac:dyDescent="0.25">
      <c r="A9593" s="148"/>
      <c r="B9593" s="148"/>
      <c r="C9593" s="148"/>
      <c r="D9593" s="148"/>
      <c r="E9593" s="141"/>
      <c r="F9593" s="141"/>
      <c r="G9593" s="141"/>
      <c r="H9593" s="141"/>
      <c r="I9593" s="141"/>
      <c r="J9593" s="141"/>
      <c r="K9593" s="141"/>
    </row>
    <row r="9594" spans="1:11" x14ac:dyDescent="0.25">
      <c r="A9594" s="148"/>
      <c r="B9594" s="148"/>
      <c r="C9594" s="148"/>
      <c r="D9594" s="148"/>
      <c r="E9594" s="141"/>
      <c r="F9594" s="141"/>
      <c r="G9594" s="141"/>
      <c r="H9594" s="141"/>
      <c r="I9594" s="141"/>
      <c r="J9594" s="141"/>
      <c r="K9594" s="141"/>
    </row>
    <row r="9595" spans="1:11" x14ac:dyDescent="0.25">
      <c r="A9595" s="148"/>
      <c r="B9595" s="148"/>
      <c r="C9595" s="148"/>
      <c r="D9595" s="148"/>
      <c r="E9595" s="141"/>
      <c r="F9595" s="141"/>
      <c r="G9595" s="141"/>
      <c r="H9595" s="141"/>
      <c r="I9595" s="141"/>
      <c r="J9595" s="141"/>
      <c r="K9595" s="141"/>
    </row>
    <row r="9596" spans="1:11" x14ac:dyDescent="0.25">
      <c r="A9596" s="148"/>
      <c r="B9596" s="148"/>
      <c r="C9596" s="148"/>
      <c r="D9596" s="148"/>
      <c r="E9596" s="141"/>
      <c r="F9596" s="141"/>
      <c r="G9596" s="141"/>
      <c r="H9596" s="141"/>
      <c r="I9596" s="141"/>
      <c r="J9596" s="141"/>
      <c r="K9596" s="141"/>
    </row>
    <row r="9597" spans="1:11" x14ac:dyDescent="0.25">
      <c r="A9597" s="148"/>
      <c r="B9597" s="148"/>
      <c r="C9597" s="148"/>
      <c r="D9597" s="148"/>
      <c r="E9597" s="141"/>
      <c r="F9597" s="141"/>
      <c r="G9597" s="141"/>
      <c r="H9597" s="141"/>
      <c r="I9597" s="141"/>
      <c r="J9597" s="141"/>
      <c r="K9597" s="141"/>
    </row>
    <row r="9598" spans="1:11" x14ac:dyDescent="0.25">
      <c r="A9598" s="148"/>
      <c r="B9598" s="148"/>
      <c r="C9598" s="148"/>
      <c r="D9598" s="148"/>
      <c r="E9598" s="141"/>
      <c r="F9598" s="141"/>
      <c r="G9598" s="141"/>
      <c r="H9598" s="141"/>
      <c r="I9598" s="141"/>
      <c r="J9598" s="141"/>
      <c r="K9598" s="141"/>
    </row>
    <row r="9599" spans="1:11" x14ac:dyDescent="0.25">
      <c r="A9599" s="148"/>
      <c r="B9599" s="148"/>
      <c r="C9599" s="148"/>
      <c r="D9599" s="148"/>
      <c r="E9599" s="141"/>
      <c r="F9599" s="141"/>
      <c r="G9599" s="141"/>
      <c r="H9599" s="141"/>
      <c r="I9599" s="141"/>
      <c r="J9599" s="141"/>
      <c r="K9599" s="141"/>
    </row>
    <row r="9600" spans="1:11" x14ac:dyDescent="0.25">
      <c r="A9600" s="148"/>
      <c r="B9600" s="148"/>
      <c r="C9600" s="148"/>
      <c r="D9600" s="148"/>
      <c r="E9600" s="141"/>
      <c r="F9600" s="141"/>
      <c r="G9600" s="141"/>
      <c r="H9600" s="141"/>
      <c r="I9600" s="141"/>
      <c r="J9600" s="141"/>
      <c r="K9600" s="141"/>
    </row>
    <row r="9601" spans="1:11" x14ac:dyDescent="0.25">
      <c r="A9601" s="148"/>
      <c r="B9601" s="148"/>
      <c r="C9601" s="148"/>
      <c r="D9601" s="148"/>
      <c r="E9601" s="141"/>
      <c r="F9601" s="141"/>
      <c r="G9601" s="141"/>
      <c r="H9601" s="141"/>
      <c r="I9601" s="141"/>
      <c r="J9601" s="141"/>
      <c r="K9601" s="141"/>
    </row>
    <row r="9602" spans="1:11" x14ac:dyDescent="0.25">
      <c r="A9602" s="148"/>
      <c r="B9602" s="148"/>
      <c r="C9602" s="148"/>
      <c r="D9602" s="148"/>
      <c r="E9602" s="141"/>
      <c r="F9602" s="141"/>
      <c r="G9602" s="141"/>
      <c r="H9602" s="141"/>
      <c r="I9602" s="141"/>
      <c r="J9602" s="141"/>
      <c r="K9602" s="141"/>
    </row>
    <row r="9603" spans="1:11" x14ac:dyDescent="0.25">
      <c r="A9603" s="148"/>
      <c r="B9603" s="148"/>
      <c r="C9603" s="148"/>
      <c r="D9603" s="148"/>
      <c r="E9603" s="141"/>
      <c r="F9603" s="141"/>
      <c r="G9603" s="141"/>
      <c r="H9603" s="141"/>
      <c r="I9603" s="141"/>
      <c r="J9603" s="141"/>
      <c r="K9603" s="141"/>
    </row>
    <row r="9604" spans="1:11" x14ac:dyDescent="0.25">
      <c r="A9604" s="148"/>
      <c r="B9604" s="148"/>
      <c r="C9604" s="148"/>
      <c r="D9604" s="148"/>
      <c r="E9604" s="141"/>
      <c r="F9604" s="141"/>
      <c r="G9604" s="141"/>
      <c r="H9604" s="141"/>
      <c r="I9604" s="141"/>
      <c r="J9604" s="141"/>
      <c r="K9604" s="141"/>
    </row>
    <row r="9605" spans="1:11" x14ac:dyDescent="0.25">
      <c r="A9605" s="148"/>
      <c r="B9605" s="148"/>
      <c r="C9605" s="148"/>
      <c r="D9605" s="148"/>
      <c r="E9605" s="141"/>
      <c r="F9605" s="141"/>
      <c r="G9605" s="141"/>
      <c r="H9605" s="141"/>
      <c r="I9605" s="141"/>
      <c r="J9605" s="141"/>
      <c r="K9605" s="141"/>
    </row>
    <row r="9606" spans="1:11" x14ac:dyDescent="0.25">
      <c r="A9606" s="148"/>
      <c r="B9606" s="148"/>
      <c r="C9606" s="148"/>
      <c r="D9606" s="148"/>
      <c r="E9606" s="141"/>
      <c r="F9606" s="141"/>
      <c r="G9606" s="141"/>
      <c r="H9606" s="141"/>
      <c r="I9606" s="141"/>
      <c r="J9606" s="141"/>
      <c r="K9606" s="141"/>
    </row>
    <row r="9607" spans="1:11" x14ac:dyDescent="0.25">
      <c r="A9607" s="148"/>
      <c r="B9607" s="148"/>
      <c r="C9607" s="148"/>
      <c r="D9607" s="148"/>
      <c r="E9607" s="141"/>
      <c r="F9607" s="141"/>
      <c r="G9607" s="141"/>
      <c r="H9607" s="141"/>
      <c r="I9607" s="141"/>
      <c r="J9607" s="141"/>
      <c r="K9607" s="141"/>
    </row>
    <row r="9608" spans="1:11" x14ac:dyDescent="0.25">
      <c r="A9608" s="148"/>
      <c r="B9608" s="148"/>
      <c r="C9608" s="148"/>
      <c r="D9608" s="148"/>
      <c r="E9608" s="141"/>
      <c r="F9608" s="141"/>
      <c r="G9608" s="141"/>
      <c r="H9608" s="141"/>
      <c r="I9608" s="141"/>
      <c r="J9608" s="141"/>
      <c r="K9608" s="141"/>
    </row>
    <row r="9609" spans="1:11" x14ac:dyDescent="0.25">
      <c r="A9609" s="148"/>
      <c r="B9609" s="148"/>
      <c r="C9609" s="148"/>
      <c r="D9609" s="148"/>
      <c r="E9609" s="141"/>
      <c r="F9609" s="141"/>
      <c r="G9609" s="141"/>
      <c r="H9609" s="141"/>
      <c r="I9609" s="141"/>
      <c r="J9609" s="141"/>
      <c r="K9609" s="141"/>
    </row>
    <row r="9610" spans="1:11" x14ac:dyDescent="0.25">
      <c r="A9610" s="148"/>
      <c r="B9610" s="148"/>
      <c r="C9610" s="148"/>
      <c r="D9610" s="148"/>
      <c r="E9610" s="141"/>
      <c r="F9610" s="141"/>
      <c r="G9610" s="141"/>
      <c r="H9610" s="141"/>
      <c r="I9610" s="141"/>
      <c r="J9610" s="141"/>
      <c r="K9610" s="141"/>
    </row>
    <row r="9611" spans="1:11" x14ac:dyDescent="0.25">
      <c r="A9611" s="148"/>
      <c r="B9611" s="148"/>
      <c r="C9611" s="148"/>
      <c r="D9611" s="148"/>
      <c r="E9611" s="141"/>
      <c r="F9611" s="141"/>
      <c r="G9611" s="141"/>
      <c r="H9611" s="141"/>
      <c r="I9611" s="141"/>
      <c r="J9611" s="141"/>
      <c r="K9611" s="141"/>
    </row>
    <row r="9612" spans="1:11" x14ac:dyDescent="0.25">
      <c r="A9612" s="148"/>
      <c r="B9612" s="148"/>
      <c r="C9612" s="148"/>
      <c r="D9612" s="148"/>
      <c r="E9612" s="141"/>
      <c r="F9612" s="141"/>
      <c r="G9612" s="141"/>
      <c r="H9612" s="141"/>
      <c r="I9612" s="141"/>
      <c r="J9612" s="141"/>
      <c r="K9612" s="141"/>
    </row>
    <row r="9613" spans="1:11" x14ac:dyDescent="0.25">
      <c r="A9613" s="148"/>
      <c r="B9613" s="148"/>
      <c r="C9613" s="148"/>
      <c r="D9613" s="148"/>
      <c r="E9613" s="141"/>
      <c r="F9613" s="141"/>
      <c r="G9613" s="141"/>
      <c r="H9613" s="141"/>
      <c r="I9613" s="141"/>
      <c r="J9613" s="141"/>
      <c r="K9613" s="141"/>
    </row>
    <row r="9614" spans="1:11" x14ac:dyDescent="0.25">
      <c r="A9614" s="148"/>
      <c r="B9614" s="148"/>
      <c r="C9614" s="148"/>
      <c r="D9614" s="148"/>
      <c r="E9614" s="141"/>
      <c r="F9614" s="141"/>
      <c r="G9614" s="141"/>
      <c r="H9614" s="141"/>
      <c r="I9614" s="141"/>
      <c r="J9614" s="141"/>
      <c r="K9614" s="141"/>
    </row>
    <row r="9615" spans="1:11" x14ac:dyDescent="0.25">
      <c r="A9615" s="148"/>
      <c r="B9615" s="148"/>
      <c r="C9615" s="148"/>
      <c r="D9615" s="148"/>
      <c r="E9615" s="141"/>
      <c r="F9615" s="141"/>
      <c r="G9615" s="141"/>
      <c r="H9615" s="141"/>
      <c r="I9615" s="141"/>
      <c r="J9615" s="141"/>
      <c r="K9615" s="141"/>
    </row>
    <row r="9616" spans="1:11" x14ac:dyDescent="0.25">
      <c r="A9616" s="148"/>
      <c r="B9616" s="148"/>
      <c r="C9616" s="148"/>
      <c r="D9616" s="148"/>
      <c r="E9616" s="141"/>
      <c r="F9616" s="141"/>
      <c r="G9616" s="141"/>
      <c r="H9616" s="141"/>
      <c r="I9616" s="141"/>
      <c r="J9616" s="141"/>
      <c r="K9616" s="141"/>
    </row>
    <row r="9617" spans="1:11" x14ac:dyDescent="0.25">
      <c r="A9617" s="148"/>
      <c r="B9617" s="148"/>
      <c r="C9617" s="148"/>
      <c r="D9617" s="148"/>
      <c r="E9617" s="141"/>
      <c r="F9617" s="141"/>
      <c r="G9617" s="141"/>
      <c r="H9617" s="141"/>
      <c r="I9617" s="141"/>
      <c r="J9617" s="141"/>
      <c r="K9617" s="141"/>
    </row>
    <row r="9618" spans="1:11" x14ac:dyDescent="0.25">
      <c r="A9618" s="148"/>
      <c r="B9618" s="148"/>
      <c r="C9618" s="148"/>
      <c r="D9618" s="148"/>
      <c r="E9618" s="141"/>
      <c r="F9618" s="141"/>
      <c r="G9618" s="141"/>
      <c r="H9618" s="141"/>
      <c r="I9618" s="141"/>
      <c r="J9618" s="141"/>
      <c r="K9618" s="141"/>
    </row>
    <row r="9619" spans="1:11" x14ac:dyDescent="0.25">
      <c r="A9619" s="148"/>
      <c r="B9619" s="148"/>
      <c r="C9619" s="148"/>
      <c r="D9619" s="148"/>
      <c r="E9619" s="141"/>
      <c r="F9619" s="141"/>
      <c r="G9619" s="141"/>
      <c r="H9619" s="141"/>
      <c r="I9619" s="141"/>
      <c r="J9619" s="141"/>
      <c r="K9619" s="141"/>
    </row>
    <row r="9620" spans="1:11" x14ac:dyDescent="0.25">
      <c r="A9620" s="148"/>
      <c r="B9620" s="148"/>
      <c r="C9620" s="148"/>
      <c r="D9620" s="148"/>
      <c r="E9620" s="141"/>
      <c r="F9620" s="141"/>
      <c r="G9620" s="141"/>
      <c r="H9620" s="141"/>
      <c r="I9620" s="141"/>
      <c r="J9620" s="141"/>
      <c r="K9620" s="141"/>
    </row>
    <row r="9621" spans="1:11" x14ac:dyDescent="0.25">
      <c r="A9621" s="148"/>
      <c r="B9621" s="148"/>
      <c r="C9621" s="148"/>
      <c r="D9621" s="148"/>
      <c r="E9621" s="141"/>
      <c r="F9621" s="141"/>
      <c r="G9621" s="141"/>
      <c r="H9621" s="141"/>
      <c r="I9621" s="141"/>
      <c r="J9621" s="141"/>
      <c r="K9621" s="141"/>
    </row>
    <row r="9622" spans="1:11" x14ac:dyDescent="0.25">
      <c r="A9622" s="148"/>
      <c r="B9622" s="148"/>
      <c r="C9622" s="148"/>
      <c r="D9622" s="148"/>
      <c r="E9622" s="141"/>
      <c r="F9622" s="141"/>
      <c r="G9622" s="141"/>
      <c r="H9622" s="141"/>
      <c r="I9622" s="141"/>
      <c r="J9622" s="141"/>
      <c r="K9622" s="141"/>
    </row>
    <row r="9623" spans="1:11" x14ac:dyDescent="0.25">
      <c r="A9623" s="148"/>
      <c r="B9623" s="148"/>
      <c r="C9623" s="148"/>
      <c r="D9623" s="148"/>
      <c r="E9623" s="141"/>
      <c r="F9623" s="141"/>
      <c r="G9623" s="141"/>
      <c r="H9623" s="141"/>
      <c r="I9623" s="141"/>
      <c r="J9623" s="141"/>
      <c r="K9623" s="141"/>
    </row>
    <row r="9624" spans="1:11" x14ac:dyDescent="0.25">
      <c r="A9624" s="148"/>
      <c r="B9624" s="148"/>
      <c r="C9624" s="148"/>
      <c r="D9624" s="148"/>
      <c r="E9624" s="141"/>
      <c r="F9624" s="141"/>
      <c r="G9624" s="141"/>
      <c r="H9624" s="141"/>
      <c r="I9624" s="141"/>
      <c r="J9624" s="141"/>
      <c r="K9624" s="141"/>
    </row>
    <row r="9625" spans="1:11" x14ac:dyDescent="0.25">
      <c r="A9625" s="148"/>
      <c r="B9625" s="148"/>
      <c r="C9625" s="148"/>
      <c r="D9625" s="148"/>
      <c r="E9625" s="141"/>
      <c r="F9625" s="141"/>
      <c r="G9625" s="141"/>
      <c r="H9625" s="141"/>
      <c r="I9625" s="141"/>
      <c r="J9625" s="141"/>
      <c r="K9625" s="141"/>
    </row>
    <row r="9626" spans="1:11" x14ac:dyDescent="0.25">
      <c r="A9626" s="148"/>
      <c r="B9626" s="148"/>
      <c r="C9626" s="148"/>
      <c r="D9626" s="148"/>
      <c r="E9626" s="141"/>
      <c r="F9626" s="141"/>
      <c r="G9626" s="141"/>
      <c r="H9626" s="141"/>
      <c r="I9626" s="141"/>
      <c r="J9626" s="141"/>
      <c r="K9626" s="141"/>
    </row>
    <row r="9627" spans="1:11" x14ac:dyDescent="0.25">
      <c r="A9627" s="148"/>
      <c r="B9627" s="148"/>
      <c r="C9627" s="148"/>
      <c r="D9627" s="148"/>
      <c r="E9627" s="141"/>
      <c r="F9627" s="141"/>
      <c r="G9627" s="141"/>
      <c r="H9627" s="141"/>
      <c r="I9627" s="141"/>
      <c r="J9627" s="141"/>
      <c r="K9627" s="141"/>
    </row>
    <row r="9628" spans="1:11" x14ac:dyDescent="0.25">
      <c r="A9628" s="148"/>
      <c r="B9628" s="148"/>
      <c r="C9628" s="148"/>
      <c r="D9628" s="148"/>
      <c r="E9628" s="141"/>
      <c r="F9628" s="141"/>
      <c r="G9628" s="141"/>
      <c r="H9628" s="141"/>
      <c r="I9628" s="141"/>
      <c r="J9628" s="141"/>
      <c r="K9628" s="141"/>
    </row>
    <row r="9629" spans="1:11" x14ac:dyDescent="0.25">
      <c r="A9629" s="148"/>
      <c r="B9629" s="148"/>
      <c r="C9629" s="148"/>
      <c r="D9629" s="148"/>
      <c r="E9629" s="141"/>
      <c r="F9629" s="141"/>
      <c r="G9629" s="141"/>
      <c r="H9629" s="141"/>
      <c r="I9629" s="141"/>
      <c r="J9629" s="141"/>
      <c r="K9629" s="141"/>
    </row>
    <row r="9630" spans="1:11" x14ac:dyDescent="0.25">
      <c r="A9630" s="148"/>
      <c r="B9630" s="148"/>
      <c r="C9630" s="148"/>
      <c r="D9630" s="148"/>
      <c r="E9630" s="141"/>
      <c r="F9630" s="141"/>
      <c r="G9630" s="141"/>
      <c r="H9630" s="141"/>
      <c r="I9630" s="141"/>
      <c r="J9630" s="141"/>
      <c r="K9630" s="141"/>
    </row>
    <row r="9631" spans="1:11" x14ac:dyDescent="0.25">
      <c r="A9631" s="148"/>
      <c r="B9631" s="148"/>
      <c r="C9631" s="148"/>
      <c r="D9631" s="148"/>
      <c r="E9631" s="141"/>
      <c r="F9631" s="141"/>
      <c r="G9631" s="141"/>
      <c r="H9631" s="141"/>
      <c r="I9631" s="141"/>
      <c r="J9631" s="141"/>
      <c r="K9631" s="141"/>
    </row>
    <row r="9632" spans="1:11" x14ac:dyDescent="0.25">
      <c r="A9632" s="148"/>
      <c r="B9632" s="148"/>
      <c r="C9632" s="148"/>
      <c r="D9632" s="148"/>
      <c r="E9632" s="141"/>
      <c r="F9632" s="141"/>
      <c r="G9632" s="141"/>
      <c r="H9632" s="141"/>
      <c r="I9632" s="141"/>
      <c r="J9632" s="141"/>
      <c r="K9632" s="141"/>
    </row>
    <row r="9633" spans="1:11" x14ac:dyDescent="0.25">
      <c r="A9633" s="148"/>
      <c r="B9633" s="148"/>
      <c r="C9633" s="148"/>
      <c r="D9633" s="148"/>
      <c r="E9633" s="141"/>
      <c r="F9633" s="141"/>
      <c r="G9633" s="141"/>
      <c r="H9633" s="141"/>
      <c r="I9633" s="141"/>
      <c r="J9633" s="141"/>
      <c r="K9633" s="141"/>
    </row>
    <row r="9634" spans="1:11" x14ac:dyDescent="0.25">
      <c r="A9634" s="148"/>
      <c r="B9634" s="148"/>
      <c r="C9634" s="148"/>
      <c r="D9634" s="148"/>
      <c r="E9634" s="141"/>
      <c r="F9634" s="141"/>
      <c r="G9634" s="141"/>
      <c r="H9634" s="141"/>
      <c r="I9634" s="141"/>
      <c r="J9634" s="141"/>
      <c r="K9634" s="141"/>
    </row>
    <row r="9635" spans="1:11" x14ac:dyDescent="0.25">
      <c r="A9635" s="148"/>
      <c r="B9635" s="148"/>
      <c r="C9635" s="148"/>
      <c r="D9635" s="148"/>
      <c r="E9635" s="141"/>
      <c r="F9635" s="141"/>
      <c r="G9635" s="141"/>
      <c r="H9635" s="141"/>
      <c r="I9635" s="141"/>
      <c r="J9635" s="141"/>
      <c r="K9635" s="141"/>
    </row>
    <row r="9636" spans="1:11" x14ac:dyDescent="0.25">
      <c r="A9636" s="148"/>
      <c r="B9636" s="148"/>
      <c r="C9636" s="148"/>
      <c r="D9636" s="148"/>
      <c r="E9636" s="141"/>
      <c r="F9636" s="141"/>
      <c r="G9636" s="141"/>
      <c r="H9636" s="141"/>
      <c r="I9636" s="141"/>
      <c r="J9636" s="141"/>
      <c r="K9636" s="141"/>
    </row>
    <row r="9637" spans="1:11" x14ac:dyDescent="0.25">
      <c r="A9637" s="148"/>
      <c r="B9637" s="148"/>
      <c r="C9637" s="148"/>
      <c r="D9637" s="148"/>
      <c r="E9637" s="141"/>
      <c r="F9637" s="141"/>
      <c r="G9637" s="141"/>
      <c r="H9637" s="141"/>
      <c r="I9637" s="141"/>
      <c r="J9637" s="141"/>
      <c r="K9637" s="141"/>
    </row>
    <row r="9638" spans="1:11" x14ac:dyDescent="0.25">
      <c r="A9638" s="148"/>
      <c r="B9638" s="148"/>
      <c r="C9638" s="148"/>
      <c r="D9638" s="148"/>
      <c r="E9638" s="141"/>
      <c r="F9638" s="141"/>
      <c r="G9638" s="141"/>
      <c r="H9638" s="141"/>
      <c r="I9638" s="141"/>
      <c r="J9638" s="141"/>
      <c r="K9638" s="141"/>
    </row>
    <row r="9639" spans="1:11" x14ac:dyDescent="0.25">
      <c r="A9639" s="148"/>
      <c r="B9639" s="148"/>
      <c r="C9639" s="148"/>
      <c r="D9639" s="148"/>
      <c r="E9639" s="141"/>
      <c r="F9639" s="141"/>
      <c r="G9639" s="141"/>
      <c r="H9639" s="141"/>
      <c r="I9639" s="141"/>
      <c r="J9639" s="141"/>
      <c r="K9639" s="141"/>
    </row>
    <row r="9640" spans="1:11" x14ac:dyDescent="0.25">
      <c r="A9640" s="148"/>
      <c r="B9640" s="148"/>
      <c r="C9640" s="148"/>
      <c r="D9640" s="148"/>
      <c r="E9640" s="141"/>
      <c r="F9640" s="141"/>
      <c r="G9640" s="141"/>
      <c r="H9640" s="141"/>
      <c r="I9640" s="141"/>
      <c r="J9640" s="141"/>
      <c r="K9640" s="141"/>
    </row>
    <row r="9641" spans="1:11" x14ac:dyDescent="0.25">
      <c r="A9641" s="148"/>
      <c r="B9641" s="148"/>
      <c r="C9641" s="148"/>
      <c r="D9641" s="148"/>
      <c r="E9641" s="141"/>
      <c r="F9641" s="141"/>
      <c r="G9641" s="141"/>
      <c r="H9641" s="141"/>
      <c r="I9641" s="141"/>
      <c r="J9641" s="141"/>
      <c r="K9641" s="141"/>
    </row>
    <row r="9642" spans="1:11" x14ac:dyDescent="0.25">
      <c r="A9642" s="148"/>
      <c r="B9642" s="148"/>
      <c r="C9642" s="148"/>
      <c r="D9642" s="148"/>
      <c r="E9642" s="141"/>
      <c r="F9642" s="141"/>
      <c r="G9642" s="141"/>
      <c r="H9642" s="141"/>
      <c r="I9642" s="141"/>
      <c r="J9642" s="141"/>
      <c r="K9642" s="141"/>
    </row>
    <row r="9643" spans="1:11" x14ac:dyDescent="0.25">
      <c r="A9643" s="148"/>
      <c r="B9643" s="148"/>
      <c r="C9643" s="148"/>
      <c r="D9643" s="148"/>
      <c r="E9643" s="141"/>
      <c r="F9643" s="141"/>
      <c r="G9643" s="141"/>
      <c r="H9643" s="141"/>
      <c r="I9643" s="141"/>
      <c r="J9643" s="141"/>
      <c r="K9643" s="141"/>
    </row>
    <row r="9644" spans="1:11" x14ac:dyDescent="0.25">
      <c r="A9644" s="148"/>
      <c r="B9644" s="148"/>
      <c r="C9644" s="148"/>
      <c r="D9644" s="148"/>
      <c r="E9644" s="141"/>
      <c r="F9644" s="141"/>
      <c r="G9644" s="141"/>
      <c r="H9644" s="141"/>
      <c r="I9644" s="141"/>
      <c r="J9644" s="141"/>
      <c r="K9644" s="141"/>
    </row>
    <row r="9645" spans="1:11" x14ac:dyDescent="0.25">
      <c r="A9645" s="148"/>
      <c r="B9645" s="148"/>
      <c r="C9645" s="148"/>
      <c r="D9645" s="148"/>
      <c r="E9645" s="141"/>
      <c r="F9645" s="141"/>
      <c r="G9645" s="141"/>
      <c r="H9645" s="141"/>
      <c r="I9645" s="141"/>
      <c r="J9645" s="141"/>
      <c r="K9645" s="141"/>
    </row>
    <row r="9646" spans="1:11" x14ac:dyDescent="0.25">
      <c r="A9646" s="148"/>
      <c r="B9646" s="148"/>
      <c r="C9646" s="148"/>
      <c r="D9646" s="148"/>
      <c r="E9646" s="141"/>
      <c r="F9646" s="141"/>
      <c r="G9646" s="141"/>
      <c r="H9646" s="141"/>
      <c r="I9646" s="141"/>
      <c r="J9646" s="141"/>
      <c r="K9646" s="141"/>
    </row>
    <row r="9647" spans="1:11" x14ac:dyDescent="0.25">
      <c r="A9647" s="148"/>
      <c r="B9647" s="148"/>
      <c r="C9647" s="148"/>
      <c r="D9647" s="148"/>
      <c r="E9647" s="141"/>
      <c r="F9647" s="141"/>
      <c r="G9647" s="141"/>
      <c r="H9647" s="141"/>
      <c r="I9647" s="141"/>
      <c r="J9647" s="141"/>
      <c r="K9647" s="141"/>
    </row>
    <row r="9648" spans="1:11" x14ac:dyDescent="0.25">
      <c r="A9648" s="148"/>
      <c r="B9648" s="148"/>
      <c r="C9648" s="148"/>
      <c r="D9648" s="148"/>
      <c r="E9648" s="141"/>
      <c r="F9648" s="141"/>
      <c r="G9648" s="141"/>
      <c r="H9648" s="141"/>
      <c r="I9648" s="141"/>
      <c r="J9648" s="141"/>
      <c r="K9648" s="141"/>
    </row>
    <row r="9649" spans="1:11" x14ac:dyDescent="0.25">
      <c r="A9649" s="148"/>
      <c r="B9649" s="148"/>
      <c r="C9649" s="148"/>
      <c r="D9649" s="148"/>
      <c r="E9649" s="141"/>
      <c r="F9649" s="141"/>
      <c r="G9649" s="141"/>
      <c r="H9649" s="141"/>
      <c r="I9649" s="141"/>
      <c r="J9649" s="141"/>
      <c r="K9649" s="141"/>
    </row>
    <row r="9650" spans="1:11" x14ac:dyDescent="0.25">
      <c r="A9650" s="148"/>
      <c r="B9650" s="148"/>
      <c r="C9650" s="148"/>
      <c r="D9650" s="148"/>
      <c r="E9650" s="141"/>
      <c r="F9650" s="141"/>
      <c r="G9650" s="141"/>
      <c r="H9650" s="141"/>
      <c r="I9650" s="141"/>
      <c r="J9650" s="141"/>
      <c r="K9650" s="141"/>
    </row>
    <row r="9651" spans="1:11" x14ac:dyDescent="0.25">
      <c r="A9651" s="148"/>
      <c r="B9651" s="148"/>
      <c r="C9651" s="148"/>
      <c r="D9651" s="148"/>
      <c r="E9651" s="141"/>
      <c r="F9651" s="141"/>
      <c r="G9651" s="141"/>
      <c r="H9651" s="141"/>
      <c r="I9651" s="141"/>
      <c r="J9651" s="141"/>
      <c r="K9651" s="141"/>
    </row>
    <row r="9652" spans="1:11" x14ac:dyDescent="0.25">
      <c r="A9652" s="148"/>
      <c r="B9652" s="148"/>
      <c r="C9652" s="148"/>
      <c r="D9652" s="148"/>
      <c r="E9652" s="141"/>
      <c r="F9652" s="141"/>
      <c r="G9652" s="141"/>
      <c r="H9652" s="141"/>
      <c r="I9652" s="141"/>
      <c r="J9652" s="141"/>
      <c r="K9652" s="141"/>
    </row>
    <row r="9653" spans="1:11" x14ac:dyDescent="0.25">
      <c r="A9653" s="148"/>
      <c r="B9653" s="148"/>
      <c r="C9653" s="148"/>
      <c r="D9653" s="148"/>
      <c r="E9653" s="141"/>
      <c r="F9653" s="141"/>
      <c r="G9653" s="141"/>
      <c r="H9653" s="141"/>
      <c r="I9653" s="141"/>
      <c r="J9653" s="141"/>
      <c r="K9653" s="141"/>
    </row>
    <row r="9654" spans="1:11" x14ac:dyDescent="0.25">
      <c r="A9654" s="148"/>
      <c r="B9654" s="148"/>
      <c r="C9654" s="148"/>
      <c r="D9654" s="148"/>
      <c r="E9654" s="141"/>
      <c r="F9654" s="141"/>
      <c r="G9654" s="141"/>
      <c r="H9654" s="141"/>
      <c r="I9654" s="141"/>
      <c r="J9654" s="141"/>
      <c r="K9654" s="141"/>
    </row>
    <row r="9655" spans="1:11" x14ac:dyDescent="0.25">
      <c r="A9655" s="148"/>
      <c r="B9655" s="148"/>
      <c r="C9655" s="148"/>
      <c r="D9655" s="148"/>
      <c r="E9655" s="141"/>
      <c r="F9655" s="141"/>
      <c r="G9655" s="141"/>
      <c r="H9655" s="141"/>
      <c r="I9655" s="141"/>
      <c r="J9655" s="141"/>
      <c r="K9655" s="141"/>
    </row>
    <row r="9656" spans="1:11" x14ac:dyDescent="0.25">
      <c r="A9656" s="148"/>
      <c r="B9656" s="148"/>
      <c r="C9656" s="148"/>
      <c r="D9656" s="148"/>
      <c r="E9656" s="141"/>
      <c r="F9656" s="141"/>
      <c r="G9656" s="141"/>
      <c r="H9656" s="141"/>
      <c r="I9656" s="141"/>
      <c r="J9656" s="141"/>
      <c r="K9656" s="141"/>
    </row>
    <row r="9657" spans="1:11" x14ac:dyDescent="0.25">
      <c r="A9657" s="148"/>
      <c r="B9657" s="148"/>
      <c r="C9657" s="148"/>
      <c r="D9657" s="148"/>
      <c r="E9657" s="141"/>
      <c r="F9657" s="141"/>
      <c r="G9657" s="141"/>
      <c r="H9657" s="141"/>
      <c r="I9657" s="141"/>
      <c r="J9657" s="141"/>
      <c r="K9657" s="141"/>
    </row>
    <row r="9658" spans="1:11" x14ac:dyDescent="0.25">
      <c r="A9658" s="148"/>
      <c r="B9658" s="148"/>
      <c r="C9658" s="148"/>
      <c r="D9658" s="148"/>
      <c r="E9658" s="141"/>
      <c r="F9658" s="141"/>
      <c r="G9658" s="141"/>
      <c r="H9658" s="141"/>
      <c r="I9658" s="141"/>
      <c r="J9658" s="141"/>
      <c r="K9658" s="141"/>
    </row>
    <row r="9659" spans="1:11" x14ac:dyDescent="0.25">
      <c r="A9659" s="148"/>
      <c r="B9659" s="148"/>
      <c r="C9659" s="148"/>
      <c r="D9659" s="148"/>
      <c r="E9659" s="141"/>
      <c r="F9659" s="141"/>
      <c r="G9659" s="141"/>
      <c r="H9659" s="141"/>
      <c r="I9659" s="141"/>
      <c r="J9659" s="141"/>
      <c r="K9659" s="141"/>
    </row>
    <row r="9660" spans="1:11" x14ac:dyDescent="0.25">
      <c r="A9660" s="148"/>
      <c r="B9660" s="148"/>
      <c r="C9660" s="148"/>
      <c r="D9660" s="148"/>
      <c r="E9660" s="141"/>
      <c r="F9660" s="141"/>
      <c r="G9660" s="141"/>
      <c r="H9660" s="141"/>
      <c r="I9660" s="141"/>
      <c r="J9660" s="141"/>
      <c r="K9660" s="141"/>
    </row>
    <row r="9661" spans="1:11" x14ac:dyDescent="0.25">
      <c r="A9661" s="148"/>
      <c r="B9661" s="148"/>
      <c r="C9661" s="148"/>
      <c r="D9661" s="148"/>
      <c r="E9661" s="141"/>
      <c r="F9661" s="141"/>
      <c r="G9661" s="141"/>
      <c r="H9661" s="141"/>
      <c r="I9661" s="141"/>
      <c r="J9661" s="141"/>
      <c r="K9661" s="141"/>
    </row>
    <row r="9662" spans="1:11" x14ac:dyDescent="0.25">
      <c r="A9662" s="148"/>
      <c r="B9662" s="148"/>
      <c r="C9662" s="148"/>
      <c r="D9662" s="148"/>
      <c r="E9662" s="141"/>
      <c r="F9662" s="141"/>
      <c r="G9662" s="141"/>
      <c r="H9662" s="141"/>
      <c r="I9662" s="141"/>
      <c r="J9662" s="141"/>
      <c r="K9662" s="141"/>
    </row>
    <row r="9663" spans="1:11" x14ac:dyDescent="0.25">
      <c r="A9663" s="148"/>
      <c r="B9663" s="148"/>
      <c r="C9663" s="148"/>
      <c r="D9663" s="148"/>
      <c r="E9663" s="141"/>
      <c r="F9663" s="141"/>
      <c r="G9663" s="141"/>
      <c r="H9663" s="141"/>
      <c r="I9663" s="141"/>
      <c r="J9663" s="141"/>
      <c r="K9663" s="141"/>
    </row>
    <row r="9664" spans="1:11" x14ac:dyDescent="0.25">
      <c r="A9664" s="148"/>
      <c r="B9664" s="148"/>
      <c r="C9664" s="148"/>
      <c r="D9664" s="148"/>
      <c r="E9664" s="141"/>
      <c r="F9664" s="141"/>
      <c r="G9664" s="141"/>
      <c r="H9664" s="141"/>
      <c r="I9664" s="141"/>
      <c r="J9664" s="141"/>
      <c r="K9664" s="141"/>
    </row>
    <row r="9665" spans="1:11" x14ac:dyDescent="0.25">
      <c r="A9665" s="148"/>
      <c r="B9665" s="148"/>
      <c r="C9665" s="148"/>
      <c r="D9665" s="148"/>
      <c r="E9665" s="141"/>
      <c r="F9665" s="141"/>
      <c r="G9665" s="141"/>
      <c r="H9665" s="141"/>
      <c r="I9665" s="141"/>
      <c r="J9665" s="141"/>
      <c r="K9665" s="141"/>
    </row>
    <row r="9666" spans="1:11" x14ac:dyDescent="0.25">
      <c r="A9666" s="148"/>
      <c r="B9666" s="148"/>
      <c r="C9666" s="148"/>
      <c r="D9666" s="148"/>
      <c r="E9666" s="141"/>
      <c r="F9666" s="141"/>
      <c r="G9666" s="141"/>
      <c r="H9666" s="141"/>
      <c r="I9666" s="141"/>
      <c r="J9666" s="141"/>
      <c r="K9666" s="141"/>
    </row>
    <row r="9667" spans="1:11" x14ac:dyDescent="0.25">
      <c r="A9667" s="148"/>
      <c r="B9667" s="148"/>
      <c r="C9667" s="148"/>
      <c r="D9667" s="148"/>
      <c r="E9667" s="141"/>
      <c r="F9667" s="141"/>
      <c r="G9667" s="141"/>
      <c r="H9667" s="141"/>
      <c r="I9667" s="141"/>
      <c r="J9667" s="141"/>
      <c r="K9667" s="141"/>
    </row>
    <row r="9668" spans="1:11" x14ac:dyDescent="0.25">
      <c r="A9668" s="148"/>
      <c r="B9668" s="148"/>
      <c r="C9668" s="148"/>
      <c r="D9668" s="148"/>
      <c r="E9668" s="141"/>
      <c r="F9668" s="141"/>
      <c r="G9668" s="141"/>
      <c r="H9668" s="141"/>
      <c r="I9668" s="141"/>
      <c r="J9668" s="141"/>
      <c r="K9668" s="141"/>
    </row>
    <row r="9669" spans="1:11" x14ac:dyDescent="0.25">
      <c r="A9669" s="148"/>
      <c r="B9669" s="148"/>
      <c r="C9669" s="148"/>
      <c r="D9669" s="148"/>
      <c r="E9669" s="141"/>
      <c r="F9669" s="141"/>
      <c r="G9669" s="141"/>
      <c r="H9669" s="141"/>
      <c r="I9669" s="141"/>
      <c r="J9669" s="141"/>
      <c r="K9669" s="141"/>
    </row>
    <row r="9670" spans="1:11" x14ac:dyDescent="0.25">
      <c r="A9670" s="148"/>
      <c r="B9670" s="148"/>
      <c r="C9670" s="148"/>
      <c r="D9670" s="148"/>
      <c r="E9670" s="141"/>
      <c r="F9670" s="141"/>
      <c r="G9670" s="141"/>
      <c r="H9670" s="141"/>
      <c r="I9670" s="141"/>
      <c r="J9670" s="141"/>
      <c r="K9670" s="141"/>
    </row>
    <row r="9671" spans="1:11" x14ac:dyDescent="0.25">
      <c r="A9671" s="148"/>
      <c r="B9671" s="148"/>
      <c r="C9671" s="148"/>
      <c r="D9671" s="148"/>
      <c r="E9671" s="141"/>
      <c r="F9671" s="141"/>
      <c r="G9671" s="141"/>
      <c r="H9671" s="141"/>
      <c r="I9671" s="141"/>
      <c r="J9671" s="141"/>
      <c r="K9671" s="141"/>
    </row>
    <row r="9672" spans="1:11" x14ac:dyDescent="0.25">
      <c r="A9672" s="148"/>
      <c r="B9672" s="148"/>
      <c r="C9672" s="148"/>
      <c r="D9672" s="148"/>
      <c r="E9672" s="141"/>
      <c r="F9672" s="141"/>
      <c r="G9672" s="141"/>
      <c r="H9672" s="141"/>
      <c r="I9672" s="141"/>
      <c r="J9672" s="141"/>
      <c r="K9672" s="141"/>
    </row>
    <row r="9673" spans="1:11" x14ac:dyDescent="0.25">
      <c r="A9673" s="148"/>
      <c r="B9673" s="148"/>
      <c r="C9673" s="148"/>
      <c r="D9673" s="148"/>
      <c r="E9673" s="141"/>
      <c r="F9673" s="141"/>
      <c r="G9673" s="141"/>
      <c r="H9673" s="141"/>
      <c r="I9673" s="141"/>
      <c r="J9673" s="141"/>
      <c r="K9673" s="141"/>
    </row>
    <row r="9674" spans="1:11" x14ac:dyDescent="0.25">
      <c r="A9674" s="148"/>
      <c r="B9674" s="148"/>
      <c r="C9674" s="148"/>
      <c r="D9674" s="148"/>
      <c r="E9674" s="141"/>
      <c r="F9674" s="141"/>
      <c r="G9674" s="141"/>
      <c r="H9674" s="141"/>
      <c r="I9674" s="141"/>
      <c r="J9674" s="141"/>
      <c r="K9674" s="141"/>
    </row>
    <row r="9675" spans="1:11" x14ac:dyDescent="0.25">
      <c r="A9675" s="148"/>
      <c r="B9675" s="148"/>
      <c r="C9675" s="148"/>
      <c r="D9675" s="148"/>
      <c r="E9675" s="141"/>
      <c r="F9675" s="141"/>
      <c r="G9675" s="141"/>
      <c r="H9675" s="141"/>
      <c r="I9675" s="141"/>
      <c r="J9675" s="141"/>
      <c r="K9675" s="141"/>
    </row>
    <row r="9676" spans="1:11" x14ac:dyDescent="0.25">
      <c r="A9676" s="148"/>
      <c r="B9676" s="148"/>
      <c r="C9676" s="148"/>
      <c r="D9676" s="148"/>
      <c r="E9676" s="141"/>
      <c r="F9676" s="141"/>
      <c r="G9676" s="141"/>
      <c r="H9676" s="141"/>
      <c r="I9676" s="141"/>
      <c r="J9676" s="141"/>
      <c r="K9676" s="141"/>
    </row>
    <row r="9677" spans="1:11" x14ac:dyDescent="0.25">
      <c r="A9677" s="148"/>
      <c r="B9677" s="148"/>
      <c r="C9677" s="148"/>
      <c r="D9677" s="148"/>
      <c r="E9677" s="141"/>
      <c r="F9677" s="141"/>
      <c r="G9677" s="141"/>
      <c r="H9677" s="141"/>
      <c r="I9677" s="141"/>
      <c r="J9677" s="141"/>
      <c r="K9677" s="141"/>
    </row>
    <row r="9678" spans="1:11" x14ac:dyDescent="0.25">
      <c r="A9678" s="148"/>
      <c r="B9678" s="148"/>
      <c r="C9678" s="148"/>
      <c r="D9678" s="148"/>
      <c r="E9678" s="141"/>
      <c r="F9678" s="141"/>
      <c r="G9678" s="141"/>
      <c r="H9678" s="141"/>
      <c r="I9678" s="141"/>
      <c r="J9678" s="141"/>
      <c r="K9678" s="141"/>
    </row>
    <row r="9679" spans="1:11" x14ac:dyDescent="0.25">
      <c r="A9679" s="148"/>
      <c r="B9679" s="148"/>
      <c r="C9679" s="148"/>
      <c r="D9679" s="148"/>
      <c r="E9679" s="141"/>
      <c r="F9679" s="141"/>
      <c r="G9679" s="141"/>
      <c r="H9679" s="141"/>
      <c r="I9679" s="141"/>
      <c r="J9679" s="141"/>
      <c r="K9679" s="141"/>
    </row>
    <row r="9680" spans="1:11" x14ac:dyDescent="0.25">
      <c r="A9680" s="148"/>
      <c r="B9680" s="148"/>
      <c r="C9680" s="148"/>
      <c r="D9680" s="148"/>
      <c r="E9680" s="141"/>
      <c r="F9680" s="141"/>
      <c r="G9680" s="141"/>
      <c r="H9680" s="141"/>
      <c r="I9680" s="141"/>
      <c r="J9680" s="141"/>
      <c r="K9680" s="141"/>
    </row>
    <row r="9681" spans="1:11" x14ac:dyDescent="0.25">
      <c r="A9681" s="148"/>
      <c r="B9681" s="148"/>
      <c r="C9681" s="148"/>
      <c r="D9681" s="148"/>
      <c r="E9681" s="141"/>
      <c r="F9681" s="141"/>
      <c r="G9681" s="141"/>
      <c r="H9681" s="141"/>
      <c r="I9681" s="141"/>
      <c r="J9681" s="141"/>
      <c r="K9681" s="141"/>
    </row>
    <row r="9682" spans="1:11" x14ac:dyDescent="0.25">
      <c r="A9682" s="148"/>
      <c r="B9682" s="148"/>
      <c r="C9682" s="148"/>
      <c r="D9682" s="148"/>
      <c r="E9682" s="141"/>
      <c r="F9682" s="141"/>
      <c r="G9682" s="141"/>
      <c r="H9682" s="141"/>
      <c r="I9682" s="141"/>
      <c r="J9682" s="141"/>
      <c r="K9682" s="141"/>
    </row>
    <row r="9683" spans="1:11" x14ac:dyDescent="0.25">
      <c r="A9683" s="148"/>
      <c r="B9683" s="148"/>
      <c r="C9683" s="148"/>
      <c r="D9683" s="148"/>
      <c r="E9683" s="141"/>
      <c r="F9683" s="141"/>
      <c r="G9683" s="141"/>
      <c r="H9683" s="141"/>
      <c r="I9683" s="141"/>
      <c r="J9683" s="141"/>
      <c r="K9683" s="141"/>
    </row>
    <row r="9684" spans="1:11" x14ac:dyDescent="0.25">
      <c r="A9684" s="148"/>
      <c r="B9684" s="148"/>
      <c r="C9684" s="148"/>
      <c r="D9684" s="148"/>
      <c r="E9684" s="141"/>
      <c r="F9684" s="141"/>
      <c r="G9684" s="141"/>
      <c r="H9684" s="141"/>
      <c r="I9684" s="141"/>
      <c r="J9684" s="141"/>
      <c r="K9684" s="141"/>
    </row>
    <row r="9685" spans="1:11" x14ac:dyDescent="0.25">
      <c r="A9685" s="148"/>
      <c r="B9685" s="148"/>
      <c r="C9685" s="148"/>
      <c r="D9685" s="148"/>
      <c r="E9685" s="141"/>
      <c r="F9685" s="141"/>
      <c r="G9685" s="141"/>
      <c r="H9685" s="141"/>
      <c r="I9685" s="141"/>
      <c r="J9685" s="141"/>
      <c r="K9685" s="141"/>
    </row>
    <row r="9686" spans="1:11" x14ac:dyDescent="0.25">
      <c r="A9686" s="148"/>
      <c r="B9686" s="148"/>
      <c r="C9686" s="148"/>
      <c r="D9686" s="148"/>
      <c r="E9686" s="141"/>
      <c r="F9686" s="141"/>
      <c r="G9686" s="141"/>
      <c r="H9686" s="141"/>
      <c r="I9686" s="141"/>
      <c r="J9686" s="141"/>
      <c r="K9686" s="141"/>
    </row>
    <row r="9687" spans="1:11" x14ac:dyDescent="0.25">
      <c r="A9687" s="148"/>
      <c r="B9687" s="148"/>
      <c r="C9687" s="148"/>
      <c r="D9687" s="148"/>
      <c r="E9687" s="141"/>
      <c r="F9687" s="141"/>
      <c r="G9687" s="141"/>
      <c r="H9687" s="141"/>
      <c r="I9687" s="141"/>
      <c r="J9687" s="141"/>
      <c r="K9687" s="141"/>
    </row>
    <row r="9688" spans="1:11" x14ac:dyDescent="0.25">
      <c r="A9688" s="148"/>
      <c r="B9688" s="148"/>
      <c r="C9688" s="148"/>
      <c r="D9688" s="148"/>
      <c r="E9688" s="141"/>
      <c r="F9688" s="141"/>
      <c r="G9688" s="141"/>
      <c r="H9688" s="141"/>
      <c r="I9688" s="141"/>
      <c r="J9688" s="141"/>
      <c r="K9688" s="141"/>
    </row>
    <row r="9689" spans="1:11" x14ac:dyDescent="0.25">
      <c r="A9689" s="148"/>
      <c r="B9689" s="148"/>
      <c r="C9689" s="148"/>
      <c r="D9689" s="148"/>
      <c r="E9689" s="141"/>
      <c r="F9689" s="141"/>
      <c r="G9689" s="141"/>
      <c r="H9689" s="141"/>
      <c r="I9689" s="141"/>
      <c r="J9689" s="141"/>
      <c r="K9689" s="141"/>
    </row>
    <row r="9690" spans="1:11" x14ac:dyDescent="0.25">
      <c r="A9690" s="148"/>
      <c r="B9690" s="148"/>
      <c r="C9690" s="148"/>
      <c r="D9690" s="148"/>
      <c r="E9690" s="141"/>
      <c r="F9690" s="141"/>
      <c r="G9690" s="141"/>
      <c r="H9690" s="141"/>
      <c r="I9690" s="141"/>
      <c r="J9690" s="141"/>
      <c r="K9690" s="141"/>
    </row>
    <row r="9691" spans="1:11" x14ac:dyDescent="0.25">
      <c r="A9691" s="148"/>
      <c r="B9691" s="148"/>
      <c r="C9691" s="148"/>
      <c r="D9691" s="148"/>
      <c r="E9691" s="141"/>
      <c r="F9691" s="141"/>
      <c r="G9691" s="141"/>
      <c r="H9691" s="141"/>
      <c r="I9691" s="141"/>
      <c r="J9691" s="141"/>
      <c r="K9691" s="141"/>
    </row>
    <row r="9692" spans="1:11" x14ac:dyDescent="0.25">
      <c r="A9692" s="148"/>
      <c r="B9692" s="148"/>
      <c r="C9692" s="148"/>
      <c r="D9692" s="148"/>
      <c r="E9692" s="141"/>
      <c r="F9692" s="141"/>
      <c r="G9692" s="141"/>
      <c r="H9692" s="141"/>
      <c r="I9692" s="141"/>
      <c r="J9692" s="141"/>
      <c r="K9692" s="141"/>
    </row>
    <row r="9693" spans="1:11" x14ac:dyDescent="0.25">
      <c r="A9693" s="148"/>
      <c r="B9693" s="148"/>
      <c r="C9693" s="148"/>
      <c r="D9693" s="148"/>
      <c r="E9693" s="141"/>
      <c r="F9693" s="141"/>
      <c r="G9693" s="141"/>
      <c r="H9693" s="141"/>
      <c r="I9693" s="141"/>
      <c r="J9693" s="141"/>
      <c r="K9693" s="141"/>
    </row>
    <row r="9694" spans="1:11" x14ac:dyDescent="0.25">
      <c r="A9694" s="148"/>
      <c r="B9694" s="148"/>
      <c r="C9694" s="148"/>
      <c r="D9694" s="148"/>
      <c r="E9694" s="141"/>
      <c r="F9694" s="141"/>
      <c r="G9694" s="141"/>
      <c r="H9694" s="141"/>
      <c r="I9694" s="141"/>
      <c r="J9694" s="141"/>
      <c r="K9694" s="141"/>
    </row>
    <row r="9695" spans="1:11" x14ac:dyDescent="0.25">
      <c r="A9695" s="148"/>
      <c r="B9695" s="148"/>
      <c r="C9695" s="148"/>
      <c r="D9695" s="148"/>
      <c r="E9695" s="141"/>
      <c r="F9695" s="141"/>
      <c r="G9695" s="141"/>
      <c r="H9695" s="141"/>
      <c r="I9695" s="141"/>
      <c r="J9695" s="141"/>
      <c r="K9695" s="141"/>
    </row>
    <row r="9696" spans="1:11" x14ac:dyDescent="0.25">
      <c r="A9696" s="148"/>
      <c r="B9696" s="148"/>
      <c r="C9696" s="148"/>
      <c r="D9696" s="148"/>
      <c r="E9696" s="141"/>
      <c r="F9696" s="141"/>
      <c r="G9696" s="141"/>
      <c r="H9696" s="141"/>
      <c r="I9696" s="141"/>
      <c r="J9696" s="141"/>
      <c r="K9696" s="141"/>
    </row>
    <row r="9697" spans="1:11" x14ac:dyDescent="0.25">
      <c r="A9697" s="148"/>
      <c r="B9697" s="148"/>
      <c r="C9697" s="148"/>
      <c r="D9697" s="148"/>
      <c r="E9697" s="141"/>
      <c r="F9697" s="141"/>
      <c r="G9697" s="141"/>
      <c r="H9697" s="141"/>
      <c r="I9697" s="141"/>
      <c r="J9697" s="141"/>
      <c r="K9697" s="141"/>
    </row>
    <row r="9698" spans="1:11" x14ac:dyDescent="0.25">
      <c r="A9698" s="148"/>
      <c r="B9698" s="148"/>
      <c r="C9698" s="148"/>
      <c r="D9698" s="148"/>
      <c r="E9698" s="141"/>
      <c r="F9698" s="141"/>
      <c r="G9698" s="141"/>
      <c r="H9698" s="141"/>
      <c r="I9698" s="141"/>
      <c r="J9698" s="141"/>
      <c r="K9698" s="141"/>
    </row>
    <row r="9699" spans="1:11" x14ac:dyDescent="0.25">
      <c r="A9699" s="148"/>
      <c r="B9699" s="148"/>
      <c r="C9699" s="148"/>
      <c r="D9699" s="148"/>
      <c r="E9699" s="141"/>
      <c r="F9699" s="141"/>
      <c r="G9699" s="141"/>
      <c r="H9699" s="141"/>
      <c r="I9699" s="141"/>
      <c r="J9699" s="141"/>
      <c r="K9699" s="141"/>
    </row>
    <row r="9700" spans="1:11" x14ac:dyDescent="0.25">
      <c r="A9700" s="148"/>
      <c r="B9700" s="148"/>
      <c r="C9700" s="148"/>
      <c r="D9700" s="148"/>
      <c r="E9700" s="141"/>
      <c r="F9700" s="141"/>
      <c r="G9700" s="141"/>
      <c r="H9700" s="141"/>
      <c r="I9700" s="141"/>
      <c r="J9700" s="141"/>
      <c r="K9700" s="141"/>
    </row>
    <row r="9701" spans="1:11" x14ac:dyDescent="0.25">
      <c r="A9701" s="148"/>
      <c r="B9701" s="148"/>
      <c r="C9701" s="148"/>
      <c r="D9701" s="148"/>
      <c r="E9701" s="141"/>
      <c r="F9701" s="141"/>
      <c r="G9701" s="141"/>
      <c r="H9701" s="141"/>
      <c r="I9701" s="141"/>
      <c r="J9701" s="141"/>
      <c r="K9701" s="141"/>
    </row>
    <row r="9702" spans="1:11" x14ac:dyDescent="0.25">
      <c r="A9702" s="148"/>
      <c r="B9702" s="148"/>
      <c r="C9702" s="148"/>
      <c r="D9702" s="148"/>
      <c r="E9702" s="141"/>
      <c r="F9702" s="141"/>
      <c r="G9702" s="141"/>
      <c r="H9702" s="141"/>
      <c r="I9702" s="141"/>
      <c r="J9702" s="141"/>
      <c r="K9702" s="141"/>
    </row>
    <row r="9703" spans="1:11" x14ac:dyDescent="0.25">
      <c r="A9703" s="148"/>
      <c r="B9703" s="148"/>
      <c r="C9703" s="148"/>
      <c r="D9703" s="148"/>
      <c r="E9703" s="141"/>
      <c r="F9703" s="141"/>
      <c r="G9703" s="141"/>
      <c r="H9703" s="141"/>
      <c r="I9703" s="141"/>
      <c r="J9703" s="141"/>
      <c r="K9703" s="141"/>
    </row>
    <row r="9704" spans="1:11" x14ac:dyDescent="0.25">
      <c r="A9704" s="148"/>
      <c r="B9704" s="148"/>
      <c r="C9704" s="148"/>
      <c r="D9704" s="148"/>
      <c r="E9704" s="141"/>
      <c r="F9704" s="141"/>
      <c r="G9704" s="141"/>
      <c r="H9704" s="141"/>
      <c r="I9704" s="141"/>
      <c r="J9704" s="141"/>
      <c r="K9704" s="141"/>
    </row>
    <row r="9705" spans="1:11" x14ac:dyDescent="0.25">
      <c r="A9705" s="148"/>
      <c r="B9705" s="148"/>
      <c r="C9705" s="148"/>
      <c r="D9705" s="148"/>
      <c r="E9705" s="141"/>
      <c r="F9705" s="141"/>
      <c r="G9705" s="141"/>
      <c r="H9705" s="141"/>
      <c r="I9705" s="141"/>
      <c r="J9705" s="141"/>
      <c r="K9705" s="141"/>
    </row>
    <row r="9706" spans="1:11" x14ac:dyDescent="0.25">
      <c r="A9706" s="148"/>
      <c r="B9706" s="148"/>
      <c r="C9706" s="148"/>
      <c r="D9706" s="148"/>
      <c r="E9706" s="141"/>
      <c r="F9706" s="141"/>
      <c r="G9706" s="141"/>
      <c r="H9706" s="141"/>
      <c r="I9706" s="141"/>
      <c r="J9706" s="141"/>
      <c r="K9706" s="141"/>
    </row>
    <row r="9707" spans="1:11" x14ac:dyDescent="0.25">
      <c r="A9707" s="148"/>
      <c r="B9707" s="148"/>
      <c r="C9707" s="148"/>
      <c r="D9707" s="148"/>
      <c r="E9707" s="141"/>
      <c r="F9707" s="141"/>
      <c r="G9707" s="141"/>
      <c r="H9707" s="141"/>
      <c r="I9707" s="141"/>
      <c r="J9707" s="141"/>
      <c r="K9707" s="141"/>
    </row>
    <row r="9708" spans="1:11" x14ac:dyDescent="0.25">
      <c r="A9708" s="148"/>
      <c r="B9708" s="148"/>
      <c r="C9708" s="148"/>
      <c r="D9708" s="148"/>
      <c r="E9708" s="141"/>
      <c r="F9708" s="141"/>
      <c r="G9708" s="141"/>
      <c r="H9708" s="141"/>
      <c r="I9708" s="141"/>
      <c r="J9708" s="141"/>
      <c r="K9708" s="141"/>
    </row>
    <row r="9709" spans="1:11" x14ac:dyDescent="0.25">
      <c r="A9709" s="148"/>
      <c r="B9709" s="148"/>
      <c r="C9709" s="148"/>
      <c r="D9709" s="148"/>
      <c r="E9709" s="141"/>
      <c r="F9709" s="141"/>
      <c r="G9709" s="141"/>
      <c r="H9709" s="141"/>
      <c r="I9709" s="141"/>
      <c r="J9709" s="141"/>
      <c r="K9709" s="141"/>
    </row>
    <row r="9710" spans="1:11" x14ac:dyDescent="0.25">
      <c r="A9710" s="148"/>
      <c r="B9710" s="148"/>
      <c r="C9710" s="148"/>
      <c r="D9710" s="148"/>
      <c r="E9710" s="141"/>
      <c r="F9710" s="141"/>
      <c r="G9710" s="141"/>
      <c r="H9710" s="141"/>
      <c r="I9710" s="141"/>
      <c r="J9710" s="141"/>
      <c r="K9710" s="141"/>
    </row>
    <row r="9711" spans="1:11" x14ac:dyDescent="0.25">
      <c r="A9711" s="148"/>
      <c r="B9711" s="148"/>
      <c r="C9711" s="148"/>
      <c r="D9711" s="148"/>
      <c r="E9711" s="141"/>
      <c r="F9711" s="141"/>
      <c r="G9711" s="141"/>
      <c r="H9711" s="141"/>
      <c r="I9711" s="141"/>
      <c r="J9711" s="141"/>
      <c r="K9711" s="141"/>
    </row>
    <row r="9712" spans="1:11" x14ac:dyDescent="0.25">
      <c r="A9712" s="148"/>
      <c r="B9712" s="148"/>
      <c r="C9712" s="148"/>
      <c r="D9712" s="148"/>
      <c r="E9712" s="141"/>
      <c r="F9712" s="141"/>
      <c r="G9712" s="141"/>
      <c r="H9712" s="141"/>
      <c r="I9712" s="141"/>
      <c r="J9712" s="141"/>
      <c r="K9712" s="141"/>
    </row>
    <row r="9713" spans="1:11" x14ac:dyDescent="0.25">
      <c r="A9713" s="148"/>
      <c r="B9713" s="148"/>
      <c r="C9713" s="148"/>
      <c r="D9713" s="148"/>
      <c r="E9713" s="141"/>
      <c r="F9713" s="141"/>
      <c r="G9713" s="141"/>
      <c r="H9713" s="141"/>
      <c r="I9713" s="141"/>
      <c r="J9713" s="141"/>
      <c r="K9713" s="141"/>
    </row>
    <row r="9714" spans="1:11" x14ac:dyDescent="0.25">
      <c r="A9714" s="148"/>
      <c r="B9714" s="148"/>
      <c r="C9714" s="148"/>
      <c r="D9714" s="148"/>
      <c r="E9714" s="141"/>
      <c r="F9714" s="141"/>
      <c r="G9714" s="141"/>
      <c r="H9714" s="141"/>
      <c r="I9714" s="141"/>
      <c r="J9714" s="141"/>
      <c r="K9714" s="141"/>
    </row>
    <row r="9715" spans="1:11" x14ac:dyDescent="0.25">
      <c r="A9715" s="148"/>
      <c r="B9715" s="148"/>
      <c r="C9715" s="148"/>
      <c r="D9715" s="148"/>
      <c r="E9715" s="141"/>
      <c r="F9715" s="141"/>
      <c r="G9715" s="141"/>
      <c r="H9715" s="141"/>
      <c r="I9715" s="141"/>
      <c r="J9715" s="141"/>
      <c r="K9715" s="141"/>
    </row>
    <row r="9716" spans="1:11" x14ac:dyDescent="0.25">
      <c r="A9716" s="148"/>
      <c r="B9716" s="148"/>
      <c r="C9716" s="148"/>
      <c r="D9716" s="148"/>
      <c r="E9716" s="141"/>
      <c r="F9716" s="141"/>
      <c r="G9716" s="141"/>
      <c r="H9716" s="141"/>
      <c r="I9716" s="141"/>
      <c r="J9716" s="141"/>
      <c r="K9716" s="141"/>
    </row>
    <row r="9717" spans="1:11" x14ac:dyDescent="0.25">
      <c r="A9717" s="148"/>
      <c r="B9717" s="148"/>
      <c r="C9717" s="148"/>
      <c r="D9717" s="148"/>
      <c r="E9717" s="141"/>
      <c r="F9717" s="141"/>
      <c r="G9717" s="141"/>
      <c r="H9717" s="141"/>
      <c r="I9717" s="141"/>
      <c r="J9717" s="141"/>
      <c r="K9717" s="141"/>
    </row>
    <row r="9718" spans="1:11" x14ac:dyDescent="0.25">
      <c r="A9718" s="148"/>
      <c r="B9718" s="148"/>
      <c r="C9718" s="148"/>
      <c r="D9718" s="148"/>
      <c r="E9718" s="141"/>
      <c r="F9718" s="141"/>
      <c r="G9718" s="141"/>
      <c r="H9718" s="141"/>
      <c r="I9718" s="141"/>
      <c r="J9718" s="141"/>
      <c r="K9718" s="141"/>
    </row>
    <row r="9719" spans="1:11" x14ac:dyDescent="0.25">
      <c r="A9719" s="148"/>
      <c r="B9719" s="148"/>
      <c r="C9719" s="148"/>
      <c r="D9719" s="148"/>
      <c r="E9719" s="141"/>
      <c r="F9719" s="141"/>
      <c r="G9719" s="141"/>
      <c r="H9719" s="141"/>
      <c r="I9719" s="141"/>
      <c r="J9719" s="141"/>
      <c r="K9719" s="141"/>
    </row>
    <row r="9720" spans="1:11" x14ac:dyDescent="0.25">
      <c r="A9720" s="148"/>
      <c r="B9720" s="148"/>
      <c r="C9720" s="148"/>
      <c r="D9720" s="148"/>
      <c r="E9720" s="141"/>
      <c r="F9720" s="141"/>
      <c r="G9720" s="141"/>
      <c r="H9720" s="141"/>
      <c r="I9720" s="141"/>
      <c r="J9720" s="141"/>
      <c r="K9720" s="141"/>
    </row>
    <row r="9721" spans="1:11" x14ac:dyDescent="0.25">
      <c r="A9721" s="148"/>
      <c r="B9721" s="148"/>
      <c r="C9721" s="148"/>
      <c r="D9721" s="148"/>
      <c r="E9721" s="141"/>
      <c r="F9721" s="141"/>
      <c r="G9721" s="141"/>
      <c r="H9721" s="141"/>
      <c r="I9721" s="141"/>
      <c r="J9721" s="141"/>
      <c r="K9721" s="141"/>
    </row>
    <row r="9722" spans="1:11" x14ac:dyDescent="0.25">
      <c r="A9722" s="148"/>
      <c r="B9722" s="148"/>
      <c r="C9722" s="148"/>
      <c r="D9722" s="148"/>
      <c r="E9722" s="141"/>
      <c r="F9722" s="141"/>
      <c r="G9722" s="141"/>
      <c r="H9722" s="141"/>
      <c r="I9722" s="141"/>
      <c r="J9722" s="141"/>
      <c r="K9722" s="141"/>
    </row>
    <row r="9723" spans="1:11" x14ac:dyDescent="0.25">
      <c r="A9723" s="148"/>
      <c r="B9723" s="148"/>
      <c r="C9723" s="148"/>
      <c r="D9723" s="148"/>
      <c r="E9723" s="141"/>
      <c r="F9723" s="141"/>
      <c r="G9723" s="141"/>
      <c r="H9723" s="141"/>
      <c r="I9723" s="141"/>
      <c r="J9723" s="141"/>
      <c r="K9723" s="141"/>
    </row>
    <row r="9724" spans="1:11" x14ac:dyDescent="0.25">
      <c r="A9724" s="148"/>
      <c r="B9724" s="148"/>
      <c r="C9724" s="148"/>
      <c r="D9724" s="148"/>
      <c r="E9724" s="141"/>
      <c r="F9724" s="141"/>
      <c r="G9724" s="141"/>
      <c r="H9724" s="141"/>
      <c r="I9724" s="141"/>
      <c r="J9724" s="141"/>
      <c r="K9724" s="141"/>
    </row>
    <row r="9725" spans="1:11" x14ac:dyDescent="0.25">
      <c r="A9725" s="148"/>
      <c r="B9725" s="148"/>
      <c r="C9725" s="148"/>
      <c r="D9725" s="148"/>
      <c r="E9725" s="141"/>
      <c r="F9725" s="141"/>
      <c r="G9725" s="141"/>
      <c r="H9725" s="141"/>
      <c r="I9725" s="141"/>
      <c r="J9725" s="141"/>
      <c r="K9725" s="141"/>
    </row>
    <row r="9726" spans="1:11" x14ac:dyDescent="0.25">
      <c r="A9726" s="148"/>
      <c r="B9726" s="148"/>
      <c r="C9726" s="148"/>
      <c r="D9726" s="148"/>
      <c r="E9726" s="141"/>
      <c r="F9726" s="141"/>
      <c r="G9726" s="141"/>
      <c r="H9726" s="141"/>
      <c r="I9726" s="141"/>
      <c r="J9726" s="141"/>
      <c r="K9726" s="141"/>
    </row>
    <row r="9727" spans="1:11" x14ac:dyDescent="0.25">
      <c r="A9727" s="148"/>
      <c r="B9727" s="148"/>
      <c r="C9727" s="148"/>
      <c r="D9727" s="148"/>
      <c r="E9727" s="141"/>
      <c r="F9727" s="141"/>
      <c r="G9727" s="141"/>
      <c r="H9727" s="141"/>
      <c r="I9727" s="141"/>
      <c r="J9727" s="141"/>
      <c r="K9727" s="141"/>
    </row>
    <row r="9728" spans="1:11" x14ac:dyDescent="0.25">
      <c r="A9728" s="148"/>
      <c r="B9728" s="148"/>
      <c r="C9728" s="148"/>
      <c r="D9728" s="148"/>
      <c r="E9728" s="141"/>
      <c r="F9728" s="141"/>
      <c r="G9728" s="141"/>
      <c r="H9728" s="141"/>
      <c r="I9728" s="141"/>
      <c r="J9728" s="141"/>
      <c r="K9728" s="141"/>
    </row>
    <row r="9729" spans="1:11" x14ac:dyDescent="0.25">
      <c r="A9729" s="148"/>
      <c r="B9729" s="148"/>
      <c r="C9729" s="148"/>
      <c r="D9729" s="148"/>
      <c r="E9729" s="141"/>
      <c r="F9729" s="141"/>
      <c r="G9729" s="141"/>
      <c r="H9729" s="141"/>
      <c r="I9729" s="141"/>
      <c r="J9729" s="141"/>
      <c r="K9729" s="141"/>
    </row>
    <row r="9730" spans="1:11" x14ac:dyDescent="0.25">
      <c r="A9730" s="148"/>
      <c r="B9730" s="148"/>
      <c r="C9730" s="148"/>
      <c r="D9730" s="148"/>
      <c r="E9730" s="141"/>
      <c r="F9730" s="141"/>
      <c r="G9730" s="141"/>
      <c r="H9730" s="141"/>
      <c r="I9730" s="141"/>
      <c r="J9730" s="141"/>
      <c r="K9730" s="141"/>
    </row>
    <row r="9731" spans="1:11" x14ac:dyDescent="0.25">
      <c r="A9731" s="148"/>
      <c r="B9731" s="148"/>
      <c r="C9731" s="148"/>
      <c r="D9731" s="148"/>
      <c r="E9731" s="141"/>
      <c r="F9731" s="141"/>
      <c r="G9731" s="141"/>
      <c r="H9731" s="141"/>
      <c r="I9731" s="141"/>
      <c r="J9731" s="141"/>
      <c r="K9731" s="141"/>
    </row>
    <row r="9732" spans="1:11" x14ac:dyDescent="0.25">
      <c r="A9732" s="148"/>
      <c r="B9732" s="148"/>
      <c r="C9732" s="148"/>
      <c r="D9732" s="148"/>
      <c r="E9732" s="141"/>
      <c r="F9732" s="141"/>
      <c r="G9732" s="141"/>
      <c r="H9732" s="141"/>
      <c r="I9732" s="141"/>
      <c r="J9732" s="141"/>
      <c r="K9732" s="141"/>
    </row>
    <row r="9733" spans="1:11" x14ac:dyDescent="0.25">
      <c r="A9733" s="148"/>
      <c r="B9733" s="148"/>
      <c r="C9733" s="148"/>
      <c r="D9733" s="148"/>
      <c r="E9733" s="141"/>
      <c r="F9733" s="141"/>
      <c r="G9733" s="141"/>
      <c r="H9733" s="141"/>
      <c r="I9733" s="141"/>
      <c r="J9733" s="141"/>
      <c r="K9733" s="141"/>
    </row>
    <row r="9734" spans="1:11" x14ac:dyDescent="0.25">
      <c r="A9734" s="148"/>
      <c r="B9734" s="148"/>
      <c r="C9734" s="148"/>
      <c r="D9734" s="148"/>
      <c r="E9734" s="141"/>
      <c r="F9734" s="141"/>
      <c r="G9734" s="141"/>
      <c r="H9734" s="141"/>
      <c r="I9734" s="141"/>
      <c r="J9734" s="141"/>
      <c r="K9734" s="141"/>
    </row>
    <row r="9735" spans="1:11" x14ac:dyDescent="0.25">
      <c r="A9735" s="148"/>
      <c r="B9735" s="148"/>
      <c r="C9735" s="148"/>
      <c r="D9735" s="148"/>
      <c r="E9735" s="141"/>
      <c r="F9735" s="141"/>
      <c r="G9735" s="141"/>
      <c r="H9735" s="141"/>
      <c r="I9735" s="141"/>
      <c r="J9735" s="141"/>
      <c r="K9735" s="141"/>
    </row>
    <row r="9736" spans="1:11" x14ac:dyDescent="0.25">
      <c r="A9736" s="148"/>
      <c r="B9736" s="148"/>
      <c r="C9736" s="148"/>
      <c r="D9736" s="148"/>
      <c r="E9736" s="141"/>
      <c r="F9736" s="141"/>
      <c r="G9736" s="141"/>
      <c r="H9736" s="141"/>
      <c r="I9736" s="141"/>
      <c r="J9736" s="141"/>
      <c r="K9736" s="141"/>
    </row>
    <row r="9737" spans="1:11" x14ac:dyDescent="0.25">
      <c r="A9737" s="148"/>
      <c r="B9737" s="148"/>
      <c r="C9737" s="148"/>
      <c r="D9737" s="148"/>
      <c r="E9737" s="141"/>
      <c r="F9737" s="141"/>
      <c r="G9737" s="141"/>
      <c r="H9737" s="141"/>
      <c r="I9737" s="141"/>
      <c r="J9737" s="141"/>
      <c r="K9737" s="141"/>
    </row>
    <row r="9738" spans="1:11" x14ac:dyDescent="0.25">
      <c r="A9738" s="148"/>
      <c r="B9738" s="148"/>
      <c r="C9738" s="148"/>
      <c r="D9738" s="148"/>
      <c r="E9738" s="141"/>
      <c r="F9738" s="141"/>
      <c r="G9738" s="141"/>
      <c r="H9738" s="141"/>
      <c r="I9738" s="141"/>
      <c r="J9738" s="141"/>
      <c r="K9738" s="141"/>
    </row>
    <row r="9739" spans="1:11" x14ac:dyDescent="0.25">
      <c r="A9739" s="148"/>
      <c r="B9739" s="148"/>
      <c r="C9739" s="148"/>
      <c r="D9739" s="148"/>
      <c r="E9739" s="141"/>
      <c r="F9739" s="141"/>
      <c r="G9739" s="141"/>
      <c r="H9739" s="141"/>
      <c r="I9739" s="141"/>
      <c r="J9739" s="141"/>
      <c r="K9739" s="141"/>
    </row>
    <row r="9740" spans="1:11" x14ac:dyDescent="0.25">
      <c r="A9740" s="148"/>
      <c r="B9740" s="148"/>
      <c r="C9740" s="148"/>
      <c r="D9740" s="148"/>
      <c r="E9740" s="141"/>
      <c r="F9740" s="141"/>
      <c r="G9740" s="141"/>
      <c r="H9740" s="141"/>
      <c r="I9740" s="141"/>
      <c r="J9740" s="141"/>
      <c r="K9740" s="141"/>
    </row>
    <row r="9741" spans="1:11" x14ac:dyDescent="0.25">
      <c r="A9741" s="148"/>
      <c r="B9741" s="148"/>
      <c r="C9741" s="148"/>
      <c r="D9741" s="148"/>
      <c r="E9741" s="141"/>
      <c r="F9741" s="141"/>
      <c r="G9741" s="141"/>
      <c r="H9741" s="141"/>
      <c r="I9741" s="141"/>
      <c r="J9741" s="141"/>
      <c r="K9741" s="141"/>
    </row>
    <row r="9742" spans="1:11" x14ac:dyDescent="0.25">
      <c r="A9742" s="148"/>
      <c r="B9742" s="148"/>
      <c r="C9742" s="148"/>
      <c r="D9742" s="148"/>
      <c r="E9742" s="141"/>
      <c r="F9742" s="141"/>
      <c r="G9742" s="141"/>
      <c r="H9742" s="141"/>
      <c r="I9742" s="141"/>
      <c r="J9742" s="141"/>
      <c r="K9742" s="141"/>
    </row>
    <row r="9743" spans="1:11" x14ac:dyDescent="0.25">
      <c r="A9743" s="148"/>
      <c r="B9743" s="148"/>
      <c r="C9743" s="148"/>
      <c r="D9743" s="148"/>
      <c r="E9743" s="141"/>
      <c r="F9743" s="141"/>
      <c r="G9743" s="141"/>
      <c r="H9743" s="141"/>
      <c r="I9743" s="141"/>
      <c r="J9743" s="141"/>
      <c r="K9743" s="141"/>
    </row>
    <row r="9744" spans="1:11" x14ac:dyDescent="0.25">
      <c r="A9744" s="148"/>
      <c r="B9744" s="148"/>
      <c r="C9744" s="148"/>
      <c r="D9744" s="148"/>
      <c r="E9744" s="141"/>
      <c r="F9744" s="141"/>
      <c r="G9744" s="141"/>
      <c r="H9744" s="141"/>
      <c r="I9744" s="141"/>
      <c r="J9744" s="141"/>
      <c r="K9744" s="141"/>
    </row>
    <row r="9745" spans="1:11" x14ac:dyDescent="0.25">
      <c r="A9745" s="148"/>
      <c r="B9745" s="148"/>
      <c r="C9745" s="148"/>
      <c r="D9745" s="148"/>
      <c r="E9745" s="141"/>
      <c r="F9745" s="141"/>
      <c r="G9745" s="141"/>
      <c r="H9745" s="141"/>
      <c r="I9745" s="141"/>
      <c r="J9745" s="141"/>
      <c r="K9745" s="141"/>
    </row>
    <row r="9746" spans="1:11" x14ac:dyDescent="0.25">
      <c r="A9746" s="148"/>
      <c r="B9746" s="148"/>
      <c r="C9746" s="148"/>
      <c r="D9746" s="148"/>
      <c r="E9746" s="141"/>
      <c r="F9746" s="141"/>
      <c r="G9746" s="141"/>
      <c r="H9746" s="141"/>
      <c r="I9746" s="141"/>
      <c r="J9746" s="141"/>
      <c r="K9746" s="141"/>
    </row>
    <row r="9747" spans="1:11" x14ac:dyDescent="0.25">
      <c r="A9747" s="148"/>
      <c r="B9747" s="148"/>
      <c r="C9747" s="148"/>
      <c r="D9747" s="148"/>
      <c r="E9747" s="141"/>
      <c r="F9747" s="141"/>
      <c r="G9747" s="141"/>
      <c r="H9747" s="141"/>
      <c r="I9747" s="141"/>
      <c r="J9747" s="141"/>
      <c r="K9747" s="141"/>
    </row>
    <row r="9748" spans="1:11" x14ac:dyDescent="0.25">
      <c r="A9748" s="148"/>
      <c r="B9748" s="148"/>
      <c r="C9748" s="148"/>
      <c r="D9748" s="148"/>
      <c r="E9748" s="141"/>
      <c r="F9748" s="141"/>
      <c r="G9748" s="141"/>
      <c r="H9748" s="141"/>
      <c r="I9748" s="141"/>
      <c r="J9748" s="141"/>
      <c r="K9748" s="141"/>
    </row>
    <row r="9749" spans="1:11" x14ac:dyDescent="0.25">
      <c r="A9749" s="148"/>
      <c r="B9749" s="148"/>
      <c r="C9749" s="148"/>
      <c r="D9749" s="148"/>
      <c r="E9749" s="141"/>
      <c r="F9749" s="141"/>
      <c r="G9749" s="141"/>
      <c r="H9749" s="141"/>
      <c r="I9749" s="141"/>
      <c r="J9749" s="141"/>
      <c r="K9749" s="141"/>
    </row>
    <row r="9750" spans="1:11" x14ac:dyDescent="0.25">
      <c r="A9750" s="148"/>
      <c r="B9750" s="148"/>
      <c r="C9750" s="148"/>
      <c r="D9750" s="148"/>
      <c r="E9750" s="141"/>
      <c r="F9750" s="141"/>
      <c r="G9750" s="141"/>
      <c r="H9750" s="141"/>
      <c r="I9750" s="141"/>
      <c r="J9750" s="141"/>
      <c r="K9750" s="141"/>
    </row>
    <row r="9751" spans="1:11" x14ac:dyDescent="0.25">
      <c r="A9751" s="148"/>
      <c r="B9751" s="148"/>
      <c r="C9751" s="148"/>
      <c r="D9751" s="148"/>
      <c r="E9751" s="141"/>
      <c r="F9751" s="141"/>
      <c r="G9751" s="141"/>
      <c r="H9751" s="141"/>
      <c r="I9751" s="141"/>
      <c r="J9751" s="141"/>
      <c r="K9751" s="141"/>
    </row>
    <row r="9752" spans="1:11" x14ac:dyDescent="0.25">
      <c r="A9752" s="148"/>
      <c r="B9752" s="148"/>
      <c r="C9752" s="148"/>
      <c r="D9752" s="148"/>
      <c r="E9752" s="141"/>
      <c r="F9752" s="141"/>
      <c r="G9752" s="141"/>
      <c r="H9752" s="141"/>
      <c r="I9752" s="141"/>
      <c r="J9752" s="141"/>
      <c r="K9752" s="141"/>
    </row>
    <row r="9753" spans="1:11" x14ac:dyDescent="0.25">
      <c r="A9753" s="148"/>
      <c r="B9753" s="148"/>
      <c r="C9753" s="148"/>
      <c r="D9753" s="148"/>
      <c r="E9753" s="141"/>
      <c r="F9753" s="141"/>
      <c r="G9753" s="141"/>
      <c r="H9753" s="141"/>
      <c r="I9753" s="141"/>
      <c r="J9753" s="141"/>
      <c r="K9753" s="141"/>
    </row>
    <row r="9754" spans="1:11" x14ac:dyDescent="0.25">
      <c r="A9754" s="148"/>
      <c r="B9754" s="148"/>
      <c r="C9754" s="148"/>
      <c r="D9754" s="148"/>
      <c r="E9754" s="141"/>
      <c r="F9754" s="141"/>
      <c r="G9754" s="141"/>
      <c r="H9754" s="141"/>
      <c r="I9754" s="141"/>
      <c r="J9754" s="141"/>
      <c r="K9754" s="141"/>
    </row>
    <row r="9755" spans="1:11" x14ac:dyDescent="0.25">
      <c r="A9755" s="148"/>
      <c r="B9755" s="148"/>
      <c r="C9755" s="148"/>
      <c r="D9755" s="148"/>
      <c r="E9755" s="141"/>
      <c r="F9755" s="141"/>
      <c r="G9755" s="141"/>
      <c r="H9755" s="141"/>
      <c r="I9755" s="141"/>
      <c r="J9755" s="141"/>
      <c r="K9755" s="141"/>
    </row>
    <row r="9756" spans="1:11" x14ac:dyDescent="0.25">
      <c r="A9756" s="148"/>
      <c r="B9756" s="148"/>
      <c r="C9756" s="148"/>
      <c r="D9756" s="148"/>
      <c r="E9756" s="141"/>
      <c r="F9756" s="141"/>
      <c r="G9756" s="141"/>
      <c r="H9756" s="141"/>
      <c r="I9756" s="141"/>
      <c r="J9756" s="141"/>
      <c r="K9756" s="141"/>
    </row>
    <row r="9757" spans="1:11" x14ac:dyDescent="0.25">
      <c r="A9757" s="148"/>
      <c r="B9757" s="148"/>
      <c r="C9757" s="148"/>
      <c r="D9757" s="148"/>
      <c r="E9757" s="141"/>
      <c r="F9757" s="141"/>
      <c r="G9757" s="141"/>
      <c r="H9757" s="141"/>
      <c r="I9757" s="141"/>
      <c r="J9757" s="141"/>
      <c r="K9757" s="141"/>
    </row>
    <row r="9758" spans="1:11" x14ac:dyDescent="0.25">
      <c r="A9758" s="148"/>
      <c r="B9758" s="148"/>
      <c r="C9758" s="148"/>
      <c r="D9758" s="148"/>
      <c r="E9758" s="141"/>
      <c r="F9758" s="141"/>
      <c r="G9758" s="141"/>
      <c r="H9758" s="141"/>
      <c r="I9758" s="141"/>
      <c r="J9758" s="141"/>
      <c r="K9758" s="141"/>
    </row>
    <row r="9759" spans="1:11" x14ac:dyDescent="0.25">
      <c r="A9759" s="148"/>
      <c r="B9759" s="148"/>
      <c r="C9759" s="148"/>
      <c r="D9759" s="148"/>
      <c r="E9759" s="141"/>
      <c r="F9759" s="141"/>
      <c r="G9759" s="141"/>
      <c r="H9759" s="141"/>
      <c r="I9759" s="141"/>
      <c r="J9759" s="141"/>
      <c r="K9759" s="141"/>
    </row>
    <row r="9760" spans="1:11" x14ac:dyDescent="0.25">
      <c r="A9760" s="148"/>
      <c r="B9760" s="148"/>
      <c r="C9760" s="148"/>
      <c r="D9760" s="148"/>
      <c r="E9760" s="141"/>
      <c r="F9760" s="141"/>
      <c r="G9760" s="141"/>
      <c r="H9760" s="141"/>
      <c r="I9760" s="141"/>
      <c r="J9760" s="141"/>
      <c r="K9760" s="141"/>
    </row>
    <row r="9761" spans="1:11" x14ac:dyDescent="0.25">
      <c r="A9761" s="148"/>
      <c r="B9761" s="148"/>
      <c r="C9761" s="148"/>
      <c r="D9761" s="148"/>
      <c r="E9761" s="141"/>
      <c r="F9761" s="141"/>
      <c r="G9761" s="141"/>
      <c r="H9761" s="141"/>
      <c r="I9761" s="141"/>
      <c r="J9761" s="141"/>
      <c r="K9761" s="141"/>
    </row>
    <row r="9762" spans="1:11" x14ac:dyDescent="0.25">
      <c r="A9762" s="148"/>
      <c r="B9762" s="148"/>
      <c r="C9762" s="148"/>
      <c r="D9762" s="148"/>
      <c r="E9762" s="141"/>
      <c r="F9762" s="141"/>
      <c r="G9762" s="141"/>
      <c r="H9762" s="141"/>
      <c r="I9762" s="141"/>
      <c r="J9762" s="141"/>
      <c r="K9762" s="141"/>
    </row>
    <row r="9763" spans="1:11" x14ac:dyDescent="0.25">
      <c r="A9763" s="148"/>
      <c r="B9763" s="148"/>
      <c r="C9763" s="148"/>
      <c r="D9763" s="148"/>
      <c r="E9763" s="141"/>
      <c r="F9763" s="141"/>
      <c r="G9763" s="141"/>
      <c r="H9763" s="141"/>
      <c r="I9763" s="141"/>
      <c r="J9763" s="141"/>
      <c r="K9763" s="141"/>
    </row>
    <row r="9764" spans="1:11" x14ac:dyDescent="0.25">
      <c r="A9764" s="148"/>
      <c r="B9764" s="148"/>
      <c r="C9764" s="148"/>
      <c r="D9764" s="148"/>
      <c r="E9764" s="141"/>
      <c r="F9764" s="141"/>
      <c r="G9764" s="141"/>
      <c r="H9764" s="141"/>
      <c r="I9764" s="141"/>
      <c r="J9764" s="141"/>
      <c r="K9764" s="141"/>
    </row>
    <row r="9765" spans="1:11" x14ac:dyDescent="0.25">
      <c r="A9765" s="148"/>
      <c r="B9765" s="148"/>
      <c r="C9765" s="148"/>
      <c r="D9765" s="148"/>
      <c r="E9765" s="141"/>
      <c r="F9765" s="141"/>
      <c r="G9765" s="141"/>
      <c r="H9765" s="141"/>
      <c r="I9765" s="141"/>
      <c r="J9765" s="141"/>
      <c r="K9765" s="141"/>
    </row>
    <row r="9766" spans="1:11" x14ac:dyDescent="0.25">
      <c r="A9766" s="148"/>
      <c r="B9766" s="148"/>
      <c r="C9766" s="148"/>
      <c r="D9766" s="148"/>
      <c r="E9766" s="141"/>
      <c r="F9766" s="141"/>
      <c r="G9766" s="141"/>
      <c r="H9766" s="141"/>
      <c r="I9766" s="141"/>
      <c r="J9766" s="141"/>
      <c r="K9766" s="141"/>
    </row>
    <row r="9767" spans="1:11" x14ac:dyDescent="0.25">
      <c r="A9767" s="148"/>
      <c r="B9767" s="148"/>
      <c r="C9767" s="148"/>
      <c r="D9767" s="148"/>
      <c r="E9767" s="141"/>
      <c r="F9767" s="141"/>
      <c r="G9767" s="141"/>
      <c r="H9767" s="141"/>
      <c r="I9767" s="141"/>
      <c r="J9767" s="141"/>
      <c r="K9767" s="141"/>
    </row>
    <row r="9768" spans="1:11" x14ac:dyDescent="0.25">
      <c r="A9768" s="148"/>
      <c r="B9768" s="148"/>
      <c r="C9768" s="148"/>
      <c r="D9768" s="148"/>
      <c r="E9768" s="141"/>
      <c r="F9768" s="141"/>
      <c r="G9768" s="141"/>
      <c r="H9768" s="141"/>
      <c r="I9768" s="141"/>
      <c r="J9768" s="141"/>
      <c r="K9768" s="141"/>
    </row>
    <row r="9769" spans="1:11" x14ac:dyDescent="0.25">
      <c r="A9769" s="148"/>
      <c r="B9769" s="148"/>
      <c r="C9769" s="148"/>
      <c r="D9769" s="148"/>
      <c r="E9769" s="141"/>
      <c r="F9769" s="141"/>
      <c r="G9769" s="141"/>
      <c r="H9769" s="141"/>
      <c r="I9769" s="141"/>
      <c r="J9769" s="141"/>
      <c r="K9769" s="141"/>
    </row>
    <row r="9770" spans="1:11" x14ac:dyDescent="0.25">
      <c r="A9770" s="148"/>
      <c r="B9770" s="148"/>
      <c r="C9770" s="148"/>
      <c r="D9770" s="148"/>
      <c r="E9770" s="141"/>
      <c r="F9770" s="141"/>
      <c r="G9770" s="141"/>
      <c r="H9770" s="141"/>
      <c r="I9770" s="141"/>
      <c r="J9770" s="141"/>
      <c r="K9770" s="141"/>
    </row>
    <row r="9771" spans="1:11" x14ac:dyDescent="0.25">
      <c r="A9771" s="148"/>
      <c r="B9771" s="148"/>
      <c r="C9771" s="148"/>
      <c r="D9771" s="148"/>
      <c r="E9771" s="141"/>
      <c r="F9771" s="141"/>
      <c r="G9771" s="141"/>
      <c r="H9771" s="141"/>
      <c r="I9771" s="141"/>
      <c r="J9771" s="141"/>
      <c r="K9771" s="141"/>
    </row>
    <row r="9772" spans="1:11" x14ac:dyDescent="0.25">
      <c r="A9772" s="148"/>
      <c r="B9772" s="148"/>
      <c r="C9772" s="148"/>
      <c r="D9772" s="148"/>
      <c r="E9772" s="141"/>
      <c r="F9772" s="141"/>
      <c r="G9772" s="141"/>
      <c r="H9772" s="141"/>
      <c r="I9772" s="141"/>
      <c r="J9772" s="141"/>
      <c r="K9772" s="141"/>
    </row>
    <row r="9773" spans="1:11" x14ac:dyDescent="0.25">
      <c r="A9773" s="148"/>
      <c r="B9773" s="148"/>
      <c r="C9773" s="148"/>
      <c r="D9773" s="148"/>
      <c r="E9773" s="141"/>
      <c r="F9773" s="141"/>
      <c r="G9773" s="141"/>
      <c r="H9773" s="141"/>
      <c r="I9773" s="141"/>
      <c r="J9773" s="141"/>
      <c r="K9773" s="141"/>
    </row>
    <row r="9774" spans="1:11" x14ac:dyDescent="0.25">
      <c r="A9774" s="148"/>
      <c r="B9774" s="148"/>
      <c r="C9774" s="148"/>
      <c r="D9774" s="148"/>
      <c r="E9774" s="141"/>
      <c r="F9774" s="141"/>
      <c r="G9774" s="141"/>
      <c r="H9774" s="141"/>
      <c r="I9774" s="141"/>
      <c r="J9774" s="141"/>
      <c r="K9774" s="141"/>
    </row>
    <row r="9775" spans="1:11" x14ac:dyDescent="0.25">
      <c r="A9775" s="148"/>
      <c r="B9775" s="148"/>
      <c r="C9775" s="148"/>
      <c r="D9775" s="148"/>
      <c r="E9775" s="141"/>
      <c r="F9775" s="141"/>
      <c r="G9775" s="141"/>
      <c r="H9775" s="141"/>
      <c r="I9775" s="141"/>
      <c r="J9775" s="141"/>
      <c r="K9775" s="141"/>
    </row>
    <row r="9776" spans="1:11" x14ac:dyDescent="0.25">
      <c r="A9776" s="148"/>
      <c r="B9776" s="148"/>
      <c r="C9776" s="148"/>
      <c r="D9776" s="148"/>
      <c r="E9776" s="141"/>
      <c r="F9776" s="141"/>
      <c r="G9776" s="141"/>
      <c r="H9776" s="141"/>
      <c r="I9776" s="141"/>
      <c r="J9776" s="141"/>
      <c r="K9776" s="141"/>
    </row>
    <row r="9777" spans="1:11" x14ac:dyDescent="0.25">
      <c r="A9777" s="148"/>
      <c r="B9777" s="148"/>
      <c r="C9777" s="148"/>
      <c r="D9777" s="148"/>
      <c r="E9777" s="141"/>
      <c r="F9777" s="141"/>
      <c r="G9777" s="141"/>
      <c r="H9777" s="141"/>
      <c r="I9777" s="141"/>
      <c r="J9777" s="141"/>
      <c r="K9777" s="141"/>
    </row>
    <row r="9778" spans="1:11" x14ac:dyDescent="0.25">
      <c r="A9778" s="148"/>
      <c r="B9778" s="148"/>
      <c r="C9778" s="148"/>
      <c r="D9778" s="148"/>
      <c r="E9778" s="141"/>
      <c r="F9778" s="141"/>
      <c r="G9778" s="141"/>
      <c r="H9778" s="141"/>
      <c r="I9778" s="141"/>
      <c r="J9778" s="141"/>
      <c r="K9778" s="141"/>
    </row>
    <row r="9779" spans="1:11" x14ac:dyDescent="0.25">
      <c r="A9779" s="148"/>
      <c r="B9779" s="148"/>
      <c r="C9779" s="148"/>
      <c r="D9779" s="148"/>
      <c r="E9779" s="141"/>
      <c r="F9779" s="141"/>
      <c r="G9779" s="141"/>
      <c r="H9779" s="141"/>
      <c r="I9779" s="141"/>
      <c r="J9779" s="141"/>
      <c r="K9779" s="141"/>
    </row>
    <row r="9780" spans="1:11" x14ac:dyDescent="0.25">
      <c r="A9780" s="148"/>
      <c r="B9780" s="148"/>
      <c r="C9780" s="148"/>
      <c r="D9780" s="148"/>
      <c r="E9780" s="141"/>
      <c r="F9780" s="141"/>
      <c r="G9780" s="141"/>
      <c r="H9780" s="141"/>
      <c r="I9780" s="141"/>
      <c r="J9780" s="141"/>
      <c r="K9780" s="141"/>
    </row>
    <row r="9781" spans="1:11" x14ac:dyDescent="0.25">
      <c r="A9781" s="148"/>
      <c r="B9781" s="148"/>
      <c r="C9781" s="148"/>
      <c r="D9781" s="148"/>
      <c r="E9781" s="141"/>
      <c r="F9781" s="141"/>
      <c r="G9781" s="141"/>
      <c r="H9781" s="141"/>
      <c r="I9781" s="141"/>
      <c r="J9781" s="141"/>
      <c r="K9781" s="141"/>
    </row>
    <row r="9782" spans="1:11" x14ac:dyDescent="0.25">
      <c r="A9782" s="148"/>
      <c r="B9782" s="148"/>
      <c r="C9782" s="148"/>
      <c r="D9782" s="148"/>
      <c r="E9782" s="141"/>
      <c r="F9782" s="141"/>
      <c r="G9782" s="141"/>
      <c r="H9782" s="141"/>
      <c r="I9782" s="141"/>
      <c r="J9782" s="141"/>
      <c r="K9782" s="141"/>
    </row>
    <row r="9783" spans="1:11" x14ac:dyDescent="0.25">
      <c r="A9783" s="148"/>
      <c r="B9783" s="148"/>
      <c r="C9783" s="148"/>
      <c r="D9783" s="148"/>
      <c r="E9783" s="141"/>
      <c r="F9783" s="141"/>
      <c r="G9783" s="141"/>
      <c r="H9783" s="141"/>
      <c r="I9783" s="141"/>
      <c r="J9783" s="141"/>
      <c r="K9783" s="141"/>
    </row>
    <row r="9784" spans="1:11" x14ac:dyDescent="0.25">
      <c r="A9784" s="148"/>
      <c r="B9784" s="148"/>
      <c r="C9784" s="148"/>
      <c r="D9784" s="148"/>
      <c r="E9784" s="141"/>
      <c r="F9784" s="141"/>
      <c r="G9784" s="141"/>
      <c r="H9784" s="141"/>
      <c r="I9784" s="141"/>
      <c r="J9784" s="141"/>
      <c r="K9784" s="141"/>
    </row>
    <row r="9785" spans="1:11" x14ac:dyDescent="0.25">
      <c r="A9785" s="148"/>
      <c r="B9785" s="148"/>
      <c r="C9785" s="148"/>
      <c r="D9785" s="148"/>
      <c r="E9785" s="141"/>
      <c r="F9785" s="141"/>
      <c r="G9785" s="141"/>
      <c r="H9785" s="141"/>
      <c r="I9785" s="141"/>
      <c r="J9785" s="141"/>
      <c r="K9785" s="141"/>
    </row>
    <row r="9786" spans="1:11" x14ac:dyDescent="0.25">
      <c r="A9786" s="148"/>
      <c r="B9786" s="148"/>
      <c r="C9786" s="148"/>
      <c r="D9786" s="148"/>
      <c r="E9786" s="141"/>
      <c r="F9786" s="141"/>
      <c r="G9786" s="141"/>
      <c r="H9786" s="141"/>
      <c r="I9786" s="141"/>
      <c r="J9786" s="141"/>
      <c r="K9786" s="141"/>
    </row>
    <row r="9787" spans="1:11" x14ac:dyDescent="0.25">
      <c r="A9787" s="148"/>
      <c r="B9787" s="148"/>
      <c r="C9787" s="148"/>
      <c r="D9787" s="148"/>
      <c r="E9787" s="141"/>
      <c r="F9787" s="141"/>
      <c r="G9787" s="141"/>
      <c r="H9787" s="141"/>
      <c r="I9787" s="141"/>
      <c r="J9787" s="141"/>
      <c r="K9787" s="141"/>
    </row>
    <row r="9788" spans="1:11" x14ac:dyDescent="0.25">
      <c r="A9788" s="148"/>
      <c r="B9788" s="148"/>
      <c r="C9788" s="148"/>
      <c r="D9788" s="148"/>
      <c r="E9788" s="141"/>
      <c r="F9788" s="141"/>
      <c r="G9788" s="141"/>
      <c r="H9788" s="141"/>
      <c r="I9788" s="141"/>
      <c r="J9788" s="141"/>
      <c r="K9788" s="141"/>
    </row>
    <row r="9789" spans="1:11" x14ac:dyDescent="0.25">
      <c r="A9789" s="148"/>
      <c r="B9789" s="148"/>
      <c r="C9789" s="148"/>
      <c r="D9789" s="148"/>
      <c r="E9789" s="141"/>
      <c r="F9789" s="141"/>
      <c r="G9789" s="141"/>
      <c r="H9789" s="141"/>
      <c r="I9789" s="141"/>
      <c r="J9789" s="141"/>
      <c r="K9789" s="141"/>
    </row>
  </sheetData>
  <mergeCells count="2">
    <mergeCell ref="A1:A2"/>
    <mergeCell ref="B1:J1"/>
  </mergeCells>
  <phoneticPr fontId="34"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27" customWidth="1"/>
    <col min="2" max="2" width="17.5703125" style="327" customWidth="1"/>
    <col min="3" max="3" width="18" style="327" customWidth="1"/>
    <col min="4" max="4" width="25.5703125" style="327" customWidth="1"/>
    <col min="5" max="5" width="22.5703125" style="327" customWidth="1"/>
    <col min="6" max="6" width="19.28515625" style="327" customWidth="1"/>
    <col min="7" max="7" width="11.7109375" style="327" customWidth="1"/>
    <col min="8" max="8" width="23.28515625" style="327" customWidth="1"/>
    <col min="9" max="16384" width="17.28515625" style="327"/>
  </cols>
  <sheetData>
    <row r="1" spans="1:8" ht="14.25" customHeight="1" x14ac:dyDescent="0.2">
      <c r="A1" s="324"/>
      <c r="B1" s="324"/>
      <c r="C1" s="325"/>
      <c r="D1" s="325"/>
      <c r="E1" s="325"/>
      <c r="F1" s="325"/>
      <c r="G1" s="325"/>
      <c r="H1" s="326"/>
    </row>
    <row r="2" spans="1:8" ht="23.25" customHeight="1" x14ac:dyDescent="0.45">
      <c r="A2" s="328"/>
      <c r="B2" s="328"/>
      <c r="C2" s="329"/>
      <c r="H2" s="330"/>
    </row>
    <row r="3" spans="1:8" ht="16.5" customHeight="1" x14ac:dyDescent="0.2">
      <c r="H3" s="330"/>
    </row>
    <row r="4" spans="1:8" ht="16.5" customHeight="1" x14ac:dyDescent="0.2">
      <c r="A4" s="331" t="s">
        <v>3887</v>
      </c>
      <c r="B4" s="331"/>
      <c r="C4" s="332"/>
      <c r="D4" s="333"/>
      <c r="E4" s="333"/>
      <c r="F4" s="333"/>
      <c r="G4" s="333"/>
      <c r="H4" s="334"/>
    </row>
    <row r="5" spans="1:8" ht="18" customHeight="1" x14ac:dyDescent="0.2">
      <c r="A5" s="335" t="s">
        <v>3888</v>
      </c>
      <c r="B5" s="336" t="s">
        <v>3889</v>
      </c>
      <c r="C5" s="333"/>
      <c r="D5" s="337"/>
      <c r="E5" s="337"/>
      <c r="F5" s="337"/>
      <c r="G5" s="337"/>
      <c r="H5" s="338" t="s">
        <v>601</v>
      </c>
    </row>
    <row r="6" spans="1:8" ht="18" customHeight="1" x14ac:dyDescent="0.2">
      <c r="A6" s="335" t="s">
        <v>3890</v>
      </c>
      <c r="B6" s="339" t="s">
        <v>3891</v>
      </c>
      <c r="C6" s="333"/>
      <c r="D6" s="340"/>
      <c r="E6" s="340"/>
      <c r="F6" s="340"/>
      <c r="G6" s="340"/>
      <c r="H6" s="341">
        <f ca="1">TODAY()</f>
        <v>46265</v>
      </c>
    </row>
    <row r="7" spans="1:8" ht="18" customHeight="1" x14ac:dyDescent="0.2">
      <c r="A7" s="335" t="s">
        <v>3892</v>
      </c>
      <c r="B7" s="339">
        <v>3502946</v>
      </c>
      <c r="C7" s="333"/>
      <c r="D7" s="337"/>
      <c r="E7" s="337"/>
      <c r="F7" s="337"/>
      <c r="G7" s="337"/>
      <c r="H7" s="338" t="s">
        <v>3893</v>
      </c>
    </row>
    <row r="8" spans="1:8" ht="18" customHeight="1" x14ac:dyDescent="0.2">
      <c r="A8" s="335" t="s">
        <v>3894</v>
      </c>
      <c r="B8" s="339">
        <v>3002101944</v>
      </c>
      <c r="C8" s="333"/>
      <c r="D8" s="330"/>
      <c r="E8" s="330"/>
      <c r="F8" s="330"/>
      <c r="G8" s="330"/>
      <c r="H8" s="342">
        <v>2032</v>
      </c>
    </row>
    <row r="9" spans="1:8" ht="18" customHeight="1" x14ac:dyDescent="0.2">
      <c r="A9" s="335" t="s">
        <v>3895</v>
      </c>
      <c r="B9" s="339" t="s">
        <v>3896</v>
      </c>
      <c r="C9" s="333"/>
      <c r="D9" s="330"/>
      <c r="E9" s="330"/>
      <c r="F9" s="330"/>
      <c r="G9" s="330"/>
      <c r="H9" s="343"/>
    </row>
    <row r="10" spans="1:8" ht="11.25" customHeight="1" x14ac:dyDescent="0.2">
      <c r="A10" s="335" t="s">
        <v>3897</v>
      </c>
      <c r="B10" s="339" t="s">
        <v>3898</v>
      </c>
      <c r="C10" s="333"/>
      <c r="D10" s="330"/>
      <c r="E10" s="330"/>
      <c r="F10" s="330"/>
      <c r="G10" s="330"/>
    </row>
    <row r="11" spans="1:8" ht="18" customHeight="1" x14ac:dyDescent="0.2">
      <c r="A11" s="333"/>
      <c r="B11" s="333"/>
      <c r="C11" s="333"/>
      <c r="D11" s="333"/>
      <c r="E11" s="333"/>
      <c r="F11" s="333"/>
      <c r="G11" s="333"/>
      <c r="H11" s="333"/>
    </row>
    <row r="12" spans="1:8" ht="18" customHeight="1" x14ac:dyDescent="0.2">
      <c r="A12" s="1329" t="s">
        <v>604</v>
      </c>
      <c r="B12" s="1330"/>
      <c r="C12" s="1330"/>
      <c r="D12" s="1330" t="s">
        <v>3899</v>
      </c>
      <c r="E12" s="1330"/>
      <c r="F12" s="1330"/>
      <c r="G12" s="1330"/>
      <c r="H12" s="344" t="s">
        <v>3900</v>
      </c>
    </row>
    <row r="13" spans="1:8" ht="18" customHeight="1" x14ac:dyDescent="0.2">
      <c r="A13" s="1331" t="s">
        <v>561</v>
      </c>
      <c r="B13" s="1332"/>
      <c r="C13" s="1333"/>
      <c r="D13" s="1334" t="s">
        <v>3901</v>
      </c>
      <c r="E13" s="1335"/>
      <c r="F13" s="1335"/>
      <c r="G13" s="1336"/>
      <c r="H13" s="345">
        <v>262000</v>
      </c>
    </row>
    <row r="14" spans="1:8" ht="18" customHeight="1" x14ac:dyDescent="0.2">
      <c r="A14" s="1323" t="s">
        <v>3902</v>
      </c>
      <c r="B14" s="1324"/>
      <c r="C14" s="1325"/>
      <c r="D14" s="1326" t="s">
        <v>3903</v>
      </c>
      <c r="E14" s="1327"/>
      <c r="F14" s="1327"/>
      <c r="G14" s="1328"/>
      <c r="H14" s="346">
        <v>93700</v>
      </c>
    </row>
    <row r="15" spans="1:8" ht="18" customHeight="1" x14ac:dyDescent="0.2">
      <c r="A15" s="1317" t="s">
        <v>3904</v>
      </c>
      <c r="B15" s="1318"/>
      <c r="C15" s="1319"/>
      <c r="D15" s="1320"/>
      <c r="E15" s="1321"/>
      <c r="F15" s="1321"/>
      <c r="G15" s="1322"/>
      <c r="H15" s="347">
        <v>170350</v>
      </c>
    </row>
    <row r="16" spans="1:8" ht="18" customHeight="1" x14ac:dyDescent="0.2">
      <c r="A16" s="1323" t="s">
        <v>3905</v>
      </c>
      <c r="B16" s="1324"/>
      <c r="C16" s="1325"/>
      <c r="D16" s="1326"/>
      <c r="E16" s="1327"/>
      <c r="F16" s="1327"/>
      <c r="G16" s="1328"/>
      <c r="H16" s="346">
        <v>156150</v>
      </c>
    </row>
    <row r="17" spans="1:8" ht="18" customHeight="1" x14ac:dyDescent="0.2">
      <c r="A17" s="348" t="s">
        <v>3906</v>
      </c>
      <c r="B17" s="349"/>
      <c r="C17" s="350"/>
      <c r="D17" s="351" t="s">
        <v>3907</v>
      </c>
      <c r="E17" s="352"/>
      <c r="F17" s="352"/>
      <c r="G17" s="353"/>
      <c r="H17" s="347">
        <v>24000</v>
      </c>
    </row>
    <row r="18" spans="1:8" ht="18" customHeight="1" x14ac:dyDescent="0.2">
      <c r="A18" s="1323" t="s">
        <v>3908</v>
      </c>
      <c r="B18" s="1324"/>
      <c r="C18" s="1325"/>
      <c r="D18" s="1326" t="s">
        <v>3909</v>
      </c>
      <c r="E18" s="1327"/>
      <c r="F18" s="1327"/>
      <c r="G18" s="1328"/>
      <c r="H18" s="346">
        <v>280000</v>
      </c>
    </row>
    <row r="19" spans="1:8" ht="22.5" customHeight="1" x14ac:dyDescent="0.2">
      <c r="A19" s="1310" t="s">
        <v>3910</v>
      </c>
      <c r="B19" s="1311"/>
      <c r="C19" s="1312"/>
      <c r="D19" s="1313" t="s">
        <v>3911</v>
      </c>
      <c r="E19" s="1314"/>
      <c r="F19" s="1314"/>
      <c r="G19" s="1315"/>
      <c r="H19" s="354">
        <v>343800</v>
      </c>
    </row>
    <row r="20" spans="1:8" ht="17.25" customHeight="1" x14ac:dyDescent="0.2">
      <c r="A20" s="1316"/>
      <c r="B20" s="1316"/>
      <c r="C20" s="1316"/>
      <c r="D20" s="355"/>
      <c r="E20" s="355"/>
      <c r="F20" s="356" t="s">
        <v>3912</v>
      </c>
      <c r="G20" s="355"/>
      <c r="H20" s="357">
        <f>SUM(H13:H19)</f>
        <v>1330000</v>
      </c>
    </row>
    <row r="21" spans="1:8" ht="15.75" customHeight="1" x14ac:dyDescent="0.2">
      <c r="A21" s="333"/>
      <c r="B21" s="333"/>
      <c r="C21" s="333"/>
      <c r="E21" s="333"/>
      <c r="F21" s="358" t="s">
        <v>67</v>
      </c>
      <c r="G21" s="333"/>
      <c r="H21" s="359">
        <v>0</v>
      </c>
    </row>
    <row r="22" spans="1:8" ht="12" customHeight="1" x14ac:dyDescent="0.2">
      <c r="B22" s="333"/>
      <c r="C22" s="333"/>
      <c r="D22" s="333"/>
      <c r="E22" s="333"/>
      <c r="F22" s="360" t="s">
        <v>3404</v>
      </c>
      <c r="G22" s="333"/>
      <c r="H22" s="361">
        <f>H21-H20</f>
        <v>-1330000</v>
      </c>
    </row>
    <row r="23" spans="1:8" ht="15" customHeight="1" x14ac:dyDescent="0.2">
      <c r="A23" s="333"/>
      <c r="B23" s="362"/>
      <c r="C23" s="362"/>
      <c r="D23" s="362"/>
      <c r="E23" s="362"/>
      <c r="F23" s="362"/>
      <c r="G23" s="362"/>
      <c r="H23" s="362"/>
    </row>
    <row r="32" spans="1:8" ht="14.25" customHeight="1" x14ac:dyDescent="0.2"/>
    <row r="33" spans="1:8" ht="14.25" customHeight="1" x14ac:dyDescent="0.2">
      <c r="A33" s="324"/>
      <c r="B33" s="324"/>
      <c r="C33" s="325"/>
      <c r="D33" s="325"/>
      <c r="E33" s="325"/>
      <c r="F33" s="325"/>
      <c r="G33" s="325"/>
      <c r="H33" s="326"/>
    </row>
  </sheetData>
  <mergeCells count="15">
    <mergeCell ref="A12:C12"/>
    <mergeCell ref="D12:G12"/>
    <mergeCell ref="A13:C13"/>
    <mergeCell ref="D13:G13"/>
    <mergeCell ref="A14:C14"/>
    <mergeCell ref="D14:G14"/>
    <mergeCell ref="A19:C19"/>
    <mergeCell ref="D19:G19"/>
    <mergeCell ref="A20:C20"/>
    <mergeCell ref="A15:C15"/>
    <mergeCell ref="D15:G15"/>
    <mergeCell ref="A16:C16"/>
    <mergeCell ref="D16:G16"/>
    <mergeCell ref="A18:C18"/>
    <mergeCell ref="D18:G18"/>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595" customWidth="1"/>
    <col min="8" max="8" width="11.42578125" style="595"/>
    <col min="9" max="9" width="18.5703125" customWidth="1"/>
    <col min="10" max="10" width="14.7109375" customWidth="1"/>
  </cols>
  <sheetData>
    <row r="1" spans="1:12" ht="12.75" customHeight="1" x14ac:dyDescent="0.25">
      <c r="E1" s="272" t="s">
        <v>7687</v>
      </c>
    </row>
    <row r="2" spans="1:12" ht="12.75" customHeight="1" x14ac:dyDescent="0.25">
      <c r="D2" s="429"/>
    </row>
    <row r="3" spans="1:12" ht="12.75" customHeight="1" x14ac:dyDescent="0.25">
      <c r="D3" s="429"/>
      <c r="G3" s="595" t="s">
        <v>7150</v>
      </c>
      <c r="L3" t="s">
        <v>7732</v>
      </c>
    </row>
    <row r="4" spans="1:12" ht="12.75" customHeight="1" x14ac:dyDescent="0.25">
      <c r="C4" t="s">
        <v>7095</v>
      </c>
      <c r="D4" s="429" t="s">
        <v>7105</v>
      </c>
    </row>
    <row r="5" spans="1:12" ht="51.75" customHeight="1" x14ac:dyDescent="0.25">
      <c r="A5" s="768" t="s">
        <v>7837</v>
      </c>
      <c r="B5" s="768" t="s">
        <v>8005</v>
      </c>
      <c r="C5" t="s">
        <v>7096</v>
      </c>
      <c r="D5" s="429"/>
      <c r="J5" s="707"/>
    </row>
    <row r="6" spans="1:12" ht="36.75" customHeight="1" x14ac:dyDescent="0.25">
      <c r="A6" s="768" t="s">
        <v>8006</v>
      </c>
      <c r="B6" s="768"/>
      <c r="C6" t="s">
        <v>7097</v>
      </c>
      <c r="D6" s="429"/>
      <c r="J6" s="74"/>
    </row>
    <row r="7" spans="1:12" ht="12.75" customHeight="1" x14ac:dyDescent="0.25">
      <c r="A7" s="768"/>
      <c r="B7" s="768"/>
      <c r="C7" t="s">
        <v>7098</v>
      </c>
      <c r="D7" s="429"/>
      <c r="J7" s="74"/>
    </row>
    <row r="8" spans="1:12" ht="12.75" customHeight="1" x14ac:dyDescent="0.25">
      <c r="A8" s="768"/>
      <c r="B8" s="768"/>
      <c r="C8" t="s">
        <v>7099</v>
      </c>
      <c r="D8" s="429"/>
    </row>
    <row r="9" spans="1:12" ht="12.75" customHeight="1" x14ac:dyDescent="0.25">
      <c r="A9" s="768"/>
      <c r="B9" s="768"/>
      <c r="C9" t="s">
        <v>7100</v>
      </c>
      <c r="D9" s="429"/>
    </row>
    <row r="10" spans="1:12" ht="12.75" customHeight="1" x14ac:dyDescent="0.25">
      <c r="D10" s="429"/>
    </row>
    <row r="11" spans="1:12" ht="12.75" customHeight="1" x14ac:dyDescent="0.25">
      <c r="A11" s="204" t="s">
        <v>7102</v>
      </c>
      <c r="D11" s="429"/>
    </row>
    <row r="12" spans="1:12" ht="12.75" customHeight="1" x14ac:dyDescent="0.25">
      <c r="A12" s="204" t="s">
        <v>7101</v>
      </c>
      <c r="D12" s="429"/>
    </row>
    <row r="13" spans="1:12" ht="12.75" customHeight="1" x14ac:dyDescent="0.25">
      <c r="A13" s="204" t="s">
        <v>892</v>
      </c>
      <c r="D13" s="429"/>
    </row>
    <row r="14" spans="1:12" ht="12.75" customHeight="1" x14ac:dyDescent="0.25">
      <c r="A14" s="204" t="s">
        <v>914</v>
      </c>
      <c r="D14" s="429"/>
    </row>
    <row r="15" spans="1:12" ht="12.75" customHeight="1" x14ac:dyDescent="0.25">
      <c r="D15" s="429"/>
      <c r="I15" s="74"/>
    </row>
    <row r="17" spans="2:12" ht="12.75" customHeight="1" x14ac:dyDescent="0.25">
      <c r="B17" s="1337" t="s">
        <v>8385</v>
      </c>
      <c r="C17" s="1337"/>
      <c r="D17" s="1337"/>
    </row>
    <row r="18" spans="2:12" ht="12.75" customHeight="1" x14ac:dyDescent="0.25">
      <c r="B18" s="2">
        <v>1</v>
      </c>
      <c r="C18" s="2" t="s">
        <v>8375</v>
      </c>
      <c r="D18" s="2">
        <v>15</v>
      </c>
      <c r="L18" s="267"/>
    </row>
    <row r="19" spans="2:12" ht="12.75" customHeight="1" x14ac:dyDescent="0.25">
      <c r="B19" s="2">
        <v>2</v>
      </c>
      <c r="C19" s="2" t="s">
        <v>8376</v>
      </c>
      <c r="D19" s="2">
        <v>40</v>
      </c>
    </row>
    <row r="20" spans="2:12" ht="12.75" customHeight="1" x14ac:dyDescent="0.25">
      <c r="B20" s="2">
        <v>3</v>
      </c>
      <c r="C20" s="2" t="s">
        <v>8377</v>
      </c>
      <c r="D20" s="2" t="s">
        <v>8378</v>
      </c>
    </row>
    <row r="21" spans="2:12" ht="12.75" customHeight="1" x14ac:dyDescent="0.25">
      <c r="B21" s="2">
        <v>4</v>
      </c>
      <c r="C21" s="2" t="s">
        <v>8379</v>
      </c>
      <c r="D21" s="2" t="s">
        <v>8380</v>
      </c>
    </row>
    <row r="22" spans="2:12" ht="12.75" customHeight="1" x14ac:dyDescent="0.25">
      <c r="B22" s="2">
        <v>5</v>
      </c>
      <c r="C22" s="2" t="s">
        <v>8381</v>
      </c>
      <c r="D22" s="2" t="s">
        <v>8380</v>
      </c>
    </row>
    <row r="23" spans="2:12" ht="12.75" customHeight="1" x14ac:dyDescent="0.25">
      <c r="B23" s="2">
        <v>6</v>
      </c>
      <c r="C23" s="2" t="s">
        <v>8382</v>
      </c>
      <c r="D23" s="2" t="s">
        <v>8383</v>
      </c>
    </row>
    <row r="24" spans="2:12" ht="12.75" customHeight="1" x14ac:dyDescent="0.25">
      <c r="B24" s="2">
        <v>7</v>
      </c>
      <c r="C24" s="2" t="s">
        <v>8384</v>
      </c>
      <c r="D24" s="2"/>
    </row>
    <row r="46" spans="3:9" ht="12.75" customHeight="1" x14ac:dyDescent="0.25">
      <c r="C46" t="s">
        <v>7089</v>
      </c>
      <c r="D46" t="s">
        <v>7090</v>
      </c>
    </row>
    <row r="47" spans="3:9" ht="12.75" customHeight="1" x14ac:dyDescent="0.25">
      <c r="D47" t="s">
        <v>7091</v>
      </c>
      <c r="I47" s="74"/>
    </row>
    <row r="48" spans="3:9" ht="12.75" customHeight="1" x14ac:dyDescent="0.25">
      <c r="D48" t="s">
        <v>7092</v>
      </c>
    </row>
    <row r="50" spans="1:11" ht="12.75" customHeight="1" x14ac:dyDescent="0.25">
      <c r="C50" t="s">
        <v>5417</v>
      </c>
    </row>
    <row r="51" spans="1:11" ht="12.75" customHeight="1" x14ac:dyDescent="0.25">
      <c r="C51" t="s">
        <v>7093</v>
      </c>
    </row>
    <row r="52" spans="1:11" ht="12.75" customHeight="1" x14ac:dyDescent="0.25">
      <c r="C52" t="s">
        <v>7094</v>
      </c>
    </row>
    <row r="53" spans="1:11" ht="12.75" customHeight="1" x14ac:dyDescent="0.25">
      <c r="D53" s="429"/>
    </row>
    <row r="54" spans="1:11" ht="12.75" customHeight="1" x14ac:dyDescent="0.25">
      <c r="D54" s="429"/>
    </row>
    <row r="55" spans="1:11" ht="12.75" customHeight="1" x14ac:dyDescent="0.25">
      <c r="D55" s="429"/>
      <c r="K55" t="s">
        <v>7210</v>
      </c>
    </row>
    <row r="56" spans="1:11" ht="12.75" customHeight="1" x14ac:dyDescent="0.25">
      <c r="D56" s="429"/>
    </row>
    <row r="57" spans="1:11" ht="12.75" customHeight="1" x14ac:dyDescent="0.25">
      <c r="D57" s="429"/>
      <c r="K57" t="s">
        <v>7209</v>
      </c>
    </row>
    <row r="58" spans="1:11" ht="12.75" customHeight="1" x14ac:dyDescent="0.25">
      <c r="A58" t="s">
        <v>7103</v>
      </c>
      <c r="D58" s="429"/>
    </row>
    <row r="59" spans="1:11" ht="12.75" customHeight="1" x14ac:dyDescent="0.25">
      <c r="A59" t="s">
        <v>7106</v>
      </c>
      <c r="C59" t="s">
        <v>7107</v>
      </c>
      <c r="D59" s="429"/>
    </row>
    <row r="60" spans="1:11" ht="12.75" customHeight="1" x14ac:dyDescent="0.25">
      <c r="A60" t="s">
        <v>7108</v>
      </c>
      <c r="C60" t="s">
        <v>7109</v>
      </c>
      <c r="D60" s="429"/>
    </row>
    <row r="61" spans="1:11" ht="12.75" customHeight="1" x14ac:dyDescent="0.25">
      <c r="A61" t="s">
        <v>7178</v>
      </c>
      <c r="D61" s="429"/>
    </row>
    <row r="62" spans="1:11" ht="12.75" customHeight="1" x14ac:dyDescent="0.25">
      <c r="A62" t="s">
        <v>7179</v>
      </c>
      <c r="D62" s="429"/>
    </row>
    <row r="63" spans="1:11" ht="12.75" customHeight="1" x14ac:dyDescent="0.25">
      <c r="A63" t="s">
        <v>7180</v>
      </c>
      <c r="D63" s="429"/>
    </row>
    <row r="64" spans="1:11" ht="12.75" customHeight="1" x14ac:dyDescent="0.25">
      <c r="A64" t="s">
        <v>7194</v>
      </c>
      <c r="B64" t="s">
        <v>7195</v>
      </c>
      <c r="D64" s="429"/>
    </row>
    <row r="65" spans="1:9" ht="12.75" customHeight="1" x14ac:dyDescent="0.25">
      <c r="A65" t="s">
        <v>7211</v>
      </c>
      <c r="D65" s="429"/>
    </row>
    <row r="66" spans="1:9" ht="12.75" customHeight="1" x14ac:dyDescent="0.25">
      <c r="A66" t="s">
        <v>7212</v>
      </c>
      <c r="D66" s="429"/>
    </row>
    <row r="67" spans="1:9" ht="12.75" customHeight="1" x14ac:dyDescent="0.25">
      <c r="A67" t="s">
        <v>7213</v>
      </c>
      <c r="D67" s="429"/>
    </row>
    <row r="68" spans="1:9" ht="12.75" customHeight="1" x14ac:dyDescent="0.25">
      <c r="A68" t="s">
        <v>7289</v>
      </c>
      <c r="D68" s="429"/>
    </row>
    <row r="69" spans="1:9" ht="12.75" customHeight="1" x14ac:dyDescent="0.25">
      <c r="A69" t="s">
        <v>7290</v>
      </c>
      <c r="D69" s="429"/>
    </row>
    <row r="70" spans="1:9" ht="12.75" customHeight="1" x14ac:dyDescent="0.25">
      <c r="A70" s="74" t="s">
        <v>7291</v>
      </c>
      <c r="D70" s="429"/>
    </row>
    <row r="71" spans="1:9" ht="12.75" customHeight="1" x14ac:dyDescent="0.25">
      <c r="A71" t="s">
        <v>7292</v>
      </c>
      <c r="D71" s="429"/>
    </row>
    <row r="72" spans="1:9" ht="12.75" customHeight="1" x14ac:dyDescent="0.25">
      <c r="A72" t="s">
        <v>7293</v>
      </c>
      <c r="D72" s="429"/>
    </row>
    <row r="73" spans="1:9" ht="12.75" customHeight="1" x14ac:dyDescent="0.25">
      <c r="A73" t="s">
        <v>7363</v>
      </c>
      <c r="D73" s="429"/>
    </row>
    <row r="74" spans="1:9" ht="12.75" customHeight="1" x14ac:dyDescent="0.25">
      <c r="D74" s="429"/>
    </row>
    <row r="75" spans="1:9" ht="12.75" customHeight="1" x14ac:dyDescent="0.25">
      <c r="D75" s="429"/>
    </row>
    <row r="76" spans="1:9" ht="12.75" customHeight="1" x14ac:dyDescent="0.25">
      <c r="A76" t="s">
        <v>7368</v>
      </c>
      <c r="D76" s="429"/>
    </row>
    <row r="77" spans="1:9" ht="12.75" customHeight="1" x14ac:dyDescent="0.25">
      <c r="D77" s="429"/>
      <c r="I77" s="74"/>
    </row>
    <row r="78" spans="1:9" ht="12.75" customHeight="1" x14ac:dyDescent="0.25">
      <c r="D78" s="429"/>
    </row>
    <row r="79" spans="1:9" ht="12.75" customHeight="1" x14ac:dyDescent="0.25">
      <c r="A79" s="272" t="s">
        <v>7369</v>
      </c>
      <c r="D79" s="429"/>
    </row>
    <row r="80" spans="1:9" ht="12.75" customHeight="1" x14ac:dyDescent="0.25">
      <c r="D80" s="429"/>
    </row>
    <row r="81" spans="1:4" ht="12.75" customHeight="1" x14ac:dyDescent="0.25">
      <c r="A81" t="s">
        <v>7412</v>
      </c>
      <c r="D81" s="429"/>
    </row>
    <row r="82" spans="1:4" ht="12.75" customHeight="1" x14ac:dyDescent="0.25">
      <c r="D82" s="429"/>
    </row>
    <row r="83" spans="1:4" ht="12.75" customHeight="1" x14ac:dyDescent="0.25">
      <c r="A83" t="s">
        <v>7413</v>
      </c>
      <c r="D83" s="429"/>
    </row>
    <row r="84" spans="1:4" ht="12.75" customHeight="1" x14ac:dyDescent="0.25">
      <c r="D84" s="429"/>
    </row>
    <row r="85" spans="1:4" ht="12.75" customHeight="1" x14ac:dyDescent="0.25">
      <c r="A85" t="s">
        <v>7414</v>
      </c>
      <c r="D85" s="429"/>
    </row>
    <row r="86" spans="1:4" ht="12.75" customHeight="1" x14ac:dyDescent="0.25">
      <c r="D86" s="429"/>
    </row>
    <row r="87" spans="1:4" ht="12.75" customHeight="1" x14ac:dyDescent="0.25">
      <c r="A87" t="s">
        <v>7415</v>
      </c>
      <c r="D87" s="429"/>
    </row>
    <row r="88" spans="1:4" ht="12.75" customHeight="1" x14ac:dyDescent="0.25">
      <c r="D88" s="429"/>
    </row>
    <row r="89" spans="1:4" ht="12.75" customHeight="1" x14ac:dyDescent="0.25">
      <c r="A89" t="s">
        <v>7416</v>
      </c>
      <c r="D89" s="429"/>
    </row>
    <row r="90" spans="1:4" ht="12.75" customHeight="1" x14ac:dyDescent="0.25">
      <c r="D90" s="429"/>
    </row>
    <row r="91" spans="1:4" ht="12.75" customHeight="1" x14ac:dyDescent="0.25">
      <c r="D91" s="429"/>
    </row>
    <row r="92" spans="1:4" ht="12.75" customHeight="1" x14ac:dyDescent="0.25">
      <c r="D92" s="429"/>
    </row>
    <row r="93" spans="1:4" ht="12.75" customHeight="1" x14ac:dyDescent="0.25">
      <c r="D93" s="429"/>
    </row>
    <row r="94" spans="1:4" ht="12.75" customHeight="1" x14ac:dyDescent="0.25">
      <c r="D94" s="429"/>
    </row>
    <row r="95" spans="1:4" ht="12.75" customHeight="1" x14ac:dyDescent="0.25">
      <c r="D95" s="429"/>
    </row>
    <row r="96" spans="1:4" ht="12.75" customHeight="1" x14ac:dyDescent="0.25">
      <c r="D96" s="429"/>
    </row>
    <row r="97" spans="4:9" ht="12.75" customHeight="1" x14ac:dyDescent="0.25">
      <c r="D97" s="429"/>
    </row>
    <row r="98" spans="4:9" ht="12.75" customHeight="1" x14ac:dyDescent="0.25">
      <c r="D98" s="429"/>
    </row>
    <row r="99" spans="4:9" ht="12.75" customHeight="1" x14ac:dyDescent="0.25">
      <c r="D99" s="429"/>
    </row>
    <row r="100" spans="4:9" ht="12.75" customHeight="1" x14ac:dyDescent="0.25">
      <c r="D100" s="429"/>
    </row>
    <row r="101" spans="4:9" ht="12.75" customHeight="1" x14ac:dyDescent="0.25">
      <c r="D101" s="429"/>
    </row>
    <row r="102" spans="4:9" ht="12.75" customHeight="1" x14ac:dyDescent="0.25">
      <c r="D102" s="429"/>
    </row>
    <row r="103" spans="4:9" ht="12.75" customHeight="1" x14ac:dyDescent="0.25">
      <c r="D103" s="429"/>
      <c r="I103" s="74"/>
    </row>
    <row r="104" spans="4:9" ht="12.75" customHeight="1" x14ac:dyDescent="0.25">
      <c r="D104" s="429"/>
    </row>
    <row r="105" spans="4:9" ht="12.75" customHeight="1" x14ac:dyDescent="0.25">
      <c r="D105" s="429"/>
    </row>
    <row r="106" spans="4:9" ht="12.75" customHeight="1" x14ac:dyDescent="0.25">
      <c r="D106" s="429"/>
    </row>
    <row r="107" spans="4:9" ht="12.75" customHeight="1" x14ac:dyDescent="0.25">
      <c r="D107" s="429"/>
    </row>
    <row r="108" spans="4:9" ht="12.75" customHeight="1" x14ac:dyDescent="0.25">
      <c r="D108" s="429"/>
    </row>
    <row r="109" spans="4:9" ht="12.75" customHeight="1" x14ac:dyDescent="0.25">
      <c r="D109" s="429"/>
    </row>
    <row r="110" spans="4:9" ht="12.75" customHeight="1" x14ac:dyDescent="0.25">
      <c r="D110" s="429"/>
    </row>
    <row r="111" spans="4:9" ht="12.75" customHeight="1" x14ac:dyDescent="0.25">
      <c r="D111" s="429"/>
    </row>
    <row r="112" spans="4:9" ht="12.75" customHeight="1" x14ac:dyDescent="0.25">
      <c r="D112" s="429"/>
    </row>
    <row r="113" spans="4:9" ht="12.75" customHeight="1" x14ac:dyDescent="0.25">
      <c r="D113" s="429"/>
    </row>
    <row r="114" spans="4:9" ht="12.75" customHeight="1" x14ac:dyDescent="0.25">
      <c r="D114" s="429"/>
    </row>
    <row r="115" spans="4:9" ht="12.75" customHeight="1" x14ac:dyDescent="0.25">
      <c r="D115" s="429"/>
    </row>
    <row r="116" spans="4:9" ht="12.75" customHeight="1" x14ac:dyDescent="0.25">
      <c r="D116" s="429"/>
    </row>
    <row r="117" spans="4:9" ht="12.75" customHeight="1" x14ac:dyDescent="0.25">
      <c r="D117" s="429"/>
    </row>
    <row r="118" spans="4:9" ht="12.75" customHeight="1" x14ac:dyDescent="0.25">
      <c r="D118" s="429"/>
    </row>
    <row r="119" spans="4:9" ht="12.75" customHeight="1" x14ac:dyDescent="0.25">
      <c r="D119" s="429"/>
    </row>
    <row r="120" spans="4:9" ht="12.75" customHeight="1" x14ac:dyDescent="0.25">
      <c r="D120" s="429"/>
    </row>
    <row r="121" spans="4:9" ht="12.75" customHeight="1" x14ac:dyDescent="0.25">
      <c r="D121" s="429"/>
    </row>
    <row r="122" spans="4:9" ht="12.75" customHeight="1" x14ac:dyDescent="0.25">
      <c r="D122" s="429"/>
    </row>
    <row r="123" spans="4:9" ht="12.75" customHeight="1" x14ac:dyDescent="0.25">
      <c r="D123" s="429"/>
      <c r="I123" s="74"/>
    </row>
    <row r="124" spans="4:9" ht="12.75" customHeight="1" x14ac:dyDescent="0.25">
      <c r="D124" s="429"/>
    </row>
    <row r="125" spans="4:9" ht="12.75" customHeight="1" x14ac:dyDescent="0.25">
      <c r="D125" s="429"/>
    </row>
    <row r="126" spans="4:9" ht="12.75" customHeight="1" x14ac:dyDescent="0.25">
      <c r="D126" s="429"/>
    </row>
    <row r="127" spans="4:9" ht="12.75" customHeight="1" x14ac:dyDescent="0.25">
      <c r="D127" s="429"/>
    </row>
    <row r="128" spans="4:9" ht="12.75" customHeight="1" x14ac:dyDescent="0.25">
      <c r="D128" s="429"/>
    </row>
    <row r="129" spans="4:4" ht="12.75" customHeight="1" x14ac:dyDescent="0.25">
      <c r="D129" s="429"/>
    </row>
    <row r="130" spans="4:4" ht="12.75" customHeight="1" x14ac:dyDescent="0.25">
      <c r="D130" s="429"/>
    </row>
    <row r="131" spans="4:4" ht="12.75" customHeight="1" x14ac:dyDescent="0.25">
      <c r="D131" s="429"/>
    </row>
    <row r="132" spans="4:4" ht="12.75" customHeight="1" x14ac:dyDescent="0.25">
      <c r="D132" s="429"/>
    </row>
    <row r="133" spans="4:4" ht="12.75" customHeight="1" x14ac:dyDescent="0.25">
      <c r="D133" s="429"/>
    </row>
    <row r="134" spans="4:4" ht="12.75" customHeight="1" x14ac:dyDescent="0.25">
      <c r="D134" s="429"/>
    </row>
    <row r="135" spans="4:4" ht="12.75" customHeight="1" x14ac:dyDescent="0.25">
      <c r="D135" s="429"/>
    </row>
    <row r="136" spans="4:4" ht="12.75" customHeight="1" x14ac:dyDescent="0.25">
      <c r="D136" s="429"/>
    </row>
    <row r="137" spans="4:4" ht="12.75" customHeight="1" x14ac:dyDescent="0.25">
      <c r="D137" s="429"/>
    </row>
    <row r="138" spans="4:4" ht="12.75" customHeight="1" x14ac:dyDescent="0.25">
      <c r="D138" s="429"/>
    </row>
    <row r="139" spans="4:4" ht="12.75" customHeight="1" x14ac:dyDescent="0.25">
      <c r="D139" s="429"/>
    </row>
    <row r="140" spans="4:4" ht="12.75" customHeight="1" x14ac:dyDescent="0.25">
      <c r="D140" s="429"/>
    </row>
    <row r="141" spans="4:4" ht="12.75" customHeight="1" x14ac:dyDescent="0.25">
      <c r="D141" s="429"/>
    </row>
    <row r="142" spans="4:4" ht="12.75" customHeight="1" x14ac:dyDescent="0.25">
      <c r="D142" s="429"/>
    </row>
    <row r="143" spans="4:4" ht="12.75" customHeight="1" x14ac:dyDescent="0.25">
      <c r="D143" s="429"/>
    </row>
    <row r="144" spans="4:4" ht="12.75" customHeight="1" x14ac:dyDescent="0.25">
      <c r="D144" s="429"/>
    </row>
    <row r="145" spans="4:4" ht="12.75" customHeight="1" x14ac:dyDescent="0.25">
      <c r="D145" s="429"/>
    </row>
    <row r="146" spans="4:4" ht="12.75" customHeight="1" x14ac:dyDescent="0.25">
      <c r="D146" s="429"/>
    </row>
    <row r="147" spans="4:4" ht="12.75" customHeight="1" x14ac:dyDescent="0.25">
      <c r="D147" s="429"/>
    </row>
    <row r="148" spans="4:4" ht="12.75" customHeight="1" x14ac:dyDescent="0.25">
      <c r="D148" s="429"/>
    </row>
    <row r="149" spans="4:4" ht="12.75" customHeight="1" x14ac:dyDescent="0.25">
      <c r="D149" s="429"/>
    </row>
    <row r="150" spans="4:4" ht="12.75" customHeight="1" x14ac:dyDescent="0.25">
      <c r="D150" s="429"/>
    </row>
    <row r="151" spans="4:4" ht="12.75" customHeight="1" x14ac:dyDescent="0.25">
      <c r="D151" s="429"/>
    </row>
    <row r="152" spans="4:4" ht="12.75" customHeight="1" x14ac:dyDescent="0.25">
      <c r="D152" s="429"/>
    </row>
    <row r="153" spans="4:4" ht="12.75" customHeight="1" x14ac:dyDescent="0.25">
      <c r="D153" s="429"/>
    </row>
    <row r="154" spans="4:4" ht="12.75" customHeight="1" x14ac:dyDescent="0.25">
      <c r="D154" s="429"/>
    </row>
    <row r="155" spans="4:4" ht="12.75" customHeight="1" x14ac:dyDescent="0.25">
      <c r="D155" s="429"/>
    </row>
    <row r="156" spans="4:4" ht="12.75" customHeight="1" x14ac:dyDescent="0.25">
      <c r="D156" s="429"/>
    </row>
    <row r="157" spans="4:4" ht="12.75" customHeight="1" x14ac:dyDescent="0.25">
      <c r="D157" s="429"/>
    </row>
    <row r="158" spans="4:4" ht="12.75" customHeight="1" x14ac:dyDescent="0.25">
      <c r="D158" s="429"/>
    </row>
    <row r="159" spans="4:4" ht="12.75" customHeight="1" x14ac:dyDescent="0.25">
      <c r="D159" s="429"/>
    </row>
    <row r="160" spans="4:4" ht="12.75" customHeight="1" x14ac:dyDescent="0.25">
      <c r="D160" s="429"/>
    </row>
    <row r="161" spans="4:4" ht="12.75" customHeight="1" x14ac:dyDescent="0.25">
      <c r="D161" s="429"/>
    </row>
    <row r="162" spans="4:4" ht="12.75" customHeight="1" x14ac:dyDescent="0.25">
      <c r="D162" s="429"/>
    </row>
    <row r="163" spans="4:4" ht="12.75" customHeight="1" x14ac:dyDescent="0.25">
      <c r="D163" s="429"/>
    </row>
    <row r="164" spans="4:4" ht="12.75" customHeight="1" x14ac:dyDescent="0.25">
      <c r="D164" s="429"/>
    </row>
    <row r="165" spans="4:4" ht="12.75" customHeight="1" x14ac:dyDescent="0.25">
      <c r="D165" s="429"/>
    </row>
    <row r="166" spans="4:4" ht="12.75" customHeight="1" x14ac:dyDescent="0.25">
      <c r="D166" s="429"/>
    </row>
    <row r="167" spans="4:4" ht="12.75" customHeight="1" x14ac:dyDescent="0.25">
      <c r="D167" s="429"/>
    </row>
    <row r="168" spans="4:4" ht="12.75" customHeight="1" x14ac:dyDescent="0.25">
      <c r="D168" s="429"/>
    </row>
    <row r="169" spans="4:4" ht="12.75" customHeight="1" x14ac:dyDescent="0.25">
      <c r="D169" s="429"/>
    </row>
    <row r="170" spans="4:4" ht="12.75" customHeight="1" x14ac:dyDescent="0.25">
      <c r="D170" s="429"/>
    </row>
    <row r="171" spans="4:4" ht="12.75" customHeight="1" x14ac:dyDescent="0.25">
      <c r="D171" s="429"/>
    </row>
    <row r="172" spans="4:4" ht="12.75" customHeight="1" x14ac:dyDescent="0.25">
      <c r="D172" s="429"/>
    </row>
    <row r="173" spans="4:4" ht="12.75" customHeight="1" x14ac:dyDescent="0.25">
      <c r="D173" s="429"/>
    </row>
    <row r="174" spans="4:4" ht="12.75" customHeight="1" x14ac:dyDescent="0.25">
      <c r="D174" s="429"/>
    </row>
    <row r="175" spans="4:4" ht="12.75" customHeight="1" x14ac:dyDescent="0.25">
      <c r="D175" s="429"/>
    </row>
    <row r="176" spans="4:4" ht="12.75" customHeight="1" x14ac:dyDescent="0.25">
      <c r="D176" s="429"/>
    </row>
    <row r="177" spans="4:4" ht="12.75" customHeight="1" x14ac:dyDescent="0.25">
      <c r="D177" s="429"/>
    </row>
    <row r="178" spans="4:4" ht="12.75" customHeight="1" x14ac:dyDescent="0.25">
      <c r="D178" s="429"/>
    </row>
    <row r="179" spans="4:4" ht="12.75" customHeight="1" x14ac:dyDescent="0.25">
      <c r="D179" s="429"/>
    </row>
    <row r="180" spans="4:4" ht="12.75" customHeight="1" x14ac:dyDescent="0.25">
      <c r="D180" s="429"/>
    </row>
    <row r="181" spans="4:4" ht="12.75" customHeight="1" x14ac:dyDescent="0.25">
      <c r="D181" s="429"/>
    </row>
    <row r="182" spans="4:4" ht="12.75" customHeight="1" x14ac:dyDescent="0.25">
      <c r="D182" s="429"/>
    </row>
    <row r="183" spans="4:4" ht="12.75" customHeight="1" x14ac:dyDescent="0.25">
      <c r="D183" s="429"/>
    </row>
    <row r="184" spans="4:4" ht="12.75" customHeight="1" x14ac:dyDescent="0.25">
      <c r="D184" s="429"/>
    </row>
    <row r="185" spans="4:4" ht="12.75" customHeight="1" x14ac:dyDescent="0.25">
      <c r="D185" s="429"/>
    </row>
    <row r="186" spans="4:4" ht="12.75" customHeight="1" x14ac:dyDescent="0.25">
      <c r="D186" s="429"/>
    </row>
    <row r="187" spans="4:4" ht="12.75" customHeight="1" x14ac:dyDescent="0.25">
      <c r="D187" s="429"/>
    </row>
    <row r="188" spans="4:4" ht="12.75" customHeight="1" x14ac:dyDescent="0.25">
      <c r="D188" s="429"/>
    </row>
    <row r="189" spans="4:4" ht="12.75" customHeight="1" x14ac:dyDescent="0.25">
      <c r="D189" s="429"/>
    </row>
    <row r="190" spans="4:4" ht="12.75" customHeight="1" x14ac:dyDescent="0.25">
      <c r="D190" s="429"/>
    </row>
    <row r="191" spans="4:4" ht="12.75" customHeight="1" x14ac:dyDescent="0.25">
      <c r="D191" s="429"/>
    </row>
    <row r="192" spans="4:4" ht="12.75" customHeight="1" x14ac:dyDescent="0.25">
      <c r="D192" s="429"/>
    </row>
    <row r="193" spans="4:4" ht="12.75" customHeight="1" x14ac:dyDescent="0.25">
      <c r="D193" s="429"/>
    </row>
    <row r="194" spans="4:4" ht="12.75" customHeight="1" x14ac:dyDescent="0.25">
      <c r="D194" s="429"/>
    </row>
    <row r="195" spans="4:4" ht="12.75" customHeight="1" x14ac:dyDescent="0.25">
      <c r="D195" s="429"/>
    </row>
    <row r="196" spans="4:4" ht="12.75" customHeight="1" x14ac:dyDescent="0.25">
      <c r="D196" s="429"/>
    </row>
    <row r="197" spans="4:4" ht="12.75" customHeight="1" x14ac:dyDescent="0.25">
      <c r="D197" s="429"/>
    </row>
    <row r="198" spans="4:4" ht="12.75" customHeight="1" x14ac:dyDescent="0.25">
      <c r="D198" s="429"/>
    </row>
    <row r="199" spans="4:4" ht="12.75" customHeight="1" x14ac:dyDescent="0.25">
      <c r="D199" s="429"/>
    </row>
    <row r="200" spans="4:4" ht="12.75" customHeight="1" x14ac:dyDescent="0.25">
      <c r="D200" s="429"/>
    </row>
    <row r="201" spans="4:4" ht="12.75" customHeight="1" x14ac:dyDescent="0.25">
      <c r="D201" s="429"/>
    </row>
    <row r="202" spans="4:4" ht="12.75" customHeight="1" x14ac:dyDescent="0.25">
      <c r="D202" s="429"/>
    </row>
    <row r="203" spans="4:4" ht="12.75" customHeight="1" x14ac:dyDescent="0.25">
      <c r="D203" s="429"/>
    </row>
    <row r="204" spans="4:4" ht="12.75" customHeight="1" x14ac:dyDescent="0.25">
      <c r="D204" s="429"/>
    </row>
    <row r="205" spans="4:4" ht="12.75" customHeight="1" x14ac:dyDescent="0.25">
      <c r="D205" s="429"/>
    </row>
    <row r="206" spans="4:4" ht="12.75" customHeight="1" x14ac:dyDescent="0.25">
      <c r="D206" s="429"/>
    </row>
    <row r="207" spans="4:4" ht="12.75" customHeight="1" x14ac:dyDescent="0.25">
      <c r="D207" s="429"/>
    </row>
    <row r="208" spans="4:4" ht="12.75" customHeight="1" x14ac:dyDescent="0.25">
      <c r="D208" s="429"/>
    </row>
    <row r="209" spans="4:4" ht="12.75" customHeight="1" x14ac:dyDescent="0.25">
      <c r="D209" s="429"/>
    </row>
    <row r="210" spans="4:4" ht="12.75" customHeight="1" x14ac:dyDescent="0.25">
      <c r="D210" s="429"/>
    </row>
    <row r="211" spans="4:4" ht="12.75" customHeight="1" x14ac:dyDescent="0.25">
      <c r="D211" s="429"/>
    </row>
    <row r="212" spans="4:4" ht="12.75" customHeight="1" x14ac:dyDescent="0.25">
      <c r="D212" s="429"/>
    </row>
    <row r="213" spans="4:4" ht="12.75" customHeight="1" x14ac:dyDescent="0.25">
      <c r="D213" s="429"/>
    </row>
    <row r="214" spans="4:4" ht="12.75" customHeight="1" x14ac:dyDescent="0.25">
      <c r="D214" s="429"/>
    </row>
    <row r="215" spans="4:4" ht="12.75" customHeight="1" x14ac:dyDescent="0.25">
      <c r="D215" s="429"/>
    </row>
    <row r="216" spans="4:4" ht="12.75" customHeight="1" x14ac:dyDescent="0.25">
      <c r="D216" s="429"/>
    </row>
    <row r="217" spans="4:4" ht="12.75" customHeight="1" x14ac:dyDescent="0.25">
      <c r="D217" s="429"/>
    </row>
    <row r="218" spans="4:4" ht="12.75" customHeight="1" x14ac:dyDescent="0.25">
      <c r="D218" s="429"/>
    </row>
    <row r="219" spans="4:4" ht="12.75" customHeight="1" x14ac:dyDescent="0.25">
      <c r="D219" s="429"/>
    </row>
    <row r="220" spans="4:4" ht="12.75" customHeight="1" x14ac:dyDescent="0.25">
      <c r="D220" s="429"/>
    </row>
    <row r="221" spans="4:4" ht="12.75" customHeight="1" x14ac:dyDescent="0.25">
      <c r="D221" s="429"/>
    </row>
    <row r="222" spans="4:4" ht="12.75" customHeight="1" x14ac:dyDescent="0.25">
      <c r="D222" s="429"/>
    </row>
    <row r="223" spans="4:4" ht="12.75" customHeight="1" x14ac:dyDescent="0.25">
      <c r="D223" s="429"/>
    </row>
    <row r="224" spans="4:4" ht="12.75" customHeight="1" x14ac:dyDescent="0.25">
      <c r="D224" s="429"/>
    </row>
    <row r="225" spans="4:4" ht="12.75" customHeight="1" x14ac:dyDescent="0.25">
      <c r="D225" s="429"/>
    </row>
    <row r="226" spans="4:4" ht="12.75" customHeight="1" x14ac:dyDescent="0.25">
      <c r="D226" s="429"/>
    </row>
    <row r="227" spans="4:4" ht="12.75" customHeight="1" x14ac:dyDescent="0.25">
      <c r="D227" s="429"/>
    </row>
    <row r="228" spans="4:4" ht="12.75" customHeight="1" x14ac:dyDescent="0.25">
      <c r="D228" s="429"/>
    </row>
    <row r="229" spans="4:4" ht="12.75" customHeight="1" x14ac:dyDescent="0.25">
      <c r="D229" s="429"/>
    </row>
    <row r="230" spans="4:4" ht="12.75" customHeight="1" x14ac:dyDescent="0.25">
      <c r="D230" s="429"/>
    </row>
    <row r="231" spans="4:4" ht="12.75" customHeight="1" x14ac:dyDescent="0.25">
      <c r="D231" s="429"/>
    </row>
    <row r="232" spans="4:4" ht="12.75" customHeight="1" x14ac:dyDescent="0.25">
      <c r="D232" s="429"/>
    </row>
    <row r="233" spans="4:4" ht="12.75" customHeight="1" x14ac:dyDescent="0.25">
      <c r="D233" s="429"/>
    </row>
    <row r="234" spans="4:4" ht="12.75" customHeight="1" x14ac:dyDescent="0.25">
      <c r="D234" s="429"/>
    </row>
    <row r="235" spans="4:4" ht="12.75" customHeight="1" x14ac:dyDescent="0.25">
      <c r="D235" s="429"/>
    </row>
    <row r="236" spans="4:4" ht="12.75" customHeight="1" x14ac:dyDescent="0.25">
      <c r="D236" s="429"/>
    </row>
    <row r="237" spans="4:4" ht="12.75" customHeight="1" x14ac:dyDescent="0.25">
      <c r="D237" s="429"/>
    </row>
    <row r="238" spans="4:4" ht="12.75" customHeight="1" x14ac:dyDescent="0.25">
      <c r="D238" s="429"/>
    </row>
    <row r="239" spans="4:4" ht="12.75" customHeight="1" x14ac:dyDescent="0.25">
      <c r="D239" s="429"/>
    </row>
    <row r="240" spans="4:4" ht="12.75" customHeight="1" x14ac:dyDescent="0.25">
      <c r="D240" s="429"/>
    </row>
    <row r="241" spans="4:4" ht="12.75" customHeight="1" x14ac:dyDescent="0.25">
      <c r="D241" s="429"/>
    </row>
    <row r="242" spans="4:4" ht="12.75" customHeight="1" x14ac:dyDescent="0.25">
      <c r="D242" s="429"/>
    </row>
    <row r="243" spans="4:4" ht="12.75" customHeight="1" x14ac:dyDescent="0.25">
      <c r="D243" s="429"/>
    </row>
    <row r="244" spans="4:4" ht="12.75" customHeight="1" x14ac:dyDescent="0.25">
      <c r="D244" s="429"/>
    </row>
    <row r="245" spans="4:4" ht="12.75" customHeight="1" x14ac:dyDescent="0.25">
      <c r="D245" s="429"/>
    </row>
    <row r="246" spans="4:4" ht="12.75" customHeight="1" x14ac:dyDescent="0.25">
      <c r="D246" s="429"/>
    </row>
    <row r="247" spans="4:4" ht="12.75" customHeight="1" x14ac:dyDescent="0.25">
      <c r="D247" s="429"/>
    </row>
    <row r="248" spans="4:4" ht="12.75" customHeight="1" x14ac:dyDescent="0.25">
      <c r="D248" s="429"/>
    </row>
    <row r="249" spans="4:4" ht="12.75" customHeight="1" x14ac:dyDescent="0.25">
      <c r="D249" s="429"/>
    </row>
    <row r="250" spans="4:4" ht="12.75" customHeight="1" x14ac:dyDescent="0.25">
      <c r="D250" s="429"/>
    </row>
    <row r="251" spans="4:4" ht="12.75" customHeight="1" x14ac:dyDescent="0.25">
      <c r="D251" s="429"/>
    </row>
    <row r="252" spans="4:4" ht="12.75" customHeight="1" x14ac:dyDescent="0.25">
      <c r="D252" s="429"/>
    </row>
    <row r="253" spans="4:4" ht="12.75" customHeight="1" x14ac:dyDescent="0.25">
      <c r="D253" s="429"/>
    </row>
    <row r="254" spans="4:4" ht="12.75" customHeight="1" x14ac:dyDescent="0.25">
      <c r="D254" s="429"/>
    </row>
    <row r="255" spans="4:4" ht="12.75" customHeight="1" x14ac:dyDescent="0.25">
      <c r="D255" s="429"/>
    </row>
    <row r="256" spans="4:4" ht="12.75" customHeight="1" x14ac:dyDescent="0.25">
      <c r="D256" s="429"/>
    </row>
    <row r="257" spans="4:4" ht="12.75" customHeight="1" x14ac:dyDescent="0.25">
      <c r="D257" s="429"/>
    </row>
    <row r="258" spans="4:4" ht="12.75" customHeight="1" x14ac:dyDescent="0.25">
      <c r="D258" s="429"/>
    </row>
    <row r="259" spans="4:4" ht="12.75" customHeight="1" x14ac:dyDescent="0.25">
      <c r="D259" s="429"/>
    </row>
    <row r="260" spans="4:4" ht="12.75" customHeight="1" x14ac:dyDescent="0.25">
      <c r="D260" s="429"/>
    </row>
    <row r="261" spans="4:4" ht="12.75" customHeight="1" x14ac:dyDescent="0.25">
      <c r="D261" s="429"/>
    </row>
    <row r="262" spans="4:4" ht="12.75" customHeight="1" x14ac:dyDescent="0.25">
      <c r="D262" s="429"/>
    </row>
    <row r="263" spans="4:4" ht="12.75" customHeight="1" x14ac:dyDescent="0.25">
      <c r="D263" s="429"/>
    </row>
    <row r="264" spans="4:4" ht="12.75" customHeight="1" x14ac:dyDescent="0.25">
      <c r="D264" s="429"/>
    </row>
    <row r="265" spans="4:4" ht="12.75" customHeight="1" x14ac:dyDescent="0.25">
      <c r="D265" s="429"/>
    </row>
    <row r="266" spans="4:4" ht="12.75" customHeight="1" x14ac:dyDescent="0.25">
      <c r="D266" s="429"/>
    </row>
    <row r="267" spans="4:4" ht="12.75" customHeight="1" x14ac:dyDescent="0.25">
      <c r="D267" s="429"/>
    </row>
    <row r="268" spans="4:4" ht="12.75" customHeight="1" x14ac:dyDescent="0.25">
      <c r="D268" s="429"/>
    </row>
    <row r="269" spans="4:4" ht="12.75" customHeight="1" x14ac:dyDescent="0.25">
      <c r="D269" s="429"/>
    </row>
    <row r="270" spans="4:4" ht="12.75" customHeight="1" x14ac:dyDescent="0.25">
      <c r="D270" s="429"/>
    </row>
    <row r="271" spans="4:4" ht="12.75" customHeight="1" x14ac:dyDescent="0.25">
      <c r="D271" s="429"/>
    </row>
    <row r="272" spans="4:4" ht="12.75" customHeight="1" x14ac:dyDescent="0.25">
      <c r="D272" s="429"/>
    </row>
    <row r="273" spans="4:4" ht="12.75" customHeight="1" x14ac:dyDescent="0.25">
      <c r="D273" s="429"/>
    </row>
    <row r="274" spans="4:4" ht="12.75" customHeight="1" x14ac:dyDescent="0.25">
      <c r="D274" s="429"/>
    </row>
    <row r="275" spans="4:4" ht="12.75" customHeight="1" x14ac:dyDescent="0.25">
      <c r="D275" s="429"/>
    </row>
    <row r="276" spans="4:4" ht="12.75" customHeight="1" x14ac:dyDescent="0.25">
      <c r="D276" s="429"/>
    </row>
    <row r="277" spans="4:4" ht="12.75" customHeight="1" x14ac:dyDescent="0.25">
      <c r="D277" s="429"/>
    </row>
    <row r="278" spans="4:4" ht="12.75" customHeight="1" x14ac:dyDescent="0.25">
      <c r="D278" s="429"/>
    </row>
    <row r="279" spans="4:4" ht="12.75" customHeight="1" x14ac:dyDescent="0.25">
      <c r="D279" s="429"/>
    </row>
    <row r="280" spans="4:4" ht="12.75" customHeight="1" x14ac:dyDescent="0.25">
      <c r="D280" s="429"/>
    </row>
    <row r="281" spans="4:4" ht="12.75" customHeight="1" x14ac:dyDescent="0.25">
      <c r="D281" s="429"/>
    </row>
    <row r="282" spans="4:4" ht="12.75" customHeight="1" x14ac:dyDescent="0.25">
      <c r="D282" s="429"/>
    </row>
    <row r="283" spans="4:4" ht="12.75" customHeight="1" x14ac:dyDescent="0.25">
      <c r="D283" s="429"/>
    </row>
    <row r="284" spans="4:4" ht="12.75" customHeight="1" x14ac:dyDescent="0.25">
      <c r="D284" s="429"/>
    </row>
    <row r="285" spans="4:4" ht="12.75" customHeight="1" x14ac:dyDescent="0.25">
      <c r="D285" s="429"/>
    </row>
    <row r="286" spans="4:4" ht="12.75" customHeight="1" x14ac:dyDescent="0.25">
      <c r="D286" s="429"/>
    </row>
    <row r="287" spans="4:4" ht="12.75" customHeight="1" x14ac:dyDescent="0.25">
      <c r="D287" s="429"/>
    </row>
    <row r="288" spans="4:4" ht="12.75" customHeight="1" x14ac:dyDescent="0.25">
      <c r="D288" s="429"/>
    </row>
    <row r="289" spans="4:4" ht="12.75" customHeight="1" x14ac:dyDescent="0.25">
      <c r="D289" s="429"/>
    </row>
    <row r="290" spans="4:4" ht="12.75" customHeight="1" x14ac:dyDescent="0.25">
      <c r="D290" s="429"/>
    </row>
    <row r="291" spans="4:4" ht="12.75" customHeight="1" x14ac:dyDescent="0.25">
      <c r="D291" s="429"/>
    </row>
    <row r="292" spans="4:4" ht="12.75" customHeight="1" x14ac:dyDescent="0.25">
      <c r="D292" s="429"/>
    </row>
    <row r="293" spans="4:4" ht="12.75" customHeight="1" x14ac:dyDescent="0.25">
      <c r="D293" s="429"/>
    </row>
    <row r="294" spans="4:4" ht="12.75" customHeight="1" x14ac:dyDescent="0.25">
      <c r="D294" s="429"/>
    </row>
    <row r="295" spans="4:4" ht="12.75" customHeight="1" x14ac:dyDescent="0.25">
      <c r="D295" s="429"/>
    </row>
    <row r="296" spans="4:4" ht="12.75" customHeight="1" x14ac:dyDescent="0.25">
      <c r="D296" s="429"/>
    </row>
    <row r="297" spans="4:4" ht="12.75" customHeight="1" x14ac:dyDescent="0.25">
      <c r="D297" s="429"/>
    </row>
    <row r="298" spans="4:4" ht="12.75" customHeight="1" x14ac:dyDescent="0.25">
      <c r="D298" s="429"/>
    </row>
    <row r="299" spans="4:4" ht="12.75" customHeight="1" x14ac:dyDescent="0.25">
      <c r="D299" s="429"/>
    </row>
    <row r="300" spans="4:4" ht="12.75" customHeight="1" x14ac:dyDescent="0.25">
      <c r="D300" s="429"/>
    </row>
    <row r="301" spans="4:4" ht="12.75" customHeight="1" x14ac:dyDescent="0.25">
      <c r="D301" s="429"/>
    </row>
    <row r="302" spans="4:4" ht="12.75" customHeight="1" x14ac:dyDescent="0.25">
      <c r="D302" s="429"/>
    </row>
    <row r="303" spans="4:4" ht="12.75" customHeight="1" x14ac:dyDescent="0.25">
      <c r="D303" s="429"/>
    </row>
    <row r="304" spans="4:4" ht="12.75" customHeight="1" x14ac:dyDescent="0.25">
      <c r="D304" s="429"/>
    </row>
    <row r="305" spans="4:4" ht="12.75" customHeight="1" x14ac:dyDescent="0.25">
      <c r="D305" s="429"/>
    </row>
    <row r="306" spans="4:4" ht="12.75" customHeight="1" x14ac:dyDescent="0.25">
      <c r="D306" s="429"/>
    </row>
    <row r="307" spans="4:4" ht="12.75" customHeight="1" x14ac:dyDescent="0.25">
      <c r="D307" s="429"/>
    </row>
    <row r="308" spans="4:4" ht="12.75" customHeight="1" x14ac:dyDescent="0.25">
      <c r="D308" s="429"/>
    </row>
    <row r="309" spans="4:4" ht="12.75" customHeight="1" x14ac:dyDescent="0.25">
      <c r="D309" s="429"/>
    </row>
    <row r="310" spans="4:4" ht="12.75" customHeight="1" x14ac:dyDescent="0.25">
      <c r="D310" s="429"/>
    </row>
    <row r="311" spans="4:4" ht="12.75" customHeight="1" x14ac:dyDescent="0.25">
      <c r="D311" s="429"/>
    </row>
    <row r="312" spans="4:4" ht="12.75" customHeight="1" x14ac:dyDescent="0.25">
      <c r="D312" s="429"/>
    </row>
    <row r="313" spans="4:4" ht="12.75" customHeight="1" x14ac:dyDescent="0.25">
      <c r="D313" s="429"/>
    </row>
    <row r="314" spans="4:4" ht="12.75" customHeight="1" x14ac:dyDescent="0.25">
      <c r="D314" s="429"/>
    </row>
    <row r="315" spans="4:4" ht="12.75" customHeight="1" x14ac:dyDescent="0.25">
      <c r="D315" s="429"/>
    </row>
    <row r="316" spans="4:4" ht="12.75" customHeight="1" x14ac:dyDescent="0.25">
      <c r="D316" s="429"/>
    </row>
    <row r="317" spans="4:4" ht="12.75" customHeight="1" x14ac:dyDescent="0.25">
      <c r="D317" s="429"/>
    </row>
    <row r="318" spans="4:4" ht="12.75" customHeight="1" x14ac:dyDescent="0.25">
      <c r="D318" s="429"/>
    </row>
    <row r="319" spans="4:4" ht="12.75" customHeight="1" x14ac:dyDescent="0.25">
      <c r="D319" s="429"/>
    </row>
    <row r="320" spans="4:4" ht="12.75" customHeight="1" x14ac:dyDescent="0.25">
      <c r="D320" s="429"/>
    </row>
    <row r="321" spans="4:4" ht="12.75" customHeight="1" x14ac:dyDescent="0.25">
      <c r="D321" s="429"/>
    </row>
    <row r="322" spans="4:4" ht="12.75" customHeight="1" x14ac:dyDescent="0.25">
      <c r="D322" s="429"/>
    </row>
    <row r="323" spans="4:4" ht="12.75" customHeight="1" x14ac:dyDescent="0.25">
      <c r="D323" s="429"/>
    </row>
    <row r="324" spans="4:4" ht="12.75" customHeight="1" x14ac:dyDescent="0.25">
      <c r="D324" s="429"/>
    </row>
    <row r="325" spans="4:4" ht="12.75" customHeight="1" x14ac:dyDescent="0.25">
      <c r="D325" s="429"/>
    </row>
    <row r="326" spans="4:4" ht="12.75" customHeight="1" x14ac:dyDescent="0.25">
      <c r="D326" s="429"/>
    </row>
    <row r="327" spans="4:4" ht="12.75" customHeight="1" x14ac:dyDescent="0.25">
      <c r="D327" s="429"/>
    </row>
    <row r="328" spans="4:4" ht="12.75" customHeight="1" x14ac:dyDescent="0.25">
      <c r="D328" s="429"/>
    </row>
    <row r="329" spans="4:4" ht="12.75" customHeight="1" x14ac:dyDescent="0.25">
      <c r="D329" s="429"/>
    </row>
    <row r="330" spans="4:4" ht="12.75" customHeight="1" x14ac:dyDescent="0.25">
      <c r="D330" s="429"/>
    </row>
    <row r="331" spans="4:4" ht="12.75" customHeight="1" x14ac:dyDescent="0.25">
      <c r="D331" s="429"/>
    </row>
    <row r="332" spans="4:4" ht="12.75" customHeight="1" x14ac:dyDescent="0.25">
      <c r="D332" s="429"/>
    </row>
    <row r="333" spans="4:4" ht="12.75" customHeight="1" x14ac:dyDescent="0.25">
      <c r="D333" s="429"/>
    </row>
    <row r="334" spans="4:4" ht="12.75" customHeight="1" x14ac:dyDescent="0.25">
      <c r="D334" s="429"/>
    </row>
    <row r="335" spans="4:4" ht="12.75" customHeight="1" x14ac:dyDescent="0.25">
      <c r="D335" s="429"/>
    </row>
    <row r="336" spans="4:4" ht="12.75" customHeight="1" x14ac:dyDescent="0.25">
      <c r="D336" s="429"/>
    </row>
    <row r="337" spans="4:4" ht="12.75" customHeight="1" x14ac:dyDescent="0.25">
      <c r="D337" s="429"/>
    </row>
    <row r="338" spans="4:4" ht="12.75" customHeight="1" x14ac:dyDescent="0.25">
      <c r="D338" s="429"/>
    </row>
    <row r="339" spans="4:4" ht="12.75" customHeight="1" x14ac:dyDescent="0.25">
      <c r="D339" s="429"/>
    </row>
    <row r="340" spans="4:4" ht="12.75" customHeight="1" x14ac:dyDescent="0.25">
      <c r="D340" s="429"/>
    </row>
    <row r="341" spans="4:4" ht="12.75" customHeight="1" x14ac:dyDescent="0.25">
      <c r="D341" s="429"/>
    </row>
    <row r="342" spans="4:4" ht="12.75" customHeight="1" x14ac:dyDescent="0.25">
      <c r="D342" s="429"/>
    </row>
    <row r="343" spans="4:4" ht="12.75" customHeight="1" x14ac:dyDescent="0.25">
      <c r="D343" s="429"/>
    </row>
    <row r="344" spans="4:4" ht="12.75" customHeight="1" x14ac:dyDescent="0.25">
      <c r="D344" s="429"/>
    </row>
    <row r="345" spans="4:4" ht="12.75" customHeight="1" x14ac:dyDescent="0.25">
      <c r="D345" s="429"/>
    </row>
    <row r="346" spans="4:4" ht="12.75" customHeight="1" x14ac:dyDescent="0.25">
      <c r="D346" s="429"/>
    </row>
    <row r="347" spans="4:4" ht="12.75" customHeight="1" x14ac:dyDescent="0.25">
      <c r="D347" s="429"/>
    </row>
    <row r="348" spans="4:4" ht="12.75" customHeight="1" x14ac:dyDescent="0.25">
      <c r="D348" s="429"/>
    </row>
    <row r="349" spans="4:4" ht="12.75" customHeight="1" x14ac:dyDescent="0.25">
      <c r="D349" s="429"/>
    </row>
    <row r="350" spans="4:4" ht="12.75" customHeight="1" x14ac:dyDescent="0.25">
      <c r="D350" s="429"/>
    </row>
    <row r="351" spans="4:4" ht="12.75" customHeight="1" x14ac:dyDescent="0.25">
      <c r="D351" s="429"/>
    </row>
    <row r="352" spans="4:4" ht="12.75" customHeight="1" x14ac:dyDescent="0.25">
      <c r="D352" s="429"/>
    </row>
    <row r="353" spans="4:4" ht="12.75" customHeight="1" x14ac:dyDescent="0.25">
      <c r="D353" s="429"/>
    </row>
    <row r="354" spans="4:4" ht="12.75" customHeight="1" x14ac:dyDescent="0.25">
      <c r="D354" s="429"/>
    </row>
    <row r="355" spans="4:4" ht="12.75" customHeight="1" x14ac:dyDescent="0.25">
      <c r="D355" s="429"/>
    </row>
    <row r="356" spans="4:4" ht="12.75" customHeight="1" x14ac:dyDescent="0.25">
      <c r="D356" s="429"/>
    </row>
    <row r="357" spans="4:4" ht="12.75" customHeight="1" x14ac:dyDescent="0.25">
      <c r="D357" s="429"/>
    </row>
    <row r="358" spans="4:4" ht="12.75" customHeight="1" x14ac:dyDescent="0.25">
      <c r="D358" s="429"/>
    </row>
    <row r="359" spans="4:4" ht="12.75" customHeight="1" x14ac:dyDescent="0.25">
      <c r="D359" s="429"/>
    </row>
    <row r="360" spans="4:4" ht="12.75" customHeight="1" x14ac:dyDescent="0.25">
      <c r="D360" s="429"/>
    </row>
    <row r="361" spans="4:4" ht="12.75" customHeight="1" x14ac:dyDescent="0.25">
      <c r="D361" s="429"/>
    </row>
    <row r="362" spans="4:4" ht="12.75" customHeight="1" x14ac:dyDescent="0.25">
      <c r="D362" s="429"/>
    </row>
    <row r="363" spans="4:4" ht="12.75" customHeight="1" x14ac:dyDescent="0.25">
      <c r="D363" s="429"/>
    </row>
    <row r="364" spans="4:4" ht="12.75" customHeight="1" x14ac:dyDescent="0.25">
      <c r="D364" s="429"/>
    </row>
    <row r="365" spans="4:4" ht="12.75" customHeight="1" x14ac:dyDescent="0.25">
      <c r="D365" s="429"/>
    </row>
    <row r="366" spans="4:4" ht="12.75" customHeight="1" x14ac:dyDescent="0.25">
      <c r="D366" s="429"/>
    </row>
    <row r="367" spans="4:4" ht="12.75" customHeight="1" x14ac:dyDescent="0.25">
      <c r="D367" s="429"/>
    </row>
    <row r="368" spans="4:4" ht="12.75" customHeight="1" x14ac:dyDescent="0.25">
      <c r="D368" s="429"/>
    </row>
    <row r="369" spans="4:4" ht="12.75" customHeight="1" x14ac:dyDescent="0.25">
      <c r="D369" s="429"/>
    </row>
    <row r="370" spans="4:4" ht="12.75" customHeight="1" x14ac:dyDescent="0.25">
      <c r="D370" s="429"/>
    </row>
    <row r="371" spans="4:4" ht="12.75" customHeight="1" x14ac:dyDescent="0.25">
      <c r="D371" s="429"/>
    </row>
    <row r="372" spans="4:4" ht="12.75" customHeight="1" x14ac:dyDescent="0.25">
      <c r="D372" s="429"/>
    </row>
    <row r="373" spans="4:4" ht="12.75" customHeight="1" x14ac:dyDescent="0.25">
      <c r="D373" s="429"/>
    </row>
    <row r="374" spans="4:4" ht="12.75" customHeight="1" x14ac:dyDescent="0.25">
      <c r="D374" s="429"/>
    </row>
    <row r="375" spans="4:4" ht="12.75" customHeight="1" x14ac:dyDescent="0.25">
      <c r="D375" s="429"/>
    </row>
    <row r="376" spans="4:4" ht="12.75" customHeight="1" x14ac:dyDescent="0.25">
      <c r="D376" s="429"/>
    </row>
    <row r="377" spans="4:4" ht="12.75" customHeight="1" x14ac:dyDescent="0.25">
      <c r="D377" s="429"/>
    </row>
    <row r="378" spans="4:4" ht="12.75" customHeight="1" x14ac:dyDescent="0.25">
      <c r="D378" s="429"/>
    </row>
    <row r="379" spans="4:4" ht="12.75" customHeight="1" x14ac:dyDescent="0.25">
      <c r="D379" s="429"/>
    </row>
    <row r="380" spans="4:4" ht="12.75" customHeight="1" x14ac:dyDescent="0.25">
      <c r="D380" s="429"/>
    </row>
    <row r="381" spans="4:4" ht="12.75" customHeight="1" x14ac:dyDescent="0.25">
      <c r="D381" s="429"/>
    </row>
    <row r="382" spans="4:4" ht="12.75" customHeight="1" x14ac:dyDescent="0.25">
      <c r="D382" s="429"/>
    </row>
    <row r="383" spans="4:4" ht="12.75" customHeight="1" x14ac:dyDescent="0.25">
      <c r="D383" s="429"/>
    </row>
    <row r="384" spans="4:4" ht="12.75" customHeight="1" x14ac:dyDescent="0.25">
      <c r="D384" s="429"/>
    </row>
    <row r="385" spans="4:4" ht="12.75" customHeight="1" x14ac:dyDescent="0.25">
      <c r="D385" s="429"/>
    </row>
    <row r="386" spans="4:4" ht="12.75" customHeight="1" x14ac:dyDescent="0.25">
      <c r="D386" s="429"/>
    </row>
    <row r="387" spans="4:4" ht="12.75" customHeight="1" x14ac:dyDescent="0.25">
      <c r="D387" s="429"/>
    </row>
    <row r="388" spans="4:4" ht="12.75" customHeight="1" x14ac:dyDescent="0.25">
      <c r="D388" s="429"/>
    </row>
    <row r="389" spans="4:4" ht="12.75" customHeight="1" x14ac:dyDescent="0.25">
      <c r="D389" s="429"/>
    </row>
    <row r="390" spans="4:4" ht="12.75" customHeight="1" x14ac:dyDescent="0.25">
      <c r="D390" s="429"/>
    </row>
    <row r="391" spans="4:4" ht="12.75" customHeight="1" x14ac:dyDescent="0.25">
      <c r="D391" s="429"/>
    </row>
    <row r="392" spans="4:4" ht="12.75" customHeight="1" x14ac:dyDescent="0.25">
      <c r="D392" s="429"/>
    </row>
    <row r="393" spans="4:4" ht="12.75" customHeight="1" x14ac:dyDescent="0.25">
      <c r="D393" s="429"/>
    </row>
    <row r="394" spans="4:4" ht="12.75" customHeight="1" x14ac:dyDescent="0.25">
      <c r="D394" s="429"/>
    </row>
    <row r="395" spans="4:4" ht="12.75" customHeight="1" x14ac:dyDescent="0.25">
      <c r="D395" s="429"/>
    </row>
    <row r="396" spans="4:4" ht="12.75" customHeight="1" x14ac:dyDescent="0.25">
      <c r="D396" s="429"/>
    </row>
    <row r="397" spans="4:4" ht="12.75" customHeight="1" x14ac:dyDescent="0.25">
      <c r="D397" s="429"/>
    </row>
    <row r="398" spans="4:4" ht="12.75" customHeight="1" x14ac:dyDescent="0.25">
      <c r="D398" s="429"/>
    </row>
    <row r="399" spans="4:4" ht="12.75" customHeight="1" x14ac:dyDescent="0.25">
      <c r="D399" s="429"/>
    </row>
    <row r="400" spans="4:4" ht="12.75" customHeight="1" x14ac:dyDescent="0.25">
      <c r="D400" s="429"/>
    </row>
    <row r="401" spans="4:4" ht="12.75" customHeight="1" x14ac:dyDescent="0.25">
      <c r="D401" s="429"/>
    </row>
    <row r="402" spans="4:4" ht="12.75" customHeight="1" x14ac:dyDescent="0.25">
      <c r="D402" s="429"/>
    </row>
    <row r="403" spans="4:4" ht="12.75" customHeight="1" x14ac:dyDescent="0.25">
      <c r="D403" s="429"/>
    </row>
    <row r="404" spans="4:4" ht="12.75" customHeight="1" x14ac:dyDescent="0.25">
      <c r="D404" s="429"/>
    </row>
    <row r="405" spans="4:4" ht="12.75" customHeight="1" x14ac:dyDescent="0.25">
      <c r="D405" s="429"/>
    </row>
    <row r="406" spans="4:4" ht="12.75" customHeight="1" x14ac:dyDescent="0.25">
      <c r="D406" s="429"/>
    </row>
    <row r="407" spans="4:4" ht="12.75" customHeight="1" x14ac:dyDescent="0.25">
      <c r="D407" s="429"/>
    </row>
    <row r="408" spans="4:4" ht="12.75" customHeight="1" x14ac:dyDescent="0.25">
      <c r="D408" s="429"/>
    </row>
    <row r="409" spans="4:4" ht="12.75" customHeight="1" x14ac:dyDescent="0.25">
      <c r="D409" s="429"/>
    </row>
    <row r="410" spans="4:4" ht="12.75" customHeight="1" x14ac:dyDescent="0.25">
      <c r="D410" s="429"/>
    </row>
    <row r="411" spans="4:4" ht="12.75" customHeight="1" x14ac:dyDescent="0.25">
      <c r="D411" s="429"/>
    </row>
    <row r="412" spans="4:4" ht="12.75" customHeight="1" x14ac:dyDescent="0.25">
      <c r="D412" s="429"/>
    </row>
    <row r="413" spans="4:4" ht="12.75" customHeight="1" x14ac:dyDescent="0.25">
      <c r="D413" s="429"/>
    </row>
    <row r="414" spans="4:4" ht="12.75" customHeight="1" x14ac:dyDescent="0.25">
      <c r="D414" s="429"/>
    </row>
    <row r="415" spans="4:4" ht="12.75" customHeight="1" x14ac:dyDescent="0.25">
      <c r="D415" s="429"/>
    </row>
    <row r="416" spans="4:4" ht="12.75" customHeight="1" x14ac:dyDescent="0.25">
      <c r="D416" s="429"/>
    </row>
    <row r="417" spans="4:4" ht="12.75" customHeight="1" x14ac:dyDescent="0.25">
      <c r="D417" s="429"/>
    </row>
    <row r="418" spans="4:4" ht="12.75" customHeight="1" x14ac:dyDescent="0.25">
      <c r="D418" s="429"/>
    </row>
    <row r="419" spans="4:4" ht="12.75" customHeight="1" x14ac:dyDescent="0.25">
      <c r="D419" s="429"/>
    </row>
    <row r="420" spans="4:4" ht="12.75" customHeight="1" x14ac:dyDescent="0.25">
      <c r="D420" s="429"/>
    </row>
    <row r="421" spans="4:4" ht="12.75" customHeight="1" x14ac:dyDescent="0.25">
      <c r="D421" s="429"/>
    </row>
    <row r="422" spans="4:4" ht="12.75" customHeight="1" x14ac:dyDescent="0.25">
      <c r="D422" s="429"/>
    </row>
    <row r="423" spans="4:4" ht="12.75" customHeight="1" x14ac:dyDescent="0.25">
      <c r="D423" s="429"/>
    </row>
    <row r="424" spans="4:4" ht="12.75" customHeight="1" x14ac:dyDescent="0.25">
      <c r="D424" s="429"/>
    </row>
    <row r="425" spans="4:4" ht="12.75" customHeight="1" x14ac:dyDescent="0.25">
      <c r="D425" s="429"/>
    </row>
    <row r="426" spans="4:4" ht="12.75" customHeight="1" x14ac:dyDescent="0.25">
      <c r="D426" s="429"/>
    </row>
    <row r="427" spans="4:4" ht="12.75" customHeight="1" x14ac:dyDescent="0.25">
      <c r="D427" s="429"/>
    </row>
    <row r="428" spans="4:4" ht="12.75" customHeight="1" x14ac:dyDescent="0.25">
      <c r="D428" s="429"/>
    </row>
    <row r="429" spans="4:4" ht="12.75" customHeight="1" x14ac:dyDescent="0.25">
      <c r="D429" s="429"/>
    </row>
    <row r="430" spans="4:4" ht="12.75" customHeight="1" x14ac:dyDescent="0.25">
      <c r="D430" s="429"/>
    </row>
    <row r="431" spans="4:4" ht="12.75" customHeight="1" x14ac:dyDescent="0.25">
      <c r="D431" s="429"/>
    </row>
    <row r="432" spans="4:4" ht="12.75" customHeight="1" x14ac:dyDescent="0.25">
      <c r="D432" s="429"/>
    </row>
    <row r="433" spans="4:4" ht="12.75" customHeight="1" x14ac:dyDescent="0.25">
      <c r="D433" s="429"/>
    </row>
    <row r="434" spans="4:4" ht="12.75" customHeight="1" x14ac:dyDescent="0.25">
      <c r="D434" s="429"/>
    </row>
    <row r="435" spans="4:4" ht="12.75" customHeight="1" x14ac:dyDescent="0.25">
      <c r="D435" s="429"/>
    </row>
    <row r="436" spans="4:4" ht="12.75" customHeight="1" x14ac:dyDescent="0.25">
      <c r="D436" s="429"/>
    </row>
    <row r="437" spans="4:4" ht="12.75" customHeight="1" x14ac:dyDescent="0.25">
      <c r="D437" s="429"/>
    </row>
    <row r="438" spans="4:4" ht="12.75" customHeight="1" x14ac:dyDescent="0.25">
      <c r="D438" s="429"/>
    </row>
    <row r="439" spans="4:4" ht="12.75" customHeight="1" x14ac:dyDescent="0.25">
      <c r="D439" s="429"/>
    </row>
    <row r="440" spans="4:4" ht="12.75" customHeight="1" x14ac:dyDescent="0.25">
      <c r="D440" s="429"/>
    </row>
    <row r="441" spans="4:4" ht="12.75" customHeight="1" x14ac:dyDescent="0.25">
      <c r="D441" s="429"/>
    </row>
    <row r="442" spans="4:4" ht="12.75" customHeight="1" x14ac:dyDescent="0.25">
      <c r="D442" s="429"/>
    </row>
    <row r="443" spans="4:4" ht="12.75" customHeight="1" x14ac:dyDescent="0.25">
      <c r="D443" s="429"/>
    </row>
    <row r="444" spans="4:4" ht="12.75" customHeight="1" x14ac:dyDescent="0.25">
      <c r="D444" s="429"/>
    </row>
    <row r="445" spans="4:4" ht="12.75" customHeight="1" x14ac:dyDescent="0.25">
      <c r="D445" s="429"/>
    </row>
    <row r="446" spans="4:4" ht="12.75" customHeight="1" x14ac:dyDescent="0.25">
      <c r="D446" s="429"/>
    </row>
    <row r="447" spans="4:4" ht="12.75" customHeight="1" x14ac:dyDescent="0.25">
      <c r="D447" s="429"/>
    </row>
    <row r="448" spans="4:4" ht="12.75" customHeight="1" x14ac:dyDescent="0.25">
      <c r="D448" s="429"/>
    </row>
    <row r="449" spans="4:8" ht="12.75" customHeight="1" x14ac:dyDescent="0.25">
      <c r="D449" s="429"/>
    </row>
    <row r="450" spans="4:8" ht="12.75" customHeight="1" x14ac:dyDescent="0.25">
      <c r="D450" s="429"/>
    </row>
    <row r="451" spans="4:8" ht="12.75" customHeight="1" x14ac:dyDescent="0.25">
      <c r="D451" s="429"/>
    </row>
    <row r="452" spans="4:8" ht="12.75" customHeight="1" x14ac:dyDescent="0.25">
      <c r="D452" s="429"/>
    </row>
    <row r="453" spans="4:8" ht="12.75" customHeight="1" x14ac:dyDescent="0.25">
      <c r="D453" s="429"/>
    </row>
    <row r="454" spans="4:8" ht="12.75" customHeight="1" x14ac:dyDescent="0.25">
      <c r="D454" s="429"/>
    </row>
    <row r="455" spans="4:8" ht="12.75" customHeight="1" x14ac:dyDescent="0.25">
      <c r="D455" s="429"/>
    </row>
    <row r="456" spans="4:8" ht="12.75" customHeight="1" x14ac:dyDescent="0.25">
      <c r="D456" s="429"/>
    </row>
    <row r="457" spans="4:8" ht="12.75" customHeight="1" x14ac:dyDescent="0.25">
      <c r="D457" s="429"/>
    </row>
    <row r="458" spans="4:8" ht="12.75" customHeight="1" x14ac:dyDescent="0.25">
      <c r="D458" s="429"/>
    </row>
    <row r="459" spans="4:8" ht="12.75" customHeight="1" x14ac:dyDescent="0.25">
      <c r="D459" s="429"/>
    </row>
    <row r="460" spans="4:8" ht="12.75" customHeight="1" x14ac:dyDescent="0.25">
      <c r="D460" s="429"/>
    </row>
    <row r="461" spans="4:8" ht="12.75" customHeight="1" x14ac:dyDescent="0.25">
      <c r="D461" s="429"/>
    </row>
    <row r="462" spans="4:8" ht="12.75" customHeight="1" x14ac:dyDescent="0.25">
      <c r="D462" s="429"/>
    </row>
    <row r="463" spans="4:8" ht="12.75" customHeight="1" x14ac:dyDescent="0.25">
      <c r="D463" s="429"/>
    </row>
    <row r="464" spans="4:8" ht="12.75" customHeight="1" x14ac:dyDescent="0.25">
      <c r="D464" s="429"/>
      <c r="H464" s="596"/>
    </row>
    <row r="465" spans="4:8" ht="12.75" customHeight="1" x14ac:dyDescent="0.25">
      <c r="D465" s="429"/>
      <c r="H465" s="596"/>
    </row>
    <row r="466" spans="4:8" ht="12.75" customHeight="1" x14ac:dyDescent="0.25">
      <c r="D466" s="429"/>
    </row>
    <row r="467" spans="4:8" ht="12.75" customHeight="1" x14ac:dyDescent="0.25">
      <c r="D467" s="429"/>
    </row>
    <row r="468" spans="4:8" ht="12.75" customHeight="1" x14ac:dyDescent="0.25">
      <c r="D468" s="429"/>
    </row>
    <row r="469" spans="4:8" ht="12.75" customHeight="1" x14ac:dyDescent="0.25">
      <c r="D469" s="429"/>
    </row>
    <row r="470" spans="4:8" ht="12.75" customHeight="1" x14ac:dyDescent="0.25">
      <c r="D470" s="429"/>
    </row>
    <row r="471" spans="4:8" ht="12.75" customHeight="1" x14ac:dyDescent="0.25">
      <c r="D471" s="429"/>
    </row>
    <row r="472" spans="4:8" ht="12.75" customHeight="1" x14ac:dyDescent="0.25">
      <c r="D472" s="429"/>
    </row>
    <row r="473" spans="4:8" ht="12.75" customHeight="1" x14ac:dyDescent="0.25">
      <c r="D473" s="429"/>
    </row>
    <row r="474" spans="4:8" ht="12.75" customHeight="1" x14ac:dyDescent="0.25">
      <c r="D474" s="429"/>
    </row>
    <row r="475" spans="4:8" ht="12.75" customHeight="1" x14ac:dyDescent="0.25">
      <c r="D475" s="429"/>
    </row>
    <row r="476" spans="4:8" ht="12.75" customHeight="1" x14ac:dyDescent="0.25">
      <c r="D476" s="429"/>
    </row>
    <row r="477" spans="4:8" ht="12.75" customHeight="1" x14ac:dyDescent="0.25">
      <c r="D477" s="429"/>
    </row>
    <row r="478" spans="4:8" ht="12.75" customHeight="1" x14ac:dyDescent="0.25">
      <c r="D478" s="429"/>
    </row>
    <row r="479" spans="4:8" ht="12.75" customHeight="1" x14ac:dyDescent="0.25">
      <c r="D479" s="429"/>
    </row>
    <row r="480" spans="4:8" ht="12.75" customHeight="1" x14ac:dyDescent="0.25">
      <c r="D480" s="429"/>
    </row>
    <row r="481" spans="4:8" ht="12.75" customHeight="1" x14ac:dyDescent="0.25">
      <c r="D481" s="429"/>
    </row>
    <row r="482" spans="4:8" ht="12.75" customHeight="1" x14ac:dyDescent="0.25">
      <c r="D482" s="429"/>
    </row>
    <row r="483" spans="4:8" ht="12.75" customHeight="1" x14ac:dyDescent="0.25">
      <c r="D483" s="429"/>
    </row>
    <row r="484" spans="4:8" ht="12.75" customHeight="1" x14ac:dyDescent="0.25">
      <c r="D484" s="429"/>
    </row>
    <row r="485" spans="4:8" ht="12.75" customHeight="1" x14ac:dyDescent="0.25">
      <c r="D485" s="429"/>
    </row>
    <row r="486" spans="4:8" ht="12.75" customHeight="1" x14ac:dyDescent="0.25">
      <c r="D486" s="429"/>
    </row>
    <row r="487" spans="4:8" ht="12.75" customHeight="1" x14ac:dyDescent="0.25">
      <c r="D487" s="429"/>
    </row>
    <row r="488" spans="4:8" ht="12.75" customHeight="1" x14ac:dyDescent="0.25">
      <c r="D488" s="429"/>
    </row>
    <row r="489" spans="4:8" ht="12.75" customHeight="1" x14ac:dyDescent="0.25">
      <c r="D489" s="429"/>
    </row>
    <row r="490" spans="4:8" ht="12.75" customHeight="1" x14ac:dyDescent="0.25">
      <c r="D490" s="429"/>
    </row>
    <row r="491" spans="4:8" ht="12.75" customHeight="1" x14ac:dyDescent="0.25">
      <c r="D491" s="429"/>
    </row>
    <row r="492" spans="4:8" ht="12.75" customHeight="1" x14ac:dyDescent="0.25">
      <c r="D492" s="429"/>
    </row>
    <row r="493" spans="4:8" ht="12.75" customHeight="1" x14ac:dyDescent="0.25">
      <c r="D493" s="429"/>
    </row>
    <row r="494" spans="4:8" ht="12.75" customHeight="1" x14ac:dyDescent="0.25">
      <c r="D494" s="429"/>
      <c r="H494" s="596"/>
    </row>
    <row r="495" spans="4:8" ht="12.75" customHeight="1" x14ac:dyDescent="0.25">
      <c r="D495" s="429"/>
    </row>
    <row r="496" spans="4:8" ht="12.75" customHeight="1" x14ac:dyDescent="0.25">
      <c r="D496" s="429"/>
    </row>
    <row r="497" spans="4:8" ht="12.75" customHeight="1" x14ac:dyDescent="0.25">
      <c r="D497" s="429"/>
    </row>
    <row r="498" spans="4:8" ht="12.75" customHeight="1" x14ac:dyDescent="0.25">
      <c r="D498" s="429"/>
    </row>
    <row r="499" spans="4:8" ht="12.75" customHeight="1" x14ac:dyDescent="0.25">
      <c r="D499" s="429"/>
    </row>
    <row r="500" spans="4:8" ht="12.75" customHeight="1" x14ac:dyDescent="0.25">
      <c r="D500" s="429"/>
    </row>
    <row r="501" spans="4:8" ht="12.75" customHeight="1" x14ac:dyDescent="0.25">
      <c r="D501" s="429"/>
    </row>
    <row r="502" spans="4:8" ht="12.75" customHeight="1" x14ac:dyDescent="0.25">
      <c r="D502" s="429"/>
    </row>
    <row r="503" spans="4:8" ht="12.75" customHeight="1" x14ac:dyDescent="0.25">
      <c r="D503" s="429"/>
    </row>
    <row r="504" spans="4:8" ht="12.75" customHeight="1" x14ac:dyDescent="0.25">
      <c r="D504" s="429"/>
    </row>
    <row r="505" spans="4:8" ht="12.75" customHeight="1" x14ac:dyDescent="0.25">
      <c r="D505" s="429"/>
    </row>
    <row r="506" spans="4:8" ht="12.75" customHeight="1" x14ac:dyDescent="0.25">
      <c r="D506" s="429"/>
    </row>
    <row r="507" spans="4:8" ht="12.75" customHeight="1" x14ac:dyDescent="0.25">
      <c r="D507" s="429"/>
      <c r="H507" s="596"/>
    </row>
    <row r="508" spans="4:8" ht="12.75" customHeight="1" x14ac:dyDescent="0.25">
      <c r="D508" s="429"/>
    </row>
    <row r="509" spans="4:8" ht="12.75" customHeight="1" x14ac:dyDescent="0.25">
      <c r="D509" s="429"/>
    </row>
    <row r="510" spans="4:8" ht="12.75" customHeight="1" x14ac:dyDescent="0.25">
      <c r="D510" s="429"/>
    </row>
    <row r="511" spans="4:8" ht="12.75" customHeight="1" x14ac:dyDescent="0.25">
      <c r="D511" s="429"/>
    </row>
    <row r="512" spans="4:8" ht="12.75" customHeight="1" x14ac:dyDescent="0.25">
      <c r="D512" s="429"/>
    </row>
    <row r="513" spans="4:4" ht="12.75" customHeight="1" x14ac:dyDescent="0.25">
      <c r="D513" s="429"/>
    </row>
    <row r="514" spans="4:4" ht="12.75" customHeight="1" x14ac:dyDescent="0.25">
      <c r="D514" s="429"/>
    </row>
    <row r="515" spans="4:4" ht="12.75" customHeight="1" x14ac:dyDescent="0.25">
      <c r="D515" s="429"/>
    </row>
    <row r="516" spans="4:4" ht="12.75" customHeight="1" x14ac:dyDescent="0.25">
      <c r="D516" s="429"/>
    </row>
    <row r="517" spans="4:4" ht="12.75" customHeight="1" x14ac:dyDescent="0.25">
      <c r="D517" s="429"/>
    </row>
    <row r="518" spans="4:4" ht="12.75" customHeight="1" x14ac:dyDescent="0.25">
      <c r="D518" s="429"/>
    </row>
    <row r="519" spans="4:4" ht="12.75" customHeight="1" x14ac:dyDescent="0.25">
      <c r="D519" s="429"/>
    </row>
    <row r="520" spans="4:4" ht="12.75" customHeight="1" x14ac:dyDescent="0.25">
      <c r="D520" s="429"/>
    </row>
    <row r="521" spans="4:4" ht="12.75" customHeight="1" x14ac:dyDescent="0.25">
      <c r="D521" s="429"/>
    </row>
    <row r="522" spans="4:4" ht="12.75" customHeight="1" x14ac:dyDescent="0.25">
      <c r="D522" s="429"/>
    </row>
    <row r="523" spans="4:4" ht="12.75" customHeight="1" x14ac:dyDescent="0.25">
      <c r="D523" s="429"/>
    </row>
    <row r="524" spans="4:4" ht="12.75" customHeight="1" x14ac:dyDescent="0.25">
      <c r="D524" s="429"/>
    </row>
    <row r="525" spans="4:4" ht="12.75" customHeight="1" x14ac:dyDescent="0.25">
      <c r="D525" s="429"/>
    </row>
    <row r="526" spans="4:4" ht="12.75" customHeight="1" x14ac:dyDescent="0.25">
      <c r="D526" s="429"/>
    </row>
    <row r="527" spans="4:4" ht="12.75" customHeight="1" x14ac:dyDescent="0.25">
      <c r="D527" s="429"/>
    </row>
    <row r="528" spans="4:4" ht="12.75" customHeight="1" x14ac:dyDescent="0.25">
      <c r="D528" s="429"/>
    </row>
    <row r="529" spans="4:8" ht="12.75" customHeight="1" x14ac:dyDescent="0.25">
      <c r="D529" s="429"/>
    </row>
    <row r="530" spans="4:8" ht="12.75" customHeight="1" x14ac:dyDescent="0.25">
      <c r="D530" s="429"/>
    </row>
    <row r="531" spans="4:8" ht="12.75" customHeight="1" x14ac:dyDescent="0.25">
      <c r="D531" s="429"/>
    </row>
    <row r="532" spans="4:8" ht="12.75" customHeight="1" x14ac:dyDescent="0.25">
      <c r="D532" s="429"/>
    </row>
    <row r="533" spans="4:8" ht="12.75" customHeight="1" x14ac:dyDescent="0.25">
      <c r="D533" s="429"/>
    </row>
    <row r="534" spans="4:8" ht="12.75" customHeight="1" x14ac:dyDescent="0.25">
      <c r="D534" s="429"/>
    </row>
    <row r="535" spans="4:8" ht="12.75" customHeight="1" x14ac:dyDescent="0.25">
      <c r="D535" s="429"/>
      <c r="H535" s="596"/>
    </row>
    <row r="536" spans="4:8" ht="12.75" customHeight="1" x14ac:dyDescent="0.25">
      <c r="D536" s="429"/>
    </row>
    <row r="537" spans="4:8" ht="12.75" customHeight="1" x14ac:dyDescent="0.25">
      <c r="D537" s="429"/>
    </row>
    <row r="538" spans="4:8" ht="12.75" customHeight="1" x14ac:dyDescent="0.25">
      <c r="D538" s="429"/>
      <c r="H538" s="596"/>
    </row>
    <row r="539" spans="4:8" ht="12.75" customHeight="1" x14ac:dyDescent="0.25">
      <c r="D539" s="429"/>
    </row>
    <row r="540" spans="4:8" ht="12.75" customHeight="1" x14ac:dyDescent="0.25">
      <c r="D540" s="429"/>
    </row>
    <row r="541" spans="4:8" ht="12.75" customHeight="1" x14ac:dyDescent="0.25">
      <c r="D541" s="429"/>
    </row>
    <row r="542" spans="4:8" ht="12.75" customHeight="1" x14ac:dyDescent="0.25">
      <c r="D542" s="429"/>
    </row>
    <row r="543" spans="4:8" ht="12.75" customHeight="1" x14ac:dyDescent="0.25">
      <c r="D543" s="429"/>
    </row>
    <row r="544" spans="4:8" ht="12.75" customHeight="1" x14ac:dyDescent="0.25">
      <c r="D544" s="429"/>
    </row>
    <row r="545" spans="4:4" ht="12.75" customHeight="1" x14ac:dyDescent="0.25">
      <c r="D545" s="429"/>
    </row>
    <row r="546" spans="4:4" ht="12.75" customHeight="1" x14ac:dyDescent="0.25">
      <c r="D546" s="429"/>
    </row>
    <row r="547" spans="4:4" ht="12.75" customHeight="1" x14ac:dyDescent="0.25">
      <c r="D547" s="429"/>
    </row>
    <row r="548" spans="4:4" ht="12.75" customHeight="1" x14ac:dyDescent="0.25">
      <c r="D548" s="429"/>
    </row>
    <row r="549" spans="4:4" ht="12.75" customHeight="1" x14ac:dyDescent="0.25">
      <c r="D549" s="429"/>
    </row>
    <row r="550" spans="4:4" ht="12.75" customHeight="1" x14ac:dyDescent="0.25">
      <c r="D550" s="429"/>
    </row>
    <row r="551" spans="4:4" ht="12.75" customHeight="1" x14ac:dyDescent="0.25">
      <c r="D551" s="429"/>
    </row>
    <row r="552" spans="4:4" ht="12.75" customHeight="1" x14ac:dyDescent="0.25">
      <c r="D552" s="429"/>
    </row>
    <row r="553" spans="4:4" ht="12.75" customHeight="1" x14ac:dyDescent="0.25">
      <c r="D553" s="429"/>
    </row>
    <row r="554" spans="4:4" ht="12.75" customHeight="1" x14ac:dyDescent="0.25">
      <c r="D554" s="429"/>
    </row>
    <row r="555" spans="4:4" ht="12.75" customHeight="1" x14ac:dyDescent="0.25">
      <c r="D555" s="429"/>
    </row>
    <row r="556" spans="4:4" ht="12.75" customHeight="1" x14ac:dyDescent="0.25">
      <c r="D556" s="429"/>
    </row>
    <row r="557" spans="4:4" ht="12.75" customHeight="1" x14ac:dyDescent="0.25">
      <c r="D557" s="429"/>
    </row>
    <row r="558" spans="4:4" ht="12.75" customHeight="1" x14ac:dyDescent="0.25">
      <c r="D558" s="429"/>
    </row>
    <row r="559" spans="4:4" ht="12.75" customHeight="1" x14ac:dyDescent="0.25">
      <c r="D559" s="429"/>
    </row>
    <row r="560" spans="4:4" ht="12.75" customHeight="1" x14ac:dyDescent="0.25">
      <c r="D560" s="429"/>
    </row>
    <row r="561" spans="3:4" ht="12.75" customHeight="1" x14ac:dyDescent="0.25">
      <c r="D561" s="429"/>
    </row>
    <row r="562" spans="3:4" ht="12.75" customHeight="1" x14ac:dyDescent="0.25">
      <c r="D562" s="429"/>
    </row>
    <row r="563" spans="3:4" ht="12.75" customHeight="1" x14ac:dyDescent="0.25">
      <c r="D563" s="429"/>
    </row>
    <row r="564" spans="3:4" ht="12.75" customHeight="1" x14ac:dyDescent="0.25">
      <c r="D564" s="429"/>
    </row>
    <row r="565" spans="3:4" ht="12.75" customHeight="1" x14ac:dyDescent="0.25">
      <c r="D565" s="429"/>
    </row>
    <row r="566" spans="3:4" ht="12.75" customHeight="1" x14ac:dyDescent="0.25">
      <c r="D566" s="429"/>
    </row>
    <row r="567" spans="3:4" ht="12.75" customHeight="1" x14ac:dyDescent="0.25">
      <c r="D567" s="429"/>
    </row>
    <row r="568" spans="3:4" ht="12.75" customHeight="1" x14ac:dyDescent="0.25">
      <c r="C568" s="74"/>
      <c r="D568" s="429"/>
    </row>
    <row r="569" spans="3:4" ht="12.75" customHeight="1" x14ac:dyDescent="0.25">
      <c r="D569" s="429"/>
    </row>
    <row r="570" spans="3:4" ht="12.75" customHeight="1" x14ac:dyDescent="0.25">
      <c r="D570" s="429"/>
    </row>
    <row r="571" spans="3:4" ht="12.75" customHeight="1" x14ac:dyDescent="0.25">
      <c r="D571" s="429"/>
    </row>
    <row r="572" spans="3:4" ht="12.75" customHeight="1" x14ac:dyDescent="0.25">
      <c r="D572" s="429"/>
    </row>
    <row r="573" spans="3:4" ht="12.75" customHeight="1" x14ac:dyDescent="0.25">
      <c r="D573" s="429"/>
    </row>
    <row r="574" spans="3:4" ht="12.75" customHeight="1" x14ac:dyDescent="0.25">
      <c r="D574" s="429"/>
    </row>
    <row r="575" spans="3:4" ht="12.75" customHeight="1" x14ac:dyDescent="0.25">
      <c r="D575" s="429"/>
    </row>
    <row r="576" spans="3:4" ht="12.75" customHeight="1" x14ac:dyDescent="0.25">
      <c r="D576" s="429"/>
    </row>
    <row r="577" spans="3:4" ht="12.75" customHeight="1" x14ac:dyDescent="0.25">
      <c r="D577" s="429"/>
    </row>
    <row r="578" spans="3:4" ht="12.75" customHeight="1" x14ac:dyDescent="0.25">
      <c r="D578" s="429"/>
    </row>
    <row r="579" spans="3:4" ht="12.75" customHeight="1" x14ac:dyDescent="0.25">
      <c r="D579" s="429"/>
    </row>
    <row r="580" spans="3:4" ht="12.75" customHeight="1" x14ac:dyDescent="0.25">
      <c r="D580" s="429"/>
    </row>
    <row r="581" spans="3:4" ht="12.75" customHeight="1" x14ac:dyDescent="0.25">
      <c r="D581" s="429"/>
    </row>
    <row r="582" spans="3:4" ht="12.75" customHeight="1" x14ac:dyDescent="0.25">
      <c r="D582" s="429"/>
    </row>
    <row r="583" spans="3:4" ht="12.75" customHeight="1" x14ac:dyDescent="0.25">
      <c r="D583" s="429"/>
    </row>
    <row r="584" spans="3:4" ht="12.75" customHeight="1" x14ac:dyDescent="0.25">
      <c r="D584" s="429"/>
    </row>
    <row r="585" spans="3:4" ht="12.75" customHeight="1" x14ac:dyDescent="0.25">
      <c r="D585" s="429"/>
    </row>
    <row r="586" spans="3:4" ht="12.75" customHeight="1" x14ac:dyDescent="0.25">
      <c r="C586" s="74"/>
      <c r="D586" s="429"/>
    </row>
    <row r="587" spans="3:4" ht="12.75" customHeight="1" x14ac:dyDescent="0.25">
      <c r="D587" s="429"/>
    </row>
    <row r="588" spans="3:4" ht="12.75" customHeight="1" x14ac:dyDescent="0.25">
      <c r="D588" s="429"/>
    </row>
    <row r="589" spans="3:4" ht="12.75" customHeight="1" x14ac:dyDescent="0.25">
      <c r="D589" s="429"/>
    </row>
    <row r="590" spans="3:4" ht="12.75" customHeight="1" x14ac:dyDescent="0.25">
      <c r="D590" s="429"/>
    </row>
    <row r="591" spans="3:4" ht="12.75" customHeight="1" x14ac:dyDescent="0.25">
      <c r="D591" s="429"/>
    </row>
    <row r="592" spans="3:4" ht="12.75" customHeight="1" x14ac:dyDescent="0.25">
      <c r="D592" s="429"/>
    </row>
    <row r="593" spans="3:4" ht="12.75" customHeight="1" x14ac:dyDescent="0.25">
      <c r="D593" s="429"/>
    </row>
    <row r="594" spans="3:4" ht="12.75" customHeight="1" x14ac:dyDescent="0.25">
      <c r="D594" s="429"/>
    </row>
    <row r="595" spans="3:4" ht="12.75" customHeight="1" x14ac:dyDescent="0.25">
      <c r="D595" s="429"/>
    </row>
    <row r="596" spans="3:4" ht="12.75" customHeight="1" x14ac:dyDescent="0.25">
      <c r="D596" s="429"/>
    </row>
    <row r="597" spans="3:4" ht="12.75" customHeight="1" x14ac:dyDescent="0.25">
      <c r="D597" s="429"/>
    </row>
    <row r="598" spans="3:4" ht="12.75" customHeight="1" x14ac:dyDescent="0.25">
      <c r="D598" s="429"/>
    </row>
    <row r="599" spans="3:4" ht="12.75" customHeight="1" x14ac:dyDescent="0.25">
      <c r="D599" s="429"/>
    </row>
    <row r="600" spans="3:4" ht="12.75" customHeight="1" x14ac:dyDescent="0.25">
      <c r="D600" s="429"/>
    </row>
    <row r="601" spans="3:4" ht="12.75" customHeight="1" x14ac:dyDescent="0.25">
      <c r="D601" s="429"/>
    </row>
    <row r="602" spans="3:4" ht="12.75" customHeight="1" x14ac:dyDescent="0.25">
      <c r="C602" s="74"/>
      <c r="D602" s="429"/>
    </row>
    <row r="603" spans="3:4" ht="12.75" customHeight="1" x14ac:dyDescent="0.25">
      <c r="D603" s="429"/>
    </row>
    <row r="604" spans="3:4" ht="12.75" customHeight="1" x14ac:dyDescent="0.25">
      <c r="D604" s="429"/>
    </row>
    <row r="605" spans="3:4" ht="12.75" customHeight="1" x14ac:dyDescent="0.25">
      <c r="D605" s="429"/>
    </row>
    <row r="606" spans="3:4" ht="12.75" customHeight="1" x14ac:dyDescent="0.25">
      <c r="D606" s="429"/>
    </row>
    <row r="607" spans="3:4" ht="12.75" customHeight="1" x14ac:dyDescent="0.25">
      <c r="D607" s="429"/>
    </row>
    <row r="608" spans="3:4" ht="12.75" customHeight="1" x14ac:dyDescent="0.25">
      <c r="D608" s="429"/>
    </row>
    <row r="609" spans="3:4" ht="12.75" customHeight="1" x14ac:dyDescent="0.25">
      <c r="D609" s="429"/>
    </row>
    <row r="610" spans="3:4" ht="12.75" customHeight="1" x14ac:dyDescent="0.25">
      <c r="D610" s="429"/>
    </row>
    <row r="611" spans="3:4" ht="12.75" customHeight="1" x14ac:dyDescent="0.25">
      <c r="D611" s="429"/>
    </row>
    <row r="612" spans="3:4" ht="12.75" customHeight="1" x14ac:dyDescent="0.25">
      <c r="D612" s="429"/>
    </row>
    <row r="613" spans="3:4" ht="12.75" customHeight="1" x14ac:dyDescent="0.25">
      <c r="D613" s="429"/>
    </row>
    <row r="614" spans="3:4" ht="12.75" customHeight="1" x14ac:dyDescent="0.25">
      <c r="D614" s="429"/>
    </row>
    <row r="615" spans="3:4" ht="12.75" customHeight="1" x14ac:dyDescent="0.25">
      <c r="D615" s="429"/>
    </row>
    <row r="616" spans="3:4" ht="12.75" customHeight="1" x14ac:dyDescent="0.25">
      <c r="D616" s="429"/>
    </row>
    <row r="617" spans="3:4" ht="12.75" customHeight="1" x14ac:dyDescent="0.25">
      <c r="C617" s="74"/>
      <c r="D617" s="429"/>
    </row>
    <row r="618" spans="3:4" ht="12.75" customHeight="1" x14ac:dyDescent="0.25">
      <c r="D618" s="429"/>
    </row>
    <row r="619" spans="3:4" ht="12.75" customHeight="1" x14ac:dyDescent="0.25">
      <c r="D619" s="429"/>
    </row>
    <row r="620" spans="3:4" ht="12.75" customHeight="1" x14ac:dyDescent="0.25">
      <c r="D620" s="429"/>
    </row>
    <row r="621" spans="3:4" ht="12.75" customHeight="1" x14ac:dyDescent="0.25">
      <c r="D621" s="429"/>
    </row>
    <row r="622" spans="3:4" ht="12.75" customHeight="1" x14ac:dyDescent="0.25">
      <c r="D622" s="429"/>
    </row>
    <row r="623" spans="3:4" ht="12.75" customHeight="1" x14ac:dyDescent="0.25">
      <c r="D623" s="429"/>
    </row>
    <row r="624" spans="3:4" ht="12.75" customHeight="1" x14ac:dyDescent="0.25">
      <c r="D624" s="429"/>
    </row>
    <row r="625" spans="3:9" ht="12.75" customHeight="1" x14ac:dyDescent="0.25">
      <c r="D625" s="429"/>
    </row>
    <row r="626" spans="3:9" ht="12.75" customHeight="1" x14ac:dyDescent="0.25">
      <c r="D626" s="429"/>
    </row>
    <row r="627" spans="3:9" ht="12.75" customHeight="1" x14ac:dyDescent="0.25">
      <c r="D627" s="429"/>
    </row>
    <row r="628" spans="3:9" ht="12.75" customHeight="1" x14ac:dyDescent="0.25">
      <c r="D628" s="429"/>
    </row>
    <row r="629" spans="3:9" ht="12.75" customHeight="1" x14ac:dyDescent="0.25">
      <c r="D629" s="429"/>
    </row>
    <row r="630" spans="3:9" ht="12.75" customHeight="1" x14ac:dyDescent="0.25">
      <c r="D630" s="429"/>
    </row>
    <row r="631" spans="3:9" ht="12.75" customHeight="1" x14ac:dyDescent="0.25">
      <c r="D631" s="429"/>
    </row>
    <row r="632" spans="3:9" ht="12.75" customHeight="1" x14ac:dyDescent="0.25">
      <c r="C632" s="74"/>
      <c r="D632" s="429"/>
    </row>
    <row r="633" spans="3:9" ht="12.75" customHeight="1" x14ac:dyDescent="0.25">
      <c r="D633" s="429"/>
    </row>
    <row r="634" spans="3:9" ht="12.75" customHeight="1" x14ac:dyDescent="0.25">
      <c r="D634" s="429"/>
    </row>
    <row r="635" spans="3:9" ht="12.75" customHeight="1" x14ac:dyDescent="0.25">
      <c r="D635" s="429"/>
    </row>
    <row r="636" spans="3:9" ht="12.75" customHeight="1" x14ac:dyDescent="0.25">
      <c r="D636" s="429"/>
      <c r="I636" s="74"/>
    </row>
    <row r="637" spans="3:9" ht="12.75" customHeight="1" x14ac:dyDescent="0.25">
      <c r="D637" s="429"/>
    </row>
    <row r="638" spans="3:9" ht="12.75" customHeight="1" x14ac:dyDescent="0.25">
      <c r="D638" s="429"/>
    </row>
    <row r="639" spans="3:9" ht="12.75" customHeight="1" x14ac:dyDescent="0.25">
      <c r="D639" s="429"/>
    </row>
    <row r="640" spans="3:9" ht="12.75" customHeight="1" x14ac:dyDescent="0.25">
      <c r="D640" s="429"/>
    </row>
    <row r="641" spans="4:9" ht="12.75" customHeight="1" x14ac:dyDescent="0.25">
      <c r="D641" s="429"/>
    </row>
    <row r="642" spans="4:9" ht="12.75" customHeight="1" x14ac:dyDescent="0.25">
      <c r="D642" s="429"/>
    </row>
    <row r="643" spans="4:9" ht="12.75" customHeight="1" x14ac:dyDescent="0.25">
      <c r="D643" s="429"/>
    </row>
    <row r="644" spans="4:9" ht="12.75" customHeight="1" x14ac:dyDescent="0.25">
      <c r="D644" s="429"/>
    </row>
    <row r="645" spans="4:9" ht="12.75" customHeight="1" x14ac:dyDescent="0.25">
      <c r="D645" s="429"/>
    </row>
    <row r="646" spans="4:9" ht="12.75" customHeight="1" x14ac:dyDescent="0.25">
      <c r="D646" s="429"/>
    </row>
    <row r="647" spans="4:9" ht="12.75" customHeight="1" x14ac:dyDescent="0.25">
      <c r="D647" s="429"/>
    </row>
    <row r="648" spans="4:9" ht="12.75" customHeight="1" x14ac:dyDescent="0.25">
      <c r="D648" s="429"/>
    </row>
    <row r="649" spans="4:9" ht="12.75" customHeight="1" x14ac:dyDescent="0.25">
      <c r="D649" s="429"/>
    </row>
    <row r="650" spans="4:9" ht="12.75" customHeight="1" x14ac:dyDescent="0.25">
      <c r="D650" s="429"/>
    </row>
    <row r="651" spans="4:9" ht="12.75" customHeight="1" x14ac:dyDescent="0.25">
      <c r="D651" s="429"/>
    </row>
    <row r="652" spans="4:9" ht="12.75" customHeight="1" x14ac:dyDescent="0.25">
      <c r="D652" s="429"/>
    </row>
    <row r="653" spans="4:9" ht="12.75" customHeight="1" x14ac:dyDescent="0.25">
      <c r="D653" s="429"/>
    </row>
    <row r="654" spans="4:9" ht="12.75" customHeight="1" x14ac:dyDescent="0.25">
      <c r="D654" s="429"/>
    </row>
    <row r="655" spans="4:9" ht="12.75" customHeight="1" x14ac:dyDescent="0.25">
      <c r="D655" s="429"/>
      <c r="I655" s="74"/>
    </row>
    <row r="656" spans="4:9" ht="12.75" customHeight="1" x14ac:dyDescent="0.25">
      <c r="D656" s="429"/>
    </row>
    <row r="657" spans="4:9" ht="12.75" customHeight="1" x14ac:dyDescent="0.25">
      <c r="D657" s="429"/>
    </row>
    <row r="658" spans="4:9" ht="12.75" customHeight="1" x14ac:dyDescent="0.25">
      <c r="D658" s="429"/>
    </row>
    <row r="659" spans="4:9" ht="12.75" customHeight="1" x14ac:dyDescent="0.25">
      <c r="D659" s="429"/>
    </row>
    <row r="660" spans="4:9" ht="12.75" customHeight="1" x14ac:dyDescent="0.25">
      <c r="D660" s="429"/>
    </row>
    <row r="661" spans="4:9" ht="12.75" customHeight="1" x14ac:dyDescent="0.25">
      <c r="D661" s="429"/>
    </row>
    <row r="662" spans="4:9" ht="12.75" customHeight="1" x14ac:dyDescent="0.25">
      <c r="D662" s="429"/>
    </row>
    <row r="663" spans="4:9" ht="12.75" customHeight="1" x14ac:dyDescent="0.25">
      <c r="D663" s="429"/>
    </row>
    <row r="664" spans="4:9" ht="12.75" customHeight="1" x14ac:dyDescent="0.25">
      <c r="D664" s="429"/>
    </row>
    <row r="665" spans="4:9" ht="12.75" customHeight="1" x14ac:dyDescent="0.25">
      <c r="D665" s="429"/>
    </row>
    <row r="666" spans="4:9" ht="12.75" customHeight="1" x14ac:dyDescent="0.25">
      <c r="D666" s="429"/>
    </row>
    <row r="667" spans="4:9" ht="12.75" customHeight="1" x14ac:dyDescent="0.25">
      <c r="D667" s="429"/>
    </row>
    <row r="668" spans="4:9" ht="12.75" customHeight="1" x14ac:dyDescent="0.25">
      <c r="D668" s="429"/>
    </row>
    <row r="669" spans="4:9" ht="12.75" customHeight="1" x14ac:dyDescent="0.25">
      <c r="D669" s="429"/>
      <c r="I669" s="74"/>
    </row>
    <row r="670" spans="4:9" ht="12.75" customHeight="1" x14ac:dyDescent="0.25">
      <c r="D670" s="429"/>
    </row>
    <row r="671" spans="4:9" ht="12.75" customHeight="1" x14ac:dyDescent="0.25">
      <c r="D671" s="429"/>
    </row>
    <row r="672" spans="4:9" ht="12.75" customHeight="1" x14ac:dyDescent="0.25">
      <c r="D672" s="429"/>
    </row>
    <row r="673" spans="4:9" ht="12.75" customHeight="1" x14ac:dyDescent="0.25">
      <c r="D673" s="429"/>
    </row>
    <row r="674" spans="4:9" ht="12.75" customHeight="1" x14ac:dyDescent="0.25">
      <c r="D674" s="429"/>
    </row>
    <row r="675" spans="4:9" ht="12.75" customHeight="1" x14ac:dyDescent="0.25">
      <c r="D675" s="429"/>
    </row>
    <row r="676" spans="4:9" ht="12.75" customHeight="1" x14ac:dyDescent="0.25">
      <c r="D676" s="429"/>
    </row>
    <row r="677" spans="4:9" ht="12.75" customHeight="1" x14ac:dyDescent="0.25">
      <c r="D677" s="429"/>
    </row>
    <row r="678" spans="4:9" ht="12.75" customHeight="1" x14ac:dyDescent="0.25">
      <c r="D678" s="429"/>
    </row>
    <row r="679" spans="4:9" ht="12.75" customHeight="1" x14ac:dyDescent="0.25">
      <c r="D679" s="429"/>
    </row>
    <row r="680" spans="4:9" ht="12.75" customHeight="1" x14ac:dyDescent="0.25">
      <c r="D680" s="429"/>
    </row>
    <row r="681" spans="4:9" ht="12.75" customHeight="1" x14ac:dyDescent="0.25">
      <c r="D681" s="429"/>
    </row>
    <row r="682" spans="4:9" ht="12.75" customHeight="1" x14ac:dyDescent="0.25">
      <c r="D682" s="429"/>
    </row>
    <row r="683" spans="4:9" ht="12.75" customHeight="1" x14ac:dyDescent="0.25">
      <c r="D683" s="429"/>
      <c r="I683" s="74"/>
    </row>
    <row r="684" spans="4:9" ht="12.75" customHeight="1" x14ac:dyDescent="0.25">
      <c r="D684" s="429"/>
    </row>
    <row r="685" spans="4:9" ht="12.75" customHeight="1" x14ac:dyDescent="0.25">
      <c r="D685" s="429"/>
    </row>
    <row r="686" spans="4:9" ht="12.75" customHeight="1" x14ac:dyDescent="0.25">
      <c r="D686" s="429"/>
    </row>
    <row r="687" spans="4:9" ht="12.75" customHeight="1" x14ac:dyDescent="0.25">
      <c r="D687" s="429"/>
    </row>
    <row r="688" spans="4:9" ht="12.75" customHeight="1" x14ac:dyDescent="0.25">
      <c r="D688" s="429"/>
    </row>
    <row r="689" spans="4:9" ht="12.75" customHeight="1" x14ac:dyDescent="0.25">
      <c r="D689" s="429"/>
    </row>
    <row r="690" spans="4:9" ht="12.75" customHeight="1" x14ac:dyDescent="0.25">
      <c r="D690" s="429"/>
    </row>
    <row r="691" spans="4:9" ht="12.75" customHeight="1" x14ac:dyDescent="0.25">
      <c r="D691" s="429"/>
    </row>
    <row r="692" spans="4:9" ht="12.75" customHeight="1" x14ac:dyDescent="0.25">
      <c r="D692" s="429"/>
    </row>
    <row r="693" spans="4:9" ht="12.75" customHeight="1" x14ac:dyDescent="0.25">
      <c r="D693" s="429"/>
    </row>
    <row r="694" spans="4:9" ht="12.75" customHeight="1" x14ac:dyDescent="0.25">
      <c r="D694" s="429"/>
    </row>
    <row r="695" spans="4:9" ht="12.75" customHeight="1" x14ac:dyDescent="0.25">
      <c r="D695" s="429"/>
    </row>
    <row r="696" spans="4:9" ht="12.75" customHeight="1" x14ac:dyDescent="0.25">
      <c r="D696" s="429"/>
    </row>
    <row r="697" spans="4:9" ht="12.75" customHeight="1" x14ac:dyDescent="0.25">
      <c r="D697" s="429"/>
      <c r="I697" s="74"/>
    </row>
    <row r="698" spans="4:9" ht="12.75" customHeight="1" x14ac:dyDescent="0.25">
      <c r="D698" s="429"/>
    </row>
    <row r="699" spans="4:9" ht="12.75" customHeight="1" x14ac:dyDescent="0.25">
      <c r="D699" s="429"/>
    </row>
    <row r="700" spans="4:9" ht="12.75" customHeight="1" x14ac:dyDescent="0.25">
      <c r="D700" s="429"/>
    </row>
    <row r="701" spans="4:9" ht="12.75" customHeight="1" x14ac:dyDescent="0.25">
      <c r="D701" s="429"/>
    </row>
    <row r="702" spans="4:9" ht="12.75" customHeight="1" x14ac:dyDescent="0.25">
      <c r="D702" s="429"/>
    </row>
    <row r="703" spans="4:9" ht="12.75" customHeight="1" x14ac:dyDescent="0.25">
      <c r="D703" s="429"/>
    </row>
    <row r="704" spans="4:9" ht="12.75" customHeight="1" x14ac:dyDescent="0.25">
      <c r="D704" s="429"/>
    </row>
    <row r="705" spans="4:4" ht="12.75" customHeight="1" x14ac:dyDescent="0.25">
      <c r="D705" s="429"/>
    </row>
    <row r="706" spans="4:4" ht="12.75" customHeight="1" x14ac:dyDescent="0.25">
      <c r="D706" s="429"/>
    </row>
    <row r="707" spans="4:4" ht="12.75" customHeight="1" x14ac:dyDescent="0.25">
      <c r="D707" s="429"/>
    </row>
    <row r="708" spans="4:4" ht="12.75" customHeight="1" x14ac:dyDescent="0.25">
      <c r="D708" s="429"/>
    </row>
    <row r="709" spans="4:4" ht="12.75" customHeight="1" x14ac:dyDescent="0.25">
      <c r="D709" s="429"/>
    </row>
    <row r="710" spans="4:4" ht="12.75" customHeight="1" x14ac:dyDescent="0.25">
      <c r="D710" s="429"/>
    </row>
    <row r="711" spans="4:4" ht="12.75" customHeight="1" x14ac:dyDescent="0.25">
      <c r="D711" s="429"/>
    </row>
    <row r="712" spans="4:4" ht="12.75" customHeight="1" x14ac:dyDescent="0.25">
      <c r="D712" s="429"/>
    </row>
    <row r="713" spans="4:4" ht="12.75" customHeight="1" x14ac:dyDescent="0.25">
      <c r="D713" s="429"/>
    </row>
    <row r="714" spans="4:4" ht="12.75" customHeight="1" x14ac:dyDescent="0.25">
      <c r="D714" s="429"/>
    </row>
    <row r="715" spans="4:4" ht="12.75" customHeight="1" x14ac:dyDescent="0.25">
      <c r="D715" s="429"/>
    </row>
    <row r="716" spans="4:4" ht="12.75" customHeight="1" x14ac:dyDescent="0.25">
      <c r="D716" s="429"/>
    </row>
    <row r="717" spans="4:4" ht="12.75" customHeight="1" x14ac:dyDescent="0.25">
      <c r="D717" s="429"/>
    </row>
    <row r="718" spans="4:4" ht="12.75" customHeight="1" x14ac:dyDescent="0.25">
      <c r="D718" s="429"/>
    </row>
    <row r="719" spans="4:4" ht="12.75" customHeight="1" x14ac:dyDescent="0.25">
      <c r="D719" s="429"/>
    </row>
    <row r="720" spans="4:4" ht="12.75" customHeight="1" x14ac:dyDescent="0.25">
      <c r="D720" s="429"/>
    </row>
    <row r="721" spans="4:4" ht="12.75" customHeight="1" x14ac:dyDescent="0.25">
      <c r="D721" s="429"/>
    </row>
    <row r="722" spans="4:4" ht="12.75" customHeight="1" x14ac:dyDescent="0.25">
      <c r="D722" s="429"/>
    </row>
    <row r="723" spans="4:4" ht="12.75" customHeight="1" x14ac:dyDescent="0.25">
      <c r="D723" s="429"/>
    </row>
    <row r="724" spans="4:4" ht="12.75" customHeight="1" x14ac:dyDescent="0.25">
      <c r="D724" s="429"/>
    </row>
    <row r="725" spans="4:4" ht="12.75" customHeight="1" x14ac:dyDescent="0.25">
      <c r="D725" s="429"/>
    </row>
    <row r="726" spans="4:4" ht="12.75" customHeight="1" x14ac:dyDescent="0.25">
      <c r="D726" s="429"/>
    </row>
    <row r="727" spans="4:4" ht="12.75" customHeight="1" x14ac:dyDescent="0.25">
      <c r="D727" s="429"/>
    </row>
    <row r="728" spans="4:4" ht="12.75" customHeight="1" x14ac:dyDescent="0.25">
      <c r="D728" s="429"/>
    </row>
    <row r="729" spans="4:4" ht="12.75" customHeight="1" x14ac:dyDescent="0.25">
      <c r="D729" s="429"/>
    </row>
    <row r="730" spans="4:4" ht="12.75" customHeight="1" x14ac:dyDescent="0.25">
      <c r="D730" s="429"/>
    </row>
    <row r="732" spans="4:4" ht="12.75" customHeight="1" x14ac:dyDescent="0.25">
      <c r="D732" s="429"/>
    </row>
    <row r="733" spans="4:4" ht="12.75" customHeight="1" x14ac:dyDescent="0.25">
      <c r="D733" s="429"/>
    </row>
    <row r="734" spans="4:4" ht="12.75" customHeight="1" x14ac:dyDescent="0.25">
      <c r="D734" s="429"/>
    </row>
    <row r="735" spans="4:4" ht="12.75" customHeight="1" x14ac:dyDescent="0.25">
      <c r="D735" s="429"/>
    </row>
    <row r="736" spans="4:4" ht="12.75" customHeight="1" x14ac:dyDescent="0.25">
      <c r="D736" s="429"/>
    </row>
    <row r="737" spans="4:4" ht="12.75" customHeight="1" x14ac:dyDescent="0.25">
      <c r="D737" s="429"/>
    </row>
    <row r="739" spans="4:4" ht="12.75" customHeight="1" x14ac:dyDescent="0.25">
      <c r="D739" s="429"/>
    </row>
    <row r="741" spans="4:4" ht="12.75" customHeight="1" x14ac:dyDescent="0.25">
      <c r="D741" s="429"/>
    </row>
    <row r="742" spans="4:4" ht="12.75" customHeight="1" x14ac:dyDescent="0.25">
      <c r="D742" s="429"/>
    </row>
    <row r="743" spans="4:4" ht="12.75" customHeight="1" x14ac:dyDescent="0.25">
      <c r="D743" s="429"/>
    </row>
    <row r="744" spans="4:4" ht="12.75" customHeight="1" x14ac:dyDescent="0.25">
      <c r="D744" s="429"/>
    </row>
    <row r="745" spans="4:4" ht="12.75" customHeight="1" x14ac:dyDescent="0.25">
      <c r="D745" s="429"/>
    </row>
    <row r="746" spans="4:4" ht="12.75" customHeight="1" x14ac:dyDescent="0.25">
      <c r="D746" s="429"/>
    </row>
    <row r="747" spans="4:4" ht="12.75" customHeight="1" x14ac:dyDescent="0.25">
      <c r="D747" s="429"/>
    </row>
    <row r="748" spans="4:4" ht="12.75" customHeight="1" x14ac:dyDescent="0.25">
      <c r="D748" s="429"/>
    </row>
    <row r="749" spans="4:4" ht="12.75" customHeight="1" x14ac:dyDescent="0.25">
      <c r="D749" s="429"/>
    </row>
    <row r="750" spans="4:4" ht="12.75" customHeight="1" x14ac:dyDescent="0.25">
      <c r="D750" s="429"/>
    </row>
    <row r="751" spans="4:4" ht="12.75" customHeight="1" x14ac:dyDescent="0.25">
      <c r="D751" s="429"/>
    </row>
    <row r="752" spans="4:4" ht="12.75" customHeight="1" x14ac:dyDescent="0.25">
      <c r="D752" s="429"/>
    </row>
    <row r="753" spans="4:4" ht="12.75" customHeight="1" x14ac:dyDescent="0.25">
      <c r="D753" s="429"/>
    </row>
    <row r="754" spans="4:4" ht="12.75" customHeight="1" x14ac:dyDescent="0.25">
      <c r="D754" s="429"/>
    </row>
    <row r="755" spans="4:4" ht="12.75" customHeight="1" x14ac:dyDescent="0.25">
      <c r="D755" s="429"/>
    </row>
    <row r="756" spans="4:4" ht="12.75" customHeight="1" x14ac:dyDescent="0.25">
      <c r="D756" s="429"/>
    </row>
    <row r="757" spans="4:4" ht="12.75" customHeight="1" x14ac:dyDescent="0.25">
      <c r="D757" s="429"/>
    </row>
    <row r="758" spans="4:4" ht="12.75" customHeight="1" x14ac:dyDescent="0.25">
      <c r="D758" s="429"/>
    </row>
    <row r="759" spans="4:4" ht="12.75" customHeight="1" x14ac:dyDescent="0.25">
      <c r="D759" s="429"/>
    </row>
    <row r="760" spans="4:4" ht="12.75" customHeight="1" x14ac:dyDescent="0.25">
      <c r="D760" s="429"/>
    </row>
    <row r="761" spans="4:4" ht="12.75" customHeight="1" x14ac:dyDescent="0.25">
      <c r="D761" s="429"/>
    </row>
    <row r="762" spans="4:4" ht="12.75" customHeight="1" x14ac:dyDescent="0.25">
      <c r="D762" s="429"/>
    </row>
    <row r="763" spans="4:4" ht="12.75" customHeight="1" x14ac:dyDescent="0.25">
      <c r="D763" s="429"/>
    </row>
    <row r="764" spans="4:4" ht="12.75" customHeight="1" x14ac:dyDescent="0.25">
      <c r="D764" s="429"/>
    </row>
    <row r="765" spans="4:4" ht="12.75" customHeight="1" x14ac:dyDescent="0.25">
      <c r="D765" s="429"/>
    </row>
    <row r="766" spans="4:4" ht="12.75" customHeight="1" x14ac:dyDescent="0.25">
      <c r="D766" s="429"/>
    </row>
    <row r="767" spans="4:4" ht="12.75" customHeight="1" x14ac:dyDescent="0.25">
      <c r="D767" s="429"/>
    </row>
    <row r="768" spans="4:4" ht="12.75" customHeight="1" x14ac:dyDescent="0.25">
      <c r="D768" s="429"/>
    </row>
    <row r="769" spans="4:4" ht="12.75" customHeight="1" x14ac:dyDescent="0.25">
      <c r="D769" s="429"/>
    </row>
    <row r="770" spans="4:4" ht="12.75" customHeight="1" x14ac:dyDescent="0.25">
      <c r="D770" s="429"/>
    </row>
    <row r="771" spans="4:4" ht="12.75" customHeight="1" x14ac:dyDescent="0.25">
      <c r="D771" s="429"/>
    </row>
    <row r="772" spans="4:4" ht="12.75" customHeight="1" x14ac:dyDescent="0.25">
      <c r="D772" s="429"/>
    </row>
    <row r="773" spans="4:4" ht="12.75" customHeight="1" x14ac:dyDescent="0.25">
      <c r="D773" s="429"/>
    </row>
    <row r="774" spans="4:4" ht="12.75" customHeight="1" x14ac:dyDescent="0.25">
      <c r="D774" s="429"/>
    </row>
    <row r="775" spans="4:4" ht="12.75" customHeight="1" x14ac:dyDescent="0.25">
      <c r="D775" s="429"/>
    </row>
    <row r="776" spans="4:4" ht="12.75" customHeight="1" x14ac:dyDescent="0.25">
      <c r="D776" s="429"/>
    </row>
    <row r="777" spans="4:4" ht="12.75" customHeight="1" x14ac:dyDescent="0.25">
      <c r="D777" s="429"/>
    </row>
    <row r="778" spans="4:4" ht="12.75" customHeight="1" x14ac:dyDescent="0.25">
      <c r="D778" s="429"/>
    </row>
    <row r="779" spans="4:4" ht="12.75" customHeight="1" x14ac:dyDescent="0.25">
      <c r="D779" s="429"/>
    </row>
    <row r="780" spans="4:4" ht="12.75" customHeight="1" x14ac:dyDescent="0.25">
      <c r="D780" s="429"/>
    </row>
    <row r="781" spans="4:4" ht="12.75" customHeight="1" x14ac:dyDescent="0.25">
      <c r="D781" s="429"/>
    </row>
    <row r="782" spans="4:4" ht="12.75" customHeight="1" x14ac:dyDescent="0.25">
      <c r="D782" s="429"/>
    </row>
    <row r="783" spans="4:4" ht="12.75" customHeight="1" x14ac:dyDescent="0.25">
      <c r="D783" s="429"/>
    </row>
    <row r="784" spans="4:4" ht="12.75" customHeight="1" x14ac:dyDescent="0.25">
      <c r="D784" s="429"/>
    </row>
    <row r="785" spans="4:4" ht="12.75" customHeight="1" x14ac:dyDescent="0.25">
      <c r="D785" s="429"/>
    </row>
    <row r="786" spans="4:4" ht="12.75" customHeight="1" x14ac:dyDescent="0.25">
      <c r="D786" s="429"/>
    </row>
    <row r="787" spans="4:4" ht="12.75" customHeight="1" x14ac:dyDescent="0.25">
      <c r="D787" s="429"/>
    </row>
    <row r="788" spans="4:4" ht="12.75" customHeight="1" x14ac:dyDescent="0.25">
      <c r="D788" s="429"/>
    </row>
    <row r="789" spans="4:4" ht="12.75" customHeight="1" x14ac:dyDescent="0.25">
      <c r="D789" s="429"/>
    </row>
    <row r="790" spans="4:4" ht="12.75" customHeight="1" x14ac:dyDescent="0.25">
      <c r="D790" s="429"/>
    </row>
    <row r="791" spans="4:4" ht="12.75" customHeight="1" x14ac:dyDescent="0.25">
      <c r="D791" s="429"/>
    </row>
    <row r="792" spans="4:4" ht="12.75" customHeight="1" x14ac:dyDescent="0.25">
      <c r="D792" s="429"/>
    </row>
    <row r="793" spans="4:4" ht="12.75" customHeight="1" x14ac:dyDescent="0.25">
      <c r="D793" s="429"/>
    </row>
    <row r="794" spans="4:4" ht="12.75" customHeight="1" x14ac:dyDescent="0.25">
      <c r="D794" s="429"/>
    </row>
    <row r="795" spans="4:4" ht="12.75" customHeight="1" x14ac:dyDescent="0.25">
      <c r="D795" s="429"/>
    </row>
    <row r="796" spans="4:4" ht="12.75" customHeight="1" x14ac:dyDescent="0.25">
      <c r="D796" s="429"/>
    </row>
    <row r="797" spans="4:4" ht="12.75" customHeight="1" x14ac:dyDescent="0.25">
      <c r="D797" s="429"/>
    </row>
    <row r="798" spans="4:4" ht="12.75" customHeight="1" x14ac:dyDescent="0.25">
      <c r="D798" s="429"/>
    </row>
    <row r="799" spans="4:4" ht="12.75" customHeight="1" x14ac:dyDescent="0.25">
      <c r="D799" s="429"/>
    </row>
    <row r="800" spans="4:4" ht="12.75" customHeight="1" x14ac:dyDescent="0.25">
      <c r="D800" s="429"/>
    </row>
    <row r="801" spans="4:4" ht="12.75" customHeight="1" x14ac:dyDescent="0.25">
      <c r="D801" s="429"/>
    </row>
    <row r="802" spans="4:4" ht="12.75" customHeight="1" x14ac:dyDescent="0.25">
      <c r="D802" s="429"/>
    </row>
    <row r="803" spans="4:4" ht="12.75" customHeight="1" x14ac:dyDescent="0.25">
      <c r="D803" s="429"/>
    </row>
    <row r="804" spans="4:4" ht="12.75" customHeight="1" x14ac:dyDescent="0.25">
      <c r="D804" s="429"/>
    </row>
    <row r="805" spans="4:4" ht="12.75" customHeight="1" x14ac:dyDescent="0.25">
      <c r="D805" s="429"/>
    </row>
    <row r="806" spans="4:4" ht="12.75" customHeight="1" x14ac:dyDescent="0.25">
      <c r="D806" s="429"/>
    </row>
    <row r="807" spans="4:4" ht="12.75" customHeight="1" x14ac:dyDescent="0.25">
      <c r="D807" s="429"/>
    </row>
    <row r="808" spans="4:4" ht="12.75" customHeight="1" x14ac:dyDescent="0.25">
      <c r="D808" s="429"/>
    </row>
    <row r="809" spans="4:4" ht="12.75" customHeight="1" x14ac:dyDescent="0.25">
      <c r="D809" s="429"/>
    </row>
    <row r="810" spans="4:4" ht="12.75" customHeight="1" x14ac:dyDescent="0.25">
      <c r="D810" s="429"/>
    </row>
    <row r="811" spans="4:4" ht="12.75" customHeight="1" x14ac:dyDescent="0.25">
      <c r="D811" s="429"/>
    </row>
    <row r="812" spans="4:4" ht="12.75" customHeight="1" x14ac:dyDescent="0.25">
      <c r="D812" s="429"/>
    </row>
    <row r="813" spans="4:4" ht="12.75" customHeight="1" x14ac:dyDescent="0.25">
      <c r="D813" s="429"/>
    </row>
    <row r="814" spans="4:4" ht="12.75" customHeight="1" x14ac:dyDescent="0.25">
      <c r="D814" s="429"/>
    </row>
    <row r="815" spans="4:4" ht="12.75" customHeight="1" x14ac:dyDescent="0.25">
      <c r="D815" s="429"/>
    </row>
    <row r="816" spans="4:4" ht="12.75" customHeight="1" x14ac:dyDescent="0.25">
      <c r="D816" s="429"/>
    </row>
    <row r="817" spans="4:4" ht="12.75" customHeight="1" x14ac:dyDescent="0.25">
      <c r="D817" s="429"/>
    </row>
    <row r="818" spans="4:4" ht="12.75" customHeight="1" x14ac:dyDescent="0.25">
      <c r="D818" s="429"/>
    </row>
    <row r="819" spans="4:4" ht="12.75" customHeight="1" x14ac:dyDescent="0.25">
      <c r="D819" s="429"/>
    </row>
    <row r="820" spans="4:4" ht="12.75" customHeight="1" x14ac:dyDescent="0.25">
      <c r="D820" s="429"/>
    </row>
    <row r="821" spans="4:4" ht="12.75" customHeight="1" x14ac:dyDescent="0.25">
      <c r="D821" s="429"/>
    </row>
    <row r="822" spans="4:4" ht="12.75" customHeight="1" x14ac:dyDescent="0.25">
      <c r="D822" s="429"/>
    </row>
    <row r="823" spans="4:4" ht="12.75" customHeight="1" x14ac:dyDescent="0.25">
      <c r="D823" s="429"/>
    </row>
    <row r="824" spans="4:4" ht="12.75" customHeight="1" x14ac:dyDescent="0.25">
      <c r="D824" s="429"/>
    </row>
    <row r="825" spans="4:4" ht="12.75" customHeight="1" x14ac:dyDescent="0.25">
      <c r="D825" s="429"/>
    </row>
    <row r="826" spans="4:4" ht="12.75" customHeight="1" x14ac:dyDescent="0.25">
      <c r="D826" s="429"/>
    </row>
    <row r="827" spans="4:4" ht="12.75" customHeight="1" x14ac:dyDescent="0.25">
      <c r="D827" s="429"/>
    </row>
    <row r="828" spans="4:4" ht="12.75" customHeight="1" x14ac:dyDescent="0.25">
      <c r="D828" s="429"/>
    </row>
    <row r="829" spans="4:4" ht="12.75" customHeight="1" x14ac:dyDescent="0.25">
      <c r="D829" s="429"/>
    </row>
    <row r="830" spans="4:4" ht="12.75" customHeight="1" x14ac:dyDescent="0.25">
      <c r="D830" s="429"/>
    </row>
    <row r="831" spans="4:4" ht="12.75" customHeight="1" x14ac:dyDescent="0.25">
      <c r="D831" s="429"/>
    </row>
    <row r="832" spans="4:4" ht="12.75" customHeight="1" x14ac:dyDescent="0.25">
      <c r="D832" s="429"/>
    </row>
    <row r="833" spans="4:4" ht="12.75" customHeight="1" x14ac:dyDescent="0.25">
      <c r="D833" s="429"/>
    </row>
    <row r="834" spans="4:4" ht="12.75" customHeight="1" x14ac:dyDescent="0.25">
      <c r="D834" s="429"/>
    </row>
    <row r="835" spans="4:4" ht="12.75" customHeight="1" x14ac:dyDescent="0.25">
      <c r="D835" s="429"/>
    </row>
    <row r="836" spans="4:4" ht="12.75" customHeight="1" x14ac:dyDescent="0.25">
      <c r="D836" s="429"/>
    </row>
    <row r="837" spans="4:4" ht="12.75" customHeight="1" x14ac:dyDescent="0.25">
      <c r="D837" s="429"/>
    </row>
    <row r="838" spans="4:4" ht="12.75" customHeight="1" x14ac:dyDescent="0.25">
      <c r="D838" s="429"/>
    </row>
    <row r="839" spans="4:4" ht="12.75" customHeight="1" x14ac:dyDescent="0.25">
      <c r="D839" s="429"/>
    </row>
    <row r="840" spans="4:4" ht="12.75" customHeight="1" x14ac:dyDescent="0.25">
      <c r="D840" s="429"/>
    </row>
    <row r="841" spans="4:4" ht="12.75" customHeight="1" x14ac:dyDescent="0.25">
      <c r="D841" s="429"/>
    </row>
    <row r="842" spans="4:4" ht="12.75" customHeight="1" x14ac:dyDescent="0.25">
      <c r="D842" s="429"/>
    </row>
    <row r="843" spans="4:4" ht="12.75" customHeight="1" x14ac:dyDescent="0.25">
      <c r="D843" s="429"/>
    </row>
    <row r="844" spans="4:4" ht="12.75" customHeight="1" x14ac:dyDescent="0.25">
      <c r="D844" s="429"/>
    </row>
    <row r="845" spans="4:4" ht="12.75" customHeight="1" x14ac:dyDescent="0.25">
      <c r="D845" s="429"/>
    </row>
    <row r="846" spans="4:4" ht="12.75" customHeight="1" x14ac:dyDescent="0.25">
      <c r="D846" s="429"/>
    </row>
    <row r="847" spans="4:4" ht="12.75" customHeight="1" x14ac:dyDescent="0.25">
      <c r="D847" s="429"/>
    </row>
    <row r="848" spans="4:4" ht="12.75" customHeight="1" x14ac:dyDescent="0.25">
      <c r="D848" s="429"/>
    </row>
    <row r="849" spans="4:4" ht="12.75" customHeight="1" x14ac:dyDescent="0.25">
      <c r="D849" s="429"/>
    </row>
    <row r="850" spans="4:4" ht="12.75" customHeight="1" x14ac:dyDescent="0.25">
      <c r="D850" s="429"/>
    </row>
    <row r="851" spans="4:4" ht="12.75" customHeight="1" x14ac:dyDescent="0.25">
      <c r="D851" s="429"/>
    </row>
    <row r="852" spans="4:4" ht="12.75" customHeight="1" x14ac:dyDescent="0.25">
      <c r="D852" s="429"/>
    </row>
    <row r="853" spans="4:4" ht="12.75" customHeight="1" x14ac:dyDescent="0.25">
      <c r="D853" s="429"/>
    </row>
    <row r="854" spans="4:4" ht="12.75" customHeight="1" x14ac:dyDescent="0.25">
      <c r="D854" s="429"/>
    </row>
    <row r="855" spans="4:4" ht="12.75" customHeight="1" x14ac:dyDescent="0.25">
      <c r="D855" s="429"/>
    </row>
    <row r="856" spans="4:4" ht="12.75" customHeight="1" x14ac:dyDescent="0.25">
      <c r="D856" s="429"/>
    </row>
    <row r="857" spans="4:4" ht="12.75" customHeight="1" x14ac:dyDescent="0.25">
      <c r="D857" s="429"/>
    </row>
    <row r="858" spans="4:4" ht="12.75" customHeight="1" x14ac:dyDescent="0.25">
      <c r="D858" s="429"/>
    </row>
    <row r="859" spans="4:4" ht="12.75" customHeight="1" x14ac:dyDescent="0.25">
      <c r="D859" s="429"/>
    </row>
    <row r="860" spans="4:4" ht="12.75" customHeight="1" x14ac:dyDescent="0.25">
      <c r="D860" s="429"/>
    </row>
    <row r="861" spans="4:4" ht="12.75" customHeight="1" x14ac:dyDescent="0.25">
      <c r="D861" s="429"/>
    </row>
    <row r="862" spans="4:4" ht="12.75" customHeight="1" x14ac:dyDescent="0.25">
      <c r="D862" s="429"/>
    </row>
    <row r="863" spans="4:4" ht="12.75" customHeight="1" x14ac:dyDescent="0.25">
      <c r="D863" s="429"/>
    </row>
    <row r="864" spans="4:4" ht="12.75" customHeight="1" x14ac:dyDescent="0.25">
      <c r="D864" s="429"/>
    </row>
    <row r="865" spans="4:4" ht="12.75" customHeight="1" x14ac:dyDescent="0.25">
      <c r="D865" s="429"/>
    </row>
    <row r="866" spans="4:4" ht="12.75" customHeight="1" x14ac:dyDescent="0.25">
      <c r="D866" s="429"/>
    </row>
    <row r="867" spans="4:4" ht="12.75" customHeight="1" x14ac:dyDescent="0.25">
      <c r="D867" s="429"/>
    </row>
    <row r="868" spans="4:4" ht="12.75" customHeight="1" x14ac:dyDescent="0.25">
      <c r="D868" s="429"/>
    </row>
    <row r="869" spans="4:4" ht="12.75" customHeight="1" x14ac:dyDescent="0.25">
      <c r="D869" s="429"/>
    </row>
    <row r="870" spans="4:4" ht="12.75" customHeight="1" x14ac:dyDescent="0.25">
      <c r="D870" s="429"/>
    </row>
    <row r="871" spans="4:4" ht="12.75" customHeight="1" x14ac:dyDescent="0.25">
      <c r="D871" s="429"/>
    </row>
    <row r="872" spans="4:4" ht="12.75" customHeight="1" x14ac:dyDescent="0.25">
      <c r="D872" s="429"/>
    </row>
    <row r="873" spans="4:4" ht="12.75" customHeight="1" x14ac:dyDescent="0.25">
      <c r="D873" s="429"/>
    </row>
    <row r="874" spans="4:4" ht="12.75" customHeight="1" x14ac:dyDescent="0.25">
      <c r="D874" s="429"/>
    </row>
    <row r="875" spans="4:4" ht="12.75" customHeight="1" x14ac:dyDescent="0.25">
      <c r="D875" s="429"/>
    </row>
    <row r="876" spans="4:4" ht="12.75" customHeight="1" x14ac:dyDescent="0.25">
      <c r="D876" s="429"/>
    </row>
    <row r="877" spans="4:4" ht="12.75" customHeight="1" x14ac:dyDescent="0.25">
      <c r="D877" s="429"/>
    </row>
    <row r="878" spans="4:4" ht="12.75" customHeight="1" x14ac:dyDescent="0.25">
      <c r="D878" s="429"/>
    </row>
    <row r="879" spans="4:4" ht="12.75" customHeight="1" x14ac:dyDescent="0.25">
      <c r="D879" s="429"/>
    </row>
    <row r="880" spans="4:4" ht="12.75" customHeight="1" x14ac:dyDescent="0.25">
      <c r="D880" s="429"/>
    </row>
    <row r="881" spans="4:4" ht="12.75" customHeight="1" x14ac:dyDescent="0.25">
      <c r="D881" s="429"/>
    </row>
    <row r="882" spans="4:4" ht="12.75" customHeight="1" x14ac:dyDescent="0.25">
      <c r="D882" s="429"/>
    </row>
    <row r="883" spans="4:4" ht="12.75" customHeight="1" x14ac:dyDescent="0.25">
      <c r="D883" s="429"/>
    </row>
    <row r="884" spans="4:4" ht="12.75" customHeight="1" x14ac:dyDescent="0.25">
      <c r="D884" s="429"/>
    </row>
    <row r="885" spans="4:4" ht="12.75" customHeight="1" x14ac:dyDescent="0.25">
      <c r="D885" s="429"/>
    </row>
    <row r="886" spans="4:4" ht="12.75" customHeight="1" x14ac:dyDescent="0.25">
      <c r="D886" s="429"/>
    </row>
    <row r="887" spans="4:4" ht="12.75" customHeight="1" x14ac:dyDescent="0.25">
      <c r="D887" s="429"/>
    </row>
    <row r="888" spans="4:4" ht="12.75" customHeight="1" x14ac:dyDescent="0.25">
      <c r="D888" s="429"/>
    </row>
    <row r="889" spans="4:4" ht="12.75" customHeight="1" x14ac:dyDescent="0.25">
      <c r="D889" s="429"/>
    </row>
    <row r="890" spans="4:4" ht="12.75" customHeight="1" x14ac:dyDescent="0.25">
      <c r="D890" s="429"/>
    </row>
    <row r="891" spans="4:4" ht="12.75" customHeight="1" x14ac:dyDescent="0.25">
      <c r="D891" s="429"/>
    </row>
    <row r="892" spans="4:4" ht="12.75" customHeight="1" x14ac:dyDescent="0.25">
      <c r="D892" s="429"/>
    </row>
    <row r="893" spans="4:4" ht="12.75" customHeight="1" x14ac:dyDescent="0.25">
      <c r="D893" s="429"/>
    </row>
    <row r="894" spans="4:4" ht="12.75" customHeight="1" x14ac:dyDescent="0.25">
      <c r="D894" s="429"/>
    </row>
    <row r="895" spans="4:4" ht="12.75" customHeight="1" x14ac:dyDescent="0.25">
      <c r="D895" s="429"/>
    </row>
    <row r="896" spans="4:4" ht="12.75" customHeight="1" x14ac:dyDescent="0.25">
      <c r="D896" s="429"/>
    </row>
    <row r="897" spans="4:4" ht="12.75" customHeight="1" x14ac:dyDescent="0.25">
      <c r="D897" s="429"/>
    </row>
    <row r="898" spans="4:4" ht="12.75" customHeight="1" x14ac:dyDescent="0.25">
      <c r="D898" s="429"/>
    </row>
    <row r="899" spans="4:4" ht="12.75" customHeight="1" x14ac:dyDescent="0.25">
      <c r="D899" s="429"/>
    </row>
    <row r="900" spans="4:4" ht="12.75" customHeight="1" x14ac:dyDescent="0.25">
      <c r="D900" s="429"/>
    </row>
    <row r="901" spans="4:4" ht="12.75" customHeight="1" x14ac:dyDescent="0.25">
      <c r="D901" s="429"/>
    </row>
    <row r="902" spans="4:4" ht="12.75" customHeight="1" x14ac:dyDescent="0.25">
      <c r="D902" s="429"/>
    </row>
    <row r="903" spans="4:4" ht="12.75" customHeight="1" x14ac:dyDescent="0.25">
      <c r="D903" s="429"/>
    </row>
    <row r="904" spans="4:4" ht="12.75" customHeight="1" x14ac:dyDescent="0.25">
      <c r="D904" s="429"/>
    </row>
    <row r="905" spans="4:4" ht="12.75" customHeight="1" x14ac:dyDescent="0.25">
      <c r="D905" s="429"/>
    </row>
    <row r="906" spans="4:4" ht="12.75" customHeight="1" x14ac:dyDescent="0.25">
      <c r="D906" s="429"/>
    </row>
    <row r="907" spans="4:4" ht="12.75" customHeight="1" x14ac:dyDescent="0.25">
      <c r="D907" s="429"/>
    </row>
    <row r="908" spans="4:4" ht="12.75" customHeight="1" x14ac:dyDescent="0.25">
      <c r="D908" s="429"/>
    </row>
    <row r="909" spans="4:4" ht="12.75" customHeight="1" x14ac:dyDescent="0.25">
      <c r="D909" s="429"/>
    </row>
    <row r="910" spans="4:4" ht="12.75" customHeight="1" x14ac:dyDescent="0.25">
      <c r="D910" s="429"/>
    </row>
    <row r="911" spans="4:4" ht="12.75" customHeight="1" x14ac:dyDescent="0.25">
      <c r="D911" s="429"/>
    </row>
    <row r="912" spans="4:4" ht="12.75" customHeight="1" x14ac:dyDescent="0.25">
      <c r="D912" s="429"/>
    </row>
    <row r="913" spans="4:4" ht="12.75" customHeight="1" x14ac:dyDescent="0.25">
      <c r="D913" s="429"/>
    </row>
    <row r="914" spans="4:4" ht="12.75" customHeight="1" x14ac:dyDescent="0.25">
      <c r="D914" s="429"/>
    </row>
    <row r="915" spans="4:4" ht="12.75" customHeight="1" x14ac:dyDescent="0.25">
      <c r="D915" s="429"/>
    </row>
    <row r="916" spans="4:4" ht="12.75" customHeight="1" x14ac:dyDescent="0.25">
      <c r="D916" s="429"/>
    </row>
    <row r="917" spans="4:4" ht="12.75" customHeight="1" x14ac:dyDescent="0.25">
      <c r="D917" s="429"/>
    </row>
    <row r="918" spans="4:4" ht="12.75" customHeight="1" x14ac:dyDescent="0.25">
      <c r="D918" s="429"/>
    </row>
    <row r="919" spans="4:4" ht="12.75" customHeight="1" x14ac:dyDescent="0.25">
      <c r="D919" s="429"/>
    </row>
    <row r="920" spans="4:4" ht="12.75" customHeight="1" x14ac:dyDescent="0.25">
      <c r="D920" s="429"/>
    </row>
    <row r="921" spans="4:4" ht="12.75" customHeight="1" x14ac:dyDescent="0.25">
      <c r="D921" s="429"/>
    </row>
    <row r="922" spans="4:4" ht="12.75" customHeight="1" x14ac:dyDescent="0.25">
      <c r="D922" s="429"/>
    </row>
    <row r="923" spans="4:4" ht="12.75" customHeight="1" x14ac:dyDescent="0.25">
      <c r="D923" s="429"/>
    </row>
    <row r="924" spans="4:4" ht="12.75" customHeight="1" x14ac:dyDescent="0.25">
      <c r="D924" s="429"/>
    </row>
    <row r="925" spans="4:4" ht="12.75" customHeight="1" x14ac:dyDescent="0.25">
      <c r="D925" s="429"/>
    </row>
    <row r="926" spans="4:4" ht="12.75" customHeight="1" x14ac:dyDescent="0.25">
      <c r="D926" s="429"/>
    </row>
    <row r="927" spans="4:4" ht="12.75" customHeight="1" x14ac:dyDescent="0.25">
      <c r="D927" s="429"/>
    </row>
    <row r="928" spans="4:4" ht="12.75" customHeight="1" x14ac:dyDescent="0.25">
      <c r="D928" s="429"/>
    </row>
    <row r="929" spans="4:4" ht="12.75" customHeight="1" x14ac:dyDescent="0.25">
      <c r="D929" s="429"/>
    </row>
    <row r="930" spans="4:4" ht="12.75" customHeight="1" x14ac:dyDescent="0.25">
      <c r="D930" s="429"/>
    </row>
    <row r="931" spans="4:4" ht="12.75" customHeight="1" x14ac:dyDescent="0.25">
      <c r="D931" s="429"/>
    </row>
    <row r="932" spans="4:4" ht="12.75" customHeight="1" x14ac:dyDescent="0.25">
      <c r="D932" s="429"/>
    </row>
    <row r="933" spans="4:4" ht="12.75" customHeight="1" x14ac:dyDescent="0.25">
      <c r="D933" s="429"/>
    </row>
    <row r="934" spans="4:4" ht="12.75" customHeight="1" x14ac:dyDescent="0.25">
      <c r="D934" s="429"/>
    </row>
    <row r="935" spans="4:4" ht="12.75" customHeight="1" x14ac:dyDescent="0.25">
      <c r="D935" s="429"/>
    </row>
    <row r="936" spans="4:4" ht="12.75" customHeight="1" x14ac:dyDescent="0.25">
      <c r="D936" s="429"/>
    </row>
    <row r="937" spans="4:4" ht="12.75" customHeight="1" x14ac:dyDescent="0.25">
      <c r="D937" s="429"/>
    </row>
    <row r="938" spans="4:4" ht="12.75" customHeight="1" x14ac:dyDescent="0.25">
      <c r="D938" s="429"/>
    </row>
    <row r="939" spans="4:4" ht="12.75" customHeight="1" x14ac:dyDescent="0.25">
      <c r="D939" s="429"/>
    </row>
    <row r="940" spans="4:4" ht="12.75" customHeight="1" x14ac:dyDescent="0.25">
      <c r="D940" s="429"/>
    </row>
    <row r="941" spans="4:4" ht="12.75" customHeight="1" x14ac:dyDescent="0.25">
      <c r="D941" s="429"/>
    </row>
    <row r="942" spans="4:4" ht="12.75" customHeight="1" x14ac:dyDescent="0.25">
      <c r="D942" s="429"/>
    </row>
    <row r="943" spans="4:4" ht="12.75" customHeight="1" x14ac:dyDescent="0.25">
      <c r="D943" s="429"/>
    </row>
    <row r="944" spans="4:4" ht="12.75" customHeight="1" x14ac:dyDescent="0.25">
      <c r="D944" s="429"/>
    </row>
    <row r="945" spans="4:4" ht="12.75" customHeight="1" x14ac:dyDescent="0.25">
      <c r="D945" s="429"/>
    </row>
    <row r="946" spans="4:4" ht="12.75" customHeight="1" x14ac:dyDescent="0.25">
      <c r="D946" s="429"/>
    </row>
    <row r="947" spans="4:4" ht="12.75" customHeight="1" x14ac:dyDescent="0.25">
      <c r="D947" s="429"/>
    </row>
    <row r="948" spans="4:4" ht="12.75" customHeight="1" x14ac:dyDescent="0.25">
      <c r="D948" s="429"/>
    </row>
    <row r="949" spans="4:4" ht="12.75" customHeight="1" x14ac:dyDescent="0.25">
      <c r="D949" s="429"/>
    </row>
    <row r="950" spans="4:4" ht="12.75" customHeight="1" x14ac:dyDescent="0.25">
      <c r="D950" s="429"/>
    </row>
    <row r="951" spans="4:4" ht="12.75" customHeight="1" x14ac:dyDescent="0.25">
      <c r="D951" s="429"/>
    </row>
    <row r="952" spans="4:4" ht="12.75" customHeight="1" x14ac:dyDescent="0.25">
      <c r="D952" s="429"/>
    </row>
    <row r="953" spans="4:4" ht="12.75" customHeight="1" x14ac:dyDescent="0.25">
      <c r="D953" s="429"/>
    </row>
    <row r="954" spans="4:4" ht="12.75" customHeight="1" x14ac:dyDescent="0.25">
      <c r="D954" s="429"/>
    </row>
    <row r="955" spans="4:4" ht="12.75" customHeight="1" x14ac:dyDescent="0.25">
      <c r="D955" s="429"/>
    </row>
    <row r="956" spans="4:4" ht="12.75" customHeight="1" x14ac:dyDescent="0.25">
      <c r="D956" s="429"/>
    </row>
    <row r="957" spans="4:4" ht="12.75" customHeight="1" x14ac:dyDescent="0.25">
      <c r="D957" s="429"/>
    </row>
    <row r="958" spans="4:4" ht="12.75" customHeight="1" x14ac:dyDescent="0.25">
      <c r="D958" s="429"/>
    </row>
    <row r="959" spans="4:4" ht="12.75" customHeight="1" x14ac:dyDescent="0.25">
      <c r="D959" s="429"/>
    </row>
    <row r="960" spans="4:4" ht="12.75" customHeight="1" x14ac:dyDescent="0.25">
      <c r="D960" s="429"/>
    </row>
    <row r="961" spans="4:4" ht="12.75" customHeight="1" x14ac:dyDescent="0.25">
      <c r="D961" s="429"/>
    </row>
    <row r="962" spans="4:4" ht="12.75" customHeight="1" x14ac:dyDescent="0.25">
      <c r="D962" s="429"/>
    </row>
    <row r="963" spans="4:4" ht="12.75" customHeight="1" x14ac:dyDescent="0.25">
      <c r="D963" s="429"/>
    </row>
    <row r="964" spans="4:4" ht="12.75" customHeight="1" x14ac:dyDescent="0.25">
      <c r="D964" s="429"/>
    </row>
    <row r="965" spans="4:4" ht="12.75" customHeight="1" x14ac:dyDescent="0.25">
      <c r="D965" s="429"/>
    </row>
    <row r="966" spans="4:4" ht="12.75" customHeight="1" x14ac:dyDescent="0.25">
      <c r="D966" s="429"/>
    </row>
    <row r="967" spans="4:4" ht="12.75" customHeight="1" x14ac:dyDescent="0.25">
      <c r="D967" s="429"/>
    </row>
    <row r="968" spans="4:4" ht="12.75" customHeight="1" x14ac:dyDescent="0.25">
      <c r="D968" s="429"/>
    </row>
    <row r="969" spans="4:4" ht="12.75" customHeight="1" x14ac:dyDescent="0.25">
      <c r="D969" s="429"/>
    </row>
    <row r="970" spans="4:4" ht="12.75" customHeight="1" x14ac:dyDescent="0.25">
      <c r="D970" s="429"/>
    </row>
    <row r="971" spans="4:4" ht="12.75" customHeight="1" x14ac:dyDescent="0.25">
      <c r="D971" s="429"/>
    </row>
    <row r="972" spans="4:4" ht="12.75" customHeight="1" x14ac:dyDescent="0.25">
      <c r="D972" s="429"/>
    </row>
    <row r="973" spans="4:4" ht="12.75" customHeight="1" x14ac:dyDescent="0.25">
      <c r="D973" s="429"/>
    </row>
    <row r="974" spans="4:4" ht="12.75" customHeight="1" x14ac:dyDescent="0.25">
      <c r="D974" s="429"/>
    </row>
    <row r="975" spans="4:4" ht="12.75" customHeight="1" x14ac:dyDescent="0.25">
      <c r="D975" s="429"/>
    </row>
    <row r="976" spans="4:4" ht="12.75" customHeight="1" x14ac:dyDescent="0.25">
      <c r="D976" s="429"/>
    </row>
    <row r="977" spans="4:4" ht="12.75" customHeight="1" x14ac:dyDescent="0.25">
      <c r="D977" s="429"/>
    </row>
    <row r="978" spans="4:4" ht="12.75" customHeight="1" x14ac:dyDescent="0.25">
      <c r="D978" s="429"/>
    </row>
    <row r="979" spans="4:4" ht="12.75" customHeight="1" x14ac:dyDescent="0.25">
      <c r="D979" s="429"/>
    </row>
    <row r="980" spans="4:4" ht="12.75" customHeight="1" x14ac:dyDescent="0.25">
      <c r="D980" s="429"/>
    </row>
    <row r="981" spans="4:4" ht="12.75" customHeight="1" x14ac:dyDescent="0.25">
      <c r="D981" s="429"/>
    </row>
    <row r="982" spans="4:4" ht="12.75" customHeight="1" x14ac:dyDescent="0.25">
      <c r="D982" s="429"/>
    </row>
    <row r="983" spans="4:4" ht="12.75" customHeight="1" x14ac:dyDescent="0.25">
      <c r="D983" s="429"/>
    </row>
    <row r="984" spans="4:4" ht="12.75" customHeight="1" x14ac:dyDescent="0.25">
      <c r="D984" s="429"/>
    </row>
    <row r="985" spans="4:4" ht="12.75" customHeight="1" x14ac:dyDescent="0.25">
      <c r="D985" s="429"/>
    </row>
    <row r="986" spans="4:4" ht="12.75" customHeight="1" x14ac:dyDescent="0.25">
      <c r="D986" s="429"/>
    </row>
    <row r="987" spans="4:4" ht="12.75" customHeight="1" x14ac:dyDescent="0.25">
      <c r="D987" s="429"/>
    </row>
    <row r="988" spans="4:4" ht="12.75" customHeight="1" x14ac:dyDescent="0.25">
      <c r="D988" s="429"/>
    </row>
    <row r="989" spans="4:4" ht="12.75" customHeight="1" x14ac:dyDescent="0.25">
      <c r="D989" s="429"/>
    </row>
    <row r="990" spans="4:4" ht="12.75" customHeight="1" x14ac:dyDescent="0.25">
      <c r="D990" s="429"/>
    </row>
    <row r="991" spans="4:4" ht="12.75" customHeight="1" x14ac:dyDescent="0.25">
      <c r="D991" s="429"/>
    </row>
    <row r="992" spans="4:4" ht="12.75" customHeight="1" x14ac:dyDescent="0.25">
      <c r="D992" s="429"/>
    </row>
    <row r="993" spans="4:4" ht="12.75" customHeight="1" x14ac:dyDescent="0.25">
      <c r="D993" s="429"/>
    </row>
    <row r="994" spans="4:4" ht="12.75" customHeight="1" x14ac:dyDescent="0.25">
      <c r="D994" s="429"/>
    </row>
    <row r="995" spans="4:4" ht="12.75" customHeight="1" x14ac:dyDescent="0.25">
      <c r="D995" s="429"/>
    </row>
    <row r="996" spans="4:4" ht="12.75" customHeight="1" x14ac:dyDescent="0.25">
      <c r="D996" s="429"/>
    </row>
    <row r="997" spans="4:4" ht="12.75" customHeight="1" x14ac:dyDescent="0.25">
      <c r="D997" s="429"/>
    </row>
    <row r="998" spans="4:4" ht="12.75" customHeight="1" x14ac:dyDescent="0.25">
      <c r="D998" s="429"/>
    </row>
    <row r="999" spans="4:4" ht="12.75" customHeight="1" x14ac:dyDescent="0.25">
      <c r="D999" s="429"/>
    </row>
    <row r="1000" spans="4:4" ht="12.75" customHeight="1" x14ac:dyDescent="0.25">
      <c r="D1000" s="429"/>
    </row>
    <row r="1001" spans="4:4" ht="12.75" customHeight="1" x14ac:dyDescent="0.25">
      <c r="D1001" s="429"/>
    </row>
    <row r="1002" spans="4:4" ht="12.75" customHeight="1" x14ac:dyDescent="0.25">
      <c r="D1002" s="429"/>
    </row>
    <row r="1003" spans="4:4" ht="12.75" customHeight="1" x14ac:dyDescent="0.25">
      <c r="D1003" s="429"/>
    </row>
    <row r="1004" spans="4:4" ht="12.75" customHeight="1" x14ac:dyDescent="0.25">
      <c r="D1004" s="429"/>
    </row>
    <row r="1005" spans="4:4" ht="12.75" customHeight="1" x14ac:dyDescent="0.25">
      <c r="D1005" s="429"/>
    </row>
    <row r="1006" spans="4:4" ht="12.75" customHeight="1" x14ac:dyDescent="0.25">
      <c r="D1006" s="429"/>
    </row>
    <row r="1007" spans="4:4" ht="12.75" customHeight="1" x14ac:dyDescent="0.25">
      <c r="D1007" s="429"/>
    </row>
    <row r="1008" spans="4:4" ht="12.75" customHeight="1" x14ac:dyDescent="0.25">
      <c r="D1008" s="429"/>
    </row>
    <row r="1009" spans="4:4" ht="12.75" customHeight="1" x14ac:dyDescent="0.25">
      <c r="D1009" s="429"/>
    </row>
    <row r="1010" spans="4:4" ht="12.75" customHeight="1" x14ac:dyDescent="0.25">
      <c r="D1010" s="429"/>
    </row>
    <row r="1011" spans="4:4" ht="12.75" customHeight="1" x14ac:dyDescent="0.25">
      <c r="D1011" s="429"/>
    </row>
    <row r="1012" spans="4:4" ht="12.75" customHeight="1" x14ac:dyDescent="0.25">
      <c r="D1012" s="429"/>
    </row>
    <row r="1013" spans="4:4" ht="12.75" customHeight="1" x14ac:dyDescent="0.25">
      <c r="D1013" s="429"/>
    </row>
    <row r="1014" spans="4:4" ht="12.75" customHeight="1" x14ac:dyDescent="0.25">
      <c r="D1014" s="429"/>
    </row>
    <row r="1015" spans="4:4" ht="12.75" customHeight="1" x14ac:dyDescent="0.25">
      <c r="D1015" s="429"/>
    </row>
    <row r="1016" spans="4:4" ht="12.75" customHeight="1" x14ac:dyDescent="0.25">
      <c r="D1016" s="429"/>
    </row>
    <row r="1017" spans="4:4" ht="12.75" customHeight="1" x14ac:dyDescent="0.25">
      <c r="D1017" s="429"/>
    </row>
    <row r="1018" spans="4:4" ht="12.75" customHeight="1" x14ac:dyDescent="0.25">
      <c r="D1018" s="429"/>
    </row>
    <row r="1019" spans="4:4" ht="12.75" customHeight="1" x14ac:dyDescent="0.25">
      <c r="D1019" s="429"/>
    </row>
    <row r="1020" spans="4:4" ht="12.75" customHeight="1" x14ac:dyDescent="0.25">
      <c r="D1020" s="429"/>
    </row>
    <row r="1021" spans="4:4" ht="12.75" customHeight="1" x14ac:dyDescent="0.25">
      <c r="D1021" s="429"/>
    </row>
    <row r="1022" spans="4:4" ht="12.75" customHeight="1" x14ac:dyDescent="0.25">
      <c r="D1022" s="429"/>
    </row>
    <row r="1023" spans="4:4" ht="12.75" customHeight="1" x14ac:dyDescent="0.25">
      <c r="D1023" s="429"/>
    </row>
    <row r="1024" spans="4:4" ht="12.75" customHeight="1" x14ac:dyDescent="0.25">
      <c r="D1024" s="429"/>
    </row>
    <row r="1025" spans="4:4" ht="12.75" customHeight="1" x14ac:dyDescent="0.25">
      <c r="D1025" s="429"/>
    </row>
    <row r="1026" spans="4:4" ht="12.75" customHeight="1" x14ac:dyDescent="0.25">
      <c r="D1026" s="429"/>
    </row>
    <row r="1027" spans="4:4" ht="12.75" customHeight="1" x14ac:dyDescent="0.25">
      <c r="D1027" s="429"/>
    </row>
    <row r="1028" spans="4:4" ht="12.75" customHeight="1" x14ac:dyDescent="0.25">
      <c r="D1028" s="429"/>
    </row>
    <row r="1029" spans="4:4" ht="12.75" customHeight="1" x14ac:dyDescent="0.25">
      <c r="D1029" s="429"/>
    </row>
    <row r="1030" spans="4:4" ht="12.75" customHeight="1" x14ac:dyDescent="0.25">
      <c r="D1030" s="429"/>
    </row>
    <row r="1031" spans="4:4" ht="12.75" customHeight="1" x14ac:dyDescent="0.25">
      <c r="D1031" s="429"/>
    </row>
    <row r="1032" spans="4:4" ht="12.75" customHeight="1" x14ac:dyDescent="0.25">
      <c r="D1032" s="429"/>
    </row>
    <row r="1033" spans="4:4" ht="12.75" customHeight="1" x14ac:dyDescent="0.25">
      <c r="D1033" s="429"/>
    </row>
    <row r="1034" spans="4:4" ht="12.75" customHeight="1" x14ac:dyDescent="0.25">
      <c r="D1034" s="429"/>
    </row>
    <row r="1035" spans="4:4" ht="12.75" customHeight="1" x14ac:dyDescent="0.25">
      <c r="D1035" s="429"/>
    </row>
    <row r="1036" spans="4:4" ht="12.75" customHeight="1" x14ac:dyDescent="0.25">
      <c r="D1036" s="429"/>
    </row>
    <row r="1037" spans="4:4" ht="12.75" customHeight="1" x14ac:dyDescent="0.25">
      <c r="D1037" s="429"/>
    </row>
    <row r="1038" spans="4:4" ht="12.75" customHeight="1" x14ac:dyDescent="0.25">
      <c r="D1038" s="429"/>
    </row>
    <row r="1039" spans="4:4" ht="12.75" customHeight="1" x14ac:dyDescent="0.25">
      <c r="D1039" s="429"/>
    </row>
    <row r="1040" spans="4:4" ht="12.75" customHeight="1" x14ac:dyDescent="0.25">
      <c r="D1040" s="429"/>
    </row>
    <row r="1041" spans="3:4" ht="12.75" customHeight="1" x14ac:dyDescent="0.25">
      <c r="D1041" s="429"/>
    </row>
    <row r="1042" spans="3:4" ht="12.75" customHeight="1" x14ac:dyDescent="0.25">
      <c r="D1042" s="429"/>
    </row>
    <row r="1043" spans="3:4" ht="12.75" customHeight="1" x14ac:dyDescent="0.25">
      <c r="C1043" s="74"/>
      <c r="D1043" s="429"/>
    </row>
    <row r="1044" spans="3:4" ht="12.75" customHeight="1" x14ac:dyDescent="0.25">
      <c r="D1044" s="429"/>
    </row>
    <row r="1045" spans="3:4" ht="12.75" customHeight="1" x14ac:dyDescent="0.25">
      <c r="D1045" s="429"/>
    </row>
    <row r="1046" spans="3:4" ht="12.75" customHeight="1" x14ac:dyDescent="0.25">
      <c r="D1046" s="429"/>
    </row>
    <row r="1047" spans="3:4" ht="12.75" customHeight="1" x14ac:dyDescent="0.25">
      <c r="D1047" s="429"/>
    </row>
    <row r="1048" spans="3:4" ht="12.75" customHeight="1" x14ac:dyDescent="0.25">
      <c r="D1048" s="429"/>
    </row>
    <row r="1049" spans="3:4" ht="12.75" customHeight="1" x14ac:dyDescent="0.25">
      <c r="D1049" s="429"/>
    </row>
    <row r="1050" spans="3:4" ht="12.75" customHeight="1" x14ac:dyDescent="0.25">
      <c r="D1050" s="429"/>
    </row>
    <row r="1051" spans="3:4" ht="12.75" customHeight="1" x14ac:dyDescent="0.25">
      <c r="D1051" s="429"/>
    </row>
    <row r="1052" spans="3:4" ht="12.75" customHeight="1" x14ac:dyDescent="0.25">
      <c r="D1052" s="429"/>
    </row>
    <row r="1053" spans="3:4" ht="12.75" customHeight="1" x14ac:dyDescent="0.25">
      <c r="D1053" s="429"/>
    </row>
    <row r="1054" spans="3:4" ht="12.75" customHeight="1" x14ac:dyDescent="0.25">
      <c r="D1054" s="429"/>
    </row>
    <row r="1055" spans="3:4" ht="12.75" customHeight="1" x14ac:dyDescent="0.25">
      <c r="D1055" s="429"/>
    </row>
    <row r="1056" spans="3:4" ht="12.75" customHeight="1" x14ac:dyDescent="0.25">
      <c r="D1056" s="429"/>
    </row>
    <row r="1057" spans="4:4" ht="12.75" customHeight="1" x14ac:dyDescent="0.25">
      <c r="D1057" s="429"/>
    </row>
    <row r="1058" spans="4:4" ht="12.75" customHeight="1" x14ac:dyDescent="0.25">
      <c r="D1058" s="429"/>
    </row>
    <row r="1059" spans="4:4" ht="12.75" customHeight="1" x14ac:dyDescent="0.25">
      <c r="D1059" s="429"/>
    </row>
    <row r="1060" spans="4:4" ht="12.75" customHeight="1" x14ac:dyDescent="0.25">
      <c r="D1060" s="429"/>
    </row>
    <row r="1061" spans="4:4" ht="12.75" customHeight="1" x14ac:dyDescent="0.25">
      <c r="D1061" s="429"/>
    </row>
    <row r="1062" spans="4:4" ht="12.75" customHeight="1" x14ac:dyDescent="0.25">
      <c r="D1062" s="429"/>
    </row>
    <row r="1063" spans="4:4" ht="12.75" customHeight="1" x14ac:dyDescent="0.25">
      <c r="D1063" s="429"/>
    </row>
    <row r="1064" spans="4:4" ht="12.75" customHeight="1" x14ac:dyDescent="0.25">
      <c r="D1064" s="429"/>
    </row>
    <row r="1065" spans="4:4" ht="12.75" customHeight="1" x14ac:dyDescent="0.25">
      <c r="D1065" s="429"/>
    </row>
    <row r="1066" spans="4:4" ht="12.75" customHeight="1" x14ac:dyDescent="0.25">
      <c r="D1066" s="429"/>
    </row>
    <row r="1067" spans="4:4" ht="12.75" customHeight="1" x14ac:dyDescent="0.25">
      <c r="D1067" s="429"/>
    </row>
    <row r="1068" spans="4:4" ht="12.75" customHeight="1" x14ac:dyDescent="0.25">
      <c r="D1068" s="429"/>
    </row>
    <row r="1069" spans="4:4" ht="12.75" customHeight="1" x14ac:dyDescent="0.25">
      <c r="D1069" s="429"/>
    </row>
    <row r="1070" spans="4:4" ht="12.75" customHeight="1" x14ac:dyDescent="0.25">
      <c r="D1070" s="429"/>
    </row>
    <row r="1071" spans="4:4" ht="12.75" customHeight="1" x14ac:dyDescent="0.25">
      <c r="D1071" s="429"/>
    </row>
    <row r="1072" spans="4:4" ht="12.75" customHeight="1" x14ac:dyDescent="0.25">
      <c r="D1072" s="429"/>
    </row>
    <row r="1073" spans="4:4" ht="12.75" customHeight="1" x14ac:dyDescent="0.25">
      <c r="D1073" s="429"/>
    </row>
    <row r="1074" spans="4:4" ht="12.75" customHeight="1" x14ac:dyDescent="0.25">
      <c r="D1074" s="429"/>
    </row>
    <row r="1075" spans="4:4" ht="12.75" customHeight="1" x14ac:dyDescent="0.25">
      <c r="D1075" s="429"/>
    </row>
    <row r="1076" spans="4:4" ht="12.75" customHeight="1" x14ac:dyDescent="0.25">
      <c r="D1076" s="429"/>
    </row>
    <row r="1077" spans="4:4" ht="12.75" customHeight="1" x14ac:dyDescent="0.25">
      <c r="D1077" s="429"/>
    </row>
    <row r="1078" spans="4:4" ht="12.75" customHeight="1" x14ac:dyDescent="0.25">
      <c r="D1078" s="429"/>
    </row>
    <row r="1079" spans="4:4" ht="12.75" customHeight="1" x14ac:dyDescent="0.25">
      <c r="D1079" s="429"/>
    </row>
    <row r="1080" spans="4:4" ht="12.75" customHeight="1" x14ac:dyDescent="0.25">
      <c r="D1080" s="429"/>
    </row>
    <row r="1081" spans="4:4" ht="12.75" customHeight="1" x14ac:dyDescent="0.25">
      <c r="D1081" s="429"/>
    </row>
    <row r="1082" spans="4:4" ht="12.75" customHeight="1" x14ac:dyDescent="0.25">
      <c r="D1082" s="429"/>
    </row>
    <row r="1083" spans="4:4" ht="12.75" customHeight="1" x14ac:dyDescent="0.25">
      <c r="D1083" s="429"/>
    </row>
    <row r="1084" spans="4:4" ht="12.75" customHeight="1" x14ac:dyDescent="0.25">
      <c r="D1084" s="429"/>
    </row>
    <row r="1085" spans="4:4" ht="12.75" customHeight="1" x14ac:dyDescent="0.25">
      <c r="D1085" s="429"/>
    </row>
    <row r="1086" spans="4:4" ht="12.75" customHeight="1" x14ac:dyDescent="0.25">
      <c r="D1086" s="429"/>
    </row>
    <row r="1087" spans="4:4" ht="12.75" customHeight="1" x14ac:dyDescent="0.25">
      <c r="D1087" s="429"/>
    </row>
    <row r="1088" spans="4:4" ht="12.75" customHeight="1" x14ac:dyDescent="0.25">
      <c r="D1088" s="429"/>
    </row>
    <row r="1089" spans="4:4" ht="12.75" customHeight="1" x14ac:dyDescent="0.25">
      <c r="D1089" s="429"/>
    </row>
    <row r="1090" spans="4:4" ht="12.75" customHeight="1" x14ac:dyDescent="0.25">
      <c r="D1090" s="429"/>
    </row>
    <row r="1091" spans="4:4" ht="12.75" customHeight="1" x14ac:dyDescent="0.25">
      <c r="D1091" s="429"/>
    </row>
    <row r="1092" spans="4:4" ht="12.75" customHeight="1" x14ac:dyDescent="0.25">
      <c r="D1092" s="429"/>
    </row>
    <row r="1093" spans="4:4" ht="12.75" customHeight="1" x14ac:dyDescent="0.25">
      <c r="D1093" s="429"/>
    </row>
    <row r="1094" spans="4:4" ht="12.75" customHeight="1" x14ac:dyDescent="0.25">
      <c r="D1094" s="429"/>
    </row>
    <row r="1095" spans="4:4" ht="12.75" customHeight="1" x14ac:dyDescent="0.25">
      <c r="D1095" s="429"/>
    </row>
    <row r="1096" spans="4:4" ht="12.75" customHeight="1" x14ac:dyDescent="0.25">
      <c r="D1096" s="429"/>
    </row>
    <row r="1097" spans="4:4" ht="12.75" customHeight="1" x14ac:dyDescent="0.25">
      <c r="D1097" s="429"/>
    </row>
    <row r="1098" spans="4:4" ht="12.75" customHeight="1" x14ac:dyDescent="0.25">
      <c r="D1098" s="429"/>
    </row>
    <row r="1099" spans="4:4" ht="12.75" customHeight="1" x14ac:dyDescent="0.25">
      <c r="D1099" s="429"/>
    </row>
    <row r="1100" spans="4:4" ht="12.75" customHeight="1" x14ac:dyDescent="0.25">
      <c r="D1100" s="429"/>
    </row>
    <row r="1101" spans="4:4" ht="12.75" customHeight="1" x14ac:dyDescent="0.25">
      <c r="D1101" s="429"/>
    </row>
    <row r="1102" spans="4:4" ht="12.75" customHeight="1" x14ac:dyDescent="0.25">
      <c r="D1102" s="429"/>
    </row>
    <row r="1103" spans="4:4" ht="12.75" customHeight="1" x14ac:dyDescent="0.25">
      <c r="D1103" s="429"/>
    </row>
    <row r="1104" spans="4:4" ht="12.75" customHeight="1" x14ac:dyDescent="0.25">
      <c r="D1104" s="429"/>
    </row>
    <row r="1105" spans="4:4" ht="12.75" customHeight="1" x14ac:dyDescent="0.25">
      <c r="D1105" s="429"/>
    </row>
    <row r="1106" spans="4:4" ht="12.75" customHeight="1" x14ac:dyDescent="0.25">
      <c r="D1106" s="429"/>
    </row>
    <row r="1107" spans="4:4" ht="12.75" customHeight="1" x14ac:dyDescent="0.25">
      <c r="D1107" s="429"/>
    </row>
    <row r="1108" spans="4:4" ht="12.75" customHeight="1" x14ac:dyDescent="0.25">
      <c r="D1108" s="429"/>
    </row>
    <row r="1109" spans="4:4" ht="12.75" customHeight="1" x14ac:dyDescent="0.25">
      <c r="D1109" s="429"/>
    </row>
    <row r="1110" spans="4:4" ht="12.75" customHeight="1" x14ac:dyDescent="0.25">
      <c r="D1110" s="429"/>
    </row>
    <row r="1111" spans="4:4" ht="12.75" customHeight="1" x14ac:dyDescent="0.25">
      <c r="D1111" s="429"/>
    </row>
    <row r="1112" spans="4:4" ht="12.75" customHeight="1" x14ac:dyDescent="0.25">
      <c r="D1112" s="429"/>
    </row>
    <row r="1113" spans="4:4" ht="12.75" customHeight="1" x14ac:dyDescent="0.25">
      <c r="D1113" s="429"/>
    </row>
    <row r="1114" spans="4:4" ht="12.75" customHeight="1" x14ac:dyDescent="0.25">
      <c r="D1114" s="429"/>
    </row>
    <row r="1115" spans="4:4" ht="12.75" customHeight="1" x14ac:dyDescent="0.25">
      <c r="D1115" s="429"/>
    </row>
    <row r="1116" spans="4:4" ht="12.75" customHeight="1" x14ac:dyDescent="0.25">
      <c r="D1116" s="429"/>
    </row>
    <row r="1117" spans="4:4" ht="12.75" customHeight="1" x14ac:dyDescent="0.25">
      <c r="D1117" s="429"/>
    </row>
    <row r="1118" spans="4:4" ht="12.75" customHeight="1" x14ac:dyDescent="0.25">
      <c r="D1118" s="429"/>
    </row>
    <row r="1119" spans="4:4" ht="12.75" customHeight="1" x14ac:dyDescent="0.25">
      <c r="D1119" s="429"/>
    </row>
    <row r="1120" spans="4:4" ht="12.75" customHeight="1" x14ac:dyDescent="0.25">
      <c r="D1120" s="429"/>
    </row>
    <row r="1121" spans="4:4" ht="12.75" customHeight="1" x14ac:dyDescent="0.25">
      <c r="D1121" s="429"/>
    </row>
    <row r="1122" spans="4:4" ht="12.75" customHeight="1" x14ac:dyDescent="0.25">
      <c r="D1122" s="429"/>
    </row>
    <row r="1123" spans="4:4" ht="12.75" customHeight="1" x14ac:dyDescent="0.25">
      <c r="D1123" s="429"/>
    </row>
    <row r="1124" spans="4:4" ht="12.75" customHeight="1" x14ac:dyDescent="0.25">
      <c r="D1124" s="429"/>
    </row>
    <row r="1125" spans="4:4" ht="12.75" customHeight="1" x14ac:dyDescent="0.25">
      <c r="D1125" s="429"/>
    </row>
    <row r="1126" spans="4:4" ht="12.75" customHeight="1" x14ac:dyDescent="0.25">
      <c r="D1126" s="429"/>
    </row>
    <row r="1127" spans="4:4" ht="12.75" customHeight="1" x14ac:dyDescent="0.25">
      <c r="D1127" s="429"/>
    </row>
    <row r="1128" spans="4:4" ht="12.75" customHeight="1" x14ac:dyDescent="0.25">
      <c r="D1128" s="429"/>
    </row>
    <row r="1129" spans="4:4" ht="12.75" customHeight="1" x14ac:dyDescent="0.25">
      <c r="D1129" s="429"/>
    </row>
    <row r="1130" spans="4:4" ht="12.75" customHeight="1" x14ac:dyDescent="0.25">
      <c r="D1130" s="429"/>
    </row>
    <row r="1131" spans="4:4" ht="12.75" customHeight="1" x14ac:dyDescent="0.25">
      <c r="D1131" s="429"/>
    </row>
    <row r="1132" spans="4:4" ht="12.75" customHeight="1" x14ac:dyDescent="0.25">
      <c r="D1132" s="429"/>
    </row>
    <row r="1133" spans="4:4" ht="12.75" customHeight="1" x14ac:dyDescent="0.25">
      <c r="D1133" s="429"/>
    </row>
    <row r="1134" spans="4:4" ht="12.75" customHeight="1" x14ac:dyDescent="0.25">
      <c r="D1134" s="429"/>
    </row>
    <row r="1135" spans="4:4" ht="12.75" customHeight="1" x14ac:dyDescent="0.25">
      <c r="D1135" s="429"/>
    </row>
    <row r="1136" spans="4:4" ht="12.75" customHeight="1" x14ac:dyDescent="0.25">
      <c r="D1136" s="429"/>
    </row>
    <row r="1137" spans="4:4" ht="12.75" customHeight="1" x14ac:dyDescent="0.25">
      <c r="D1137" s="429"/>
    </row>
    <row r="1138" spans="4:4" ht="12.75" customHeight="1" x14ac:dyDescent="0.25">
      <c r="D1138" s="429"/>
    </row>
    <row r="1139" spans="4:4" ht="12.75" customHeight="1" x14ac:dyDescent="0.25">
      <c r="D1139" s="429"/>
    </row>
    <row r="1140" spans="4:4" ht="12.75" customHeight="1" x14ac:dyDescent="0.25">
      <c r="D1140" s="429"/>
    </row>
    <row r="1141" spans="4:4" ht="12.75" customHeight="1" x14ac:dyDescent="0.25">
      <c r="D1141" s="429"/>
    </row>
    <row r="1142" spans="4:4" ht="12.75" customHeight="1" x14ac:dyDescent="0.25">
      <c r="D1142" s="429"/>
    </row>
    <row r="1143" spans="4:4" ht="12.75" customHeight="1" x14ac:dyDescent="0.25">
      <c r="D1143" s="429"/>
    </row>
    <row r="1144" spans="4:4" ht="12.75" customHeight="1" x14ac:dyDescent="0.25">
      <c r="D1144" s="429"/>
    </row>
    <row r="1145" spans="4:4" ht="12.75" customHeight="1" x14ac:dyDescent="0.25">
      <c r="D1145" s="429"/>
    </row>
    <row r="1146" spans="4:4" ht="12.75" customHeight="1" x14ac:dyDescent="0.25">
      <c r="D1146" s="429"/>
    </row>
    <row r="1147" spans="4:4" ht="12.75" customHeight="1" x14ac:dyDescent="0.25">
      <c r="D1147" s="429"/>
    </row>
    <row r="1148" spans="4:4" ht="12.75" customHeight="1" x14ac:dyDescent="0.25">
      <c r="D1148" s="429"/>
    </row>
    <row r="1149" spans="4:4" ht="12.75" customHeight="1" x14ac:dyDescent="0.25">
      <c r="D1149" s="429"/>
    </row>
    <row r="1150" spans="4:4" ht="12.75" customHeight="1" x14ac:dyDescent="0.25">
      <c r="D1150" s="429"/>
    </row>
    <row r="1151" spans="4:4" ht="12.75" customHeight="1" x14ac:dyDescent="0.25">
      <c r="D1151" s="429"/>
    </row>
    <row r="1152" spans="4:4" ht="12.75" customHeight="1" x14ac:dyDescent="0.25">
      <c r="D1152" s="429"/>
    </row>
    <row r="1153" spans="4:4" ht="12.75" customHeight="1" x14ac:dyDescent="0.25">
      <c r="D1153" s="429"/>
    </row>
    <row r="1154" spans="4:4" ht="12.75" customHeight="1" x14ac:dyDescent="0.25">
      <c r="D1154" s="429"/>
    </row>
    <row r="1155" spans="4:4" ht="12.75" customHeight="1" x14ac:dyDescent="0.25">
      <c r="D1155" s="429"/>
    </row>
    <row r="1156" spans="4:4" ht="12.75" customHeight="1" x14ac:dyDescent="0.25">
      <c r="D1156" s="429"/>
    </row>
    <row r="1157" spans="4:4" ht="12.75" customHeight="1" x14ac:dyDescent="0.25">
      <c r="D1157" s="429"/>
    </row>
    <row r="1158" spans="4:4" ht="12.75" customHeight="1" x14ac:dyDescent="0.25">
      <c r="D1158" s="429"/>
    </row>
    <row r="1159" spans="4:4" ht="12.75" customHeight="1" x14ac:dyDescent="0.25">
      <c r="D1159" s="429"/>
    </row>
    <row r="1160" spans="4:4" ht="12.75" customHeight="1" x14ac:dyDescent="0.25">
      <c r="D1160" s="429"/>
    </row>
    <row r="1161" spans="4:4" ht="12.75" customHeight="1" x14ac:dyDescent="0.25">
      <c r="D1161" s="429"/>
    </row>
    <row r="1162" spans="4:4" ht="12.75" customHeight="1" x14ac:dyDescent="0.25">
      <c r="D1162" s="429"/>
    </row>
    <row r="1163" spans="4:4" ht="12.75" customHeight="1" x14ac:dyDescent="0.25">
      <c r="D1163" s="429"/>
    </row>
    <row r="1164" spans="4:4" ht="12.75" customHeight="1" x14ac:dyDescent="0.25">
      <c r="D1164" s="429"/>
    </row>
    <row r="1165" spans="4:4" ht="12.75" customHeight="1" x14ac:dyDescent="0.25">
      <c r="D1165" s="429"/>
    </row>
    <row r="1166" spans="4:4" ht="12.75" customHeight="1" x14ac:dyDescent="0.25">
      <c r="D1166" s="429"/>
    </row>
    <row r="1167" spans="4:4" ht="12.75" customHeight="1" x14ac:dyDescent="0.25">
      <c r="D1167" s="429"/>
    </row>
    <row r="1168" spans="4:4" ht="12.75" customHeight="1" x14ac:dyDescent="0.25">
      <c r="D1168" s="429"/>
    </row>
    <row r="1169" spans="4:4" ht="12.75" customHeight="1" x14ac:dyDescent="0.25">
      <c r="D1169" s="429"/>
    </row>
    <row r="1170" spans="4:4" ht="12.75" customHeight="1" x14ac:dyDescent="0.25">
      <c r="D1170" s="429"/>
    </row>
    <row r="1171" spans="4:4" ht="12.75" customHeight="1" x14ac:dyDescent="0.25">
      <c r="D1171" s="429"/>
    </row>
    <row r="1172" spans="4:4" ht="12.75" customHeight="1" x14ac:dyDescent="0.25">
      <c r="D1172" s="429"/>
    </row>
    <row r="1173" spans="4:4" ht="12.75" customHeight="1" x14ac:dyDescent="0.25">
      <c r="D1173" s="429"/>
    </row>
    <row r="1174" spans="4:4" ht="12.75" customHeight="1" x14ac:dyDescent="0.25">
      <c r="D1174" s="429"/>
    </row>
    <row r="1175" spans="4:4" ht="12.75" customHeight="1" x14ac:dyDescent="0.25">
      <c r="D1175" s="429"/>
    </row>
    <row r="1176" spans="4:4" ht="12.75" customHeight="1" x14ac:dyDescent="0.25">
      <c r="D1176" s="429"/>
    </row>
    <row r="1177" spans="4:4" ht="12.75" customHeight="1" x14ac:dyDescent="0.25">
      <c r="D1177" s="429"/>
    </row>
    <row r="1178" spans="4:4" ht="12.75" customHeight="1" x14ac:dyDescent="0.25">
      <c r="D1178" s="429"/>
    </row>
    <row r="1179" spans="4:4" ht="12.75" customHeight="1" x14ac:dyDescent="0.25">
      <c r="D1179" s="429"/>
    </row>
    <row r="1180" spans="4:4" ht="12.75" customHeight="1" x14ac:dyDescent="0.25">
      <c r="D1180" s="429"/>
    </row>
    <row r="1181" spans="4:4" ht="12.75" customHeight="1" x14ac:dyDescent="0.25">
      <c r="D1181" s="429"/>
    </row>
    <row r="1182" spans="4:4" ht="12.75" customHeight="1" x14ac:dyDescent="0.25">
      <c r="D1182" s="429"/>
    </row>
    <row r="1183" spans="4:4" ht="12.75" customHeight="1" x14ac:dyDescent="0.25">
      <c r="D1183" s="429"/>
    </row>
    <row r="1184" spans="4:4" ht="12.75" customHeight="1" x14ac:dyDescent="0.25">
      <c r="D1184" s="429"/>
    </row>
    <row r="1185" spans="4:4" ht="12.75" customHeight="1" x14ac:dyDescent="0.25">
      <c r="D1185" s="429"/>
    </row>
    <row r="1186" spans="4:4" ht="12.75" customHeight="1" x14ac:dyDescent="0.25">
      <c r="D1186" s="429"/>
    </row>
    <row r="1187" spans="4:4" ht="12.75" customHeight="1" x14ac:dyDescent="0.25">
      <c r="D1187" s="429"/>
    </row>
    <row r="1188" spans="4:4" ht="12.75" customHeight="1" x14ac:dyDescent="0.25">
      <c r="D1188" s="429"/>
    </row>
    <row r="1189" spans="4:4" ht="12.75" customHeight="1" x14ac:dyDescent="0.25">
      <c r="D1189" s="429"/>
    </row>
    <row r="1190" spans="4:4" ht="12.75" customHeight="1" x14ac:dyDescent="0.25">
      <c r="D1190" s="429"/>
    </row>
    <row r="1191" spans="4:4" ht="12.75" customHeight="1" x14ac:dyDescent="0.25">
      <c r="D1191" s="429"/>
    </row>
    <row r="1192" spans="4:4" ht="12.75" customHeight="1" x14ac:dyDescent="0.25">
      <c r="D1192" s="429"/>
    </row>
    <row r="1193" spans="4:4" ht="12.75" customHeight="1" x14ac:dyDescent="0.25">
      <c r="D1193" s="429"/>
    </row>
    <row r="1194" spans="4:4" ht="12.75" customHeight="1" x14ac:dyDescent="0.25">
      <c r="D1194" s="429"/>
    </row>
    <row r="1195" spans="4:4" ht="12.75" customHeight="1" x14ac:dyDescent="0.25">
      <c r="D1195" s="429"/>
    </row>
    <row r="1196" spans="4:4" ht="12.75" customHeight="1" x14ac:dyDescent="0.25">
      <c r="D1196" s="429"/>
    </row>
    <row r="1197" spans="4:4" ht="12.75" customHeight="1" x14ac:dyDescent="0.25">
      <c r="D1197" s="429"/>
    </row>
    <row r="1198" spans="4:4" ht="12.75" customHeight="1" x14ac:dyDescent="0.25">
      <c r="D1198" s="429"/>
    </row>
    <row r="1199" spans="4:4" ht="12.75" customHeight="1" x14ac:dyDescent="0.25">
      <c r="D1199" s="429"/>
    </row>
    <row r="1200" spans="4:4" ht="12.75" customHeight="1" x14ac:dyDescent="0.25">
      <c r="D1200" s="429"/>
    </row>
    <row r="1201" spans="4:4" ht="12.75" customHeight="1" x14ac:dyDescent="0.25">
      <c r="D1201" s="429"/>
    </row>
    <row r="1202" spans="4:4" ht="12.75" customHeight="1" x14ac:dyDescent="0.25">
      <c r="D1202" s="429"/>
    </row>
    <row r="1203" spans="4:4" ht="12.75" customHeight="1" x14ac:dyDescent="0.25">
      <c r="D1203" s="429"/>
    </row>
    <row r="1204" spans="4:4" ht="12.75" customHeight="1" x14ac:dyDescent="0.25">
      <c r="D1204" s="429"/>
    </row>
    <row r="1205" spans="4:4" ht="12.75" customHeight="1" x14ac:dyDescent="0.25">
      <c r="D1205" s="429"/>
    </row>
    <row r="1206" spans="4:4" ht="12.75" customHeight="1" x14ac:dyDescent="0.25">
      <c r="D1206" s="429"/>
    </row>
    <row r="1207" spans="4:4" ht="12.75" customHeight="1" x14ac:dyDescent="0.25">
      <c r="D1207" s="429"/>
    </row>
    <row r="1208" spans="4:4" ht="12.75" customHeight="1" x14ac:dyDescent="0.25">
      <c r="D1208" s="429"/>
    </row>
    <row r="1209" spans="4:4" ht="12.75" customHeight="1" x14ac:dyDescent="0.25">
      <c r="D1209" s="429"/>
    </row>
    <row r="1210" spans="4:4" ht="12.75" customHeight="1" x14ac:dyDescent="0.25">
      <c r="D1210" s="429"/>
    </row>
    <row r="1211" spans="4:4" ht="12.75" customHeight="1" x14ac:dyDescent="0.25">
      <c r="D1211" s="429"/>
    </row>
    <row r="1212" spans="4:4" ht="12.75" customHeight="1" x14ac:dyDescent="0.25">
      <c r="D1212" s="429"/>
    </row>
    <row r="1213" spans="4:4" ht="12.75" customHeight="1" x14ac:dyDescent="0.25">
      <c r="D1213" s="429"/>
    </row>
    <row r="1214" spans="4:4" ht="12.75" customHeight="1" x14ac:dyDescent="0.25">
      <c r="D1214" s="429"/>
    </row>
    <row r="1215" spans="4:4" ht="12.75" customHeight="1" x14ac:dyDescent="0.25">
      <c r="D1215" s="429"/>
    </row>
    <row r="1216" spans="4:4" ht="12.75" customHeight="1" x14ac:dyDescent="0.25">
      <c r="D1216" s="429"/>
    </row>
    <row r="1217" spans="4:4" ht="12.75" customHeight="1" x14ac:dyDescent="0.25">
      <c r="D1217" s="429"/>
    </row>
    <row r="1218" spans="4:4" ht="12.75" customHeight="1" x14ac:dyDescent="0.25">
      <c r="D1218" s="429"/>
    </row>
    <row r="1219" spans="4:4" ht="12.75" customHeight="1" x14ac:dyDescent="0.25">
      <c r="D1219" s="429"/>
    </row>
  </sheetData>
  <mergeCells count="1">
    <mergeCell ref="B17:D17"/>
  </mergeCells>
  <phoneticPr fontId="34"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42" customWidth="1"/>
    <col min="2" max="2" width="10.42578125" style="142" customWidth="1"/>
    <col min="3" max="3" width="28.42578125" customWidth="1"/>
    <col min="4" max="4" width="13.42578125" customWidth="1"/>
    <col min="5" max="5" width="1.140625" customWidth="1"/>
    <col min="6" max="6" width="12.28515625" customWidth="1"/>
    <col min="7" max="7" width="1.7109375" style="238" customWidth="1"/>
    <col min="8" max="8" width="9.5703125" style="238" customWidth="1"/>
    <col min="9" max="10" width="13" style="238" customWidth="1"/>
    <col min="11" max="11" width="12.140625" style="238" customWidth="1"/>
    <col min="12" max="12" width="12" style="238" customWidth="1"/>
    <col min="13" max="13" width="20.140625" style="238" customWidth="1"/>
    <col min="14" max="14" width="20.42578125" style="238" customWidth="1"/>
    <col min="15" max="15" width="14.42578125" style="238" customWidth="1"/>
    <col min="16" max="16" width="22.140625" style="238" customWidth="1"/>
    <col min="17" max="17" width="52" style="238" customWidth="1"/>
    <col min="18" max="18" width="110.5703125" style="238" customWidth="1"/>
    <col min="19" max="26" width="11.42578125" style="238"/>
  </cols>
  <sheetData>
    <row r="1" spans="1:15" s="238" customFormat="1" ht="14.25" customHeight="1" x14ac:dyDescent="0.25">
      <c r="A1" s="1308" t="s">
        <v>356</v>
      </c>
      <c r="C1" s="238">
        <f>SUM(D1+F1)</f>
        <v>639</v>
      </c>
      <c r="F1" s="238" t="str">
        <f>RIGHT(F3,3)</f>
        <v>639</v>
      </c>
    </row>
    <row r="2" spans="1:15" ht="16.5" customHeight="1" x14ac:dyDescent="0.25">
      <c r="A2" s="1308"/>
      <c r="B2" s="238"/>
      <c r="C2" s="239" t="s">
        <v>1477</v>
      </c>
      <c r="D2" s="485"/>
      <c r="E2" s="483" t="str">
        <f>IF(ISNUMBER(C1),"CARRO","MOTO")</f>
        <v>CARRO</v>
      </c>
      <c r="F2" s="239" t="s">
        <v>1489</v>
      </c>
      <c r="H2" s="304" t="s">
        <v>89</v>
      </c>
      <c r="I2" s="533" t="s">
        <v>5620</v>
      </c>
      <c r="J2" s="533" t="s">
        <v>5621</v>
      </c>
      <c r="K2" s="534" t="s">
        <v>5618</v>
      </c>
      <c r="L2" s="534" t="s">
        <v>5619</v>
      </c>
      <c r="M2" s="535" t="s">
        <v>7287</v>
      </c>
      <c r="N2" s="535" t="s">
        <v>7288</v>
      </c>
    </row>
    <row r="3" spans="1:15" ht="16.5" customHeight="1" x14ac:dyDescent="0.25">
      <c r="A3" s="144"/>
      <c r="B3" s="238"/>
      <c r="C3" s="297" t="s">
        <v>542</v>
      </c>
      <c r="D3" s="238"/>
      <c r="E3" s="238"/>
      <c r="F3" s="610" t="s">
        <v>8878</v>
      </c>
      <c r="H3" s="263" t="s">
        <v>4342</v>
      </c>
      <c r="I3" s="222">
        <v>21123</v>
      </c>
      <c r="J3" s="222">
        <v>31685</v>
      </c>
      <c r="K3" s="205">
        <v>15023</v>
      </c>
      <c r="L3" s="212">
        <v>24485</v>
      </c>
      <c r="M3" s="212">
        <v>6100</v>
      </c>
      <c r="N3" s="212">
        <v>7200</v>
      </c>
    </row>
    <row r="4" spans="1:15" ht="16.5" customHeight="1" x14ac:dyDescent="0.25">
      <c r="A4" s="144"/>
      <c r="B4" s="238"/>
      <c r="C4" s="238"/>
      <c r="D4" s="238"/>
      <c r="E4" s="238"/>
      <c r="F4" s="238" t="s">
        <v>2846</v>
      </c>
      <c r="H4" s="263" t="s">
        <v>3472</v>
      </c>
      <c r="I4" s="222">
        <v>42175</v>
      </c>
      <c r="J4" s="222">
        <v>63263</v>
      </c>
      <c r="K4" s="205">
        <v>31975</v>
      </c>
      <c r="L4" s="212">
        <v>46963</v>
      </c>
      <c r="M4" s="212">
        <v>10200</v>
      </c>
      <c r="N4" s="212">
        <v>16300</v>
      </c>
    </row>
    <row r="5" spans="1:15" x14ac:dyDescent="0.25">
      <c r="A5" s="144"/>
      <c r="B5" s="238" t="str">
        <f>IF(C5="","","✅")</f>
        <v/>
      </c>
      <c r="C5" s="275" t="str">
        <f>IF(D2=0,"",D2)</f>
        <v/>
      </c>
      <c r="D5" s="238"/>
      <c r="E5" s="238"/>
      <c r="F5" s="529" t="str">
        <f>IF(D2="","",_xlfn.IFNA(VLOOKUP(F2,Tabla35[#All],MATCH(C5,Tabla35[[#Headers],[TRANSITOS]:[CERTIFICADO DE TRADISION]],0),FALSE),VLOOKUP(F2,Tabla353[#All],MATCH(C5,Tabla353[[#Headers],[TRANSITOS]:[CERTIFICADO DE TRADISION]],0),FALSE)))</f>
        <v/>
      </c>
      <c r="H5" s="263" t="s">
        <v>116</v>
      </c>
      <c r="I5" s="222">
        <v>79150</v>
      </c>
      <c r="J5" s="222">
        <v>118725</v>
      </c>
      <c r="K5" s="205">
        <v>43650</v>
      </c>
      <c r="L5" s="212">
        <v>78475</v>
      </c>
      <c r="M5" s="212">
        <v>30500</v>
      </c>
      <c r="N5" s="212">
        <v>40250</v>
      </c>
    </row>
    <row r="6" spans="1:15" x14ac:dyDescent="0.25">
      <c r="A6" s="144"/>
      <c r="B6" s="238"/>
      <c r="C6" s="764" t="str">
        <f>IF(C2=0,"",C2)</f>
        <v>TRASPASO CARRO</v>
      </c>
      <c r="D6" s="238"/>
      <c r="E6" s="238"/>
      <c r="F6" s="765">
        <f>IF(C2="","",_xlfn.IFNA(VLOOKUP(F2,Tabla35[#All],MATCH(C6,Tabla35[[#Headers],[TRANSITOS]:[CERTIFICADO DE TRADISION]],0),FALSE),VLOOKUP(F2,Tabla353[#All],MATCH(C6,Tabla353[[#Headers],[TRANSITOS]:[CERTIFICADO DE TRADISION]],0),FALSE)))</f>
        <v>192000</v>
      </c>
      <c r="H6" s="263" t="s">
        <v>123</v>
      </c>
      <c r="I6" s="222">
        <v>158300</v>
      </c>
      <c r="J6" s="222">
        <v>237450</v>
      </c>
      <c r="K6" s="205">
        <v>88300</v>
      </c>
      <c r="L6" s="212">
        <v>157450</v>
      </c>
      <c r="M6" s="212">
        <v>70000</v>
      </c>
      <c r="N6" s="212">
        <v>80000</v>
      </c>
    </row>
    <row r="7" spans="1:15" x14ac:dyDescent="0.25">
      <c r="A7" s="144"/>
      <c r="B7" s="238"/>
      <c r="C7" s="274" t="s">
        <v>1526</v>
      </c>
      <c r="D7" s="238"/>
      <c r="E7" s="238"/>
      <c r="F7" s="529">
        <v>27000</v>
      </c>
      <c r="H7" s="263" t="s">
        <v>4343</v>
      </c>
      <c r="I7" s="222">
        <v>211125</v>
      </c>
      <c r="J7" s="222">
        <v>211128</v>
      </c>
      <c r="K7" s="205">
        <v>26400</v>
      </c>
      <c r="L7" s="212">
        <v>26400</v>
      </c>
      <c r="M7" s="212"/>
      <c r="N7" s="212"/>
    </row>
    <row r="8" spans="1:15" x14ac:dyDescent="0.25">
      <c r="A8" s="144"/>
      <c r="B8" s="238"/>
      <c r="C8" s="246" t="s">
        <v>5520</v>
      </c>
      <c r="D8" s="238"/>
      <c r="E8" s="238"/>
      <c r="F8" s="530">
        <v>121000</v>
      </c>
      <c r="I8" s="365" t="s">
        <v>5978</v>
      </c>
      <c r="J8" s="378" t="s">
        <v>8549</v>
      </c>
    </row>
    <row r="9" spans="1:15" x14ac:dyDescent="0.25">
      <c r="A9" s="144"/>
      <c r="B9" s="238"/>
      <c r="C9" s="274" t="s">
        <v>1476</v>
      </c>
      <c r="D9" s="238"/>
      <c r="E9" s="238"/>
      <c r="F9" s="529">
        <v>85000</v>
      </c>
    </row>
    <row r="10" spans="1:15" x14ac:dyDescent="0.25">
      <c r="A10" s="144"/>
      <c r="B10" s="238"/>
      <c r="C10" s="246" t="s">
        <v>6527</v>
      </c>
      <c r="D10" s="238"/>
      <c r="E10" s="238"/>
      <c r="F10" s="530">
        <v>10000</v>
      </c>
      <c r="H10" s="254" t="s">
        <v>3526</v>
      </c>
      <c r="I10" s="254" t="s">
        <v>3527</v>
      </c>
      <c r="K10" s="484" t="s">
        <v>7127</v>
      </c>
      <c r="L10" s="484" t="s">
        <v>7128</v>
      </c>
      <c r="M10" s="666">
        <v>480000</v>
      </c>
      <c r="N10" s="666">
        <v>520000</v>
      </c>
      <c r="O10" s="288"/>
    </row>
    <row r="11" spans="1:15" x14ac:dyDescent="0.25">
      <c r="A11" s="144"/>
      <c r="B11" s="238"/>
      <c r="C11" s="274" t="s">
        <v>7984</v>
      </c>
      <c r="D11" s="238"/>
      <c r="E11" s="238"/>
      <c r="F11" s="529">
        <v>213000</v>
      </c>
      <c r="H11" s="2"/>
      <c r="I11" s="288"/>
      <c r="K11" s="484" t="s">
        <v>7127</v>
      </c>
      <c r="L11" s="484" t="s">
        <v>7129</v>
      </c>
      <c r="M11" s="666">
        <v>270000</v>
      </c>
      <c r="N11" s="666">
        <v>330000</v>
      </c>
      <c r="O11" s="288"/>
    </row>
    <row r="12" spans="1:15" x14ac:dyDescent="0.25">
      <c r="A12" s="144"/>
      <c r="B12" s="238"/>
      <c r="C12" s="2"/>
      <c r="D12" s="238"/>
      <c r="E12" s="238"/>
      <c r="F12" s="530"/>
      <c r="H12" s="2">
        <v>2016</v>
      </c>
      <c r="I12" s="288"/>
      <c r="K12" s="484" t="s">
        <v>7127</v>
      </c>
      <c r="L12" s="484" t="s">
        <v>7229</v>
      </c>
      <c r="M12" s="666">
        <v>270000</v>
      </c>
      <c r="N12" s="666">
        <v>330000</v>
      </c>
      <c r="O12" s="288"/>
    </row>
    <row r="13" spans="1:15" x14ac:dyDescent="0.25">
      <c r="A13" s="144"/>
      <c r="B13" s="238"/>
      <c r="C13" s="274"/>
      <c r="D13" s="238"/>
      <c r="E13" s="238"/>
      <c r="F13" s="529"/>
      <c r="G13" s="261"/>
      <c r="H13" s="2">
        <v>2017</v>
      </c>
      <c r="I13" s="288">
        <v>191000</v>
      </c>
      <c r="K13" s="484" t="s">
        <v>7431</v>
      </c>
      <c r="L13" s="484" t="s">
        <v>7432</v>
      </c>
      <c r="M13" s="666">
        <v>1000000</v>
      </c>
      <c r="N13" s="666">
        <v>1150000</v>
      </c>
      <c r="O13" s="288" t="s">
        <v>7434</v>
      </c>
    </row>
    <row r="14" spans="1:15" x14ac:dyDescent="0.25">
      <c r="A14" s="144"/>
      <c r="B14" s="238"/>
      <c r="C14" s="246" t="s">
        <v>1527</v>
      </c>
      <c r="D14" s="238"/>
      <c r="E14" s="238"/>
      <c r="F14" s="530">
        <f>SUM(F5:F13)</f>
        <v>648000</v>
      </c>
      <c r="G14" s="261"/>
      <c r="H14" s="2">
        <v>2018</v>
      </c>
      <c r="I14" s="288">
        <v>182000</v>
      </c>
      <c r="K14" s="484" t="s">
        <v>7431</v>
      </c>
      <c r="L14" s="484" t="s">
        <v>7129</v>
      </c>
      <c r="M14" s="666">
        <v>1290000</v>
      </c>
      <c r="N14" s="666">
        <v>1350000</v>
      </c>
      <c r="O14" s="288" t="s">
        <v>7433</v>
      </c>
    </row>
    <row r="15" spans="1:15" x14ac:dyDescent="0.25">
      <c r="A15" s="144"/>
      <c r="B15" s="238"/>
      <c r="C15" s="238"/>
      <c r="D15" s="238"/>
      <c r="E15" s="238"/>
      <c r="F15" s="238"/>
      <c r="G15" s="261"/>
      <c r="H15" s="2">
        <v>2019</v>
      </c>
      <c r="I15" s="288">
        <v>179000</v>
      </c>
    </row>
    <row r="16" spans="1:15" ht="18" customHeight="1" x14ac:dyDescent="0.25">
      <c r="A16" s="144"/>
      <c r="B16" s="238"/>
      <c r="C16" t="s">
        <v>6490</v>
      </c>
      <c r="D16" s="261"/>
      <c r="E16" s="238"/>
      <c r="F16" s="393"/>
      <c r="G16" s="261"/>
      <c r="H16" s="2">
        <v>2020</v>
      </c>
      <c r="I16" s="288">
        <v>185000</v>
      </c>
    </row>
    <row r="17" spans="1:14" ht="23.25" customHeight="1" x14ac:dyDescent="0.3">
      <c r="A17" s="144"/>
      <c r="B17" s="238"/>
      <c r="C17" s="462" t="str">
        <f>VLOOKUP(C2,Tabla5[],2,FALSE)</f>
        <v>🌀Contrato de Compra venta</v>
      </c>
      <c r="D17" s="393"/>
      <c r="E17" s="238"/>
      <c r="F17" s="508" t="s">
        <v>8879</v>
      </c>
      <c r="G17" s="261"/>
      <c r="H17" s="2">
        <v>2021</v>
      </c>
      <c r="I17" s="288">
        <v>178000</v>
      </c>
      <c r="K17" s="1338" t="s">
        <v>7714</v>
      </c>
      <c r="L17" s="1339"/>
      <c r="M17" s="1340"/>
    </row>
    <row r="18" spans="1:14" ht="27.75" customHeight="1" x14ac:dyDescent="0.25">
      <c r="A18" s="144"/>
      <c r="B18" s="238"/>
      <c r="C18" s="240" t="s">
        <v>6481</v>
      </c>
      <c r="D18" s="394"/>
      <c r="E18" s="238"/>
      <c r="F18" s="393"/>
      <c r="G18" s="261"/>
      <c r="H18" s="2">
        <v>2022</v>
      </c>
      <c r="I18" s="288">
        <v>175000</v>
      </c>
      <c r="K18" s="246" t="s">
        <v>7697</v>
      </c>
      <c r="L18" s="237">
        <v>30000</v>
      </c>
      <c r="M18" s="237">
        <f>L18*2</f>
        <v>60000</v>
      </c>
      <c r="N18" s="238">
        <v>146451</v>
      </c>
    </row>
    <row r="19" spans="1:14" ht="12" customHeight="1" x14ac:dyDescent="0.25">
      <c r="A19" s="144"/>
      <c r="B19" s="238"/>
      <c r="C19" s="241" t="str">
        <f>IF(OR(C2="TRASPASO CARRO",C2="TRASPASO MOTO"),"🌀Copia de Cédula del Comprador"," ")</f>
        <v>🌀Copia de Cédula del Comprador</v>
      </c>
      <c r="D19" s="395"/>
      <c r="E19" s="238"/>
      <c r="F19" s="393"/>
      <c r="G19" s="261"/>
      <c r="H19" s="2">
        <v>2023</v>
      </c>
      <c r="I19" s="288">
        <v>168000</v>
      </c>
      <c r="K19" s="246" t="s">
        <v>7185</v>
      </c>
      <c r="L19" s="237">
        <v>30000</v>
      </c>
      <c r="M19" s="237">
        <f t="shared" ref="M19:M35" si="0">L19*2</f>
        <v>60000</v>
      </c>
      <c r="N19" s="238">
        <v>146452</v>
      </c>
    </row>
    <row r="20" spans="1:14" ht="15.75" customHeight="1" x14ac:dyDescent="0.25">
      <c r="A20" s="144"/>
      <c r="B20" s="238"/>
      <c r="C20" s="242"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396"/>
      <c r="E20" s="238"/>
      <c r="F20" s="393"/>
      <c r="G20" s="261"/>
      <c r="H20" s="2">
        <v>2024</v>
      </c>
      <c r="I20" s="288">
        <v>163000</v>
      </c>
      <c r="K20" s="246" t="s">
        <v>7698</v>
      </c>
      <c r="L20" s="237">
        <v>40000</v>
      </c>
      <c r="M20" s="237">
        <f t="shared" si="0"/>
        <v>80000</v>
      </c>
      <c r="N20" s="238">
        <v>146453</v>
      </c>
    </row>
    <row r="21" spans="1:14" ht="15" customHeight="1" x14ac:dyDescent="0.25">
      <c r="A21" s="144"/>
      <c r="B21" s="238"/>
      <c r="C21" s="74" t="s">
        <v>1528</v>
      </c>
      <c r="D21" s="396"/>
      <c r="E21" s="238"/>
      <c r="F21" s="393"/>
      <c r="G21" s="261"/>
      <c r="H21" s="2">
        <v>2025</v>
      </c>
      <c r="I21" s="364">
        <v>159000</v>
      </c>
      <c r="K21" s="246" t="s">
        <v>7699</v>
      </c>
      <c r="L21" s="237">
        <v>12000</v>
      </c>
      <c r="M21" s="237">
        <f t="shared" si="0"/>
        <v>24000</v>
      </c>
      <c r="N21" s="238">
        <v>146454</v>
      </c>
    </row>
    <row r="22" spans="1:14" ht="18" customHeight="1" x14ac:dyDescent="0.25">
      <c r="A22" s="144"/>
      <c r="B22" s="238"/>
      <c r="C22" s="75" t="str">
        <f>IF(OR(C2="TRASPASO CARRO",C2="TRASPASO MOTO"),VLOOKUP(F2,Tabla57[],2,FALSE),VLOOKUP(F2,Tabla57[],3,FALSE))</f>
        <v>El Contrato de Compra venta</v>
      </c>
      <c r="D22" s="397"/>
      <c r="E22" s="238"/>
      <c r="F22" s="393"/>
      <c r="G22" s="261"/>
      <c r="H22" s="2">
        <v>2026</v>
      </c>
      <c r="I22" s="288">
        <v>76000</v>
      </c>
      <c r="K22" s="246" t="s">
        <v>7700</v>
      </c>
      <c r="L22" s="237">
        <v>20000</v>
      </c>
      <c r="M22" s="237">
        <f t="shared" si="0"/>
        <v>40000</v>
      </c>
      <c r="N22" s="238">
        <v>146455</v>
      </c>
    </row>
    <row r="23" spans="1:14" s="238" customFormat="1" ht="18" customHeight="1" x14ac:dyDescent="0.25">
      <c r="A23" s="144"/>
      <c r="C23" s="497"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398"/>
      <c r="F23" s="393"/>
      <c r="G23" s="261"/>
      <c r="H23" s="314" t="s">
        <v>3365</v>
      </c>
      <c r="I23" s="262">
        <f>SUM(I11:I22)</f>
        <v>1656000</v>
      </c>
      <c r="K23" s="246" t="s">
        <v>7701</v>
      </c>
      <c r="L23" s="237">
        <v>15000</v>
      </c>
      <c r="M23" s="237">
        <f t="shared" si="0"/>
        <v>30000</v>
      </c>
      <c r="N23" s="238">
        <v>146456</v>
      </c>
    </row>
    <row r="24" spans="1:14" s="238" customFormat="1" x14ac:dyDescent="0.25">
      <c r="A24" s="144"/>
      <c r="F24" s="393"/>
      <c r="G24" s="261"/>
      <c r="H24" s="315" t="s">
        <v>3485</v>
      </c>
      <c r="I24" s="301">
        <v>3330000</v>
      </c>
      <c r="K24" s="246" t="s">
        <v>7702</v>
      </c>
      <c r="L24" s="237">
        <v>35000</v>
      </c>
      <c r="M24" s="237">
        <f t="shared" si="0"/>
        <v>70000</v>
      </c>
    </row>
    <row r="25" spans="1:14" s="238" customFormat="1" ht="17.25" customHeight="1" x14ac:dyDescent="0.25">
      <c r="A25" s="144"/>
      <c r="F25" s="393"/>
      <c r="G25" s="261"/>
      <c r="K25" s="246" t="s">
        <v>7703</v>
      </c>
      <c r="L25" s="237">
        <v>30000</v>
      </c>
      <c r="M25" s="237">
        <f t="shared" si="0"/>
        <v>60000</v>
      </c>
    </row>
    <row r="26" spans="1:14" s="238" customFormat="1" x14ac:dyDescent="0.25">
      <c r="A26" s="144"/>
      <c r="F26" s="393"/>
      <c r="G26" s="261"/>
      <c r="K26" s="246" t="s">
        <v>7704</v>
      </c>
      <c r="L26" s="237">
        <v>30000</v>
      </c>
      <c r="M26" s="237">
        <f t="shared" si="0"/>
        <v>60000</v>
      </c>
    </row>
    <row r="27" spans="1:14" s="238" customFormat="1" x14ac:dyDescent="0.25">
      <c r="A27" s="144"/>
      <c r="F27" s="393"/>
      <c r="G27" s="261"/>
      <c r="K27" s="246" t="s">
        <v>7705</v>
      </c>
      <c r="L27" s="237">
        <v>30000</v>
      </c>
      <c r="M27" s="237">
        <f t="shared" si="0"/>
        <v>60000</v>
      </c>
    </row>
    <row r="28" spans="1:14" s="238" customFormat="1" x14ac:dyDescent="0.25">
      <c r="A28" s="144"/>
      <c r="C28" s="484" t="s">
        <v>7781</v>
      </c>
      <c r="D28" s="484"/>
      <c r="F28" s="393"/>
      <c r="G28" s="261"/>
      <c r="K28" s="246" t="s">
        <v>7706</v>
      </c>
      <c r="L28" s="237">
        <v>30000</v>
      </c>
      <c r="M28" s="237">
        <f t="shared" si="0"/>
        <v>60000</v>
      </c>
    </row>
    <row r="29" spans="1:14" s="238" customFormat="1" x14ac:dyDescent="0.25">
      <c r="A29" s="144"/>
      <c r="C29" s="246" t="s">
        <v>884</v>
      </c>
      <c r="D29" s="237">
        <v>310000</v>
      </c>
      <c r="F29" s="393"/>
      <c r="G29" s="261"/>
      <c r="K29" s="246" t="s">
        <v>7707</v>
      </c>
      <c r="L29" s="237">
        <v>15000</v>
      </c>
      <c r="M29" s="237">
        <f t="shared" si="0"/>
        <v>30000</v>
      </c>
    </row>
    <row r="30" spans="1:14" s="238" customFormat="1" x14ac:dyDescent="0.25">
      <c r="A30" s="144"/>
      <c r="C30" s="246" t="s">
        <v>7969</v>
      </c>
      <c r="D30" s="237">
        <v>440000</v>
      </c>
      <c r="F30" s="393"/>
      <c r="G30" s="261"/>
      <c r="K30" s="246" t="s">
        <v>7708</v>
      </c>
      <c r="L30" s="237">
        <v>15000</v>
      </c>
      <c r="M30" s="237">
        <f t="shared" si="0"/>
        <v>30000</v>
      </c>
    </row>
    <row r="31" spans="1:14" s="238" customFormat="1" x14ac:dyDescent="0.25">
      <c r="A31" s="144"/>
      <c r="F31" s="393"/>
      <c r="G31" s="261"/>
      <c r="K31" s="246" t="s">
        <v>7709</v>
      </c>
      <c r="L31" s="237">
        <v>15000</v>
      </c>
      <c r="M31" s="237">
        <f t="shared" si="0"/>
        <v>30000</v>
      </c>
    </row>
    <row r="32" spans="1:14" s="238" customFormat="1" x14ac:dyDescent="0.25">
      <c r="A32" s="144"/>
      <c r="F32" s="393"/>
      <c r="G32" s="261"/>
      <c r="K32" s="246" t="s">
        <v>7710</v>
      </c>
      <c r="L32" s="237">
        <v>3500</v>
      </c>
      <c r="M32" s="237">
        <f t="shared" si="0"/>
        <v>7000</v>
      </c>
    </row>
    <row r="33" spans="1:13" s="238" customFormat="1" x14ac:dyDescent="0.25">
      <c r="A33" s="144"/>
      <c r="F33" s="393"/>
      <c r="G33" s="261"/>
      <c r="K33" s="246" t="s">
        <v>7711</v>
      </c>
      <c r="L33" s="237">
        <v>90000</v>
      </c>
      <c r="M33" s="237">
        <f t="shared" si="0"/>
        <v>180000</v>
      </c>
    </row>
    <row r="34" spans="1:13" s="238" customFormat="1" x14ac:dyDescent="0.25">
      <c r="A34" s="144"/>
      <c r="F34" s="393"/>
      <c r="G34" s="261"/>
      <c r="K34" s="246" t="s">
        <v>7712</v>
      </c>
      <c r="L34" s="237">
        <v>45000</v>
      </c>
      <c r="M34" s="237">
        <f t="shared" si="0"/>
        <v>90000</v>
      </c>
    </row>
    <row r="35" spans="1:13" s="238" customFormat="1" x14ac:dyDescent="0.25">
      <c r="A35" s="144"/>
      <c r="F35" s="393"/>
      <c r="G35" s="261"/>
      <c r="K35" s="246" t="s">
        <v>7713</v>
      </c>
      <c r="L35" s="237">
        <v>250000</v>
      </c>
      <c r="M35" s="237">
        <f t="shared" si="0"/>
        <v>500000</v>
      </c>
    </row>
    <row r="36" spans="1:13" s="238" customFormat="1" x14ac:dyDescent="0.25">
      <c r="A36" s="144"/>
      <c r="F36" s="393"/>
      <c r="G36" s="261"/>
    </row>
    <row r="37" spans="1:13" s="238" customFormat="1" x14ac:dyDescent="0.25">
      <c r="A37" s="144"/>
      <c r="F37" s="393"/>
      <c r="G37" s="261"/>
    </row>
    <row r="38" spans="1:13" s="238" customFormat="1" x14ac:dyDescent="0.25">
      <c r="A38" s="144"/>
      <c r="F38" s="393"/>
      <c r="G38" s="261"/>
    </row>
    <row r="39" spans="1:13" s="238" customFormat="1" x14ac:dyDescent="0.25">
      <c r="A39" s="144"/>
      <c r="F39" s="393"/>
      <c r="G39" s="261"/>
    </row>
    <row r="40" spans="1:13" s="238" customFormat="1" x14ac:dyDescent="0.25">
      <c r="A40" s="144"/>
      <c r="F40" s="393"/>
      <c r="G40" s="261"/>
    </row>
    <row r="41" spans="1:13" s="238" customFormat="1" x14ac:dyDescent="0.25">
      <c r="A41" s="144"/>
      <c r="F41" s="393"/>
      <c r="G41" s="261"/>
    </row>
    <row r="42" spans="1:13" s="238" customFormat="1" x14ac:dyDescent="0.25">
      <c r="A42" s="144"/>
      <c r="F42" s="393"/>
      <c r="G42" s="261"/>
    </row>
    <row r="43" spans="1:13" s="238" customFormat="1" x14ac:dyDescent="0.25">
      <c r="A43" s="144"/>
      <c r="F43" s="393"/>
      <c r="G43" s="261"/>
    </row>
    <row r="44" spans="1:13" s="238" customFormat="1" x14ac:dyDescent="0.25">
      <c r="A44" s="144"/>
      <c r="F44" s="393"/>
      <c r="G44" s="261"/>
    </row>
    <row r="45" spans="1:13" s="238" customFormat="1" x14ac:dyDescent="0.25">
      <c r="A45" s="144"/>
      <c r="F45" s="393"/>
      <c r="G45" s="261"/>
    </row>
    <row r="46" spans="1:13" s="238" customFormat="1" x14ac:dyDescent="0.25">
      <c r="A46" s="144"/>
      <c r="F46" s="393"/>
      <c r="G46" s="261"/>
    </row>
    <row r="47" spans="1:13" s="238" customFormat="1" x14ac:dyDescent="0.25">
      <c r="A47" s="144"/>
      <c r="F47" s="393"/>
      <c r="G47" s="261"/>
    </row>
    <row r="48" spans="1:13" s="238" customFormat="1" x14ac:dyDescent="0.25">
      <c r="A48" s="144"/>
      <c r="F48" s="393"/>
      <c r="G48" s="261"/>
    </row>
    <row r="49" spans="1:7" s="238" customFormat="1" x14ac:dyDescent="0.25">
      <c r="A49" s="144"/>
      <c r="F49" s="393"/>
      <c r="G49" s="261"/>
    </row>
    <row r="50" spans="1:7" s="238" customFormat="1" x14ac:dyDescent="0.25">
      <c r="A50" s="144"/>
      <c r="F50" s="393"/>
      <c r="G50" s="261"/>
    </row>
    <row r="51" spans="1:7" s="238" customFormat="1" x14ac:dyDescent="0.25">
      <c r="A51" s="144"/>
      <c r="F51" s="393"/>
      <c r="G51" s="261"/>
    </row>
    <row r="52" spans="1:7" s="238" customFormat="1" x14ac:dyDescent="0.25">
      <c r="A52" s="144"/>
      <c r="F52" s="393"/>
      <c r="G52" s="261"/>
    </row>
    <row r="53" spans="1:7" s="238" customFormat="1" x14ac:dyDescent="0.25">
      <c r="A53" s="144"/>
      <c r="F53" s="393"/>
      <c r="G53" s="261"/>
    </row>
    <row r="54" spans="1:7" s="238" customFormat="1" x14ac:dyDescent="0.25">
      <c r="A54" s="144"/>
      <c r="F54" s="393"/>
      <c r="G54" s="261"/>
    </row>
    <row r="55" spans="1:7" s="238" customFormat="1" x14ac:dyDescent="0.25">
      <c r="A55" s="144"/>
      <c r="F55" s="393"/>
      <c r="G55" s="261"/>
    </row>
    <row r="56" spans="1:7" s="238" customFormat="1" x14ac:dyDescent="0.25">
      <c r="A56" s="144"/>
      <c r="F56" s="393"/>
      <c r="G56" s="261"/>
    </row>
    <row r="57" spans="1:7" s="238" customFormat="1" x14ac:dyDescent="0.25">
      <c r="A57" s="144"/>
      <c r="F57" s="393"/>
      <c r="G57" s="261"/>
    </row>
    <row r="58" spans="1:7" s="238" customFormat="1" x14ac:dyDescent="0.25">
      <c r="A58" s="144"/>
      <c r="F58" s="393"/>
      <c r="G58" s="261"/>
    </row>
    <row r="59" spans="1:7" s="238" customFormat="1" x14ac:dyDescent="0.25">
      <c r="A59" s="144"/>
      <c r="F59" s="393"/>
      <c r="G59" s="261"/>
    </row>
    <row r="60" spans="1:7" s="238" customFormat="1" x14ac:dyDescent="0.25">
      <c r="A60" s="144"/>
      <c r="F60" s="393"/>
      <c r="G60" s="261"/>
    </row>
    <row r="61" spans="1:7" s="238" customFormat="1" x14ac:dyDescent="0.25">
      <c r="A61" s="144"/>
      <c r="F61" s="393"/>
      <c r="G61" s="261"/>
    </row>
    <row r="62" spans="1:7" s="238" customFormat="1" x14ac:dyDescent="0.25">
      <c r="A62" s="144"/>
      <c r="F62" s="393"/>
      <c r="G62" s="261"/>
    </row>
    <row r="63" spans="1:7" s="238" customFormat="1" x14ac:dyDescent="0.25">
      <c r="A63" s="144"/>
      <c r="F63" s="393"/>
      <c r="G63" s="261"/>
    </row>
    <row r="64" spans="1:7" s="238" customFormat="1" x14ac:dyDescent="0.25">
      <c r="A64" s="144"/>
      <c r="F64" s="393"/>
      <c r="G64" s="261"/>
    </row>
    <row r="65" spans="1:7" s="238" customFormat="1" x14ac:dyDescent="0.25">
      <c r="A65" s="144"/>
      <c r="F65" s="393"/>
      <c r="G65" s="261"/>
    </row>
    <row r="66" spans="1:7" s="238" customFormat="1" x14ac:dyDescent="0.25">
      <c r="A66" s="144"/>
      <c r="F66" s="393"/>
      <c r="G66" s="261"/>
    </row>
    <row r="67" spans="1:7" s="238" customFormat="1" x14ac:dyDescent="0.25">
      <c r="A67" s="144"/>
      <c r="F67" s="393"/>
      <c r="G67" s="261"/>
    </row>
    <row r="68" spans="1:7" s="238" customFormat="1" x14ac:dyDescent="0.25">
      <c r="A68" s="144"/>
      <c r="F68" s="393"/>
      <c r="G68" s="261"/>
    </row>
    <row r="69" spans="1:7" s="238" customFormat="1" x14ac:dyDescent="0.25">
      <c r="A69" s="144"/>
      <c r="F69" s="393"/>
      <c r="G69" s="261"/>
    </row>
    <row r="70" spans="1:7" s="238" customFormat="1" x14ac:dyDescent="0.25">
      <c r="A70" s="144"/>
      <c r="F70" s="393"/>
      <c r="G70" s="261"/>
    </row>
    <row r="71" spans="1:7" s="238" customFormat="1" x14ac:dyDescent="0.25">
      <c r="A71" s="144"/>
      <c r="F71" s="393"/>
      <c r="G71" s="261"/>
    </row>
    <row r="72" spans="1:7" s="238" customFormat="1" x14ac:dyDescent="0.25">
      <c r="A72" s="144"/>
      <c r="F72" s="393"/>
      <c r="G72" s="261"/>
    </row>
    <row r="73" spans="1:7" s="238" customFormat="1" x14ac:dyDescent="0.25">
      <c r="A73" s="144"/>
      <c r="F73" s="393"/>
      <c r="G73" s="261"/>
    </row>
    <row r="74" spans="1:7" s="238" customFormat="1" x14ac:dyDescent="0.25">
      <c r="A74" s="144"/>
      <c r="F74" s="393"/>
      <c r="G74" s="261"/>
    </row>
    <row r="75" spans="1:7" s="238" customFormat="1" x14ac:dyDescent="0.25">
      <c r="A75" s="144"/>
      <c r="F75" s="393"/>
      <c r="G75" s="261"/>
    </row>
    <row r="76" spans="1:7" s="238" customFormat="1" x14ac:dyDescent="0.25">
      <c r="A76" s="144"/>
      <c r="F76" s="393"/>
      <c r="G76" s="261"/>
    </row>
    <row r="77" spans="1:7" s="238" customFormat="1" x14ac:dyDescent="0.25">
      <c r="A77" s="144"/>
      <c r="F77" s="393"/>
      <c r="G77" s="261"/>
    </row>
    <row r="78" spans="1:7" s="238" customFormat="1" x14ac:dyDescent="0.25">
      <c r="A78" s="144"/>
      <c r="F78" s="393"/>
      <c r="G78" s="261"/>
    </row>
    <row r="79" spans="1:7" s="238" customFormat="1" x14ac:dyDescent="0.25">
      <c r="A79" s="144"/>
      <c r="F79" s="393"/>
      <c r="G79" s="261"/>
    </row>
    <row r="80" spans="1:7" s="238" customFormat="1" x14ac:dyDescent="0.25">
      <c r="A80" s="144"/>
      <c r="F80" s="393"/>
      <c r="G80" s="261"/>
    </row>
    <row r="81" spans="1:7" s="238" customFormat="1" x14ac:dyDescent="0.25">
      <c r="A81" s="144"/>
      <c r="F81" s="393"/>
      <c r="G81" s="261"/>
    </row>
    <row r="82" spans="1:7" s="238" customFormat="1" x14ac:dyDescent="0.25">
      <c r="A82" s="144"/>
      <c r="F82" s="393"/>
      <c r="G82" s="261"/>
    </row>
    <row r="83" spans="1:7" s="238" customFormat="1" x14ac:dyDescent="0.25">
      <c r="A83" s="144"/>
      <c r="F83" s="393"/>
      <c r="G83" s="261"/>
    </row>
    <row r="84" spans="1:7" s="238" customFormat="1" x14ac:dyDescent="0.25">
      <c r="A84" s="144"/>
      <c r="F84" s="393"/>
      <c r="G84" s="261"/>
    </row>
    <row r="85" spans="1:7" s="238" customFormat="1" x14ac:dyDescent="0.25">
      <c r="A85" s="144"/>
      <c r="F85" s="393"/>
      <c r="G85" s="261"/>
    </row>
    <row r="86" spans="1:7" s="238" customFormat="1" x14ac:dyDescent="0.25">
      <c r="A86" s="144"/>
      <c r="F86" s="393"/>
      <c r="G86" s="261"/>
    </row>
    <row r="87" spans="1:7" s="238" customFormat="1" x14ac:dyDescent="0.25">
      <c r="A87" s="144"/>
      <c r="F87" s="393"/>
      <c r="G87" s="261"/>
    </row>
    <row r="88" spans="1:7" s="238" customFormat="1" x14ac:dyDescent="0.25">
      <c r="A88" s="144"/>
      <c r="F88" s="393"/>
      <c r="G88" s="261"/>
    </row>
    <row r="89" spans="1:7" s="238" customFormat="1" x14ac:dyDescent="0.25">
      <c r="A89" s="144"/>
      <c r="F89" s="393"/>
      <c r="G89" s="261"/>
    </row>
    <row r="90" spans="1:7" s="238" customFormat="1" x14ac:dyDescent="0.25">
      <c r="A90" s="144"/>
      <c r="F90" s="393"/>
      <c r="G90" s="261"/>
    </row>
    <row r="91" spans="1:7" s="238" customFormat="1" x14ac:dyDescent="0.25">
      <c r="A91" s="144"/>
      <c r="F91" s="393"/>
      <c r="G91" s="261"/>
    </row>
    <row r="92" spans="1:7" s="238" customFormat="1" x14ac:dyDescent="0.25">
      <c r="A92" s="144"/>
      <c r="F92" s="393"/>
      <c r="G92" s="261"/>
    </row>
    <row r="93" spans="1:7" s="238" customFormat="1" x14ac:dyDescent="0.25">
      <c r="A93" s="144"/>
      <c r="F93" s="393"/>
      <c r="G93" s="261"/>
    </row>
    <row r="94" spans="1:7" s="238" customFormat="1" x14ac:dyDescent="0.25">
      <c r="A94" s="144"/>
      <c r="F94" s="393"/>
      <c r="G94" s="261"/>
    </row>
    <row r="95" spans="1:7" s="238" customFormat="1" x14ac:dyDescent="0.25">
      <c r="A95" s="144"/>
      <c r="F95" s="393"/>
      <c r="G95" s="261"/>
    </row>
    <row r="96" spans="1:7" s="238" customFormat="1" x14ac:dyDescent="0.25">
      <c r="A96" s="144"/>
      <c r="F96" s="393"/>
      <c r="G96" s="261"/>
    </row>
    <row r="97" spans="1:7" s="238" customFormat="1" x14ac:dyDescent="0.25">
      <c r="A97" s="144"/>
      <c r="F97" s="393"/>
      <c r="G97" s="261"/>
    </row>
    <row r="98" spans="1:7" s="238" customFormat="1" x14ac:dyDescent="0.25">
      <c r="A98" s="144"/>
      <c r="F98" s="393"/>
      <c r="G98" s="261"/>
    </row>
    <row r="99" spans="1:7" s="238" customFormat="1" x14ac:dyDescent="0.25">
      <c r="A99" s="144"/>
      <c r="F99" s="393"/>
      <c r="G99" s="261"/>
    </row>
    <row r="100" spans="1:7" s="238" customFormat="1" x14ac:dyDescent="0.25">
      <c r="A100" s="144"/>
      <c r="F100" s="393"/>
      <c r="G100" s="261"/>
    </row>
    <row r="101" spans="1:7" s="238" customFormat="1" x14ac:dyDescent="0.25">
      <c r="A101" s="144"/>
      <c r="F101" s="393"/>
      <c r="G101" s="261"/>
    </row>
    <row r="102" spans="1:7" s="238" customFormat="1" x14ac:dyDescent="0.25">
      <c r="A102" s="144"/>
      <c r="F102" s="393"/>
      <c r="G102" s="261"/>
    </row>
    <row r="103" spans="1:7" s="238" customFormat="1" x14ac:dyDescent="0.25">
      <c r="A103" s="144"/>
      <c r="F103" s="393"/>
      <c r="G103" s="261"/>
    </row>
    <row r="104" spans="1:7" s="238" customFormat="1" x14ac:dyDescent="0.25">
      <c r="A104" s="144"/>
      <c r="F104" s="393"/>
      <c r="G104" s="261"/>
    </row>
    <row r="105" spans="1:7" s="238" customFormat="1" x14ac:dyDescent="0.25">
      <c r="A105" s="144"/>
      <c r="F105" s="393"/>
      <c r="G105" s="261"/>
    </row>
    <row r="106" spans="1:7" s="238" customFormat="1" x14ac:dyDescent="0.25">
      <c r="A106" s="144"/>
      <c r="F106" s="393"/>
      <c r="G106" s="261"/>
    </row>
    <row r="107" spans="1:7" s="238" customFormat="1" x14ac:dyDescent="0.25">
      <c r="A107" s="144"/>
      <c r="F107" s="393"/>
      <c r="G107" s="261"/>
    </row>
    <row r="108" spans="1:7" s="238" customFormat="1" x14ac:dyDescent="0.25">
      <c r="A108" s="144"/>
      <c r="F108" s="393"/>
      <c r="G108" s="261"/>
    </row>
    <row r="109" spans="1:7" s="238" customFormat="1" x14ac:dyDescent="0.25">
      <c r="A109" s="144"/>
      <c r="F109" s="393"/>
      <c r="G109" s="261"/>
    </row>
    <row r="110" spans="1:7" s="238" customFormat="1" x14ac:dyDescent="0.25">
      <c r="A110" s="144"/>
      <c r="F110" s="393"/>
      <c r="G110" s="261"/>
    </row>
    <row r="111" spans="1:7" s="238" customFormat="1" x14ac:dyDescent="0.25">
      <c r="A111" s="144"/>
      <c r="F111" s="393"/>
      <c r="G111" s="261"/>
    </row>
    <row r="112" spans="1:7" s="238" customFormat="1" x14ac:dyDescent="0.25">
      <c r="A112" s="144"/>
      <c r="F112" s="393"/>
      <c r="G112" s="261"/>
    </row>
    <row r="113" spans="1:7" s="238" customFormat="1" x14ac:dyDescent="0.25">
      <c r="A113" s="144"/>
      <c r="F113" s="393"/>
      <c r="G113" s="261"/>
    </row>
    <row r="114" spans="1:7" s="238" customFormat="1" x14ac:dyDescent="0.25">
      <c r="A114" s="144"/>
      <c r="F114" s="393"/>
      <c r="G114" s="261"/>
    </row>
    <row r="115" spans="1:7" s="238" customFormat="1" x14ac:dyDescent="0.25">
      <c r="A115" s="144"/>
      <c r="F115" s="393"/>
      <c r="G115" s="261"/>
    </row>
    <row r="116" spans="1:7" s="238" customFormat="1" x14ac:dyDescent="0.25">
      <c r="A116" s="144"/>
      <c r="F116" s="393"/>
      <c r="G116" s="261"/>
    </row>
    <row r="117" spans="1:7" s="238" customFormat="1" x14ac:dyDescent="0.25">
      <c r="A117" s="144"/>
      <c r="F117" s="393"/>
      <c r="G117" s="261"/>
    </row>
    <row r="118" spans="1:7" s="238" customFormat="1" x14ac:dyDescent="0.25">
      <c r="A118" s="144"/>
      <c r="F118" s="393"/>
      <c r="G118" s="261"/>
    </row>
    <row r="119" spans="1:7" s="238" customFormat="1" x14ac:dyDescent="0.25">
      <c r="A119" s="144"/>
      <c r="F119" s="393"/>
      <c r="G119" s="261"/>
    </row>
    <row r="120" spans="1:7" s="238" customFormat="1" x14ac:dyDescent="0.25">
      <c r="A120" s="144"/>
      <c r="F120" s="393"/>
      <c r="G120" s="261"/>
    </row>
    <row r="121" spans="1:7" s="238" customFormat="1" x14ac:dyDescent="0.25">
      <c r="A121" s="144"/>
      <c r="F121" s="393"/>
      <c r="G121" s="261"/>
    </row>
    <row r="122" spans="1:7" s="238" customFormat="1" x14ac:dyDescent="0.25">
      <c r="A122" s="144"/>
      <c r="F122" s="393"/>
      <c r="G122" s="261"/>
    </row>
    <row r="123" spans="1:7" s="238" customFormat="1" x14ac:dyDescent="0.25">
      <c r="A123" s="144"/>
      <c r="F123" s="393"/>
      <c r="G123" s="261"/>
    </row>
    <row r="124" spans="1:7" s="238" customFormat="1" x14ac:dyDescent="0.25">
      <c r="A124" s="144"/>
      <c r="F124" s="393"/>
      <c r="G124" s="261"/>
    </row>
    <row r="125" spans="1:7" s="238" customFormat="1" x14ac:dyDescent="0.25">
      <c r="A125" s="144"/>
      <c r="F125" s="393"/>
      <c r="G125" s="261"/>
    </row>
    <row r="126" spans="1:7" s="238" customFormat="1" x14ac:dyDescent="0.25">
      <c r="A126" s="144"/>
      <c r="F126" s="393"/>
      <c r="G126" s="261"/>
    </row>
    <row r="127" spans="1:7" s="238" customFormat="1" x14ac:dyDescent="0.25">
      <c r="A127" s="144"/>
      <c r="F127" s="393"/>
      <c r="G127" s="261"/>
    </row>
    <row r="128" spans="1:7" s="238" customFormat="1" x14ac:dyDescent="0.25">
      <c r="A128" s="144"/>
      <c r="F128" s="393"/>
      <c r="G128" s="261"/>
    </row>
    <row r="129" spans="1:7" s="238" customFormat="1" x14ac:dyDescent="0.25">
      <c r="A129" s="144"/>
      <c r="F129" s="393"/>
      <c r="G129" s="261"/>
    </row>
    <row r="130" spans="1:7" s="238" customFormat="1" x14ac:dyDescent="0.25">
      <c r="A130" s="144"/>
      <c r="F130" s="393"/>
      <c r="G130" s="261"/>
    </row>
    <row r="131" spans="1:7" s="238" customFormat="1" x14ac:dyDescent="0.25">
      <c r="A131" s="144"/>
      <c r="F131" s="393"/>
      <c r="G131" s="261"/>
    </row>
    <row r="132" spans="1:7" s="238" customFormat="1" x14ac:dyDescent="0.25">
      <c r="A132" s="144"/>
      <c r="F132" s="393"/>
      <c r="G132" s="261"/>
    </row>
    <row r="133" spans="1:7" s="238" customFormat="1" x14ac:dyDescent="0.25">
      <c r="A133" s="144"/>
      <c r="F133" s="393"/>
      <c r="G133" s="261"/>
    </row>
    <row r="134" spans="1:7" s="238" customFormat="1" x14ac:dyDescent="0.25">
      <c r="A134" s="144"/>
      <c r="F134" s="393"/>
      <c r="G134" s="261"/>
    </row>
    <row r="135" spans="1:7" s="238" customFormat="1" x14ac:dyDescent="0.25">
      <c r="A135" s="144"/>
      <c r="F135" s="393"/>
      <c r="G135" s="261"/>
    </row>
    <row r="136" spans="1:7" s="238" customFormat="1" x14ac:dyDescent="0.25">
      <c r="A136" s="144"/>
      <c r="F136" s="393"/>
      <c r="G136" s="261"/>
    </row>
    <row r="137" spans="1:7" s="238" customFormat="1" x14ac:dyDescent="0.25">
      <c r="A137" s="144"/>
      <c r="F137" s="393"/>
      <c r="G137" s="261"/>
    </row>
    <row r="138" spans="1:7" s="238" customFormat="1" x14ac:dyDescent="0.25">
      <c r="A138" s="144"/>
      <c r="F138" s="393"/>
      <c r="G138" s="261"/>
    </row>
    <row r="139" spans="1:7" s="238" customFormat="1" x14ac:dyDescent="0.25">
      <c r="A139" s="144"/>
      <c r="F139" s="393"/>
      <c r="G139" s="261"/>
    </row>
    <row r="140" spans="1:7" s="238" customFormat="1" x14ac:dyDescent="0.25">
      <c r="A140" s="144"/>
      <c r="F140" s="393"/>
      <c r="G140" s="261"/>
    </row>
    <row r="141" spans="1:7" s="238" customFormat="1" x14ac:dyDescent="0.25">
      <c r="A141" s="144"/>
      <c r="F141" s="393"/>
      <c r="G141" s="261"/>
    </row>
    <row r="142" spans="1:7" s="238" customFormat="1" x14ac:dyDescent="0.25">
      <c r="A142" s="144"/>
      <c r="F142" s="393"/>
      <c r="G142" s="261"/>
    </row>
    <row r="143" spans="1:7" s="238" customFormat="1" x14ac:dyDescent="0.25">
      <c r="A143" s="144"/>
      <c r="F143" s="393"/>
      <c r="G143" s="261"/>
    </row>
    <row r="144" spans="1:7" s="238" customFormat="1" x14ac:dyDescent="0.25">
      <c r="A144" s="144"/>
      <c r="F144" s="393"/>
      <c r="G144" s="261"/>
    </row>
    <row r="145" spans="1:7" s="238" customFormat="1" x14ac:dyDescent="0.25">
      <c r="A145" s="144"/>
      <c r="F145" s="393"/>
      <c r="G145" s="261"/>
    </row>
    <row r="146" spans="1:7" s="238" customFormat="1" x14ac:dyDescent="0.25">
      <c r="A146" s="144"/>
      <c r="F146" s="393"/>
      <c r="G146" s="261"/>
    </row>
    <row r="147" spans="1:7" s="238" customFormat="1" x14ac:dyDescent="0.25">
      <c r="A147" s="144"/>
      <c r="F147" s="393"/>
      <c r="G147" s="261"/>
    </row>
    <row r="148" spans="1:7" s="238" customFormat="1" x14ac:dyDescent="0.25">
      <c r="A148" s="144"/>
      <c r="F148" s="393"/>
      <c r="G148" s="261"/>
    </row>
    <row r="149" spans="1:7" s="238" customFormat="1" x14ac:dyDescent="0.25">
      <c r="A149" s="144"/>
      <c r="F149" s="393"/>
      <c r="G149" s="261"/>
    </row>
    <row r="150" spans="1:7" s="238" customFormat="1" x14ac:dyDescent="0.25">
      <c r="A150" s="144"/>
      <c r="F150" s="393"/>
      <c r="G150" s="261"/>
    </row>
    <row r="151" spans="1:7" s="238" customFormat="1" x14ac:dyDescent="0.25">
      <c r="A151" s="144"/>
      <c r="F151" s="393"/>
      <c r="G151" s="261"/>
    </row>
    <row r="152" spans="1:7" s="238" customFormat="1" x14ac:dyDescent="0.25">
      <c r="A152" s="144"/>
      <c r="F152" s="393"/>
      <c r="G152" s="261"/>
    </row>
    <row r="153" spans="1:7" s="238" customFormat="1" x14ac:dyDescent="0.25">
      <c r="A153" s="144"/>
      <c r="F153" s="393"/>
      <c r="G153" s="261"/>
    </row>
    <row r="154" spans="1:7" s="238" customFormat="1" x14ac:dyDescent="0.25">
      <c r="A154" s="144"/>
      <c r="F154" s="393"/>
      <c r="G154" s="261"/>
    </row>
    <row r="155" spans="1:7" s="238" customFormat="1" x14ac:dyDescent="0.25">
      <c r="A155" s="144"/>
      <c r="F155" s="393"/>
      <c r="G155" s="261"/>
    </row>
    <row r="156" spans="1:7" s="238" customFormat="1" x14ac:dyDescent="0.25">
      <c r="A156" s="144"/>
      <c r="F156" s="393"/>
      <c r="G156" s="261"/>
    </row>
    <row r="157" spans="1:7" s="238" customFormat="1" x14ac:dyDescent="0.25">
      <c r="A157" s="144"/>
      <c r="F157" s="393"/>
      <c r="G157" s="261"/>
    </row>
    <row r="158" spans="1:7" s="238" customFormat="1" x14ac:dyDescent="0.25">
      <c r="A158" s="144"/>
      <c r="F158" s="393"/>
      <c r="G158" s="261"/>
    </row>
    <row r="159" spans="1:7" s="238" customFormat="1" x14ac:dyDescent="0.25">
      <c r="A159" s="144"/>
      <c r="F159" s="393"/>
      <c r="G159" s="261"/>
    </row>
    <row r="160" spans="1:7" s="238" customFormat="1" x14ac:dyDescent="0.25">
      <c r="A160" s="144"/>
      <c r="F160" s="393"/>
      <c r="G160" s="261"/>
    </row>
    <row r="161" spans="1:7" s="238" customFormat="1" x14ac:dyDescent="0.25">
      <c r="A161" s="144"/>
      <c r="F161" s="393"/>
      <c r="G161" s="261"/>
    </row>
    <row r="162" spans="1:7" s="238" customFormat="1" x14ac:dyDescent="0.25">
      <c r="A162" s="144"/>
      <c r="F162" s="393"/>
      <c r="G162" s="261"/>
    </row>
    <row r="163" spans="1:7" s="238" customFormat="1" x14ac:dyDescent="0.25">
      <c r="A163" s="144"/>
      <c r="F163" s="393"/>
      <c r="G163" s="261"/>
    </row>
    <row r="164" spans="1:7" s="238" customFormat="1" x14ac:dyDescent="0.25">
      <c r="A164" s="144"/>
      <c r="F164" s="393"/>
      <c r="G164" s="261"/>
    </row>
    <row r="165" spans="1:7" s="238" customFormat="1" x14ac:dyDescent="0.25">
      <c r="A165" s="144"/>
      <c r="F165" s="393"/>
      <c r="G165" s="261"/>
    </row>
    <row r="166" spans="1:7" s="238" customFormat="1" x14ac:dyDescent="0.25">
      <c r="A166" s="144"/>
      <c r="F166" s="393"/>
      <c r="G166" s="261"/>
    </row>
    <row r="167" spans="1:7" s="238" customFormat="1" x14ac:dyDescent="0.25">
      <c r="A167" s="144"/>
      <c r="F167" s="393"/>
      <c r="G167" s="261"/>
    </row>
    <row r="168" spans="1:7" s="238" customFormat="1" x14ac:dyDescent="0.25">
      <c r="A168" s="144"/>
      <c r="F168" s="393"/>
      <c r="G168" s="261"/>
    </row>
    <row r="169" spans="1:7" s="238" customFormat="1" x14ac:dyDescent="0.25">
      <c r="A169" s="144"/>
      <c r="F169" s="393"/>
      <c r="G169" s="261"/>
    </row>
    <row r="170" spans="1:7" s="238" customFormat="1" x14ac:dyDescent="0.25">
      <c r="A170" s="144"/>
      <c r="F170" s="393"/>
      <c r="G170" s="261"/>
    </row>
    <row r="171" spans="1:7" s="238" customFormat="1" x14ac:dyDescent="0.25">
      <c r="A171" s="144"/>
      <c r="F171" s="393"/>
      <c r="G171" s="261"/>
    </row>
    <row r="172" spans="1:7" s="238" customFormat="1" x14ac:dyDescent="0.25">
      <c r="A172" s="144"/>
      <c r="F172" s="393"/>
      <c r="G172" s="261"/>
    </row>
    <row r="173" spans="1:7" s="238" customFormat="1" x14ac:dyDescent="0.25">
      <c r="A173" s="144"/>
      <c r="F173" s="393"/>
      <c r="G173" s="261"/>
    </row>
    <row r="174" spans="1:7" s="238" customFormat="1" x14ac:dyDescent="0.25">
      <c r="A174" s="144"/>
      <c r="F174" s="393"/>
      <c r="G174" s="261"/>
    </row>
    <row r="175" spans="1:7" s="238" customFormat="1" x14ac:dyDescent="0.25">
      <c r="A175" s="144"/>
      <c r="F175" s="393"/>
      <c r="G175" s="261"/>
    </row>
    <row r="176" spans="1:7" s="238" customFormat="1" x14ac:dyDescent="0.25">
      <c r="A176" s="144"/>
      <c r="F176" s="393"/>
      <c r="G176" s="261"/>
    </row>
    <row r="177" spans="1:7" s="238" customFormat="1" x14ac:dyDescent="0.25">
      <c r="A177" s="144"/>
      <c r="F177" s="393"/>
      <c r="G177" s="261"/>
    </row>
    <row r="178" spans="1:7" s="238" customFormat="1" x14ac:dyDescent="0.25">
      <c r="A178" s="144"/>
      <c r="F178" s="393"/>
      <c r="G178" s="261"/>
    </row>
    <row r="179" spans="1:7" s="238" customFormat="1" x14ac:dyDescent="0.25">
      <c r="A179" s="144"/>
      <c r="F179" s="393"/>
      <c r="G179" s="261"/>
    </row>
    <row r="180" spans="1:7" s="238" customFormat="1" x14ac:dyDescent="0.25">
      <c r="A180" s="144"/>
      <c r="F180" s="393"/>
      <c r="G180" s="261"/>
    </row>
    <row r="181" spans="1:7" s="238" customFormat="1" x14ac:dyDescent="0.25">
      <c r="A181" s="144"/>
      <c r="F181" s="393"/>
      <c r="G181" s="261"/>
    </row>
    <row r="182" spans="1:7" s="238" customFormat="1" x14ac:dyDescent="0.25">
      <c r="A182" s="144"/>
      <c r="F182" s="393"/>
      <c r="G182" s="261"/>
    </row>
    <row r="183" spans="1:7" s="238" customFormat="1" x14ac:dyDescent="0.25">
      <c r="A183" s="144"/>
      <c r="F183" s="393"/>
      <c r="G183" s="261"/>
    </row>
    <row r="184" spans="1:7" s="238" customFormat="1" x14ac:dyDescent="0.25">
      <c r="A184" s="144"/>
      <c r="F184" s="393"/>
      <c r="G184" s="261"/>
    </row>
    <row r="185" spans="1:7" s="238" customFormat="1" x14ac:dyDescent="0.25">
      <c r="A185" s="144"/>
      <c r="F185" s="393"/>
      <c r="G185" s="261"/>
    </row>
    <row r="186" spans="1:7" s="238" customFormat="1" x14ac:dyDescent="0.25">
      <c r="A186" s="144"/>
      <c r="F186" s="393"/>
      <c r="G186" s="261"/>
    </row>
    <row r="187" spans="1:7" s="238" customFormat="1" x14ac:dyDescent="0.25">
      <c r="A187" s="144"/>
      <c r="F187" s="393"/>
      <c r="G187" s="261"/>
    </row>
    <row r="188" spans="1:7" s="238" customFormat="1" x14ac:dyDescent="0.25">
      <c r="A188" s="144"/>
      <c r="F188" s="393"/>
      <c r="G188" s="261"/>
    </row>
    <row r="189" spans="1:7" s="238" customFormat="1" x14ac:dyDescent="0.25">
      <c r="A189" s="144"/>
      <c r="F189" s="393"/>
      <c r="G189" s="261"/>
    </row>
    <row r="190" spans="1:7" s="238" customFormat="1" x14ac:dyDescent="0.25">
      <c r="A190" s="144"/>
      <c r="F190" s="393"/>
      <c r="G190" s="261"/>
    </row>
    <row r="191" spans="1:7" s="238" customFormat="1" x14ac:dyDescent="0.25">
      <c r="A191" s="144"/>
      <c r="F191" s="393"/>
      <c r="G191" s="261"/>
    </row>
    <row r="192" spans="1:7" s="238" customFormat="1" x14ac:dyDescent="0.25">
      <c r="A192" s="144"/>
      <c r="F192" s="393"/>
      <c r="G192" s="261"/>
    </row>
    <row r="193" spans="1:7" s="238" customFormat="1" x14ac:dyDescent="0.25">
      <c r="A193" s="144"/>
      <c r="F193" s="393"/>
      <c r="G193" s="261"/>
    </row>
    <row r="194" spans="1:7" s="238" customFormat="1" x14ac:dyDescent="0.25">
      <c r="A194" s="144"/>
      <c r="F194" s="393"/>
      <c r="G194" s="261"/>
    </row>
    <row r="195" spans="1:7" s="238" customFormat="1" x14ac:dyDescent="0.25">
      <c r="A195" s="144"/>
      <c r="F195" s="393"/>
      <c r="G195" s="261"/>
    </row>
    <row r="196" spans="1:7" s="238" customFormat="1" x14ac:dyDescent="0.25">
      <c r="A196" s="144"/>
      <c r="F196" s="393"/>
      <c r="G196" s="261"/>
    </row>
    <row r="197" spans="1:7" s="238" customFormat="1" x14ac:dyDescent="0.25">
      <c r="A197" s="144"/>
      <c r="F197" s="393"/>
      <c r="G197" s="261"/>
    </row>
    <row r="198" spans="1:7" s="238" customFormat="1" x14ac:dyDescent="0.25">
      <c r="A198" s="144"/>
      <c r="F198" s="393"/>
      <c r="G198" s="261"/>
    </row>
    <row r="199" spans="1:7" s="238" customFormat="1" x14ac:dyDescent="0.25">
      <c r="A199" s="144"/>
      <c r="F199" s="393"/>
      <c r="G199" s="261"/>
    </row>
    <row r="200" spans="1:7" s="238" customFormat="1" x14ac:dyDescent="0.25">
      <c r="A200" s="144"/>
      <c r="F200" s="393"/>
      <c r="G200" s="261"/>
    </row>
    <row r="201" spans="1:7" s="238" customFormat="1" x14ac:dyDescent="0.25">
      <c r="A201" s="144"/>
      <c r="F201" s="393"/>
      <c r="G201" s="261"/>
    </row>
    <row r="202" spans="1:7" s="238" customFormat="1" x14ac:dyDescent="0.25">
      <c r="A202" s="144"/>
      <c r="F202" s="393"/>
      <c r="G202" s="261"/>
    </row>
    <row r="203" spans="1:7" s="238" customFormat="1" x14ac:dyDescent="0.25">
      <c r="A203" s="144"/>
      <c r="F203" s="393"/>
      <c r="G203" s="261"/>
    </row>
    <row r="204" spans="1:7" s="238" customFormat="1" x14ac:dyDescent="0.25">
      <c r="A204" s="144"/>
      <c r="F204" s="393"/>
      <c r="G204" s="261"/>
    </row>
    <row r="205" spans="1:7" s="238" customFormat="1" x14ac:dyDescent="0.25">
      <c r="A205" s="144"/>
      <c r="F205" s="393"/>
    </row>
    <row r="206" spans="1:7" s="238" customFormat="1" x14ac:dyDescent="0.25">
      <c r="A206" s="144"/>
      <c r="F206" s="393"/>
    </row>
    <row r="207" spans="1:7" s="238" customFormat="1" x14ac:dyDescent="0.25">
      <c r="A207" s="144"/>
      <c r="F207" s="393"/>
    </row>
    <row r="208" spans="1:7" s="238" customFormat="1" x14ac:dyDescent="0.25">
      <c r="A208" s="144"/>
      <c r="F208" s="393"/>
    </row>
    <row r="209" spans="1:6" s="238" customFormat="1" x14ac:dyDescent="0.25">
      <c r="A209" s="144"/>
      <c r="F209" s="393"/>
    </row>
    <row r="210" spans="1:6" s="238" customFormat="1" x14ac:dyDescent="0.25">
      <c r="A210" s="144"/>
      <c r="F210" s="393"/>
    </row>
    <row r="211" spans="1:6" s="238" customFormat="1" x14ac:dyDescent="0.25">
      <c r="A211" s="144"/>
      <c r="F211" s="393"/>
    </row>
    <row r="212" spans="1:6" s="238" customFormat="1" x14ac:dyDescent="0.25">
      <c r="A212" s="144"/>
      <c r="F212" s="393"/>
    </row>
    <row r="213" spans="1:6" s="238" customFormat="1" x14ac:dyDescent="0.25">
      <c r="A213" s="144"/>
      <c r="F213" s="393"/>
    </row>
    <row r="214" spans="1:6" s="238" customFormat="1" x14ac:dyDescent="0.25">
      <c r="A214" s="144"/>
      <c r="F214" s="393"/>
    </row>
    <row r="215" spans="1:6" s="238" customFormat="1" x14ac:dyDescent="0.25">
      <c r="A215" s="144"/>
      <c r="F215" s="393"/>
    </row>
    <row r="216" spans="1:6" s="238" customFormat="1" x14ac:dyDescent="0.25">
      <c r="A216" s="144"/>
      <c r="F216" s="393"/>
    </row>
    <row r="217" spans="1:6" s="238" customFormat="1" x14ac:dyDescent="0.25">
      <c r="A217" s="144"/>
      <c r="F217" s="393"/>
    </row>
    <row r="218" spans="1:6" s="238" customFormat="1" x14ac:dyDescent="0.25">
      <c r="A218" s="144"/>
      <c r="F218" s="393"/>
    </row>
    <row r="219" spans="1:6" s="238" customFormat="1" x14ac:dyDescent="0.25">
      <c r="A219" s="144"/>
      <c r="F219" s="393"/>
    </row>
    <row r="220" spans="1:6" s="238" customFormat="1" x14ac:dyDescent="0.25">
      <c r="A220" s="144"/>
      <c r="F220" s="393"/>
    </row>
    <row r="221" spans="1:6" s="238" customFormat="1" x14ac:dyDescent="0.25">
      <c r="A221" s="144"/>
    </row>
    <row r="222" spans="1:6" s="238" customFormat="1" x14ac:dyDescent="0.25">
      <c r="A222" s="144"/>
    </row>
    <row r="223" spans="1:6" s="238" customFormat="1" x14ac:dyDescent="0.25">
      <c r="A223" s="144"/>
    </row>
    <row r="224" spans="1:6" s="238" customFormat="1" x14ac:dyDescent="0.25">
      <c r="A224" s="144"/>
    </row>
    <row r="225" spans="1:1" s="238" customFormat="1" x14ac:dyDescent="0.25">
      <c r="A225" s="144"/>
    </row>
    <row r="226" spans="1:1" s="238" customFormat="1" x14ac:dyDescent="0.25">
      <c r="A226" s="144"/>
    </row>
    <row r="227" spans="1:1" s="238" customFormat="1" x14ac:dyDescent="0.25">
      <c r="A227" s="144"/>
    </row>
    <row r="228" spans="1:1" s="238" customFormat="1" x14ac:dyDescent="0.25">
      <c r="A228" s="141"/>
    </row>
    <row r="229" spans="1:1" s="238" customFormat="1" x14ac:dyDescent="0.25">
      <c r="A229" s="141"/>
    </row>
    <row r="230" spans="1:1" s="238" customFormat="1" x14ac:dyDescent="0.25">
      <c r="A230" s="141"/>
    </row>
    <row r="231" spans="1:1" s="238" customFormat="1" x14ac:dyDescent="0.25">
      <c r="A231" s="141"/>
    </row>
    <row r="232" spans="1:1" s="238" customFormat="1" x14ac:dyDescent="0.25">
      <c r="A232" s="141"/>
    </row>
    <row r="233" spans="1:1" s="238" customFormat="1" x14ac:dyDescent="0.25">
      <c r="A233" s="141"/>
    </row>
    <row r="234" spans="1:1" s="238" customFormat="1" x14ac:dyDescent="0.25">
      <c r="A234" s="141"/>
    </row>
    <row r="235" spans="1:1" s="238" customFormat="1" x14ac:dyDescent="0.25">
      <c r="A235" s="141"/>
    </row>
    <row r="236" spans="1:1" s="238" customFormat="1" x14ac:dyDescent="0.25">
      <c r="A236" s="141"/>
    </row>
    <row r="237" spans="1:1" s="238" customFormat="1" x14ac:dyDescent="0.25">
      <c r="A237" s="141"/>
    </row>
    <row r="238" spans="1:1" s="238" customFormat="1" x14ac:dyDescent="0.25">
      <c r="A238" s="141"/>
    </row>
    <row r="239" spans="1:1" s="238" customFormat="1" x14ac:dyDescent="0.25">
      <c r="A239" s="141"/>
    </row>
    <row r="240" spans="1:1" s="238" customFormat="1" x14ac:dyDescent="0.25">
      <c r="A240" s="141"/>
    </row>
    <row r="241" spans="1:1" s="238" customFormat="1" x14ac:dyDescent="0.25">
      <c r="A241" s="141"/>
    </row>
    <row r="242" spans="1:1" s="238" customFormat="1" x14ac:dyDescent="0.25">
      <c r="A242" s="141"/>
    </row>
    <row r="243" spans="1:1" s="238" customFormat="1" x14ac:dyDescent="0.25">
      <c r="A243" s="141"/>
    </row>
    <row r="244" spans="1:1" s="238" customFormat="1" x14ac:dyDescent="0.25">
      <c r="A244" s="141"/>
    </row>
    <row r="245" spans="1:1" s="238" customFormat="1" x14ac:dyDescent="0.25">
      <c r="A245" s="141"/>
    </row>
    <row r="246" spans="1:1" s="238" customFormat="1" x14ac:dyDescent="0.25">
      <c r="A246" s="141"/>
    </row>
    <row r="247" spans="1:1" s="238" customFormat="1" x14ac:dyDescent="0.25">
      <c r="A247" s="141"/>
    </row>
    <row r="248" spans="1:1" s="238" customFormat="1" x14ac:dyDescent="0.25">
      <c r="A248" s="141"/>
    </row>
    <row r="249" spans="1:1" s="238" customFormat="1" x14ac:dyDescent="0.25">
      <c r="A249" s="141"/>
    </row>
    <row r="250" spans="1:1" s="238" customFormat="1" x14ac:dyDescent="0.25">
      <c r="A250" s="141"/>
    </row>
    <row r="251" spans="1:1" s="238" customFormat="1" x14ac:dyDescent="0.25">
      <c r="A251" s="141"/>
    </row>
    <row r="252" spans="1:1" s="238" customFormat="1" x14ac:dyDescent="0.25">
      <c r="A252" s="141"/>
    </row>
    <row r="253" spans="1:1" s="238" customFormat="1" x14ac:dyDescent="0.25">
      <c r="A253" s="141"/>
    </row>
    <row r="254" spans="1:1" s="238" customFormat="1" x14ac:dyDescent="0.25">
      <c r="A254" s="141"/>
    </row>
    <row r="255" spans="1:1" s="238" customFormat="1" x14ac:dyDescent="0.25">
      <c r="A255" s="141"/>
    </row>
    <row r="256" spans="1:1" s="238" customFormat="1" x14ac:dyDescent="0.25">
      <c r="A256" s="141"/>
    </row>
    <row r="257" spans="1:1" s="238" customFormat="1" x14ac:dyDescent="0.25">
      <c r="A257" s="141"/>
    </row>
    <row r="258" spans="1:1" s="238" customFormat="1" x14ac:dyDescent="0.25">
      <c r="A258" s="141"/>
    </row>
    <row r="259" spans="1:1" s="238" customFormat="1" x14ac:dyDescent="0.25">
      <c r="A259" s="141"/>
    </row>
    <row r="260" spans="1:1" s="238" customFormat="1" x14ac:dyDescent="0.25">
      <c r="A260" s="141"/>
    </row>
    <row r="261" spans="1:1" s="238" customFormat="1" x14ac:dyDescent="0.25">
      <c r="A261" s="141"/>
    </row>
    <row r="262" spans="1:1" s="238" customFormat="1" x14ac:dyDescent="0.25">
      <c r="A262" s="141"/>
    </row>
    <row r="263" spans="1:1" s="238" customFormat="1" x14ac:dyDescent="0.25">
      <c r="A263" s="141"/>
    </row>
    <row r="264" spans="1:1" s="238" customFormat="1" x14ac:dyDescent="0.25">
      <c r="A264" s="141"/>
    </row>
    <row r="265" spans="1:1" s="238" customFormat="1" x14ac:dyDescent="0.25">
      <c r="A265" s="141"/>
    </row>
    <row r="266" spans="1:1" s="238" customFormat="1" x14ac:dyDescent="0.25">
      <c r="A266" s="141"/>
    </row>
    <row r="267" spans="1:1" s="238" customFormat="1" x14ac:dyDescent="0.25">
      <c r="A267" s="141"/>
    </row>
    <row r="268" spans="1:1" s="238" customFormat="1" x14ac:dyDescent="0.25">
      <c r="A268" s="141"/>
    </row>
    <row r="269" spans="1:1" s="238" customFormat="1" x14ac:dyDescent="0.25">
      <c r="A269" s="141"/>
    </row>
    <row r="270" spans="1:1" s="238" customFormat="1" x14ac:dyDescent="0.25">
      <c r="A270" s="141"/>
    </row>
    <row r="271" spans="1:1" s="238" customFormat="1" x14ac:dyDescent="0.25">
      <c r="A271" s="141"/>
    </row>
    <row r="272" spans="1:1" s="238" customFormat="1" x14ac:dyDescent="0.25">
      <c r="A272" s="141"/>
    </row>
    <row r="273" spans="1:1" s="238" customFormat="1" x14ac:dyDescent="0.25">
      <c r="A273" s="141"/>
    </row>
    <row r="274" spans="1:1" s="238" customFormat="1" x14ac:dyDescent="0.25">
      <c r="A274" s="141"/>
    </row>
    <row r="275" spans="1:1" s="238" customFormat="1" x14ac:dyDescent="0.25">
      <c r="A275" s="141"/>
    </row>
    <row r="276" spans="1:1" s="238" customFormat="1" x14ac:dyDescent="0.25">
      <c r="A276" s="141"/>
    </row>
    <row r="277" spans="1:1" s="238" customFormat="1" x14ac:dyDescent="0.25">
      <c r="A277" s="141"/>
    </row>
    <row r="278" spans="1:1" s="238" customFormat="1" x14ac:dyDescent="0.25">
      <c r="A278" s="141"/>
    </row>
    <row r="279" spans="1:1" s="238" customFormat="1" x14ac:dyDescent="0.25">
      <c r="A279" s="141"/>
    </row>
    <row r="280" spans="1:1" s="238" customFormat="1" x14ac:dyDescent="0.25">
      <c r="A280" s="141"/>
    </row>
    <row r="281" spans="1:1" s="238" customFormat="1" x14ac:dyDescent="0.25">
      <c r="A281" s="141"/>
    </row>
    <row r="282" spans="1:1" s="238" customFormat="1" x14ac:dyDescent="0.25">
      <c r="A282" s="141"/>
    </row>
    <row r="283" spans="1:1" s="238" customFormat="1" x14ac:dyDescent="0.25">
      <c r="A283" s="141"/>
    </row>
    <row r="284" spans="1:1" s="238" customFormat="1" x14ac:dyDescent="0.25">
      <c r="A284" s="141"/>
    </row>
    <row r="285" spans="1:1" s="238" customFormat="1" x14ac:dyDescent="0.25">
      <c r="A285" s="141"/>
    </row>
    <row r="286" spans="1:1" s="238" customFormat="1" x14ac:dyDescent="0.25">
      <c r="A286" s="141"/>
    </row>
    <row r="287" spans="1:1" s="238" customFormat="1" x14ac:dyDescent="0.25">
      <c r="A287" s="141"/>
    </row>
    <row r="288" spans="1:1" s="238" customFormat="1" x14ac:dyDescent="0.25">
      <c r="A288" s="141"/>
    </row>
    <row r="289" spans="1:1" s="238" customFormat="1" x14ac:dyDescent="0.25">
      <c r="A289" s="141"/>
    </row>
    <row r="290" spans="1:1" s="238" customFormat="1" x14ac:dyDescent="0.25">
      <c r="A290" s="141"/>
    </row>
    <row r="291" spans="1:1" s="238" customFormat="1" x14ac:dyDescent="0.25">
      <c r="A291" s="141"/>
    </row>
    <row r="292" spans="1:1" s="238" customFormat="1" x14ac:dyDescent="0.25">
      <c r="A292" s="141"/>
    </row>
    <row r="293" spans="1:1" s="238" customFormat="1" x14ac:dyDescent="0.25">
      <c r="A293" s="141"/>
    </row>
    <row r="294" spans="1:1" s="238" customFormat="1" x14ac:dyDescent="0.25">
      <c r="A294" s="141"/>
    </row>
    <row r="295" spans="1:1" s="238" customFormat="1" x14ac:dyDescent="0.25">
      <c r="A295" s="141"/>
    </row>
    <row r="296" spans="1:1" s="238" customFormat="1" x14ac:dyDescent="0.25">
      <c r="A296" s="141"/>
    </row>
    <row r="297" spans="1:1" s="238" customFormat="1" x14ac:dyDescent="0.25">
      <c r="A297" s="141"/>
    </row>
    <row r="298" spans="1:1" s="238" customFormat="1" x14ac:dyDescent="0.25">
      <c r="A298" s="141"/>
    </row>
    <row r="299" spans="1:1" s="238" customFormat="1" x14ac:dyDescent="0.25">
      <c r="A299" s="141"/>
    </row>
    <row r="300" spans="1:1" s="238" customFormat="1" x14ac:dyDescent="0.25">
      <c r="A300" s="141"/>
    </row>
    <row r="301" spans="1:1" s="238" customFormat="1" x14ac:dyDescent="0.25">
      <c r="A301" s="141"/>
    </row>
    <row r="302" spans="1:1" s="238" customFormat="1" x14ac:dyDescent="0.25">
      <c r="A302" s="141"/>
    </row>
    <row r="303" spans="1:1" s="238" customFormat="1" x14ac:dyDescent="0.25">
      <c r="A303" s="141"/>
    </row>
    <row r="304" spans="1:1" s="238" customFormat="1" x14ac:dyDescent="0.25">
      <c r="A304" s="141"/>
    </row>
    <row r="305" spans="1:1" s="238" customFormat="1" x14ac:dyDescent="0.25">
      <c r="A305" s="141"/>
    </row>
    <row r="306" spans="1:1" s="238" customFormat="1" x14ac:dyDescent="0.25">
      <c r="A306" s="141"/>
    </row>
    <row r="307" spans="1:1" s="238" customFormat="1" x14ac:dyDescent="0.25">
      <c r="A307" s="141"/>
    </row>
    <row r="308" spans="1:1" s="238" customFormat="1" x14ac:dyDescent="0.25">
      <c r="A308" s="141"/>
    </row>
    <row r="309" spans="1:1" s="238" customFormat="1" x14ac:dyDescent="0.25">
      <c r="A309" s="141"/>
    </row>
    <row r="310" spans="1:1" s="238" customFormat="1" x14ac:dyDescent="0.25">
      <c r="A310" s="141"/>
    </row>
    <row r="311" spans="1:1" s="238" customFormat="1" x14ac:dyDescent="0.25">
      <c r="A311" s="141"/>
    </row>
    <row r="312" spans="1:1" s="238" customFormat="1" x14ac:dyDescent="0.25">
      <c r="A312" s="141"/>
    </row>
    <row r="313" spans="1:1" s="238" customFormat="1" x14ac:dyDescent="0.25">
      <c r="A313" s="141"/>
    </row>
    <row r="314" spans="1:1" s="238" customFormat="1" x14ac:dyDescent="0.25">
      <c r="A314" s="141"/>
    </row>
    <row r="315" spans="1:1" s="238" customFormat="1" x14ac:dyDescent="0.25">
      <c r="A315" s="141"/>
    </row>
    <row r="316" spans="1:1" s="238" customFormat="1" x14ac:dyDescent="0.25">
      <c r="A316" s="141"/>
    </row>
    <row r="317" spans="1:1" s="238" customFormat="1" x14ac:dyDescent="0.25">
      <c r="A317" s="141"/>
    </row>
    <row r="318" spans="1:1" s="238" customFormat="1" x14ac:dyDescent="0.25">
      <c r="A318" s="141"/>
    </row>
    <row r="319" spans="1:1" s="238" customFormat="1" x14ac:dyDescent="0.25">
      <c r="A319" s="141"/>
    </row>
    <row r="320" spans="1:1" s="238" customFormat="1" x14ac:dyDescent="0.25">
      <c r="A320" s="141"/>
    </row>
    <row r="321" spans="1:1" s="238" customFormat="1" x14ac:dyDescent="0.25">
      <c r="A321" s="141"/>
    </row>
    <row r="322" spans="1:1" s="238" customFormat="1" x14ac:dyDescent="0.25">
      <c r="A322" s="141"/>
    </row>
    <row r="323" spans="1:1" s="238" customFormat="1" x14ac:dyDescent="0.25">
      <c r="A323" s="141"/>
    </row>
    <row r="324" spans="1:1" s="238" customFormat="1" x14ac:dyDescent="0.25">
      <c r="A324" s="141"/>
    </row>
    <row r="325" spans="1:1" s="238" customFormat="1" x14ac:dyDescent="0.25">
      <c r="A325" s="141"/>
    </row>
    <row r="326" spans="1:1" s="238" customFormat="1" x14ac:dyDescent="0.25">
      <c r="A326" s="141"/>
    </row>
    <row r="327" spans="1:1" s="238" customFormat="1" x14ac:dyDescent="0.25">
      <c r="A327" s="141"/>
    </row>
    <row r="328" spans="1:1" s="238" customFormat="1" x14ac:dyDescent="0.25">
      <c r="A328" s="141"/>
    </row>
    <row r="329" spans="1:1" s="238" customFormat="1" x14ac:dyDescent="0.25">
      <c r="A329" s="141"/>
    </row>
    <row r="330" spans="1:1" s="238" customFormat="1" x14ac:dyDescent="0.25">
      <c r="A330" s="141"/>
    </row>
    <row r="331" spans="1:1" s="238" customFormat="1" x14ac:dyDescent="0.25">
      <c r="A331" s="141"/>
    </row>
    <row r="332" spans="1:1" s="238" customFormat="1" x14ac:dyDescent="0.25">
      <c r="A332" s="141"/>
    </row>
    <row r="333" spans="1:1" s="238" customFormat="1" x14ac:dyDescent="0.25">
      <c r="A333" s="141"/>
    </row>
    <row r="334" spans="1:1" s="238" customFormat="1" x14ac:dyDescent="0.25">
      <c r="A334" s="141"/>
    </row>
    <row r="335" spans="1:1" s="238" customFormat="1" x14ac:dyDescent="0.25">
      <c r="A335" s="141"/>
    </row>
    <row r="336" spans="1:1" s="238" customFormat="1" x14ac:dyDescent="0.25">
      <c r="A336" s="141"/>
    </row>
    <row r="337" spans="1:1" s="238" customFormat="1" x14ac:dyDescent="0.25">
      <c r="A337" s="141"/>
    </row>
    <row r="338" spans="1:1" s="238" customFormat="1" x14ac:dyDescent="0.25">
      <c r="A338" s="141"/>
    </row>
    <row r="339" spans="1:1" s="238" customFormat="1" x14ac:dyDescent="0.25">
      <c r="A339" s="141"/>
    </row>
    <row r="340" spans="1:1" s="238" customFormat="1" x14ac:dyDescent="0.25">
      <c r="A340" s="141"/>
    </row>
    <row r="341" spans="1:1" s="238" customFormat="1" x14ac:dyDescent="0.25">
      <c r="A341" s="141"/>
    </row>
    <row r="342" spans="1:1" s="238" customFormat="1" x14ac:dyDescent="0.25">
      <c r="A342" s="141"/>
    </row>
    <row r="343" spans="1:1" s="238" customFormat="1" x14ac:dyDescent="0.25">
      <c r="A343" s="141"/>
    </row>
    <row r="344" spans="1:1" s="238" customFormat="1" x14ac:dyDescent="0.25">
      <c r="A344" s="141"/>
    </row>
    <row r="345" spans="1:1" s="238" customFormat="1" x14ac:dyDescent="0.25">
      <c r="A345" s="141"/>
    </row>
    <row r="346" spans="1:1" s="238" customFormat="1" x14ac:dyDescent="0.25">
      <c r="A346" s="141"/>
    </row>
    <row r="347" spans="1:1" s="238" customFormat="1" x14ac:dyDescent="0.25">
      <c r="A347" s="141"/>
    </row>
    <row r="348" spans="1:1" s="238" customFormat="1" x14ac:dyDescent="0.25">
      <c r="A348" s="141"/>
    </row>
    <row r="349" spans="1:1" s="238" customFormat="1" x14ac:dyDescent="0.25">
      <c r="A349" s="141"/>
    </row>
    <row r="350" spans="1:1" s="238" customFormat="1" x14ac:dyDescent="0.25">
      <c r="A350" s="141"/>
    </row>
    <row r="351" spans="1:1" s="238" customFormat="1" x14ac:dyDescent="0.25">
      <c r="A351" s="141"/>
    </row>
    <row r="352" spans="1:1" s="238" customFormat="1" x14ac:dyDescent="0.25">
      <c r="A352" s="141"/>
    </row>
    <row r="353" spans="1:6" s="238" customFormat="1" x14ac:dyDescent="0.25">
      <c r="A353" s="141"/>
    </row>
    <row r="354" spans="1:6" s="238" customFormat="1" x14ac:dyDescent="0.25">
      <c r="A354" s="141"/>
    </row>
    <row r="355" spans="1:6" s="238" customFormat="1" x14ac:dyDescent="0.25">
      <c r="A355" s="141"/>
    </row>
    <row r="356" spans="1:6" s="238" customFormat="1" x14ac:dyDescent="0.25">
      <c r="A356" s="141"/>
    </row>
    <row r="357" spans="1:6" s="238" customFormat="1" x14ac:dyDescent="0.25">
      <c r="A357" s="141"/>
    </row>
    <row r="358" spans="1:6" s="238" customFormat="1" x14ac:dyDescent="0.25">
      <c r="A358" s="141"/>
    </row>
    <row r="359" spans="1:6" s="238" customFormat="1" x14ac:dyDescent="0.25">
      <c r="A359" s="141"/>
    </row>
    <row r="360" spans="1:6" s="238" customFormat="1" x14ac:dyDescent="0.25">
      <c r="A360" s="141"/>
    </row>
    <row r="361" spans="1:6" s="238" customFormat="1" x14ac:dyDescent="0.25">
      <c r="A361" s="141"/>
    </row>
    <row r="362" spans="1:6" s="238" customFormat="1" x14ac:dyDescent="0.25">
      <c r="A362" s="141"/>
    </row>
    <row r="363" spans="1:6" s="238" customFormat="1" x14ac:dyDescent="0.25">
      <c r="A363" s="141"/>
    </row>
    <row r="364" spans="1:6" x14ac:dyDescent="0.25">
      <c r="C364" s="238"/>
      <c r="D364" s="238"/>
      <c r="E364" s="238"/>
      <c r="F364" s="238"/>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8" sqref="W8"/>
    </sheetView>
  </sheetViews>
  <sheetFormatPr baseColWidth="10" defaultRowHeight="15" x14ac:dyDescent="0.25"/>
  <cols>
    <col min="1" max="1" width="20.7109375" style="142" customWidth="1"/>
    <col min="2" max="2" width="11.85546875" style="142"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107.4257812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308" t="s">
        <v>356</v>
      </c>
      <c r="B1"/>
      <c r="W1" s="502" t="s">
        <v>6528</v>
      </c>
    </row>
    <row r="2" spans="1:31" ht="15" customHeight="1" x14ac:dyDescent="0.25">
      <c r="A2" s="1308"/>
      <c r="B2"/>
      <c r="C2" t="s">
        <v>1473</v>
      </c>
      <c r="Q2" s="381" t="s">
        <v>6862</v>
      </c>
      <c r="S2" s="381" t="s">
        <v>3319</v>
      </c>
      <c r="U2" s="381" t="s">
        <v>3325</v>
      </c>
      <c r="W2" s="531" t="s">
        <v>10463</v>
      </c>
    </row>
    <row r="3" spans="1:31" x14ac:dyDescent="0.25">
      <c r="A3" s="144"/>
      <c r="B3"/>
      <c r="C3" t="s">
        <v>1110</v>
      </c>
      <c r="Q3" s="246" t="s">
        <v>6861</v>
      </c>
      <c r="S3" s="382">
        <f ca="1">TODAY()</f>
        <v>46265</v>
      </c>
      <c r="U3" s="383" t="s">
        <v>5440</v>
      </c>
      <c r="W3" s="458"/>
      <c r="AA3" t="s">
        <v>7350</v>
      </c>
      <c r="AD3" s="381" t="s">
        <v>8931</v>
      </c>
      <c r="AE3" s="381"/>
    </row>
    <row r="4" spans="1:31" x14ac:dyDescent="0.25">
      <c r="A4" s="144"/>
      <c r="B4"/>
      <c r="C4" t="s">
        <v>1474</v>
      </c>
      <c r="Q4" s="492" t="s">
        <v>6857</v>
      </c>
      <c r="S4" s="382">
        <f ca="1">TODAY()-1</f>
        <v>46264</v>
      </c>
      <c r="U4" s="383" t="s">
        <v>911</v>
      </c>
      <c r="W4" s="440"/>
      <c r="AA4" s="653" t="s">
        <v>124</v>
      </c>
      <c r="AB4" s="653" t="s">
        <v>7349</v>
      </c>
      <c r="AD4" t="s">
        <v>8739</v>
      </c>
      <c r="AE4" s="654"/>
    </row>
    <row r="5" spans="1:31" x14ac:dyDescent="0.25">
      <c r="A5" s="144"/>
      <c r="B5"/>
      <c r="Q5" s="492" t="s">
        <v>6858</v>
      </c>
      <c r="S5" s="382">
        <f ca="1">TODAY()-2</f>
        <v>46263</v>
      </c>
      <c r="U5" s="383" t="s">
        <v>1365</v>
      </c>
      <c r="W5" s="440"/>
      <c r="AA5" s="654">
        <v>45964</v>
      </c>
      <c r="AD5" t="s">
        <v>8930</v>
      </c>
      <c r="AE5" s="654"/>
    </row>
    <row r="6" spans="1:31" x14ac:dyDescent="0.25">
      <c r="A6" s="144"/>
      <c r="B6"/>
      <c r="C6" t="s">
        <v>1475</v>
      </c>
      <c r="D6" t="s">
        <v>1477</v>
      </c>
      <c r="E6" t="s">
        <v>1478</v>
      </c>
      <c r="F6" t="s">
        <v>1479</v>
      </c>
      <c r="G6" t="s">
        <v>1480</v>
      </c>
      <c r="H6" t="s">
        <v>1481</v>
      </c>
      <c r="I6" t="s">
        <v>1482</v>
      </c>
      <c r="J6" t="s">
        <v>1483</v>
      </c>
      <c r="K6" t="s">
        <v>1484</v>
      </c>
      <c r="L6" t="s">
        <v>6491</v>
      </c>
      <c r="M6" t="s">
        <v>1485</v>
      </c>
      <c r="N6" t="s">
        <v>1544</v>
      </c>
      <c r="O6" t="s">
        <v>1486</v>
      </c>
      <c r="Q6" s="492" t="s">
        <v>6859</v>
      </c>
      <c r="S6" s="382">
        <f ca="1">TODAY()-3</f>
        <v>46262</v>
      </c>
      <c r="U6" s="383" t="s">
        <v>3324</v>
      </c>
      <c r="W6" s="272"/>
      <c r="AA6" s="654">
        <v>45978</v>
      </c>
      <c r="AE6" s="654"/>
    </row>
    <row r="7" spans="1:31" x14ac:dyDescent="0.25">
      <c r="A7" s="144"/>
      <c r="B7"/>
      <c r="C7" t="s">
        <v>1487</v>
      </c>
      <c r="D7" s="208">
        <v>193000</v>
      </c>
      <c r="E7" s="208">
        <v>216000</v>
      </c>
      <c r="F7" s="208">
        <v>193000</v>
      </c>
      <c r="G7" s="208">
        <v>232000</v>
      </c>
      <c r="H7" s="208">
        <v>206000</v>
      </c>
      <c r="I7" s="208">
        <v>106000</v>
      </c>
      <c r="J7" s="208">
        <v>83000</v>
      </c>
      <c r="K7" s="208">
        <v>275000</v>
      </c>
      <c r="L7" s="208">
        <v>143000</v>
      </c>
      <c r="M7" s="208">
        <v>235000</v>
      </c>
      <c r="N7" s="208">
        <v>73000</v>
      </c>
      <c r="O7" s="208">
        <v>73000</v>
      </c>
      <c r="Q7" s="492" t="s">
        <v>6077</v>
      </c>
      <c r="S7" s="382">
        <f ca="1">TODAY()-4</f>
        <v>46261</v>
      </c>
      <c r="U7" s="383" t="s">
        <v>3244</v>
      </c>
      <c r="W7" s="272"/>
      <c r="AA7" s="654">
        <v>45999</v>
      </c>
      <c r="AE7" s="654"/>
    </row>
    <row r="8" spans="1:31" x14ac:dyDescent="0.25">
      <c r="A8" s="144"/>
      <c r="B8"/>
      <c r="C8" t="s">
        <v>1488</v>
      </c>
      <c r="D8" s="208">
        <v>123000</v>
      </c>
      <c r="E8" s="208">
        <v>70000</v>
      </c>
      <c r="F8" s="208">
        <v>123000</v>
      </c>
      <c r="G8" s="208">
        <v>63000</v>
      </c>
      <c r="H8" s="208">
        <v>126000</v>
      </c>
      <c r="I8" s="208">
        <v>126000</v>
      </c>
      <c r="J8" s="208">
        <v>233000</v>
      </c>
      <c r="K8" s="208">
        <v>426000</v>
      </c>
      <c r="L8" s="208">
        <v>120000</v>
      </c>
      <c r="M8" s="208">
        <v>67000</v>
      </c>
      <c r="N8" s="208">
        <v>67000</v>
      </c>
      <c r="O8" s="208">
        <v>63000</v>
      </c>
      <c r="Q8" s="492" t="s">
        <v>6860</v>
      </c>
      <c r="S8" s="382">
        <f ca="1">TODAY()-5</f>
        <v>46260</v>
      </c>
      <c r="U8" s="383" t="s">
        <v>3320</v>
      </c>
      <c r="W8" s="272"/>
      <c r="AA8" s="654">
        <v>46016</v>
      </c>
      <c r="AE8" s="654"/>
    </row>
    <row r="9" spans="1:31" x14ac:dyDescent="0.25">
      <c r="A9" s="144"/>
      <c r="B9"/>
      <c r="C9" t="s">
        <v>1489</v>
      </c>
      <c r="D9" s="208">
        <v>192000</v>
      </c>
      <c r="E9" s="208">
        <v>154000</v>
      </c>
      <c r="F9" s="208">
        <v>188000</v>
      </c>
      <c r="G9" s="208">
        <v>175000</v>
      </c>
      <c r="H9" s="208">
        <v>191000</v>
      </c>
      <c r="I9" s="208">
        <v>101000</v>
      </c>
      <c r="J9" s="208">
        <v>229000</v>
      </c>
      <c r="K9" s="208">
        <v>226000</v>
      </c>
      <c r="L9" s="208">
        <v>148000</v>
      </c>
      <c r="M9" s="208">
        <v>114000</v>
      </c>
      <c r="N9" s="208">
        <v>77000</v>
      </c>
      <c r="O9" s="208">
        <v>73000</v>
      </c>
      <c r="Q9" s="492" t="s">
        <v>6856</v>
      </c>
      <c r="S9" s="382">
        <f ca="1">TODAY()-6</f>
        <v>46259</v>
      </c>
      <c r="U9" s="383" t="s">
        <v>1281</v>
      </c>
      <c r="W9" s="272"/>
      <c r="AA9" s="654">
        <v>46023</v>
      </c>
      <c r="AE9" s="654"/>
    </row>
    <row r="10" spans="1:31" x14ac:dyDescent="0.25">
      <c r="A10" s="144"/>
      <c r="B10"/>
      <c r="C10" t="s">
        <v>1490</v>
      </c>
      <c r="D10" s="208">
        <v>189000</v>
      </c>
      <c r="E10" s="208">
        <v>196000</v>
      </c>
      <c r="F10" s="208">
        <v>189000</v>
      </c>
      <c r="G10" s="208">
        <v>63000</v>
      </c>
      <c r="H10" s="208">
        <v>191000</v>
      </c>
      <c r="I10" s="208">
        <v>100000</v>
      </c>
      <c r="J10" s="208">
        <v>175000</v>
      </c>
      <c r="K10" s="208">
        <v>212000</v>
      </c>
      <c r="L10" s="208">
        <v>138000</v>
      </c>
      <c r="M10" s="208">
        <v>177000</v>
      </c>
      <c r="N10" s="208">
        <v>72000</v>
      </c>
      <c r="O10" s="208">
        <v>68000</v>
      </c>
      <c r="Q10" s="492" t="s">
        <v>7012</v>
      </c>
      <c r="S10" s="382">
        <f ca="1">TODAY()-7</f>
        <v>46258</v>
      </c>
      <c r="U10" s="383" t="s">
        <v>3321</v>
      </c>
      <c r="W10" s="272"/>
      <c r="AA10" s="654">
        <v>46034</v>
      </c>
      <c r="AE10" s="654"/>
    </row>
    <row r="11" spans="1:31" x14ac:dyDescent="0.25">
      <c r="A11" s="144"/>
      <c r="B11"/>
      <c r="C11" t="s">
        <v>1491</v>
      </c>
      <c r="D11" s="208">
        <v>156000</v>
      </c>
      <c r="E11" s="208">
        <v>109000</v>
      </c>
      <c r="F11" s="208">
        <v>156000</v>
      </c>
      <c r="G11" s="208">
        <v>209000</v>
      </c>
      <c r="H11" s="208">
        <v>180000</v>
      </c>
      <c r="I11" s="208">
        <v>97000</v>
      </c>
      <c r="J11" s="208">
        <v>157000</v>
      </c>
      <c r="K11" s="208">
        <v>262000</v>
      </c>
      <c r="L11" s="208">
        <v>163000</v>
      </c>
      <c r="M11" s="208">
        <v>197000</v>
      </c>
      <c r="N11" s="208">
        <v>195000</v>
      </c>
      <c r="O11" s="208">
        <v>65000</v>
      </c>
      <c r="Q11" s="492" t="s">
        <v>7055</v>
      </c>
      <c r="S11" s="382">
        <f ca="1">TODAY()-6</f>
        <v>46259</v>
      </c>
      <c r="U11" s="383" t="s">
        <v>3322</v>
      </c>
      <c r="W11" s="272"/>
      <c r="AA11" s="654">
        <v>46104</v>
      </c>
      <c r="AE11" s="654"/>
    </row>
    <row r="12" spans="1:31" x14ac:dyDescent="0.25">
      <c r="A12" s="144"/>
      <c r="B12"/>
      <c r="C12" t="s">
        <v>1492</v>
      </c>
      <c r="D12" s="208">
        <v>140000</v>
      </c>
      <c r="E12" s="208">
        <v>214000</v>
      </c>
      <c r="F12" s="208">
        <v>140000</v>
      </c>
      <c r="G12" s="208">
        <v>285000</v>
      </c>
      <c r="H12" s="208">
        <v>164000</v>
      </c>
      <c r="I12" s="208">
        <v>110000</v>
      </c>
      <c r="J12" s="208">
        <v>161000</v>
      </c>
      <c r="K12" s="208">
        <v>278000</v>
      </c>
      <c r="L12" s="208">
        <v>140000</v>
      </c>
      <c r="M12" s="208">
        <v>169000</v>
      </c>
      <c r="N12" s="208">
        <v>202000</v>
      </c>
      <c r="O12" s="208">
        <v>83000</v>
      </c>
      <c r="Q12" s="492" t="s">
        <v>7056</v>
      </c>
      <c r="S12" s="382">
        <f ca="1">TODAY()-7</f>
        <v>46258</v>
      </c>
      <c r="U12" s="290" t="s">
        <v>3284</v>
      </c>
      <c r="W12" s="272"/>
      <c r="AA12" s="654">
        <v>46114</v>
      </c>
      <c r="AE12" s="654"/>
    </row>
    <row r="13" spans="1:31" x14ac:dyDescent="0.25">
      <c r="A13" s="144"/>
      <c r="B13"/>
      <c r="C13" t="s">
        <v>2516</v>
      </c>
      <c r="D13" s="208">
        <v>242000</v>
      </c>
      <c r="E13" s="208"/>
      <c r="F13" s="208"/>
      <c r="G13" s="208"/>
      <c r="H13" s="208"/>
      <c r="I13" s="208"/>
      <c r="J13" s="208"/>
      <c r="K13" s="208"/>
      <c r="L13" s="208"/>
      <c r="M13" s="208"/>
      <c r="N13" s="208"/>
      <c r="O13" s="208"/>
      <c r="S13" s="382">
        <f ca="1">TODAY()-8</f>
        <v>46257</v>
      </c>
      <c r="U13" s="290" t="s">
        <v>1614</v>
      </c>
      <c r="W13" s="272"/>
      <c r="AA13" s="654">
        <v>46115</v>
      </c>
      <c r="AE13" s="654"/>
    </row>
    <row r="14" spans="1:31" x14ac:dyDescent="0.25">
      <c r="A14" s="144"/>
      <c r="B14"/>
      <c r="C14" t="s">
        <v>1493</v>
      </c>
      <c r="D14" s="208">
        <v>119000</v>
      </c>
      <c r="E14" s="208">
        <v>119000</v>
      </c>
      <c r="F14" s="208">
        <v>119000</v>
      </c>
      <c r="G14" s="208">
        <v>204000</v>
      </c>
      <c r="H14" s="208">
        <v>106000</v>
      </c>
      <c r="I14" s="208">
        <v>106000</v>
      </c>
      <c r="J14" s="208">
        <v>140000</v>
      </c>
      <c r="K14" s="208">
        <v>135000</v>
      </c>
      <c r="L14" s="208">
        <v>100000</v>
      </c>
      <c r="M14" s="208">
        <v>176000</v>
      </c>
      <c r="N14" s="208"/>
      <c r="O14" s="208"/>
      <c r="S14" s="382">
        <f ca="1">TODAY()-9</f>
        <v>46256</v>
      </c>
      <c r="U14" s="290" t="s">
        <v>3323</v>
      </c>
      <c r="W14" s="272"/>
      <c r="AA14" s="654">
        <v>46143</v>
      </c>
      <c r="AE14" s="654"/>
    </row>
    <row r="15" spans="1:31" x14ac:dyDescent="0.25">
      <c r="A15" s="144"/>
      <c r="B15"/>
      <c r="C15" t="s">
        <v>1494</v>
      </c>
      <c r="D15" s="208">
        <v>180000</v>
      </c>
      <c r="E15" s="208">
        <v>95000</v>
      </c>
      <c r="F15" s="208">
        <v>180000</v>
      </c>
      <c r="G15" s="208">
        <v>174000</v>
      </c>
      <c r="H15" s="208">
        <v>198000</v>
      </c>
      <c r="I15" s="208">
        <v>200000</v>
      </c>
      <c r="J15" s="208">
        <v>200000</v>
      </c>
      <c r="K15" s="208">
        <v>136000</v>
      </c>
      <c r="L15" s="208">
        <v>158000</v>
      </c>
      <c r="M15" s="208">
        <v>174000</v>
      </c>
      <c r="N15" s="208">
        <v>76000</v>
      </c>
      <c r="O15" s="208">
        <v>76000</v>
      </c>
      <c r="S15" s="382">
        <f ca="1">TODAY()-10</f>
        <v>46255</v>
      </c>
      <c r="U15" s="290" t="s">
        <v>1431</v>
      </c>
      <c r="AA15" s="654">
        <v>46160</v>
      </c>
      <c r="AE15" s="654"/>
    </row>
    <row r="16" spans="1:31" x14ac:dyDescent="0.25">
      <c r="A16" s="144"/>
      <c r="B16"/>
      <c r="C16" t="s">
        <v>1495</v>
      </c>
      <c r="D16" s="208">
        <v>150000</v>
      </c>
      <c r="E16" s="208">
        <v>90000</v>
      </c>
      <c r="F16" s="208">
        <v>150000</v>
      </c>
      <c r="G16" s="208">
        <v>112000</v>
      </c>
      <c r="H16" s="208">
        <v>135000</v>
      </c>
      <c r="I16" s="208">
        <v>135000</v>
      </c>
      <c r="J16" s="208">
        <v>195000</v>
      </c>
      <c r="K16" s="208">
        <v>127000</v>
      </c>
      <c r="L16" s="208">
        <v>132000</v>
      </c>
      <c r="M16" s="208">
        <v>145000</v>
      </c>
      <c r="N16" s="208">
        <v>54000</v>
      </c>
      <c r="O16" s="208">
        <v>54000</v>
      </c>
      <c r="S16" s="382">
        <f ca="1">TODAY()-11</f>
        <v>46254</v>
      </c>
      <c r="W16" s="459"/>
      <c r="AA16" s="654">
        <v>46181</v>
      </c>
      <c r="AE16" s="654"/>
    </row>
    <row r="17" spans="1:31" x14ac:dyDescent="0.25">
      <c r="A17" s="144"/>
      <c r="B17"/>
      <c r="C17" t="s">
        <v>1496</v>
      </c>
      <c r="D17" s="208">
        <v>170000</v>
      </c>
      <c r="E17" s="208">
        <v>137000</v>
      </c>
      <c r="F17" s="208">
        <v>170000</v>
      </c>
      <c r="G17" s="208">
        <v>158000</v>
      </c>
      <c r="H17" s="208">
        <v>159000</v>
      </c>
      <c r="I17" s="208">
        <v>159000</v>
      </c>
      <c r="J17" s="208">
        <v>139000</v>
      </c>
      <c r="K17" s="208">
        <v>247000</v>
      </c>
      <c r="L17" s="208">
        <v>120000</v>
      </c>
      <c r="M17" s="208">
        <v>120000</v>
      </c>
      <c r="N17" s="208">
        <v>64000</v>
      </c>
      <c r="O17" s="208">
        <v>64000</v>
      </c>
      <c r="S17" s="382">
        <f ca="1">TODAY()-12</f>
        <v>46253</v>
      </c>
      <c r="W17" s="457"/>
      <c r="AA17" s="654">
        <v>46188</v>
      </c>
      <c r="AE17" s="654"/>
    </row>
    <row r="18" spans="1:31" x14ac:dyDescent="0.25">
      <c r="A18" s="144"/>
      <c r="B18"/>
      <c r="C18" t="s">
        <v>1497</v>
      </c>
      <c r="D18" s="208">
        <v>310000</v>
      </c>
      <c r="E18" s="208">
        <v>310000</v>
      </c>
      <c r="F18" s="208">
        <v>310000</v>
      </c>
      <c r="G18" s="208">
        <v>149000</v>
      </c>
      <c r="H18" s="208">
        <v>314000</v>
      </c>
      <c r="I18" s="208">
        <v>258000</v>
      </c>
      <c r="J18" s="208">
        <v>150000</v>
      </c>
      <c r="K18" s="208">
        <v>390000</v>
      </c>
      <c r="L18" s="208">
        <v>86000</v>
      </c>
      <c r="M18" s="208">
        <v>126000</v>
      </c>
      <c r="N18" s="208">
        <v>173000</v>
      </c>
      <c r="O18" s="208">
        <v>63000</v>
      </c>
      <c r="S18" s="382">
        <f ca="1">TODAY()-13</f>
        <v>46252</v>
      </c>
      <c r="W18" s="272"/>
      <c r="AA18" s="654">
        <v>46202</v>
      </c>
      <c r="AE18" s="654"/>
    </row>
    <row r="19" spans="1:31" x14ac:dyDescent="0.25">
      <c r="A19" s="144"/>
      <c r="B19"/>
      <c r="C19" t="s">
        <v>1498</v>
      </c>
      <c r="D19" s="208"/>
      <c r="E19" s="208"/>
      <c r="F19" s="208"/>
      <c r="G19" s="208"/>
      <c r="H19" s="208"/>
      <c r="I19" s="208"/>
      <c r="J19" s="208"/>
      <c r="K19" s="208"/>
      <c r="L19" s="208"/>
      <c r="M19" s="208"/>
      <c r="N19" s="208"/>
      <c r="O19" s="208"/>
      <c r="W19" s="272"/>
      <c r="AA19" s="654">
        <v>46216</v>
      </c>
      <c r="AE19" s="654"/>
    </row>
    <row r="20" spans="1:31" x14ac:dyDescent="0.25">
      <c r="A20" s="144"/>
      <c r="B20"/>
      <c r="C20" t="s">
        <v>2518</v>
      </c>
      <c r="D20" s="208">
        <v>228000</v>
      </c>
      <c r="E20" s="208">
        <v>196000</v>
      </c>
      <c r="F20" s="208">
        <v>228000</v>
      </c>
      <c r="G20" s="208">
        <v>63000</v>
      </c>
      <c r="H20" s="208">
        <v>83000</v>
      </c>
      <c r="I20" s="208">
        <v>83000</v>
      </c>
      <c r="J20" s="208">
        <v>279000</v>
      </c>
      <c r="K20" s="208">
        <v>122000</v>
      </c>
      <c r="L20" s="208">
        <v>97000</v>
      </c>
      <c r="M20" s="208">
        <v>65000</v>
      </c>
      <c r="N20" s="208">
        <v>44000</v>
      </c>
      <c r="O20" s="208">
        <v>44000</v>
      </c>
      <c r="W20" s="459"/>
      <c r="AA20" s="654">
        <v>46223</v>
      </c>
      <c r="AE20" s="654"/>
    </row>
    <row r="21" spans="1:31" x14ac:dyDescent="0.25">
      <c r="A21" s="144"/>
      <c r="B21"/>
      <c r="C21" t="s">
        <v>2517</v>
      </c>
      <c r="D21" s="208">
        <v>184000</v>
      </c>
      <c r="E21" s="208">
        <v>127000</v>
      </c>
      <c r="F21" s="208">
        <v>184000</v>
      </c>
      <c r="G21" s="208">
        <v>220000</v>
      </c>
      <c r="H21" s="208">
        <v>174000</v>
      </c>
      <c r="I21" s="208">
        <v>161000</v>
      </c>
      <c r="J21" s="208">
        <v>124000</v>
      </c>
      <c r="K21" s="208">
        <v>241000</v>
      </c>
      <c r="L21" s="208">
        <v>124000</v>
      </c>
      <c r="M21" s="208">
        <v>90000</v>
      </c>
      <c r="N21" s="208">
        <v>81000</v>
      </c>
      <c r="O21" s="208">
        <v>81000</v>
      </c>
      <c r="W21" s="272"/>
      <c r="AA21" s="654">
        <v>46241</v>
      </c>
      <c r="AE21" s="654"/>
    </row>
    <row r="22" spans="1:31" x14ac:dyDescent="0.25">
      <c r="A22" s="144"/>
      <c r="B22"/>
      <c r="C22" t="s">
        <v>2519</v>
      </c>
      <c r="D22" s="208"/>
      <c r="E22" s="208"/>
      <c r="F22" s="208">
        <v>0</v>
      </c>
      <c r="G22" s="208"/>
      <c r="H22" s="208"/>
      <c r="I22" s="208"/>
      <c r="J22" s="208"/>
      <c r="K22" s="208"/>
      <c r="L22" s="208"/>
      <c r="M22" s="208"/>
      <c r="N22" s="208"/>
      <c r="O22" s="208"/>
      <c r="W22" s="272"/>
      <c r="AA22" s="654">
        <v>46251</v>
      </c>
      <c r="AE22" s="654"/>
    </row>
    <row r="23" spans="1:31" x14ac:dyDescent="0.25">
      <c r="A23" s="144"/>
      <c r="B23"/>
      <c r="C23" t="s">
        <v>1499</v>
      </c>
      <c r="D23" s="208">
        <v>104000</v>
      </c>
      <c r="E23" s="208"/>
      <c r="F23" s="208">
        <v>104000</v>
      </c>
      <c r="G23" s="208"/>
      <c r="H23" s="208"/>
      <c r="I23" s="208"/>
      <c r="J23" s="208"/>
      <c r="K23" s="208"/>
      <c r="L23" s="208"/>
      <c r="M23" s="208"/>
      <c r="N23" s="208"/>
      <c r="O23" s="208"/>
      <c r="W23" s="272"/>
      <c r="AA23" s="654">
        <v>46307</v>
      </c>
      <c r="AE23" s="654"/>
    </row>
    <row r="24" spans="1:31" x14ac:dyDescent="0.25">
      <c r="A24" s="144"/>
      <c r="B24"/>
      <c r="D24" s="208"/>
      <c r="E24" s="208"/>
      <c r="F24" s="208"/>
      <c r="G24" s="208"/>
      <c r="H24" s="208"/>
      <c r="I24" s="208"/>
      <c r="J24" s="208"/>
      <c r="K24" s="208"/>
      <c r="L24" s="208"/>
      <c r="M24" s="208"/>
      <c r="N24" s="208"/>
      <c r="O24" s="208"/>
      <c r="W24" s="272"/>
      <c r="AA24" s="654">
        <v>46328</v>
      </c>
    </row>
    <row r="25" spans="1:31" x14ac:dyDescent="0.25">
      <c r="A25" s="144"/>
      <c r="B25"/>
      <c r="D25" s="208"/>
      <c r="E25" s="208"/>
      <c r="F25" s="208"/>
      <c r="G25" s="208"/>
      <c r="H25" s="208"/>
      <c r="I25" s="208"/>
      <c r="J25" s="208"/>
      <c r="K25" s="208"/>
      <c r="L25" s="208"/>
      <c r="M25" s="208"/>
      <c r="N25" s="208"/>
      <c r="O25" s="208"/>
      <c r="W25" s="272"/>
      <c r="AA25" s="654">
        <v>46342</v>
      </c>
    </row>
    <row r="26" spans="1:31" x14ac:dyDescent="0.25">
      <c r="A26" s="144"/>
      <c r="B26"/>
      <c r="D26" s="208"/>
      <c r="E26" s="208"/>
      <c r="F26" s="208"/>
      <c r="G26" s="208"/>
      <c r="H26" s="208"/>
      <c r="I26" s="208"/>
      <c r="J26" s="208"/>
      <c r="K26" s="208"/>
      <c r="L26" s="208"/>
      <c r="M26" s="208"/>
      <c r="N26" s="208"/>
      <c r="O26" s="208"/>
      <c r="P26" s="208"/>
      <c r="Q26" s="208"/>
      <c r="W26" s="272"/>
      <c r="AA26" s="654">
        <v>46364</v>
      </c>
    </row>
    <row r="27" spans="1:31" x14ac:dyDescent="0.25">
      <c r="A27" s="144"/>
      <c r="B27"/>
      <c r="C27" t="s">
        <v>1475</v>
      </c>
      <c r="D27" t="s">
        <v>1477</v>
      </c>
      <c r="E27" t="s">
        <v>1478</v>
      </c>
      <c r="F27" t="s">
        <v>1479</v>
      </c>
      <c r="G27" t="s">
        <v>1480</v>
      </c>
      <c r="H27" t="s">
        <v>1481</v>
      </c>
      <c r="I27" t="s">
        <v>1482</v>
      </c>
      <c r="J27" t="s">
        <v>1483</v>
      </c>
      <c r="K27" t="s">
        <v>1484</v>
      </c>
      <c r="L27" t="s">
        <v>6491</v>
      </c>
      <c r="M27" t="s">
        <v>1485</v>
      </c>
      <c r="N27" t="s">
        <v>1544</v>
      </c>
      <c r="O27" t="s">
        <v>1486</v>
      </c>
      <c r="P27" s="208"/>
      <c r="Q27" s="208"/>
      <c r="W27" s="272"/>
      <c r="AA27" s="654">
        <v>46381</v>
      </c>
    </row>
    <row r="28" spans="1:31" x14ac:dyDescent="0.25">
      <c r="A28" s="144"/>
      <c r="B28"/>
      <c r="C28" t="s">
        <v>1487</v>
      </c>
      <c r="D28" s="208">
        <v>139000</v>
      </c>
      <c r="E28" s="208">
        <v>171000</v>
      </c>
      <c r="F28" s="208">
        <v>139000</v>
      </c>
      <c r="G28" s="208">
        <v>171000</v>
      </c>
      <c r="H28" s="208">
        <v>206000</v>
      </c>
      <c r="I28" s="208">
        <v>81000</v>
      </c>
      <c r="J28" s="208">
        <v>65000</v>
      </c>
      <c r="K28" s="208">
        <v>200000</v>
      </c>
      <c r="L28" s="208">
        <v>143000</v>
      </c>
      <c r="M28" s="208">
        <v>170000</v>
      </c>
      <c r="N28" s="208">
        <v>73000</v>
      </c>
      <c r="O28" s="208">
        <v>73000</v>
      </c>
      <c r="P28" s="208"/>
      <c r="Q28" s="208"/>
      <c r="W28" s="272"/>
    </row>
    <row r="29" spans="1:31" x14ac:dyDescent="0.25">
      <c r="A29" s="144"/>
      <c r="B29"/>
      <c r="C29" t="s">
        <v>1488</v>
      </c>
      <c r="D29" s="208">
        <v>123000</v>
      </c>
      <c r="E29" s="208">
        <v>70000</v>
      </c>
      <c r="F29" s="208">
        <v>123000</v>
      </c>
      <c r="G29" s="208">
        <v>63000</v>
      </c>
      <c r="H29" s="208">
        <v>126000</v>
      </c>
      <c r="I29" s="208">
        <v>126000</v>
      </c>
      <c r="J29" s="208">
        <v>120000</v>
      </c>
      <c r="K29" s="208">
        <v>396000</v>
      </c>
      <c r="L29" s="208"/>
      <c r="M29" s="208">
        <v>67000</v>
      </c>
      <c r="N29" s="208">
        <v>67000</v>
      </c>
      <c r="O29" s="208">
        <v>63000</v>
      </c>
      <c r="P29" s="208"/>
      <c r="Q29" s="208"/>
      <c r="R29" s="208"/>
      <c r="W29" s="272"/>
    </row>
    <row r="30" spans="1:31" x14ac:dyDescent="0.25">
      <c r="A30" s="144"/>
      <c r="B30"/>
      <c r="C30" t="s">
        <v>1489</v>
      </c>
      <c r="D30" s="208">
        <v>151000</v>
      </c>
      <c r="E30" s="208">
        <v>154000</v>
      </c>
      <c r="F30" s="208">
        <v>151000</v>
      </c>
      <c r="G30" s="208">
        <v>175000</v>
      </c>
      <c r="H30" s="208">
        <v>191000</v>
      </c>
      <c r="I30" s="208">
        <v>60000</v>
      </c>
      <c r="J30" s="208">
        <v>130000</v>
      </c>
      <c r="K30" s="208">
        <v>151000</v>
      </c>
      <c r="L30" s="208">
        <v>153000</v>
      </c>
      <c r="M30" s="208">
        <v>114000</v>
      </c>
      <c r="N30" s="208">
        <v>77000</v>
      </c>
      <c r="O30" s="208">
        <v>73000</v>
      </c>
      <c r="P30" s="208"/>
      <c r="Q30" s="208"/>
      <c r="R30" s="208"/>
      <c r="W30" s="272"/>
    </row>
    <row r="31" spans="1:31" x14ac:dyDescent="0.25">
      <c r="A31" s="144"/>
      <c r="B31"/>
      <c r="C31" t="s">
        <v>1490</v>
      </c>
      <c r="D31" s="208">
        <v>151000</v>
      </c>
      <c r="E31" s="208">
        <v>151000</v>
      </c>
      <c r="F31" s="208">
        <v>151000</v>
      </c>
      <c r="G31" s="208">
        <v>63000</v>
      </c>
      <c r="H31" s="208">
        <v>191000</v>
      </c>
      <c r="I31" s="208">
        <v>68000</v>
      </c>
      <c r="J31" s="208">
        <v>145000</v>
      </c>
      <c r="K31" s="208">
        <v>158000</v>
      </c>
      <c r="L31" s="208"/>
      <c r="M31" s="208">
        <v>112000</v>
      </c>
      <c r="N31" s="208">
        <v>72000</v>
      </c>
      <c r="O31" s="208">
        <v>68000</v>
      </c>
      <c r="P31" s="208"/>
      <c r="Q31" s="208"/>
      <c r="R31" s="208"/>
      <c r="W31" s="272"/>
    </row>
    <row r="32" spans="1:31" x14ac:dyDescent="0.25">
      <c r="A32" s="144"/>
      <c r="B32"/>
      <c r="C32" t="s">
        <v>1491</v>
      </c>
      <c r="D32" s="208">
        <v>156000</v>
      </c>
      <c r="E32" s="208">
        <v>109000</v>
      </c>
      <c r="F32" s="208">
        <v>156000</v>
      </c>
      <c r="G32" s="208">
        <v>168000</v>
      </c>
      <c r="H32" s="208">
        <v>134000</v>
      </c>
      <c r="I32" s="208">
        <v>65000</v>
      </c>
      <c r="J32" s="208">
        <v>71000</v>
      </c>
      <c r="K32" s="208">
        <v>156000</v>
      </c>
      <c r="L32" s="208"/>
      <c r="M32" s="208">
        <v>127000</v>
      </c>
      <c r="N32" s="208">
        <v>128000</v>
      </c>
      <c r="O32" s="208">
        <v>65000</v>
      </c>
      <c r="P32" s="208"/>
      <c r="Q32" s="208"/>
      <c r="R32" s="208"/>
      <c r="W32" s="272"/>
    </row>
    <row r="33" spans="1:23" x14ac:dyDescent="0.25">
      <c r="A33" s="144"/>
      <c r="B33"/>
      <c r="C33" t="s">
        <v>1492</v>
      </c>
      <c r="D33" s="208">
        <v>120000</v>
      </c>
      <c r="E33" s="208">
        <v>173000</v>
      </c>
      <c r="F33" s="208">
        <v>120000</v>
      </c>
      <c r="G33" s="208">
        <v>285000</v>
      </c>
      <c r="H33" s="208">
        <v>164000</v>
      </c>
      <c r="I33" s="208">
        <v>70000</v>
      </c>
      <c r="J33" s="208">
        <v>100000</v>
      </c>
      <c r="K33" s="208">
        <v>186000</v>
      </c>
      <c r="L33" s="208"/>
      <c r="M33" s="208">
        <v>88000</v>
      </c>
      <c r="N33" s="208">
        <v>154000</v>
      </c>
      <c r="O33" s="208">
        <v>83000</v>
      </c>
      <c r="P33" s="208"/>
      <c r="Q33" s="208"/>
      <c r="R33" s="208"/>
      <c r="W33" s="272"/>
    </row>
    <row r="34" spans="1:23" x14ac:dyDescent="0.25">
      <c r="A34" s="144"/>
      <c r="B34"/>
      <c r="C34" t="s">
        <v>2516</v>
      </c>
      <c r="D34" s="208">
        <v>237000</v>
      </c>
      <c r="E34" s="208"/>
      <c r="F34" s="208">
        <v>237000</v>
      </c>
      <c r="G34" s="208"/>
      <c r="H34" s="208"/>
      <c r="I34" s="208"/>
      <c r="J34" s="208"/>
      <c r="K34" s="208"/>
      <c r="L34" s="208"/>
      <c r="M34" s="208"/>
      <c r="N34" s="208"/>
      <c r="O34" s="208"/>
      <c r="P34" s="208"/>
      <c r="Q34" s="208"/>
      <c r="R34" s="208"/>
      <c r="W34" s="272"/>
    </row>
    <row r="35" spans="1:23" x14ac:dyDescent="0.25">
      <c r="A35" s="144"/>
      <c r="B35"/>
      <c r="C35" t="s">
        <v>1493</v>
      </c>
      <c r="D35" s="208"/>
      <c r="E35" s="208"/>
      <c r="F35" s="208"/>
      <c r="G35" s="208"/>
      <c r="H35" s="208"/>
      <c r="I35" s="208"/>
      <c r="J35" s="208"/>
      <c r="K35" s="208"/>
      <c r="L35" s="208"/>
      <c r="M35" s="208"/>
      <c r="N35" s="208"/>
      <c r="O35" s="208"/>
      <c r="P35" s="208"/>
      <c r="Q35" s="208"/>
      <c r="R35" s="208"/>
    </row>
    <row r="36" spans="1:23" x14ac:dyDescent="0.25">
      <c r="A36" s="144"/>
      <c r="B36"/>
      <c r="C36" t="s">
        <v>1494</v>
      </c>
      <c r="D36" s="208">
        <v>180000</v>
      </c>
      <c r="E36" s="208">
        <v>95000</v>
      </c>
      <c r="F36" s="208">
        <v>180000</v>
      </c>
      <c r="G36" s="208">
        <v>174000</v>
      </c>
      <c r="H36" s="208">
        <v>198000</v>
      </c>
      <c r="I36" s="208">
        <v>200000</v>
      </c>
      <c r="J36" s="208">
        <v>200000</v>
      </c>
      <c r="K36" s="208">
        <v>115000</v>
      </c>
      <c r="L36" s="208">
        <v>158000</v>
      </c>
      <c r="M36" s="208">
        <v>174000</v>
      </c>
      <c r="N36" s="208">
        <v>76000</v>
      </c>
      <c r="O36" s="208">
        <v>76000</v>
      </c>
      <c r="P36" s="208"/>
      <c r="Q36" s="208"/>
      <c r="R36" s="208"/>
      <c r="W36" s="272"/>
    </row>
    <row r="37" spans="1:23" x14ac:dyDescent="0.25">
      <c r="A37" s="144"/>
      <c r="B37"/>
      <c r="C37" t="s">
        <v>1495</v>
      </c>
      <c r="D37" s="208">
        <v>150000</v>
      </c>
      <c r="E37" s="208">
        <v>90000</v>
      </c>
      <c r="F37" s="208">
        <v>150000</v>
      </c>
      <c r="G37" s="208">
        <v>112000</v>
      </c>
      <c r="H37" s="208">
        <v>135000</v>
      </c>
      <c r="I37" s="208">
        <v>135000</v>
      </c>
      <c r="J37" s="208">
        <v>122000</v>
      </c>
      <c r="K37" s="208">
        <v>87000</v>
      </c>
      <c r="L37" s="208">
        <v>132000</v>
      </c>
      <c r="M37" s="208">
        <v>145000</v>
      </c>
      <c r="N37" s="208">
        <v>54000</v>
      </c>
      <c r="O37" s="208">
        <v>54000</v>
      </c>
      <c r="P37" s="208"/>
      <c r="Q37" s="208"/>
      <c r="R37" s="208"/>
      <c r="W37" s="272"/>
    </row>
    <row r="38" spans="1:23" x14ac:dyDescent="0.25">
      <c r="A38" s="144"/>
      <c r="B38"/>
      <c r="C38" t="s">
        <v>1496</v>
      </c>
      <c r="D38" s="208">
        <v>151000</v>
      </c>
      <c r="E38" s="208">
        <v>118000</v>
      </c>
      <c r="F38" s="208">
        <v>151000</v>
      </c>
      <c r="G38" s="208">
        <v>153000</v>
      </c>
      <c r="H38" s="208">
        <v>154000</v>
      </c>
      <c r="I38" s="208">
        <v>154000</v>
      </c>
      <c r="J38" s="208">
        <v>101000</v>
      </c>
      <c r="K38" s="208">
        <v>191000</v>
      </c>
      <c r="L38" s="208">
        <v>120000</v>
      </c>
      <c r="M38" s="208">
        <v>120000</v>
      </c>
      <c r="N38" s="208">
        <v>64000</v>
      </c>
      <c r="O38" s="208">
        <v>64000</v>
      </c>
      <c r="P38" s="208"/>
      <c r="Q38" s="208"/>
      <c r="R38" s="208"/>
    </row>
    <row r="39" spans="1:23" x14ac:dyDescent="0.25">
      <c r="A39" s="144"/>
      <c r="B39"/>
      <c r="C39" t="s">
        <v>1497</v>
      </c>
      <c r="D39" s="208">
        <v>310000</v>
      </c>
      <c r="E39" s="208">
        <v>310000</v>
      </c>
      <c r="F39" s="208">
        <v>310000</v>
      </c>
      <c r="G39" s="208">
        <v>285000</v>
      </c>
      <c r="H39" s="208">
        <v>314000</v>
      </c>
      <c r="I39" s="208">
        <v>258000</v>
      </c>
      <c r="J39" s="208">
        <v>58000</v>
      </c>
      <c r="K39" s="208">
        <v>334000</v>
      </c>
      <c r="L39" s="208">
        <v>86000</v>
      </c>
      <c r="M39" s="208">
        <v>126000</v>
      </c>
      <c r="N39" s="208">
        <v>173000</v>
      </c>
      <c r="O39" s="208">
        <v>63000</v>
      </c>
      <c r="P39" s="208"/>
      <c r="Q39" s="208"/>
      <c r="R39" s="208"/>
    </row>
    <row r="40" spans="1:23" x14ac:dyDescent="0.25">
      <c r="A40" s="144"/>
      <c r="B40"/>
      <c r="C40" t="s">
        <v>1498</v>
      </c>
      <c r="D40" s="208">
        <v>120000</v>
      </c>
      <c r="E40" s="208">
        <v>86000</v>
      </c>
      <c r="F40" s="208">
        <v>120000</v>
      </c>
      <c r="G40" s="208">
        <v>254000</v>
      </c>
      <c r="H40" s="208">
        <v>205000</v>
      </c>
      <c r="I40" s="208">
        <v>205000</v>
      </c>
      <c r="J40" s="208">
        <v>172000</v>
      </c>
      <c r="K40" s="208">
        <v>114000</v>
      </c>
      <c r="L40" s="208">
        <v>125000</v>
      </c>
      <c r="M40" s="208">
        <v>155000</v>
      </c>
      <c r="N40" s="208">
        <v>62000</v>
      </c>
      <c r="O40" s="208">
        <v>62000</v>
      </c>
      <c r="P40" s="208"/>
      <c r="Q40" s="208"/>
      <c r="R40" s="208"/>
    </row>
    <row r="41" spans="1:23" x14ac:dyDescent="0.25">
      <c r="A41" s="144"/>
      <c r="B41"/>
      <c r="C41" t="s">
        <v>2518</v>
      </c>
      <c r="D41" s="208">
        <v>228000</v>
      </c>
      <c r="E41" s="208">
        <v>196000</v>
      </c>
      <c r="F41" s="208">
        <v>228000</v>
      </c>
      <c r="G41" s="208">
        <v>63000</v>
      </c>
      <c r="H41" s="208">
        <v>63000</v>
      </c>
      <c r="I41" s="208">
        <v>63000</v>
      </c>
      <c r="J41" s="208">
        <v>159000</v>
      </c>
      <c r="K41" s="208">
        <v>81000</v>
      </c>
      <c r="L41" s="208">
        <v>97000</v>
      </c>
      <c r="M41" s="208">
        <v>65000</v>
      </c>
      <c r="N41" s="208">
        <v>44000</v>
      </c>
      <c r="O41" s="208">
        <v>44000</v>
      </c>
      <c r="P41" s="208"/>
      <c r="Q41" s="208"/>
      <c r="R41" s="208"/>
    </row>
    <row r="42" spans="1:23" x14ac:dyDescent="0.25">
      <c r="A42" s="144"/>
      <c r="B42"/>
      <c r="C42" t="s">
        <v>2517</v>
      </c>
      <c r="D42" s="208">
        <v>184000</v>
      </c>
      <c r="E42" s="208">
        <v>127000</v>
      </c>
      <c r="F42" s="208">
        <v>184000</v>
      </c>
      <c r="G42" s="208">
        <v>220000</v>
      </c>
      <c r="H42" s="208">
        <v>174000</v>
      </c>
      <c r="I42" s="208">
        <v>161000</v>
      </c>
      <c r="J42" s="208">
        <v>78000</v>
      </c>
      <c r="K42" s="208">
        <v>220000</v>
      </c>
      <c r="L42" s="208">
        <v>124000</v>
      </c>
      <c r="M42" s="208">
        <v>90000</v>
      </c>
      <c r="N42" s="208">
        <v>81000</v>
      </c>
      <c r="O42" s="208">
        <v>81000</v>
      </c>
      <c r="P42" s="208"/>
      <c r="Q42" s="208"/>
      <c r="R42" s="208"/>
    </row>
    <row r="43" spans="1:23" x14ac:dyDescent="0.25">
      <c r="A43" s="144"/>
      <c r="B43"/>
      <c r="C43" t="s">
        <v>2519</v>
      </c>
      <c r="D43" s="208"/>
      <c r="E43" s="208"/>
      <c r="F43" s="208"/>
      <c r="G43" s="208"/>
      <c r="H43" s="208"/>
      <c r="I43" s="208"/>
      <c r="J43" s="208"/>
      <c r="K43" s="208"/>
      <c r="L43" s="208"/>
      <c r="M43" s="208"/>
      <c r="N43" s="208"/>
      <c r="O43" s="208"/>
      <c r="P43" s="208"/>
      <c r="Q43" s="208"/>
      <c r="R43" s="208"/>
    </row>
    <row r="44" spans="1:23" x14ac:dyDescent="0.25">
      <c r="A44" s="144"/>
      <c r="B44"/>
      <c r="C44" t="s">
        <v>1499</v>
      </c>
      <c r="D44" s="208">
        <v>104000</v>
      </c>
      <c r="E44" s="208"/>
      <c r="F44" s="208"/>
      <c r="G44" s="208"/>
      <c r="H44" s="208"/>
      <c r="I44" s="208"/>
      <c r="J44" s="208"/>
      <c r="K44" s="208"/>
      <c r="L44" s="208"/>
      <c r="M44" s="208"/>
      <c r="N44" s="208"/>
      <c r="O44" s="208"/>
      <c r="P44" s="208"/>
      <c r="Q44" s="208"/>
      <c r="R44" s="208"/>
    </row>
    <row r="45" spans="1:23" x14ac:dyDescent="0.25">
      <c r="A45" s="144"/>
      <c r="B45"/>
      <c r="P45" s="208"/>
      <c r="Q45" s="208"/>
      <c r="R45" s="208"/>
    </row>
    <row r="46" spans="1:23" x14ac:dyDescent="0.25">
      <c r="A46" s="144"/>
      <c r="B46"/>
      <c r="P46" s="208"/>
      <c r="Q46" s="208"/>
      <c r="R46" s="208"/>
    </row>
    <row r="47" spans="1:23" x14ac:dyDescent="0.25">
      <c r="A47" s="144"/>
      <c r="B47"/>
      <c r="P47" s="208"/>
      <c r="Q47" s="208"/>
      <c r="R47" s="208"/>
    </row>
    <row r="48" spans="1:23" x14ac:dyDescent="0.25">
      <c r="A48" s="144"/>
      <c r="B48"/>
      <c r="C48" s="1341" t="s">
        <v>1509</v>
      </c>
      <c r="D48" s="1341"/>
    </row>
    <row r="49" spans="1:7" x14ac:dyDescent="0.25">
      <c r="A49" s="144"/>
      <c r="B49"/>
      <c r="F49" s="381" t="s">
        <v>8820</v>
      </c>
      <c r="G49">
        <v>29000</v>
      </c>
    </row>
    <row r="50" spans="1:7" x14ac:dyDescent="0.25">
      <c r="A50" s="144"/>
      <c r="B50"/>
      <c r="C50" t="s">
        <v>1435</v>
      </c>
      <c r="D50" t="s">
        <v>1509</v>
      </c>
      <c r="G50">
        <v>0</v>
      </c>
    </row>
    <row r="51" spans="1:7" ht="15" customHeight="1" x14ac:dyDescent="0.25">
      <c r="A51" s="144"/>
      <c r="B51"/>
      <c r="C51" t="s">
        <v>1477</v>
      </c>
      <c r="D51" s="75" t="s">
        <v>1510</v>
      </c>
      <c r="F51" t="s">
        <v>8815</v>
      </c>
      <c r="G51">
        <v>0</v>
      </c>
    </row>
    <row r="52" spans="1:7" ht="15" customHeight="1" x14ac:dyDescent="0.25">
      <c r="A52" s="144"/>
      <c r="B52"/>
      <c r="C52" t="s">
        <v>1500</v>
      </c>
      <c r="D52" s="75" t="s">
        <v>1510</v>
      </c>
      <c r="F52" t="s">
        <v>363</v>
      </c>
      <c r="G52">
        <v>0</v>
      </c>
    </row>
    <row r="53" spans="1:7" ht="16.5" customHeight="1" x14ac:dyDescent="0.25">
      <c r="A53" s="144"/>
      <c r="B53"/>
      <c r="C53" t="s">
        <v>1478</v>
      </c>
      <c r="D53" s="75" t="s">
        <v>1511</v>
      </c>
      <c r="F53" t="s">
        <v>173</v>
      </c>
      <c r="G53">
        <v>50000</v>
      </c>
    </row>
    <row r="54" spans="1:7" ht="30" x14ac:dyDescent="0.25">
      <c r="A54" s="144"/>
      <c r="B54"/>
      <c r="C54" t="s">
        <v>1501</v>
      </c>
      <c r="D54" s="75" t="s">
        <v>1511</v>
      </c>
      <c r="F54" t="s">
        <v>172</v>
      </c>
      <c r="G54">
        <v>40000</v>
      </c>
    </row>
    <row r="55" spans="1:7" ht="30" x14ac:dyDescent="0.25">
      <c r="A55" s="144"/>
      <c r="B55"/>
      <c r="C55" t="s">
        <v>1479</v>
      </c>
      <c r="D55" s="75" t="s">
        <v>1512</v>
      </c>
      <c r="F55" t="s">
        <v>177</v>
      </c>
      <c r="G55">
        <v>65000</v>
      </c>
    </row>
    <row r="56" spans="1:7" ht="30" x14ac:dyDescent="0.25">
      <c r="A56" s="144"/>
      <c r="B56"/>
      <c r="C56" t="s">
        <v>1502</v>
      </c>
      <c r="D56" s="75" t="s">
        <v>1512</v>
      </c>
      <c r="F56" t="s">
        <v>64</v>
      </c>
      <c r="G56">
        <v>0</v>
      </c>
    </row>
    <row r="57" spans="1:7" ht="17.25" customHeight="1" x14ac:dyDescent="0.25">
      <c r="A57" s="144"/>
      <c r="B57"/>
      <c r="C57" t="s">
        <v>1480</v>
      </c>
      <c r="D57" s="75" t="s">
        <v>542</v>
      </c>
      <c r="F57" t="s">
        <v>178</v>
      </c>
    </row>
    <row r="58" spans="1:7" ht="16.5" customHeight="1" x14ac:dyDescent="0.25">
      <c r="A58" s="144"/>
      <c r="B58"/>
      <c r="C58" t="s">
        <v>1503</v>
      </c>
      <c r="D58" s="75" t="s">
        <v>542</v>
      </c>
      <c r="F58" t="s">
        <v>8811</v>
      </c>
    </row>
    <row r="59" spans="1:7" ht="18" customHeight="1" x14ac:dyDescent="0.25">
      <c r="A59" s="144"/>
      <c r="B59"/>
      <c r="C59" t="s">
        <v>1481</v>
      </c>
      <c r="D59" s="75" t="s">
        <v>6474</v>
      </c>
      <c r="F59" t="s">
        <v>8812</v>
      </c>
    </row>
    <row r="60" spans="1:7" ht="15.75" customHeight="1" x14ac:dyDescent="0.25">
      <c r="A60" s="144"/>
      <c r="B60"/>
      <c r="C60" t="s">
        <v>1504</v>
      </c>
      <c r="D60" s="75" t="s">
        <v>6474</v>
      </c>
      <c r="F60" t="s">
        <v>1486</v>
      </c>
    </row>
    <row r="61" spans="1:7" ht="30" x14ac:dyDescent="0.25">
      <c r="A61" s="144"/>
      <c r="B61"/>
      <c r="C61" t="s">
        <v>1482</v>
      </c>
      <c r="D61" s="75" t="s">
        <v>6475</v>
      </c>
      <c r="F61" t="s">
        <v>8813</v>
      </c>
    </row>
    <row r="62" spans="1:7" ht="30" x14ac:dyDescent="0.25">
      <c r="A62" s="144"/>
      <c r="B62"/>
      <c r="C62" t="s">
        <v>1505</v>
      </c>
      <c r="D62" s="75" t="s">
        <v>6476</v>
      </c>
      <c r="F62" t="s">
        <v>175</v>
      </c>
    </row>
    <row r="63" spans="1:7" ht="16.5" customHeight="1" x14ac:dyDescent="0.25">
      <c r="A63" s="144"/>
      <c r="B63"/>
      <c r="C63" t="s">
        <v>1483</v>
      </c>
      <c r="D63" s="75" t="s">
        <v>542</v>
      </c>
      <c r="F63" t="s">
        <v>174</v>
      </c>
    </row>
    <row r="64" spans="1:7" ht="15.75" customHeight="1" x14ac:dyDescent="0.25">
      <c r="A64" s="144"/>
      <c r="B64"/>
      <c r="C64" t="s">
        <v>1506</v>
      </c>
      <c r="D64" s="75" t="s">
        <v>542</v>
      </c>
      <c r="F64" t="s">
        <v>8814</v>
      </c>
    </row>
    <row r="65" spans="1:6" ht="24.75" customHeight="1" x14ac:dyDescent="0.25">
      <c r="A65" s="144"/>
      <c r="B65"/>
      <c r="C65" t="s">
        <v>1484</v>
      </c>
      <c r="D65" s="75" t="s">
        <v>542</v>
      </c>
      <c r="F65" t="s">
        <v>44</v>
      </c>
    </row>
    <row r="66" spans="1:6" ht="18" customHeight="1" x14ac:dyDescent="0.25">
      <c r="B66"/>
      <c r="C66" t="s">
        <v>1507</v>
      </c>
      <c r="D66" s="75" t="s">
        <v>542</v>
      </c>
    </row>
    <row r="67" spans="1:6" x14ac:dyDescent="0.25">
      <c r="B67"/>
      <c r="C67" t="s">
        <v>6491</v>
      </c>
      <c r="D67" s="75" t="s">
        <v>542</v>
      </c>
    </row>
    <row r="68" spans="1:6" x14ac:dyDescent="0.25">
      <c r="B68"/>
      <c r="C68" t="s">
        <v>6078</v>
      </c>
      <c r="D68" s="75" t="s">
        <v>542</v>
      </c>
    </row>
    <row r="69" spans="1:6" ht="30" x14ac:dyDescent="0.25">
      <c r="B69"/>
      <c r="C69" t="s">
        <v>1485</v>
      </c>
      <c r="D69" s="75" t="s">
        <v>6477</v>
      </c>
    </row>
    <row r="70" spans="1:6" ht="30" x14ac:dyDescent="0.25">
      <c r="B70"/>
      <c r="C70" t="s">
        <v>1508</v>
      </c>
      <c r="D70" s="75" t="s">
        <v>6477</v>
      </c>
    </row>
    <row r="71" spans="1:6" ht="45" x14ac:dyDescent="0.25">
      <c r="B71"/>
      <c r="C71" t="s">
        <v>1544</v>
      </c>
      <c r="D71" s="75" t="s">
        <v>1545</v>
      </c>
    </row>
    <row r="72" spans="1:6" x14ac:dyDescent="0.25">
      <c r="B72"/>
      <c r="C72" t="s">
        <v>1486</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341" t="s">
        <v>1513</v>
      </c>
      <c r="D79" s="1341"/>
    </row>
    <row r="80" spans="1:6" x14ac:dyDescent="0.25">
      <c r="B80"/>
    </row>
    <row r="81" spans="2:5" x14ac:dyDescent="0.25">
      <c r="B81"/>
      <c r="C81" t="s">
        <v>22</v>
      </c>
      <c r="D81" t="s">
        <v>1513</v>
      </c>
      <c r="E81" t="s">
        <v>88</v>
      </c>
    </row>
    <row r="82" spans="2:5" x14ac:dyDescent="0.25">
      <c r="B82"/>
      <c r="C82" t="s">
        <v>1487</v>
      </c>
      <c r="D82" s="74" t="s">
        <v>1516</v>
      </c>
      <c r="E82" s="74" t="s">
        <v>1516</v>
      </c>
    </row>
    <row r="83" spans="2:5" x14ac:dyDescent="0.25">
      <c r="B83"/>
      <c r="C83" t="s">
        <v>1488</v>
      </c>
      <c r="D83" s="74" t="s">
        <v>1516</v>
      </c>
      <c r="E83" s="74" t="s">
        <v>1516</v>
      </c>
    </row>
    <row r="84" spans="2:5" x14ac:dyDescent="0.25">
      <c r="B84"/>
      <c r="C84" t="s">
        <v>1489</v>
      </c>
      <c r="D84" s="74" t="s">
        <v>1514</v>
      </c>
      <c r="E84" s="74" t="s">
        <v>1515</v>
      </c>
    </row>
    <row r="85" spans="2:5" x14ac:dyDescent="0.25">
      <c r="B85"/>
      <c r="C85" t="s">
        <v>1490</v>
      </c>
      <c r="D85" s="74" t="s">
        <v>1514</v>
      </c>
      <c r="E85" s="74" t="s">
        <v>1515</v>
      </c>
    </row>
    <row r="86" spans="2:5" x14ac:dyDescent="0.25">
      <c r="B86"/>
      <c r="C86" t="s">
        <v>1491</v>
      </c>
      <c r="D86" s="74" t="s">
        <v>1514</v>
      </c>
      <c r="E86" s="74" t="s">
        <v>1515</v>
      </c>
    </row>
    <row r="87" spans="2:5" x14ac:dyDescent="0.25">
      <c r="B87"/>
      <c r="C87" t="s">
        <v>1492</v>
      </c>
      <c r="D87" s="74" t="s">
        <v>1516</v>
      </c>
      <c r="E87" s="74" t="s">
        <v>1516</v>
      </c>
    </row>
    <row r="88" spans="2:5" x14ac:dyDescent="0.25">
      <c r="B88"/>
      <c r="C88" t="s">
        <v>2516</v>
      </c>
      <c r="D88" s="74" t="s">
        <v>5998</v>
      </c>
      <c r="E88" s="74" t="s">
        <v>1515</v>
      </c>
    </row>
    <row r="89" spans="2:5" ht="30" x14ac:dyDescent="0.25">
      <c r="B89"/>
      <c r="C89" t="s">
        <v>1493</v>
      </c>
      <c r="D89" s="74" t="s">
        <v>1517</v>
      </c>
      <c r="E89" s="74" t="s">
        <v>1515</v>
      </c>
    </row>
    <row r="90" spans="2:5" ht="60" x14ac:dyDescent="0.25">
      <c r="B90"/>
      <c r="C90" t="s">
        <v>1494</v>
      </c>
      <c r="D90" s="74" t="s">
        <v>1518</v>
      </c>
      <c r="E90" s="74" t="s">
        <v>1519</v>
      </c>
    </row>
    <row r="91" spans="2:5" x14ac:dyDescent="0.25">
      <c r="B91"/>
      <c r="C91" t="s">
        <v>1495</v>
      </c>
      <c r="D91" s="74" t="s">
        <v>1514</v>
      </c>
      <c r="E91" s="74" t="s">
        <v>1515</v>
      </c>
    </row>
    <row r="92" spans="2:5" x14ac:dyDescent="0.25">
      <c r="B92"/>
      <c r="C92" t="s">
        <v>1496</v>
      </c>
      <c r="D92" s="74" t="s">
        <v>1516</v>
      </c>
      <c r="E92" s="74" t="s">
        <v>1516</v>
      </c>
    </row>
    <row r="93" spans="2:5" x14ac:dyDescent="0.25">
      <c r="B93"/>
      <c r="C93" t="s">
        <v>1497</v>
      </c>
      <c r="D93" s="74" t="s">
        <v>1514</v>
      </c>
      <c r="E93" s="74" t="s">
        <v>1515</v>
      </c>
    </row>
    <row r="94" spans="2:5" ht="60" x14ac:dyDescent="0.25">
      <c r="B94"/>
      <c r="C94" t="s">
        <v>1498</v>
      </c>
      <c r="D94" s="74" t="s">
        <v>5999</v>
      </c>
      <c r="E94" s="74" t="s">
        <v>1520</v>
      </c>
    </row>
    <row r="95" spans="2:5" ht="60" x14ac:dyDescent="0.25">
      <c r="B95"/>
      <c r="C95" t="s">
        <v>2518</v>
      </c>
      <c r="D95" s="74" t="s">
        <v>6000</v>
      </c>
      <c r="E95" s="74" t="s">
        <v>6000</v>
      </c>
    </row>
    <row r="96" spans="2:5" ht="30" x14ac:dyDescent="0.25">
      <c r="B96"/>
      <c r="C96" t="s">
        <v>2517</v>
      </c>
      <c r="D96" s="74" t="s">
        <v>5999</v>
      </c>
      <c r="E96" s="74" t="s">
        <v>6478</v>
      </c>
    </row>
    <row r="97" spans="2:5" ht="90" x14ac:dyDescent="0.25">
      <c r="B97"/>
      <c r="C97" t="s">
        <v>1499</v>
      </c>
      <c r="D97" s="74" t="s">
        <v>6479</v>
      </c>
      <c r="E97" s="74" t="s">
        <v>6479</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341" t="s">
        <v>1521</v>
      </c>
      <c r="D103" s="1341"/>
    </row>
    <row r="104" spans="2:5" x14ac:dyDescent="0.25">
      <c r="B104"/>
    </row>
    <row r="105" spans="2:5" x14ac:dyDescent="0.25">
      <c r="B105"/>
      <c r="C105" t="s">
        <v>22</v>
      </c>
      <c r="D105" t="s">
        <v>1522</v>
      </c>
    </row>
    <row r="106" spans="2:5" x14ac:dyDescent="0.25">
      <c r="B106"/>
      <c r="C106" t="s">
        <v>1487</v>
      </c>
      <c r="D106" s="74" t="s">
        <v>6480</v>
      </c>
    </row>
    <row r="107" spans="2:5" x14ac:dyDescent="0.25">
      <c r="B107"/>
      <c r="C107" t="s">
        <v>2518</v>
      </c>
      <c r="D107" s="74" t="s">
        <v>6480</v>
      </c>
    </row>
    <row r="108" spans="2:5" x14ac:dyDescent="0.25">
      <c r="B108"/>
      <c r="C108" t="s">
        <v>1488</v>
      </c>
      <c r="D108" s="74" t="s">
        <v>6480</v>
      </c>
    </row>
    <row r="109" spans="2:5" x14ac:dyDescent="0.25">
      <c r="B109"/>
      <c r="C109" t="s">
        <v>1489</v>
      </c>
      <c r="D109" s="74" t="s">
        <v>6480</v>
      </c>
    </row>
    <row r="110" spans="2:5" x14ac:dyDescent="0.25">
      <c r="B110"/>
      <c r="C110" t="s">
        <v>1490</v>
      </c>
      <c r="D110" s="74" t="s">
        <v>6480</v>
      </c>
    </row>
    <row r="111" spans="2:5" x14ac:dyDescent="0.25">
      <c r="B111"/>
      <c r="C111" t="s">
        <v>1491</v>
      </c>
      <c r="D111" s="74" t="s">
        <v>6480</v>
      </c>
    </row>
    <row r="112" spans="2:5" x14ac:dyDescent="0.25">
      <c r="B112"/>
      <c r="C112" t="s">
        <v>1492</v>
      </c>
      <c r="D112" s="74" t="s">
        <v>6480</v>
      </c>
    </row>
    <row r="113" spans="2:8" x14ac:dyDescent="0.25">
      <c r="B113"/>
      <c r="C113" t="s">
        <v>2516</v>
      </c>
      <c r="D113" s="74" t="s">
        <v>6480</v>
      </c>
    </row>
    <row r="114" spans="2:8" x14ac:dyDescent="0.25">
      <c r="B114"/>
      <c r="C114" t="s">
        <v>1493</v>
      </c>
      <c r="D114" s="74" t="s">
        <v>6480</v>
      </c>
    </row>
    <row r="115" spans="2:8" x14ac:dyDescent="0.25">
      <c r="B115"/>
      <c r="C115" t="s">
        <v>1494</v>
      </c>
      <c r="D115" s="74" t="s">
        <v>6480</v>
      </c>
    </row>
    <row r="116" spans="2:8" x14ac:dyDescent="0.25">
      <c r="C116" t="s">
        <v>1495</v>
      </c>
      <c r="D116" s="74" t="s">
        <v>6480</v>
      </c>
    </row>
    <row r="117" spans="2:8" x14ac:dyDescent="0.25">
      <c r="C117" t="s">
        <v>1496</v>
      </c>
      <c r="D117" s="74" t="s">
        <v>6480</v>
      </c>
    </row>
    <row r="118" spans="2:8" x14ac:dyDescent="0.25">
      <c r="C118" t="s">
        <v>1497</v>
      </c>
      <c r="D118" s="74" t="s">
        <v>6480</v>
      </c>
    </row>
    <row r="119" spans="2:8" x14ac:dyDescent="0.25">
      <c r="C119" t="s">
        <v>1498</v>
      </c>
      <c r="D119" s="74" t="s">
        <v>6480</v>
      </c>
    </row>
    <row r="120" spans="2:8" x14ac:dyDescent="0.25">
      <c r="C120" t="s">
        <v>2517</v>
      </c>
      <c r="D120" s="74" t="s">
        <v>6480</v>
      </c>
    </row>
    <row r="121" spans="2:8" x14ac:dyDescent="0.25">
      <c r="C121" t="s">
        <v>1499</v>
      </c>
      <c r="D121" s="74" t="s">
        <v>6480</v>
      </c>
    </row>
    <row r="124" spans="2:8" x14ac:dyDescent="0.25">
      <c r="C124" s="142"/>
      <c r="D124" s="142"/>
    </row>
    <row r="126" spans="2:8" x14ac:dyDescent="0.25">
      <c r="C126" t="s">
        <v>30</v>
      </c>
      <c r="D126" t="s">
        <v>148</v>
      </c>
      <c r="E126" t="s">
        <v>3</v>
      </c>
      <c r="F126" t="s">
        <v>1</v>
      </c>
      <c r="G126" t="s">
        <v>6484</v>
      </c>
      <c r="H126" t="s">
        <v>6075</v>
      </c>
    </row>
    <row r="127" spans="2:8" x14ac:dyDescent="0.25">
      <c r="C127" s="865" t="s">
        <v>8474</v>
      </c>
      <c r="D127" s="860">
        <v>1052381966</v>
      </c>
      <c r="E127" s="492">
        <v>3203876866</v>
      </c>
      <c r="F127" s="492" t="s">
        <v>8475</v>
      </c>
      <c r="G127" s="492"/>
      <c r="H127" s="492" t="s">
        <v>8476</v>
      </c>
    </row>
    <row r="128" spans="2:8" x14ac:dyDescent="0.25">
      <c r="C128" s="865" t="s">
        <v>3956</v>
      </c>
      <c r="D128" s="860">
        <v>1116551704</v>
      </c>
      <c r="E128" s="492">
        <v>3208349581</v>
      </c>
      <c r="F128" s="492" t="s">
        <v>8896</v>
      </c>
      <c r="G128" s="492" t="s">
        <v>8897</v>
      </c>
      <c r="H128" s="492" t="s">
        <v>6559</v>
      </c>
    </row>
    <row r="129" spans="3:16" x14ac:dyDescent="0.25">
      <c r="C129" s="865" t="s">
        <v>4269</v>
      </c>
      <c r="D129" s="860"/>
      <c r="E129" s="492"/>
      <c r="F129" s="492"/>
      <c r="G129" s="492"/>
      <c r="H129" s="492"/>
    </row>
    <row r="130" spans="3:16" x14ac:dyDescent="0.25">
      <c r="C130" s="865" t="s">
        <v>8352</v>
      </c>
      <c r="D130" s="860"/>
      <c r="E130" s="492"/>
      <c r="F130" s="492"/>
      <c r="G130" s="492"/>
      <c r="H130" s="492"/>
      <c r="L130" s="271"/>
      <c r="M130" s="271"/>
      <c r="N130" s="271"/>
      <c r="O130" s="271"/>
      <c r="P130" s="271"/>
    </row>
    <row r="131" spans="3:16" x14ac:dyDescent="0.25">
      <c r="C131" s="865" t="s">
        <v>4875</v>
      </c>
      <c r="D131" s="492"/>
      <c r="E131" s="492"/>
      <c r="F131" s="492"/>
      <c r="G131" s="492"/>
      <c r="H131" s="492"/>
    </row>
    <row r="132" spans="3:16" x14ac:dyDescent="0.25">
      <c r="C132" s="492" t="s">
        <v>6580</v>
      </c>
      <c r="D132" s="492">
        <v>26226856</v>
      </c>
      <c r="E132" s="492" t="s">
        <v>6581</v>
      </c>
      <c r="F132" s="492" t="s">
        <v>7167</v>
      </c>
      <c r="G132" s="492" t="s">
        <v>7166</v>
      </c>
      <c r="H132" s="492" t="s">
        <v>6582</v>
      </c>
    </row>
    <row r="133" spans="3:16" x14ac:dyDescent="0.25">
      <c r="C133" s="865" t="s">
        <v>1451</v>
      </c>
      <c r="D133" s="860"/>
      <c r="E133" s="492"/>
      <c r="F133" s="492"/>
      <c r="G133" s="492"/>
      <c r="H133" s="492"/>
    </row>
    <row r="134" spans="3:16" x14ac:dyDescent="0.25">
      <c r="C134" s="865" t="s">
        <v>6262</v>
      </c>
      <c r="D134" s="860"/>
      <c r="E134" s="492"/>
      <c r="F134" s="492"/>
      <c r="G134" s="492"/>
      <c r="H134" s="492"/>
    </row>
    <row r="135" spans="3:16" x14ac:dyDescent="0.25">
      <c r="C135" s="865" t="s">
        <v>6133</v>
      </c>
      <c r="D135" s="492"/>
      <c r="E135" s="492"/>
      <c r="F135" s="492"/>
      <c r="G135" s="492"/>
      <c r="H135" s="492"/>
    </row>
    <row r="136" spans="3:16" x14ac:dyDescent="0.25">
      <c r="C136" s="865" t="s">
        <v>6205</v>
      </c>
      <c r="D136" s="860"/>
      <c r="E136" s="492"/>
      <c r="F136" s="492"/>
      <c r="G136" s="492"/>
      <c r="H136" s="492"/>
    </row>
    <row r="137" spans="3:16" x14ac:dyDescent="0.25">
      <c r="C137" s="865" t="s">
        <v>1641</v>
      </c>
      <c r="D137" s="860"/>
      <c r="E137" s="492"/>
      <c r="F137" s="492"/>
      <c r="G137" s="492"/>
      <c r="H137" s="492"/>
    </row>
    <row r="138" spans="3:16" x14ac:dyDescent="0.25">
      <c r="C138" s="865" t="s">
        <v>5730</v>
      </c>
      <c r="D138" s="492"/>
      <c r="E138" s="492"/>
      <c r="F138" s="492"/>
      <c r="G138" s="492"/>
      <c r="H138" s="492"/>
    </row>
    <row r="139" spans="3:16" x14ac:dyDescent="0.25">
      <c r="C139" s="865" t="s">
        <v>3770</v>
      </c>
      <c r="D139" s="860"/>
      <c r="E139" s="492"/>
      <c r="F139" s="492"/>
      <c r="G139" s="492"/>
      <c r="H139" s="492"/>
    </row>
    <row r="140" spans="3:16" x14ac:dyDescent="0.25">
      <c r="C140" s="865" t="s">
        <v>3755</v>
      </c>
      <c r="D140" s="860">
        <v>1151958363</v>
      </c>
      <c r="E140" s="492" t="s">
        <v>8921</v>
      </c>
      <c r="F140" s="492" t="s">
        <v>8919</v>
      </c>
      <c r="G140" s="492" t="s">
        <v>8920</v>
      </c>
      <c r="H140" s="492" t="s">
        <v>6875</v>
      </c>
    </row>
    <row r="141" spans="3:16" x14ac:dyDescent="0.25">
      <c r="C141" s="865" t="s">
        <v>4081</v>
      </c>
      <c r="D141" s="860"/>
      <c r="E141" s="492"/>
      <c r="F141" s="492"/>
      <c r="G141" s="492"/>
      <c r="H141" s="492"/>
    </row>
    <row r="142" spans="3:16" x14ac:dyDescent="0.25">
      <c r="C142" s="931" t="s">
        <v>5632</v>
      </c>
      <c r="D142" s="861"/>
      <c r="E142" s="863"/>
      <c r="F142" s="863"/>
      <c r="G142" s="863"/>
      <c r="H142" s="863"/>
    </row>
    <row r="143" spans="3:16" x14ac:dyDescent="0.25">
      <c r="C143" s="865" t="s">
        <v>6284</v>
      </c>
      <c r="D143" s="492">
        <v>1004820436</v>
      </c>
      <c r="E143" s="492">
        <v>3102938001</v>
      </c>
      <c r="F143" s="492" t="s">
        <v>6483</v>
      </c>
      <c r="G143" s="492" t="s">
        <v>6485</v>
      </c>
      <c r="H143" s="492" t="s">
        <v>6486</v>
      </c>
    </row>
    <row r="144" spans="3:16" x14ac:dyDescent="0.25">
      <c r="C144" s="865" t="s">
        <v>2357</v>
      </c>
      <c r="D144" s="860"/>
      <c r="E144" s="492"/>
      <c r="F144" s="492"/>
      <c r="G144" s="492"/>
      <c r="H144" s="492"/>
    </row>
    <row r="145" spans="3:8" x14ac:dyDescent="0.25">
      <c r="C145" s="865" t="s">
        <v>4439</v>
      </c>
      <c r="D145" s="860"/>
      <c r="E145" s="492"/>
      <c r="F145" s="492"/>
      <c r="G145" s="492"/>
      <c r="H145" s="492"/>
    </row>
    <row r="146" spans="3:8" x14ac:dyDescent="0.25">
      <c r="C146" s="492" t="s">
        <v>7991</v>
      </c>
      <c r="D146" s="492"/>
      <c r="E146" s="492">
        <v>3108800892</v>
      </c>
      <c r="F146" s="492"/>
      <c r="G146" s="492"/>
      <c r="H146" s="492"/>
    </row>
    <row r="147" spans="3:8" x14ac:dyDescent="0.25">
      <c r="C147" s="865" t="s">
        <v>6492</v>
      </c>
      <c r="D147" s="492">
        <v>1040324301</v>
      </c>
      <c r="E147" s="492" t="s">
        <v>6493</v>
      </c>
      <c r="F147" s="492" t="s">
        <v>6494</v>
      </c>
      <c r="G147" s="492" t="s">
        <v>6495</v>
      </c>
      <c r="H147" s="492" t="s">
        <v>2576</v>
      </c>
    </row>
    <row r="148" spans="3:8" x14ac:dyDescent="0.25">
      <c r="C148" s="865" t="s">
        <v>5196</v>
      </c>
      <c r="D148" s="860"/>
      <c r="E148" s="492"/>
      <c r="F148" s="492"/>
      <c r="G148" s="492"/>
      <c r="H148" s="492"/>
    </row>
    <row r="149" spans="3:8" x14ac:dyDescent="0.25">
      <c r="C149" s="865" t="s">
        <v>5630</v>
      </c>
      <c r="D149" s="860"/>
      <c r="E149" s="492"/>
      <c r="F149" s="492"/>
      <c r="G149" s="492"/>
      <c r="H149" s="492"/>
    </row>
    <row r="150" spans="3:8" x14ac:dyDescent="0.25">
      <c r="C150" s="865" t="s">
        <v>1697</v>
      </c>
      <c r="D150" s="860">
        <v>55065784</v>
      </c>
      <c r="E150" s="492">
        <v>3213211387</v>
      </c>
      <c r="F150" s="867" t="s">
        <v>6482</v>
      </c>
      <c r="G150" s="492"/>
      <c r="H150" s="492" t="s">
        <v>2346</v>
      </c>
    </row>
    <row r="151" spans="3:8" x14ac:dyDescent="0.25">
      <c r="C151" s="865" t="s">
        <v>2802</v>
      </c>
      <c r="D151" s="860"/>
      <c r="E151" s="492"/>
      <c r="F151" s="492"/>
      <c r="G151" s="492"/>
      <c r="H151" s="492"/>
    </row>
    <row r="152" spans="3:8" x14ac:dyDescent="0.25">
      <c r="C152" s="865" t="s">
        <v>4860</v>
      </c>
      <c r="D152" s="492">
        <v>1093786439</v>
      </c>
      <c r="E152" s="492">
        <v>3118767427</v>
      </c>
      <c r="F152" s="492" t="s">
        <v>6947</v>
      </c>
      <c r="G152" s="492" t="s">
        <v>6656</v>
      </c>
      <c r="H152" s="492" t="s">
        <v>6948</v>
      </c>
    </row>
    <row r="153" spans="3:8" x14ac:dyDescent="0.25">
      <c r="C153" s="865" t="s">
        <v>4443</v>
      </c>
      <c r="D153" s="860"/>
      <c r="E153" s="863"/>
      <c r="F153" s="492"/>
      <c r="G153" s="492"/>
      <c r="H153" s="492"/>
    </row>
    <row r="154" spans="3:8" x14ac:dyDescent="0.25">
      <c r="C154" s="866" t="s">
        <v>4159</v>
      </c>
      <c r="D154" s="860"/>
      <c r="E154" s="863"/>
      <c r="F154" s="492"/>
      <c r="G154" s="492"/>
      <c r="H154" s="492"/>
    </row>
    <row r="155" spans="3:8" x14ac:dyDescent="0.25">
      <c r="C155" s="865" t="s">
        <v>5631</v>
      </c>
      <c r="D155" s="860"/>
      <c r="E155" s="863"/>
      <c r="F155" s="492"/>
      <c r="G155" s="492"/>
      <c r="H155" s="492"/>
    </row>
    <row r="156" spans="3:8" x14ac:dyDescent="0.25">
      <c r="C156" s="865" t="s">
        <v>3878</v>
      </c>
      <c r="D156" s="860"/>
      <c r="E156" s="863"/>
      <c r="F156" s="492"/>
      <c r="G156" s="492"/>
      <c r="H156" s="492"/>
    </row>
    <row r="157" spans="3:8" x14ac:dyDescent="0.25">
      <c r="C157" s="865" t="s">
        <v>2492</v>
      </c>
      <c r="D157" s="860"/>
      <c r="E157" s="863"/>
      <c r="F157" s="492"/>
      <c r="G157" s="492"/>
      <c r="H157" s="492"/>
    </row>
    <row r="158" spans="3:8" x14ac:dyDescent="0.25">
      <c r="C158" s="492" t="s">
        <v>2420</v>
      </c>
      <c r="D158" s="492">
        <v>1050170118</v>
      </c>
      <c r="E158" s="492">
        <v>3058337233</v>
      </c>
      <c r="F158" s="492" t="s">
        <v>6557</v>
      </c>
      <c r="G158" s="492" t="s">
        <v>6558</v>
      </c>
      <c r="H158" s="492" t="s">
        <v>6559</v>
      </c>
    </row>
    <row r="159" spans="3:8" x14ac:dyDescent="0.25">
      <c r="C159" s="492" t="s">
        <v>7003</v>
      </c>
      <c r="D159" s="492">
        <v>1152688279</v>
      </c>
      <c r="E159" s="492">
        <v>3127353410</v>
      </c>
      <c r="F159" s="492" t="s">
        <v>7004</v>
      </c>
      <c r="G159" s="492" t="s">
        <v>7005</v>
      </c>
      <c r="H159" s="492" t="s">
        <v>214</v>
      </c>
    </row>
    <row r="160" spans="3:8" x14ac:dyDescent="0.25">
      <c r="C160" s="865" t="s">
        <v>1679</v>
      </c>
      <c r="D160" s="860">
        <v>10143659</v>
      </c>
      <c r="E160" s="492">
        <v>3108023377</v>
      </c>
      <c r="F160" s="492" t="s">
        <v>7820</v>
      </c>
      <c r="G160" s="492" t="s">
        <v>5835</v>
      </c>
      <c r="H160" s="492" t="s">
        <v>7819</v>
      </c>
    </row>
    <row r="161" spans="3:8" x14ac:dyDescent="0.25">
      <c r="C161" s="492" t="s">
        <v>6513</v>
      </c>
      <c r="D161" s="492">
        <v>1065639364</v>
      </c>
      <c r="E161" s="492">
        <v>3185211670</v>
      </c>
      <c r="F161" s="492" t="s">
        <v>6514</v>
      </c>
      <c r="G161" s="492" t="s">
        <v>6515</v>
      </c>
      <c r="H161" s="492" t="s">
        <v>6516</v>
      </c>
    </row>
    <row r="162" spans="3:8" x14ac:dyDescent="0.25">
      <c r="C162" s="865" t="s">
        <v>587</v>
      </c>
      <c r="D162" s="860"/>
      <c r="E162" s="492"/>
      <c r="F162" s="492"/>
      <c r="G162" s="492"/>
      <c r="H162" s="492"/>
    </row>
    <row r="163" spans="3:8" x14ac:dyDescent="0.25">
      <c r="C163" s="862" t="s">
        <v>6549</v>
      </c>
      <c r="D163" s="863">
        <v>1123087182</v>
      </c>
      <c r="E163" s="863">
        <v>3204880944</v>
      </c>
      <c r="F163" s="863" t="s">
        <v>6550</v>
      </c>
      <c r="G163" s="863" t="s">
        <v>6551</v>
      </c>
      <c r="H163" s="863" t="s">
        <v>6552</v>
      </c>
    </row>
    <row r="164" spans="3:8" x14ac:dyDescent="0.25">
      <c r="C164" s="865" t="s">
        <v>1469</v>
      </c>
      <c r="D164" s="860"/>
      <c r="E164" s="492"/>
      <c r="F164" s="492"/>
      <c r="G164" s="492"/>
      <c r="H164" s="492"/>
    </row>
    <row r="165" spans="3:8" x14ac:dyDescent="0.25">
      <c r="C165" s="865" t="s">
        <v>3653</v>
      </c>
      <c r="D165" s="860"/>
      <c r="E165" s="492"/>
      <c r="F165" s="492"/>
      <c r="G165" s="492"/>
      <c r="H165" s="492"/>
    </row>
    <row r="166" spans="3:8" x14ac:dyDescent="0.25">
      <c r="C166" s="865" t="s">
        <v>4157</v>
      </c>
      <c r="D166" s="860"/>
      <c r="E166" s="492"/>
      <c r="F166" s="492"/>
      <c r="G166" s="492"/>
      <c r="H166" s="492"/>
    </row>
    <row r="167" spans="3:8" x14ac:dyDescent="0.25">
      <c r="C167" s="865" t="s">
        <v>1523</v>
      </c>
      <c r="D167" s="860"/>
      <c r="E167" s="492"/>
      <c r="F167" s="492"/>
      <c r="G167" s="492"/>
      <c r="H167" s="492"/>
    </row>
    <row r="168" spans="3:8" x14ac:dyDescent="0.25">
      <c r="C168" s="865" t="s">
        <v>3547</v>
      </c>
      <c r="D168" s="860"/>
      <c r="E168" s="492"/>
      <c r="F168" s="492"/>
      <c r="G168" s="492"/>
      <c r="H168" s="492"/>
    </row>
    <row r="169" spans="3:8" x14ac:dyDescent="0.25">
      <c r="C169" s="866" t="s">
        <v>1727</v>
      </c>
      <c r="D169" s="860"/>
      <c r="E169" s="492"/>
      <c r="F169" s="492"/>
      <c r="G169" s="492"/>
      <c r="H169" s="492"/>
    </row>
    <row r="170" spans="3:8" x14ac:dyDescent="0.25">
      <c r="C170" s="865" t="s">
        <v>3235</v>
      </c>
      <c r="D170" s="860"/>
      <c r="E170" s="492"/>
      <c r="F170" s="492"/>
      <c r="G170" s="492"/>
      <c r="H170" s="492"/>
    </row>
    <row r="171" spans="3:8" x14ac:dyDescent="0.25">
      <c r="C171" s="865" t="s">
        <v>1738</v>
      </c>
      <c r="D171" s="860"/>
      <c r="E171" s="492"/>
      <c r="F171" s="492"/>
      <c r="G171" s="492"/>
      <c r="H171" s="492"/>
    </row>
    <row r="172" spans="3:8" x14ac:dyDescent="0.25">
      <c r="C172" s="865" t="s">
        <v>6083</v>
      </c>
      <c r="D172" s="860"/>
      <c r="E172" s="492"/>
      <c r="F172" s="492"/>
      <c r="G172" s="492"/>
      <c r="H172" s="492"/>
    </row>
    <row r="173" spans="3:8" x14ac:dyDescent="0.25">
      <c r="C173" s="60" t="s">
        <v>8640</v>
      </c>
      <c r="D173" s="60">
        <v>1127947298</v>
      </c>
      <c r="E173" s="60">
        <v>3007154334</v>
      </c>
      <c r="F173" s="60" t="s">
        <v>8641</v>
      </c>
      <c r="G173" s="60" t="s">
        <v>8642</v>
      </c>
      <c r="H173" s="60" t="s">
        <v>1488</v>
      </c>
    </row>
    <row r="174" spans="3:8" x14ac:dyDescent="0.25">
      <c r="C174" s="866" t="s">
        <v>4541</v>
      </c>
      <c r="D174" s="860"/>
      <c r="E174" s="492"/>
      <c r="F174" s="492"/>
      <c r="G174" s="492"/>
      <c r="H174" s="492"/>
    </row>
    <row r="175" spans="3:8" x14ac:dyDescent="0.25">
      <c r="C175" s="865" t="s">
        <v>1468</v>
      </c>
      <c r="D175" s="860"/>
      <c r="E175" s="492"/>
      <c r="F175" s="492"/>
      <c r="G175" s="492"/>
      <c r="H175" s="492"/>
    </row>
    <row r="176" spans="3:8" x14ac:dyDescent="0.25">
      <c r="C176" s="865" t="s">
        <v>2707</v>
      </c>
      <c r="D176" s="860"/>
      <c r="E176" s="492"/>
      <c r="F176" s="492"/>
      <c r="G176" s="492"/>
      <c r="H176" s="492"/>
    </row>
    <row r="177" spans="3:8" x14ac:dyDescent="0.25">
      <c r="C177" s="865" t="s">
        <v>5930</v>
      </c>
      <c r="D177" s="860"/>
      <c r="E177" s="492"/>
      <c r="F177" s="492"/>
      <c r="G177" s="492"/>
      <c r="H177" s="492"/>
    </row>
    <row r="178" spans="3:8" x14ac:dyDescent="0.25">
      <c r="C178" s="865" t="s">
        <v>3288</v>
      </c>
      <c r="D178" s="860"/>
      <c r="E178" s="492"/>
      <c r="F178" s="492"/>
      <c r="G178" s="492"/>
      <c r="H178" s="492"/>
    </row>
    <row r="179" spans="3:8" x14ac:dyDescent="0.25">
      <c r="C179" s="60" t="s">
        <v>8844</v>
      </c>
      <c r="D179" s="60">
        <v>1109421844</v>
      </c>
      <c r="E179" s="60">
        <v>3158807527</v>
      </c>
      <c r="F179" s="60" t="s">
        <v>8845</v>
      </c>
      <c r="G179" s="60"/>
      <c r="H179" s="60" t="s">
        <v>8846</v>
      </c>
    </row>
    <row r="180" spans="3:8" x14ac:dyDescent="0.25">
      <c r="C180" s="492" t="s">
        <v>8133</v>
      </c>
      <c r="D180" s="492"/>
      <c r="E180" s="492"/>
      <c r="F180" s="492"/>
      <c r="G180" s="492"/>
      <c r="H180" s="492"/>
    </row>
    <row r="181" spans="3:8" x14ac:dyDescent="0.25">
      <c r="C181" s="866" t="s">
        <v>6179</v>
      </c>
      <c r="D181" s="861">
        <v>13879087</v>
      </c>
      <c r="E181" s="863">
        <v>3137443853</v>
      </c>
      <c r="F181" s="863" t="s">
        <v>8408</v>
      </c>
      <c r="G181" s="863" t="s">
        <v>8407</v>
      </c>
      <c r="H181" s="863" t="s">
        <v>6547</v>
      </c>
    </row>
    <row r="182" spans="3:8" x14ac:dyDescent="0.25">
      <c r="C182" s="866" t="s">
        <v>1792</v>
      </c>
      <c r="D182" s="861"/>
      <c r="E182" s="863"/>
      <c r="F182" s="863"/>
      <c r="G182" s="863"/>
      <c r="H182" s="863"/>
    </row>
    <row r="183" spans="3:8" x14ac:dyDescent="0.25">
      <c r="C183" s="896" t="s">
        <v>8864</v>
      </c>
      <c r="D183" s="523" t="s">
        <v>8865</v>
      </c>
      <c r="E183" s="523">
        <v>3147332718</v>
      </c>
      <c r="F183" s="523" t="s">
        <v>8866</v>
      </c>
      <c r="G183" s="523" t="s">
        <v>8867</v>
      </c>
      <c r="H183" s="523" t="s">
        <v>8868</v>
      </c>
    </row>
    <row r="184" spans="3:8" x14ac:dyDescent="0.25">
      <c r="C184" s="866" t="s">
        <v>3478</v>
      </c>
      <c r="D184" s="861"/>
      <c r="E184" s="863"/>
      <c r="F184" s="863"/>
      <c r="G184" s="863"/>
      <c r="H184" s="863"/>
    </row>
    <row r="185" spans="3:8" x14ac:dyDescent="0.25">
      <c r="C185" s="896" t="s">
        <v>8734</v>
      </c>
      <c r="D185" s="523">
        <v>1086921424</v>
      </c>
      <c r="E185" s="523" t="s">
        <v>8738</v>
      </c>
      <c r="F185" s="523" t="s">
        <v>8735</v>
      </c>
      <c r="G185" s="523" t="s">
        <v>8736</v>
      </c>
      <c r="H185" s="523" t="s">
        <v>8737</v>
      </c>
    </row>
    <row r="186" spans="3:8" x14ac:dyDescent="0.25">
      <c r="C186" s="862" t="s">
        <v>1930</v>
      </c>
      <c r="D186" s="863">
        <v>1090512741</v>
      </c>
      <c r="E186" s="863">
        <v>3054550032</v>
      </c>
      <c r="F186" s="863" t="s">
        <v>6554</v>
      </c>
      <c r="G186" s="863" t="s">
        <v>6555</v>
      </c>
      <c r="H186" s="863" t="s">
        <v>6556</v>
      </c>
    </row>
    <row r="187" spans="3:8" x14ac:dyDescent="0.25">
      <c r="C187" s="862" t="s">
        <v>6561</v>
      </c>
      <c r="D187" s="863">
        <v>88268652</v>
      </c>
      <c r="E187" s="863" t="s">
        <v>6560</v>
      </c>
      <c r="F187" s="863"/>
      <c r="G187" s="863" t="s">
        <v>6562</v>
      </c>
      <c r="H187" s="863" t="s">
        <v>214</v>
      </c>
    </row>
    <row r="188" spans="3:8" x14ac:dyDescent="0.25">
      <c r="C188" s="866" t="s">
        <v>2071</v>
      </c>
      <c r="D188" s="861"/>
      <c r="E188" s="863"/>
      <c r="F188" s="863"/>
      <c r="G188" s="863"/>
      <c r="H188" s="863"/>
    </row>
    <row r="189" spans="3:8" x14ac:dyDescent="0.25">
      <c r="C189" s="862" t="s">
        <v>6776</v>
      </c>
      <c r="D189" s="863">
        <v>12278009</v>
      </c>
      <c r="E189" s="863">
        <v>3105668378</v>
      </c>
      <c r="F189" s="863" t="s">
        <v>6777</v>
      </c>
      <c r="G189" s="863" t="s">
        <v>6778</v>
      </c>
      <c r="H189" s="863" t="s">
        <v>6779</v>
      </c>
    </row>
    <row r="190" spans="3:8" x14ac:dyDescent="0.25">
      <c r="C190" s="865" t="s">
        <v>2894</v>
      </c>
      <c r="D190" s="492"/>
      <c r="E190" s="492"/>
      <c r="F190" s="492"/>
      <c r="G190" s="492"/>
      <c r="H190" s="492"/>
    </row>
    <row r="191" spans="3:8" x14ac:dyDescent="0.25">
      <c r="C191" s="865" t="s">
        <v>2510</v>
      </c>
      <c r="D191" s="492"/>
      <c r="E191" s="492"/>
      <c r="F191" s="492"/>
      <c r="G191" s="492"/>
      <c r="H191" s="492"/>
    </row>
    <row r="192" spans="3:8" x14ac:dyDescent="0.25">
      <c r="C192" s="865" t="s">
        <v>5345</v>
      </c>
      <c r="D192" s="492"/>
      <c r="E192" s="492"/>
      <c r="F192" s="492"/>
      <c r="G192" s="492"/>
      <c r="H192" s="492"/>
    </row>
    <row r="193" spans="3:8" x14ac:dyDescent="0.25">
      <c r="C193" s="866" t="s">
        <v>2681</v>
      </c>
      <c r="D193" s="863"/>
      <c r="E193" s="863"/>
      <c r="F193" s="863"/>
      <c r="G193" s="863"/>
      <c r="H193" s="863"/>
    </row>
    <row r="194" spans="3:8" x14ac:dyDescent="0.25">
      <c r="C194" s="866" t="s">
        <v>1757</v>
      </c>
      <c r="D194" s="863"/>
      <c r="E194" s="863"/>
      <c r="F194" s="863"/>
      <c r="G194" s="863"/>
      <c r="H194" s="863"/>
    </row>
    <row r="195" spans="3:8" x14ac:dyDescent="0.25">
      <c r="C195" s="862" t="s">
        <v>6996</v>
      </c>
      <c r="D195" s="863">
        <v>55064705</v>
      </c>
      <c r="E195" s="863">
        <v>3112337325</v>
      </c>
      <c r="F195" s="863" t="s">
        <v>6997</v>
      </c>
      <c r="G195" s="863"/>
      <c r="H195" s="863" t="s">
        <v>6998</v>
      </c>
    </row>
    <row r="196" spans="3:8" x14ac:dyDescent="0.25">
      <c r="C196" s="866" t="s">
        <v>2316</v>
      </c>
      <c r="D196" s="863"/>
      <c r="E196" s="863"/>
      <c r="F196" s="863"/>
      <c r="G196" s="863"/>
      <c r="H196" s="863"/>
    </row>
    <row r="197" spans="3:8" x14ac:dyDescent="0.25">
      <c r="C197" s="866" t="s">
        <v>4735</v>
      </c>
      <c r="D197" s="863"/>
      <c r="E197" s="863"/>
      <c r="F197" s="863"/>
      <c r="G197" s="863"/>
      <c r="H197" s="863"/>
    </row>
    <row r="198" spans="3:8" x14ac:dyDescent="0.25">
      <c r="C198" s="862" t="s">
        <v>1439</v>
      </c>
      <c r="D198" s="863">
        <v>1113531584</v>
      </c>
      <c r="E198" s="863">
        <v>3183073193</v>
      </c>
      <c r="F198" s="863" t="s">
        <v>6946</v>
      </c>
      <c r="G198" s="863" t="s">
        <v>6656</v>
      </c>
      <c r="H198" s="863" t="s">
        <v>6945</v>
      </c>
    </row>
    <row r="199" spans="3:8" x14ac:dyDescent="0.25">
      <c r="C199" s="865" t="s">
        <v>1439</v>
      </c>
      <c r="D199" s="492"/>
      <c r="E199" s="492"/>
      <c r="F199" s="492"/>
      <c r="G199" s="492"/>
      <c r="H199" s="492"/>
    </row>
    <row r="200" spans="3:8" x14ac:dyDescent="0.25">
      <c r="C200" s="492" t="s">
        <v>6544</v>
      </c>
      <c r="D200" s="492">
        <v>12999530</v>
      </c>
      <c r="E200" s="492">
        <v>3187045257</v>
      </c>
      <c r="F200" s="492" t="s">
        <v>6545</v>
      </c>
      <c r="G200" s="492" t="s">
        <v>6546</v>
      </c>
      <c r="H200" s="492" t="s">
        <v>6547</v>
      </c>
    </row>
    <row r="201" spans="3:8" x14ac:dyDescent="0.25">
      <c r="C201" s="866" t="s">
        <v>5010</v>
      </c>
      <c r="D201" s="861"/>
      <c r="E201" s="863"/>
      <c r="F201" s="863"/>
      <c r="G201" s="863"/>
      <c r="H201" s="863"/>
    </row>
    <row r="202" spans="3:8" x14ac:dyDescent="0.25">
      <c r="C202" s="865" t="s">
        <v>556</v>
      </c>
      <c r="D202" s="492"/>
      <c r="E202" s="492"/>
      <c r="F202" s="492"/>
      <c r="G202" s="492"/>
      <c r="H202" s="492"/>
    </row>
    <row r="203" spans="3:8" x14ac:dyDescent="0.25">
      <c r="C203" s="865" t="s">
        <v>1456</v>
      </c>
      <c r="D203" s="492"/>
      <c r="E203" s="492"/>
      <c r="F203" s="492"/>
      <c r="G203" s="492"/>
      <c r="H203" s="492"/>
    </row>
    <row r="204" spans="3:8" x14ac:dyDescent="0.25">
      <c r="C204" s="865" t="s">
        <v>1638</v>
      </c>
      <c r="D204" s="492"/>
      <c r="E204" s="492"/>
      <c r="F204" s="492"/>
      <c r="G204" s="492"/>
      <c r="H204" s="492"/>
    </row>
    <row r="205" spans="3:8" x14ac:dyDescent="0.25">
      <c r="C205" s="865" t="s">
        <v>3967</v>
      </c>
      <c r="D205" s="492"/>
      <c r="E205" s="492"/>
      <c r="F205" s="492"/>
      <c r="G205" s="492"/>
      <c r="H205" s="492"/>
    </row>
    <row r="206" spans="3:8" x14ac:dyDescent="0.25">
      <c r="C206" s="60" t="s">
        <v>8415</v>
      </c>
      <c r="D206" s="60">
        <v>1104703901</v>
      </c>
      <c r="E206" s="60">
        <v>3126206932</v>
      </c>
      <c r="F206" s="60" t="s">
        <v>8416</v>
      </c>
      <c r="G206" s="60" t="s">
        <v>8417</v>
      </c>
      <c r="H206" s="60" t="s">
        <v>8418</v>
      </c>
    </row>
    <row r="207" spans="3:8" x14ac:dyDescent="0.25">
      <c r="C207" s="865" t="s">
        <v>573</v>
      </c>
      <c r="D207" s="492"/>
      <c r="E207" s="492">
        <v>3118201043</v>
      </c>
      <c r="F207" s="492" t="s">
        <v>7816</v>
      </c>
      <c r="G207" s="492"/>
      <c r="H207" s="492" t="s">
        <v>7817</v>
      </c>
    </row>
    <row r="208" spans="3:8" x14ac:dyDescent="0.25">
      <c r="C208" s="866" t="s">
        <v>3216</v>
      </c>
      <c r="D208" s="863"/>
      <c r="E208" s="863"/>
      <c r="F208" s="863"/>
      <c r="G208" s="863"/>
      <c r="H208" s="863"/>
    </row>
    <row r="209" spans="3:8" x14ac:dyDescent="0.25">
      <c r="C209" s="866" t="s">
        <v>5011</v>
      </c>
      <c r="D209" s="861">
        <v>24549981</v>
      </c>
      <c r="E209" s="863">
        <v>3242454050</v>
      </c>
      <c r="F209" s="863" t="s">
        <v>7818</v>
      </c>
      <c r="G209" s="863"/>
      <c r="H209" s="863" t="s">
        <v>7819</v>
      </c>
    </row>
    <row r="210" spans="3:8" x14ac:dyDescent="0.25">
      <c r="C210" s="896" t="s">
        <v>8684</v>
      </c>
      <c r="D210" s="523"/>
      <c r="E210" s="523"/>
      <c r="F210" s="523"/>
      <c r="G210" s="523"/>
      <c r="H210" s="523"/>
    </row>
    <row r="211" spans="3:8" x14ac:dyDescent="0.25">
      <c r="C211" s="70" t="s">
        <v>8590</v>
      </c>
      <c r="D211" s="375">
        <v>1087193527</v>
      </c>
      <c r="E211" s="375">
        <v>3168711238</v>
      </c>
      <c r="F211" s="375"/>
      <c r="G211" s="375"/>
      <c r="H211" s="375" t="s">
        <v>8591</v>
      </c>
    </row>
    <row r="212" spans="3:8" x14ac:dyDescent="0.25">
      <c r="C212" s="865" t="s">
        <v>4004</v>
      </c>
      <c r="D212" s="492"/>
      <c r="E212" s="492"/>
      <c r="F212" s="492"/>
      <c r="G212" s="492"/>
      <c r="H212" s="492"/>
    </row>
    <row r="213" spans="3:8" x14ac:dyDescent="0.25">
      <c r="C213" s="866" t="s">
        <v>4392</v>
      </c>
      <c r="D213" s="863"/>
      <c r="E213" s="863"/>
      <c r="F213" s="863"/>
      <c r="G213" s="863"/>
      <c r="H213" s="863"/>
    </row>
    <row r="214" spans="3:8" x14ac:dyDescent="0.25">
      <c r="C214" s="866" t="s">
        <v>8533</v>
      </c>
      <c r="D214" s="861"/>
      <c r="E214" s="863"/>
      <c r="F214" s="863"/>
      <c r="G214" s="863"/>
      <c r="H214" s="863"/>
    </row>
    <row r="215" spans="3:8" x14ac:dyDescent="0.25">
      <c r="C215" s="866" t="s">
        <v>8250</v>
      </c>
      <c r="D215" s="863">
        <v>1069748639</v>
      </c>
      <c r="E215" s="863">
        <v>3192982415</v>
      </c>
      <c r="F215" s="863" t="s">
        <v>8251</v>
      </c>
      <c r="G215" s="863" t="s">
        <v>7651</v>
      </c>
      <c r="H215" s="863" t="s">
        <v>8252</v>
      </c>
    </row>
    <row r="216" spans="3:8" x14ac:dyDescent="0.25">
      <c r="C216" s="866" t="s">
        <v>4440</v>
      </c>
      <c r="D216" s="863"/>
      <c r="E216" s="863"/>
      <c r="F216" s="863"/>
      <c r="G216" s="863"/>
      <c r="H216" s="863"/>
    </row>
    <row r="217" spans="3:8" x14ac:dyDescent="0.25">
      <c r="C217" s="866" t="s">
        <v>8484</v>
      </c>
      <c r="D217" s="861"/>
      <c r="E217" s="863"/>
      <c r="F217" s="863"/>
      <c r="G217" s="863"/>
      <c r="H217" s="863"/>
    </row>
    <row r="218" spans="3:8" x14ac:dyDescent="0.25">
      <c r="C218" s="866" t="s">
        <v>5301</v>
      </c>
      <c r="D218" s="861">
        <v>94252868</v>
      </c>
      <c r="E218" s="863">
        <v>3104214044</v>
      </c>
      <c r="F218" s="863" t="s">
        <v>8338</v>
      </c>
      <c r="G218" s="863"/>
      <c r="H218" s="863" t="s">
        <v>8339</v>
      </c>
    </row>
    <row r="219" spans="3:8" x14ac:dyDescent="0.25">
      <c r="C219" s="896" t="s">
        <v>8671</v>
      </c>
      <c r="D219" s="523">
        <v>1193522972</v>
      </c>
      <c r="E219" s="523">
        <v>3203098200</v>
      </c>
      <c r="F219" s="523" t="s">
        <v>8672</v>
      </c>
      <c r="G219" s="523" t="s">
        <v>6645</v>
      </c>
      <c r="H219" s="523" t="s">
        <v>6079</v>
      </c>
    </row>
    <row r="220" spans="3:8" x14ac:dyDescent="0.25">
      <c r="C220" s="862" t="s">
        <v>6667</v>
      </c>
      <c r="D220" s="863">
        <v>1026148012</v>
      </c>
      <c r="E220" s="863"/>
      <c r="F220" s="863"/>
      <c r="G220" s="863"/>
      <c r="H220" s="863"/>
    </row>
    <row r="221" spans="3:8" x14ac:dyDescent="0.25">
      <c r="C221" s="862" t="s">
        <v>6754</v>
      </c>
      <c r="D221" s="863">
        <v>80186487</v>
      </c>
      <c r="E221" s="863" t="s">
        <v>6758</v>
      </c>
      <c r="F221" s="863" t="s">
        <v>6756</v>
      </c>
      <c r="G221" s="863" t="s">
        <v>6757</v>
      </c>
      <c r="H221" s="863" t="s">
        <v>6755</v>
      </c>
    </row>
    <row r="222" spans="3:8" x14ac:dyDescent="0.25">
      <c r="C222" s="866" t="s">
        <v>3601</v>
      </c>
      <c r="D222" s="863"/>
      <c r="E222" s="863"/>
      <c r="F222" s="863"/>
      <c r="G222" s="863"/>
      <c r="H222" s="863"/>
    </row>
    <row r="223" spans="3:8" x14ac:dyDescent="0.25">
      <c r="C223" s="862" t="s">
        <v>6509</v>
      </c>
      <c r="D223" s="863">
        <v>1073320619</v>
      </c>
      <c r="E223" s="863">
        <v>3013047926</v>
      </c>
      <c r="F223" s="863" t="s">
        <v>6510</v>
      </c>
      <c r="G223" s="863"/>
      <c r="H223" s="863" t="s">
        <v>6511</v>
      </c>
    </row>
    <row r="224" spans="3:8" x14ac:dyDescent="0.25">
      <c r="C224" s="866" t="s">
        <v>9120</v>
      </c>
      <c r="D224" s="861">
        <v>98397660</v>
      </c>
      <c r="E224" s="863">
        <v>3117169066</v>
      </c>
      <c r="F224" s="863" t="s">
        <v>9121</v>
      </c>
      <c r="G224" s="863" t="s">
        <v>9122</v>
      </c>
      <c r="H224" s="863" t="s">
        <v>6547</v>
      </c>
    </row>
    <row r="225" spans="3:8" x14ac:dyDescent="0.25">
      <c r="C225" s="866" t="s">
        <v>6088</v>
      </c>
      <c r="D225" s="861"/>
      <c r="E225" s="863"/>
      <c r="F225" s="863"/>
      <c r="G225" s="863"/>
      <c r="H225" s="863"/>
    </row>
    <row r="226" spans="3:8" x14ac:dyDescent="0.25">
      <c r="C226" s="862" t="s">
        <v>7118</v>
      </c>
      <c r="D226" s="863">
        <v>94491596</v>
      </c>
      <c r="E226" s="863">
        <v>3167623233</v>
      </c>
      <c r="F226" s="863" t="s">
        <v>7119</v>
      </c>
      <c r="G226" s="863" t="s">
        <v>7120</v>
      </c>
      <c r="H226" s="863" t="s">
        <v>7121</v>
      </c>
    </row>
    <row r="227" spans="3:8" x14ac:dyDescent="0.25">
      <c r="C227" s="896" t="s">
        <v>9096</v>
      </c>
      <c r="D227" s="523">
        <v>8264936</v>
      </c>
      <c r="E227" s="523">
        <v>3136219290</v>
      </c>
      <c r="F227" s="523" t="s">
        <v>9063</v>
      </c>
      <c r="G227" s="523" t="s">
        <v>4417</v>
      </c>
      <c r="H227" s="523" t="s">
        <v>214</v>
      </c>
    </row>
    <row r="228" spans="3:8" x14ac:dyDescent="0.25">
      <c r="C228" s="862" t="s">
        <v>7385</v>
      </c>
      <c r="D228" s="863">
        <v>1109492827</v>
      </c>
      <c r="E228" s="863">
        <v>3508228771</v>
      </c>
      <c r="F228" s="863"/>
      <c r="G228" s="863"/>
      <c r="H228" s="863"/>
    </row>
    <row r="229" spans="3:8" x14ac:dyDescent="0.25">
      <c r="C229" s="862" t="s">
        <v>8101</v>
      </c>
      <c r="D229" s="863">
        <v>1122646799</v>
      </c>
      <c r="E229" s="490" t="s">
        <v>8102</v>
      </c>
      <c r="F229" s="863"/>
      <c r="G229" s="863"/>
      <c r="H229" s="863"/>
    </row>
    <row r="230" spans="3:8" x14ac:dyDescent="0.25">
      <c r="C230" s="896" t="s">
        <v>8453</v>
      </c>
      <c r="D230" s="523"/>
      <c r="E230" s="523" t="s">
        <v>8457</v>
      </c>
      <c r="F230" s="523" t="s">
        <v>8454</v>
      </c>
      <c r="G230" s="523" t="s">
        <v>8455</v>
      </c>
      <c r="H230" s="523" t="s">
        <v>8456</v>
      </c>
    </row>
    <row r="231" spans="3:8" x14ac:dyDescent="0.25">
      <c r="C231" s="866" t="s">
        <v>1814</v>
      </c>
      <c r="D231" s="863"/>
      <c r="E231" s="863"/>
      <c r="F231" s="863"/>
      <c r="G231" s="863"/>
      <c r="H231" s="863"/>
    </row>
    <row r="232" spans="3:8" x14ac:dyDescent="0.25">
      <c r="C232" s="866" t="s">
        <v>3789</v>
      </c>
      <c r="D232" s="863"/>
      <c r="E232" s="863"/>
      <c r="F232" s="863"/>
      <c r="G232" s="863"/>
      <c r="H232" s="863"/>
    </row>
    <row r="233" spans="3:8" x14ac:dyDescent="0.25">
      <c r="C233" s="959" t="s">
        <v>7715</v>
      </c>
      <c r="D233" s="861">
        <v>12979354</v>
      </c>
      <c r="E233" s="863"/>
      <c r="F233" s="863"/>
      <c r="G233" s="863"/>
      <c r="H233" s="863"/>
    </row>
    <row r="234" spans="3:8" x14ac:dyDescent="0.25">
      <c r="C234" s="896" t="s">
        <v>8425</v>
      </c>
      <c r="D234" s="523">
        <v>71753634</v>
      </c>
      <c r="E234" s="523" t="s">
        <v>8426</v>
      </c>
      <c r="F234" s="523"/>
      <c r="G234" s="523"/>
      <c r="H234" s="523" t="s">
        <v>214</v>
      </c>
    </row>
    <row r="235" spans="3:8" x14ac:dyDescent="0.25">
      <c r="C235" s="866" t="s">
        <v>3834</v>
      </c>
      <c r="D235" s="863"/>
      <c r="E235" s="863"/>
      <c r="F235" s="863"/>
      <c r="G235" s="863"/>
      <c r="H235" s="863"/>
    </row>
    <row r="236" spans="3:8" x14ac:dyDescent="0.25">
      <c r="C236" s="866" t="s">
        <v>3986</v>
      </c>
      <c r="D236" s="863"/>
      <c r="E236" s="863"/>
      <c r="F236" s="863"/>
      <c r="G236" s="863"/>
      <c r="H236" s="863"/>
    </row>
    <row r="237" spans="3:8" x14ac:dyDescent="0.25">
      <c r="C237" s="866" t="s">
        <v>5941</v>
      </c>
      <c r="D237" s="861">
        <v>10283183</v>
      </c>
      <c r="E237" s="863">
        <v>3013113641</v>
      </c>
      <c r="F237" s="863" t="s">
        <v>7625</v>
      </c>
      <c r="G237" s="863" t="s">
        <v>7626</v>
      </c>
      <c r="H237" s="863" t="s">
        <v>7627</v>
      </c>
    </row>
    <row r="238" spans="3:8" x14ac:dyDescent="0.25">
      <c r="C238" s="866" t="s">
        <v>7786</v>
      </c>
      <c r="D238" s="861">
        <v>1128479952</v>
      </c>
      <c r="E238" s="863">
        <v>3237201814</v>
      </c>
      <c r="F238" s="863"/>
      <c r="G238" s="863" t="s">
        <v>7787</v>
      </c>
      <c r="H238" s="863" t="s">
        <v>214</v>
      </c>
    </row>
    <row r="239" spans="3:8" x14ac:dyDescent="0.25">
      <c r="C239" s="866" t="s">
        <v>1867</v>
      </c>
      <c r="D239" s="863"/>
      <c r="E239" s="863"/>
      <c r="F239" s="863"/>
      <c r="G239" s="863"/>
      <c r="H239" s="863"/>
    </row>
    <row r="240" spans="3:8" x14ac:dyDescent="0.25">
      <c r="C240" s="866" t="s">
        <v>7223</v>
      </c>
      <c r="D240" s="861"/>
      <c r="E240" s="863"/>
      <c r="F240" s="863"/>
      <c r="G240" s="863"/>
      <c r="H240" s="863"/>
    </row>
    <row r="241" spans="3:8" x14ac:dyDescent="0.25">
      <c r="C241" s="862" t="s">
        <v>6512</v>
      </c>
      <c r="D241" s="863">
        <v>1118574515</v>
      </c>
      <c r="E241" s="863">
        <v>3108132844</v>
      </c>
      <c r="F241" s="863" t="s">
        <v>7112</v>
      </c>
      <c r="G241" s="863" t="s">
        <v>7113</v>
      </c>
      <c r="H241" s="863" t="s">
        <v>7114</v>
      </c>
    </row>
    <row r="242" spans="3:8" x14ac:dyDescent="0.25">
      <c r="C242" s="896" t="s">
        <v>8427</v>
      </c>
      <c r="D242" s="523">
        <v>13515125</v>
      </c>
      <c r="E242" s="523">
        <v>3108067331</v>
      </c>
      <c r="F242" s="523" t="s">
        <v>8428</v>
      </c>
      <c r="G242" s="523" t="s">
        <v>8429</v>
      </c>
      <c r="H242" s="523" t="s">
        <v>8430</v>
      </c>
    </row>
    <row r="243" spans="3:8" x14ac:dyDescent="0.25">
      <c r="C243" s="862" t="s">
        <v>6800</v>
      </c>
      <c r="D243" s="863">
        <v>1061528297</v>
      </c>
      <c r="E243" s="863">
        <v>3216216596</v>
      </c>
      <c r="F243" s="863" t="s">
        <v>6801</v>
      </c>
      <c r="G243" s="863"/>
      <c r="H243" s="863" t="s">
        <v>6802</v>
      </c>
    </row>
    <row r="244" spans="3:8" x14ac:dyDescent="0.25">
      <c r="C244" s="866" t="s">
        <v>3454</v>
      </c>
      <c r="D244" s="863">
        <v>10756319</v>
      </c>
      <c r="E244" s="863">
        <v>3207464393</v>
      </c>
      <c r="F244" s="863" t="s">
        <v>8040</v>
      </c>
      <c r="G244" s="863" t="s">
        <v>8041</v>
      </c>
      <c r="H244" s="863" t="s">
        <v>6802</v>
      </c>
    </row>
    <row r="245" spans="3:8" x14ac:dyDescent="0.25">
      <c r="C245" s="866" t="s">
        <v>2868</v>
      </c>
      <c r="D245" s="863"/>
      <c r="E245" s="863"/>
      <c r="F245" s="863"/>
      <c r="G245" s="863"/>
      <c r="H245" s="863"/>
    </row>
    <row r="246" spans="3:8" x14ac:dyDescent="0.25">
      <c r="C246" s="866" t="s">
        <v>1525</v>
      </c>
      <c r="D246" s="863"/>
      <c r="E246" s="863"/>
      <c r="F246" s="863"/>
      <c r="G246" s="863"/>
      <c r="H246" s="863"/>
    </row>
    <row r="247" spans="3:8" x14ac:dyDescent="0.25">
      <c r="C247" s="866" t="s">
        <v>3305</v>
      </c>
      <c r="D247" s="863"/>
      <c r="E247" s="863"/>
      <c r="F247" s="863"/>
      <c r="G247" s="863"/>
      <c r="H247" s="863"/>
    </row>
    <row r="248" spans="3:8" x14ac:dyDescent="0.25">
      <c r="C248" s="866" t="s">
        <v>8355</v>
      </c>
      <c r="D248" s="861">
        <v>1090383761</v>
      </c>
      <c r="E248" s="863" t="s">
        <v>8358</v>
      </c>
      <c r="F248" s="863" t="s">
        <v>8356</v>
      </c>
      <c r="G248" s="863" t="s">
        <v>8357</v>
      </c>
      <c r="H248" s="863" t="s">
        <v>6556</v>
      </c>
    </row>
    <row r="249" spans="3:8" x14ac:dyDescent="0.25">
      <c r="C249" s="896" t="s">
        <v>9159</v>
      </c>
      <c r="D249" s="523">
        <v>93136166</v>
      </c>
      <c r="E249" s="523">
        <v>3114916478</v>
      </c>
      <c r="F249" s="523" t="s">
        <v>9160</v>
      </c>
      <c r="G249" s="523" t="s">
        <v>9138</v>
      </c>
      <c r="H249" s="523" t="s">
        <v>9161</v>
      </c>
    </row>
    <row r="250" spans="3:8" x14ac:dyDescent="0.25">
      <c r="C250" s="866" t="s">
        <v>3336</v>
      </c>
      <c r="D250" s="863"/>
      <c r="E250" s="863"/>
      <c r="F250" s="863"/>
      <c r="G250" s="863"/>
      <c r="H250" s="863"/>
    </row>
    <row r="251" spans="3:8" x14ac:dyDescent="0.25">
      <c r="C251" s="896" t="s">
        <v>8596</v>
      </c>
      <c r="D251" s="523">
        <v>37688481</v>
      </c>
      <c r="E251" s="523" t="s">
        <v>8597</v>
      </c>
      <c r="F251" s="523" t="s">
        <v>8599</v>
      </c>
      <c r="G251" s="523" t="s">
        <v>8598</v>
      </c>
      <c r="H251" s="523" t="s">
        <v>8600</v>
      </c>
    </row>
    <row r="252" spans="3:8" x14ac:dyDescent="0.25">
      <c r="C252" s="896" t="s">
        <v>8422</v>
      </c>
      <c r="D252" s="523">
        <v>1061544157</v>
      </c>
      <c r="E252" s="523">
        <v>3116010701</v>
      </c>
      <c r="F252" s="523" t="s">
        <v>8423</v>
      </c>
      <c r="G252" s="523" t="s">
        <v>8424</v>
      </c>
      <c r="H252" s="523" t="s">
        <v>6802</v>
      </c>
    </row>
    <row r="253" spans="3:8" x14ac:dyDescent="0.25">
      <c r="C253" s="862" t="s">
        <v>8192</v>
      </c>
      <c r="D253" s="863"/>
      <c r="E253" s="863">
        <v>3134136223</v>
      </c>
      <c r="F253" s="863" t="s">
        <v>8193</v>
      </c>
      <c r="G253" s="863" t="s">
        <v>8194</v>
      </c>
      <c r="H253" s="863" t="s">
        <v>8195</v>
      </c>
    </row>
    <row r="254" spans="3:8" x14ac:dyDescent="0.25">
      <c r="C254" s="866" t="s">
        <v>3303</v>
      </c>
      <c r="D254" s="863"/>
      <c r="E254" s="863"/>
      <c r="F254" s="863"/>
      <c r="G254" s="863"/>
      <c r="H254" s="863"/>
    </row>
    <row r="255" spans="3:8" x14ac:dyDescent="0.25">
      <c r="C255" s="866" t="s">
        <v>574</v>
      </c>
      <c r="D255" s="863"/>
      <c r="E255" s="863"/>
      <c r="F255" s="863"/>
      <c r="G255" s="863"/>
      <c r="H255" s="863"/>
    </row>
    <row r="256" spans="3:8" x14ac:dyDescent="0.25">
      <c r="C256" s="865" t="s">
        <v>7474</v>
      </c>
      <c r="D256" s="492"/>
      <c r="E256" s="492"/>
      <c r="F256" s="492"/>
      <c r="G256" s="492"/>
      <c r="H256" s="492"/>
    </row>
    <row r="257" spans="3:8" x14ac:dyDescent="0.25">
      <c r="C257" s="492" t="s">
        <v>8042</v>
      </c>
      <c r="D257" s="492">
        <v>59660282</v>
      </c>
      <c r="E257" s="492">
        <v>3104429804</v>
      </c>
      <c r="F257" s="492" t="s">
        <v>8045</v>
      </c>
      <c r="G257" s="492" t="s">
        <v>8044</v>
      </c>
      <c r="H257" s="492" t="s">
        <v>8043</v>
      </c>
    </row>
    <row r="258" spans="3:8" x14ac:dyDescent="0.25">
      <c r="C258" s="865" t="s">
        <v>5559</v>
      </c>
      <c r="D258" s="492"/>
      <c r="E258" s="492"/>
      <c r="F258" s="492"/>
      <c r="G258" s="492"/>
      <c r="H258" s="492"/>
    </row>
    <row r="259" spans="3:8" x14ac:dyDescent="0.25">
      <c r="C259" s="866" t="s">
        <v>1973</v>
      </c>
      <c r="D259" s="863"/>
      <c r="E259" s="863"/>
      <c r="F259" s="863"/>
      <c r="G259" s="863"/>
      <c r="H259" s="863"/>
    </row>
    <row r="260" spans="3:8" x14ac:dyDescent="0.25">
      <c r="C260" s="866" t="s">
        <v>4891</v>
      </c>
      <c r="D260" s="863"/>
      <c r="E260" s="863"/>
      <c r="F260" s="863"/>
      <c r="G260" s="863"/>
      <c r="H260" s="863"/>
    </row>
    <row r="261" spans="3:8" x14ac:dyDescent="0.25">
      <c r="C261" s="866" t="s">
        <v>582</v>
      </c>
      <c r="D261" s="863">
        <v>88288946</v>
      </c>
      <c r="E261" s="863" t="s">
        <v>7615</v>
      </c>
      <c r="F261" s="863" t="s">
        <v>7616</v>
      </c>
      <c r="G261" s="863" t="s">
        <v>7617</v>
      </c>
      <c r="H261" s="863" t="s">
        <v>6948</v>
      </c>
    </row>
    <row r="262" spans="3:8" x14ac:dyDescent="0.25">
      <c r="C262" s="862" t="s">
        <v>6643</v>
      </c>
      <c r="D262" s="863">
        <v>9016297711</v>
      </c>
      <c r="E262" s="863" t="s">
        <v>6657</v>
      </c>
      <c r="F262" s="863" t="s">
        <v>6644</v>
      </c>
      <c r="G262" s="863" t="s">
        <v>6645</v>
      </c>
      <c r="H262" s="863" t="s">
        <v>6658</v>
      </c>
    </row>
    <row r="263" spans="3:8" x14ac:dyDescent="0.25">
      <c r="C263" s="896" t="s">
        <v>8577</v>
      </c>
      <c r="D263" s="523">
        <v>1073503148</v>
      </c>
      <c r="E263" s="523" t="s">
        <v>8578</v>
      </c>
      <c r="F263" s="523" t="s">
        <v>8579</v>
      </c>
      <c r="G263" s="523" t="s">
        <v>5835</v>
      </c>
      <c r="H263" s="523" t="s">
        <v>8580</v>
      </c>
    </row>
    <row r="264" spans="3:8" x14ac:dyDescent="0.25">
      <c r="C264" s="866" t="s">
        <v>1636</v>
      </c>
      <c r="D264" s="863"/>
      <c r="E264" s="863"/>
      <c r="F264" s="863"/>
      <c r="G264" s="863"/>
      <c r="H264" s="863"/>
    </row>
    <row r="265" spans="3:8" x14ac:dyDescent="0.25">
      <c r="C265" s="866" t="s">
        <v>2650</v>
      </c>
      <c r="D265" s="863">
        <v>30737854</v>
      </c>
      <c r="E265" s="863">
        <v>3227314462</v>
      </c>
      <c r="F265" s="863" t="s">
        <v>8588</v>
      </c>
      <c r="G265" s="863" t="s">
        <v>8589</v>
      </c>
      <c r="H265" s="863" t="s">
        <v>8481</v>
      </c>
    </row>
    <row r="266" spans="3:8" x14ac:dyDescent="0.25">
      <c r="C266" s="866" t="s">
        <v>5633</v>
      </c>
      <c r="D266" s="861"/>
      <c r="E266" s="863"/>
      <c r="F266" s="863"/>
      <c r="G266" s="863"/>
      <c r="H266" s="863"/>
    </row>
    <row r="267" spans="3:8" x14ac:dyDescent="0.25">
      <c r="C267" s="896" t="s">
        <v>8989</v>
      </c>
      <c r="D267" s="523">
        <v>52359275</v>
      </c>
      <c r="E267" s="523">
        <v>3172493267</v>
      </c>
      <c r="F267" s="523" t="s">
        <v>9138</v>
      </c>
      <c r="G267" s="523" t="s">
        <v>8991</v>
      </c>
      <c r="H267" s="523" t="s">
        <v>8990</v>
      </c>
    </row>
    <row r="268" spans="3:8" x14ac:dyDescent="0.25">
      <c r="C268" s="862" t="s">
        <v>6877</v>
      </c>
      <c r="D268" s="863">
        <v>31983287</v>
      </c>
      <c r="E268" s="863">
        <v>3166425549</v>
      </c>
      <c r="F268" s="863" t="s">
        <v>6878</v>
      </c>
      <c r="G268" s="863" t="s">
        <v>6879</v>
      </c>
      <c r="H268" s="863" t="s">
        <v>6875</v>
      </c>
    </row>
    <row r="269" spans="3:8" x14ac:dyDescent="0.25">
      <c r="C269" s="862" t="s">
        <v>7641</v>
      </c>
      <c r="D269" s="863">
        <v>25081587</v>
      </c>
      <c r="E269" s="863">
        <v>3148128297</v>
      </c>
      <c r="F269" s="863" t="s">
        <v>7623</v>
      </c>
      <c r="G269" s="863" t="s">
        <v>7624</v>
      </c>
      <c r="H269" s="863" t="s">
        <v>8479</v>
      </c>
    </row>
    <row r="270" spans="3:8" x14ac:dyDescent="0.25">
      <c r="C270" s="896" t="s">
        <v>8664</v>
      </c>
      <c r="D270" s="523">
        <v>52342918</v>
      </c>
      <c r="E270" s="523">
        <v>3108805691</v>
      </c>
      <c r="F270" s="523" t="s">
        <v>8667</v>
      </c>
      <c r="G270" s="523" t="s">
        <v>8665</v>
      </c>
      <c r="H270" s="523" t="s">
        <v>8666</v>
      </c>
    </row>
    <row r="271" spans="3:8" x14ac:dyDescent="0.25">
      <c r="C271" s="896" t="s">
        <v>8584</v>
      </c>
      <c r="D271" s="523">
        <v>77142930</v>
      </c>
      <c r="E271" s="523" t="s">
        <v>8587</v>
      </c>
      <c r="F271" s="523" t="s">
        <v>8585</v>
      </c>
      <c r="G271" s="523"/>
      <c r="H271" s="523" t="s">
        <v>8586</v>
      </c>
    </row>
    <row r="272" spans="3:8" x14ac:dyDescent="0.25">
      <c r="C272" s="866" t="s">
        <v>1637</v>
      </c>
      <c r="D272" s="863"/>
      <c r="E272" s="863"/>
      <c r="F272" s="863"/>
      <c r="G272" s="863"/>
      <c r="H272" s="863"/>
    </row>
    <row r="273" spans="3:8" x14ac:dyDescent="0.25">
      <c r="C273" s="866" t="s">
        <v>6452</v>
      </c>
      <c r="D273" s="861">
        <v>94275269</v>
      </c>
      <c r="E273" s="863">
        <v>3113098527</v>
      </c>
      <c r="F273" s="863" t="s">
        <v>6498</v>
      </c>
      <c r="G273" s="863" t="s">
        <v>6499</v>
      </c>
      <c r="H273" s="863" t="s">
        <v>8480</v>
      </c>
    </row>
    <row r="274" spans="3:8" x14ac:dyDescent="0.25">
      <c r="C274" s="862" t="s">
        <v>8477</v>
      </c>
      <c r="D274" s="863">
        <v>16843476</v>
      </c>
      <c r="E274" s="863">
        <v>3117784019</v>
      </c>
      <c r="F274" s="863" t="s">
        <v>8478</v>
      </c>
      <c r="G274" s="863" t="s">
        <v>9048</v>
      </c>
      <c r="H274" s="863" t="s">
        <v>6875</v>
      </c>
    </row>
    <row r="275" spans="3:8" x14ac:dyDescent="0.25">
      <c r="C275" s="865" t="s">
        <v>3961</v>
      </c>
      <c r="D275" s="492">
        <v>1085253744</v>
      </c>
      <c r="E275" s="492">
        <v>3122559011</v>
      </c>
      <c r="F275" s="492" t="s">
        <v>6487</v>
      </c>
      <c r="G275" s="492"/>
      <c r="H275" s="492" t="s">
        <v>8481</v>
      </c>
    </row>
    <row r="276" spans="3:8" x14ac:dyDescent="0.25">
      <c r="C276" s="865" t="s">
        <v>2906</v>
      </c>
      <c r="D276" s="492"/>
      <c r="E276" s="492"/>
      <c r="F276" s="492"/>
      <c r="G276" s="492"/>
      <c r="H276" s="492"/>
    </row>
    <row r="277" spans="3:8" x14ac:dyDescent="0.25">
      <c r="C277" s="865" t="s">
        <v>3628</v>
      </c>
      <c r="D277" s="492"/>
      <c r="E277" s="492"/>
      <c r="F277" s="492"/>
      <c r="G277" s="492"/>
      <c r="H277" s="492"/>
    </row>
    <row r="278" spans="3:8" x14ac:dyDescent="0.25">
      <c r="C278" s="865" t="s">
        <v>5197</v>
      </c>
      <c r="D278" s="492"/>
      <c r="E278" s="492"/>
      <c r="F278" s="492"/>
      <c r="G278" s="492"/>
      <c r="H278" s="492"/>
    </row>
    <row r="279" spans="3:8" x14ac:dyDescent="0.25">
      <c r="C279" s="60" t="s">
        <v>8995</v>
      </c>
      <c r="D279" s="60">
        <v>36724267</v>
      </c>
      <c r="E279" s="60">
        <v>3008801099</v>
      </c>
      <c r="F279" s="60" t="s">
        <v>8996</v>
      </c>
      <c r="G279" s="60" t="s">
        <v>8997</v>
      </c>
      <c r="H279" s="60" t="s">
        <v>8998</v>
      </c>
    </row>
    <row r="280" spans="3:8" x14ac:dyDescent="0.25">
      <c r="C280" s="865" t="s">
        <v>3708</v>
      </c>
      <c r="D280" s="492"/>
      <c r="E280" s="492"/>
      <c r="F280" s="492"/>
      <c r="G280" s="492"/>
      <c r="H280" s="492"/>
    </row>
    <row r="281" spans="3:8" x14ac:dyDescent="0.25">
      <c r="C281" s="865" t="s">
        <v>2943</v>
      </c>
      <c r="D281" s="492"/>
      <c r="E281" s="492"/>
      <c r="F281" s="492"/>
      <c r="G281" s="492"/>
      <c r="H281" s="492"/>
    </row>
    <row r="282" spans="3:8" x14ac:dyDescent="0.25">
      <c r="C282" s="862" t="s">
        <v>6804</v>
      </c>
      <c r="D282" s="863">
        <v>1116549288</v>
      </c>
      <c r="E282" s="863">
        <v>3506468957</v>
      </c>
      <c r="F282" s="863" t="s">
        <v>6805</v>
      </c>
      <c r="G282" s="863" t="s">
        <v>6806</v>
      </c>
      <c r="H282" s="863" t="s">
        <v>8482</v>
      </c>
    </row>
    <row r="283" spans="3:8" x14ac:dyDescent="0.25">
      <c r="C283" s="60" t="s">
        <v>9211</v>
      </c>
      <c r="D283" s="60">
        <v>1021394402</v>
      </c>
      <c r="E283" s="60">
        <v>3213310872</v>
      </c>
      <c r="F283" s="60" t="s">
        <v>9212</v>
      </c>
      <c r="G283" s="60" t="s">
        <v>6645</v>
      </c>
      <c r="H283" s="60" t="s">
        <v>513</v>
      </c>
    </row>
    <row r="284" spans="3:8" x14ac:dyDescent="0.25">
      <c r="C284" s="862" t="s">
        <v>7364</v>
      </c>
      <c r="D284" s="863">
        <v>18522204</v>
      </c>
      <c r="E284" s="863">
        <v>3503547311</v>
      </c>
      <c r="F284" s="863" t="s">
        <v>7366</v>
      </c>
      <c r="G284" s="863" t="s">
        <v>7365</v>
      </c>
      <c r="H284" s="863" t="s">
        <v>7367</v>
      </c>
    </row>
    <row r="285" spans="3:8" x14ac:dyDescent="0.25">
      <c r="C285" s="866" t="s">
        <v>5877</v>
      </c>
      <c r="D285" s="863"/>
      <c r="E285" s="863"/>
      <c r="F285" s="863"/>
      <c r="G285" s="863"/>
      <c r="H285" s="863"/>
    </row>
    <row r="286" spans="3:8" x14ac:dyDescent="0.25">
      <c r="C286" s="866" t="s">
        <v>2359</v>
      </c>
      <c r="D286" s="863"/>
      <c r="E286" s="863"/>
      <c r="F286" s="863"/>
      <c r="G286" s="863"/>
      <c r="H286" s="863"/>
    </row>
    <row r="287" spans="3:8" x14ac:dyDescent="0.25">
      <c r="C287" s="866" t="s">
        <v>5871</v>
      </c>
      <c r="D287" s="861"/>
      <c r="E287" s="863"/>
      <c r="F287" s="863"/>
      <c r="G287" s="863"/>
      <c r="H287" s="863"/>
    </row>
    <row r="288" spans="3:8" x14ac:dyDescent="0.25">
      <c r="C288" s="862" t="s">
        <v>7381</v>
      </c>
      <c r="D288" s="863">
        <v>78031844</v>
      </c>
      <c r="E288" s="863">
        <v>3106102931</v>
      </c>
      <c r="F288" s="863"/>
      <c r="G288" s="863"/>
      <c r="H288" s="863" t="s">
        <v>6890</v>
      </c>
    </row>
    <row r="289" spans="3:8" x14ac:dyDescent="0.25">
      <c r="C289" s="866" t="s">
        <v>6138</v>
      </c>
      <c r="D289" s="861"/>
      <c r="E289" s="863"/>
      <c r="F289" s="863"/>
      <c r="G289" s="863"/>
      <c r="H289" s="863"/>
    </row>
    <row r="290" spans="3:8" x14ac:dyDescent="0.25">
      <c r="C290" s="862" t="s">
        <v>7045</v>
      </c>
      <c r="D290" s="863"/>
      <c r="E290" s="863"/>
      <c r="F290" s="863"/>
      <c r="G290" s="863"/>
      <c r="H290" s="863"/>
    </row>
    <row r="291" spans="3:8" x14ac:dyDescent="0.25">
      <c r="C291" s="866" t="s">
        <v>3515</v>
      </c>
      <c r="D291" s="863"/>
      <c r="E291" s="863"/>
      <c r="F291" s="863"/>
      <c r="G291" s="863"/>
      <c r="H291" s="863"/>
    </row>
    <row r="292" spans="3:8" x14ac:dyDescent="0.25">
      <c r="C292" s="862" t="s">
        <v>6768</v>
      </c>
      <c r="D292" s="863"/>
      <c r="E292" s="863"/>
      <c r="F292" s="863"/>
      <c r="G292" s="863"/>
      <c r="H292" s="863"/>
    </row>
    <row r="293" spans="3:8" x14ac:dyDescent="0.25">
      <c r="C293" s="866" t="s">
        <v>1662</v>
      </c>
      <c r="D293" s="863"/>
      <c r="E293" s="863"/>
      <c r="F293" s="863"/>
      <c r="G293" s="863"/>
      <c r="H293" s="863"/>
    </row>
    <row r="294" spans="3:8" x14ac:dyDescent="0.25">
      <c r="C294" s="866" t="s">
        <v>2101</v>
      </c>
      <c r="D294" s="863"/>
      <c r="E294" s="863"/>
      <c r="F294" s="863"/>
      <c r="G294" s="863"/>
      <c r="H294" s="863"/>
    </row>
    <row r="295" spans="3:8" x14ac:dyDescent="0.25">
      <c r="C295" s="866" t="s">
        <v>4961</v>
      </c>
      <c r="D295" s="861"/>
      <c r="E295" s="863"/>
      <c r="F295" s="863"/>
      <c r="G295" s="863"/>
      <c r="H295" s="863"/>
    </row>
    <row r="296" spans="3:8" x14ac:dyDescent="0.25">
      <c r="C296" s="862" t="s">
        <v>7636</v>
      </c>
      <c r="D296" s="863"/>
      <c r="E296" s="863"/>
      <c r="F296" s="863"/>
      <c r="G296" s="863"/>
      <c r="H296" s="863"/>
    </row>
    <row r="297" spans="3:8" x14ac:dyDescent="0.25">
      <c r="C297" s="866" t="s">
        <v>5985</v>
      </c>
      <c r="D297" s="863"/>
      <c r="E297" s="863"/>
      <c r="F297" s="863"/>
      <c r="G297" s="863"/>
      <c r="H297" s="863"/>
    </row>
    <row r="298" spans="3:8" x14ac:dyDescent="0.25">
      <c r="C298" s="866" t="s">
        <v>4040</v>
      </c>
      <c r="D298" s="863"/>
      <c r="E298" s="863"/>
      <c r="F298" s="863"/>
      <c r="G298" s="863"/>
      <c r="H298" s="863"/>
    </row>
    <row r="299" spans="3:8" x14ac:dyDescent="0.25">
      <c r="C299" s="865" t="s">
        <v>2369</v>
      </c>
      <c r="D299" s="492">
        <v>46452755</v>
      </c>
      <c r="E299" s="492">
        <v>3123454730</v>
      </c>
      <c r="F299" s="492" t="s">
        <v>6488</v>
      </c>
      <c r="G299" s="492"/>
      <c r="H299" s="492" t="s">
        <v>6489</v>
      </c>
    </row>
    <row r="300" spans="3:8" x14ac:dyDescent="0.25">
      <c r="C300" s="862" t="s">
        <v>7975</v>
      </c>
      <c r="D300" s="863">
        <v>59669029</v>
      </c>
      <c r="E300" s="863">
        <v>3162926288</v>
      </c>
      <c r="F300" s="863" t="s">
        <v>7987</v>
      </c>
      <c r="G300" s="863" t="s">
        <v>7988</v>
      </c>
      <c r="H300" s="863" t="s">
        <v>7976</v>
      </c>
    </row>
    <row r="301" spans="3:8" x14ac:dyDescent="0.25">
      <c r="C301" s="866" t="s">
        <v>3248</v>
      </c>
      <c r="D301" s="490"/>
      <c r="E301" s="490"/>
      <c r="F301" s="490"/>
      <c r="G301" s="490"/>
      <c r="H301" s="490"/>
    </row>
    <row r="302" spans="3:8" x14ac:dyDescent="0.25">
      <c r="C302" s="866" t="s">
        <v>3228</v>
      </c>
      <c r="D302" s="490"/>
      <c r="E302" s="490"/>
      <c r="F302" s="490"/>
      <c r="G302" s="490"/>
      <c r="H302" s="490"/>
    </row>
    <row r="303" spans="3:8" x14ac:dyDescent="0.25">
      <c r="C303" s="866" t="s">
        <v>4734</v>
      </c>
      <c r="D303" s="490">
        <v>14798320</v>
      </c>
      <c r="E303" s="490">
        <v>3158164134</v>
      </c>
      <c r="F303" s="490" t="s">
        <v>8055</v>
      </c>
      <c r="G303" s="490"/>
      <c r="H303" s="490" t="s">
        <v>8056</v>
      </c>
    </row>
    <row r="304" spans="3:8" x14ac:dyDescent="0.25">
      <c r="C304" s="866" t="s">
        <v>4786</v>
      </c>
      <c r="D304" s="864"/>
      <c r="E304" s="490"/>
      <c r="F304" s="490"/>
      <c r="G304" s="490"/>
      <c r="H304" s="490"/>
    </row>
    <row r="305" spans="3:8" x14ac:dyDescent="0.25">
      <c r="C305" s="866" t="s">
        <v>6001</v>
      </c>
      <c r="D305" s="490"/>
      <c r="E305" s="490"/>
      <c r="F305" s="490"/>
      <c r="G305" s="490"/>
      <c r="H305" s="490"/>
    </row>
    <row r="306" spans="3:8" x14ac:dyDescent="0.25">
      <c r="C306" s="862" t="s">
        <v>6810</v>
      </c>
      <c r="D306" s="863">
        <v>7544441</v>
      </c>
      <c r="E306" s="863" t="s">
        <v>6812</v>
      </c>
      <c r="F306" s="863" t="s">
        <v>8460</v>
      </c>
      <c r="G306" s="863" t="s">
        <v>6656</v>
      </c>
      <c r="H306" s="863" t="s">
        <v>6811</v>
      </c>
    </row>
    <row r="307" spans="3:8" x14ac:dyDescent="0.25">
      <c r="C307" s="866" t="s">
        <v>3787</v>
      </c>
      <c r="D307" s="490"/>
      <c r="E307" s="490"/>
      <c r="F307" s="490"/>
      <c r="G307" s="490"/>
      <c r="H307" s="490"/>
    </row>
    <row r="308" spans="3:8" x14ac:dyDescent="0.25">
      <c r="C308" s="866" t="s">
        <v>1974</v>
      </c>
      <c r="D308" s="490"/>
      <c r="E308" s="490"/>
      <c r="F308" s="490"/>
      <c r="G308" s="490"/>
      <c r="H308" s="490"/>
    </row>
    <row r="309" spans="3:8" x14ac:dyDescent="0.25">
      <c r="C309" s="862" t="s">
        <v>8106</v>
      </c>
      <c r="D309" s="863"/>
      <c r="E309" s="490"/>
      <c r="F309" s="863"/>
      <c r="G309" s="863"/>
      <c r="H309" s="863"/>
    </row>
    <row r="310" spans="3:8" x14ac:dyDescent="0.25">
      <c r="C310" s="862" t="s">
        <v>7122</v>
      </c>
      <c r="D310" s="863">
        <v>77190437</v>
      </c>
      <c r="E310" s="863">
        <v>3012475758</v>
      </c>
      <c r="F310" s="863" t="s">
        <v>7123</v>
      </c>
      <c r="G310" s="863"/>
      <c r="H310" s="863" t="s">
        <v>7124</v>
      </c>
    </row>
    <row r="311" spans="3:8" x14ac:dyDescent="0.25">
      <c r="C311" s="896" t="s">
        <v>8681</v>
      </c>
      <c r="D311" s="523">
        <v>1017149410</v>
      </c>
      <c r="E311" s="523">
        <v>3053421000</v>
      </c>
      <c r="F311" s="523" t="s">
        <v>6801</v>
      </c>
      <c r="G311" s="523"/>
      <c r="H311" s="523" t="s">
        <v>455</v>
      </c>
    </row>
    <row r="312" spans="3:8" x14ac:dyDescent="0.25">
      <c r="C312" s="862" t="s">
        <v>8658</v>
      </c>
      <c r="D312" s="863" t="s">
        <v>8655</v>
      </c>
      <c r="E312" s="863">
        <v>3132725086</v>
      </c>
      <c r="F312" s="863" t="s">
        <v>8656</v>
      </c>
      <c r="G312" s="863" t="s">
        <v>8657</v>
      </c>
      <c r="H312" s="863" t="s">
        <v>8673</v>
      </c>
    </row>
    <row r="313" spans="3:8" x14ac:dyDescent="0.25">
      <c r="C313" s="862" t="s">
        <v>6654</v>
      </c>
      <c r="D313" s="863">
        <v>12753415</v>
      </c>
      <c r="E313" s="863">
        <v>3162962481</v>
      </c>
      <c r="F313" s="863" t="s">
        <v>6655</v>
      </c>
      <c r="G313" s="863" t="s">
        <v>6656</v>
      </c>
      <c r="H313" s="863" t="s">
        <v>6547</v>
      </c>
    </row>
    <row r="314" spans="3:8" x14ac:dyDescent="0.25">
      <c r="C314" s="866" t="s">
        <v>596</v>
      </c>
      <c r="D314" s="490"/>
      <c r="E314" s="490"/>
      <c r="F314" s="490"/>
      <c r="G314" s="490"/>
      <c r="H314" s="490"/>
    </row>
    <row r="315" spans="3:8" x14ac:dyDescent="0.25">
      <c r="C315" s="866" t="s">
        <v>7618</v>
      </c>
      <c r="D315" s="490">
        <v>16504364</v>
      </c>
      <c r="E315" s="490" t="s">
        <v>7619</v>
      </c>
      <c r="F315" s="490" t="s">
        <v>7620</v>
      </c>
      <c r="G315" s="490" t="s">
        <v>7621</v>
      </c>
      <c r="H315" s="490" t="s">
        <v>7622</v>
      </c>
    </row>
    <row r="316" spans="3:8" x14ac:dyDescent="0.25">
      <c r="C316" s="896" t="s">
        <v>8834</v>
      </c>
      <c r="D316" s="523">
        <v>14678794</v>
      </c>
      <c r="E316" s="523">
        <v>3003495134</v>
      </c>
      <c r="F316" s="523"/>
      <c r="G316" s="523"/>
      <c r="H316" s="523"/>
    </row>
    <row r="317" spans="3:8" x14ac:dyDescent="0.25">
      <c r="C317" s="866" t="s">
        <v>2980</v>
      </c>
      <c r="D317" s="490"/>
      <c r="E317" s="490"/>
      <c r="F317" s="490"/>
      <c r="G317" s="490"/>
      <c r="H317" s="490"/>
    </row>
    <row r="318" spans="3:8" x14ac:dyDescent="0.25">
      <c r="C318" s="862" t="s">
        <v>6506</v>
      </c>
      <c r="D318" s="863">
        <v>1116252597</v>
      </c>
      <c r="E318" s="863">
        <v>3152756700</v>
      </c>
      <c r="F318" s="863" t="s">
        <v>6507</v>
      </c>
      <c r="G318" s="863"/>
      <c r="H318" s="863" t="s">
        <v>4693</v>
      </c>
    </row>
    <row r="319" spans="3:8" x14ac:dyDescent="0.25">
      <c r="C319" s="866" t="s">
        <v>1615</v>
      </c>
      <c r="D319" s="490"/>
      <c r="E319" s="490"/>
      <c r="F319" s="490"/>
      <c r="G319" s="490"/>
      <c r="H319" s="490"/>
    </row>
    <row r="320" spans="3:8" x14ac:dyDescent="0.25">
      <c r="C320" s="862" t="s">
        <v>6992</v>
      </c>
      <c r="D320" s="863">
        <v>1022415099</v>
      </c>
      <c r="E320" s="863">
        <v>3102247583</v>
      </c>
      <c r="F320" s="863" t="s">
        <v>6994</v>
      </c>
      <c r="G320" s="863" t="s">
        <v>6993</v>
      </c>
      <c r="H320" s="863" t="s">
        <v>6079</v>
      </c>
    </row>
    <row r="321" spans="3:8" x14ac:dyDescent="0.25">
      <c r="C321" s="866" t="s">
        <v>5629</v>
      </c>
      <c r="D321" s="861"/>
      <c r="E321" s="863"/>
      <c r="F321" s="863"/>
      <c r="G321" s="863"/>
      <c r="H321" s="863"/>
    </row>
    <row r="322" spans="3:8" x14ac:dyDescent="0.25">
      <c r="C322" s="866" t="s">
        <v>576</v>
      </c>
      <c r="D322" s="863"/>
      <c r="E322" s="863"/>
      <c r="F322" s="863"/>
      <c r="G322" s="863"/>
      <c r="H322" s="863"/>
    </row>
    <row r="323" spans="3:8" x14ac:dyDescent="0.25">
      <c r="C323" s="866" t="s">
        <v>6174</v>
      </c>
      <c r="D323" s="861"/>
      <c r="E323" s="863"/>
      <c r="F323" s="863"/>
      <c r="G323" s="863"/>
      <c r="H323" s="863"/>
    </row>
    <row r="324" spans="3:8" x14ac:dyDescent="0.25">
      <c r="C324" s="862" t="s">
        <v>6872</v>
      </c>
      <c r="D324" s="863">
        <v>1010152613</v>
      </c>
      <c r="E324" s="863" t="s">
        <v>6876</v>
      </c>
      <c r="F324" s="863" t="s">
        <v>6873</v>
      </c>
      <c r="G324" s="863" t="s">
        <v>6874</v>
      </c>
      <c r="H324" s="863" t="s">
        <v>6875</v>
      </c>
    </row>
    <row r="325" spans="3:8" x14ac:dyDescent="0.25">
      <c r="C325" s="866" t="s">
        <v>2683</v>
      </c>
      <c r="D325" s="863"/>
      <c r="E325" s="863"/>
      <c r="F325" s="863"/>
      <c r="G325" s="863"/>
      <c r="H325" s="863"/>
    </row>
    <row r="326" spans="3:8" x14ac:dyDescent="0.25">
      <c r="C326" s="866" t="s">
        <v>2141</v>
      </c>
      <c r="D326" s="863"/>
      <c r="E326" s="863"/>
      <c r="F326" s="863"/>
      <c r="G326" s="863"/>
      <c r="H326" s="863"/>
    </row>
    <row r="327" spans="3:8" x14ac:dyDescent="0.25">
      <c r="C327" s="866" t="s">
        <v>4299</v>
      </c>
      <c r="D327" s="863"/>
      <c r="E327" s="863"/>
      <c r="F327" s="863"/>
      <c r="G327" s="863"/>
      <c r="H327" s="863"/>
    </row>
    <row r="328" spans="3:8" x14ac:dyDescent="0.25">
      <c r="C328" s="862" t="s">
        <v>6650</v>
      </c>
      <c r="D328" s="863">
        <v>1006777910</v>
      </c>
      <c r="E328" s="863">
        <v>3153057542</v>
      </c>
      <c r="F328" s="863" t="s">
        <v>6647</v>
      </c>
      <c r="G328" s="863" t="s">
        <v>6648</v>
      </c>
      <c r="H328" s="863" t="s">
        <v>6649</v>
      </c>
    </row>
    <row r="329" spans="3:8" x14ac:dyDescent="0.25">
      <c r="C329" s="862" t="s">
        <v>6650</v>
      </c>
      <c r="D329" s="863">
        <v>1006777910</v>
      </c>
      <c r="E329" s="863">
        <v>3153057542</v>
      </c>
      <c r="F329" s="863" t="s">
        <v>6647</v>
      </c>
      <c r="G329" s="863" t="s">
        <v>6648</v>
      </c>
      <c r="H329" s="863" t="s">
        <v>6649</v>
      </c>
    </row>
    <row r="330" spans="3:8" x14ac:dyDescent="0.25">
      <c r="C330" s="862"/>
      <c r="D330" s="863"/>
      <c r="E330" s="863"/>
      <c r="F330" s="863"/>
      <c r="G330" s="863"/>
      <c r="H330" s="863"/>
    </row>
  </sheetData>
  <mergeCells count="4">
    <mergeCell ref="A1:A2"/>
    <mergeCell ref="C48:D48"/>
    <mergeCell ref="C79:D79"/>
    <mergeCell ref="C103:D103"/>
  </mergeCells>
  <phoneticPr fontId="34"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94" bestFit="1" customWidth="1"/>
    <col min="6" max="7" width="22.7109375" style="94" customWidth="1"/>
    <col min="8" max="8" width="15.5703125" style="121" customWidth="1"/>
    <col min="9" max="9" width="15.5703125" style="1023" customWidth="1"/>
    <col min="10" max="10" width="29.5703125" style="121"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342" t="s">
        <v>356</v>
      </c>
      <c r="C1" s="107" t="s">
        <v>97</v>
      </c>
      <c r="D1" s="107" t="s">
        <v>191</v>
      </c>
      <c r="E1" s="108" t="s">
        <v>96</v>
      </c>
      <c r="F1" s="122" t="s">
        <v>0</v>
      </c>
      <c r="G1" s="122" t="s">
        <v>3</v>
      </c>
      <c r="H1" s="140" t="s">
        <v>1</v>
      </c>
      <c r="I1" s="140" t="s">
        <v>9257</v>
      </c>
      <c r="J1" s="140" t="s">
        <v>2</v>
      </c>
      <c r="Y1" s="54" t="s">
        <v>179</v>
      </c>
    </row>
    <row r="2" spans="1:25" ht="15" customHeight="1" x14ac:dyDescent="0.25">
      <c r="A2" s="1342"/>
      <c r="C2" s="2" t="s">
        <v>440</v>
      </c>
      <c r="D2" s="2" t="s">
        <v>441</v>
      </c>
      <c r="E2" s="2" t="s">
        <v>442</v>
      </c>
      <c r="F2" s="60" t="s">
        <v>443</v>
      </c>
      <c r="G2" s="1022">
        <v>3227144605</v>
      </c>
      <c r="H2" s="60"/>
      <c r="I2" s="60"/>
      <c r="J2" s="60" t="s">
        <v>437</v>
      </c>
      <c r="Y2" s="2" t="s">
        <v>25</v>
      </c>
    </row>
    <row r="3" spans="1:25" x14ac:dyDescent="0.25">
      <c r="A3" s="120"/>
      <c r="C3" s="614" t="s">
        <v>7454</v>
      </c>
      <c r="D3" s="613" t="s">
        <v>7455</v>
      </c>
      <c r="E3" s="613" t="s">
        <v>7456</v>
      </c>
      <c r="F3" s="613">
        <v>6802199</v>
      </c>
      <c r="G3" s="1024">
        <v>3112796612</v>
      </c>
      <c r="H3" s="613" t="s">
        <v>7457</v>
      </c>
      <c r="I3" s="613"/>
      <c r="J3" s="613" t="s">
        <v>4190</v>
      </c>
      <c r="Y3" s="2" t="s">
        <v>363</v>
      </c>
    </row>
    <row r="4" spans="1:25" x14ac:dyDescent="0.25">
      <c r="A4" s="120"/>
      <c r="C4" s="615" t="s">
        <v>6450</v>
      </c>
      <c r="D4" s="615" t="s">
        <v>508</v>
      </c>
      <c r="E4" s="615" t="s">
        <v>6451</v>
      </c>
      <c r="F4" s="615">
        <v>1007842807</v>
      </c>
      <c r="G4" s="1025">
        <v>3147208373</v>
      </c>
      <c r="H4" s="615"/>
      <c r="I4" s="615"/>
      <c r="J4" s="615" t="s">
        <v>3194</v>
      </c>
      <c r="Y4" s="2" t="s">
        <v>177</v>
      </c>
    </row>
    <row r="5" spans="1:25" x14ac:dyDescent="0.25">
      <c r="A5" s="120"/>
      <c r="C5" s="615" t="s">
        <v>2233</v>
      </c>
      <c r="D5" s="615" t="s">
        <v>2234</v>
      </c>
      <c r="E5" s="615" t="s">
        <v>500</v>
      </c>
      <c r="F5" s="615">
        <v>80119091</v>
      </c>
      <c r="G5" s="1025">
        <v>3124657807</v>
      </c>
      <c r="H5" s="615"/>
      <c r="I5" s="615"/>
      <c r="J5" s="615" t="s">
        <v>513</v>
      </c>
      <c r="Y5" s="2" t="s">
        <v>173</v>
      </c>
    </row>
    <row r="6" spans="1:25" x14ac:dyDescent="0.25">
      <c r="A6" s="120"/>
      <c r="C6" s="614" t="s">
        <v>2233</v>
      </c>
      <c r="D6" s="613" t="s">
        <v>7566</v>
      </c>
      <c r="E6" s="613" t="s">
        <v>267</v>
      </c>
      <c r="F6" s="613">
        <v>16073286</v>
      </c>
      <c r="G6" s="1024">
        <v>3124335467</v>
      </c>
      <c r="H6" s="613" t="s">
        <v>7567</v>
      </c>
      <c r="I6" s="613"/>
      <c r="J6" s="613" t="s">
        <v>513</v>
      </c>
      <c r="Y6" s="2" t="s">
        <v>172</v>
      </c>
    </row>
    <row r="7" spans="1:25" ht="17.25" customHeight="1" x14ac:dyDescent="0.25">
      <c r="A7" s="120"/>
      <c r="C7" s="615" t="s">
        <v>1750</v>
      </c>
      <c r="D7" s="615" t="s">
        <v>407</v>
      </c>
      <c r="E7" s="615" t="s">
        <v>248</v>
      </c>
      <c r="F7" s="615">
        <v>71317162</v>
      </c>
      <c r="G7" s="1025">
        <v>3015726494</v>
      </c>
      <c r="H7" s="615" t="s">
        <v>1569</v>
      </c>
      <c r="I7" s="615"/>
      <c r="J7" s="615" t="s">
        <v>214</v>
      </c>
      <c r="Y7" s="2" t="s">
        <v>178</v>
      </c>
    </row>
    <row r="8" spans="1:25" ht="17.25" customHeight="1" x14ac:dyDescent="0.25">
      <c r="A8" s="120"/>
      <c r="C8" s="615" t="s">
        <v>2250</v>
      </c>
      <c r="D8" s="615" t="s">
        <v>2251</v>
      </c>
      <c r="E8" s="615" t="s">
        <v>2252</v>
      </c>
      <c r="F8" s="615">
        <v>1037946834</v>
      </c>
      <c r="G8" s="1025">
        <v>3207057285</v>
      </c>
      <c r="H8" s="615" t="s">
        <v>2253</v>
      </c>
      <c r="I8" s="615"/>
      <c r="J8" s="615" t="s">
        <v>214</v>
      </c>
      <c r="Y8" s="2" t="s">
        <v>64</v>
      </c>
    </row>
    <row r="9" spans="1:25" x14ac:dyDescent="0.25">
      <c r="A9" s="120"/>
      <c r="C9" s="614" t="s">
        <v>8154</v>
      </c>
      <c r="D9" s="613" t="s">
        <v>2180</v>
      </c>
      <c r="E9" s="613" t="s">
        <v>2934</v>
      </c>
      <c r="F9" s="613">
        <v>71744134</v>
      </c>
      <c r="G9" s="1024" t="s">
        <v>8156</v>
      </c>
      <c r="H9" s="613" t="s">
        <v>8155</v>
      </c>
      <c r="I9" s="613"/>
      <c r="J9" s="613" t="s">
        <v>424</v>
      </c>
      <c r="Y9" s="2" t="s">
        <v>176</v>
      </c>
    </row>
    <row r="10" spans="1:25" ht="16.5" customHeight="1" x14ac:dyDescent="0.25">
      <c r="A10" s="120"/>
      <c r="C10" s="615" t="s">
        <v>5219</v>
      </c>
      <c r="D10" s="615" t="s">
        <v>5220</v>
      </c>
      <c r="E10" s="615" t="s">
        <v>478</v>
      </c>
      <c r="F10" s="615">
        <v>74360173</v>
      </c>
      <c r="G10" s="1025">
        <v>3192139333</v>
      </c>
      <c r="H10" s="615" t="s">
        <v>5221</v>
      </c>
      <c r="I10" s="615"/>
      <c r="J10" s="615" t="s">
        <v>2341</v>
      </c>
      <c r="Y10" s="2" t="s">
        <v>44</v>
      </c>
    </row>
    <row r="11" spans="1:25" ht="14.25" customHeight="1" x14ac:dyDescent="0.25">
      <c r="A11" s="120"/>
      <c r="C11" s="615" t="s">
        <v>4348</v>
      </c>
      <c r="D11" s="615" t="s">
        <v>403</v>
      </c>
      <c r="E11" s="615" t="s">
        <v>1852</v>
      </c>
      <c r="F11" s="615">
        <v>12256903</v>
      </c>
      <c r="G11" s="1025" t="s">
        <v>4349</v>
      </c>
      <c r="H11" s="615" t="s">
        <v>4350</v>
      </c>
      <c r="I11" s="615"/>
      <c r="J11" s="615" t="s">
        <v>238</v>
      </c>
      <c r="Y11" s="2" t="s">
        <v>66</v>
      </c>
    </row>
    <row r="12" spans="1:25" x14ac:dyDescent="0.25">
      <c r="A12" s="120"/>
      <c r="C12" s="614" t="s">
        <v>8225</v>
      </c>
      <c r="D12" s="613" t="s">
        <v>8226</v>
      </c>
      <c r="E12" s="613" t="s">
        <v>8227</v>
      </c>
      <c r="F12" s="613">
        <v>94251547</v>
      </c>
      <c r="G12" s="1024" t="s">
        <v>8228</v>
      </c>
      <c r="H12" s="613" t="s">
        <v>8230</v>
      </c>
      <c r="I12" s="613"/>
      <c r="J12" s="613" t="s">
        <v>8229</v>
      </c>
      <c r="Y12" s="2" t="s">
        <v>175</v>
      </c>
    </row>
    <row r="13" spans="1:25" x14ac:dyDescent="0.25">
      <c r="A13" s="120"/>
      <c r="C13" s="614" t="s">
        <v>8750</v>
      </c>
      <c r="D13" s="613" t="s">
        <v>8751</v>
      </c>
      <c r="E13" s="613" t="s">
        <v>325</v>
      </c>
      <c r="F13" s="613">
        <v>1152699927</v>
      </c>
      <c r="G13" s="1024" t="s">
        <v>8752</v>
      </c>
      <c r="H13" s="613"/>
      <c r="I13" s="613"/>
      <c r="J13" s="613" t="s">
        <v>214</v>
      </c>
      <c r="Y13" s="2" t="s">
        <v>174</v>
      </c>
    </row>
    <row r="14" spans="1:25" x14ac:dyDescent="0.25">
      <c r="A14" s="120"/>
      <c r="C14" s="615" t="s">
        <v>1718</v>
      </c>
      <c r="D14" s="615" t="s">
        <v>1719</v>
      </c>
      <c r="E14" s="615" t="s">
        <v>1720</v>
      </c>
      <c r="F14" s="615">
        <v>8402235</v>
      </c>
      <c r="G14" s="1025"/>
      <c r="H14" s="615"/>
      <c r="I14" s="615"/>
      <c r="J14" s="615"/>
      <c r="Y14" s="2" t="s">
        <v>67</v>
      </c>
    </row>
    <row r="15" spans="1:25" ht="15" customHeight="1" x14ac:dyDescent="0.25">
      <c r="A15" s="120"/>
      <c r="C15" s="615" t="s">
        <v>6315</v>
      </c>
      <c r="D15" s="615" t="s">
        <v>6316</v>
      </c>
      <c r="E15" s="615" t="s">
        <v>2935</v>
      </c>
      <c r="F15" s="615">
        <v>1090477556</v>
      </c>
      <c r="G15" s="1025">
        <v>3212261900</v>
      </c>
      <c r="H15" s="615" t="s">
        <v>6317</v>
      </c>
      <c r="I15" s="615"/>
      <c r="J15" s="615" t="s">
        <v>1554</v>
      </c>
      <c r="Y15" s="2"/>
    </row>
    <row r="16" spans="1:25" x14ac:dyDescent="0.25">
      <c r="A16" s="120"/>
      <c r="C16" s="615" t="s">
        <v>4837</v>
      </c>
      <c r="D16" s="615" t="s">
        <v>4838</v>
      </c>
      <c r="E16" s="615" t="s">
        <v>396</v>
      </c>
      <c r="F16" s="615">
        <v>32205772</v>
      </c>
      <c r="G16" s="1025">
        <v>3136172360</v>
      </c>
      <c r="H16" s="615" t="s">
        <v>4836</v>
      </c>
      <c r="I16" s="615"/>
      <c r="J16" s="615" t="s">
        <v>214</v>
      </c>
    </row>
    <row r="17" spans="1:10" x14ac:dyDescent="0.25">
      <c r="A17" s="120"/>
      <c r="C17" s="615" t="s">
        <v>4741</v>
      </c>
      <c r="D17" s="615" t="s">
        <v>4742</v>
      </c>
      <c r="E17" s="615" t="s">
        <v>2697</v>
      </c>
      <c r="F17" s="615">
        <v>1037602445</v>
      </c>
      <c r="G17" s="1025">
        <v>3195719295</v>
      </c>
      <c r="H17" s="615" t="s">
        <v>4743</v>
      </c>
      <c r="I17" s="615"/>
      <c r="J17" s="615" t="s">
        <v>214</v>
      </c>
    </row>
    <row r="18" spans="1:10" x14ac:dyDescent="0.25">
      <c r="A18" s="144"/>
      <c r="C18" s="614" t="s">
        <v>5471</v>
      </c>
      <c r="D18" s="613" t="s">
        <v>8571</v>
      </c>
      <c r="E18" s="613" t="s">
        <v>8572</v>
      </c>
      <c r="F18" s="613">
        <v>1116251201</v>
      </c>
      <c r="G18" s="1024">
        <v>3166303721</v>
      </c>
      <c r="H18" s="613" t="s">
        <v>8573</v>
      </c>
      <c r="I18" s="613"/>
      <c r="J18" s="613" t="s">
        <v>4693</v>
      </c>
    </row>
    <row r="19" spans="1:10" x14ac:dyDescent="0.25">
      <c r="A19" s="144"/>
      <c r="C19" s="615" t="s">
        <v>5471</v>
      </c>
      <c r="D19" s="615" t="s">
        <v>248</v>
      </c>
      <c r="E19" s="615" t="s">
        <v>2934</v>
      </c>
      <c r="F19" s="615">
        <v>1053606385</v>
      </c>
      <c r="G19" s="1025">
        <v>3208548754</v>
      </c>
      <c r="H19" s="615" t="s">
        <v>5472</v>
      </c>
      <c r="I19" s="615"/>
      <c r="J19" s="615" t="s">
        <v>5473</v>
      </c>
    </row>
    <row r="20" spans="1:10" x14ac:dyDescent="0.25">
      <c r="A20" s="144"/>
      <c r="C20" s="706" t="s">
        <v>7162</v>
      </c>
      <c r="D20" s="706" t="s">
        <v>268</v>
      </c>
      <c r="E20" s="706" t="s">
        <v>7163</v>
      </c>
      <c r="F20" s="706">
        <v>26226856</v>
      </c>
      <c r="G20" s="1026" t="s">
        <v>6581</v>
      </c>
      <c r="H20" s="701" t="s">
        <v>7165</v>
      </c>
      <c r="I20" s="701"/>
      <c r="J20" s="702" t="s">
        <v>7164</v>
      </c>
    </row>
    <row r="21" spans="1:10" x14ac:dyDescent="0.25">
      <c r="A21" s="144"/>
      <c r="C21" s="614" t="s">
        <v>7723</v>
      </c>
      <c r="D21" s="613" t="s">
        <v>1841</v>
      </c>
      <c r="E21" s="613" t="s">
        <v>7724</v>
      </c>
      <c r="F21" s="613">
        <v>1000514363</v>
      </c>
      <c r="G21" s="1024">
        <v>3102766252</v>
      </c>
      <c r="H21" s="613" t="s">
        <v>7725</v>
      </c>
      <c r="I21" s="613"/>
      <c r="J21" s="613" t="s">
        <v>513</v>
      </c>
    </row>
    <row r="22" spans="1:10" x14ac:dyDescent="0.25">
      <c r="A22" s="144"/>
      <c r="C22" s="615" t="s">
        <v>2398</v>
      </c>
      <c r="D22" s="615" t="s">
        <v>2399</v>
      </c>
      <c r="E22" s="615" t="s">
        <v>405</v>
      </c>
      <c r="F22" s="615">
        <v>1093774294</v>
      </c>
      <c r="G22" s="1025">
        <v>3133250685</v>
      </c>
      <c r="H22" s="615" t="s">
        <v>2400</v>
      </c>
      <c r="I22" s="615"/>
      <c r="J22" s="615" t="s">
        <v>2392</v>
      </c>
    </row>
    <row r="23" spans="1:10" x14ac:dyDescent="0.25">
      <c r="A23" s="144"/>
      <c r="C23" s="615" t="s">
        <v>6118</v>
      </c>
      <c r="D23" s="615" t="s">
        <v>1895</v>
      </c>
      <c r="E23" s="615" t="s">
        <v>213</v>
      </c>
      <c r="F23" s="615">
        <v>21466578</v>
      </c>
      <c r="G23" s="1025" t="s">
        <v>6119</v>
      </c>
      <c r="H23" s="615" t="s">
        <v>3334</v>
      </c>
      <c r="I23" s="615"/>
      <c r="J23" s="615" t="s">
        <v>214</v>
      </c>
    </row>
    <row r="24" spans="1:10" x14ac:dyDescent="0.25">
      <c r="A24" s="144"/>
      <c r="C24" s="615" t="s">
        <v>1779</v>
      </c>
      <c r="D24" s="615" t="s">
        <v>1720</v>
      </c>
      <c r="E24" s="615" t="s">
        <v>248</v>
      </c>
      <c r="F24" s="615">
        <v>71214623</v>
      </c>
      <c r="G24" s="1025"/>
      <c r="H24" s="615"/>
      <c r="I24" s="615"/>
      <c r="J24" s="615"/>
    </row>
    <row r="25" spans="1:10" x14ac:dyDescent="0.25">
      <c r="A25" s="120"/>
      <c r="C25" s="615" t="s">
        <v>6125</v>
      </c>
      <c r="D25" s="615" t="s">
        <v>6126</v>
      </c>
      <c r="E25" s="615" t="s">
        <v>4774</v>
      </c>
      <c r="F25" s="615">
        <v>98709148</v>
      </c>
      <c r="G25" s="1025" t="s">
        <v>6128</v>
      </c>
      <c r="H25" s="615" t="s">
        <v>6127</v>
      </c>
      <c r="I25" s="615"/>
      <c r="J25" s="615" t="s">
        <v>238</v>
      </c>
    </row>
    <row r="26" spans="1:10" x14ac:dyDescent="0.25">
      <c r="A26" s="120"/>
      <c r="C26" s="614" t="s">
        <v>8298</v>
      </c>
      <c r="D26" s="613" t="s">
        <v>6191</v>
      </c>
      <c r="E26" s="613" t="s">
        <v>5156</v>
      </c>
      <c r="F26" s="613">
        <v>1039460310</v>
      </c>
      <c r="G26" s="1024" t="s">
        <v>8297</v>
      </c>
      <c r="H26" s="613"/>
      <c r="I26" s="613"/>
      <c r="J26" s="613" t="s">
        <v>424</v>
      </c>
    </row>
    <row r="27" spans="1:10" x14ac:dyDescent="0.25">
      <c r="A27" s="120"/>
      <c r="C27" s="614" t="s">
        <v>5260</v>
      </c>
      <c r="D27" s="613" t="s">
        <v>8560</v>
      </c>
      <c r="E27" s="613" t="s">
        <v>8561</v>
      </c>
      <c r="F27" s="613">
        <v>1073506764</v>
      </c>
      <c r="G27" s="1024">
        <v>3196180764</v>
      </c>
      <c r="H27" s="613" t="s">
        <v>8562</v>
      </c>
      <c r="I27" s="613"/>
      <c r="J27" s="613" t="s">
        <v>8563</v>
      </c>
    </row>
    <row r="28" spans="1:10" x14ac:dyDescent="0.25">
      <c r="A28" s="120"/>
      <c r="C28" s="615" t="s">
        <v>5260</v>
      </c>
      <c r="D28" s="615" t="s">
        <v>5262</v>
      </c>
      <c r="E28" s="615" t="s">
        <v>5261</v>
      </c>
      <c r="F28" s="615">
        <v>1061544986</v>
      </c>
      <c r="G28" s="1025">
        <v>3208101531</v>
      </c>
      <c r="H28" s="615" t="s">
        <v>5263</v>
      </c>
      <c r="I28" s="615"/>
      <c r="J28" s="615" t="s">
        <v>5264</v>
      </c>
    </row>
    <row r="29" spans="1:10" x14ac:dyDescent="0.25">
      <c r="A29" s="120"/>
      <c r="C29" s="615" t="s">
        <v>3688</v>
      </c>
      <c r="D29" s="615" t="s">
        <v>3689</v>
      </c>
      <c r="E29" s="615"/>
      <c r="F29" s="615">
        <v>1111201145</v>
      </c>
      <c r="G29" s="1025">
        <v>3204427084</v>
      </c>
      <c r="H29" s="615" t="s">
        <v>3690</v>
      </c>
      <c r="I29" s="615"/>
      <c r="J29" s="615" t="s">
        <v>1611</v>
      </c>
    </row>
    <row r="30" spans="1:10" x14ac:dyDescent="0.25">
      <c r="A30" s="120"/>
      <c r="C30" s="615" t="s">
        <v>2266</v>
      </c>
      <c r="D30" s="615" t="s">
        <v>2267</v>
      </c>
      <c r="E30" s="615" t="s">
        <v>2268</v>
      </c>
      <c r="F30" s="615">
        <v>71781788</v>
      </c>
      <c r="G30" s="1025">
        <v>3128545487</v>
      </c>
      <c r="H30" s="615" t="s">
        <v>2269</v>
      </c>
      <c r="I30" s="615"/>
      <c r="J30" s="615" t="s">
        <v>214</v>
      </c>
    </row>
    <row r="31" spans="1:10" x14ac:dyDescent="0.25">
      <c r="A31" s="120"/>
      <c r="C31" s="615" t="s">
        <v>6271</v>
      </c>
      <c r="D31" s="615" t="s">
        <v>1895</v>
      </c>
      <c r="E31" s="615" t="s">
        <v>504</v>
      </c>
      <c r="F31" s="615">
        <v>98462875</v>
      </c>
      <c r="G31" s="1025"/>
      <c r="H31" s="615"/>
      <c r="I31" s="615"/>
      <c r="J31" s="615"/>
    </row>
    <row r="32" spans="1:10" x14ac:dyDescent="0.25">
      <c r="A32" s="120"/>
      <c r="C32" s="615" t="s">
        <v>3990</v>
      </c>
      <c r="D32" s="615" t="s">
        <v>3991</v>
      </c>
      <c r="E32" s="615" t="s">
        <v>1572</v>
      </c>
      <c r="F32" s="615">
        <v>696210</v>
      </c>
      <c r="G32" s="1025">
        <v>3168179980</v>
      </c>
      <c r="H32" s="615" t="s">
        <v>3992</v>
      </c>
      <c r="I32" s="615"/>
      <c r="J32" s="615" t="s">
        <v>214</v>
      </c>
    </row>
    <row r="33" spans="1:10" x14ac:dyDescent="0.25">
      <c r="A33" s="120"/>
      <c r="C33" s="615" t="s">
        <v>1567</v>
      </c>
      <c r="D33" s="615" t="s">
        <v>248</v>
      </c>
      <c r="E33" s="615" t="s">
        <v>1568</v>
      </c>
      <c r="F33" s="615">
        <v>32459715</v>
      </c>
      <c r="G33" s="1025">
        <v>3155097862</v>
      </c>
      <c r="H33" s="615" t="s">
        <v>1569</v>
      </c>
      <c r="I33" s="615"/>
      <c r="J33" s="615" t="s">
        <v>214</v>
      </c>
    </row>
    <row r="34" spans="1:10" x14ac:dyDescent="0.25">
      <c r="A34" s="120"/>
      <c r="C34" s="614" t="s">
        <v>8494</v>
      </c>
      <c r="D34" s="613" t="s">
        <v>8495</v>
      </c>
      <c r="E34" s="613" t="s">
        <v>8496</v>
      </c>
      <c r="F34" s="613">
        <v>1086578246</v>
      </c>
      <c r="G34" s="1024">
        <v>3236541280</v>
      </c>
      <c r="H34" s="613" t="s">
        <v>8497</v>
      </c>
      <c r="I34" s="613"/>
      <c r="J34" s="613" t="s">
        <v>8498</v>
      </c>
    </row>
    <row r="35" spans="1:10" x14ac:dyDescent="0.25">
      <c r="A35" s="120"/>
      <c r="C35" s="615" t="s">
        <v>3297</v>
      </c>
      <c r="D35" s="615" t="s">
        <v>3298</v>
      </c>
      <c r="E35" s="615" t="s">
        <v>298</v>
      </c>
      <c r="F35" s="615">
        <v>1005714623</v>
      </c>
      <c r="G35" s="1025">
        <v>3244790390</v>
      </c>
      <c r="H35" s="615" t="s">
        <v>3300</v>
      </c>
      <c r="I35" s="615"/>
      <c r="J35" s="615" t="s">
        <v>214</v>
      </c>
    </row>
    <row r="36" spans="1:10" x14ac:dyDescent="0.25">
      <c r="A36" s="120"/>
      <c r="C36" s="615" t="s">
        <v>4359</v>
      </c>
      <c r="D36" s="615" t="s">
        <v>1586</v>
      </c>
      <c r="E36" s="615" t="s">
        <v>4360</v>
      </c>
      <c r="F36" s="615">
        <v>1128443117</v>
      </c>
      <c r="G36" s="1025">
        <v>3160447408</v>
      </c>
      <c r="H36" s="615" t="s">
        <v>4361</v>
      </c>
      <c r="I36" s="615"/>
      <c r="J36" s="615" t="s">
        <v>214</v>
      </c>
    </row>
    <row r="37" spans="1:10" x14ac:dyDescent="0.25">
      <c r="A37" s="120"/>
      <c r="C37" s="614" t="s">
        <v>8799</v>
      </c>
      <c r="D37" s="613" t="s">
        <v>1996</v>
      </c>
      <c r="E37" s="613" t="s">
        <v>2399</v>
      </c>
      <c r="F37" s="613">
        <v>1013583616</v>
      </c>
      <c r="G37" s="1024">
        <v>3125698787</v>
      </c>
      <c r="H37" s="613" t="s">
        <v>8800</v>
      </c>
      <c r="I37" s="613"/>
      <c r="J37" s="613" t="s">
        <v>513</v>
      </c>
    </row>
    <row r="38" spans="1:10" x14ac:dyDescent="0.25">
      <c r="A38" s="120"/>
      <c r="C38" s="614" t="s">
        <v>7568</v>
      </c>
      <c r="D38" s="613" t="s">
        <v>7569</v>
      </c>
      <c r="E38" s="613" t="s">
        <v>2934</v>
      </c>
      <c r="F38" s="613">
        <v>1013625476</v>
      </c>
      <c r="G38" s="1024">
        <v>3168738864</v>
      </c>
      <c r="H38" s="613" t="s">
        <v>7570</v>
      </c>
      <c r="I38" s="613"/>
      <c r="J38" s="613" t="s">
        <v>513</v>
      </c>
    </row>
    <row r="39" spans="1:10" x14ac:dyDescent="0.25">
      <c r="A39" s="120"/>
      <c r="C39" s="615" t="s">
        <v>6235</v>
      </c>
      <c r="D39" s="615" t="s">
        <v>325</v>
      </c>
      <c r="E39" s="615" t="s">
        <v>229</v>
      </c>
      <c r="F39" s="615">
        <v>1017258499</v>
      </c>
      <c r="G39" s="1025" t="s">
        <v>6237</v>
      </c>
      <c r="H39" s="615" t="s">
        <v>6236</v>
      </c>
      <c r="I39" s="615"/>
      <c r="J39" s="615" t="s">
        <v>214</v>
      </c>
    </row>
    <row r="40" spans="1:10" x14ac:dyDescent="0.25">
      <c r="A40" s="120"/>
      <c r="C40" s="614" t="s">
        <v>7728</v>
      </c>
      <c r="D40" s="613" t="s">
        <v>3119</v>
      </c>
      <c r="E40" s="613" t="s">
        <v>3260</v>
      </c>
      <c r="F40" s="613">
        <v>1081517576</v>
      </c>
      <c r="G40" s="1024">
        <v>3133950356</v>
      </c>
      <c r="H40" s="613" t="s">
        <v>7729</v>
      </c>
      <c r="I40" s="613"/>
      <c r="J40" s="613" t="s">
        <v>7730</v>
      </c>
    </row>
    <row r="41" spans="1:10" x14ac:dyDescent="0.25">
      <c r="A41" s="120"/>
      <c r="C41" s="615" t="s">
        <v>5114</v>
      </c>
      <c r="D41" s="615" t="s">
        <v>2181</v>
      </c>
      <c r="E41" s="615" t="s">
        <v>5115</v>
      </c>
      <c r="F41" s="615">
        <v>80523061</v>
      </c>
      <c r="G41" s="1025">
        <v>3162455552</v>
      </c>
      <c r="H41" s="615" t="s">
        <v>5116</v>
      </c>
      <c r="I41" s="615"/>
      <c r="J41" s="615" t="s">
        <v>4313</v>
      </c>
    </row>
    <row r="42" spans="1:10" x14ac:dyDescent="0.25">
      <c r="A42" s="120"/>
      <c r="C42" s="615" t="s">
        <v>6598</v>
      </c>
      <c r="D42" s="615" t="s">
        <v>2934</v>
      </c>
      <c r="E42" s="615" t="s">
        <v>6599</v>
      </c>
      <c r="F42" s="615">
        <v>1098768470</v>
      </c>
      <c r="G42" s="1025">
        <v>3243949347</v>
      </c>
      <c r="H42" s="615" t="s">
        <v>6600</v>
      </c>
      <c r="I42" s="615"/>
      <c r="J42" s="615" t="s">
        <v>2226</v>
      </c>
    </row>
    <row r="43" spans="1:10" x14ac:dyDescent="0.25">
      <c r="A43" s="120"/>
      <c r="C43" s="615" t="s">
        <v>3109</v>
      </c>
      <c r="D43" s="615" t="s">
        <v>346</v>
      </c>
      <c r="E43" s="615" t="s">
        <v>3110</v>
      </c>
      <c r="F43" s="615">
        <v>3431188</v>
      </c>
      <c r="G43" s="1025" t="s">
        <v>3111</v>
      </c>
      <c r="H43" s="615"/>
      <c r="I43" s="615"/>
      <c r="J43" s="615"/>
    </row>
    <row r="44" spans="1:10" x14ac:dyDescent="0.25">
      <c r="A44" s="120"/>
      <c r="C44" s="615" t="s">
        <v>2731</v>
      </c>
      <c r="D44" s="615" t="s">
        <v>2732</v>
      </c>
      <c r="E44" s="615" t="s">
        <v>508</v>
      </c>
      <c r="F44" s="615">
        <v>1017200572</v>
      </c>
      <c r="G44" s="1025" t="s">
        <v>2733</v>
      </c>
      <c r="H44" s="615"/>
      <c r="I44" s="615"/>
      <c r="J44" s="615"/>
    </row>
    <row r="45" spans="1:10" x14ac:dyDescent="0.25">
      <c r="A45" s="120"/>
      <c r="C45" s="615" t="s">
        <v>5534</v>
      </c>
      <c r="D45" s="615" t="s">
        <v>5535</v>
      </c>
      <c r="E45" s="615" t="s">
        <v>5536</v>
      </c>
      <c r="F45" s="615">
        <v>15922886</v>
      </c>
      <c r="G45" s="1025">
        <v>3117308322</v>
      </c>
      <c r="H45" s="615" t="s">
        <v>5537</v>
      </c>
      <c r="I45" s="615"/>
      <c r="J45" s="615" t="s">
        <v>425</v>
      </c>
    </row>
    <row r="46" spans="1:10" x14ac:dyDescent="0.25">
      <c r="A46" s="120"/>
      <c r="C46" s="614" t="s">
        <v>9034</v>
      </c>
      <c r="D46" s="613" t="s">
        <v>9035</v>
      </c>
      <c r="E46" s="613" t="s">
        <v>9036</v>
      </c>
      <c r="F46" s="613">
        <v>51751377</v>
      </c>
      <c r="G46" s="1024">
        <v>3132295975</v>
      </c>
      <c r="H46" s="613" t="s">
        <v>9037</v>
      </c>
      <c r="I46" s="613"/>
      <c r="J46" s="613" t="s">
        <v>2276</v>
      </c>
    </row>
    <row r="47" spans="1:10" ht="15" customHeight="1" x14ac:dyDescent="0.25">
      <c r="A47" s="120"/>
      <c r="C47" s="615" t="s">
        <v>456</v>
      </c>
      <c r="D47" s="615" t="s">
        <v>457</v>
      </c>
      <c r="E47" s="615" t="s">
        <v>458</v>
      </c>
      <c r="F47" s="787">
        <v>21815333</v>
      </c>
      <c r="G47" s="1025"/>
      <c r="H47" s="787"/>
      <c r="I47" s="787"/>
      <c r="J47" s="787"/>
    </row>
    <row r="48" spans="1:10" x14ac:dyDescent="0.25">
      <c r="A48" s="120"/>
      <c r="C48" s="614" t="s">
        <v>7594</v>
      </c>
      <c r="D48" s="613" t="s">
        <v>7595</v>
      </c>
      <c r="E48" s="613" t="s">
        <v>7596</v>
      </c>
      <c r="F48" s="613">
        <v>1128225288</v>
      </c>
      <c r="G48" s="1024">
        <v>3208221020</v>
      </c>
      <c r="H48" s="613" t="s">
        <v>7597</v>
      </c>
      <c r="I48" s="613"/>
      <c r="J48" s="613" t="s">
        <v>4801</v>
      </c>
    </row>
    <row r="49" spans="1:10" x14ac:dyDescent="0.25">
      <c r="A49" s="120"/>
      <c r="C49" s="615" t="s">
        <v>551</v>
      </c>
      <c r="D49" s="615" t="s">
        <v>552</v>
      </c>
      <c r="E49" s="615" t="s">
        <v>553</v>
      </c>
      <c r="F49" s="615">
        <v>1082844654</v>
      </c>
      <c r="G49" s="1025">
        <v>3147830482</v>
      </c>
      <c r="H49" s="615" t="s">
        <v>554</v>
      </c>
      <c r="I49" s="615"/>
      <c r="J49" s="615" t="s">
        <v>214</v>
      </c>
    </row>
    <row r="50" spans="1:10" x14ac:dyDescent="0.25">
      <c r="A50" s="120"/>
      <c r="C50" s="788" t="s">
        <v>207</v>
      </c>
      <c r="D50" s="788" t="s">
        <v>208</v>
      </c>
      <c r="E50" s="788" t="s">
        <v>209</v>
      </c>
      <c r="F50" s="789">
        <v>1088028594</v>
      </c>
      <c r="G50" s="1027">
        <v>3003474338</v>
      </c>
      <c r="H50" s="788" t="s">
        <v>409</v>
      </c>
      <c r="I50" s="788"/>
      <c r="J50" s="787" t="s">
        <v>210</v>
      </c>
    </row>
    <row r="51" spans="1:10" x14ac:dyDescent="0.25">
      <c r="A51" s="120"/>
      <c r="C51" s="614" t="s">
        <v>8330</v>
      </c>
      <c r="D51" s="613" t="s">
        <v>6326</v>
      </c>
      <c r="E51" s="613" t="s">
        <v>2539</v>
      </c>
      <c r="F51" s="613">
        <v>1004913241</v>
      </c>
      <c r="G51" s="1024">
        <v>3208421523</v>
      </c>
      <c r="H51" s="613" t="s">
        <v>8331</v>
      </c>
      <c r="I51" s="613"/>
      <c r="J51" s="613" t="s">
        <v>2392</v>
      </c>
    </row>
    <row r="52" spans="1:10" x14ac:dyDescent="0.25">
      <c r="A52" s="120"/>
      <c r="C52" s="615" t="s">
        <v>5269</v>
      </c>
      <c r="D52" s="615" t="s">
        <v>5270</v>
      </c>
      <c r="E52" s="615" t="s">
        <v>537</v>
      </c>
      <c r="F52" s="615">
        <v>1066184716</v>
      </c>
      <c r="G52" s="1025">
        <v>3003869802</v>
      </c>
      <c r="H52" s="615" t="s">
        <v>5271</v>
      </c>
      <c r="I52" s="615"/>
      <c r="J52" s="615" t="s">
        <v>1554</v>
      </c>
    </row>
    <row r="53" spans="1:10" ht="30" x14ac:dyDescent="0.25">
      <c r="A53" s="120"/>
      <c r="C53" s="706" t="s">
        <v>397</v>
      </c>
      <c r="D53" s="706" t="s">
        <v>6785</v>
      </c>
      <c r="E53" s="706" t="s">
        <v>6786</v>
      </c>
      <c r="F53" s="706">
        <v>1085341002</v>
      </c>
      <c r="G53" s="1026">
        <v>3218119320</v>
      </c>
      <c r="H53" s="701" t="s">
        <v>6787</v>
      </c>
      <c r="I53" s="701"/>
      <c r="J53" s="702" t="s">
        <v>250</v>
      </c>
    </row>
    <row r="54" spans="1:10" x14ac:dyDescent="0.25">
      <c r="A54" s="120"/>
      <c r="C54" s="615" t="s">
        <v>397</v>
      </c>
      <c r="D54" s="615" t="s">
        <v>295</v>
      </c>
      <c r="E54" s="615" t="s">
        <v>405</v>
      </c>
      <c r="F54" s="829">
        <v>98643173</v>
      </c>
      <c r="G54" s="1028">
        <v>3122963396</v>
      </c>
      <c r="H54" s="787" t="s">
        <v>410</v>
      </c>
      <c r="I54" s="787"/>
      <c r="J54" s="787" t="s">
        <v>238</v>
      </c>
    </row>
    <row r="55" spans="1:10" x14ac:dyDescent="0.25">
      <c r="A55" s="120"/>
      <c r="C55" s="615" t="s">
        <v>4314</v>
      </c>
      <c r="D55" s="615" t="s">
        <v>217</v>
      </c>
      <c r="E55" s="615" t="s">
        <v>4315</v>
      </c>
      <c r="F55" s="615">
        <v>1122136575</v>
      </c>
      <c r="G55" s="1025">
        <v>3214782336</v>
      </c>
      <c r="H55" s="615" t="s">
        <v>4316</v>
      </c>
      <c r="I55" s="615"/>
      <c r="J55" s="615" t="s">
        <v>4313</v>
      </c>
    </row>
    <row r="56" spans="1:10" x14ac:dyDescent="0.25">
      <c r="A56" s="120"/>
      <c r="C56" s="614" t="s">
        <v>8983</v>
      </c>
      <c r="D56" s="613" t="s">
        <v>8984</v>
      </c>
      <c r="E56" s="613" t="s">
        <v>4353</v>
      </c>
      <c r="F56" s="613">
        <v>12263742</v>
      </c>
      <c r="G56" s="1024">
        <v>3103435692</v>
      </c>
      <c r="H56" s="613" t="s">
        <v>8985</v>
      </c>
      <c r="I56" s="613"/>
      <c r="J56" s="613" t="s">
        <v>3427</v>
      </c>
    </row>
    <row r="57" spans="1:10" x14ac:dyDescent="0.25">
      <c r="A57" s="120"/>
      <c r="C57" s="615" t="s">
        <v>499</v>
      </c>
      <c r="D57" s="615" t="s">
        <v>500</v>
      </c>
      <c r="E57" s="615" t="s">
        <v>501</v>
      </c>
      <c r="F57" s="615">
        <v>7894562</v>
      </c>
      <c r="G57" s="1025">
        <v>321454874</v>
      </c>
      <c r="H57" s="615" t="s">
        <v>502</v>
      </c>
      <c r="I57" s="615"/>
      <c r="J57" s="615" t="s">
        <v>214</v>
      </c>
    </row>
    <row r="58" spans="1:10" x14ac:dyDescent="0.25">
      <c r="A58" s="120"/>
      <c r="C58" s="614" t="s">
        <v>6798</v>
      </c>
      <c r="D58" s="613" t="s">
        <v>1852</v>
      </c>
      <c r="E58" s="613" t="s">
        <v>6785</v>
      </c>
      <c r="F58" s="613">
        <v>79443226</v>
      </c>
      <c r="G58" s="1024">
        <v>3193341916</v>
      </c>
      <c r="H58" s="613" t="s">
        <v>8802</v>
      </c>
      <c r="I58" s="613"/>
      <c r="J58" s="613" t="s">
        <v>513</v>
      </c>
    </row>
    <row r="59" spans="1:10" ht="30" x14ac:dyDescent="0.25">
      <c r="A59" s="120"/>
      <c r="C59" s="706" t="s">
        <v>6798</v>
      </c>
      <c r="D59" s="706" t="s">
        <v>1852</v>
      </c>
      <c r="E59" s="706" t="s">
        <v>6785</v>
      </c>
      <c r="F59" s="706">
        <v>79443226</v>
      </c>
      <c r="G59" s="1026">
        <v>3219931679</v>
      </c>
      <c r="H59" s="701" t="s">
        <v>6799</v>
      </c>
      <c r="I59" s="701"/>
      <c r="J59" s="702" t="s">
        <v>513</v>
      </c>
    </row>
    <row r="60" spans="1:10" x14ac:dyDescent="0.25">
      <c r="A60" s="120"/>
      <c r="C60" s="615" t="s">
        <v>3435</v>
      </c>
      <c r="D60" s="615" t="s">
        <v>3436</v>
      </c>
      <c r="E60" s="615" t="s">
        <v>2252</v>
      </c>
      <c r="F60" s="615">
        <v>98389309</v>
      </c>
      <c r="G60" s="1025">
        <v>3128211015</v>
      </c>
      <c r="H60" s="615" t="s">
        <v>3437</v>
      </c>
      <c r="I60" s="615"/>
      <c r="J60" s="615" t="s">
        <v>214</v>
      </c>
    </row>
    <row r="61" spans="1:10" x14ac:dyDescent="0.25">
      <c r="A61" s="120"/>
      <c r="C61" s="615" t="s">
        <v>1706</v>
      </c>
      <c r="D61" s="615" t="s">
        <v>268</v>
      </c>
      <c r="E61" s="615" t="s">
        <v>346</v>
      </c>
      <c r="F61" s="615">
        <v>70134216</v>
      </c>
      <c r="G61" s="1025">
        <v>3185921378</v>
      </c>
      <c r="H61" s="787" t="s">
        <v>1712</v>
      </c>
      <c r="I61" s="787"/>
      <c r="J61" s="615" t="s">
        <v>214</v>
      </c>
    </row>
    <row r="62" spans="1:10" x14ac:dyDescent="0.25">
      <c r="A62" s="120"/>
      <c r="C62" s="615" t="s">
        <v>1706</v>
      </c>
      <c r="D62" s="615" t="s">
        <v>4052</v>
      </c>
      <c r="E62" s="615" t="s">
        <v>346</v>
      </c>
      <c r="F62" s="615">
        <v>70134216</v>
      </c>
      <c r="G62" s="1025">
        <v>3137637143</v>
      </c>
      <c r="H62" s="615" t="s">
        <v>4053</v>
      </c>
      <c r="I62" s="615"/>
      <c r="J62" s="615" t="s">
        <v>214</v>
      </c>
    </row>
    <row r="63" spans="1:10" x14ac:dyDescent="0.25">
      <c r="A63" s="120"/>
      <c r="C63" s="615" t="s">
        <v>1706</v>
      </c>
      <c r="D63" s="615" t="s">
        <v>465</v>
      </c>
      <c r="E63" s="615" t="s">
        <v>2181</v>
      </c>
      <c r="F63" s="615">
        <v>70569359</v>
      </c>
      <c r="G63" s="1025">
        <v>2851906</v>
      </c>
      <c r="H63" s="615" t="s">
        <v>2836</v>
      </c>
      <c r="I63" s="615"/>
      <c r="J63" s="615" t="s">
        <v>424</v>
      </c>
    </row>
    <row r="64" spans="1:10" x14ac:dyDescent="0.25">
      <c r="A64" s="120"/>
      <c r="C64" s="615" t="s">
        <v>2741</v>
      </c>
      <c r="D64" s="615" t="s">
        <v>2742</v>
      </c>
      <c r="E64" s="615" t="s">
        <v>208</v>
      </c>
      <c r="F64" s="615">
        <v>7217961</v>
      </c>
      <c r="G64" s="1025">
        <v>3123796745</v>
      </c>
      <c r="H64" s="615" t="s">
        <v>2743</v>
      </c>
      <c r="I64" s="615"/>
      <c r="J64" s="615" t="s">
        <v>2394</v>
      </c>
    </row>
    <row r="65" spans="1:10" x14ac:dyDescent="0.25">
      <c r="A65" s="120"/>
      <c r="C65" s="614" t="s">
        <v>7588</v>
      </c>
      <c r="D65" s="613" t="s">
        <v>277</v>
      </c>
      <c r="E65" s="613" t="s">
        <v>7589</v>
      </c>
      <c r="F65" s="613">
        <v>1077875218</v>
      </c>
      <c r="G65" s="1024">
        <v>3107287871</v>
      </c>
      <c r="H65" s="613" t="s">
        <v>7587</v>
      </c>
      <c r="I65" s="613"/>
      <c r="J65" s="613" t="s">
        <v>4801</v>
      </c>
    </row>
    <row r="66" spans="1:10" x14ac:dyDescent="0.25">
      <c r="A66" s="120"/>
      <c r="C66" s="614" t="s">
        <v>9254</v>
      </c>
      <c r="D66" s="613" t="s">
        <v>504</v>
      </c>
      <c r="E66" s="613" t="s">
        <v>9255</v>
      </c>
      <c r="F66" s="613">
        <v>1000122711</v>
      </c>
      <c r="G66" s="1024">
        <v>3212631665</v>
      </c>
      <c r="H66" s="613" t="s">
        <v>9256</v>
      </c>
      <c r="I66" s="613"/>
      <c r="J66" s="613" t="s">
        <v>513</v>
      </c>
    </row>
    <row r="67" spans="1:10" x14ac:dyDescent="0.25">
      <c r="A67" s="120"/>
      <c r="C67" s="615" t="s">
        <v>3332</v>
      </c>
      <c r="D67" s="615" t="s">
        <v>3333</v>
      </c>
      <c r="E67" s="615" t="s">
        <v>325</v>
      </c>
      <c r="F67" s="615">
        <v>71721194</v>
      </c>
      <c r="G67" s="1025" t="s">
        <v>3335</v>
      </c>
      <c r="H67" s="615" t="s">
        <v>3334</v>
      </c>
      <c r="I67" s="615"/>
      <c r="J67" s="615" t="s">
        <v>214</v>
      </c>
    </row>
    <row r="68" spans="1:10" x14ac:dyDescent="0.25">
      <c r="A68" s="120"/>
      <c r="C68" s="706" t="s">
        <v>7271</v>
      </c>
      <c r="D68" s="706" t="s">
        <v>7272</v>
      </c>
      <c r="E68" s="706" t="s">
        <v>4818</v>
      </c>
      <c r="F68" s="706">
        <v>1052404827</v>
      </c>
      <c r="G68" s="1026">
        <v>3202050637</v>
      </c>
      <c r="H68" s="701" t="s">
        <v>7273</v>
      </c>
      <c r="I68" s="701"/>
      <c r="J68" s="702" t="s">
        <v>2341</v>
      </c>
    </row>
    <row r="69" spans="1:10" x14ac:dyDescent="0.25">
      <c r="A69" s="120"/>
      <c r="C69" s="706" t="s">
        <v>6849</v>
      </c>
      <c r="D69" s="706" t="s">
        <v>6850</v>
      </c>
      <c r="E69" s="706" t="s">
        <v>6851</v>
      </c>
      <c r="F69" s="706">
        <v>1152688279</v>
      </c>
      <c r="G69" s="1026">
        <v>3127353410</v>
      </c>
      <c r="H69" s="701" t="s">
        <v>6853</v>
      </c>
      <c r="I69" s="701"/>
      <c r="J69" s="702" t="s">
        <v>6852</v>
      </c>
    </row>
    <row r="70" spans="1:10" x14ac:dyDescent="0.25">
      <c r="A70" s="120"/>
      <c r="C70" s="614" t="s">
        <v>8174</v>
      </c>
      <c r="D70" s="613" t="s">
        <v>8175</v>
      </c>
      <c r="E70" s="613" t="s">
        <v>1852</v>
      </c>
      <c r="F70" s="613">
        <v>20622850</v>
      </c>
      <c r="G70" s="1024">
        <v>3148544934</v>
      </c>
      <c r="H70" s="613" t="s">
        <v>8176</v>
      </c>
      <c r="I70" s="613"/>
      <c r="J70" s="613" t="s">
        <v>4313</v>
      </c>
    </row>
    <row r="71" spans="1:10" x14ac:dyDescent="0.25">
      <c r="A71" s="120"/>
      <c r="C71" s="615" t="s">
        <v>4505</v>
      </c>
      <c r="D71" s="615" t="s">
        <v>347</v>
      </c>
      <c r="E71" s="615" t="s">
        <v>277</v>
      </c>
      <c r="F71" s="615">
        <v>1116542728</v>
      </c>
      <c r="G71" s="1025">
        <v>3123877171</v>
      </c>
      <c r="H71" s="615" t="s">
        <v>4506</v>
      </c>
      <c r="I71" s="615"/>
      <c r="J71" s="615" t="s">
        <v>2393</v>
      </c>
    </row>
    <row r="72" spans="1:10" x14ac:dyDescent="0.25">
      <c r="A72" s="120"/>
      <c r="C72" s="615" t="s">
        <v>275</v>
      </c>
      <c r="D72" s="615" t="s">
        <v>276</v>
      </c>
      <c r="E72" s="615" t="s">
        <v>277</v>
      </c>
      <c r="F72" s="829">
        <v>1148435685</v>
      </c>
      <c r="G72" s="1028">
        <v>3127259045</v>
      </c>
      <c r="H72" s="787" t="s">
        <v>278</v>
      </c>
      <c r="I72" s="787"/>
      <c r="J72" s="787" t="s">
        <v>279</v>
      </c>
    </row>
    <row r="73" spans="1:10" x14ac:dyDescent="0.25">
      <c r="A73" s="120"/>
      <c r="C73" s="615" t="s">
        <v>2571</v>
      </c>
      <c r="D73" s="615"/>
      <c r="E73" s="615"/>
      <c r="F73" s="615">
        <v>901402255</v>
      </c>
      <c r="G73" s="1025">
        <v>6046071694</v>
      </c>
      <c r="H73" s="615" t="s">
        <v>2572</v>
      </c>
      <c r="I73" s="615"/>
      <c r="J73" s="615" t="s">
        <v>424</v>
      </c>
    </row>
    <row r="74" spans="1:10" x14ac:dyDescent="0.25">
      <c r="A74" s="120"/>
      <c r="C74" s="615" t="s">
        <v>1995</v>
      </c>
      <c r="D74" s="615" t="s">
        <v>1996</v>
      </c>
      <c r="E74" s="615" t="s">
        <v>458</v>
      </c>
      <c r="F74" s="615">
        <v>43103510</v>
      </c>
      <c r="G74" s="1025"/>
      <c r="H74" s="615"/>
      <c r="I74" s="615"/>
      <c r="J74" s="615"/>
    </row>
    <row r="75" spans="1:10" x14ac:dyDescent="0.25">
      <c r="A75" s="120"/>
      <c r="C75" s="615" t="s">
        <v>1721</v>
      </c>
      <c r="D75" s="615" t="s">
        <v>1586</v>
      </c>
      <c r="E75" s="615" t="s">
        <v>268</v>
      </c>
      <c r="F75" s="615">
        <v>1017251895</v>
      </c>
      <c r="G75" s="1025">
        <v>3107280765</v>
      </c>
      <c r="H75" s="615" t="s">
        <v>3299</v>
      </c>
      <c r="I75" s="615"/>
      <c r="J75" s="615" t="s">
        <v>238</v>
      </c>
    </row>
    <row r="76" spans="1:10" x14ac:dyDescent="0.25">
      <c r="A76" s="120"/>
      <c r="C76" s="615" t="s">
        <v>2051</v>
      </c>
      <c r="D76" s="615" t="s">
        <v>2052</v>
      </c>
      <c r="E76" s="615" t="s">
        <v>2053</v>
      </c>
      <c r="F76" s="615">
        <v>1152691960</v>
      </c>
      <c r="G76" s="1025">
        <v>3115970841</v>
      </c>
      <c r="H76" s="615" t="s">
        <v>2050</v>
      </c>
      <c r="I76" s="615"/>
      <c r="J76" s="615" t="s">
        <v>238</v>
      </c>
    </row>
    <row r="77" spans="1:10" x14ac:dyDescent="0.25">
      <c r="A77" s="120"/>
      <c r="C77" s="614" t="s">
        <v>8627</v>
      </c>
      <c r="D77" s="613" t="s">
        <v>4582</v>
      </c>
      <c r="E77" s="613" t="s">
        <v>1572</v>
      </c>
      <c r="F77" s="613">
        <v>1128402520</v>
      </c>
      <c r="G77" s="1024">
        <v>3017392780</v>
      </c>
      <c r="H77" s="613" t="s">
        <v>8628</v>
      </c>
      <c r="I77" s="613"/>
      <c r="J77" s="613" t="s">
        <v>214</v>
      </c>
    </row>
    <row r="78" spans="1:10" x14ac:dyDescent="0.25">
      <c r="A78" s="120"/>
      <c r="C78" s="615" t="s">
        <v>4666</v>
      </c>
      <c r="D78" s="615" t="s">
        <v>4667</v>
      </c>
      <c r="E78" s="615" t="s">
        <v>478</v>
      </c>
      <c r="F78" s="615">
        <v>1037595739</v>
      </c>
      <c r="G78" s="1025">
        <v>3113376913</v>
      </c>
      <c r="H78" s="615" t="s">
        <v>4668</v>
      </c>
      <c r="I78" s="615"/>
      <c r="J78" s="615" t="s">
        <v>424</v>
      </c>
    </row>
    <row r="79" spans="1:10" x14ac:dyDescent="0.25">
      <c r="A79" s="120"/>
      <c r="C79" s="615" t="s">
        <v>4988</v>
      </c>
      <c r="D79" s="615" t="s">
        <v>4989</v>
      </c>
      <c r="E79" s="615" t="s">
        <v>4990</v>
      </c>
      <c r="F79" s="615">
        <v>1077872079</v>
      </c>
      <c r="G79" s="1025">
        <v>3227445661</v>
      </c>
      <c r="H79" s="615" t="s">
        <v>4991</v>
      </c>
      <c r="I79" s="615"/>
      <c r="J79" s="615" t="s">
        <v>4801</v>
      </c>
    </row>
    <row r="80" spans="1:10" x14ac:dyDescent="0.25">
      <c r="A80" s="120"/>
      <c r="C80" s="615" t="s">
        <v>4090</v>
      </c>
      <c r="D80" s="615" t="s">
        <v>1732</v>
      </c>
      <c r="E80" s="615" t="s">
        <v>299</v>
      </c>
      <c r="F80" s="615">
        <v>72352018</v>
      </c>
      <c r="G80" s="1025">
        <v>3006711079</v>
      </c>
      <c r="H80" s="615" t="s">
        <v>4091</v>
      </c>
      <c r="I80" s="615"/>
      <c r="J80" s="615" t="s">
        <v>214</v>
      </c>
    </row>
    <row r="81" spans="1:10" x14ac:dyDescent="0.25">
      <c r="A81" s="120"/>
      <c r="C81" s="615" t="s">
        <v>5789</v>
      </c>
      <c r="D81" s="615" t="s">
        <v>5790</v>
      </c>
      <c r="E81" s="615" t="s">
        <v>1841</v>
      </c>
      <c r="F81" s="615">
        <v>71980809</v>
      </c>
      <c r="G81" s="1025" t="s">
        <v>1843</v>
      </c>
      <c r="H81" s="615" t="s">
        <v>5791</v>
      </c>
      <c r="I81" s="615"/>
      <c r="J81" s="615" t="s">
        <v>214</v>
      </c>
    </row>
    <row r="82" spans="1:10" x14ac:dyDescent="0.25">
      <c r="A82" s="120"/>
      <c r="C82" s="614" t="s">
        <v>3516</v>
      </c>
      <c r="D82" s="613" t="s">
        <v>3097</v>
      </c>
      <c r="E82" s="613" t="s">
        <v>508</v>
      </c>
      <c r="F82" s="613">
        <v>1126787260</v>
      </c>
      <c r="G82" s="1024">
        <v>3138948787</v>
      </c>
      <c r="H82" s="613" t="s">
        <v>9135</v>
      </c>
      <c r="I82" s="613"/>
      <c r="J82" s="613" t="s">
        <v>214</v>
      </c>
    </row>
    <row r="83" spans="1:10" x14ac:dyDescent="0.25">
      <c r="A83" s="120"/>
      <c r="C83" s="615" t="s">
        <v>3516</v>
      </c>
      <c r="D83" s="615" t="s">
        <v>3517</v>
      </c>
      <c r="E83" s="615" t="s">
        <v>3001</v>
      </c>
      <c r="F83" s="615">
        <v>1041146381</v>
      </c>
      <c r="G83" s="1025">
        <v>3108213010</v>
      </c>
      <c r="H83" s="615" t="s">
        <v>218</v>
      </c>
      <c r="I83" s="615"/>
      <c r="J83" s="615" t="s">
        <v>214</v>
      </c>
    </row>
    <row r="84" spans="1:10" x14ac:dyDescent="0.25">
      <c r="A84" s="120"/>
      <c r="C84" s="615" t="s">
        <v>3516</v>
      </c>
      <c r="D84" s="615" t="s">
        <v>3747</v>
      </c>
      <c r="E84" s="615" t="s">
        <v>508</v>
      </c>
      <c r="F84" s="615">
        <v>1037655844</v>
      </c>
      <c r="G84" s="1025" t="s">
        <v>3749</v>
      </c>
      <c r="H84" s="615" t="s">
        <v>3748</v>
      </c>
      <c r="I84" s="615"/>
      <c r="J84" s="615" t="s">
        <v>214</v>
      </c>
    </row>
    <row r="85" spans="1:10" x14ac:dyDescent="0.25">
      <c r="A85" s="120"/>
      <c r="C85" s="614" t="s">
        <v>3516</v>
      </c>
      <c r="D85" s="613" t="s">
        <v>3097</v>
      </c>
      <c r="E85" s="613" t="s">
        <v>508</v>
      </c>
      <c r="F85" s="613">
        <v>1126787260</v>
      </c>
      <c r="G85" s="1024">
        <v>3138948787</v>
      </c>
      <c r="H85" s="613" t="s">
        <v>9135</v>
      </c>
      <c r="I85" s="613"/>
      <c r="J85" s="613" t="s">
        <v>214</v>
      </c>
    </row>
    <row r="86" spans="1:10" x14ac:dyDescent="0.25">
      <c r="A86" s="120"/>
      <c r="C86" s="614" t="s">
        <v>7533</v>
      </c>
      <c r="D86" s="613" t="s">
        <v>2732</v>
      </c>
      <c r="E86" s="613" t="s">
        <v>7534</v>
      </c>
      <c r="F86" s="613">
        <v>1146441668</v>
      </c>
      <c r="G86" s="1024">
        <v>3214894980</v>
      </c>
      <c r="H86" s="613" t="s">
        <v>7535</v>
      </c>
      <c r="I86" s="613"/>
      <c r="J86" s="613" t="s">
        <v>5267</v>
      </c>
    </row>
    <row r="87" spans="1:10" x14ac:dyDescent="0.25">
      <c r="A87" s="120"/>
      <c r="C87" s="615" t="s">
        <v>5819</v>
      </c>
      <c r="D87" s="615" t="s">
        <v>5820</v>
      </c>
      <c r="E87" s="615" t="s">
        <v>553</v>
      </c>
      <c r="F87" s="615">
        <v>72429898</v>
      </c>
      <c r="G87" s="1025">
        <v>3006302921</v>
      </c>
      <c r="H87" s="615" t="s">
        <v>5821</v>
      </c>
      <c r="I87" s="615"/>
      <c r="J87" s="615" t="s">
        <v>5822</v>
      </c>
    </row>
    <row r="88" spans="1:10" x14ac:dyDescent="0.25">
      <c r="A88" s="120"/>
      <c r="C88" s="615" t="s">
        <v>5825</v>
      </c>
      <c r="D88" s="615" t="s">
        <v>3119</v>
      </c>
      <c r="E88" s="615" t="s">
        <v>212</v>
      </c>
      <c r="F88" s="615">
        <v>1088334322</v>
      </c>
      <c r="G88" s="1025"/>
      <c r="H88" s="615"/>
      <c r="I88" s="615"/>
      <c r="J88" s="615"/>
    </row>
    <row r="89" spans="1:10" x14ac:dyDescent="0.25">
      <c r="A89" s="120"/>
      <c r="C89" s="615" t="s">
        <v>4207</v>
      </c>
      <c r="D89" s="615" t="s">
        <v>4208</v>
      </c>
      <c r="E89" s="615" t="s">
        <v>4209</v>
      </c>
      <c r="F89" s="615">
        <v>1118818776</v>
      </c>
      <c r="G89" s="1025">
        <v>3234067467</v>
      </c>
      <c r="H89" s="615" t="s">
        <v>4210</v>
      </c>
      <c r="I89" s="615"/>
      <c r="J89" s="615" t="s">
        <v>4211</v>
      </c>
    </row>
    <row r="90" spans="1:10" x14ac:dyDescent="0.25">
      <c r="A90" s="120"/>
      <c r="C90" s="615" t="s">
        <v>5503</v>
      </c>
      <c r="D90" s="615" t="s">
        <v>5504</v>
      </c>
      <c r="E90" s="615" t="s">
        <v>5505</v>
      </c>
      <c r="F90" s="615">
        <v>87940941</v>
      </c>
      <c r="G90" s="1025">
        <v>3117297399</v>
      </c>
      <c r="H90" s="615" t="s">
        <v>5506</v>
      </c>
      <c r="I90" s="615"/>
      <c r="J90" s="615" t="s">
        <v>5502</v>
      </c>
    </row>
    <row r="91" spans="1:10" x14ac:dyDescent="0.25">
      <c r="A91" s="120"/>
      <c r="C91" s="615" t="s">
        <v>6270</v>
      </c>
      <c r="D91" s="615" t="s">
        <v>346</v>
      </c>
      <c r="E91" s="615" t="s">
        <v>3326</v>
      </c>
      <c r="F91" s="615">
        <v>71293247</v>
      </c>
      <c r="G91" s="1025"/>
      <c r="H91" s="615"/>
      <c r="I91" s="615"/>
      <c r="J91" s="615"/>
    </row>
    <row r="92" spans="1:10" x14ac:dyDescent="0.25">
      <c r="A92" s="120"/>
      <c r="C92" s="615" t="s">
        <v>3726</v>
      </c>
      <c r="D92" s="615" t="s">
        <v>3727</v>
      </c>
      <c r="E92" s="615" t="s">
        <v>3196</v>
      </c>
      <c r="F92" s="615">
        <v>1193118452</v>
      </c>
      <c r="G92" s="1025">
        <v>3208891118</v>
      </c>
      <c r="H92" s="615" t="s">
        <v>3728</v>
      </c>
      <c r="I92" s="615"/>
      <c r="J92" s="615" t="s">
        <v>214</v>
      </c>
    </row>
    <row r="93" spans="1:10" x14ac:dyDescent="0.25">
      <c r="A93" s="120"/>
      <c r="C93" s="614" t="s">
        <v>1907</v>
      </c>
      <c r="D93" s="613" t="s">
        <v>7589</v>
      </c>
      <c r="E93" s="613" t="s">
        <v>312</v>
      </c>
      <c r="F93" s="613">
        <v>1037546644</v>
      </c>
      <c r="G93" s="1024">
        <v>3138168383</v>
      </c>
      <c r="H93" s="613" t="s">
        <v>8459</v>
      </c>
      <c r="I93" s="613"/>
      <c r="J93" s="613" t="s">
        <v>238</v>
      </c>
    </row>
    <row r="94" spans="1:10" x14ac:dyDescent="0.25">
      <c r="A94" s="120"/>
      <c r="C94" s="615" t="s">
        <v>1907</v>
      </c>
      <c r="D94" s="615" t="s">
        <v>1908</v>
      </c>
      <c r="E94" s="615" t="s">
        <v>1909</v>
      </c>
      <c r="F94" s="615">
        <v>1001361475</v>
      </c>
      <c r="G94" s="1025"/>
      <c r="H94" s="615"/>
      <c r="I94" s="615"/>
      <c r="J94" s="615"/>
    </row>
    <row r="95" spans="1:10" x14ac:dyDescent="0.25">
      <c r="A95" s="120"/>
      <c r="C95" s="615" t="s">
        <v>3463</v>
      </c>
      <c r="D95" s="615" t="s">
        <v>3464</v>
      </c>
      <c r="E95" s="615" t="s">
        <v>2092</v>
      </c>
      <c r="F95" s="615">
        <v>1007762100</v>
      </c>
      <c r="G95" s="1025">
        <v>3104196504</v>
      </c>
      <c r="H95" s="615" t="s">
        <v>3465</v>
      </c>
      <c r="I95" s="615"/>
      <c r="J95" s="615" t="s">
        <v>3457</v>
      </c>
    </row>
    <row r="96" spans="1:10" x14ac:dyDescent="0.25">
      <c r="A96" s="120"/>
      <c r="C96" s="615" t="s">
        <v>5694</v>
      </c>
      <c r="D96" s="615" t="s">
        <v>5695</v>
      </c>
      <c r="E96" s="615" t="s">
        <v>5696</v>
      </c>
      <c r="F96" s="615">
        <v>1042432559</v>
      </c>
      <c r="G96" s="1025">
        <v>3125478454</v>
      </c>
      <c r="H96" s="615" t="s">
        <v>5697</v>
      </c>
      <c r="I96" s="615"/>
      <c r="J96" s="615" t="s">
        <v>5698</v>
      </c>
    </row>
    <row r="97" spans="1:10" x14ac:dyDescent="0.25">
      <c r="A97" s="120"/>
      <c r="C97" s="615" t="s">
        <v>2113</v>
      </c>
      <c r="D97" s="615" t="s">
        <v>2114</v>
      </c>
      <c r="E97" s="615" t="s">
        <v>452</v>
      </c>
      <c r="F97" s="615">
        <v>94498721</v>
      </c>
      <c r="G97" s="1025">
        <v>3108213241</v>
      </c>
      <c r="H97" s="615" t="s">
        <v>2115</v>
      </c>
      <c r="I97" s="615"/>
      <c r="J97" s="615" t="s">
        <v>2117</v>
      </c>
    </row>
    <row r="98" spans="1:10" x14ac:dyDescent="0.25">
      <c r="A98" s="120"/>
      <c r="C98" s="615" t="s">
        <v>2543</v>
      </c>
      <c r="D98" s="615" t="s">
        <v>2544</v>
      </c>
      <c r="E98" s="615" t="s">
        <v>277</v>
      </c>
      <c r="F98" s="615">
        <v>1093800598</v>
      </c>
      <c r="G98" s="1025">
        <v>3213726788</v>
      </c>
      <c r="H98" s="615" t="s">
        <v>2545</v>
      </c>
      <c r="I98" s="615"/>
      <c r="J98" s="615" t="s">
        <v>1554</v>
      </c>
    </row>
    <row r="99" spans="1:10" x14ac:dyDescent="0.25">
      <c r="A99" s="120"/>
      <c r="C99" s="615" t="s">
        <v>1997</v>
      </c>
      <c r="D99" s="615" t="s">
        <v>1948</v>
      </c>
      <c r="E99" s="615" t="s">
        <v>465</v>
      </c>
      <c r="F99" s="615">
        <v>1001237062</v>
      </c>
      <c r="G99" s="1025" t="s">
        <v>3113</v>
      </c>
      <c r="H99" s="615" t="s">
        <v>3112</v>
      </c>
      <c r="I99" s="615"/>
      <c r="J99" s="615" t="s">
        <v>214</v>
      </c>
    </row>
    <row r="100" spans="1:10" x14ac:dyDescent="0.25">
      <c r="A100" s="120"/>
      <c r="C100" s="615" t="s">
        <v>1997</v>
      </c>
      <c r="D100" s="615" t="s">
        <v>1999</v>
      </c>
      <c r="E100" s="615" t="s">
        <v>1998</v>
      </c>
      <c r="F100" s="615">
        <v>1040730747</v>
      </c>
      <c r="G100" s="1025"/>
      <c r="H100" s="615"/>
      <c r="I100" s="615"/>
      <c r="J100" s="615"/>
    </row>
    <row r="101" spans="1:10" x14ac:dyDescent="0.25">
      <c r="A101" s="120"/>
      <c r="C101" s="615" t="s">
        <v>1997</v>
      </c>
      <c r="D101" s="615" t="s">
        <v>1999</v>
      </c>
      <c r="E101" s="615" t="s">
        <v>1998</v>
      </c>
      <c r="F101" s="615"/>
      <c r="G101" s="1025"/>
      <c r="H101" s="615"/>
      <c r="I101" s="615"/>
      <c r="J101" s="615"/>
    </row>
    <row r="102" spans="1:10" x14ac:dyDescent="0.25">
      <c r="A102" s="120"/>
      <c r="C102" s="615" t="s">
        <v>5049</v>
      </c>
      <c r="D102" s="615" t="s">
        <v>5050</v>
      </c>
      <c r="E102" s="615" t="s">
        <v>3379</v>
      </c>
      <c r="F102" s="615">
        <v>1085282734</v>
      </c>
      <c r="G102" s="1025">
        <v>3008120009</v>
      </c>
      <c r="H102" s="615" t="s">
        <v>5051</v>
      </c>
      <c r="I102" s="615"/>
      <c r="J102" s="615" t="s">
        <v>250</v>
      </c>
    </row>
    <row r="103" spans="1:10" x14ac:dyDescent="0.25">
      <c r="A103" s="120"/>
      <c r="C103" s="614" t="s">
        <v>8564</v>
      </c>
      <c r="D103" s="613" t="s">
        <v>6303</v>
      </c>
      <c r="E103" s="613" t="s">
        <v>2744</v>
      </c>
      <c r="F103" s="613">
        <v>80655524</v>
      </c>
      <c r="G103" s="1024">
        <v>3114492758</v>
      </c>
      <c r="H103" s="613" t="s">
        <v>8565</v>
      </c>
      <c r="I103" s="613"/>
      <c r="J103" s="613" t="s">
        <v>8566</v>
      </c>
    </row>
    <row r="104" spans="1:10" x14ac:dyDescent="0.25">
      <c r="A104" s="120"/>
      <c r="C104" s="697" t="s">
        <v>8521</v>
      </c>
      <c r="D104" s="698" t="s">
        <v>8522</v>
      </c>
      <c r="E104" s="698" t="s">
        <v>8523</v>
      </c>
      <c r="F104" s="698">
        <v>1127947298</v>
      </c>
      <c r="G104" s="1024">
        <v>3007154334</v>
      </c>
      <c r="H104" s="613" t="s">
        <v>8524</v>
      </c>
      <c r="I104" s="613"/>
      <c r="J104" s="613" t="s">
        <v>214</v>
      </c>
    </row>
    <row r="105" spans="1:10" x14ac:dyDescent="0.25">
      <c r="A105" s="120"/>
      <c r="C105" s="146" t="s">
        <v>6983</v>
      </c>
      <c r="D105" s="146" t="s">
        <v>6984</v>
      </c>
      <c r="E105" s="146" t="s">
        <v>6985</v>
      </c>
      <c r="F105" s="146">
        <v>1035436687</v>
      </c>
      <c r="G105" s="1026" t="s">
        <v>6986</v>
      </c>
      <c r="H105" s="701" t="s">
        <v>6853</v>
      </c>
      <c r="I105" s="701"/>
      <c r="J105" s="702" t="s">
        <v>214</v>
      </c>
    </row>
    <row r="106" spans="1:10" x14ac:dyDescent="0.25">
      <c r="A106" s="120"/>
      <c r="C106" s="2" t="s">
        <v>3359</v>
      </c>
      <c r="D106" s="2" t="s">
        <v>2533</v>
      </c>
      <c r="E106" s="2" t="s">
        <v>299</v>
      </c>
      <c r="F106" s="2">
        <v>1064711701</v>
      </c>
      <c r="G106" s="1025">
        <v>3226248194</v>
      </c>
      <c r="H106" s="615" t="s">
        <v>3360</v>
      </c>
      <c r="I106" s="615"/>
      <c r="J106" s="615" t="s">
        <v>3194</v>
      </c>
    </row>
    <row r="107" spans="1:10" x14ac:dyDescent="0.25">
      <c r="A107" s="120"/>
      <c r="C107" s="2" t="s">
        <v>3162</v>
      </c>
      <c r="D107" s="2" t="s">
        <v>325</v>
      </c>
      <c r="E107" s="2" t="s">
        <v>3163</v>
      </c>
      <c r="F107" s="2">
        <v>1106363010</v>
      </c>
      <c r="G107" s="1022">
        <v>3115835000</v>
      </c>
      <c r="H107" s="2" t="s">
        <v>3164</v>
      </c>
      <c r="I107" s="2"/>
      <c r="J107" s="2" t="s">
        <v>437</v>
      </c>
    </row>
    <row r="108" spans="1:10" x14ac:dyDescent="0.25">
      <c r="A108" s="120"/>
      <c r="C108" s="2" t="s">
        <v>2189</v>
      </c>
      <c r="D108" s="2" t="s">
        <v>2190</v>
      </c>
      <c r="E108" s="2" t="s">
        <v>465</v>
      </c>
      <c r="F108" s="2">
        <v>1152468349</v>
      </c>
      <c r="G108" s="1022"/>
      <c r="H108" s="2" t="s">
        <v>2182</v>
      </c>
      <c r="I108" s="2"/>
      <c r="J108" s="2" t="s">
        <v>214</v>
      </c>
    </row>
    <row r="109" spans="1:10" x14ac:dyDescent="0.25">
      <c r="A109" s="120"/>
      <c r="C109" s="2" t="s">
        <v>5830</v>
      </c>
      <c r="D109" s="2" t="s">
        <v>5936</v>
      </c>
      <c r="E109" s="2" t="s">
        <v>4851</v>
      </c>
      <c r="F109" s="2">
        <v>30356616</v>
      </c>
      <c r="G109" s="1022">
        <v>3136820757</v>
      </c>
      <c r="H109" s="2" t="s">
        <v>5937</v>
      </c>
      <c r="I109" s="2"/>
      <c r="J109" s="2" t="s">
        <v>210</v>
      </c>
    </row>
    <row r="110" spans="1:10" x14ac:dyDescent="0.25">
      <c r="A110" s="120"/>
      <c r="C110" s="2" t="s">
        <v>5830</v>
      </c>
      <c r="D110" s="2" t="s">
        <v>212</v>
      </c>
      <c r="E110" s="2" t="s">
        <v>5831</v>
      </c>
      <c r="F110" s="2">
        <v>24989723</v>
      </c>
      <c r="G110" s="1022"/>
      <c r="H110" s="2"/>
      <c r="I110" s="2"/>
      <c r="J110" s="2"/>
    </row>
    <row r="111" spans="1:10" ht="30" x14ac:dyDescent="0.25">
      <c r="A111" s="120"/>
      <c r="C111" s="146" t="s">
        <v>6887</v>
      </c>
      <c r="D111" s="146" t="s">
        <v>6888</v>
      </c>
      <c r="E111" s="146" t="s">
        <v>1541</v>
      </c>
      <c r="F111" s="146">
        <v>42790595</v>
      </c>
      <c r="G111" s="1029">
        <v>3203655538</v>
      </c>
      <c r="H111" s="384" t="s">
        <v>6889</v>
      </c>
      <c r="I111" s="384"/>
      <c r="J111" s="147" t="s">
        <v>424</v>
      </c>
    </row>
    <row r="112" spans="1:10" x14ac:dyDescent="0.25">
      <c r="A112" s="120"/>
      <c r="C112" s="2" t="s">
        <v>2481</v>
      </c>
      <c r="D112" s="2" t="s">
        <v>504</v>
      </c>
      <c r="E112" s="2" t="s">
        <v>2482</v>
      </c>
      <c r="F112" s="2">
        <v>10315985</v>
      </c>
      <c r="G112" s="1022">
        <v>3157420819</v>
      </c>
      <c r="H112" s="2" t="s">
        <v>2483</v>
      </c>
      <c r="I112" s="2"/>
      <c r="J112" s="2" t="s">
        <v>2484</v>
      </c>
    </row>
    <row r="113" spans="1:10" x14ac:dyDescent="0.25">
      <c r="A113" s="120"/>
      <c r="C113" s="2" t="s">
        <v>3263</v>
      </c>
      <c r="D113" s="2" t="s">
        <v>3264</v>
      </c>
      <c r="E113" s="2" t="s">
        <v>3265</v>
      </c>
      <c r="F113" s="2">
        <v>1193101165</v>
      </c>
      <c r="G113" s="1022">
        <v>3197840203</v>
      </c>
      <c r="H113" s="2" t="s">
        <v>3266</v>
      </c>
      <c r="I113" s="2"/>
      <c r="J113" s="2" t="s">
        <v>571</v>
      </c>
    </row>
    <row r="114" spans="1:10" x14ac:dyDescent="0.25">
      <c r="A114" s="120"/>
      <c r="C114" s="2" t="s">
        <v>2196</v>
      </c>
      <c r="D114" s="2" t="s">
        <v>537</v>
      </c>
      <c r="E114" s="2" t="s">
        <v>2197</v>
      </c>
      <c r="F114" s="2">
        <v>98697098</v>
      </c>
      <c r="G114" s="1022"/>
      <c r="H114" s="2"/>
      <c r="I114" s="2"/>
      <c r="J114" s="2"/>
    </row>
    <row r="115" spans="1:10" x14ac:dyDescent="0.25">
      <c r="A115" s="120"/>
      <c r="C115" s="2" t="s">
        <v>5919</v>
      </c>
      <c r="D115" s="2" t="s">
        <v>5920</v>
      </c>
      <c r="E115" s="2" t="s">
        <v>478</v>
      </c>
      <c r="F115" s="2">
        <v>1058844820</v>
      </c>
      <c r="G115" s="1022" t="s">
        <v>5922</v>
      </c>
      <c r="H115" s="2" t="s">
        <v>5921</v>
      </c>
      <c r="I115" s="2"/>
      <c r="J115" s="2" t="s">
        <v>214</v>
      </c>
    </row>
    <row r="116" spans="1:10" x14ac:dyDescent="0.25">
      <c r="A116" s="120"/>
      <c r="C116" s="2" t="s">
        <v>4309</v>
      </c>
      <c r="D116" s="2" t="s">
        <v>4310</v>
      </c>
      <c r="E116" s="2" t="s">
        <v>4311</v>
      </c>
      <c r="F116" s="2">
        <v>1121910050</v>
      </c>
      <c r="G116" s="1022">
        <v>3184014500</v>
      </c>
      <c r="H116" s="2" t="s">
        <v>4312</v>
      </c>
      <c r="I116" s="2"/>
      <c r="J116" s="2" t="s">
        <v>4313</v>
      </c>
    </row>
    <row r="117" spans="1:10" x14ac:dyDescent="0.25">
      <c r="A117" s="120"/>
      <c r="C117" s="2" t="s">
        <v>2404</v>
      </c>
      <c r="D117" s="2" t="s">
        <v>1905</v>
      </c>
      <c r="E117" s="2" t="s">
        <v>2405</v>
      </c>
      <c r="F117" s="2">
        <v>1007357530</v>
      </c>
      <c r="G117" s="1022">
        <v>3133250685</v>
      </c>
      <c r="H117" s="2" t="s">
        <v>2406</v>
      </c>
      <c r="I117" s="2"/>
      <c r="J117" s="2" t="s">
        <v>214</v>
      </c>
    </row>
    <row r="118" spans="1:10" x14ac:dyDescent="0.25">
      <c r="A118" s="120"/>
      <c r="C118" s="2" t="s">
        <v>3645</v>
      </c>
      <c r="D118" s="2" t="s">
        <v>253</v>
      </c>
      <c r="E118" s="2" t="s">
        <v>3646</v>
      </c>
      <c r="F118" s="2">
        <v>94300953</v>
      </c>
      <c r="G118" s="1022">
        <v>3125652545</v>
      </c>
      <c r="H118" s="2" t="s">
        <v>3647</v>
      </c>
      <c r="I118" s="2"/>
      <c r="J118" s="2" t="s">
        <v>2396</v>
      </c>
    </row>
    <row r="119" spans="1:10" x14ac:dyDescent="0.25">
      <c r="A119" s="120"/>
      <c r="C119" s="2" t="s">
        <v>305</v>
      </c>
      <c r="D119" s="2" t="s">
        <v>306</v>
      </c>
      <c r="E119" s="2" t="s">
        <v>307</v>
      </c>
      <c r="F119" s="124">
        <v>1086136828</v>
      </c>
      <c r="G119" s="1030">
        <v>3184105329</v>
      </c>
      <c r="H119" s="60" t="s">
        <v>308</v>
      </c>
      <c r="I119" s="60"/>
      <c r="J119" s="60" t="s">
        <v>309</v>
      </c>
    </row>
    <row r="120" spans="1:10" ht="30" x14ac:dyDescent="0.25">
      <c r="A120" s="120"/>
      <c r="C120" s="697" t="s">
        <v>9017</v>
      </c>
      <c r="D120" s="698" t="s">
        <v>9018</v>
      </c>
      <c r="E120" s="698"/>
      <c r="F120" s="698">
        <v>901275700</v>
      </c>
      <c r="G120" s="1031" t="s">
        <v>9012</v>
      </c>
      <c r="H120" s="698" t="s">
        <v>9011</v>
      </c>
      <c r="I120" s="698"/>
      <c r="J120" s="698" t="s">
        <v>214</v>
      </c>
    </row>
    <row r="121" spans="1:10" x14ac:dyDescent="0.25">
      <c r="A121" s="120"/>
      <c r="C121" s="2" t="s">
        <v>2282</v>
      </c>
      <c r="D121" s="2" t="s">
        <v>325</v>
      </c>
      <c r="E121" s="2" t="s">
        <v>2283</v>
      </c>
      <c r="F121" s="2">
        <v>3362153</v>
      </c>
      <c r="G121" s="1022">
        <v>3128098262</v>
      </c>
      <c r="H121" s="2" t="s">
        <v>2284</v>
      </c>
      <c r="I121" s="2"/>
      <c r="J121" s="2" t="s">
        <v>238</v>
      </c>
    </row>
    <row r="122" spans="1:10" x14ac:dyDescent="0.25">
      <c r="A122" s="120"/>
      <c r="C122" s="697" t="s">
        <v>8095</v>
      </c>
      <c r="D122" s="698" t="s">
        <v>407</v>
      </c>
      <c r="E122" s="698" t="s">
        <v>2768</v>
      </c>
      <c r="F122" s="698">
        <v>25281916</v>
      </c>
      <c r="G122" s="1031">
        <v>3113189638</v>
      </c>
      <c r="H122" s="698" t="s">
        <v>8096</v>
      </c>
      <c r="I122" s="698"/>
      <c r="J122" s="698" t="s">
        <v>2625</v>
      </c>
    </row>
    <row r="123" spans="1:10" x14ac:dyDescent="0.25">
      <c r="A123" s="120"/>
      <c r="C123" s="2" t="s">
        <v>4468</v>
      </c>
      <c r="D123" s="2" t="s">
        <v>4469</v>
      </c>
      <c r="E123" s="2" t="s">
        <v>4470</v>
      </c>
      <c r="F123" s="2">
        <v>26324571</v>
      </c>
      <c r="G123" s="1022">
        <v>3207928545</v>
      </c>
      <c r="H123" s="2" t="s">
        <v>4471</v>
      </c>
      <c r="I123" s="2"/>
      <c r="J123" s="2" t="s">
        <v>4472</v>
      </c>
    </row>
    <row r="124" spans="1:10" x14ac:dyDescent="0.25">
      <c r="A124" s="120"/>
      <c r="C124" s="2" t="s">
        <v>2529</v>
      </c>
      <c r="D124" s="2" t="s">
        <v>2530</v>
      </c>
      <c r="E124" s="2" t="s">
        <v>2531</v>
      </c>
      <c r="F124" s="2">
        <v>1039653690</v>
      </c>
      <c r="G124" s="1022"/>
      <c r="H124" s="2"/>
      <c r="I124" s="2"/>
      <c r="J124" s="2"/>
    </row>
    <row r="125" spans="1:10" x14ac:dyDescent="0.25">
      <c r="A125" s="120"/>
      <c r="C125" s="2" t="s">
        <v>3355</v>
      </c>
      <c r="D125" s="2" t="s">
        <v>3356</v>
      </c>
      <c r="E125" s="2" t="s">
        <v>3357</v>
      </c>
      <c r="F125" s="2">
        <v>1064707913</v>
      </c>
      <c r="G125" s="1022">
        <v>3122311523</v>
      </c>
      <c r="H125" s="2" t="s">
        <v>3358</v>
      </c>
      <c r="I125" s="2"/>
      <c r="J125" s="2" t="s">
        <v>3194</v>
      </c>
    </row>
    <row r="126" spans="1:10" x14ac:dyDescent="0.25">
      <c r="A126" s="120"/>
      <c r="C126" s="2" t="s">
        <v>2063</v>
      </c>
      <c r="D126" s="2" t="s">
        <v>2064</v>
      </c>
      <c r="E126" s="2" t="s">
        <v>2065</v>
      </c>
      <c r="F126" s="2">
        <v>1094166815</v>
      </c>
      <c r="G126" s="1022"/>
      <c r="H126" s="2"/>
      <c r="I126" s="2"/>
      <c r="J126" s="2"/>
    </row>
    <row r="127" spans="1:10" x14ac:dyDescent="0.25">
      <c r="A127" s="120"/>
      <c r="C127" s="2" t="s">
        <v>5499</v>
      </c>
      <c r="D127" s="2" t="s">
        <v>5500</v>
      </c>
      <c r="E127" s="2" t="s">
        <v>1864</v>
      </c>
      <c r="F127" s="2">
        <v>87473125</v>
      </c>
      <c r="G127" s="1022">
        <v>3218543612</v>
      </c>
      <c r="H127" s="2" t="s">
        <v>5501</v>
      </c>
      <c r="I127" s="2"/>
      <c r="J127" s="2" t="s">
        <v>5502</v>
      </c>
    </row>
    <row r="128" spans="1:10" x14ac:dyDescent="0.25">
      <c r="A128" s="120"/>
      <c r="C128" s="2" t="s">
        <v>3047</v>
      </c>
      <c r="D128" s="2" t="s">
        <v>465</v>
      </c>
      <c r="E128" s="2" t="s">
        <v>1908</v>
      </c>
      <c r="F128" s="2">
        <v>71366077</v>
      </c>
      <c r="G128" s="1022"/>
      <c r="H128" s="2" t="s">
        <v>3048</v>
      </c>
      <c r="I128" s="2"/>
      <c r="J128" s="2" t="s">
        <v>214</v>
      </c>
    </row>
    <row r="129" spans="1:10" x14ac:dyDescent="0.25">
      <c r="A129" s="120"/>
      <c r="C129" s="697" t="s">
        <v>8858</v>
      </c>
      <c r="D129" s="698" t="s">
        <v>8859</v>
      </c>
      <c r="E129" s="698" t="s">
        <v>1586</v>
      </c>
      <c r="F129" s="698">
        <v>197031797</v>
      </c>
      <c r="G129" s="1031">
        <v>3007738275</v>
      </c>
      <c r="H129" s="698" t="s">
        <v>8860</v>
      </c>
      <c r="I129" s="698"/>
      <c r="J129" s="698" t="s">
        <v>214</v>
      </c>
    </row>
    <row r="130" spans="1:10" x14ac:dyDescent="0.25">
      <c r="A130" s="120"/>
      <c r="C130" s="2" t="s">
        <v>6109</v>
      </c>
      <c r="D130" s="2" t="s">
        <v>6110</v>
      </c>
      <c r="E130" s="2" t="s">
        <v>475</v>
      </c>
      <c r="F130" s="2">
        <v>10012230</v>
      </c>
      <c r="G130" s="1022"/>
      <c r="H130" s="2"/>
      <c r="I130" s="2"/>
      <c r="J130" s="2"/>
    </row>
    <row r="131" spans="1:10" x14ac:dyDescent="0.25">
      <c r="A131" s="120"/>
      <c r="C131" s="146" t="s">
        <v>6968</v>
      </c>
      <c r="D131" s="146" t="s">
        <v>6969</v>
      </c>
      <c r="E131" s="146" t="s">
        <v>295</v>
      </c>
      <c r="F131" s="146">
        <v>12745757</v>
      </c>
      <c r="G131" s="1029">
        <v>3147153579</v>
      </c>
      <c r="H131" s="384" t="s">
        <v>6970</v>
      </c>
      <c r="I131" s="384"/>
      <c r="J131" s="147" t="s">
        <v>250</v>
      </c>
    </row>
    <row r="132" spans="1:10" x14ac:dyDescent="0.25">
      <c r="A132" s="120"/>
      <c r="C132" s="2" t="s">
        <v>3933</v>
      </c>
      <c r="D132" s="2" t="s">
        <v>3119</v>
      </c>
      <c r="E132" s="2" t="s">
        <v>1908</v>
      </c>
      <c r="F132" s="2">
        <v>1052414339</v>
      </c>
      <c r="G132" s="1022">
        <v>3102225152</v>
      </c>
      <c r="H132" s="2" t="s">
        <v>3934</v>
      </c>
      <c r="I132" s="2"/>
      <c r="J132" s="2" t="s">
        <v>2341</v>
      </c>
    </row>
    <row r="133" spans="1:10" x14ac:dyDescent="0.25">
      <c r="A133" s="120"/>
      <c r="C133" s="146" t="s">
        <v>7268</v>
      </c>
      <c r="D133" s="146" t="s">
        <v>7269</v>
      </c>
      <c r="E133" s="146" t="s">
        <v>325</v>
      </c>
      <c r="F133" s="146">
        <v>1106896568</v>
      </c>
      <c r="G133" s="1029">
        <v>3102508515</v>
      </c>
      <c r="H133" s="384" t="s">
        <v>7270</v>
      </c>
      <c r="I133" s="384"/>
      <c r="J133" s="147" t="s">
        <v>6965</v>
      </c>
    </row>
    <row r="134" spans="1:10" x14ac:dyDescent="0.25">
      <c r="A134" s="120"/>
      <c r="C134" s="2" t="s">
        <v>3729</v>
      </c>
      <c r="D134" s="2" t="s">
        <v>509</v>
      </c>
      <c r="E134" s="2" t="s">
        <v>3730</v>
      </c>
      <c r="F134" s="2">
        <v>43628439</v>
      </c>
      <c r="G134" s="1022">
        <v>3118970531</v>
      </c>
      <c r="H134" s="2" t="s">
        <v>3731</v>
      </c>
      <c r="I134" s="2"/>
      <c r="J134" s="2" t="s">
        <v>214</v>
      </c>
    </row>
    <row r="135" spans="1:10" x14ac:dyDescent="0.25">
      <c r="A135" s="120"/>
      <c r="C135" s="146" t="s">
        <v>6789</v>
      </c>
      <c r="D135" s="146" t="s">
        <v>4894</v>
      </c>
      <c r="E135" s="146" t="s">
        <v>4894</v>
      </c>
      <c r="F135" s="146">
        <v>1087047386</v>
      </c>
      <c r="G135" s="1029">
        <v>3104627704</v>
      </c>
      <c r="H135" s="384" t="s">
        <v>6788</v>
      </c>
      <c r="I135" s="384"/>
      <c r="J135" s="147" t="s">
        <v>250</v>
      </c>
    </row>
    <row r="136" spans="1:10" x14ac:dyDescent="0.25">
      <c r="A136" s="120"/>
      <c r="C136" s="2" t="s">
        <v>451</v>
      </c>
      <c r="D136" s="2" t="s">
        <v>452</v>
      </c>
      <c r="E136" s="2" t="s">
        <v>453</v>
      </c>
      <c r="F136" s="60">
        <v>71003560</v>
      </c>
      <c r="G136" s="1022">
        <v>3017652529</v>
      </c>
      <c r="H136" s="60" t="s">
        <v>454</v>
      </c>
      <c r="I136" s="60"/>
      <c r="J136" s="60" t="s">
        <v>455</v>
      </c>
    </row>
    <row r="137" spans="1:10" x14ac:dyDescent="0.25">
      <c r="A137" s="120"/>
      <c r="C137" s="2" t="s">
        <v>4596</v>
      </c>
      <c r="D137" s="2" t="s">
        <v>4597</v>
      </c>
      <c r="E137" s="2" t="s">
        <v>4598</v>
      </c>
      <c r="F137" s="2">
        <v>1063363524</v>
      </c>
      <c r="G137" s="1022" t="s">
        <v>4600</v>
      </c>
      <c r="H137" s="2" t="s">
        <v>4599</v>
      </c>
      <c r="I137" s="2"/>
      <c r="J137" s="2" t="s">
        <v>238</v>
      </c>
    </row>
    <row r="138" spans="1:10" x14ac:dyDescent="0.25">
      <c r="A138" s="120"/>
      <c r="C138" s="2" t="s">
        <v>4463</v>
      </c>
      <c r="D138" s="2" t="s">
        <v>4464</v>
      </c>
      <c r="E138" s="2" t="s">
        <v>2773</v>
      </c>
      <c r="F138" s="2">
        <v>1076335346</v>
      </c>
      <c r="G138" s="1022" t="s">
        <v>4467</v>
      </c>
      <c r="H138" s="2" t="s">
        <v>4465</v>
      </c>
      <c r="I138" s="2"/>
      <c r="J138" s="2" t="s">
        <v>4466</v>
      </c>
    </row>
    <row r="139" spans="1:10" x14ac:dyDescent="0.25">
      <c r="A139" s="120"/>
      <c r="C139" s="2" t="s">
        <v>6385</v>
      </c>
      <c r="D139" s="2" t="s">
        <v>4311</v>
      </c>
      <c r="E139" s="2" t="s">
        <v>4311</v>
      </c>
      <c r="F139" s="2">
        <v>1068976632</v>
      </c>
      <c r="G139" s="1022">
        <v>3156308600</v>
      </c>
      <c r="H139" s="2" t="s">
        <v>6386</v>
      </c>
      <c r="I139" s="2"/>
      <c r="J139" s="2" t="s">
        <v>513</v>
      </c>
    </row>
    <row r="140" spans="1:10" x14ac:dyDescent="0.25">
      <c r="A140" s="120"/>
      <c r="C140" s="2" t="s">
        <v>2285</v>
      </c>
      <c r="D140" s="2" t="s">
        <v>2286</v>
      </c>
      <c r="E140" s="2" t="s">
        <v>2287</v>
      </c>
      <c r="F140" s="2">
        <v>88288680</v>
      </c>
      <c r="G140" s="1022">
        <v>3133125534</v>
      </c>
      <c r="H140" s="2" t="s">
        <v>2288</v>
      </c>
      <c r="I140" s="2"/>
      <c r="J140" s="2" t="s">
        <v>1554</v>
      </c>
    </row>
    <row r="141" spans="1:10" x14ac:dyDescent="0.25">
      <c r="A141" s="120"/>
      <c r="C141" s="2" t="s">
        <v>2883</v>
      </c>
      <c r="D141" s="2" t="s">
        <v>6329</v>
      </c>
      <c r="E141" s="2" t="s">
        <v>2252</v>
      </c>
      <c r="F141" s="2">
        <v>1036627441</v>
      </c>
      <c r="G141" s="1022">
        <v>3014750169</v>
      </c>
      <c r="H141" s="2" t="s">
        <v>6330</v>
      </c>
      <c r="I141" s="2"/>
      <c r="J141" s="2" t="s">
        <v>214</v>
      </c>
    </row>
    <row r="142" spans="1:10" x14ac:dyDescent="0.25">
      <c r="A142" s="120"/>
      <c r="C142" s="146" t="s">
        <v>2883</v>
      </c>
      <c r="D142" s="146" t="s">
        <v>1841</v>
      </c>
      <c r="E142" s="146" t="s">
        <v>7354</v>
      </c>
      <c r="F142" s="146">
        <v>1017275263</v>
      </c>
      <c r="G142" s="1031">
        <v>3112973265</v>
      </c>
      <c r="H142" s="698" t="s">
        <v>7355</v>
      </c>
      <c r="I142" s="698"/>
      <c r="J142" s="698" t="s">
        <v>214</v>
      </c>
    </row>
    <row r="143" spans="1:10" x14ac:dyDescent="0.25">
      <c r="A143" s="120"/>
      <c r="C143" s="2" t="s">
        <v>2883</v>
      </c>
      <c r="D143" s="2" t="s">
        <v>1841</v>
      </c>
      <c r="E143" s="2" t="s">
        <v>1852</v>
      </c>
      <c r="F143" s="2">
        <v>1017275263</v>
      </c>
      <c r="G143" s="1022" t="s">
        <v>2885</v>
      </c>
      <c r="H143" s="2" t="s">
        <v>2884</v>
      </c>
      <c r="I143" s="2"/>
      <c r="J143" s="2" t="s">
        <v>214</v>
      </c>
    </row>
    <row r="144" spans="1:10" x14ac:dyDescent="0.25">
      <c r="A144" s="120"/>
      <c r="C144" s="617" t="s">
        <v>9224</v>
      </c>
      <c r="D144" s="616" t="s">
        <v>9225</v>
      </c>
      <c r="E144" s="616" t="s">
        <v>1541</v>
      </c>
      <c r="F144" s="616">
        <v>71725346</v>
      </c>
      <c r="G144" s="1032">
        <v>3227142242</v>
      </c>
      <c r="H144" s="616" t="s">
        <v>9226</v>
      </c>
      <c r="I144" s="616"/>
      <c r="J144" s="616" t="s">
        <v>238</v>
      </c>
    </row>
    <row r="145" spans="1:10" x14ac:dyDescent="0.25">
      <c r="A145" s="120"/>
      <c r="C145" s="111" t="s">
        <v>6207</v>
      </c>
      <c r="D145" s="111" t="s">
        <v>509</v>
      </c>
      <c r="E145" s="111" t="s">
        <v>1541</v>
      </c>
      <c r="F145" s="111">
        <v>1035421141</v>
      </c>
      <c r="G145" s="912">
        <v>3044850743</v>
      </c>
      <c r="H145" s="111" t="s">
        <v>6208</v>
      </c>
      <c r="I145" s="111"/>
      <c r="J145" s="111" t="s">
        <v>214</v>
      </c>
    </row>
    <row r="146" spans="1:10" x14ac:dyDescent="0.25">
      <c r="A146" s="120"/>
      <c r="C146" s="109" t="s">
        <v>215</v>
      </c>
      <c r="D146" s="109" t="s">
        <v>216</v>
      </c>
      <c r="E146" s="109" t="s">
        <v>217</v>
      </c>
      <c r="F146" s="110">
        <v>94386212</v>
      </c>
      <c r="G146" s="1033">
        <v>3126255454</v>
      </c>
      <c r="H146" s="109" t="s">
        <v>218</v>
      </c>
      <c r="I146" s="109"/>
      <c r="J146" s="112" t="s">
        <v>214</v>
      </c>
    </row>
    <row r="147" spans="1:10" x14ac:dyDescent="0.25">
      <c r="A147" s="120"/>
      <c r="C147" s="111" t="s">
        <v>5608</v>
      </c>
      <c r="D147" s="111" t="s">
        <v>3356</v>
      </c>
      <c r="E147" s="111" t="s">
        <v>5609</v>
      </c>
      <c r="F147" s="111">
        <v>1094353769</v>
      </c>
      <c r="G147" s="912">
        <v>3105968142</v>
      </c>
      <c r="H147" s="111" t="s">
        <v>6397</v>
      </c>
      <c r="I147" s="111"/>
      <c r="J147" s="111" t="s">
        <v>214</v>
      </c>
    </row>
    <row r="148" spans="1:10" x14ac:dyDescent="0.25">
      <c r="C148" s="111" t="s">
        <v>5608</v>
      </c>
      <c r="D148" s="111" t="s">
        <v>3356</v>
      </c>
      <c r="E148" s="111" t="s">
        <v>5609</v>
      </c>
      <c r="F148" s="111">
        <v>1094353769</v>
      </c>
      <c r="G148" s="912">
        <v>3105968142</v>
      </c>
      <c r="H148" s="111" t="s">
        <v>5610</v>
      </c>
      <c r="I148" s="111"/>
      <c r="J148" s="111" t="s">
        <v>214</v>
      </c>
    </row>
    <row r="149" spans="1:10" x14ac:dyDescent="0.25">
      <c r="C149" s="111" t="s">
        <v>5242</v>
      </c>
      <c r="D149" s="111" t="s">
        <v>5243</v>
      </c>
      <c r="E149" s="111" t="s">
        <v>1852</v>
      </c>
      <c r="F149" s="111">
        <v>17198427</v>
      </c>
      <c r="G149" s="912">
        <v>3002180700</v>
      </c>
      <c r="H149" s="111" t="s">
        <v>5244</v>
      </c>
      <c r="I149" s="111"/>
      <c r="J149" s="111" t="s">
        <v>513</v>
      </c>
    </row>
    <row r="150" spans="1:10" x14ac:dyDescent="0.25">
      <c r="C150" s="617" t="s">
        <v>9251</v>
      </c>
      <c r="D150" s="616" t="s">
        <v>9252</v>
      </c>
      <c r="E150" s="616"/>
      <c r="F150" s="616">
        <v>79334002</v>
      </c>
      <c r="G150" s="1032">
        <v>3128157600</v>
      </c>
      <c r="H150" s="616" t="s">
        <v>9253</v>
      </c>
      <c r="I150" s="616"/>
      <c r="J150" s="616" t="s">
        <v>513</v>
      </c>
    </row>
    <row r="151" spans="1:10" x14ac:dyDescent="0.25">
      <c r="C151" s="111" t="s">
        <v>2220</v>
      </c>
      <c r="D151" s="111" t="s">
        <v>1895</v>
      </c>
      <c r="E151" s="111" t="s">
        <v>2221</v>
      </c>
      <c r="F151" s="111">
        <v>1039470233</v>
      </c>
      <c r="G151" s="912">
        <v>3238091409</v>
      </c>
      <c r="H151" s="111" t="s">
        <v>2222</v>
      </c>
      <c r="I151" s="111"/>
      <c r="J151" s="111" t="s">
        <v>2223</v>
      </c>
    </row>
    <row r="152" spans="1:10" x14ac:dyDescent="0.25">
      <c r="C152" s="111" t="s">
        <v>4512</v>
      </c>
      <c r="D152" s="111" t="s">
        <v>4513</v>
      </c>
      <c r="E152" s="111" t="s">
        <v>4514</v>
      </c>
      <c r="F152" s="111">
        <v>11385015</v>
      </c>
      <c r="G152" s="912">
        <v>3214070272</v>
      </c>
      <c r="H152" s="111" t="s">
        <v>4515</v>
      </c>
      <c r="I152" s="111"/>
      <c r="J152" s="111" t="s">
        <v>4516</v>
      </c>
    </row>
    <row r="153" spans="1:10" x14ac:dyDescent="0.25">
      <c r="C153" s="111" t="s">
        <v>6377</v>
      </c>
      <c r="D153" s="111" t="s">
        <v>2533</v>
      </c>
      <c r="E153" s="111" t="s">
        <v>6378</v>
      </c>
      <c r="F153" s="111">
        <v>1013626602</v>
      </c>
      <c r="G153" s="912">
        <v>3108154577</v>
      </c>
      <c r="H153" s="111" t="s">
        <v>6379</v>
      </c>
      <c r="I153" s="111"/>
      <c r="J153" s="111" t="s">
        <v>513</v>
      </c>
    </row>
    <row r="154" spans="1:10" x14ac:dyDescent="0.25">
      <c r="C154" s="111" t="s">
        <v>2696</v>
      </c>
      <c r="D154" s="111" t="s">
        <v>2697</v>
      </c>
      <c r="E154" s="111" t="s">
        <v>295</v>
      </c>
      <c r="F154" s="111">
        <v>70140612</v>
      </c>
      <c r="G154" s="912" t="s">
        <v>2698</v>
      </c>
      <c r="H154" s="111" t="s">
        <v>2706</v>
      </c>
      <c r="I154" s="111"/>
      <c r="J154" s="111" t="s">
        <v>214</v>
      </c>
    </row>
    <row r="155" spans="1:10" x14ac:dyDescent="0.25">
      <c r="C155" s="111" t="s">
        <v>2668</v>
      </c>
      <c r="D155" s="111" t="s">
        <v>2221</v>
      </c>
      <c r="E155" s="111" t="s">
        <v>2669</v>
      </c>
      <c r="F155" s="111">
        <v>66850246</v>
      </c>
      <c r="G155" s="912">
        <v>3172565070</v>
      </c>
      <c r="H155" s="111" t="s">
        <v>2670</v>
      </c>
      <c r="I155" s="111"/>
      <c r="J155" s="111" t="s">
        <v>2223</v>
      </c>
    </row>
    <row r="156" spans="1:10" x14ac:dyDescent="0.25">
      <c r="C156" s="111" t="s">
        <v>5056</v>
      </c>
      <c r="D156" s="111" t="s">
        <v>2092</v>
      </c>
      <c r="E156" s="111" t="s">
        <v>281</v>
      </c>
      <c r="F156" s="111">
        <v>16621596</v>
      </c>
      <c r="G156" s="912">
        <v>3022406712</v>
      </c>
      <c r="H156" s="111" t="s">
        <v>5057</v>
      </c>
      <c r="I156" s="111"/>
      <c r="J156" s="111" t="s">
        <v>250</v>
      </c>
    </row>
    <row r="157" spans="1:10" x14ac:dyDescent="0.25">
      <c r="C157" s="617" t="s">
        <v>7887</v>
      </c>
      <c r="D157" s="616" t="s">
        <v>7888</v>
      </c>
      <c r="E157" s="616" t="s">
        <v>7889</v>
      </c>
      <c r="F157" s="616">
        <v>1070916349</v>
      </c>
      <c r="G157" s="1032">
        <v>3156862770</v>
      </c>
      <c r="H157" s="616" t="s">
        <v>5692</v>
      </c>
      <c r="I157" s="616"/>
      <c r="J157" s="616" t="s">
        <v>5693</v>
      </c>
    </row>
    <row r="158" spans="1:10" ht="30" x14ac:dyDescent="0.25">
      <c r="C158" s="526" t="s">
        <v>6710</v>
      </c>
      <c r="D158" s="526" t="s">
        <v>6711</v>
      </c>
      <c r="E158" s="526" t="s">
        <v>277</v>
      </c>
      <c r="F158" s="526">
        <v>1090476824</v>
      </c>
      <c r="G158" s="1034">
        <v>3232535780</v>
      </c>
      <c r="H158" s="527" t="s">
        <v>6712</v>
      </c>
      <c r="I158" s="527"/>
      <c r="J158" s="528" t="s">
        <v>2392</v>
      </c>
    </row>
    <row r="159" spans="1:10" x14ac:dyDescent="0.25">
      <c r="C159" s="111" t="s">
        <v>2451</v>
      </c>
      <c r="D159" s="111" t="s">
        <v>2452</v>
      </c>
      <c r="E159" s="111" t="s">
        <v>2453</v>
      </c>
      <c r="F159" s="111">
        <v>87065813</v>
      </c>
      <c r="G159" s="912">
        <v>3008499559</v>
      </c>
      <c r="H159" s="111" t="s">
        <v>2454</v>
      </c>
      <c r="I159" s="111"/>
      <c r="J159" s="111" t="s">
        <v>250</v>
      </c>
    </row>
    <row r="160" spans="1:10" x14ac:dyDescent="0.25">
      <c r="C160" s="111" t="s">
        <v>5824</v>
      </c>
      <c r="D160" s="111" t="s">
        <v>1997</v>
      </c>
      <c r="E160" s="111" t="s">
        <v>282</v>
      </c>
      <c r="F160" s="111">
        <v>98702254</v>
      </c>
      <c r="G160" s="912"/>
      <c r="H160" s="111"/>
      <c r="I160" s="111"/>
      <c r="J160" s="111"/>
    </row>
    <row r="161" spans="3:10" x14ac:dyDescent="0.25">
      <c r="C161" s="111" t="s">
        <v>535</v>
      </c>
      <c r="D161" s="111" t="s">
        <v>536</v>
      </c>
      <c r="E161" s="111" t="s">
        <v>537</v>
      </c>
      <c r="F161" s="111">
        <v>3274299</v>
      </c>
      <c r="G161" s="912"/>
      <c r="H161" s="111"/>
      <c r="I161" s="111"/>
      <c r="J161" s="111"/>
    </row>
    <row r="162" spans="3:10" x14ac:dyDescent="0.25">
      <c r="C162" s="111" t="s">
        <v>3720</v>
      </c>
      <c r="D162" s="111" t="s">
        <v>508</v>
      </c>
      <c r="E162" s="111" t="s">
        <v>3721</v>
      </c>
      <c r="F162" s="111">
        <v>70465665</v>
      </c>
      <c r="G162" s="912">
        <v>3116428535</v>
      </c>
      <c r="H162" s="111" t="s">
        <v>3722</v>
      </c>
      <c r="I162" s="111"/>
      <c r="J162" s="111" t="s">
        <v>238</v>
      </c>
    </row>
    <row r="163" spans="3:10" x14ac:dyDescent="0.25">
      <c r="C163" s="111" t="s">
        <v>1761</v>
      </c>
      <c r="D163" s="111" t="s">
        <v>1762</v>
      </c>
      <c r="E163" s="111" t="s">
        <v>1763</v>
      </c>
      <c r="F163" s="111">
        <v>1040753993</v>
      </c>
      <c r="G163" s="912"/>
      <c r="H163" s="111" t="s">
        <v>1764</v>
      </c>
      <c r="I163" s="111"/>
      <c r="J163" s="111"/>
    </row>
    <row r="164" spans="3:10" ht="30" x14ac:dyDescent="0.25">
      <c r="C164" s="109" t="s">
        <v>211</v>
      </c>
      <c r="D164" s="109" t="s">
        <v>212</v>
      </c>
      <c r="E164" s="109" t="s">
        <v>213</v>
      </c>
      <c r="F164" s="110">
        <v>71367682</v>
      </c>
      <c r="G164" s="1033">
        <v>3136668894</v>
      </c>
      <c r="H164" s="109" t="s">
        <v>411</v>
      </c>
      <c r="I164" s="109"/>
      <c r="J164" s="112" t="s">
        <v>214</v>
      </c>
    </row>
    <row r="165" spans="3:10" x14ac:dyDescent="0.25">
      <c r="C165" s="111" t="s">
        <v>395</v>
      </c>
      <c r="D165" s="111" t="s">
        <v>212</v>
      </c>
      <c r="E165" s="111" t="s">
        <v>396</v>
      </c>
      <c r="F165" s="123">
        <v>8401349</v>
      </c>
      <c r="G165" s="1035">
        <v>3148543623</v>
      </c>
      <c r="H165" s="112" t="s">
        <v>412</v>
      </c>
      <c r="I165" s="112"/>
      <c r="J165" s="112" t="s">
        <v>214</v>
      </c>
    </row>
    <row r="166" spans="3:10" x14ac:dyDescent="0.25">
      <c r="C166" s="111" t="s">
        <v>507</v>
      </c>
      <c r="D166" s="111" t="s">
        <v>508</v>
      </c>
      <c r="E166" s="111" t="s">
        <v>509</v>
      </c>
      <c r="F166" s="111">
        <v>454784545</v>
      </c>
      <c r="G166" s="912">
        <v>545457454</v>
      </c>
      <c r="H166" s="111" t="s">
        <v>510</v>
      </c>
      <c r="I166" s="111"/>
      <c r="J166" s="111" t="s">
        <v>250</v>
      </c>
    </row>
    <row r="167" spans="3:10" x14ac:dyDescent="0.25">
      <c r="C167" s="111" t="s">
        <v>227</v>
      </c>
      <c r="D167" s="111" t="s">
        <v>228</v>
      </c>
      <c r="E167" s="111" t="s">
        <v>229</v>
      </c>
      <c r="F167" s="123">
        <v>102015452154</v>
      </c>
      <c r="G167" s="1035">
        <v>3107095454</v>
      </c>
      <c r="H167" s="112" t="s">
        <v>413</v>
      </c>
      <c r="I167" s="112"/>
      <c r="J167" s="112" t="s">
        <v>250</v>
      </c>
    </row>
    <row r="168" spans="3:10" x14ac:dyDescent="0.25">
      <c r="C168" s="111" t="s">
        <v>227</v>
      </c>
      <c r="D168" s="111" t="s">
        <v>6305</v>
      </c>
      <c r="E168" s="111" t="s">
        <v>229</v>
      </c>
      <c r="F168" s="111">
        <v>43998348</v>
      </c>
      <c r="G168" s="912">
        <v>3234393399</v>
      </c>
      <c r="H168" s="111" t="s">
        <v>6306</v>
      </c>
      <c r="I168" s="111"/>
      <c r="J168" s="111" t="s">
        <v>214</v>
      </c>
    </row>
    <row r="169" spans="3:10" x14ac:dyDescent="0.25">
      <c r="C169" s="617" t="s">
        <v>8185</v>
      </c>
      <c r="D169" s="616" t="s">
        <v>466</v>
      </c>
      <c r="E169" s="616" t="s">
        <v>8186</v>
      </c>
      <c r="F169" s="616">
        <v>88253954</v>
      </c>
      <c r="G169" s="1032">
        <v>322285229</v>
      </c>
      <c r="H169" s="616" t="s">
        <v>8187</v>
      </c>
      <c r="I169" s="616"/>
      <c r="J169" s="616" t="s">
        <v>8184</v>
      </c>
    </row>
    <row r="170" spans="3:10" x14ac:dyDescent="0.25">
      <c r="C170" s="111" t="s">
        <v>5531</v>
      </c>
      <c r="D170" s="111" t="s">
        <v>458</v>
      </c>
      <c r="E170" s="111" t="s">
        <v>5532</v>
      </c>
      <c r="F170" s="111">
        <v>30271619</v>
      </c>
      <c r="G170" s="912">
        <v>3128403168</v>
      </c>
      <c r="H170" s="111" t="s">
        <v>5533</v>
      </c>
      <c r="I170" s="111"/>
      <c r="J170" s="111" t="s">
        <v>210</v>
      </c>
    </row>
    <row r="171" spans="3:10" x14ac:dyDescent="0.25">
      <c r="C171" s="111" t="s">
        <v>4958</v>
      </c>
      <c r="D171" s="111" t="s">
        <v>4959</v>
      </c>
      <c r="E171" s="111" t="s">
        <v>2306</v>
      </c>
      <c r="F171" s="111">
        <v>43802119</v>
      </c>
      <c r="G171" s="912">
        <v>3104306958</v>
      </c>
      <c r="H171" s="111" t="s">
        <v>4960</v>
      </c>
      <c r="I171" s="111"/>
      <c r="J171" s="111" t="s">
        <v>238</v>
      </c>
    </row>
    <row r="172" spans="3:10" x14ac:dyDescent="0.25">
      <c r="C172" s="111" t="s">
        <v>4583</v>
      </c>
      <c r="D172" s="111" t="s">
        <v>4582</v>
      </c>
      <c r="E172" s="111"/>
      <c r="F172" s="111">
        <v>43459647</v>
      </c>
      <c r="G172" s="912">
        <v>3127335205</v>
      </c>
      <c r="H172" s="111" t="s">
        <v>4584</v>
      </c>
      <c r="I172" s="111"/>
      <c r="J172" s="111" t="s">
        <v>214</v>
      </c>
    </row>
    <row r="173" spans="3:10" x14ac:dyDescent="0.25">
      <c r="C173" s="617" t="s">
        <v>8083</v>
      </c>
      <c r="D173" s="616" t="s">
        <v>8084</v>
      </c>
      <c r="E173" s="616" t="s">
        <v>5087</v>
      </c>
      <c r="F173" s="616">
        <v>31404588</v>
      </c>
      <c r="G173" s="1032">
        <v>3108565478</v>
      </c>
      <c r="H173" s="616" t="s">
        <v>8816</v>
      </c>
      <c r="I173" s="616"/>
      <c r="J173" s="616" t="s">
        <v>2395</v>
      </c>
    </row>
    <row r="174" spans="3:10" x14ac:dyDescent="0.25">
      <c r="C174" s="617" t="s">
        <v>8083</v>
      </c>
      <c r="D174" s="616" t="s">
        <v>8084</v>
      </c>
      <c r="E174" s="616" t="s">
        <v>5087</v>
      </c>
      <c r="F174" s="616">
        <v>31404588</v>
      </c>
      <c r="G174" s="1032">
        <v>3155749763</v>
      </c>
      <c r="H174" s="616" t="s">
        <v>8086</v>
      </c>
      <c r="I174" s="616"/>
      <c r="J174" s="616" t="s">
        <v>2395</v>
      </c>
    </row>
    <row r="175" spans="3:10" x14ac:dyDescent="0.25">
      <c r="C175" s="617" t="s">
        <v>8157</v>
      </c>
      <c r="D175" s="616" t="s">
        <v>8158</v>
      </c>
      <c r="E175" s="616" t="s">
        <v>268</v>
      </c>
      <c r="F175" s="616">
        <v>1039087311</v>
      </c>
      <c r="G175" s="1032" t="s">
        <v>1843</v>
      </c>
      <c r="H175" s="616" t="s">
        <v>8159</v>
      </c>
      <c r="I175" s="616"/>
      <c r="J175" s="616" t="s">
        <v>214</v>
      </c>
    </row>
    <row r="176" spans="3:10" x14ac:dyDescent="0.25">
      <c r="C176" s="111" t="s">
        <v>4799</v>
      </c>
      <c r="D176" s="111" t="s">
        <v>2922</v>
      </c>
      <c r="E176" s="111" t="s">
        <v>504</v>
      </c>
      <c r="F176" s="111">
        <v>12197883</v>
      </c>
      <c r="G176" s="912">
        <v>3107191919</v>
      </c>
      <c r="H176" s="111" t="s">
        <v>4800</v>
      </c>
      <c r="I176" s="111"/>
      <c r="J176" s="111" t="s">
        <v>4801</v>
      </c>
    </row>
    <row r="177" spans="3:10" x14ac:dyDescent="0.25">
      <c r="C177" s="111" t="s">
        <v>3147</v>
      </c>
      <c r="D177" s="111" t="s">
        <v>553</v>
      </c>
      <c r="E177" s="111" t="s">
        <v>2773</v>
      </c>
      <c r="F177" s="111">
        <v>8392220</v>
      </c>
      <c r="G177" s="912">
        <v>3007502737</v>
      </c>
      <c r="H177" s="111" t="s">
        <v>3152</v>
      </c>
      <c r="I177" s="111"/>
      <c r="J177" s="111" t="s">
        <v>238</v>
      </c>
    </row>
    <row r="178" spans="3:10" x14ac:dyDescent="0.25">
      <c r="C178" s="111" t="s">
        <v>345</v>
      </c>
      <c r="D178" s="111" t="s">
        <v>346</v>
      </c>
      <c r="E178" s="111" t="s">
        <v>347</v>
      </c>
      <c r="F178" s="123">
        <v>79600213</v>
      </c>
      <c r="G178" s="1035">
        <v>3216435807</v>
      </c>
      <c r="H178" s="112" t="s">
        <v>414</v>
      </c>
      <c r="I178" s="112"/>
      <c r="J178" s="112" t="s">
        <v>414</v>
      </c>
    </row>
    <row r="179" spans="3:10" x14ac:dyDescent="0.25">
      <c r="C179" s="111" t="s">
        <v>3118</v>
      </c>
      <c r="D179" s="111" t="s">
        <v>3119</v>
      </c>
      <c r="E179" s="111"/>
      <c r="F179" s="111">
        <v>83254796</v>
      </c>
      <c r="G179" s="912"/>
      <c r="H179" s="111" t="s">
        <v>3120</v>
      </c>
      <c r="I179" s="111"/>
      <c r="J179" s="111" t="s">
        <v>214</v>
      </c>
    </row>
    <row r="180" spans="3:10" x14ac:dyDescent="0.25">
      <c r="C180" s="111" t="s">
        <v>5933</v>
      </c>
      <c r="D180" s="111" t="s">
        <v>5934</v>
      </c>
      <c r="E180" s="111" t="s">
        <v>3504</v>
      </c>
      <c r="F180" s="111">
        <v>1193534848</v>
      </c>
      <c r="G180" s="912">
        <v>3235989324</v>
      </c>
      <c r="H180" s="111" t="s">
        <v>5935</v>
      </c>
      <c r="I180" s="111"/>
      <c r="J180" s="111" t="s">
        <v>210</v>
      </c>
    </row>
    <row r="181" spans="3:10" x14ac:dyDescent="0.25">
      <c r="C181" s="111" t="s">
        <v>2248</v>
      </c>
      <c r="D181" s="111" t="s">
        <v>208</v>
      </c>
      <c r="E181" s="111" t="s">
        <v>2249</v>
      </c>
      <c r="F181" s="111">
        <v>1017163238</v>
      </c>
      <c r="G181" s="912"/>
      <c r="H181" s="111"/>
      <c r="I181" s="111"/>
      <c r="J181" s="111"/>
    </row>
    <row r="182" spans="3:10" x14ac:dyDescent="0.25">
      <c r="C182" s="111" t="s">
        <v>3015</v>
      </c>
      <c r="D182" s="111" t="s">
        <v>2479</v>
      </c>
      <c r="E182" s="111" t="s">
        <v>213</v>
      </c>
      <c r="F182" s="111">
        <v>8404050</v>
      </c>
      <c r="G182" s="912"/>
      <c r="H182" s="111"/>
      <c r="I182" s="111"/>
      <c r="J182" s="111"/>
    </row>
    <row r="183" spans="3:10" x14ac:dyDescent="0.25">
      <c r="C183" s="111" t="s">
        <v>5265</v>
      </c>
      <c r="D183" s="111" t="s">
        <v>2768</v>
      </c>
      <c r="E183" s="111" t="s">
        <v>346</v>
      </c>
      <c r="F183" s="111">
        <v>94275940</v>
      </c>
      <c r="G183" s="912">
        <v>3242833937</v>
      </c>
      <c r="H183" s="111" t="s">
        <v>5266</v>
      </c>
      <c r="I183" s="111"/>
      <c r="J183" s="111" t="s">
        <v>5267</v>
      </c>
    </row>
    <row r="184" spans="3:10" x14ac:dyDescent="0.25">
      <c r="C184" s="617" t="s">
        <v>8027</v>
      </c>
      <c r="D184" s="616" t="s">
        <v>8028</v>
      </c>
      <c r="E184" s="616" t="s">
        <v>346</v>
      </c>
      <c r="F184" s="616">
        <v>1040732277</v>
      </c>
      <c r="G184" s="1032" t="s">
        <v>8030</v>
      </c>
      <c r="H184" s="616" t="s">
        <v>2269</v>
      </c>
      <c r="I184" s="616"/>
      <c r="J184" s="616" t="s">
        <v>8029</v>
      </c>
    </row>
    <row r="185" spans="3:10" x14ac:dyDescent="0.25">
      <c r="C185" s="111" t="s">
        <v>3160</v>
      </c>
      <c r="D185" s="111" t="s">
        <v>349</v>
      </c>
      <c r="E185" s="111" t="s">
        <v>2181</v>
      </c>
      <c r="F185" s="111">
        <v>98386298</v>
      </c>
      <c r="G185" s="912">
        <v>3104503645</v>
      </c>
      <c r="H185" s="111" t="s">
        <v>3161</v>
      </c>
      <c r="I185" s="111"/>
      <c r="J185" s="111" t="s">
        <v>250</v>
      </c>
    </row>
    <row r="186" spans="3:10" x14ac:dyDescent="0.25">
      <c r="C186" s="111" t="s">
        <v>5250</v>
      </c>
      <c r="D186" s="111" t="s">
        <v>1908</v>
      </c>
      <c r="E186" s="111" t="s">
        <v>5251</v>
      </c>
      <c r="F186" s="111">
        <v>94154166</v>
      </c>
      <c r="G186" s="912">
        <v>3113404725</v>
      </c>
      <c r="H186" s="111" t="s">
        <v>5252</v>
      </c>
      <c r="I186" s="111"/>
      <c r="J186" s="111" t="s">
        <v>5253</v>
      </c>
    </row>
    <row r="187" spans="3:10" x14ac:dyDescent="0.25">
      <c r="C187" s="617" t="s">
        <v>7890</v>
      </c>
      <c r="D187" s="616" t="s">
        <v>1556</v>
      </c>
      <c r="E187" s="616" t="s">
        <v>7891</v>
      </c>
      <c r="F187" s="616">
        <v>1065591060</v>
      </c>
      <c r="G187" s="1032">
        <v>3102548787</v>
      </c>
      <c r="H187" s="616" t="s">
        <v>7892</v>
      </c>
      <c r="I187" s="616"/>
      <c r="J187" s="616" t="s">
        <v>5693</v>
      </c>
    </row>
    <row r="188" spans="3:10" x14ac:dyDescent="0.25">
      <c r="C188" s="111" t="s">
        <v>322</v>
      </c>
      <c r="D188" s="111" t="s">
        <v>25</v>
      </c>
      <c r="E188" s="111" t="s">
        <v>321</v>
      </c>
      <c r="F188" s="123"/>
      <c r="G188" s="1035"/>
      <c r="H188" s="112" t="s">
        <v>414</v>
      </c>
      <c r="I188" s="112"/>
      <c r="J188" s="112" t="s">
        <v>414</v>
      </c>
    </row>
    <row r="189" spans="3:10" x14ac:dyDescent="0.25">
      <c r="C189" s="111" t="s">
        <v>322</v>
      </c>
      <c r="D189" s="111"/>
      <c r="E189" s="111" t="s">
        <v>3498</v>
      </c>
      <c r="F189" s="111"/>
      <c r="G189" s="912"/>
      <c r="H189" s="111"/>
      <c r="I189" s="111"/>
      <c r="J189" s="111"/>
    </row>
    <row r="190" spans="3:10" x14ac:dyDescent="0.25">
      <c r="C190" s="111" t="s">
        <v>1803</v>
      </c>
      <c r="D190" s="111" t="s">
        <v>542</v>
      </c>
      <c r="E190" s="111" t="s">
        <v>542</v>
      </c>
      <c r="F190" s="111">
        <v>901694495</v>
      </c>
      <c r="G190" s="912">
        <v>3014358998</v>
      </c>
      <c r="H190" s="111" t="s">
        <v>1804</v>
      </c>
      <c r="I190" s="111"/>
      <c r="J190" s="111" t="s">
        <v>1805</v>
      </c>
    </row>
    <row r="191" spans="3:10" x14ac:dyDescent="0.25">
      <c r="C191" s="111" t="s">
        <v>1894</v>
      </c>
      <c r="D191" s="111" t="s">
        <v>1600</v>
      </c>
      <c r="E191" s="111" t="s">
        <v>1895</v>
      </c>
      <c r="F191" s="111">
        <v>1128406664</v>
      </c>
      <c r="G191" s="912">
        <v>3146275822</v>
      </c>
      <c r="H191" s="111"/>
      <c r="I191" s="111"/>
      <c r="J191" s="111" t="s">
        <v>424</v>
      </c>
    </row>
    <row r="192" spans="3:10" x14ac:dyDescent="0.25">
      <c r="C192" s="111" t="s">
        <v>6190</v>
      </c>
      <c r="D192" s="111" t="s">
        <v>6191</v>
      </c>
      <c r="E192" s="111" t="s">
        <v>1586</v>
      </c>
      <c r="F192" s="111">
        <v>1061541718</v>
      </c>
      <c r="G192" s="912">
        <v>3152169710</v>
      </c>
      <c r="H192" s="111" t="s">
        <v>6192</v>
      </c>
      <c r="I192" s="111"/>
      <c r="J192" s="111" t="s">
        <v>5264</v>
      </c>
    </row>
    <row r="193" spans="3:10" x14ac:dyDescent="0.25">
      <c r="C193" s="526" t="s">
        <v>7140</v>
      </c>
      <c r="D193" s="526" t="s">
        <v>7141</v>
      </c>
      <c r="E193" s="526" t="s">
        <v>405</v>
      </c>
      <c r="F193" s="526">
        <v>1065993704</v>
      </c>
      <c r="G193" s="1034">
        <v>3204587878</v>
      </c>
      <c r="H193" s="527" t="s">
        <v>7142</v>
      </c>
      <c r="I193" s="527"/>
      <c r="J193" s="528" t="s">
        <v>5693</v>
      </c>
    </row>
    <row r="194" spans="3:10" x14ac:dyDescent="0.25">
      <c r="C194" s="111" t="s">
        <v>1859</v>
      </c>
      <c r="D194" s="111" t="s">
        <v>1860</v>
      </c>
      <c r="E194" s="111" t="s">
        <v>1861</v>
      </c>
      <c r="F194" s="111">
        <v>36314881</v>
      </c>
      <c r="G194" s="912">
        <v>3136831163</v>
      </c>
      <c r="H194" s="111" t="s">
        <v>1868</v>
      </c>
      <c r="I194" s="111"/>
      <c r="J194" s="111" t="s">
        <v>214</v>
      </c>
    </row>
    <row r="195" spans="3:10" x14ac:dyDescent="0.25">
      <c r="C195" s="617" t="s">
        <v>8182</v>
      </c>
      <c r="D195" s="616" t="s">
        <v>2184</v>
      </c>
      <c r="E195" s="616" t="s">
        <v>264</v>
      </c>
      <c r="F195" s="616">
        <v>5428217</v>
      </c>
      <c r="G195" s="1032">
        <v>3203711524</v>
      </c>
      <c r="H195" s="616" t="s">
        <v>8183</v>
      </c>
      <c r="I195" s="616"/>
      <c r="J195" s="616" t="s">
        <v>8184</v>
      </c>
    </row>
    <row r="196" spans="3:10" x14ac:dyDescent="0.25">
      <c r="C196" s="111" t="s">
        <v>3009</v>
      </c>
      <c r="D196" s="111" t="s">
        <v>3010</v>
      </c>
      <c r="E196" s="111" t="s">
        <v>3011</v>
      </c>
      <c r="F196" s="111">
        <v>8403340</v>
      </c>
      <c r="G196" s="912"/>
      <c r="H196" s="111"/>
      <c r="I196" s="111"/>
      <c r="J196" s="111"/>
    </row>
    <row r="197" spans="3:10" x14ac:dyDescent="0.25">
      <c r="C197" s="111" t="s">
        <v>3142</v>
      </c>
      <c r="D197" s="111" t="s">
        <v>1948</v>
      </c>
      <c r="E197" s="111" t="s">
        <v>2184</v>
      </c>
      <c r="F197" s="111">
        <v>98516274</v>
      </c>
      <c r="G197" s="912" t="s">
        <v>3113</v>
      </c>
      <c r="H197" s="111" t="s">
        <v>3143</v>
      </c>
      <c r="I197" s="111"/>
      <c r="J197" s="111" t="s">
        <v>214</v>
      </c>
    </row>
    <row r="198" spans="3:10" x14ac:dyDescent="0.25">
      <c r="C198" s="617" t="s">
        <v>8213</v>
      </c>
      <c r="D198" s="616" t="s">
        <v>8214</v>
      </c>
      <c r="E198" s="616" t="s">
        <v>8215</v>
      </c>
      <c r="F198" s="616">
        <v>1002340261</v>
      </c>
      <c r="G198" s="1032">
        <v>3213319920</v>
      </c>
      <c r="H198" s="616" t="s">
        <v>8216</v>
      </c>
      <c r="I198" s="616"/>
      <c r="J198" s="616" t="s">
        <v>8217</v>
      </c>
    </row>
    <row r="199" spans="3:10" x14ac:dyDescent="0.25">
      <c r="C199" s="111" t="s">
        <v>1786</v>
      </c>
      <c r="D199" s="111" t="s">
        <v>1787</v>
      </c>
      <c r="E199" s="111" t="s">
        <v>1788</v>
      </c>
      <c r="F199" s="111">
        <v>1082105994</v>
      </c>
      <c r="G199" s="912"/>
      <c r="H199" s="111"/>
      <c r="I199" s="111"/>
      <c r="J199" s="111"/>
    </row>
    <row r="200" spans="3:10" x14ac:dyDescent="0.25">
      <c r="C200" s="111" t="s">
        <v>5429</v>
      </c>
      <c r="D200" s="111" t="s">
        <v>2533</v>
      </c>
      <c r="E200" s="111" t="s">
        <v>5430</v>
      </c>
      <c r="F200" s="111">
        <v>4675522</v>
      </c>
      <c r="G200" s="912">
        <v>3108213233</v>
      </c>
      <c r="H200" s="111" t="s">
        <v>5431</v>
      </c>
      <c r="I200" s="111"/>
      <c r="J200" s="111" t="s">
        <v>2413</v>
      </c>
    </row>
    <row r="201" spans="3:10" x14ac:dyDescent="0.25">
      <c r="C201" s="617" t="s">
        <v>8790</v>
      </c>
      <c r="D201" s="616" t="s">
        <v>5505</v>
      </c>
      <c r="E201" s="616" t="s">
        <v>4977</v>
      </c>
      <c r="F201" s="616">
        <v>1045489217</v>
      </c>
      <c r="G201" s="1032">
        <v>3117431056</v>
      </c>
      <c r="H201" s="616" t="s">
        <v>8791</v>
      </c>
      <c r="I201" s="616"/>
      <c r="J201" s="616" t="s">
        <v>214</v>
      </c>
    </row>
    <row r="202" spans="3:10" x14ac:dyDescent="0.25">
      <c r="C202" s="111" t="s">
        <v>1599</v>
      </c>
      <c r="D202" s="111" t="s">
        <v>1600</v>
      </c>
      <c r="E202" s="111" t="s">
        <v>1601</v>
      </c>
      <c r="F202" s="111">
        <v>1001539282</v>
      </c>
      <c r="G202" s="912">
        <v>3012947410</v>
      </c>
      <c r="H202" s="111" t="s">
        <v>1602</v>
      </c>
      <c r="I202" s="111"/>
      <c r="J202" s="111" t="s">
        <v>214</v>
      </c>
    </row>
    <row r="203" spans="3:10" x14ac:dyDescent="0.25">
      <c r="C203" s="111" t="s">
        <v>5841</v>
      </c>
      <c r="D203" s="111" t="s">
        <v>5842</v>
      </c>
      <c r="E203" s="111" t="s">
        <v>508</v>
      </c>
      <c r="F203" s="111">
        <v>1017212513</v>
      </c>
      <c r="G203" s="912" t="s">
        <v>5845</v>
      </c>
      <c r="H203" s="111" t="s">
        <v>5843</v>
      </c>
      <c r="I203" s="111"/>
      <c r="J203" s="111" t="s">
        <v>5844</v>
      </c>
    </row>
    <row r="204" spans="3:10" x14ac:dyDescent="0.25">
      <c r="C204" s="111" t="s">
        <v>2384</v>
      </c>
      <c r="D204" s="111" t="s">
        <v>453</v>
      </c>
      <c r="E204" s="111" t="s">
        <v>2184</v>
      </c>
      <c r="F204" s="111">
        <v>3585579</v>
      </c>
      <c r="G204" s="912"/>
      <c r="H204" s="111"/>
      <c r="I204" s="111"/>
      <c r="J204" s="111"/>
    </row>
    <row r="205" spans="3:10" x14ac:dyDescent="0.25">
      <c r="C205" s="111" t="s">
        <v>5276</v>
      </c>
      <c r="D205" s="111" t="s">
        <v>299</v>
      </c>
      <c r="E205" s="111" t="s">
        <v>2092</v>
      </c>
      <c r="F205" s="111">
        <v>52361856</v>
      </c>
      <c r="G205" s="912">
        <v>3214230767</v>
      </c>
      <c r="H205" s="111" t="s">
        <v>5277</v>
      </c>
      <c r="I205" s="111"/>
      <c r="J205" s="111" t="s">
        <v>513</v>
      </c>
    </row>
    <row r="206" spans="3:10" x14ac:dyDescent="0.25">
      <c r="C206" s="111" t="s">
        <v>4725</v>
      </c>
      <c r="D206" s="111" t="s">
        <v>325</v>
      </c>
      <c r="E206" s="111" t="s">
        <v>4726</v>
      </c>
      <c r="F206" s="111">
        <v>1090463903</v>
      </c>
      <c r="G206" s="912">
        <v>3164994995</v>
      </c>
      <c r="H206" s="111" t="s">
        <v>4727</v>
      </c>
      <c r="I206" s="111"/>
      <c r="J206" s="111" t="s">
        <v>1554</v>
      </c>
    </row>
    <row r="207" spans="3:10" x14ac:dyDescent="0.25">
      <c r="C207" s="617" t="s">
        <v>8803</v>
      </c>
      <c r="D207" s="616" t="s">
        <v>8804</v>
      </c>
      <c r="E207" s="616" t="s">
        <v>1720</v>
      </c>
      <c r="F207" s="616">
        <v>1099202624</v>
      </c>
      <c r="G207" s="1032">
        <v>3123399491</v>
      </c>
      <c r="H207" s="616" t="s">
        <v>8805</v>
      </c>
      <c r="I207" s="616"/>
      <c r="J207" s="616" t="s">
        <v>8806</v>
      </c>
    </row>
    <row r="208" spans="3:10" x14ac:dyDescent="0.25">
      <c r="C208" s="617" t="s">
        <v>9227</v>
      </c>
      <c r="D208" s="616" t="s">
        <v>248</v>
      </c>
      <c r="E208" s="616" t="s">
        <v>508</v>
      </c>
      <c r="F208" s="616">
        <v>1094935051</v>
      </c>
      <c r="G208" s="1032">
        <v>3107305871</v>
      </c>
      <c r="H208" s="616" t="s">
        <v>9228</v>
      </c>
      <c r="I208" s="616"/>
      <c r="J208" s="616" t="s">
        <v>2395</v>
      </c>
    </row>
    <row r="209" spans="3:10" x14ac:dyDescent="0.25">
      <c r="C209" s="617" t="s">
        <v>8499</v>
      </c>
      <c r="D209" s="616" t="s">
        <v>8496</v>
      </c>
      <c r="E209" s="616" t="s">
        <v>8500</v>
      </c>
      <c r="F209" s="616">
        <v>1004623976</v>
      </c>
      <c r="G209" s="1032">
        <v>3173272584</v>
      </c>
      <c r="H209" s="616" t="s">
        <v>8501</v>
      </c>
      <c r="I209" s="616"/>
      <c r="J209" s="616" t="s">
        <v>8498</v>
      </c>
    </row>
    <row r="210" spans="3:10" x14ac:dyDescent="0.25">
      <c r="C210" s="111" t="s">
        <v>5606</v>
      </c>
      <c r="D210" s="111" t="s">
        <v>4672</v>
      </c>
      <c r="E210" s="111" t="s">
        <v>208</v>
      </c>
      <c r="F210" s="111">
        <v>1035439859</v>
      </c>
      <c r="G210" s="912">
        <v>3102545454</v>
      </c>
      <c r="H210" s="111" t="s">
        <v>5607</v>
      </c>
      <c r="I210" s="111"/>
      <c r="J210" s="111" t="s">
        <v>214</v>
      </c>
    </row>
    <row r="211" spans="3:10" ht="30" x14ac:dyDescent="0.25">
      <c r="C211" s="526" t="s">
        <v>6635</v>
      </c>
      <c r="D211" s="526" t="s">
        <v>6636</v>
      </c>
      <c r="E211" s="526" t="s">
        <v>6637</v>
      </c>
      <c r="F211" s="526">
        <v>1123511202</v>
      </c>
      <c r="G211" s="1034">
        <v>3133107274</v>
      </c>
      <c r="H211" s="527" t="s">
        <v>6638</v>
      </c>
      <c r="I211" s="527"/>
      <c r="J211" s="528" t="s">
        <v>2276</v>
      </c>
    </row>
    <row r="212" spans="3:10" x14ac:dyDescent="0.25">
      <c r="C212" s="111" t="s">
        <v>5096</v>
      </c>
      <c r="D212" s="111" t="s">
        <v>298</v>
      </c>
      <c r="E212" s="111" t="s">
        <v>5097</v>
      </c>
      <c r="F212" s="111">
        <v>1002430553</v>
      </c>
      <c r="G212" s="912"/>
      <c r="H212" s="111"/>
      <c r="I212" s="111"/>
      <c r="J212" s="111"/>
    </row>
    <row r="213" spans="3:10" x14ac:dyDescent="0.25">
      <c r="C213" s="111" t="s">
        <v>3723</v>
      </c>
      <c r="D213" s="111" t="s">
        <v>2252</v>
      </c>
      <c r="E213" s="111" t="s">
        <v>3724</v>
      </c>
      <c r="F213" s="111">
        <v>1128468437</v>
      </c>
      <c r="G213" s="912">
        <v>3245748660</v>
      </c>
      <c r="H213" s="111" t="s">
        <v>3725</v>
      </c>
      <c r="I213" s="111"/>
      <c r="J213" s="111" t="s">
        <v>238</v>
      </c>
    </row>
    <row r="214" spans="3:10" x14ac:dyDescent="0.25">
      <c r="C214" s="526" t="s">
        <v>6935</v>
      </c>
      <c r="D214" s="526" t="s">
        <v>1908</v>
      </c>
      <c r="E214" s="526" t="s">
        <v>6929</v>
      </c>
      <c r="F214" s="526">
        <v>1020403897</v>
      </c>
      <c r="G214" s="1034"/>
      <c r="H214" s="527"/>
      <c r="I214" s="527"/>
      <c r="J214" s="528"/>
    </row>
    <row r="215" spans="3:10" x14ac:dyDescent="0.25">
      <c r="C215" s="111" t="s">
        <v>5185</v>
      </c>
      <c r="D215" s="111" t="s">
        <v>5186</v>
      </c>
      <c r="E215" s="111" t="s">
        <v>212</v>
      </c>
      <c r="F215" s="111">
        <v>1040325618</v>
      </c>
      <c r="G215" s="912">
        <v>3218419675</v>
      </c>
      <c r="H215" s="111" t="s">
        <v>5187</v>
      </c>
      <c r="I215" s="111"/>
      <c r="J215" s="111" t="s">
        <v>214</v>
      </c>
    </row>
    <row r="216" spans="3:10" x14ac:dyDescent="0.25">
      <c r="C216" s="111" t="s">
        <v>2878</v>
      </c>
      <c r="D216" s="111" t="s">
        <v>248</v>
      </c>
      <c r="E216" s="111" t="s">
        <v>504</v>
      </c>
      <c r="F216" s="111">
        <v>1035916427</v>
      </c>
      <c r="G216" s="912" t="s">
        <v>2880</v>
      </c>
      <c r="H216" s="111" t="s">
        <v>2879</v>
      </c>
      <c r="I216" s="111"/>
      <c r="J216" s="111" t="s">
        <v>214</v>
      </c>
    </row>
    <row r="217" spans="3:10" x14ac:dyDescent="0.25">
      <c r="C217" s="111" t="s">
        <v>1693</v>
      </c>
      <c r="D217" s="111" t="s">
        <v>216</v>
      </c>
      <c r="E217" s="111" t="s">
        <v>217</v>
      </c>
      <c r="F217" s="111">
        <v>94461200</v>
      </c>
      <c r="G217" s="912"/>
      <c r="H217" s="111"/>
      <c r="I217" s="111"/>
      <c r="J217" s="111"/>
    </row>
    <row r="218" spans="3:10" x14ac:dyDescent="0.25">
      <c r="C218" s="111" t="s">
        <v>4747</v>
      </c>
      <c r="D218" s="111" t="s">
        <v>1852</v>
      </c>
      <c r="E218" s="111" t="s">
        <v>4748</v>
      </c>
      <c r="F218" s="111">
        <v>1017235848</v>
      </c>
      <c r="G218" s="912">
        <v>3195719295</v>
      </c>
      <c r="H218" s="111" t="s">
        <v>4743</v>
      </c>
      <c r="I218" s="111"/>
      <c r="J218" s="111" t="s">
        <v>214</v>
      </c>
    </row>
    <row r="219" spans="3:10" x14ac:dyDescent="0.25">
      <c r="C219" s="111" t="s">
        <v>4983</v>
      </c>
      <c r="D219" s="111" t="s">
        <v>4984</v>
      </c>
      <c r="E219" s="111" t="s">
        <v>4985</v>
      </c>
      <c r="F219" s="111">
        <v>1007342051</v>
      </c>
      <c r="G219" s="912">
        <v>3112877190</v>
      </c>
      <c r="H219" s="111" t="s">
        <v>4986</v>
      </c>
      <c r="I219" s="111"/>
      <c r="J219" s="111" t="s">
        <v>4987</v>
      </c>
    </row>
    <row r="220" spans="3:10" x14ac:dyDescent="0.25">
      <c r="C220" s="111" t="s">
        <v>3434</v>
      </c>
      <c r="D220" s="111" t="s">
        <v>1864</v>
      </c>
      <c r="E220" s="111" t="s">
        <v>2456</v>
      </c>
      <c r="F220" s="111">
        <v>1004490515</v>
      </c>
      <c r="G220" s="912">
        <v>3108241231</v>
      </c>
      <c r="H220" s="111" t="s">
        <v>218</v>
      </c>
      <c r="I220" s="111"/>
      <c r="J220" s="111" t="s">
        <v>214</v>
      </c>
    </row>
    <row r="221" spans="3:10" x14ac:dyDescent="0.25">
      <c r="C221" s="111" t="s">
        <v>2626</v>
      </c>
      <c r="D221" s="111" t="s">
        <v>325</v>
      </c>
      <c r="E221" s="111" t="s">
        <v>2627</v>
      </c>
      <c r="F221" s="111">
        <v>1004610698</v>
      </c>
      <c r="G221" s="912">
        <v>3128215254</v>
      </c>
      <c r="H221" s="111" t="s">
        <v>2628</v>
      </c>
      <c r="I221" s="111"/>
      <c r="J221" s="111" t="s">
        <v>250</v>
      </c>
    </row>
    <row r="222" spans="3:10" x14ac:dyDescent="0.25">
      <c r="C222" s="617" t="s">
        <v>8957</v>
      </c>
      <c r="D222" s="616" t="s">
        <v>8958</v>
      </c>
      <c r="E222" s="616" t="s">
        <v>3686</v>
      </c>
      <c r="F222" s="616">
        <v>1007713829</v>
      </c>
      <c r="G222" s="1032" t="s">
        <v>8961</v>
      </c>
      <c r="H222" s="616" t="s">
        <v>8959</v>
      </c>
      <c r="I222" s="616"/>
      <c r="J222" s="616" t="s">
        <v>8960</v>
      </c>
    </row>
    <row r="223" spans="3:10" ht="30" x14ac:dyDescent="0.25">
      <c r="C223" s="526" t="s">
        <v>7256</v>
      </c>
      <c r="D223" s="526" t="s">
        <v>7257</v>
      </c>
      <c r="E223" s="526" t="s">
        <v>7258</v>
      </c>
      <c r="F223" s="526">
        <v>1032364714</v>
      </c>
      <c r="G223" s="1034">
        <v>3125229925</v>
      </c>
      <c r="H223" s="527" t="s">
        <v>7259</v>
      </c>
      <c r="I223" s="527"/>
      <c r="J223" s="528" t="s">
        <v>513</v>
      </c>
    </row>
    <row r="224" spans="3:10" x14ac:dyDescent="0.25">
      <c r="C224" s="111" t="s">
        <v>6366</v>
      </c>
      <c r="D224" s="111" t="s">
        <v>2252</v>
      </c>
      <c r="E224" s="111" t="s">
        <v>6367</v>
      </c>
      <c r="F224" s="111">
        <v>1004235347</v>
      </c>
      <c r="G224" s="912">
        <v>3108211410</v>
      </c>
      <c r="H224" s="111" t="s">
        <v>6368</v>
      </c>
      <c r="I224" s="111"/>
      <c r="J224" s="111" t="s">
        <v>250</v>
      </c>
    </row>
    <row r="225" spans="3:10" x14ac:dyDescent="0.25">
      <c r="C225" s="111" t="s">
        <v>434</v>
      </c>
      <c r="D225" s="111" t="s">
        <v>438</v>
      </c>
      <c r="E225" s="111" t="s">
        <v>439</v>
      </c>
      <c r="F225" s="112" t="s">
        <v>435</v>
      </c>
      <c r="G225" s="912">
        <v>3115731392</v>
      </c>
      <c r="H225" s="112" t="s">
        <v>436</v>
      </c>
      <c r="I225" s="112"/>
      <c r="J225" s="112" t="s">
        <v>437</v>
      </c>
    </row>
    <row r="226" spans="3:10" x14ac:dyDescent="0.25">
      <c r="C226" s="111" t="s">
        <v>2917</v>
      </c>
      <c r="D226" s="111" t="s">
        <v>2918</v>
      </c>
      <c r="E226" s="111" t="s">
        <v>2919</v>
      </c>
      <c r="F226" s="111">
        <v>80880375</v>
      </c>
      <c r="G226" s="912">
        <v>3144101331</v>
      </c>
      <c r="H226" s="111" t="s">
        <v>2920</v>
      </c>
      <c r="I226" s="111"/>
      <c r="J226" s="111" t="s">
        <v>2395</v>
      </c>
    </row>
    <row r="227" spans="3:10" x14ac:dyDescent="0.25">
      <c r="C227" s="617" t="s">
        <v>8622</v>
      </c>
      <c r="D227" s="616" t="s">
        <v>4894</v>
      </c>
      <c r="E227" s="616" t="s">
        <v>8623</v>
      </c>
      <c r="F227" s="616">
        <v>1086358220</v>
      </c>
      <c r="G227" s="1032">
        <v>3004213172</v>
      </c>
      <c r="H227" s="616" t="s">
        <v>8624</v>
      </c>
      <c r="I227" s="616"/>
      <c r="J227" s="616" t="s">
        <v>2625</v>
      </c>
    </row>
    <row r="228" spans="3:10" x14ac:dyDescent="0.25">
      <c r="C228" s="111" t="s">
        <v>1583</v>
      </c>
      <c r="D228" s="111" t="s">
        <v>465</v>
      </c>
      <c r="E228" s="111" t="s">
        <v>465</v>
      </c>
      <c r="F228" s="111">
        <v>1037972326</v>
      </c>
      <c r="G228" s="912">
        <v>3216570717</v>
      </c>
      <c r="H228" s="111" t="s">
        <v>1584</v>
      </c>
      <c r="I228" s="111"/>
      <c r="J228" s="111" t="s">
        <v>214</v>
      </c>
    </row>
    <row r="229" spans="3:10" x14ac:dyDescent="0.25">
      <c r="C229" s="111" t="s">
        <v>4020</v>
      </c>
      <c r="D229" s="111" t="s">
        <v>1600</v>
      </c>
      <c r="E229" s="111" t="s">
        <v>508</v>
      </c>
      <c r="F229" s="111">
        <v>1001443724</v>
      </c>
      <c r="G229" s="912">
        <v>3133368594</v>
      </c>
      <c r="H229" s="111" t="s">
        <v>4021</v>
      </c>
      <c r="I229" s="111"/>
      <c r="J229" s="111" t="s">
        <v>4022</v>
      </c>
    </row>
    <row r="230" spans="3:10" x14ac:dyDescent="0.25">
      <c r="C230" s="111" t="s">
        <v>3096</v>
      </c>
      <c r="D230" s="111" t="s">
        <v>3097</v>
      </c>
      <c r="E230" s="111" t="s">
        <v>208</v>
      </c>
      <c r="F230" s="111">
        <v>1036964780</v>
      </c>
      <c r="G230" s="912">
        <v>3142263272</v>
      </c>
      <c r="H230" s="111" t="s">
        <v>3098</v>
      </c>
      <c r="I230" s="111"/>
      <c r="J230" s="111" t="s">
        <v>571</v>
      </c>
    </row>
    <row r="231" spans="3:10" x14ac:dyDescent="0.25">
      <c r="C231" s="111" t="s">
        <v>2060</v>
      </c>
      <c r="D231" s="111" t="s">
        <v>2061</v>
      </c>
      <c r="E231" s="111" t="s">
        <v>2062</v>
      </c>
      <c r="F231" s="111">
        <v>80178225</v>
      </c>
      <c r="G231" s="912"/>
      <c r="H231" s="111"/>
      <c r="I231" s="111"/>
      <c r="J231" s="111"/>
    </row>
    <row r="232" spans="3:10" x14ac:dyDescent="0.25">
      <c r="C232" s="111" t="s">
        <v>4720</v>
      </c>
      <c r="D232" s="111" t="s">
        <v>553</v>
      </c>
      <c r="E232" s="111" t="s">
        <v>465</v>
      </c>
      <c r="F232" s="111">
        <v>1093740160</v>
      </c>
      <c r="G232" s="912">
        <v>3026330241</v>
      </c>
      <c r="H232" s="111" t="s">
        <v>4721</v>
      </c>
      <c r="I232" s="111"/>
      <c r="J232" s="111" t="s">
        <v>1554</v>
      </c>
    </row>
    <row r="233" spans="3:10" x14ac:dyDescent="0.25">
      <c r="C233" s="111" t="s">
        <v>5585</v>
      </c>
      <c r="D233" s="111" t="s">
        <v>212</v>
      </c>
      <c r="E233" s="111" t="s">
        <v>2768</v>
      </c>
      <c r="F233" s="111">
        <v>80844083</v>
      </c>
      <c r="G233" s="912">
        <v>3108213233</v>
      </c>
      <c r="H233" s="111" t="s">
        <v>5431</v>
      </c>
      <c r="I233" s="111"/>
      <c r="J233" s="111" t="s">
        <v>2413</v>
      </c>
    </row>
    <row r="234" spans="3:10" x14ac:dyDescent="0.25">
      <c r="C234" s="111" t="s">
        <v>1850</v>
      </c>
      <c r="D234" s="111" t="s">
        <v>1851</v>
      </c>
      <c r="E234" s="111" t="s">
        <v>1852</v>
      </c>
      <c r="F234" s="111">
        <v>1000453240</v>
      </c>
      <c r="G234" s="912"/>
      <c r="H234" s="111"/>
      <c r="I234" s="111"/>
      <c r="J234" s="111"/>
    </row>
    <row r="235" spans="3:10" x14ac:dyDescent="0.25">
      <c r="C235" s="111" t="s">
        <v>3000</v>
      </c>
      <c r="D235" s="111" t="s">
        <v>3002</v>
      </c>
      <c r="E235" s="111" t="s">
        <v>3001</v>
      </c>
      <c r="F235" s="111">
        <v>1040323231</v>
      </c>
      <c r="G235" s="912">
        <v>3214947311</v>
      </c>
      <c r="H235" s="111" t="s">
        <v>3003</v>
      </c>
      <c r="I235" s="111"/>
      <c r="J235" s="111" t="s">
        <v>424</v>
      </c>
    </row>
    <row r="236" spans="3:10" x14ac:dyDescent="0.25">
      <c r="C236" s="111" t="s">
        <v>294</v>
      </c>
      <c r="D236" s="111" t="s">
        <v>229</v>
      </c>
      <c r="E236" s="111" t="s">
        <v>295</v>
      </c>
      <c r="F236" s="123">
        <v>8393762</v>
      </c>
      <c r="G236" s="1035"/>
      <c r="H236" s="112" t="s">
        <v>414</v>
      </c>
      <c r="I236" s="112"/>
      <c r="J236" s="112" t="s">
        <v>414</v>
      </c>
    </row>
    <row r="237" spans="3:10" x14ac:dyDescent="0.25">
      <c r="C237" s="111" t="s">
        <v>2094</v>
      </c>
      <c r="D237" s="111" t="s">
        <v>2092</v>
      </c>
      <c r="E237" s="111" t="s">
        <v>2093</v>
      </c>
      <c r="F237" s="111">
        <v>1077875345</v>
      </c>
      <c r="G237" s="912"/>
      <c r="H237" s="111"/>
      <c r="I237" s="111"/>
      <c r="J237" s="111"/>
    </row>
    <row r="238" spans="3:10" x14ac:dyDescent="0.25">
      <c r="C238" s="617" t="s">
        <v>2646</v>
      </c>
      <c r="D238" s="616" t="s">
        <v>2062</v>
      </c>
      <c r="E238" s="616" t="s">
        <v>2530</v>
      </c>
      <c r="F238" s="616">
        <v>19493536</v>
      </c>
      <c r="G238" s="1032">
        <v>3208660756</v>
      </c>
      <c r="H238" s="616" t="s">
        <v>8801</v>
      </c>
      <c r="I238" s="616"/>
      <c r="J238" s="616" t="s">
        <v>513</v>
      </c>
    </row>
    <row r="239" spans="3:10" x14ac:dyDescent="0.25">
      <c r="C239" s="111" t="s">
        <v>2646</v>
      </c>
      <c r="D239" s="111" t="s">
        <v>2647</v>
      </c>
      <c r="E239" s="111" t="s">
        <v>347</v>
      </c>
      <c r="F239" s="111">
        <v>15372278</v>
      </c>
      <c r="G239" s="912"/>
      <c r="H239" s="111" t="s">
        <v>2648</v>
      </c>
      <c r="I239" s="111"/>
      <c r="J239" s="111"/>
    </row>
    <row r="240" spans="3:10" ht="16.5" customHeight="1" x14ac:dyDescent="0.25">
      <c r="C240" s="111" t="s">
        <v>297</v>
      </c>
      <c r="D240" s="111" t="s">
        <v>298</v>
      </c>
      <c r="E240" s="111" t="s">
        <v>299</v>
      </c>
      <c r="F240" s="123">
        <v>12748914</v>
      </c>
      <c r="G240" s="1035">
        <v>3218881794</v>
      </c>
      <c r="H240" s="112" t="s">
        <v>415</v>
      </c>
      <c r="I240" s="112"/>
      <c r="J240" s="112" t="s">
        <v>250</v>
      </c>
    </row>
    <row r="241" spans="3:10" x14ac:dyDescent="0.25">
      <c r="C241" s="111" t="s">
        <v>3930</v>
      </c>
      <c r="D241" s="111" t="s">
        <v>3931</v>
      </c>
      <c r="E241" s="111" t="s">
        <v>2745</v>
      </c>
      <c r="F241" s="111">
        <v>17032183</v>
      </c>
      <c r="G241" s="912">
        <v>3134302019</v>
      </c>
      <c r="H241" s="111" t="s">
        <v>3932</v>
      </c>
      <c r="I241" s="111"/>
      <c r="J241" s="111" t="s">
        <v>2341</v>
      </c>
    </row>
    <row r="242" spans="3:10" x14ac:dyDescent="0.25">
      <c r="C242" s="112" t="s">
        <v>398</v>
      </c>
      <c r="D242" s="111" t="s">
        <v>324</v>
      </c>
      <c r="E242" s="111" t="s">
        <v>406</v>
      </c>
      <c r="F242" s="123">
        <v>102554215454</v>
      </c>
      <c r="G242" s="1035">
        <v>3157851221</v>
      </c>
      <c r="H242" s="112" t="s">
        <v>416</v>
      </c>
      <c r="I242" s="112"/>
      <c r="J242" s="112" t="s">
        <v>424</v>
      </c>
    </row>
    <row r="243" spans="3:10" x14ac:dyDescent="0.25">
      <c r="C243" s="617" t="s">
        <v>8504</v>
      </c>
      <c r="D243" s="616" t="s">
        <v>8505</v>
      </c>
      <c r="E243" s="616" t="s">
        <v>4074</v>
      </c>
      <c r="F243" s="616">
        <v>1043669315</v>
      </c>
      <c r="G243" s="1032">
        <v>3106965063</v>
      </c>
      <c r="H243" s="616" t="s">
        <v>8506</v>
      </c>
      <c r="I243" s="616"/>
      <c r="J243" s="616" t="s">
        <v>5698</v>
      </c>
    </row>
    <row r="244" spans="3:10" x14ac:dyDescent="0.25">
      <c r="C244" s="617" t="s">
        <v>9062</v>
      </c>
      <c r="D244" s="616" t="s">
        <v>4838</v>
      </c>
      <c r="E244" s="616" t="s">
        <v>1908</v>
      </c>
      <c r="F244" s="616">
        <v>8264936</v>
      </c>
      <c r="G244" s="1032">
        <v>3136219290</v>
      </c>
      <c r="H244" s="616" t="s">
        <v>9063</v>
      </c>
      <c r="I244" s="616"/>
      <c r="J244" s="616" t="s">
        <v>214</v>
      </c>
    </row>
    <row r="245" spans="3:10" x14ac:dyDescent="0.25">
      <c r="C245" s="111" t="s">
        <v>3004</v>
      </c>
      <c r="D245" s="111" t="s">
        <v>458</v>
      </c>
      <c r="E245" s="111" t="s">
        <v>1763</v>
      </c>
      <c r="F245" s="111">
        <v>70036639</v>
      </c>
      <c r="G245" s="912">
        <v>3146275822</v>
      </c>
      <c r="H245" s="111" t="s">
        <v>3005</v>
      </c>
      <c r="I245" s="111"/>
      <c r="J245" s="111" t="s">
        <v>427</v>
      </c>
    </row>
    <row r="246" spans="3:10" x14ac:dyDescent="0.25">
      <c r="C246" s="617" t="s">
        <v>8063</v>
      </c>
      <c r="D246" s="616" t="s">
        <v>8064</v>
      </c>
      <c r="E246" s="616" t="s">
        <v>8065</v>
      </c>
      <c r="F246" s="616">
        <v>1122646799</v>
      </c>
      <c r="G246" s="1032"/>
      <c r="H246" s="616"/>
      <c r="I246" s="616"/>
      <c r="J246" s="616"/>
    </row>
    <row r="247" spans="3:10" x14ac:dyDescent="0.25">
      <c r="C247" s="111" t="s">
        <v>5178</v>
      </c>
      <c r="D247" s="111" t="s">
        <v>396</v>
      </c>
      <c r="E247" s="111" t="s">
        <v>5179</v>
      </c>
      <c r="F247" s="111">
        <v>70826435</v>
      </c>
      <c r="G247" s="912"/>
      <c r="H247" s="111"/>
      <c r="I247" s="111"/>
      <c r="J247" s="111"/>
    </row>
    <row r="248" spans="3:10" x14ac:dyDescent="0.25">
      <c r="C248" s="111" t="s">
        <v>1947</v>
      </c>
      <c r="D248" s="111" t="s">
        <v>1948</v>
      </c>
      <c r="E248" s="111" t="s">
        <v>1949</v>
      </c>
      <c r="F248" s="111">
        <v>1000760736</v>
      </c>
      <c r="G248" s="912">
        <v>3218375646</v>
      </c>
      <c r="H248" s="111" t="s">
        <v>2032</v>
      </c>
      <c r="I248" s="111"/>
      <c r="J248" s="111" t="s">
        <v>214</v>
      </c>
    </row>
    <row r="249" spans="3:10" x14ac:dyDescent="0.25">
      <c r="C249" s="111" t="s">
        <v>1947</v>
      </c>
      <c r="D249" s="111" t="s">
        <v>1948</v>
      </c>
      <c r="E249" s="111" t="s">
        <v>1949</v>
      </c>
      <c r="F249" s="111">
        <v>1000760736</v>
      </c>
      <c r="G249" s="912">
        <v>3218375646</v>
      </c>
      <c r="H249" s="111" t="s">
        <v>1950</v>
      </c>
      <c r="I249" s="111"/>
      <c r="J249" s="111" t="s">
        <v>214</v>
      </c>
    </row>
    <row r="250" spans="3:10" x14ac:dyDescent="0.25">
      <c r="C250" s="111" t="s">
        <v>1947</v>
      </c>
      <c r="D250" s="111" t="s">
        <v>3158</v>
      </c>
      <c r="E250" s="111" t="s">
        <v>3158</v>
      </c>
      <c r="F250" s="111">
        <v>1037263445</v>
      </c>
      <c r="G250" s="912">
        <v>3106637476</v>
      </c>
      <c r="H250" s="111" t="s">
        <v>3159</v>
      </c>
      <c r="I250" s="111"/>
      <c r="J250" s="111" t="s">
        <v>3159</v>
      </c>
    </row>
    <row r="251" spans="3:10" x14ac:dyDescent="0.25">
      <c r="C251" s="617" t="s">
        <v>8332</v>
      </c>
      <c r="D251" s="616" t="s">
        <v>8333</v>
      </c>
      <c r="E251" s="616" t="s">
        <v>8334</v>
      </c>
      <c r="F251" s="616">
        <v>1090524605</v>
      </c>
      <c r="G251" s="1032">
        <v>3125759361</v>
      </c>
      <c r="H251" s="616" t="s">
        <v>8335</v>
      </c>
      <c r="I251" s="616"/>
      <c r="J251" s="616" t="s">
        <v>2392</v>
      </c>
    </row>
    <row r="252" spans="3:10" x14ac:dyDescent="0.25">
      <c r="C252" s="111" t="s">
        <v>4194</v>
      </c>
      <c r="D252" s="111" t="s">
        <v>4195</v>
      </c>
      <c r="E252" s="111" t="s">
        <v>4196</v>
      </c>
      <c r="F252" s="111">
        <v>80093409</v>
      </c>
      <c r="G252" s="912">
        <v>3108036703</v>
      </c>
      <c r="H252" s="111" t="s">
        <v>4197</v>
      </c>
      <c r="I252" s="111"/>
      <c r="J252" s="111" t="s">
        <v>513</v>
      </c>
    </row>
    <row r="253" spans="3:10" x14ac:dyDescent="0.25">
      <c r="C253" s="111" t="s">
        <v>5777</v>
      </c>
      <c r="D253" s="111" t="s">
        <v>5778</v>
      </c>
      <c r="E253" s="111" t="s">
        <v>5779</v>
      </c>
      <c r="F253" s="111">
        <v>1143870795</v>
      </c>
      <c r="G253" s="912">
        <v>3103303844</v>
      </c>
      <c r="H253" s="111" t="s">
        <v>5780</v>
      </c>
      <c r="I253" s="111"/>
      <c r="J253" s="111" t="s">
        <v>2117</v>
      </c>
    </row>
    <row r="254" spans="3:10" x14ac:dyDescent="0.25">
      <c r="C254" s="111" t="s">
        <v>2273</v>
      </c>
      <c r="D254" s="111" t="s">
        <v>299</v>
      </c>
      <c r="E254" s="111" t="s">
        <v>2274</v>
      </c>
      <c r="F254" s="111">
        <v>17410448</v>
      </c>
      <c r="G254" s="912">
        <v>3124671637</v>
      </c>
      <c r="H254" s="111" t="s">
        <v>2275</v>
      </c>
      <c r="I254" s="111"/>
      <c r="J254" s="111" t="s">
        <v>2276</v>
      </c>
    </row>
    <row r="255" spans="3:10" x14ac:dyDescent="0.25">
      <c r="C255" s="111" t="s">
        <v>2333</v>
      </c>
      <c r="D255" s="111" t="s">
        <v>508</v>
      </c>
      <c r="E255" s="111" t="s">
        <v>1908</v>
      </c>
      <c r="F255" s="111">
        <v>70730259</v>
      </c>
      <c r="G255" s="912">
        <v>3002312285</v>
      </c>
      <c r="H255" s="111" t="s">
        <v>2334</v>
      </c>
      <c r="I255" s="111"/>
      <c r="J255" s="111" t="s">
        <v>214</v>
      </c>
    </row>
    <row r="256" spans="3:10" x14ac:dyDescent="0.25">
      <c r="C256" s="111" t="s">
        <v>1840</v>
      </c>
      <c r="D256" s="111" t="s">
        <v>1841</v>
      </c>
      <c r="E256" s="111" t="s">
        <v>1842</v>
      </c>
      <c r="F256" s="111">
        <v>8188270</v>
      </c>
      <c r="G256" s="912" t="s">
        <v>1843</v>
      </c>
      <c r="H256" s="111" t="s">
        <v>2334</v>
      </c>
      <c r="I256" s="111"/>
      <c r="J256" s="111" t="s">
        <v>214</v>
      </c>
    </row>
    <row r="257" spans="3:10" x14ac:dyDescent="0.25">
      <c r="C257" s="111" t="s">
        <v>3751</v>
      </c>
      <c r="D257" s="111" t="s">
        <v>3752</v>
      </c>
      <c r="E257" s="111" t="s">
        <v>248</v>
      </c>
      <c r="F257" s="111">
        <v>1067953694</v>
      </c>
      <c r="G257" s="912" t="s">
        <v>3750</v>
      </c>
      <c r="H257" s="111" t="s">
        <v>3753</v>
      </c>
      <c r="I257" s="111"/>
      <c r="J257" s="111" t="s">
        <v>577</v>
      </c>
    </row>
    <row r="258" spans="3:10" x14ac:dyDescent="0.25">
      <c r="C258" s="111" t="s">
        <v>3294</v>
      </c>
      <c r="D258" s="111" t="s">
        <v>2773</v>
      </c>
      <c r="E258" s="111" t="s">
        <v>3295</v>
      </c>
      <c r="F258" s="111">
        <v>1125780067</v>
      </c>
      <c r="G258" s="912" t="s">
        <v>3296</v>
      </c>
      <c r="H258" s="111"/>
      <c r="I258" s="111"/>
      <c r="J258" s="111"/>
    </row>
    <row r="259" spans="3:10" x14ac:dyDescent="0.25">
      <c r="C259" s="526" t="s">
        <v>3294</v>
      </c>
      <c r="D259" s="526" t="s">
        <v>7278</v>
      </c>
      <c r="E259" s="526" t="s">
        <v>277</v>
      </c>
      <c r="F259" s="526">
        <v>1019122638</v>
      </c>
      <c r="G259" s="1034">
        <v>3194823914</v>
      </c>
      <c r="H259" s="528" t="s">
        <v>7283</v>
      </c>
      <c r="I259" s="528"/>
      <c r="J259" s="528" t="s">
        <v>513</v>
      </c>
    </row>
    <row r="260" spans="3:10" x14ac:dyDescent="0.25">
      <c r="C260" s="617" t="s">
        <v>7440</v>
      </c>
      <c r="D260" s="616" t="s">
        <v>2584</v>
      </c>
      <c r="E260" s="616" t="s">
        <v>2697</v>
      </c>
      <c r="F260" s="616">
        <v>1038359654</v>
      </c>
      <c r="G260" s="1032">
        <v>3107190453</v>
      </c>
      <c r="H260" s="616" t="s">
        <v>7452</v>
      </c>
      <c r="I260" s="616"/>
      <c r="J260" s="616" t="s">
        <v>7453</v>
      </c>
    </row>
    <row r="261" spans="3:10" x14ac:dyDescent="0.25">
      <c r="C261" s="111" t="s">
        <v>2933</v>
      </c>
      <c r="D261" s="111" t="s">
        <v>5240</v>
      </c>
      <c r="E261" s="111" t="s">
        <v>1541</v>
      </c>
      <c r="F261" s="111">
        <v>79512318</v>
      </c>
      <c r="G261" s="912">
        <v>3105830026</v>
      </c>
      <c r="H261" s="111" t="s">
        <v>5241</v>
      </c>
      <c r="I261" s="111"/>
      <c r="J261" s="111" t="s">
        <v>513</v>
      </c>
    </row>
    <row r="262" spans="3:10" x14ac:dyDescent="0.25">
      <c r="C262" s="111" t="s">
        <v>2933</v>
      </c>
      <c r="D262" s="111" t="s">
        <v>2934</v>
      </c>
      <c r="E262" s="111" t="s">
        <v>2935</v>
      </c>
      <c r="F262" s="111">
        <v>1120505000</v>
      </c>
      <c r="G262" s="912">
        <v>3208187533</v>
      </c>
      <c r="H262" s="111" t="s">
        <v>2936</v>
      </c>
      <c r="I262" s="111"/>
      <c r="J262" s="111" t="s">
        <v>2937</v>
      </c>
    </row>
    <row r="263" spans="3:10" x14ac:dyDescent="0.25">
      <c r="C263" s="617" t="s">
        <v>2933</v>
      </c>
      <c r="D263" s="616" t="s">
        <v>3163</v>
      </c>
      <c r="E263" s="616" t="s">
        <v>7681</v>
      </c>
      <c r="F263" s="616">
        <v>3188186</v>
      </c>
      <c r="G263" s="1032">
        <v>3184157351</v>
      </c>
      <c r="H263" s="616" t="s">
        <v>7682</v>
      </c>
      <c r="I263" s="616"/>
      <c r="J263" s="616" t="s">
        <v>2276</v>
      </c>
    </row>
    <row r="264" spans="3:10" ht="18" customHeight="1" x14ac:dyDescent="0.25">
      <c r="C264" s="526" t="s">
        <v>399</v>
      </c>
      <c r="D264" s="526" t="s">
        <v>4536</v>
      </c>
      <c r="E264" s="526" t="s">
        <v>542</v>
      </c>
      <c r="F264" s="526">
        <v>13270499</v>
      </c>
      <c r="G264" s="1034">
        <v>3156461469</v>
      </c>
      <c r="H264" s="527" t="s">
        <v>6713</v>
      </c>
      <c r="I264" s="527"/>
      <c r="J264" s="528" t="s">
        <v>1554</v>
      </c>
    </row>
    <row r="265" spans="3:10" x14ac:dyDescent="0.25">
      <c r="C265" s="112" t="s">
        <v>399</v>
      </c>
      <c r="D265" s="111" t="s">
        <v>402</v>
      </c>
      <c r="E265" s="111" t="s">
        <v>407</v>
      </c>
      <c r="F265" s="123">
        <v>1024545121</v>
      </c>
      <c r="G265" s="1035">
        <v>3125452154</v>
      </c>
      <c r="H265" s="112" t="s">
        <v>417</v>
      </c>
      <c r="I265" s="112"/>
      <c r="J265" s="112" t="s">
        <v>214</v>
      </c>
    </row>
    <row r="266" spans="3:10" x14ac:dyDescent="0.25">
      <c r="C266" s="111" t="s">
        <v>2214</v>
      </c>
      <c r="D266" s="111" t="s">
        <v>2215</v>
      </c>
      <c r="E266" s="111" t="s">
        <v>478</v>
      </c>
      <c r="F266" s="111">
        <v>1128423751</v>
      </c>
      <c r="G266" s="912">
        <v>3005289406</v>
      </c>
      <c r="H266" s="111" t="s">
        <v>2219</v>
      </c>
      <c r="I266" s="111"/>
      <c r="J266" s="111" t="s">
        <v>571</v>
      </c>
    </row>
    <row r="267" spans="3:10" x14ac:dyDescent="0.25">
      <c r="C267" s="111" t="s">
        <v>4744</v>
      </c>
      <c r="D267" s="111" t="s">
        <v>4745</v>
      </c>
      <c r="E267" s="111" t="s">
        <v>1997</v>
      </c>
      <c r="F267" s="111">
        <v>1000193372</v>
      </c>
      <c r="G267" s="912">
        <v>3023754242</v>
      </c>
      <c r="H267" s="111" t="s">
        <v>4746</v>
      </c>
      <c r="I267" s="111"/>
      <c r="J267" s="111" t="s">
        <v>214</v>
      </c>
    </row>
    <row r="268" spans="3:10" x14ac:dyDescent="0.25">
      <c r="C268" s="617" t="s">
        <v>8518</v>
      </c>
      <c r="D268" s="616" t="s">
        <v>5163</v>
      </c>
      <c r="E268" s="616" t="s">
        <v>1586</v>
      </c>
      <c r="F268" s="616">
        <v>1010111103</v>
      </c>
      <c r="G268" s="1032">
        <v>3205878787</v>
      </c>
      <c r="H268" s="616" t="s">
        <v>218</v>
      </c>
      <c r="I268" s="616"/>
      <c r="J268" s="616" t="s">
        <v>214</v>
      </c>
    </row>
    <row r="269" spans="3:10" x14ac:dyDescent="0.25">
      <c r="C269" s="617" t="s">
        <v>8518</v>
      </c>
      <c r="D269" s="616" t="s">
        <v>8519</v>
      </c>
      <c r="E269" s="616" t="s">
        <v>8520</v>
      </c>
      <c r="F269" s="616">
        <v>1017175865</v>
      </c>
      <c r="G269" s="1032">
        <v>3022916939</v>
      </c>
      <c r="H269" s="616" t="s">
        <v>8517</v>
      </c>
      <c r="I269" s="616"/>
      <c r="J269" s="616" t="s">
        <v>214</v>
      </c>
    </row>
    <row r="270" spans="3:10" x14ac:dyDescent="0.25">
      <c r="C270" s="111" t="s">
        <v>511</v>
      </c>
      <c r="D270" s="111" t="s">
        <v>458</v>
      </c>
      <c r="E270" s="111" t="s">
        <v>298</v>
      </c>
      <c r="F270" s="111">
        <v>1245487454</v>
      </c>
      <c r="G270" s="912">
        <v>321548721</v>
      </c>
      <c r="H270" s="111" t="s">
        <v>512</v>
      </c>
      <c r="I270" s="111"/>
      <c r="J270" s="111" t="s">
        <v>513</v>
      </c>
    </row>
    <row r="271" spans="3:10" x14ac:dyDescent="0.25">
      <c r="C271" s="111" t="s">
        <v>4670</v>
      </c>
      <c r="D271" s="111" t="s">
        <v>4671</v>
      </c>
      <c r="E271" s="111" t="s">
        <v>4672</v>
      </c>
      <c r="F271" s="111">
        <v>98772871</v>
      </c>
      <c r="G271" s="912">
        <v>3023739150</v>
      </c>
      <c r="H271" s="111" t="s">
        <v>4669</v>
      </c>
      <c r="I271" s="111"/>
      <c r="J271" s="111" t="s">
        <v>424</v>
      </c>
    </row>
    <row r="272" spans="3:10" x14ac:dyDescent="0.25">
      <c r="C272" s="617" t="s">
        <v>8908</v>
      </c>
      <c r="D272" s="616" t="s">
        <v>8909</v>
      </c>
      <c r="E272" s="616" t="s">
        <v>8910</v>
      </c>
      <c r="F272" s="616">
        <v>71790262</v>
      </c>
      <c r="G272" s="1032">
        <v>3146453280</v>
      </c>
      <c r="H272" s="616" t="s">
        <v>8907</v>
      </c>
      <c r="I272" s="616"/>
      <c r="J272" s="616" t="s">
        <v>214</v>
      </c>
    </row>
    <row r="273" spans="3:10" x14ac:dyDescent="0.25">
      <c r="C273" s="617" t="s">
        <v>9014</v>
      </c>
      <c r="D273" s="616" t="s">
        <v>8519</v>
      </c>
      <c r="E273" s="616" t="s">
        <v>2768</v>
      </c>
      <c r="F273" s="616">
        <v>71731403</v>
      </c>
      <c r="G273" s="1032" t="s">
        <v>9016</v>
      </c>
      <c r="H273" s="616" t="s">
        <v>9015</v>
      </c>
      <c r="I273" s="616"/>
      <c r="J273" s="616" t="s">
        <v>214</v>
      </c>
    </row>
    <row r="274" spans="3:10" x14ac:dyDescent="0.25">
      <c r="C274" s="111" t="s">
        <v>6325</v>
      </c>
      <c r="D274" s="111" t="s">
        <v>6326</v>
      </c>
      <c r="E274" s="111" t="s">
        <v>2252</v>
      </c>
      <c r="F274" s="111">
        <v>1001061249</v>
      </c>
      <c r="G274" s="912" t="s">
        <v>6327</v>
      </c>
      <c r="H274" s="111" t="s">
        <v>6328</v>
      </c>
      <c r="I274" s="111"/>
      <c r="J274" s="111" t="s">
        <v>214</v>
      </c>
    </row>
    <row r="275" spans="3:10" x14ac:dyDescent="0.25">
      <c r="C275" s="526" t="s">
        <v>6325</v>
      </c>
      <c r="D275" s="526" t="s">
        <v>6102</v>
      </c>
      <c r="E275" s="526" t="s">
        <v>6730</v>
      </c>
      <c r="F275" s="526">
        <v>1007239320</v>
      </c>
      <c r="G275" s="1034">
        <v>3234357921</v>
      </c>
      <c r="H275" s="527" t="s">
        <v>6731</v>
      </c>
      <c r="I275" s="527"/>
      <c r="J275" s="528" t="s">
        <v>238</v>
      </c>
    </row>
    <row r="276" spans="3:10" ht="30" x14ac:dyDescent="0.25">
      <c r="C276" s="526" t="s">
        <v>1836</v>
      </c>
      <c r="D276" s="526" t="s">
        <v>6640</v>
      </c>
      <c r="E276" s="526" t="s">
        <v>553</v>
      </c>
      <c r="F276" s="526">
        <v>1057580446</v>
      </c>
      <c r="G276" s="1034">
        <v>3183623525</v>
      </c>
      <c r="H276" s="527" t="s">
        <v>6641</v>
      </c>
      <c r="I276" s="527"/>
      <c r="J276" s="528" t="s">
        <v>2276</v>
      </c>
    </row>
    <row r="277" spans="3:10" x14ac:dyDescent="0.25">
      <c r="C277" s="111" t="s">
        <v>1836</v>
      </c>
      <c r="D277" s="111" t="s">
        <v>1837</v>
      </c>
      <c r="E277" s="111" t="s">
        <v>1838</v>
      </c>
      <c r="F277" s="111">
        <v>1017254341</v>
      </c>
      <c r="G277" s="912">
        <v>3045914461</v>
      </c>
      <c r="H277" s="111" t="s">
        <v>1839</v>
      </c>
      <c r="I277" s="111"/>
      <c r="J277" s="111" t="s">
        <v>214</v>
      </c>
    </row>
    <row r="278" spans="3:10" x14ac:dyDescent="0.25">
      <c r="C278" s="111" t="s">
        <v>503</v>
      </c>
      <c r="D278" s="111" t="s">
        <v>498</v>
      </c>
      <c r="E278" s="111" t="s">
        <v>504</v>
      </c>
      <c r="F278" s="111">
        <v>54545477878</v>
      </c>
      <c r="G278" s="912">
        <v>2545412454</v>
      </c>
      <c r="H278" s="111" t="s">
        <v>505</v>
      </c>
      <c r="I278" s="111"/>
      <c r="J278" s="111" t="s">
        <v>506</v>
      </c>
    </row>
    <row r="279" spans="3:10" x14ac:dyDescent="0.25">
      <c r="C279" s="111" t="s">
        <v>464</v>
      </c>
      <c r="D279" s="111" t="s">
        <v>466</v>
      </c>
      <c r="E279" s="111" t="s">
        <v>465</v>
      </c>
      <c r="F279" s="112">
        <v>71229929</v>
      </c>
      <c r="G279" s="912"/>
      <c r="H279" s="112"/>
      <c r="I279" s="112"/>
      <c r="J279" s="112"/>
    </row>
    <row r="280" spans="3:10" x14ac:dyDescent="0.25">
      <c r="C280" s="111" t="s">
        <v>2022</v>
      </c>
      <c r="D280" s="111" t="s">
        <v>498</v>
      </c>
      <c r="E280" s="111" t="s">
        <v>2023</v>
      </c>
      <c r="F280" s="111">
        <v>1041325640</v>
      </c>
      <c r="G280" s="912" t="s">
        <v>2025</v>
      </c>
      <c r="H280" s="111" t="s">
        <v>2024</v>
      </c>
      <c r="I280" s="111"/>
      <c r="J280" s="111" t="s">
        <v>214</v>
      </c>
    </row>
    <row r="281" spans="3:10" ht="30" x14ac:dyDescent="0.25">
      <c r="C281" s="526" t="s">
        <v>6920</v>
      </c>
      <c r="D281" s="526" t="s">
        <v>508</v>
      </c>
      <c r="E281" s="526" t="s">
        <v>3265</v>
      </c>
      <c r="F281" s="526">
        <v>1036223968</v>
      </c>
      <c r="G281" s="1034">
        <v>3212896582</v>
      </c>
      <c r="H281" s="527" t="s">
        <v>6921</v>
      </c>
      <c r="I281" s="527"/>
      <c r="J281" s="528" t="s">
        <v>6922</v>
      </c>
    </row>
    <row r="282" spans="3:10" x14ac:dyDescent="0.25">
      <c r="C282" s="111" t="s">
        <v>266</v>
      </c>
      <c r="D282" s="111" t="s">
        <v>267</v>
      </c>
      <c r="E282" s="111" t="s">
        <v>268</v>
      </c>
      <c r="F282" s="123">
        <v>98476918</v>
      </c>
      <c r="G282" s="1035">
        <v>3147167203</v>
      </c>
      <c r="H282" s="112" t="s">
        <v>418</v>
      </c>
      <c r="I282" s="112"/>
      <c r="J282" s="112" t="s">
        <v>238</v>
      </c>
    </row>
    <row r="283" spans="3:10" x14ac:dyDescent="0.25">
      <c r="C283" s="111" t="s">
        <v>3378</v>
      </c>
      <c r="D283" s="111" t="s">
        <v>3379</v>
      </c>
      <c r="E283" s="111" t="s">
        <v>325</v>
      </c>
      <c r="F283" s="111">
        <v>1005035639</v>
      </c>
      <c r="G283" s="912">
        <v>3114151369</v>
      </c>
      <c r="H283" s="111" t="s">
        <v>3380</v>
      </c>
      <c r="I283" s="111"/>
      <c r="J283" s="111" t="s">
        <v>1554</v>
      </c>
    </row>
    <row r="284" spans="3:10" ht="30" x14ac:dyDescent="0.25">
      <c r="C284" s="526" t="s">
        <v>6971</v>
      </c>
      <c r="D284" s="526" t="s">
        <v>6972</v>
      </c>
      <c r="E284" s="526" t="s">
        <v>2221</v>
      </c>
      <c r="F284" s="526">
        <v>1085338669</v>
      </c>
      <c r="G284" s="1034">
        <v>3170731151</v>
      </c>
      <c r="H284" s="527" t="s">
        <v>6973</v>
      </c>
      <c r="I284" s="527"/>
      <c r="J284" s="528" t="s">
        <v>250</v>
      </c>
    </row>
    <row r="285" spans="3:10" x14ac:dyDescent="0.25">
      <c r="C285" s="111" t="s">
        <v>2026</v>
      </c>
      <c r="D285" s="111" t="s">
        <v>500</v>
      </c>
      <c r="E285" s="111" t="s">
        <v>217</v>
      </c>
      <c r="F285" s="111">
        <v>1125276791</v>
      </c>
      <c r="G285" s="912"/>
      <c r="H285" s="111"/>
      <c r="I285" s="111"/>
      <c r="J285" s="111"/>
    </row>
    <row r="286" spans="3:10" ht="30" x14ac:dyDescent="0.25">
      <c r="C286" s="526" t="s">
        <v>6612</v>
      </c>
      <c r="D286" s="526" t="s">
        <v>4973</v>
      </c>
      <c r="E286" s="526" t="s">
        <v>508</v>
      </c>
      <c r="F286" s="526">
        <v>1053664458</v>
      </c>
      <c r="G286" s="1034">
        <v>3205487877</v>
      </c>
      <c r="H286" s="527" t="s">
        <v>6613</v>
      </c>
      <c r="I286" s="527"/>
      <c r="J286" s="528" t="s">
        <v>214</v>
      </c>
    </row>
    <row r="287" spans="3:10" x14ac:dyDescent="0.25">
      <c r="C287" s="526" t="s">
        <v>6683</v>
      </c>
      <c r="D287" s="526" t="s">
        <v>3119</v>
      </c>
      <c r="E287" s="526" t="s">
        <v>2768</v>
      </c>
      <c r="F287" s="526">
        <v>1026150894</v>
      </c>
      <c r="G287" s="1034">
        <v>3145848665</v>
      </c>
      <c r="H287" s="527" t="s">
        <v>6684</v>
      </c>
      <c r="I287" s="527"/>
      <c r="J287" s="528" t="s">
        <v>238</v>
      </c>
    </row>
    <row r="288" spans="3:10" x14ac:dyDescent="0.25">
      <c r="C288" s="111" t="s">
        <v>4122</v>
      </c>
      <c r="D288" s="111" t="s">
        <v>465</v>
      </c>
      <c r="E288" s="111" t="s">
        <v>4123</v>
      </c>
      <c r="F288" s="111">
        <v>1045703410</v>
      </c>
      <c r="G288" s="912">
        <v>3108211318</v>
      </c>
      <c r="H288" s="111" t="s">
        <v>4124</v>
      </c>
      <c r="I288" s="111"/>
      <c r="J288" s="111" t="s">
        <v>214</v>
      </c>
    </row>
    <row r="289" spans="3:10" x14ac:dyDescent="0.25">
      <c r="C289" s="617" t="s">
        <v>8856</v>
      </c>
      <c r="D289" s="616" t="s">
        <v>475</v>
      </c>
      <c r="E289" s="616" t="s">
        <v>7249</v>
      </c>
      <c r="F289" s="616">
        <v>1020474786</v>
      </c>
      <c r="G289" s="1032">
        <v>3147332718</v>
      </c>
      <c r="H289" s="616" t="s">
        <v>8857</v>
      </c>
      <c r="I289" s="616"/>
      <c r="J289" s="616" t="s">
        <v>214</v>
      </c>
    </row>
    <row r="290" spans="3:10" x14ac:dyDescent="0.25">
      <c r="C290" s="111" t="s">
        <v>3165</v>
      </c>
      <c r="D290" s="111" t="s">
        <v>3166</v>
      </c>
      <c r="E290" s="111" t="s">
        <v>2934</v>
      </c>
      <c r="F290" s="111">
        <v>1007787478</v>
      </c>
      <c r="G290" s="912">
        <v>3105553717</v>
      </c>
      <c r="H290" s="111" t="s">
        <v>3167</v>
      </c>
      <c r="I290" s="111"/>
      <c r="J290" s="111" t="s">
        <v>3168</v>
      </c>
    </row>
    <row r="291" spans="3:10" x14ac:dyDescent="0.25">
      <c r="C291" s="111" t="s">
        <v>1694</v>
      </c>
      <c r="D291" s="111" t="s">
        <v>504</v>
      </c>
      <c r="E291" s="111" t="s">
        <v>1695</v>
      </c>
      <c r="F291" s="111">
        <v>55113862</v>
      </c>
      <c r="G291" s="912">
        <v>3214082924</v>
      </c>
      <c r="H291" s="111" t="s">
        <v>2724</v>
      </c>
      <c r="I291" s="111"/>
      <c r="J291" s="111" t="s">
        <v>214</v>
      </c>
    </row>
    <row r="292" spans="3:10" x14ac:dyDescent="0.25">
      <c r="C292" s="617" t="s">
        <v>8010</v>
      </c>
      <c r="D292" s="616" t="s">
        <v>8011</v>
      </c>
      <c r="E292" s="616" t="s">
        <v>8011</v>
      </c>
      <c r="F292" s="616">
        <v>1001409100</v>
      </c>
      <c r="G292" s="1032">
        <v>3008806074</v>
      </c>
      <c r="H292" s="616" t="s">
        <v>8012</v>
      </c>
      <c r="I292" s="616"/>
      <c r="J292" s="616" t="s">
        <v>8013</v>
      </c>
    </row>
    <row r="293" spans="3:10" x14ac:dyDescent="0.25">
      <c r="C293" s="111" t="s">
        <v>4131</v>
      </c>
      <c r="D293" s="111" t="s">
        <v>2768</v>
      </c>
      <c r="E293" s="111" t="s">
        <v>312</v>
      </c>
      <c r="F293" s="111">
        <v>1026149300</v>
      </c>
      <c r="G293" s="912">
        <v>3202818806</v>
      </c>
      <c r="H293" s="111" t="s">
        <v>4130</v>
      </c>
      <c r="I293" s="111"/>
      <c r="J293" s="111" t="s">
        <v>214</v>
      </c>
    </row>
    <row r="294" spans="3:10" x14ac:dyDescent="0.25">
      <c r="C294" s="111" t="s">
        <v>1951</v>
      </c>
      <c r="D294" s="111" t="s">
        <v>1952</v>
      </c>
      <c r="E294" s="111" t="s">
        <v>1953</v>
      </c>
      <c r="F294" s="111"/>
      <c r="G294" s="912"/>
      <c r="H294" s="111"/>
      <c r="I294" s="111"/>
      <c r="J294" s="111"/>
    </row>
    <row r="295" spans="3:10" x14ac:dyDescent="0.25">
      <c r="C295" s="617" t="s">
        <v>8617</v>
      </c>
      <c r="D295" s="616" t="s">
        <v>3260</v>
      </c>
      <c r="E295" s="616" t="s">
        <v>209</v>
      </c>
      <c r="F295" s="616">
        <v>1080690956</v>
      </c>
      <c r="G295" s="1032">
        <v>3133670780</v>
      </c>
      <c r="H295" s="616" t="s">
        <v>8618</v>
      </c>
      <c r="I295" s="616"/>
      <c r="J295" s="616" t="s">
        <v>250</v>
      </c>
    </row>
    <row r="296" spans="3:10" x14ac:dyDescent="0.25">
      <c r="C296" s="617" t="s">
        <v>8061</v>
      </c>
      <c r="D296" s="616" t="s">
        <v>8062</v>
      </c>
      <c r="E296" s="616" t="s">
        <v>3119</v>
      </c>
      <c r="F296" s="616">
        <v>1053005382</v>
      </c>
      <c r="G296" s="1032"/>
      <c r="H296" s="616"/>
      <c r="I296" s="616"/>
      <c r="J296" s="616"/>
    </row>
    <row r="297" spans="3:10" x14ac:dyDescent="0.25">
      <c r="C297" s="111" t="s">
        <v>246</v>
      </c>
      <c r="D297" s="111" t="s">
        <v>247</v>
      </c>
      <c r="E297" s="111" t="s">
        <v>248</v>
      </c>
      <c r="F297" s="123">
        <v>1061694927</v>
      </c>
      <c r="G297" s="1035">
        <v>3108326244</v>
      </c>
      <c r="H297" s="112" t="s">
        <v>249</v>
      </c>
      <c r="I297" s="112"/>
      <c r="J297" s="112" t="s">
        <v>250</v>
      </c>
    </row>
    <row r="298" spans="3:10" x14ac:dyDescent="0.25">
      <c r="C298" s="111" t="s">
        <v>4073</v>
      </c>
      <c r="D298" s="111" t="s">
        <v>4074</v>
      </c>
      <c r="E298" s="111" t="s">
        <v>312</v>
      </c>
      <c r="F298" s="111">
        <v>1017195459</v>
      </c>
      <c r="G298" s="912"/>
      <c r="H298" s="111"/>
      <c r="I298" s="111"/>
      <c r="J298" s="111"/>
    </row>
    <row r="299" spans="3:10" x14ac:dyDescent="0.25">
      <c r="C299" s="111" t="s">
        <v>4187</v>
      </c>
      <c r="D299" s="111" t="s">
        <v>4188</v>
      </c>
      <c r="E299" s="111" t="s">
        <v>2092</v>
      </c>
      <c r="F299" s="111">
        <v>1075293996</v>
      </c>
      <c r="G299" s="912">
        <v>3183834460</v>
      </c>
      <c r="H299" s="111" t="s">
        <v>4189</v>
      </c>
      <c r="I299" s="111"/>
      <c r="J299" s="111" t="s">
        <v>4190</v>
      </c>
    </row>
    <row r="300" spans="3:10" x14ac:dyDescent="0.25">
      <c r="C300" s="111" t="s">
        <v>5689</v>
      </c>
      <c r="D300" s="111" t="s">
        <v>1586</v>
      </c>
      <c r="E300" s="111" t="s">
        <v>4315</v>
      </c>
      <c r="F300" s="111">
        <v>1065657421</v>
      </c>
      <c r="G300" s="912">
        <v>3156862770</v>
      </c>
      <c r="H300" s="111" t="s">
        <v>5692</v>
      </c>
      <c r="I300" s="111"/>
      <c r="J300" s="111" t="s">
        <v>5693</v>
      </c>
    </row>
    <row r="301" spans="3:10" x14ac:dyDescent="0.25">
      <c r="C301" s="617" t="s">
        <v>8210</v>
      </c>
      <c r="D301" s="616" t="s">
        <v>8211</v>
      </c>
      <c r="E301" s="616" t="s">
        <v>405</v>
      </c>
      <c r="F301" s="616">
        <v>1052407792</v>
      </c>
      <c r="G301" s="1032">
        <v>3213221490</v>
      </c>
      <c r="H301" s="616" t="s">
        <v>8212</v>
      </c>
      <c r="I301" s="616"/>
      <c r="J301" s="616" t="s">
        <v>2341</v>
      </c>
    </row>
    <row r="302" spans="3:10" x14ac:dyDescent="0.25">
      <c r="C302" s="111" t="s">
        <v>1551</v>
      </c>
      <c r="D302" s="111" t="s">
        <v>553</v>
      </c>
      <c r="E302" s="111" t="s">
        <v>1552</v>
      </c>
      <c r="F302" s="111">
        <v>1090431949</v>
      </c>
      <c r="G302" s="912">
        <v>3138007312</v>
      </c>
      <c r="H302" s="111" t="s">
        <v>1553</v>
      </c>
      <c r="I302" s="111"/>
      <c r="J302" s="111" t="s">
        <v>1554</v>
      </c>
    </row>
    <row r="303" spans="3:10" x14ac:dyDescent="0.25">
      <c r="C303" s="617" t="s">
        <v>9084</v>
      </c>
      <c r="D303" s="616" t="s">
        <v>5261</v>
      </c>
      <c r="E303" s="616" t="s">
        <v>445</v>
      </c>
      <c r="F303" s="616">
        <v>30739847</v>
      </c>
      <c r="G303" s="1032">
        <v>3135402410</v>
      </c>
      <c r="H303" s="616" t="s">
        <v>9085</v>
      </c>
      <c r="I303" s="616"/>
      <c r="J303" s="616" t="s">
        <v>250</v>
      </c>
    </row>
    <row r="304" spans="3:10" x14ac:dyDescent="0.25">
      <c r="C304" s="111" t="s">
        <v>4892</v>
      </c>
      <c r="D304" s="111" t="s">
        <v>4893</v>
      </c>
      <c r="E304" s="111" t="s">
        <v>4894</v>
      </c>
      <c r="F304" s="111">
        <v>65703321</v>
      </c>
      <c r="G304" s="912">
        <v>3218303193</v>
      </c>
      <c r="H304" s="111" t="s">
        <v>4895</v>
      </c>
      <c r="I304" s="111"/>
      <c r="J304" s="111" t="s">
        <v>426</v>
      </c>
    </row>
    <row r="305" spans="3:10" x14ac:dyDescent="0.25">
      <c r="C305" s="111" t="s">
        <v>2532</v>
      </c>
      <c r="D305" s="111" t="s">
        <v>2533</v>
      </c>
      <c r="E305" s="111" t="s">
        <v>2534</v>
      </c>
      <c r="F305" s="111">
        <v>1114834838</v>
      </c>
      <c r="G305" s="912"/>
      <c r="H305" s="111"/>
      <c r="I305" s="111"/>
      <c r="J305" s="111"/>
    </row>
    <row r="306" spans="3:10" x14ac:dyDescent="0.25">
      <c r="C306" s="617" t="s">
        <v>8614</v>
      </c>
      <c r="D306" s="616" t="s">
        <v>1762</v>
      </c>
      <c r="E306" s="616" t="s">
        <v>8615</v>
      </c>
      <c r="F306" s="616">
        <v>59833610</v>
      </c>
      <c r="G306" s="1032">
        <v>3158509905</v>
      </c>
      <c r="H306" s="616" t="s">
        <v>8616</v>
      </c>
      <c r="I306" s="616"/>
      <c r="J306" s="616" t="s">
        <v>250</v>
      </c>
    </row>
    <row r="307" spans="3:10" x14ac:dyDescent="0.25">
      <c r="C307" s="617" t="s">
        <v>8001</v>
      </c>
      <c r="D307" s="616" t="s">
        <v>8002</v>
      </c>
      <c r="E307" s="616" t="s">
        <v>1572</v>
      </c>
      <c r="F307" s="616">
        <v>1020396013</v>
      </c>
      <c r="G307" s="1032" t="s">
        <v>8003</v>
      </c>
      <c r="H307" s="616" t="s">
        <v>8014</v>
      </c>
      <c r="I307" s="616"/>
      <c r="J307" s="616" t="s">
        <v>214</v>
      </c>
    </row>
    <row r="308" spans="3:10" x14ac:dyDescent="0.25">
      <c r="C308" s="111" t="s">
        <v>2311</v>
      </c>
      <c r="D308" s="111" t="s">
        <v>217</v>
      </c>
      <c r="E308" s="111" t="s">
        <v>1998</v>
      </c>
      <c r="F308" s="111">
        <v>43714109</v>
      </c>
      <c r="G308" s="912">
        <v>3206943758</v>
      </c>
      <c r="H308" s="111" t="s">
        <v>2312</v>
      </c>
      <c r="I308" s="111"/>
      <c r="J308" s="111" t="s">
        <v>2313</v>
      </c>
    </row>
    <row r="309" spans="3:10" x14ac:dyDescent="0.25">
      <c r="C309" s="111" t="s">
        <v>2118</v>
      </c>
      <c r="D309" s="111" t="s">
        <v>2772</v>
      </c>
      <c r="E309" s="111" t="s">
        <v>2773</v>
      </c>
      <c r="F309" s="111">
        <v>43867246</v>
      </c>
      <c r="G309" s="912">
        <v>3124575689</v>
      </c>
      <c r="H309" s="111" t="s">
        <v>2774</v>
      </c>
      <c r="I309" s="111"/>
      <c r="J309" s="111" t="s">
        <v>238</v>
      </c>
    </row>
    <row r="310" spans="3:10" x14ac:dyDescent="0.25">
      <c r="C310" s="111" t="s">
        <v>2118</v>
      </c>
      <c r="D310" s="111" t="s">
        <v>2119</v>
      </c>
      <c r="E310" s="111" t="s">
        <v>2120</v>
      </c>
      <c r="F310" s="111">
        <v>1075289956</v>
      </c>
      <c r="G310" s="912">
        <v>3125845454</v>
      </c>
      <c r="H310" s="111" t="s">
        <v>2125</v>
      </c>
      <c r="I310" s="111"/>
      <c r="J310" s="111" t="s">
        <v>2116</v>
      </c>
    </row>
    <row r="311" spans="3:10" x14ac:dyDescent="0.25">
      <c r="C311" s="111" t="s">
        <v>2455</v>
      </c>
      <c r="D311" s="111" t="s">
        <v>2456</v>
      </c>
      <c r="E311" s="111" t="s">
        <v>2457</v>
      </c>
      <c r="F311" s="111">
        <v>1085254101</v>
      </c>
      <c r="G311" s="912">
        <v>3178099233</v>
      </c>
      <c r="H311" s="111" t="s">
        <v>2458</v>
      </c>
      <c r="I311" s="111"/>
      <c r="J311" s="111" t="s">
        <v>250</v>
      </c>
    </row>
    <row r="312" spans="3:10" x14ac:dyDescent="0.25">
      <c r="C312" s="111" t="s">
        <v>3192</v>
      </c>
      <c r="D312" s="111" t="s">
        <v>1842</v>
      </c>
      <c r="E312" s="111" t="s">
        <v>500</v>
      </c>
      <c r="F312" s="111">
        <v>1064711697</v>
      </c>
      <c r="G312" s="912">
        <v>3206977589</v>
      </c>
      <c r="H312" s="111" t="s">
        <v>3193</v>
      </c>
      <c r="I312" s="111"/>
      <c r="J312" s="111" t="s">
        <v>3194</v>
      </c>
    </row>
    <row r="313" spans="3:10" x14ac:dyDescent="0.25">
      <c r="C313" s="111" t="s">
        <v>4698</v>
      </c>
      <c r="D313" s="111" t="s">
        <v>4699</v>
      </c>
      <c r="E313" s="111" t="s">
        <v>4700</v>
      </c>
      <c r="F313" s="111">
        <v>43364169</v>
      </c>
      <c r="G313" s="912"/>
      <c r="H313" s="111"/>
      <c r="I313" s="111"/>
      <c r="J313" s="111"/>
    </row>
    <row r="314" spans="3:10" x14ac:dyDescent="0.25">
      <c r="C314" s="111" t="s">
        <v>4191</v>
      </c>
      <c r="D314" s="111" t="s">
        <v>347</v>
      </c>
      <c r="E314" s="111" t="s">
        <v>4192</v>
      </c>
      <c r="F314" s="111">
        <v>1014212222</v>
      </c>
      <c r="G314" s="912">
        <v>3124803451</v>
      </c>
      <c r="H314" s="111" t="s">
        <v>4193</v>
      </c>
      <c r="I314" s="111"/>
      <c r="J314" s="111" t="s">
        <v>513</v>
      </c>
    </row>
    <row r="315" spans="3:10" x14ac:dyDescent="0.25">
      <c r="C315" s="617" t="s">
        <v>8203</v>
      </c>
      <c r="D315" s="616" t="s">
        <v>8204</v>
      </c>
      <c r="E315" s="616" t="s">
        <v>8205</v>
      </c>
      <c r="F315" s="616">
        <v>5633764</v>
      </c>
      <c r="G315" s="1032">
        <v>3115929154</v>
      </c>
      <c r="H315" s="616" t="s">
        <v>2269</v>
      </c>
      <c r="I315" s="616"/>
      <c r="J315" s="616" t="s">
        <v>214</v>
      </c>
    </row>
    <row r="316" spans="3:10" x14ac:dyDescent="0.25">
      <c r="C316" s="111" t="s">
        <v>2000</v>
      </c>
      <c r="D316" s="111" t="s">
        <v>2001</v>
      </c>
      <c r="E316" s="111" t="s">
        <v>248</v>
      </c>
      <c r="F316" s="111">
        <v>98557868</v>
      </c>
      <c r="G316" s="912"/>
      <c r="H316" s="111"/>
      <c r="I316" s="111"/>
      <c r="J316" s="111"/>
    </row>
    <row r="317" spans="3:10" x14ac:dyDescent="0.25">
      <c r="C317" s="526" t="s">
        <v>7143</v>
      </c>
      <c r="D317" s="526" t="s">
        <v>7144</v>
      </c>
      <c r="E317" s="526" t="s">
        <v>7145</v>
      </c>
      <c r="F317" s="526">
        <v>94316908</v>
      </c>
      <c r="G317" s="1034">
        <v>3128454547</v>
      </c>
      <c r="H317" s="527" t="s">
        <v>7146</v>
      </c>
      <c r="I317" s="527"/>
      <c r="J317" s="528" t="s">
        <v>5693</v>
      </c>
    </row>
    <row r="318" spans="3:10" ht="30" x14ac:dyDescent="0.25">
      <c r="C318" s="526" t="s">
        <v>3259</v>
      </c>
      <c r="D318" s="526" t="s">
        <v>346</v>
      </c>
      <c r="E318" s="526" t="s">
        <v>509</v>
      </c>
      <c r="F318" s="526">
        <v>1041324614</v>
      </c>
      <c r="G318" s="1034">
        <v>3136237768</v>
      </c>
      <c r="H318" s="527" t="s">
        <v>6918</v>
      </c>
      <c r="I318" s="527"/>
      <c r="J318" s="528" t="s">
        <v>6919</v>
      </c>
    </row>
    <row r="319" spans="3:10" x14ac:dyDescent="0.25">
      <c r="C319" s="111" t="s">
        <v>3259</v>
      </c>
      <c r="D319" s="111" t="s">
        <v>264</v>
      </c>
      <c r="E319" s="111" t="s">
        <v>3260</v>
      </c>
      <c r="F319" s="111">
        <v>71117020</v>
      </c>
      <c r="G319" s="912" t="s">
        <v>3262</v>
      </c>
      <c r="H319" s="111" t="s">
        <v>3261</v>
      </c>
      <c r="I319" s="111"/>
      <c r="J319" s="111" t="s">
        <v>571</v>
      </c>
    </row>
    <row r="320" spans="3:10" x14ac:dyDescent="0.25">
      <c r="C320" s="617" t="s">
        <v>7683</v>
      </c>
      <c r="D320" s="616" t="s">
        <v>7455</v>
      </c>
      <c r="E320" s="616" t="s">
        <v>7684</v>
      </c>
      <c r="F320" s="616">
        <v>1007498260</v>
      </c>
      <c r="G320" s="1032">
        <v>3106319937</v>
      </c>
      <c r="H320" s="616" t="s">
        <v>7685</v>
      </c>
      <c r="I320" s="616"/>
      <c r="J320" s="616" t="s">
        <v>2276</v>
      </c>
    </row>
    <row r="321" spans="3:10" x14ac:dyDescent="0.25">
      <c r="C321" s="111" t="s">
        <v>3030</v>
      </c>
      <c r="D321" s="111" t="s">
        <v>3031</v>
      </c>
      <c r="E321" s="111" t="s">
        <v>277</v>
      </c>
      <c r="F321" s="111">
        <v>79153780</v>
      </c>
      <c r="G321" s="912">
        <v>3184670010</v>
      </c>
      <c r="H321" s="111" t="s">
        <v>3032</v>
      </c>
      <c r="I321" s="111"/>
      <c r="J321" s="111" t="s">
        <v>513</v>
      </c>
    </row>
    <row r="322" spans="3:10" x14ac:dyDescent="0.25">
      <c r="C322" s="111" t="s">
        <v>4201</v>
      </c>
      <c r="D322" s="111" t="s">
        <v>4202</v>
      </c>
      <c r="E322" s="111" t="s">
        <v>4203</v>
      </c>
      <c r="F322" s="111">
        <v>1005716606</v>
      </c>
      <c r="G322" s="912">
        <v>3003022720</v>
      </c>
      <c r="H322" s="111" t="s">
        <v>4204</v>
      </c>
      <c r="I322" s="111"/>
      <c r="J322" s="111" t="s">
        <v>513</v>
      </c>
    </row>
    <row r="323" spans="3:10" x14ac:dyDescent="0.25">
      <c r="C323" s="111" t="s">
        <v>2308</v>
      </c>
      <c r="D323" s="111" t="s">
        <v>452</v>
      </c>
      <c r="E323" s="111" t="s">
        <v>1852</v>
      </c>
      <c r="F323" s="111">
        <v>1018372187</v>
      </c>
      <c r="G323" s="912"/>
      <c r="H323" s="111"/>
      <c r="I323" s="111"/>
      <c r="J323" s="111"/>
    </row>
    <row r="324" spans="3:10" x14ac:dyDescent="0.25">
      <c r="C324" s="111" t="s">
        <v>6103</v>
      </c>
      <c r="D324" s="111" t="s">
        <v>3870</v>
      </c>
      <c r="E324" s="111" t="s">
        <v>6104</v>
      </c>
      <c r="F324" s="111">
        <v>1000569408</v>
      </c>
      <c r="G324" s="912"/>
      <c r="H324" s="111"/>
      <c r="I324" s="111"/>
      <c r="J324" s="111"/>
    </row>
    <row r="325" spans="3:10" x14ac:dyDescent="0.25">
      <c r="C325" s="111" t="s">
        <v>2183</v>
      </c>
      <c r="D325" s="111" t="s">
        <v>465</v>
      </c>
      <c r="E325" s="111" t="s">
        <v>2184</v>
      </c>
      <c r="F325" s="111">
        <v>70301687</v>
      </c>
      <c r="G325" s="912"/>
      <c r="H325" s="111" t="s">
        <v>2182</v>
      </c>
      <c r="I325" s="111"/>
      <c r="J325" s="111" t="s">
        <v>214</v>
      </c>
    </row>
    <row r="326" spans="3:10" x14ac:dyDescent="0.25">
      <c r="C326" s="111" t="s">
        <v>2601</v>
      </c>
      <c r="D326" s="111" t="s">
        <v>508</v>
      </c>
      <c r="E326" s="111" t="s">
        <v>1908</v>
      </c>
      <c r="F326" s="111">
        <v>43382066</v>
      </c>
      <c r="G326" s="912">
        <v>6045878545</v>
      </c>
      <c r="H326" s="111" t="s">
        <v>218</v>
      </c>
      <c r="I326" s="111"/>
      <c r="J326" s="111" t="s">
        <v>214</v>
      </c>
    </row>
    <row r="327" spans="3:10" x14ac:dyDescent="0.25">
      <c r="C327" s="111" t="s">
        <v>4776</v>
      </c>
      <c r="D327" s="111" t="s">
        <v>4777</v>
      </c>
      <c r="E327" s="111" t="s">
        <v>3871</v>
      </c>
      <c r="F327" s="111">
        <v>43284098</v>
      </c>
      <c r="G327" s="912">
        <v>3214509229</v>
      </c>
      <c r="H327" s="111" t="s">
        <v>218</v>
      </c>
      <c r="I327" s="111"/>
      <c r="J327" s="111" t="s">
        <v>214</v>
      </c>
    </row>
    <row r="328" spans="3:10" x14ac:dyDescent="0.25">
      <c r="C328" s="111" t="s">
        <v>4972</v>
      </c>
      <c r="D328" s="111" t="s">
        <v>4973</v>
      </c>
      <c r="E328" s="111" t="s">
        <v>4352</v>
      </c>
      <c r="F328" s="111">
        <v>1064426770</v>
      </c>
      <c r="G328" s="912">
        <v>3205845629</v>
      </c>
      <c r="H328" s="111" t="s">
        <v>4974</v>
      </c>
      <c r="I328" s="111"/>
      <c r="J328" s="111" t="s">
        <v>4979</v>
      </c>
    </row>
    <row r="329" spans="3:10" x14ac:dyDescent="0.25">
      <c r="C329" s="111" t="s">
        <v>3381</v>
      </c>
      <c r="D329" s="111" t="s">
        <v>3382</v>
      </c>
      <c r="E329" s="111" t="s">
        <v>3383</v>
      </c>
      <c r="F329" s="111">
        <v>1005448369</v>
      </c>
      <c r="G329" s="912">
        <v>3132020814</v>
      </c>
      <c r="H329" s="111" t="s">
        <v>3384</v>
      </c>
      <c r="I329" s="111"/>
      <c r="J329" s="111" t="s">
        <v>3385</v>
      </c>
    </row>
    <row r="330" spans="3:10" x14ac:dyDescent="0.25">
      <c r="C330" s="111" t="s">
        <v>348</v>
      </c>
      <c r="D330" s="111" t="s">
        <v>209</v>
      </c>
      <c r="E330" s="111" t="s">
        <v>349</v>
      </c>
      <c r="F330" s="123">
        <v>30205120</v>
      </c>
      <c r="G330" s="1035">
        <v>3153102032</v>
      </c>
      <c r="H330" s="112" t="s">
        <v>419</v>
      </c>
      <c r="I330" s="112"/>
      <c r="J330" s="112" t="s">
        <v>425</v>
      </c>
    </row>
    <row r="331" spans="3:10" x14ac:dyDescent="0.25">
      <c r="C331" s="526" t="s">
        <v>6685</v>
      </c>
      <c r="D331" s="526" t="s">
        <v>6686</v>
      </c>
      <c r="E331" s="526" t="s">
        <v>6687</v>
      </c>
      <c r="F331" s="526">
        <v>42935589</v>
      </c>
      <c r="G331" s="1034">
        <v>3046422738</v>
      </c>
      <c r="H331" s="527" t="s">
        <v>6688</v>
      </c>
      <c r="I331" s="527"/>
      <c r="J331" s="528" t="s">
        <v>238</v>
      </c>
    </row>
    <row r="332" spans="3:10" x14ac:dyDescent="0.25">
      <c r="C332" s="111" t="s">
        <v>5161</v>
      </c>
      <c r="D332" s="111" t="s">
        <v>5162</v>
      </c>
      <c r="E332" s="111" t="s">
        <v>5163</v>
      </c>
      <c r="F332" s="111">
        <v>26593898</v>
      </c>
      <c r="G332" s="912">
        <v>3102878455</v>
      </c>
      <c r="H332" s="111" t="s">
        <v>5164</v>
      </c>
      <c r="I332" s="111"/>
      <c r="J332" s="111" t="s">
        <v>4801</v>
      </c>
    </row>
    <row r="333" spans="3:10" x14ac:dyDescent="0.25">
      <c r="C333" s="112" t="s">
        <v>400</v>
      </c>
      <c r="D333" s="111" t="s">
        <v>403</v>
      </c>
      <c r="E333" s="111" t="s">
        <v>408</v>
      </c>
      <c r="F333" s="123">
        <v>10335874545</v>
      </c>
      <c r="G333" s="1035">
        <v>3205874512</v>
      </c>
      <c r="H333" s="112" t="s">
        <v>420</v>
      </c>
      <c r="I333" s="112"/>
      <c r="J333" s="112" t="s">
        <v>426</v>
      </c>
    </row>
    <row r="334" spans="3:10" x14ac:dyDescent="0.25">
      <c r="C334" s="111" t="s">
        <v>4535</v>
      </c>
      <c r="D334" s="111" t="s">
        <v>4536</v>
      </c>
      <c r="E334" s="111" t="s">
        <v>2215</v>
      </c>
      <c r="F334" s="111">
        <v>1112230701</v>
      </c>
      <c r="G334" s="912">
        <v>3226499173</v>
      </c>
      <c r="H334" s="111" t="s">
        <v>4537</v>
      </c>
      <c r="I334" s="111"/>
      <c r="J334" s="111" t="s">
        <v>2396</v>
      </c>
    </row>
    <row r="335" spans="3:10" x14ac:dyDescent="0.25">
      <c r="C335" s="112" t="s">
        <v>401</v>
      </c>
      <c r="D335" s="111" t="s">
        <v>404</v>
      </c>
      <c r="E335" s="111" t="s">
        <v>277</v>
      </c>
      <c r="F335" s="123">
        <v>12141214541</v>
      </c>
      <c r="G335" s="1035">
        <v>3105489632</v>
      </c>
      <c r="H335" s="112" t="s">
        <v>421</v>
      </c>
      <c r="I335" s="112"/>
      <c r="J335" s="112" t="s">
        <v>427</v>
      </c>
    </row>
    <row r="336" spans="3:10" x14ac:dyDescent="0.25">
      <c r="C336" s="617" t="s">
        <v>8782</v>
      </c>
      <c r="D336" s="616" t="s">
        <v>498</v>
      </c>
      <c r="E336" s="616" t="s">
        <v>8783</v>
      </c>
      <c r="F336" s="616">
        <v>19361069</v>
      </c>
      <c r="G336" s="1032">
        <v>3212249057</v>
      </c>
      <c r="H336" s="616" t="s">
        <v>8784</v>
      </c>
      <c r="I336" s="616"/>
      <c r="J336" s="616" t="s">
        <v>8785</v>
      </c>
    </row>
    <row r="337" spans="3:10" x14ac:dyDescent="0.25">
      <c r="C337" s="111" t="s">
        <v>467</v>
      </c>
      <c r="D337" s="111" t="s">
        <v>468</v>
      </c>
      <c r="E337" s="111" t="s">
        <v>469</v>
      </c>
      <c r="F337" s="112">
        <v>1152717718</v>
      </c>
      <c r="G337" s="912"/>
      <c r="H337" s="112"/>
      <c r="I337" s="112"/>
      <c r="J337" s="112"/>
    </row>
    <row r="338" spans="3:10" x14ac:dyDescent="0.25">
      <c r="C338" s="111" t="s">
        <v>4129</v>
      </c>
      <c r="D338" s="111" t="s">
        <v>4128</v>
      </c>
      <c r="E338" s="111" t="s">
        <v>465</v>
      </c>
      <c r="F338" s="111">
        <v>1017268427</v>
      </c>
      <c r="G338" s="912">
        <v>3106908605</v>
      </c>
      <c r="H338" s="111" t="s">
        <v>4132</v>
      </c>
      <c r="I338" s="111"/>
      <c r="J338" s="111" t="s">
        <v>238</v>
      </c>
    </row>
    <row r="339" spans="3:10" x14ac:dyDescent="0.25">
      <c r="C339" s="111" t="s">
        <v>2583</v>
      </c>
      <c r="D339" s="111" t="s">
        <v>2584</v>
      </c>
      <c r="E339" s="111" t="s">
        <v>1999</v>
      </c>
      <c r="F339" s="111">
        <v>43283796</v>
      </c>
      <c r="G339" s="912">
        <v>3217729965</v>
      </c>
      <c r="H339" s="111" t="s">
        <v>2582</v>
      </c>
      <c r="I339" s="111"/>
      <c r="J339" s="111" t="s">
        <v>214</v>
      </c>
    </row>
    <row r="340" spans="3:10" x14ac:dyDescent="0.25">
      <c r="C340" s="526" t="s">
        <v>7449</v>
      </c>
      <c r="D340" s="526" t="s">
        <v>2768</v>
      </c>
      <c r="E340" s="526" t="s">
        <v>7450</v>
      </c>
      <c r="F340" s="526">
        <v>40093455</v>
      </c>
      <c r="G340" s="1032">
        <v>3114741827</v>
      </c>
      <c r="H340" s="616" t="s">
        <v>7451</v>
      </c>
      <c r="I340" s="616"/>
      <c r="J340" s="616" t="s">
        <v>3427</v>
      </c>
    </row>
    <row r="341" spans="3:10" x14ac:dyDescent="0.25">
      <c r="C341" s="111" t="s">
        <v>2446</v>
      </c>
      <c r="D341" s="111" t="s">
        <v>2447</v>
      </c>
      <c r="E341" s="111" t="s">
        <v>277</v>
      </c>
      <c r="F341" s="111">
        <v>1000415462</v>
      </c>
      <c r="G341" s="912"/>
      <c r="H341" s="111"/>
      <c r="I341" s="111"/>
      <c r="J341" s="111"/>
    </row>
    <row r="342" spans="3:10" x14ac:dyDescent="0.25">
      <c r="C342" s="111" t="s">
        <v>4261</v>
      </c>
      <c r="D342" s="111" t="s">
        <v>4262</v>
      </c>
      <c r="E342" s="111" t="s">
        <v>1541</v>
      </c>
      <c r="F342" s="111">
        <v>50914462</v>
      </c>
      <c r="G342" s="912">
        <v>3043968820</v>
      </c>
      <c r="H342" s="111" t="s">
        <v>4263</v>
      </c>
      <c r="I342" s="111"/>
      <c r="J342" s="111" t="s">
        <v>214</v>
      </c>
    </row>
    <row r="343" spans="3:10" x14ac:dyDescent="0.25">
      <c r="C343" s="111" t="s">
        <v>3499</v>
      </c>
      <c r="D343" s="111" t="s">
        <v>3500</v>
      </c>
      <c r="E343" s="111" t="s">
        <v>3504</v>
      </c>
      <c r="F343" s="111">
        <v>42777444</v>
      </c>
      <c r="G343" s="912">
        <v>3014777642</v>
      </c>
      <c r="H343" s="111" t="s">
        <v>3501</v>
      </c>
      <c r="I343" s="111"/>
      <c r="J343" s="111" t="s">
        <v>424</v>
      </c>
    </row>
    <row r="344" spans="3:10" x14ac:dyDescent="0.25">
      <c r="C344" s="111" t="s">
        <v>251</v>
      </c>
      <c r="D344" s="111" t="s">
        <v>252</v>
      </c>
      <c r="E344" s="111" t="s">
        <v>253</v>
      </c>
      <c r="F344" s="123">
        <v>1233188725</v>
      </c>
      <c r="G344" s="1035">
        <v>3205323620</v>
      </c>
      <c r="H344" s="112" t="s">
        <v>254</v>
      </c>
      <c r="I344" s="112"/>
      <c r="J344" s="112" t="s">
        <v>250</v>
      </c>
    </row>
    <row r="345" spans="3:10" x14ac:dyDescent="0.25">
      <c r="C345" s="617" t="s">
        <v>7671</v>
      </c>
      <c r="D345" s="616" t="s">
        <v>7672</v>
      </c>
      <c r="E345" s="616" t="s">
        <v>553</v>
      </c>
      <c r="F345" s="616">
        <v>1019110201</v>
      </c>
      <c r="G345" s="1032">
        <v>3022243584</v>
      </c>
      <c r="H345" s="616" t="s">
        <v>7673</v>
      </c>
      <c r="I345" s="616"/>
      <c r="J345" s="616" t="s">
        <v>4801</v>
      </c>
    </row>
    <row r="346" spans="3:10" x14ac:dyDescent="0.25">
      <c r="C346" s="617" t="s">
        <v>8261</v>
      </c>
      <c r="D346" s="616" t="s">
        <v>8262</v>
      </c>
      <c r="E346" s="616" t="s">
        <v>8263</v>
      </c>
      <c r="F346" s="616">
        <v>35115817</v>
      </c>
      <c r="G346" s="1032">
        <v>3205878454</v>
      </c>
      <c r="H346" s="616" t="s">
        <v>8264</v>
      </c>
      <c r="I346" s="616"/>
      <c r="J346" s="616" t="s">
        <v>210</v>
      </c>
    </row>
    <row r="347" spans="3:10" x14ac:dyDescent="0.25">
      <c r="C347" s="111" t="s">
        <v>6214</v>
      </c>
      <c r="D347" s="111" t="s">
        <v>2934</v>
      </c>
      <c r="E347" s="111" t="s">
        <v>346</v>
      </c>
      <c r="F347" s="111">
        <v>1002928308</v>
      </c>
      <c r="G347" s="912"/>
      <c r="H347" s="111"/>
      <c r="I347" s="111"/>
      <c r="J347" s="111"/>
    </row>
    <row r="348" spans="3:10" x14ac:dyDescent="0.25">
      <c r="C348" s="111" t="s">
        <v>4418</v>
      </c>
      <c r="D348" s="111" t="s">
        <v>4419</v>
      </c>
      <c r="E348" s="111" t="s">
        <v>1586</v>
      </c>
      <c r="F348" s="111">
        <v>46674519</v>
      </c>
      <c r="G348" s="912">
        <v>3144800417</v>
      </c>
      <c r="H348" s="111" t="s">
        <v>4420</v>
      </c>
      <c r="I348" s="111"/>
      <c r="J348" s="111" t="s">
        <v>2341</v>
      </c>
    </row>
    <row r="349" spans="3:10" x14ac:dyDescent="0.25">
      <c r="C349" s="617" t="s">
        <v>8954</v>
      </c>
      <c r="D349" s="616" t="s">
        <v>508</v>
      </c>
      <c r="E349" s="616" t="s">
        <v>8955</v>
      </c>
      <c r="F349" s="616">
        <v>1020461387</v>
      </c>
      <c r="G349" s="1032">
        <v>3014282209</v>
      </c>
      <c r="H349" s="616" t="s">
        <v>8956</v>
      </c>
      <c r="I349" s="616"/>
      <c r="J349" s="616" t="s">
        <v>455</v>
      </c>
    </row>
    <row r="350" spans="3:10" x14ac:dyDescent="0.25">
      <c r="C350" s="617" t="s">
        <v>8567</v>
      </c>
      <c r="D350" s="616" t="s">
        <v>4894</v>
      </c>
      <c r="E350" s="616" t="s">
        <v>2742</v>
      </c>
      <c r="F350" s="616">
        <v>1005134423</v>
      </c>
      <c r="G350" s="1032">
        <v>3106159139</v>
      </c>
      <c r="H350" s="616" t="s">
        <v>8568</v>
      </c>
      <c r="I350" s="616"/>
      <c r="J350" s="616" t="s">
        <v>4693</v>
      </c>
    </row>
    <row r="351" spans="3:10" x14ac:dyDescent="0.25">
      <c r="C351" s="617" t="s">
        <v>8167</v>
      </c>
      <c r="D351" s="616" t="s">
        <v>2215</v>
      </c>
      <c r="E351" s="616" t="s">
        <v>295</v>
      </c>
      <c r="F351" s="616">
        <v>1001866324</v>
      </c>
      <c r="G351" s="1032">
        <v>3145125621</v>
      </c>
      <c r="H351" s="616" t="s">
        <v>8168</v>
      </c>
      <c r="I351" s="616"/>
      <c r="J351" s="616" t="s">
        <v>214</v>
      </c>
    </row>
    <row r="352" spans="3:10" x14ac:dyDescent="0.25">
      <c r="C352" s="111" t="s">
        <v>3195</v>
      </c>
      <c r="D352" s="111" t="s">
        <v>553</v>
      </c>
      <c r="E352" s="111" t="s">
        <v>3196</v>
      </c>
      <c r="F352" s="111">
        <v>49553219</v>
      </c>
      <c r="G352" s="912">
        <v>3224613173</v>
      </c>
      <c r="H352" s="111" t="s">
        <v>3197</v>
      </c>
      <c r="I352" s="111"/>
      <c r="J352" s="111" t="s">
        <v>3194</v>
      </c>
    </row>
    <row r="353" spans="3:10" ht="30" x14ac:dyDescent="0.25">
      <c r="C353" s="526" t="s">
        <v>7246</v>
      </c>
      <c r="D353" s="526" t="s">
        <v>264</v>
      </c>
      <c r="E353" s="526" t="s">
        <v>3119</v>
      </c>
      <c r="F353" s="526">
        <v>1127242174</v>
      </c>
      <c r="G353" s="1034">
        <v>3122982713</v>
      </c>
      <c r="H353" s="527" t="s">
        <v>7247</v>
      </c>
      <c r="I353" s="527"/>
      <c r="J353" s="528" t="s">
        <v>210</v>
      </c>
    </row>
    <row r="354" spans="3:10" x14ac:dyDescent="0.25">
      <c r="C354" s="111" t="s">
        <v>5222</v>
      </c>
      <c r="D354" s="111" t="s">
        <v>5223</v>
      </c>
      <c r="E354" s="111" t="s">
        <v>4984</v>
      </c>
      <c r="F354" s="111">
        <v>1024516769</v>
      </c>
      <c r="G354" s="912">
        <v>3205612501</v>
      </c>
      <c r="H354" s="111" t="s">
        <v>5224</v>
      </c>
      <c r="I354" s="111"/>
      <c r="J354" s="111" t="s">
        <v>513</v>
      </c>
    </row>
    <row r="355" spans="3:10" x14ac:dyDescent="0.25">
      <c r="C355" s="111" t="s">
        <v>2382</v>
      </c>
      <c r="D355" s="111" t="s">
        <v>2383</v>
      </c>
      <c r="E355" s="111" t="s">
        <v>1996</v>
      </c>
      <c r="F355" s="111">
        <v>1034991974</v>
      </c>
      <c r="G355" s="912"/>
      <c r="H355" s="111"/>
      <c r="I355" s="111"/>
      <c r="J355" s="111"/>
    </row>
    <row r="356" spans="3:10" x14ac:dyDescent="0.25">
      <c r="C356" s="111" t="s">
        <v>3033</v>
      </c>
      <c r="D356" s="111" t="s">
        <v>3034</v>
      </c>
      <c r="E356" s="111" t="s">
        <v>281</v>
      </c>
      <c r="F356" s="111">
        <v>53910350</v>
      </c>
      <c r="G356" s="912">
        <v>3155427384</v>
      </c>
      <c r="H356" s="111" t="s">
        <v>3035</v>
      </c>
      <c r="I356" s="111"/>
      <c r="J356" s="111" t="s">
        <v>3036</v>
      </c>
    </row>
    <row r="357" spans="3:10" x14ac:dyDescent="0.25">
      <c r="C357" s="617" t="s">
        <v>1540</v>
      </c>
      <c r="D357" s="616" t="s">
        <v>469</v>
      </c>
      <c r="E357" s="616" t="s">
        <v>475</v>
      </c>
      <c r="F357" s="616">
        <v>43584296</v>
      </c>
      <c r="G357" s="1032">
        <v>3108545454</v>
      </c>
      <c r="H357" s="616" t="s">
        <v>8938</v>
      </c>
      <c r="I357" s="616"/>
      <c r="J357" s="616" t="s">
        <v>214</v>
      </c>
    </row>
    <row r="358" spans="3:10" x14ac:dyDescent="0.25">
      <c r="C358" s="111" t="s">
        <v>1540</v>
      </c>
      <c r="D358" s="111" t="s">
        <v>1541</v>
      </c>
      <c r="E358" s="111" t="s">
        <v>1542</v>
      </c>
      <c r="F358" s="111">
        <v>43839566</v>
      </c>
      <c r="G358" s="912">
        <v>3146808305</v>
      </c>
      <c r="H358" s="111" t="s">
        <v>1539</v>
      </c>
      <c r="I358" s="111"/>
      <c r="J358" s="111" t="s">
        <v>238</v>
      </c>
    </row>
    <row r="359" spans="3:10" x14ac:dyDescent="0.25">
      <c r="C359" s="111" t="s">
        <v>547</v>
      </c>
      <c r="D359" s="111" t="s">
        <v>548</v>
      </c>
      <c r="E359" s="111" t="s">
        <v>549</v>
      </c>
      <c r="F359" s="111">
        <v>1001139739</v>
      </c>
      <c r="G359" s="912">
        <v>3147955849</v>
      </c>
      <c r="H359" s="111" t="s">
        <v>550</v>
      </c>
      <c r="I359" s="111"/>
      <c r="J359" s="111" t="s">
        <v>424</v>
      </c>
    </row>
    <row r="360" spans="3:10" x14ac:dyDescent="0.25">
      <c r="C360" s="617" t="s">
        <v>9059</v>
      </c>
      <c r="D360" s="616" t="s">
        <v>9060</v>
      </c>
      <c r="E360" s="616" t="s">
        <v>396</v>
      </c>
      <c r="F360" s="616">
        <v>1128271873</v>
      </c>
      <c r="G360" s="1032">
        <v>3216199448</v>
      </c>
      <c r="H360" s="616" t="s">
        <v>9061</v>
      </c>
      <c r="I360" s="616"/>
      <c r="J360" s="616" t="s">
        <v>214</v>
      </c>
    </row>
    <row r="361" spans="3:10" x14ac:dyDescent="0.25">
      <c r="C361" s="111" t="s">
        <v>4842</v>
      </c>
      <c r="D361" s="111" t="s">
        <v>4838</v>
      </c>
      <c r="E361" s="111" t="s">
        <v>396</v>
      </c>
      <c r="F361" s="111">
        <v>1128271873</v>
      </c>
      <c r="G361" s="912">
        <v>3216199448</v>
      </c>
      <c r="H361" s="111" t="s">
        <v>4843</v>
      </c>
      <c r="I361" s="111"/>
      <c r="J361" s="111" t="s">
        <v>214</v>
      </c>
    </row>
    <row r="362" spans="3:10" x14ac:dyDescent="0.25">
      <c r="C362" s="111" t="s">
        <v>3621</v>
      </c>
      <c r="D362" s="111" t="s">
        <v>2773</v>
      </c>
      <c r="E362" s="111" t="s">
        <v>553</v>
      </c>
      <c r="F362" s="111">
        <v>32751339</v>
      </c>
      <c r="G362" s="912">
        <v>3106603471</v>
      </c>
      <c r="H362" s="111" t="s">
        <v>3625</v>
      </c>
      <c r="I362" s="111"/>
      <c r="J362" s="111" t="s">
        <v>214</v>
      </c>
    </row>
    <row r="363" spans="3:10" x14ac:dyDescent="0.25">
      <c r="C363" s="111" t="s">
        <v>4850</v>
      </c>
      <c r="D363" s="111" t="s">
        <v>4851</v>
      </c>
      <c r="E363" s="111" t="s">
        <v>2252</v>
      </c>
      <c r="F363" s="111">
        <v>98762816</v>
      </c>
      <c r="G363" s="912" t="s">
        <v>4852</v>
      </c>
      <c r="H363" s="111" t="s">
        <v>4853</v>
      </c>
      <c r="I363" s="111"/>
      <c r="J363" s="111" t="s">
        <v>214</v>
      </c>
    </row>
    <row r="364" spans="3:10" x14ac:dyDescent="0.25">
      <c r="C364" s="111" t="s">
        <v>5781</v>
      </c>
      <c r="D364" s="111" t="s">
        <v>5782</v>
      </c>
      <c r="E364" s="111" t="s">
        <v>5783</v>
      </c>
      <c r="F364" s="111">
        <v>1114622592</v>
      </c>
      <c r="G364" s="912" t="s">
        <v>5786</v>
      </c>
      <c r="H364" s="111" t="s">
        <v>5784</v>
      </c>
      <c r="I364" s="111"/>
      <c r="J364" s="111" t="s">
        <v>5785</v>
      </c>
    </row>
    <row r="365" spans="3:10" x14ac:dyDescent="0.25">
      <c r="C365" s="617" t="s">
        <v>8087</v>
      </c>
      <c r="D365" s="616" t="s">
        <v>2744</v>
      </c>
      <c r="E365" s="616" t="s">
        <v>2744</v>
      </c>
      <c r="F365" s="616">
        <v>22040836</v>
      </c>
      <c r="G365" s="1032">
        <v>3117114748</v>
      </c>
      <c r="H365" s="616" t="s">
        <v>8085</v>
      </c>
      <c r="I365" s="616"/>
      <c r="J365" s="616" t="s">
        <v>2395</v>
      </c>
    </row>
    <row r="366" spans="3:10" x14ac:dyDescent="0.25">
      <c r="C366" s="111" t="s">
        <v>3589</v>
      </c>
      <c r="D366" s="111" t="s">
        <v>2581</v>
      </c>
      <c r="E366" s="111" t="s">
        <v>3590</v>
      </c>
      <c r="F366" s="111">
        <v>406185</v>
      </c>
      <c r="G366" s="912">
        <v>3217997192</v>
      </c>
      <c r="H366" s="111" t="s">
        <v>3591</v>
      </c>
      <c r="I366" s="111"/>
      <c r="J366" s="111" t="s">
        <v>2117</v>
      </c>
    </row>
    <row r="367" spans="3:10" x14ac:dyDescent="0.25">
      <c r="C367" s="111" t="s">
        <v>2921</v>
      </c>
      <c r="D367" s="111" t="s">
        <v>2922</v>
      </c>
      <c r="E367" s="111" t="s">
        <v>2923</v>
      </c>
      <c r="F367" s="111">
        <v>1079508375</v>
      </c>
      <c r="G367" s="912">
        <v>3163052946</v>
      </c>
      <c r="H367" s="111" t="s">
        <v>2924</v>
      </c>
      <c r="I367" s="111"/>
      <c r="J367" s="111" t="s">
        <v>2925</v>
      </c>
    </row>
    <row r="368" spans="3:10" x14ac:dyDescent="0.25">
      <c r="C368" s="111" t="s">
        <v>5814</v>
      </c>
      <c r="D368" s="111" t="s">
        <v>2346</v>
      </c>
      <c r="E368" s="111" t="s">
        <v>2934</v>
      </c>
      <c r="F368" s="111">
        <v>1022403293</v>
      </c>
      <c r="G368" s="912">
        <v>3214094625</v>
      </c>
      <c r="H368" s="111" t="s">
        <v>5815</v>
      </c>
      <c r="I368" s="111"/>
      <c r="J368" s="111" t="s">
        <v>513</v>
      </c>
    </row>
    <row r="369" spans="3:10" x14ac:dyDescent="0.25">
      <c r="C369" s="111" t="s">
        <v>3685</v>
      </c>
      <c r="D369" s="111" t="s">
        <v>465</v>
      </c>
      <c r="E369" s="111" t="s">
        <v>3686</v>
      </c>
      <c r="F369" s="111">
        <v>10536320</v>
      </c>
      <c r="G369" s="912">
        <v>3103246518</v>
      </c>
      <c r="H369" s="111" t="s">
        <v>3687</v>
      </c>
      <c r="I369" s="111"/>
      <c r="J369" s="111" t="s">
        <v>1611</v>
      </c>
    </row>
    <row r="370" spans="3:10" x14ac:dyDescent="0.25">
      <c r="C370" s="111" t="s">
        <v>3861</v>
      </c>
      <c r="D370" s="111" t="s">
        <v>3862</v>
      </c>
      <c r="E370" s="111" t="s">
        <v>3196</v>
      </c>
      <c r="F370" s="111">
        <v>1001546278</v>
      </c>
      <c r="G370" s="912">
        <v>3117819054</v>
      </c>
      <c r="H370" s="111" t="s">
        <v>3868</v>
      </c>
      <c r="I370" s="111"/>
      <c r="J370" s="111" t="s">
        <v>571</v>
      </c>
    </row>
    <row r="371" spans="3:10" x14ac:dyDescent="0.25">
      <c r="C371" s="111" t="s">
        <v>3869</v>
      </c>
      <c r="D371" s="111" t="s">
        <v>3870</v>
      </c>
      <c r="E371" s="111" t="s">
        <v>3871</v>
      </c>
      <c r="F371" s="111">
        <v>15516088</v>
      </c>
      <c r="G371" s="912">
        <v>3117819054</v>
      </c>
      <c r="H371" s="111" t="s">
        <v>3872</v>
      </c>
      <c r="I371" s="111"/>
      <c r="J371" s="111" t="s">
        <v>455</v>
      </c>
    </row>
    <row r="372" spans="3:10" x14ac:dyDescent="0.25">
      <c r="C372" s="526" t="s">
        <v>6794</v>
      </c>
      <c r="D372" s="526" t="s">
        <v>6796</v>
      </c>
      <c r="E372" s="526" t="s">
        <v>6795</v>
      </c>
      <c r="F372" s="526">
        <v>1016055014</v>
      </c>
      <c r="G372" s="1034">
        <v>3144361333</v>
      </c>
      <c r="H372" s="527" t="s">
        <v>6797</v>
      </c>
      <c r="I372" s="527"/>
      <c r="J372" s="528" t="s">
        <v>513</v>
      </c>
    </row>
    <row r="373" spans="3:10" x14ac:dyDescent="0.25">
      <c r="C373" s="617" t="s">
        <v>1903</v>
      </c>
      <c r="D373" s="616" t="s">
        <v>8175</v>
      </c>
      <c r="E373" s="616" t="s">
        <v>1852</v>
      </c>
      <c r="F373" s="616">
        <v>19441039</v>
      </c>
      <c r="G373" s="1032">
        <v>3108071928</v>
      </c>
      <c r="H373" s="616" t="s">
        <v>8177</v>
      </c>
      <c r="I373" s="616"/>
      <c r="J373" s="616" t="s">
        <v>513</v>
      </c>
    </row>
    <row r="374" spans="3:10" x14ac:dyDescent="0.25">
      <c r="C374" s="111" t="s">
        <v>1903</v>
      </c>
      <c r="D374" s="111" t="s">
        <v>1904</v>
      </c>
      <c r="E374" s="111" t="s">
        <v>1905</v>
      </c>
      <c r="F374" s="111">
        <v>1093775908</v>
      </c>
      <c r="G374" s="912"/>
      <c r="H374" s="111"/>
      <c r="I374" s="111"/>
      <c r="J374" s="111"/>
    </row>
    <row r="375" spans="3:10" x14ac:dyDescent="0.25">
      <c r="C375" s="617" t="s">
        <v>8786</v>
      </c>
      <c r="D375" s="616" t="s">
        <v>8787</v>
      </c>
      <c r="E375" s="616" t="s">
        <v>4196</v>
      </c>
      <c r="F375" s="616">
        <v>4236698</v>
      </c>
      <c r="G375" s="1032">
        <v>3106495552</v>
      </c>
      <c r="H375" s="616" t="s">
        <v>9231</v>
      </c>
      <c r="I375" s="616"/>
      <c r="J375" s="616" t="s">
        <v>9232</v>
      </c>
    </row>
    <row r="376" spans="3:10" x14ac:dyDescent="0.25">
      <c r="C376" s="617" t="s">
        <v>8786</v>
      </c>
      <c r="D376" s="616" t="s">
        <v>8787</v>
      </c>
      <c r="E376" s="616" t="s">
        <v>4196</v>
      </c>
      <c r="F376" s="616">
        <v>4236698</v>
      </c>
      <c r="G376" s="1032">
        <v>3106495552</v>
      </c>
      <c r="H376" s="616" t="s">
        <v>8788</v>
      </c>
      <c r="I376" s="616"/>
      <c r="J376" s="616" t="s">
        <v>8789</v>
      </c>
    </row>
    <row r="377" spans="3:10" x14ac:dyDescent="0.25">
      <c r="C377" s="111" t="s">
        <v>2122</v>
      </c>
      <c r="D377" s="111" t="s">
        <v>2123</v>
      </c>
      <c r="E377" s="111" t="s">
        <v>2124</v>
      </c>
      <c r="F377" s="111">
        <v>34556385</v>
      </c>
      <c r="G377" s="912">
        <v>3147289993</v>
      </c>
      <c r="H377" s="111" t="s">
        <v>2121</v>
      </c>
      <c r="I377" s="111"/>
      <c r="J377" s="111" t="s">
        <v>2116</v>
      </c>
    </row>
    <row r="378" spans="3:10" x14ac:dyDescent="0.25">
      <c r="C378" s="526" t="s">
        <v>7281</v>
      </c>
      <c r="D378" s="526" t="s">
        <v>4536</v>
      </c>
      <c r="E378" s="526" t="s">
        <v>7282</v>
      </c>
      <c r="F378" s="526">
        <v>1075872460</v>
      </c>
      <c r="G378" s="1032">
        <v>3176443618</v>
      </c>
      <c r="H378" s="616" t="s">
        <v>7279</v>
      </c>
      <c r="I378" s="616"/>
      <c r="J378" s="616" t="s">
        <v>7280</v>
      </c>
    </row>
    <row r="379" spans="3:10" x14ac:dyDescent="0.25">
      <c r="C379" s="111" t="s">
        <v>6187</v>
      </c>
      <c r="D379" s="111" t="s">
        <v>6188</v>
      </c>
      <c r="E379" s="111" t="s">
        <v>2252</v>
      </c>
      <c r="F379" s="111">
        <v>1017246462</v>
      </c>
      <c r="G379" s="912">
        <v>3244900072</v>
      </c>
      <c r="H379" s="111" t="s">
        <v>6189</v>
      </c>
      <c r="I379" s="111"/>
      <c r="J379" s="111" t="s">
        <v>214</v>
      </c>
    </row>
    <row r="380" spans="3:10" x14ac:dyDescent="0.25">
      <c r="C380" s="111" t="s">
        <v>3822</v>
      </c>
      <c r="D380" s="111" t="s">
        <v>263</v>
      </c>
      <c r="E380" s="111" t="s">
        <v>3823</v>
      </c>
      <c r="F380" s="111">
        <v>32423014</v>
      </c>
      <c r="G380" s="912">
        <v>3164800919</v>
      </c>
      <c r="H380" s="111" t="s">
        <v>3824</v>
      </c>
      <c r="I380" s="111"/>
      <c r="J380" s="111" t="s">
        <v>426</v>
      </c>
    </row>
    <row r="381" spans="3:10" x14ac:dyDescent="0.25">
      <c r="C381" s="617" t="s">
        <v>1585</v>
      </c>
      <c r="D381" s="616" t="s">
        <v>3265</v>
      </c>
      <c r="E381" s="616" t="s">
        <v>508</v>
      </c>
      <c r="F381" s="616">
        <v>1017199463</v>
      </c>
      <c r="G381" s="1032"/>
      <c r="H381" s="616"/>
      <c r="I381" s="616"/>
      <c r="J381" s="616" t="s">
        <v>214</v>
      </c>
    </row>
    <row r="382" spans="3:10" x14ac:dyDescent="0.25">
      <c r="C382" s="111" t="s">
        <v>1585</v>
      </c>
      <c r="D382" s="111" t="s">
        <v>1586</v>
      </c>
      <c r="E382" s="111" t="s">
        <v>208</v>
      </c>
      <c r="F382" s="111">
        <v>43809872</v>
      </c>
      <c r="G382" s="912" t="s">
        <v>214</v>
      </c>
      <c r="H382" s="111" t="s">
        <v>1587</v>
      </c>
      <c r="I382" s="111"/>
      <c r="J382" s="111" t="s">
        <v>1588</v>
      </c>
    </row>
    <row r="383" spans="3:10" x14ac:dyDescent="0.25">
      <c r="C383" s="111" t="s">
        <v>296</v>
      </c>
      <c r="D383" s="111" t="s">
        <v>295</v>
      </c>
      <c r="E383" s="111" t="s">
        <v>295</v>
      </c>
      <c r="F383" s="123">
        <v>7444049</v>
      </c>
      <c r="G383" s="1035" t="s">
        <v>310</v>
      </c>
      <c r="H383" s="112" t="s">
        <v>410</v>
      </c>
      <c r="I383" s="112"/>
      <c r="J383" s="112" t="s">
        <v>238</v>
      </c>
    </row>
    <row r="384" spans="3:10" x14ac:dyDescent="0.25">
      <c r="C384" s="111" t="s">
        <v>3682</v>
      </c>
      <c r="D384" s="111" t="s">
        <v>1852</v>
      </c>
      <c r="E384" s="111" t="s">
        <v>3683</v>
      </c>
      <c r="F384" s="111">
        <v>51606582</v>
      </c>
      <c r="G384" s="912">
        <v>3103246518</v>
      </c>
      <c r="H384" s="111" t="s">
        <v>3684</v>
      </c>
      <c r="I384" s="111"/>
      <c r="J384" s="111" t="s">
        <v>1611</v>
      </c>
    </row>
    <row r="385" spans="3:10" x14ac:dyDescent="0.25">
      <c r="C385" s="111" t="s">
        <v>2345</v>
      </c>
      <c r="D385" s="111" t="s">
        <v>2346</v>
      </c>
      <c r="E385" s="111" t="s">
        <v>2347</v>
      </c>
      <c r="F385" s="111">
        <v>42768712</v>
      </c>
      <c r="G385" s="912" t="s">
        <v>2348</v>
      </c>
      <c r="H385" s="111" t="s">
        <v>2269</v>
      </c>
      <c r="I385" s="111"/>
      <c r="J385" s="111" t="s">
        <v>214</v>
      </c>
    </row>
    <row r="386" spans="3:10" x14ac:dyDescent="0.25">
      <c r="C386" s="617" t="s">
        <v>7521</v>
      </c>
      <c r="D386" s="616" t="s">
        <v>229</v>
      </c>
      <c r="E386" s="616" t="s">
        <v>500</v>
      </c>
      <c r="F386" s="616">
        <v>43488276</v>
      </c>
      <c r="G386" s="1032" t="s">
        <v>7522</v>
      </c>
      <c r="H386" s="616"/>
      <c r="I386" s="616"/>
      <c r="J386" s="616" t="s">
        <v>4466</v>
      </c>
    </row>
    <row r="387" spans="3:10" x14ac:dyDescent="0.25">
      <c r="C387" s="111" t="s">
        <v>5254</v>
      </c>
      <c r="D387" s="111" t="s">
        <v>208</v>
      </c>
      <c r="E387" s="111" t="s">
        <v>5255</v>
      </c>
      <c r="F387" s="111">
        <v>1059598220</v>
      </c>
      <c r="G387" s="912">
        <v>3001250258</v>
      </c>
      <c r="H387" s="111" t="s">
        <v>5256</v>
      </c>
      <c r="I387" s="111"/>
      <c r="J387" s="111" t="s">
        <v>5253</v>
      </c>
    </row>
    <row r="388" spans="3:10" x14ac:dyDescent="0.25">
      <c r="C388" s="111" t="s">
        <v>2538</v>
      </c>
      <c r="D388" s="111" t="s">
        <v>2539</v>
      </c>
      <c r="E388" s="111" t="s">
        <v>2540</v>
      </c>
      <c r="F388" s="111">
        <v>1005108191</v>
      </c>
      <c r="G388" s="912">
        <v>3163201864</v>
      </c>
      <c r="H388" s="111" t="s">
        <v>2541</v>
      </c>
      <c r="I388" s="111"/>
      <c r="J388" s="111" t="s">
        <v>2542</v>
      </c>
    </row>
    <row r="389" spans="3:10" x14ac:dyDescent="0.25">
      <c r="C389" s="111" t="s">
        <v>4976</v>
      </c>
      <c r="D389" s="111" t="s">
        <v>1864</v>
      </c>
      <c r="E389" s="111" t="s">
        <v>4977</v>
      </c>
      <c r="F389" s="111">
        <v>1086924546</v>
      </c>
      <c r="G389" s="912">
        <v>3234645799</v>
      </c>
      <c r="H389" s="111" t="s">
        <v>4978</v>
      </c>
      <c r="I389" s="111"/>
      <c r="J389" s="111" t="s">
        <v>4975</v>
      </c>
    </row>
    <row r="390" spans="3:10" x14ac:dyDescent="0.25">
      <c r="C390" s="111" t="s">
        <v>4773</v>
      </c>
      <c r="D390" s="111" t="s">
        <v>3991</v>
      </c>
      <c r="E390" s="111" t="s">
        <v>4774</v>
      </c>
      <c r="F390" s="111">
        <v>1103364102</v>
      </c>
      <c r="G390" s="912">
        <v>3042922646</v>
      </c>
      <c r="H390" s="111" t="s">
        <v>4775</v>
      </c>
      <c r="I390" s="111"/>
      <c r="J390" s="111" t="s">
        <v>214</v>
      </c>
    </row>
    <row r="391" spans="3:10" x14ac:dyDescent="0.25">
      <c r="C391" s="111" t="s">
        <v>4899</v>
      </c>
      <c r="D391" s="111" t="s">
        <v>4900</v>
      </c>
      <c r="E391" s="111" t="s">
        <v>4901</v>
      </c>
      <c r="F391" s="111">
        <v>55058189</v>
      </c>
      <c r="G391" s="912">
        <v>3142754654</v>
      </c>
      <c r="H391" s="111" t="s">
        <v>4902</v>
      </c>
      <c r="I391" s="111"/>
      <c r="J391" s="111" t="s">
        <v>4801</v>
      </c>
    </row>
    <row r="392" spans="3:10" x14ac:dyDescent="0.25">
      <c r="C392" s="111" t="s">
        <v>1555</v>
      </c>
      <c r="D392" s="111" t="s">
        <v>1556</v>
      </c>
      <c r="E392" s="111" t="s">
        <v>282</v>
      </c>
      <c r="F392" s="111">
        <v>88259740</v>
      </c>
      <c r="G392" s="912">
        <v>3208181633</v>
      </c>
      <c r="H392" s="111" t="s">
        <v>1557</v>
      </c>
      <c r="I392" s="111"/>
      <c r="J392" s="111" t="s">
        <v>1554</v>
      </c>
    </row>
    <row r="393" spans="3:10" x14ac:dyDescent="0.25">
      <c r="C393" s="111" t="s">
        <v>1555</v>
      </c>
      <c r="D393" s="111" t="s">
        <v>2744</v>
      </c>
      <c r="E393" s="111" t="s">
        <v>2745</v>
      </c>
      <c r="F393" s="111">
        <v>79488452</v>
      </c>
      <c r="G393" s="912">
        <v>3208488526</v>
      </c>
      <c r="H393" s="111" t="s">
        <v>2746</v>
      </c>
      <c r="I393" s="111"/>
      <c r="J393" s="111" t="s">
        <v>2747</v>
      </c>
    </row>
    <row r="394" spans="3:10" x14ac:dyDescent="0.25">
      <c r="C394" s="111" t="s">
        <v>5923</v>
      </c>
      <c r="D394" s="111" t="s">
        <v>5924</v>
      </c>
      <c r="E394" s="111" t="s">
        <v>208</v>
      </c>
      <c r="F394" s="111">
        <v>71217309</v>
      </c>
      <c r="G394" s="912">
        <v>3006446462</v>
      </c>
      <c r="H394" s="111" t="s">
        <v>5925</v>
      </c>
      <c r="I394" s="111"/>
      <c r="J394" s="111" t="s">
        <v>214</v>
      </c>
    </row>
    <row r="395" spans="3:10" x14ac:dyDescent="0.25">
      <c r="C395" s="526" t="s">
        <v>6885</v>
      </c>
      <c r="D395" s="526" t="s">
        <v>6886</v>
      </c>
      <c r="E395" s="526" t="s">
        <v>405</v>
      </c>
      <c r="F395" s="526">
        <v>78031844</v>
      </c>
      <c r="G395" s="1034">
        <v>3106102931</v>
      </c>
      <c r="H395" s="527"/>
      <c r="I395" s="527"/>
      <c r="J395" s="528" t="s">
        <v>6890</v>
      </c>
    </row>
    <row r="396" spans="3:10" x14ac:dyDescent="0.25">
      <c r="C396" s="111" t="s">
        <v>3429</v>
      </c>
      <c r="D396" s="111" t="s">
        <v>1864</v>
      </c>
      <c r="E396" s="111" t="s">
        <v>2697</v>
      </c>
      <c r="F396" s="111">
        <v>76330706</v>
      </c>
      <c r="G396" s="912">
        <v>3216405113</v>
      </c>
      <c r="H396" s="111" t="s">
        <v>3430</v>
      </c>
      <c r="I396" s="111"/>
      <c r="J396" s="111" t="s">
        <v>3427</v>
      </c>
    </row>
    <row r="397" spans="3:10" x14ac:dyDescent="0.25">
      <c r="C397" s="111" t="s">
        <v>3429</v>
      </c>
      <c r="D397" s="111" t="s">
        <v>405</v>
      </c>
      <c r="E397" s="111" t="s">
        <v>312</v>
      </c>
      <c r="F397" s="111">
        <v>1020446082</v>
      </c>
      <c r="G397" s="912">
        <v>3015264690</v>
      </c>
      <c r="H397" s="111" t="s">
        <v>3456</v>
      </c>
      <c r="I397" s="111"/>
      <c r="J397" s="111" t="s">
        <v>3457</v>
      </c>
    </row>
    <row r="398" spans="3:10" x14ac:dyDescent="0.25">
      <c r="C398" s="617" t="s">
        <v>8489</v>
      </c>
      <c r="D398" s="616" t="s">
        <v>8490</v>
      </c>
      <c r="E398" s="616" t="s">
        <v>1762</v>
      </c>
      <c r="F398" s="616">
        <v>1114149106</v>
      </c>
      <c r="G398" s="1032">
        <v>3235763558</v>
      </c>
      <c r="H398" s="616" t="s">
        <v>8493</v>
      </c>
      <c r="I398" s="616"/>
      <c r="J398" s="616" t="s">
        <v>210</v>
      </c>
    </row>
    <row r="399" spans="3:10" x14ac:dyDescent="0.25">
      <c r="C399" s="111" t="s">
        <v>1862</v>
      </c>
      <c r="D399" s="111" t="s">
        <v>1863</v>
      </c>
      <c r="E399" s="111" t="s">
        <v>1864</v>
      </c>
      <c r="F399" s="111">
        <v>78589830</v>
      </c>
      <c r="G399" s="912">
        <v>3126326304</v>
      </c>
      <c r="H399" s="111" t="s">
        <v>1865</v>
      </c>
      <c r="I399" s="111"/>
      <c r="J399" s="111" t="s">
        <v>1866</v>
      </c>
    </row>
    <row r="400" spans="3:10" x14ac:dyDescent="0.25">
      <c r="C400" s="617" t="s">
        <v>8200</v>
      </c>
      <c r="D400" s="616" t="s">
        <v>1841</v>
      </c>
      <c r="E400" s="616" t="s">
        <v>8201</v>
      </c>
      <c r="F400" s="616">
        <v>1026266683</v>
      </c>
      <c r="G400" s="1032">
        <v>3124976765</v>
      </c>
      <c r="H400" s="616" t="s">
        <v>8202</v>
      </c>
      <c r="I400" s="616"/>
      <c r="J400" s="616" t="s">
        <v>513</v>
      </c>
    </row>
    <row r="401" spans="3:10" x14ac:dyDescent="0.25">
      <c r="C401" s="617" t="s">
        <v>8625</v>
      </c>
      <c r="D401" s="616" t="s">
        <v>8626</v>
      </c>
      <c r="E401" s="616" t="s">
        <v>295</v>
      </c>
      <c r="F401" s="616">
        <v>87303046</v>
      </c>
      <c r="G401" s="1032">
        <v>3004213172</v>
      </c>
      <c r="H401" s="616" t="s">
        <v>2625</v>
      </c>
      <c r="I401" s="616"/>
      <c r="J401" s="616" t="s">
        <v>2625</v>
      </c>
    </row>
    <row r="402" spans="3:10" x14ac:dyDescent="0.25">
      <c r="C402" s="111" t="s">
        <v>3570</v>
      </c>
      <c r="D402" s="111" t="s">
        <v>3569</v>
      </c>
      <c r="E402" s="111" t="s">
        <v>3326</v>
      </c>
      <c r="F402" s="111">
        <v>71116404</v>
      </c>
      <c r="G402" s="912">
        <v>3112521072</v>
      </c>
      <c r="H402" s="111" t="s">
        <v>3571</v>
      </c>
      <c r="I402" s="111"/>
      <c r="J402" s="111" t="s">
        <v>2313</v>
      </c>
    </row>
    <row r="403" spans="3:10" x14ac:dyDescent="0.25">
      <c r="C403" s="111" t="s">
        <v>2623</v>
      </c>
      <c r="D403" s="111" t="s">
        <v>298</v>
      </c>
      <c r="E403" s="111" t="s">
        <v>2624</v>
      </c>
      <c r="F403" s="111">
        <v>59123262</v>
      </c>
      <c r="G403" s="912">
        <v>3105558132</v>
      </c>
      <c r="H403" s="111" t="s">
        <v>2625</v>
      </c>
      <c r="I403" s="111"/>
      <c r="J403" s="111" t="s">
        <v>2625</v>
      </c>
    </row>
    <row r="404" spans="3:10" x14ac:dyDescent="0.25">
      <c r="C404" s="617" t="s">
        <v>9038</v>
      </c>
      <c r="D404" s="616" t="s">
        <v>9039</v>
      </c>
      <c r="E404" s="616" t="s">
        <v>9040</v>
      </c>
      <c r="F404" s="616">
        <v>1122116635</v>
      </c>
      <c r="G404" s="1032">
        <v>3107693437</v>
      </c>
      <c r="H404" s="616" t="s">
        <v>9041</v>
      </c>
      <c r="I404" s="616"/>
      <c r="J404" s="616" t="s">
        <v>9042</v>
      </c>
    </row>
    <row r="405" spans="3:10" x14ac:dyDescent="0.25">
      <c r="C405" s="617" t="s">
        <v>8512</v>
      </c>
      <c r="D405" s="616" t="s">
        <v>298</v>
      </c>
      <c r="E405" s="616" t="s">
        <v>347</v>
      </c>
      <c r="F405" s="616">
        <v>71221828</v>
      </c>
      <c r="G405" s="1032"/>
      <c r="H405" s="616"/>
      <c r="I405" s="616"/>
      <c r="J405" s="616" t="s">
        <v>214</v>
      </c>
    </row>
    <row r="406" spans="3:10" x14ac:dyDescent="0.25">
      <c r="C406" s="111" t="s">
        <v>444</v>
      </c>
      <c r="D406" s="111" t="s">
        <v>445</v>
      </c>
      <c r="E406" s="111" t="s">
        <v>253</v>
      </c>
      <c r="F406" s="112">
        <v>13011150</v>
      </c>
      <c r="G406" s="912"/>
      <c r="H406" s="112"/>
      <c r="I406" s="112"/>
      <c r="J406" s="112"/>
    </row>
    <row r="407" spans="3:10" x14ac:dyDescent="0.25">
      <c r="C407" s="111" t="s">
        <v>2443</v>
      </c>
      <c r="D407" s="111" t="s">
        <v>2444</v>
      </c>
      <c r="E407" s="111" t="s">
        <v>2445</v>
      </c>
      <c r="F407" s="111">
        <v>425906</v>
      </c>
      <c r="G407" s="912"/>
      <c r="H407" s="111"/>
      <c r="I407" s="111"/>
      <c r="J407" s="111"/>
    </row>
    <row r="408" spans="3:10" x14ac:dyDescent="0.25">
      <c r="C408" s="111" t="s">
        <v>3144</v>
      </c>
      <c r="D408" s="111" t="s">
        <v>3145</v>
      </c>
      <c r="E408" s="111" t="s">
        <v>3146</v>
      </c>
      <c r="F408" s="111">
        <v>42883888</v>
      </c>
      <c r="G408" s="912"/>
      <c r="H408" s="111"/>
      <c r="I408" s="111"/>
      <c r="J408" s="111"/>
    </row>
    <row r="409" spans="3:10" x14ac:dyDescent="0.25">
      <c r="C409" s="526" t="s">
        <v>6609</v>
      </c>
      <c r="D409" s="526"/>
      <c r="E409" s="526"/>
      <c r="F409" s="526"/>
      <c r="G409" s="1034"/>
      <c r="H409" s="527"/>
      <c r="I409" s="527"/>
      <c r="J409" s="528"/>
    </row>
    <row r="410" spans="3:10" x14ac:dyDescent="0.25">
      <c r="C410" s="617" t="s">
        <v>8507</v>
      </c>
      <c r="D410" s="616" t="s">
        <v>6851</v>
      </c>
      <c r="E410" s="616" t="s">
        <v>2580</v>
      </c>
      <c r="F410" s="616">
        <v>1002156157</v>
      </c>
      <c r="G410" s="1032">
        <v>3013156927</v>
      </c>
      <c r="H410" s="616" t="s">
        <v>8508</v>
      </c>
      <c r="I410" s="616"/>
      <c r="J410" s="616" t="s">
        <v>5698</v>
      </c>
    </row>
    <row r="411" spans="3:10" x14ac:dyDescent="0.25">
      <c r="C411" s="111" t="s">
        <v>311</v>
      </c>
      <c r="D411" s="111" t="s">
        <v>312</v>
      </c>
      <c r="E411" s="111" t="s">
        <v>313</v>
      </c>
      <c r="F411" s="123">
        <v>8403313</v>
      </c>
      <c r="G411" s="1035">
        <v>3504285404</v>
      </c>
      <c r="H411" s="112" t="s">
        <v>422</v>
      </c>
      <c r="I411" s="112"/>
      <c r="J411" s="112" t="s">
        <v>238</v>
      </c>
    </row>
    <row r="412" spans="3:10" x14ac:dyDescent="0.25">
      <c r="C412" s="111" t="s">
        <v>3426</v>
      </c>
      <c r="D412" s="111" t="s">
        <v>504</v>
      </c>
      <c r="E412" s="111" t="s">
        <v>3163</v>
      </c>
      <c r="F412" s="111">
        <v>4929665</v>
      </c>
      <c r="G412" s="912">
        <v>3224216239</v>
      </c>
      <c r="H412" s="111" t="s">
        <v>3428</v>
      </c>
      <c r="I412" s="111"/>
      <c r="J412" s="111" t="s">
        <v>3427</v>
      </c>
    </row>
    <row r="413" spans="3:10" x14ac:dyDescent="0.25">
      <c r="C413" s="617" t="s">
        <v>8817</v>
      </c>
      <c r="D413" s="616" t="s">
        <v>268</v>
      </c>
      <c r="E413" s="616" t="s">
        <v>267</v>
      </c>
      <c r="F413" s="616">
        <v>1053766668</v>
      </c>
      <c r="G413" s="1032">
        <v>3205898787</v>
      </c>
      <c r="H413" s="616" t="s">
        <v>2269</v>
      </c>
      <c r="I413" s="616"/>
      <c r="J413" s="616" t="s">
        <v>214</v>
      </c>
    </row>
    <row r="414" spans="3:10" x14ac:dyDescent="0.25">
      <c r="C414" s="111" t="s">
        <v>2091</v>
      </c>
      <c r="D414" s="111" t="s">
        <v>2092</v>
      </c>
      <c r="E414" s="111" t="s">
        <v>2093</v>
      </c>
      <c r="F414" s="111">
        <v>1077869198</v>
      </c>
      <c r="G414" s="912"/>
      <c r="H414" s="111"/>
      <c r="I414" s="111"/>
      <c r="J414" s="111"/>
    </row>
    <row r="415" spans="3:10" x14ac:dyDescent="0.25">
      <c r="C415" s="111" t="s">
        <v>1832</v>
      </c>
      <c r="D415" s="111" t="s">
        <v>1833</v>
      </c>
      <c r="E415" s="111" t="s">
        <v>1834</v>
      </c>
      <c r="F415" s="111">
        <v>1017234772</v>
      </c>
      <c r="G415" s="912"/>
      <c r="H415" s="111" t="s">
        <v>1835</v>
      </c>
      <c r="I415" s="111"/>
      <c r="J415" s="111" t="s">
        <v>214</v>
      </c>
    </row>
    <row r="416" spans="3:10" x14ac:dyDescent="0.25">
      <c r="C416" s="617" t="s">
        <v>7604</v>
      </c>
      <c r="D416" s="616" t="s">
        <v>7605</v>
      </c>
      <c r="E416" s="616" t="s">
        <v>7606</v>
      </c>
      <c r="F416" s="616">
        <v>1065589417</v>
      </c>
      <c r="G416" s="1032">
        <v>3146260697</v>
      </c>
      <c r="H416" s="616" t="s">
        <v>7607</v>
      </c>
      <c r="I416" s="616"/>
      <c r="J416" s="616" t="s">
        <v>214</v>
      </c>
    </row>
    <row r="417" spans="3:10" x14ac:dyDescent="0.25">
      <c r="C417" s="111" t="s">
        <v>4409</v>
      </c>
      <c r="D417" s="111" t="s">
        <v>2934</v>
      </c>
      <c r="E417" s="111" t="s">
        <v>4410</v>
      </c>
      <c r="F417" s="111">
        <v>40185874</v>
      </c>
      <c r="G417" s="912">
        <v>3152702739</v>
      </c>
      <c r="H417" s="111" t="s">
        <v>4411</v>
      </c>
      <c r="I417" s="111"/>
      <c r="J417" s="111" t="s">
        <v>4313</v>
      </c>
    </row>
    <row r="418" spans="3:10" x14ac:dyDescent="0.25">
      <c r="C418" s="111" t="s">
        <v>538</v>
      </c>
      <c r="D418" s="111" t="s">
        <v>208</v>
      </c>
      <c r="E418" s="111" t="s">
        <v>542</v>
      </c>
      <c r="F418" s="111">
        <v>30982163</v>
      </c>
      <c r="G418" s="912"/>
      <c r="H418" s="111"/>
      <c r="I418" s="111"/>
      <c r="J418" s="111"/>
    </row>
    <row r="419" spans="3:10" x14ac:dyDescent="0.25">
      <c r="C419" s="111" t="s">
        <v>5469</v>
      </c>
      <c r="D419" s="111" t="s">
        <v>4900</v>
      </c>
      <c r="E419" s="111" t="s">
        <v>4196</v>
      </c>
      <c r="F419" s="111">
        <v>23857031</v>
      </c>
      <c r="G419" s="912">
        <v>3108545455</v>
      </c>
      <c r="H419" s="111" t="s">
        <v>5470</v>
      </c>
      <c r="I419" s="111"/>
      <c r="J419" s="111" t="s">
        <v>2394</v>
      </c>
    </row>
    <row r="420" spans="3:10" x14ac:dyDescent="0.25">
      <c r="C420" s="111" t="s">
        <v>5846</v>
      </c>
      <c r="D420" s="111" t="s">
        <v>324</v>
      </c>
      <c r="E420" s="111" t="s">
        <v>4514</v>
      </c>
      <c r="F420" s="111">
        <v>50896625</v>
      </c>
      <c r="G420" s="912" t="s">
        <v>3749</v>
      </c>
      <c r="H420" s="111" t="s">
        <v>5847</v>
      </c>
      <c r="I420" s="111"/>
      <c r="J420" s="111" t="s">
        <v>214</v>
      </c>
    </row>
    <row r="421" spans="3:10" x14ac:dyDescent="0.25">
      <c r="C421" s="617" t="s">
        <v>7810</v>
      </c>
      <c r="D421" s="616" t="s">
        <v>277</v>
      </c>
      <c r="E421" s="616" t="s">
        <v>7811</v>
      </c>
      <c r="F421" s="616">
        <v>28297012</v>
      </c>
      <c r="G421" s="1032">
        <v>3213294942</v>
      </c>
      <c r="H421" s="616" t="s">
        <v>7812</v>
      </c>
      <c r="I421" s="616"/>
      <c r="J421" s="616" t="s">
        <v>513</v>
      </c>
    </row>
    <row r="422" spans="3:10" x14ac:dyDescent="0.25">
      <c r="C422" s="617" t="s">
        <v>9088</v>
      </c>
      <c r="D422" s="616" t="s">
        <v>3119</v>
      </c>
      <c r="E422" s="616" t="s">
        <v>281</v>
      </c>
      <c r="F422" s="616">
        <v>1074132158</v>
      </c>
      <c r="G422" s="1032">
        <v>3115158283</v>
      </c>
      <c r="H422" s="616" t="s">
        <v>9089</v>
      </c>
      <c r="I422" s="616"/>
      <c r="J422" s="616" t="s">
        <v>250</v>
      </c>
    </row>
    <row r="423" spans="3:10" x14ac:dyDescent="0.25">
      <c r="C423" s="111" t="s">
        <v>323</v>
      </c>
      <c r="D423" s="111" t="s">
        <v>324</v>
      </c>
      <c r="E423" s="111" t="s">
        <v>325</v>
      </c>
      <c r="F423" s="123">
        <v>71383153</v>
      </c>
      <c r="G423" s="1035">
        <v>3134954695</v>
      </c>
      <c r="H423" s="112" t="s">
        <v>331</v>
      </c>
      <c r="I423" s="112"/>
      <c r="J423" s="112" t="s">
        <v>214</v>
      </c>
    </row>
    <row r="424" spans="3:10" ht="30" x14ac:dyDescent="0.25">
      <c r="C424" s="526" t="s">
        <v>6930</v>
      </c>
      <c r="D424" s="526" t="s">
        <v>6931</v>
      </c>
      <c r="E424" s="526" t="s">
        <v>6932</v>
      </c>
      <c r="F424" s="526">
        <v>1038101159</v>
      </c>
      <c r="G424" s="1034"/>
      <c r="H424" s="527" t="s">
        <v>6933</v>
      </c>
      <c r="I424" s="527"/>
      <c r="J424" s="528" t="s">
        <v>6934</v>
      </c>
    </row>
    <row r="425" spans="3:10" x14ac:dyDescent="0.25">
      <c r="C425" s="617" t="s">
        <v>8165</v>
      </c>
      <c r="D425" s="616" t="s">
        <v>5262</v>
      </c>
      <c r="E425" s="616" t="s">
        <v>2773</v>
      </c>
      <c r="F425" s="616">
        <v>1020426040</v>
      </c>
      <c r="G425" s="1032">
        <v>3508897662</v>
      </c>
      <c r="H425" s="616" t="s">
        <v>8166</v>
      </c>
      <c r="I425" s="616"/>
      <c r="J425" s="616" t="s">
        <v>214</v>
      </c>
    </row>
    <row r="426" spans="3:10" x14ac:dyDescent="0.25">
      <c r="C426" s="111" t="s">
        <v>4510</v>
      </c>
      <c r="D426" s="111" t="s">
        <v>4202</v>
      </c>
      <c r="E426" s="111" t="s">
        <v>2062</v>
      </c>
      <c r="F426" s="111">
        <v>93132057</v>
      </c>
      <c r="G426" s="912">
        <v>3102882679</v>
      </c>
      <c r="H426" s="111" t="s">
        <v>4511</v>
      </c>
      <c r="I426" s="111"/>
      <c r="J426" s="111" t="s">
        <v>437</v>
      </c>
    </row>
    <row r="427" spans="3:10" x14ac:dyDescent="0.25">
      <c r="C427" s="111" t="s">
        <v>3825</v>
      </c>
      <c r="D427" s="111" t="s">
        <v>542</v>
      </c>
      <c r="E427" s="111" t="s">
        <v>542</v>
      </c>
      <c r="F427" s="111">
        <v>900371187</v>
      </c>
      <c r="G427" s="912">
        <v>3007889774</v>
      </c>
      <c r="H427" s="111" t="s">
        <v>3826</v>
      </c>
      <c r="I427" s="111"/>
      <c r="J427" s="111" t="s">
        <v>214</v>
      </c>
    </row>
    <row r="428" spans="3:10" x14ac:dyDescent="0.25">
      <c r="C428" s="111" t="s">
        <v>2930</v>
      </c>
      <c r="D428" s="111" t="s">
        <v>325</v>
      </c>
      <c r="E428" s="111" t="s">
        <v>2931</v>
      </c>
      <c r="F428" s="111">
        <v>1122125198</v>
      </c>
      <c r="G428" s="912">
        <v>3213084273</v>
      </c>
      <c r="H428" s="111" t="s">
        <v>2932</v>
      </c>
      <c r="I428" s="111"/>
      <c r="J428" s="111" t="s">
        <v>2276</v>
      </c>
    </row>
    <row r="429" spans="3:10" x14ac:dyDescent="0.25">
      <c r="C429" s="617" t="s">
        <v>7807</v>
      </c>
      <c r="D429" s="616" t="s">
        <v>7808</v>
      </c>
      <c r="E429" s="616" t="s">
        <v>2745</v>
      </c>
      <c r="F429" s="616">
        <v>74423394</v>
      </c>
      <c r="G429" s="1032">
        <v>3208378806</v>
      </c>
      <c r="H429" s="616" t="s">
        <v>7809</v>
      </c>
      <c r="I429" s="616"/>
      <c r="J429" s="616" t="s">
        <v>7054</v>
      </c>
    </row>
    <row r="430" spans="3:10" x14ac:dyDescent="0.25">
      <c r="C430" s="111" t="s">
        <v>6302</v>
      </c>
      <c r="D430" s="111" t="s">
        <v>6303</v>
      </c>
      <c r="E430" s="111" t="s">
        <v>277</v>
      </c>
      <c r="F430" s="111">
        <v>43263589</v>
      </c>
      <c r="G430" s="912" t="s">
        <v>6304</v>
      </c>
      <c r="H430" s="111"/>
      <c r="I430" s="111"/>
      <c r="J430" s="111" t="s">
        <v>214</v>
      </c>
    </row>
    <row r="431" spans="3:10" x14ac:dyDescent="0.25">
      <c r="C431" s="111" t="s">
        <v>2580</v>
      </c>
      <c r="D431" s="111" t="s">
        <v>4264</v>
      </c>
      <c r="E431" s="111" t="s">
        <v>4265</v>
      </c>
      <c r="F431" s="111">
        <v>1193033889</v>
      </c>
      <c r="G431" s="912">
        <v>3147282672</v>
      </c>
      <c r="H431" s="111" t="s">
        <v>4266</v>
      </c>
      <c r="I431" s="111"/>
      <c r="J431" s="111" t="s">
        <v>2395</v>
      </c>
    </row>
    <row r="432" spans="3:10" x14ac:dyDescent="0.25">
      <c r="C432" s="111" t="s">
        <v>2580</v>
      </c>
      <c r="D432" s="111" t="s">
        <v>299</v>
      </c>
      <c r="E432" s="111" t="s">
        <v>2581</v>
      </c>
      <c r="F432" s="111">
        <v>1152469715</v>
      </c>
      <c r="G432" s="912">
        <v>3043541595</v>
      </c>
      <c r="H432" s="111" t="s">
        <v>2582</v>
      </c>
      <c r="I432" s="111"/>
      <c r="J432" s="111" t="s">
        <v>214</v>
      </c>
    </row>
    <row r="433" spans="3:10" x14ac:dyDescent="0.25">
      <c r="C433" s="111" t="s">
        <v>2580</v>
      </c>
      <c r="D433" s="111" t="s">
        <v>347</v>
      </c>
      <c r="E433" s="111" t="s">
        <v>5091</v>
      </c>
      <c r="F433" s="111">
        <v>1020466784</v>
      </c>
      <c r="G433" s="912"/>
      <c r="H433" s="111"/>
      <c r="I433" s="111"/>
      <c r="J433" s="111"/>
    </row>
    <row r="434" spans="3:10" x14ac:dyDescent="0.25">
      <c r="C434" s="111" t="s">
        <v>3186</v>
      </c>
      <c r="D434" s="111" t="s">
        <v>1997</v>
      </c>
      <c r="E434" s="111" t="s">
        <v>3094</v>
      </c>
      <c r="F434" s="111">
        <v>1017240503</v>
      </c>
      <c r="G434" s="912">
        <v>3166604508</v>
      </c>
      <c r="H434" s="111" t="s">
        <v>3095</v>
      </c>
      <c r="I434" s="111"/>
      <c r="J434" s="111" t="s">
        <v>214</v>
      </c>
    </row>
    <row r="435" spans="3:10" x14ac:dyDescent="0.25">
      <c r="C435" s="111" t="s">
        <v>1801</v>
      </c>
      <c r="D435" s="111" t="s">
        <v>542</v>
      </c>
      <c r="E435" s="111" t="s">
        <v>542</v>
      </c>
      <c r="F435" s="111">
        <v>900945700</v>
      </c>
      <c r="G435" s="912">
        <v>3136466852</v>
      </c>
      <c r="H435" s="111" t="s">
        <v>1802</v>
      </c>
      <c r="I435" s="111"/>
      <c r="J435" s="111" t="s">
        <v>214</v>
      </c>
    </row>
    <row r="436" spans="3:10" x14ac:dyDescent="0.25">
      <c r="C436" s="111" t="s">
        <v>280</v>
      </c>
      <c r="D436" s="111" t="s">
        <v>325</v>
      </c>
      <c r="E436" s="111" t="s">
        <v>3326</v>
      </c>
      <c r="F436" s="111">
        <v>1017222358</v>
      </c>
      <c r="G436" s="912"/>
      <c r="H436" s="111"/>
      <c r="I436" s="111"/>
      <c r="J436" s="111"/>
    </row>
    <row r="437" spans="3:10" x14ac:dyDescent="0.25">
      <c r="C437" s="111" t="s">
        <v>280</v>
      </c>
      <c r="D437" s="111" t="s">
        <v>281</v>
      </c>
      <c r="E437" s="111" t="s">
        <v>282</v>
      </c>
      <c r="F437" s="123">
        <v>1035875695</v>
      </c>
      <c r="G437" s="1035" t="s">
        <v>284</v>
      </c>
      <c r="H437" s="112" t="s">
        <v>423</v>
      </c>
      <c r="I437" s="112"/>
      <c r="J437" s="112" t="s">
        <v>283</v>
      </c>
    </row>
    <row r="438" spans="3:10" x14ac:dyDescent="0.25">
      <c r="C438" s="111" t="s">
        <v>280</v>
      </c>
      <c r="D438" s="111" t="s">
        <v>248</v>
      </c>
      <c r="E438" s="111" t="s">
        <v>2306</v>
      </c>
      <c r="F438" s="111">
        <v>1152206982</v>
      </c>
      <c r="G438" s="912"/>
      <c r="H438" s="111"/>
      <c r="I438" s="111"/>
      <c r="J438" s="111"/>
    </row>
    <row r="439" spans="3:10" x14ac:dyDescent="0.25">
      <c r="C439" s="111" t="s">
        <v>3078</v>
      </c>
      <c r="D439" s="111" t="s">
        <v>3079</v>
      </c>
      <c r="E439" s="111" t="s">
        <v>1996</v>
      </c>
      <c r="F439" s="111">
        <v>1035414376</v>
      </c>
      <c r="G439" s="912"/>
      <c r="H439" s="111"/>
      <c r="I439" s="111"/>
      <c r="J439" s="111"/>
    </row>
    <row r="440" spans="3:10" x14ac:dyDescent="0.25">
      <c r="C440" s="111" t="s">
        <v>2643</v>
      </c>
      <c r="D440" s="111" t="s">
        <v>508</v>
      </c>
      <c r="E440" s="111" t="s">
        <v>267</v>
      </c>
      <c r="F440" s="111">
        <v>1214721082</v>
      </c>
      <c r="G440" s="912"/>
      <c r="H440" s="111" t="s">
        <v>2645</v>
      </c>
      <c r="I440" s="111"/>
      <c r="J440" s="111"/>
    </row>
    <row r="441" spans="3:10" x14ac:dyDescent="0.25">
      <c r="C441" s="111" t="s">
        <v>6595</v>
      </c>
      <c r="D441" s="111" t="s">
        <v>6596</v>
      </c>
      <c r="E441" s="111" t="s">
        <v>3163</v>
      </c>
      <c r="F441" s="111">
        <v>1007676778</v>
      </c>
      <c r="G441" s="912">
        <v>3188117460</v>
      </c>
      <c r="H441" s="111" t="s">
        <v>6597</v>
      </c>
      <c r="I441" s="111"/>
      <c r="J441" s="111" t="s">
        <v>2226</v>
      </c>
    </row>
    <row r="442" spans="3:10" x14ac:dyDescent="0.25">
      <c r="C442" s="111" t="s">
        <v>2179</v>
      </c>
      <c r="D442" s="111" t="s">
        <v>2180</v>
      </c>
      <c r="E442" s="111" t="s">
        <v>2181</v>
      </c>
      <c r="F442" s="111">
        <v>15370507</v>
      </c>
      <c r="G442" s="912"/>
      <c r="H442" s="111" t="s">
        <v>2182</v>
      </c>
      <c r="I442" s="111"/>
      <c r="J442" s="111" t="s">
        <v>214</v>
      </c>
    </row>
    <row r="443" spans="3:10" x14ac:dyDescent="0.25">
      <c r="C443" s="111" t="s">
        <v>4694</v>
      </c>
      <c r="D443" s="111" t="s">
        <v>2934</v>
      </c>
      <c r="E443" s="111" t="s">
        <v>299</v>
      </c>
      <c r="F443" s="111">
        <v>29543203</v>
      </c>
      <c r="G443" s="912">
        <v>3153515286</v>
      </c>
      <c r="H443" s="111" t="s">
        <v>4695</v>
      </c>
      <c r="I443" s="111"/>
      <c r="J443" s="111" t="s">
        <v>4696</v>
      </c>
    </row>
    <row r="444" spans="3:10" x14ac:dyDescent="0.25">
      <c r="C444" s="111" t="s">
        <v>6446</v>
      </c>
      <c r="D444" s="111" t="s">
        <v>6447</v>
      </c>
      <c r="E444" s="111" t="s">
        <v>6448</v>
      </c>
      <c r="F444" s="111">
        <v>1193123071</v>
      </c>
      <c r="G444" s="912">
        <v>3232870227</v>
      </c>
      <c r="H444" s="111" t="s">
        <v>6449</v>
      </c>
      <c r="I444" s="111"/>
      <c r="J444" s="111" t="s">
        <v>3194</v>
      </c>
    </row>
    <row r="445" spans="3:10" x14ac:dyDescent="0.25">
      <c r="C445" s="111" t="s">
        <v>5086</v>
      </c>
      <c r="D445" s="111" t="s">
        <v>5087</v>
      </c>
      <c r="E445" s="111" t="s">
        <v>1837</v>
      </c>
      <c r="F445" s="111">
        <v>42902808</v>
      </c>
      <c r="G445" s="912"/>
      <c r="H445" s="111"/>
      <c r="I445" s="111"/>
      <c r="J445" s="111"/>
    </row>
    <row r="446" spans="3:10" x14ac:dyDescent="0.25">
      <c r="C446" s="526" t="s">
        <v>6966</v>
      </c>
      <c r="D446" s="526" t="s">
        <v>1996</v>
      </c>
      <c r="E446" s="526" t="s">
        <v>2744</v>
      </c>
      <c r="F446" s="526">
        <v>46375507</v>
      </c>
      <c r="G446" s="1034">
        <v>3138708418</v>
      </c>
      <c r="H446" s="527" t="s">
        <v>6967</v>
      </c>
      <c r="I446" s="527"/>
      <c r="J446" s="528" t="s">
        <v>2341</v>
      </c>
    </row>
    <row r="447" spans="3:10" x14ac:dyDescent="0.25">
      <c r="C447" s="111" t="s">
        <v>4796</v>
      </c>
      <c r="D447" s="111" t="s">
        <v>4797</v>
      </c>
      <c r="E447" s="111" t="s">
        <v>1695</v>
      </c>
      <c r="F447" s="111">
        <v>65757783</v>
      </c>
      <c r="G447" s="912">
        <v>3108132590</v>
      </c>
      <c r="H447" s="111" t="s">
        <v>4798</v>
      </c>
      <c r="I447" s="111"/>
      <c r="J447" s="111" t="s">
        <v>506</v>
      </c>
    </row>
    <row r="448" spans="3:10" x14ac:dyDescent="0.25">
      <c r="C448" s="111" t="s">
        <v>2342</v>
      </c>
      <c r="D448" s="111" t="s">
        <v>2184</v>
      </c>
      <c r="E448" s="111" t="s">
        <v>2343</v>
      </c>
      <c r="F448" s="111">
        <v>1097610249</v>
      </c>
      <c r="G448" s="912">
        <v>3133846357</v>
      </c>
      <c r="H448" s="111" t="s">
        <v>2344</v>
      </c>
      <c r="I448" s="111"/>
      <c r="J448" s="111" t="s">
        <v>2341</v>
      </c>
    </row>
    <row r="449" spans="3:10" x14ac:dyDescent="0.25">
      <c r="C449" s="111" t="s">
        <v>2834</v>
      </c>
      <c r="D449" s="111" t="s">
        <v>542</v>
      </c>
      <c r="E449" s="111" t="s">
        <v>542</v>
      </c>
      <c r="F449" s="111">
        <v>9015225325</v>
      </c>
      <c r="G449" s="912">
        <v>3007865435</v>
      </c>
      <c r="H449" s="111" t="s">
        <v>2835</v>
      </c>
      <c r="I449" s="111"/>
      <c r="J449" s="111" t="s">
        <v>214</v>
      </c>
    </row>
    <row r="450" spans="3:10" x14ac:dyDescent="0.25">
      <c r="C450" s="526" t="s">
        <v>6963</v>
      </c>
      <c r="D450" s="526" t="s">
        <v>325</v>
      </c>
      <c r="E450" s="526" t="s">
        <v>504</v>
      </c>
      <c r="F450" s="526">
        <v>1049649652</v>
      </c>
      <c r="G450" s="1034">
        <v>3212079378</v>
      </c>
      <c r="H450" s="527" t="s">
        <v>6964</v>
      </c>
      <c r="I450" s="527"/>
      <c r="J450" s="528" t="s">
        <v>6965</v>
      </c>
    </row>
    <row r="451" spans="3:10" x14ac:dyDescent="0.25">
      <c r="C451" s="111" t="s">
        <v>3993</v>
      </c>
      <c r="D451" s="111" t="s">
        <v>1541</v>
      </c>
      <c r="E451" s="111" t="s">
        <v>3994</v>
      </c>
      <c r="F451" s="111">
        <v>1037570141</v>
      </c>
      <c r="G451" s="912"/>
      <c r="H451" s="111"/>
      <c r="I451" s="111"/>
      <c r="J451" s="111"/>
    </row>
    <row r="452" spans="3:10" x14ac:dyDescent="0.25">
      <c r="C452" s="617" t="s">
        <v>8763</v>
      </c>
      <c r="D452" s="616" t="s">
        <v>6367</v>
      </c>
      <c r="E452" s="616" t="s">
        <v>8764</v>
      </c>
      <c r="F452" s="616">
        <v>1032176412</v>
      </c>
      <c r="G452" s="1032">
        <v>3206430182</v>
      </c>
      <c r="H452" s="616" t="s">
        <v>8765</v>
      </c>
      <c r="I452" s="616"/>
      <c r="J452" s="616" t="s">
        <v>214</v>
      </c>
    </row>
    <row r="453" spans="3:10" x14ac:dyDescent="0.25">
      <c r="C453" s="111" t="s">
        <v>4868</v>
      </c>
      <c r="D453" s="111" t="s">
        <v>4672</v>
      </c>
      <c r="E453" s="111" t="s">
        <v>347</v>
      </c>
      <c r="F453" s="111">
        <v>71656245</v>
      </c>
      <c r="G453" s="912"/>
      <c r="H453" s="111"/>
      <c r="I453" s="111"/>
      <c r="J453" s="111"/>
    </row>
    <row r="454" spans="3:10" x14ac:dyDescent="0.25">
      <c r="C454" s="111" t="s">
        <v>3759</v>
      </c>
      <c r="D454" s="111" t="s">
        <v>3760</v>
      </c>
      <c r="E454" s="111" t="s">
        <v>264</v>
      </c>
      <c r="F454" s="111">
        <v>100086024</v>
      </c>
      <c r="G454" s="912">
        <v>3136436433</v>
      </c>
      <c r="H454" s="111" t="s">
        <v>3761</v>
      </c>
      <c r="I454" s="111"/>
      <c r="J454" s="111" t="s">
        <v>214</v>
      </c>
    </row>
    <row r="455" spans="3:10" x14ac:dyDescent="0.25">
      <c r="C455" s="111" t="s">
        <v>3182</v>
      </c>
      <c r="D455" s="111" t="s">
        <v>3183</v>
      </c>
      <c r="E455" s="111" t="s">
        <v>3184</v>
      </c>
      <c r="F455" s="111">
        <v>1151967003</v>
      </c>
      <c r="G455" s="912">
        <v>3045642923</v>
      </c>
      <c r="H455" s="111" t="s">
        <v>3185</v>
      </c>
      <c r="I455" s="111"/>
      <c r="J455" s="111" t="s">
        <v>424</v>
      </c>
    </row>
    <row r="456" spans="3:10" x14ac:dyDescent="0.25">
      <c r="C456" s="111" t="s">
        <v>1571</v>
      </c>
      <c r="D456" s="111" t="s">
        <v>1572</v>
      </c>
      <c r="E456" s="111" t="s">
        <v>248</v>
      </c>
      <c r="F456" s="111">
        <v>1017174932</v>
      </c>
      <c r="G456" s="912">
        <v>3196858405</v>
      </c>
      <c r="H456" s="111" t="s">
        <v>1570</v>
      </c>
      <c r="I456" s="111"/>
      <c r="J456" s="111" t="s">
        <v>214</v>
      </c>
    </row>
    <row r="457" spans="3:10" x14ac:dyDescent="0.25">
      <c r="C457" s="111" t="s">
        <v>3949</v>
      </c>
      <c r="D457" s="111" t="s">
        <v>325</v>
      </c>
      <c r="E457" s="111" t="s">
        <v>216</v>
      </c>
      <c r="F457" s="111">
        <v>1152454782</v>
      </c>
      <c r="G457" s="912"/>
      <c r="H457" s="111"/>
      <c r="I457" s="111"/>
      <c r="J457" s="111"/>
    </row>
    <row r="458" spans="3:10" x14ac:dyDescent="0.25">
      <c r="C458" s="111" t="s">
        <v>2664</v>
      </c>
      <c r="D458" s="111" t="s">
        <v>2665</v>
      </c>
      <c r="E458" s="111" t="s">
        <v>542</v>
      </c>
      <c r="F458" s="111">
        <v>71257791</v>
      </c>
      <c r="G458" s="912" t="s">
        <v>2667</v>
      </c>
      <c r="H458" s="111" t="s">
        <v>2666</v>
      </c>
      <c r="I458" s="111"/>
      <c r="J458" s="111" t="s">
        <v>214</v>
      </c>
    </row>
    <row r="459" spans="3:10" x14ac:dyDescent="0.25">
      <c r="C459" s="111" t="s">
        <v>2330</v>
      </c>
      <c r="D459" s="111" t="s">
        <v>277</v>
      </c>
      <c r="E459" s="111" t="s">
        <v>2331</v>
      </c>
      <c r="F459" s="111">
        <v>1035520044</v>
      </c>
      <c r="G459" s="912">
        <v>3192631463</v>
      </c>
      <c r="H459" s="111" t="s">
        <v>2332</v>
      </c>
      <c r="I459" s="111"/>
      <c r="J459" s="111" t="s">
        <v>214</v>
      </c>
    </row>
    <row r="460" spans="3:10" x14ac:dyDescent="0.25">
      <c r="C460" s="111" t="s">
        <v>4205</v>
      </c>
      <c r="D460" s="111" t="s">
        <v>2665</v>
      </c>
      <c r="E460" s="111" t="s">
        <v>1904</v>
      </c>
      <c r="F460" s="111">
        <v>11210645</v>
      </c>
      <c r="G460" s="912">
        <v>3132233313</v>
      </c>
      <c r="H460" s="111" t="s">
        <v>4206</v>
      </c>
      <c r="I460" s="111"/>
      <c r="J460" s="111" t="s">
        <v>513</v>
      </c>
    </row>
    <row r="461" spans="3:10" x14ac:dyDescent="0.25">
      <c r="C461" s="111" t="s">
        <v>2767</v>
      </c>
      <c r="D461" s="111" t="s">
        <v>2768</v>
      </c>
      <c r="E461" s="111" t="s">
        <v>2769</v>
      </c>
      <c r="F461" s="111">
        <v>1007110660</v>
      </c>
      <c r="G461" s="912">
        <v>3208911672</v>
      </c>
      <c r="H461" s="111" t="s">
        <v>2771</v>
      </c>
      <c r="I461" s="111"/>
      <c r="J461" s="111" t="s">
        <v>513</v>
      </c>
    </row>
    <row r="462" spans="3:10" x14ac:dyDescent="0.25">
      <c r="C462" s="111" t="s">
        <v>4414</v>
      </c>
      <c r="D462" s="111" t="s">
        <v>4415</v>
      </c>
      <c r="E462" s="111" t="s">
        <v>536</v>
      </c>
      <c r="F462" s="111">
        <v>4078783</v>
      </c>
      <c r="G462" s="912">
        <v>3142416424</v>
      </c>
      <c r="H462" s="111" t="s">
        <v>4416</v>
      </c>
      <c r="I462" s="111"/>
      <c r="J462" s="111" t="s">
        <v>4417</v>
      </c>
    </row>
    <row r="463" spans="3:10" x14ac:dyDescent="0.25">
      <c r="C463" s="617" t="s">
        <v>8634</v>
      </c>
      <c r="D463" s="616" t="s">
        <v>8635</v>
      </c>
      <c r="E463" s="616" t="s">
        <v>553</v>
      </c>
      <c r="F463" s="616">
        <v>1017149410</v>
      </c>
      <c r="G463" s="1032">
        <v>3053421000</v>
      </c>
      <c r="H463" s="616" t="s">
        <v>8636</v>
      </c>
      <c r="I463" s="616"/>
      <c r="J463" s="616" t="s">
        <v>214</v>
      </c>
    </row>
    <row r="464" spans="3:10" x14ac:dyDescent="0.25">
      <c r="C464" s="111" t="s">
        <v>2339</v>
      </c>
      <c r="D464" s="111" t="s">
        <v>1908</v>
      </c>
      <c r="E464" s="111" t="s">
        <v>1908</v>
      </c>
      <c r="F464" s="111">
        <v>74379008</v>
      </c>
      <c r="G464" s="912">
        <v>3115796169</v>
      </c>
      <c r="H464" s="111" t="s">
        <v>2340</v>
      </c>
      <c r="I464" s="111"/>
      <c r="J464" s="111" t="s">
        <v>2341</v>
      </c>
    </row>
    <row r="465" spans="3:10" x14ac:dyDescent="0.25">
      <c r="C465" s="111" t="s">
        <v>4823</v>
      </c>
      <c r="D465" s="111" t="s">
        <v>4824</v>
      </c>
      <c r="E465" s="111" t="s">
        <v>475</v>
      </c>
      <c r="F465" s="111">
        <v>98518654</v>
      </c>
      <c r="G465" s="912">
        <v>3136370225</v>
      </c>
      <c r="H465" s="111" t="s">
        <v>4825</v>
      </c>
      <c r="I465" s="111"/>
      <c r="J465" s="111" t="s">
        <v>214</v>
      </c>
    </row>
    <row r="466" spans="3:10" x14ac:dyDescent="0.25">
      <c r="C466" s="617" t="s">
        <v>9233</v>
      </c>
      <c r="D466" s="616" t="s">
        <v>9234</v>
      </c>
      <c r="E466" s="616" t="s">
        <v>1908</v>
      </c>
      <c r="F466" s="616">
        <v>1051954304</v>
      </c>
      <c r="G466" s="1032">
        <v>3219955900</v>
      </c>
      <c r="H466" s="616" t="s">
        <v>9235</v>
      </c>
      <c r="I466" s="616"/>
      <c r="J466" s="616" t="s">
        <v>9232</v>
      </c>
    </row>
    <row r="467" spans="3:10" x14ac:dyDescent="0.25">
      <c r="C467" s="111" t="s">
        <v>2477</v>
      </c>
      <c r="D467" s="111" t="s">
        <v>2478</v>
      </c>
      <c r="E467" s="111" t="s">
        <v>2479</v>
      </c>
      <c r="F467" s="111">
        <v>87065868</v>
      </c>
      <c r="G467" s="912">
        <v>3023609190</v>
      </c>
      <c r="H467" s="111" t="s">
        <v>2480</v>
      </c>
      <c r="I467" s="111"/>
      <c r="J467" s="111" t="s">
        <v>250</v>
      </c>
    </row>
    <row r="468" spans="3:10" x14ac:dyDescent="0.25">
      <c r="C468" s="111" t="s">
        <v>5155</v>
      </c>
      <c r="D468" s="111" t="s">
        <v>5156</v>
      </c>
      <c r="E468" s="111" t="s">
        <v>2124</v>
      </c>
      <c r="F468" s="111">
        <v>1077865801</v>
      </c>
      <c r="G468" s="912">
        <v>3128945878</v>
      </c>
      <c r="H468" s="111" t="s">
        <v>5157</v>
      </c>
      <c r="I468" s="111"/>
      <c r="J468" s="111" t="s">
        <v>4801</v>
      </c>
    </row>
    <row r="469" spans="3:10" x14ac:dyDescent="0.25">
      <c r="C469" s="617" t="s">
        <v>8980</v>
      </c>
      <c r="D469" s="616" t="s">
        <v>1541</v>
      </c>
      <c r="E469" s="616" t="s">
        <v>1541</v>
      </c>
      <c r="F469" s="616">
        <v>5855075</v>
      </c>
      <c r="G469" s="1032">
        <v>3177886330</v>
      </c>
      <c r="H469" s="616" t="s">
        <v>8981</v>
      </c>
      <c r="I469" s="616"/>
      <c r="J469" s="616" t="s">
        <v>8982</v>
      </c>
    </row>
    <row r="470" spans="3:10" x14ac:dyDescent="0.25">
      <c r="C470" s="111" t="s">
        <v>4816</v>
      </c>
      <c r="D470" s="111" t="s">
        <v>4817</v>
      </c>
      <c r="E470" s="111" t="s">
        <v>4818</v>
      </c>
      <c r="F470" s="111">
        <v>71753989</v>
      </c>
      <c r="G470" s="912">
        <v>3137704061</v>
      </c>
      <c r="H470" s="111" t="s">
        <v>4819</v>
      </c>
      <c r="I470" s="111"/>
      <c r="J470" s="111" t="s">
        <v>214</v>
      </c>
    </row>
    <row r="471" spans="3:10" x14ac:dyDescent="0.25">
      <c r="C471" s="526" t="s">
        <v>6661</v>
      </c>
      <c r="D471" s="526" t="s">
        <v>6662</v>
      </c>
      <c r="E471" s="526" t="s">
        <v>6663</v>
      </c>
      <c r="F471" s="526">
        <v>1064722387</v>
      </c>
      <c r="G471" s="1034">
        <v>3147208373</v>
      </c>
      <c r="H471" s="527" t="s">
        <v>6664</v>
      </c>
      <c r="I471" s="527"/>
      <c r="J471" s="528" t="s">
        <v>3194</v>
      </c>
    </row>
    <row r="472" spans="3:10" x14ac:dyDescent="0.25">
      <c r="C472" s="111" t="s">
        <v>6375</v>
      </c>
      <c r="D472" s="111" t="s">
        <v>3464</v>
      </c>
      <c r="E472" s="111" t="s">
        <v>6376</v>
      </c>
      <c r="F472" s="111">
        <v>1085249811</v>
      </c>
      <c r="G472" s="912">
        <v>3157018922</v>
      </c>
      <c r="H472" s="111" t="s">
        <v>250</v>
      </c>
      <c r="I472" s="111"/>
      <c r="J472" s="111" t="s">
        <v>250</v>
      </c>
    </row>
    <row r="473" spans="3:10" x14ac:dyDescent="0.25">
      <c r="C473" s="111" t="s">
        <v>5188</v>
      </c>
      <c r="D473" s="111" t="s">
        <v>2331</v>
      </c>
      <c r="E473" s="111" t="s">
        <v>5189</v>
      </c>
      <c r="F473" s="111">
        <v>1152187394</v>
      </c>
      <c r="G473" s="912">
        <v>3127910340</v>
      </c>
      <c r="H473" s="111" t="s">
        <v>5190</v>
      </c>
      <c r="I473" s="111"/>
      <c r="J473" s="111" t="s">
        <v>214</v>
      </c>
    </row>
    <row r="474" spans="3:10" x14ac:dyDescent="0.25">
      <c r="C474" s="617" t="s">
        <v>8916</v>
      </c>
      <c r="D474" s="616" t="s">
        <v>8917</v>
      </c>
      <c r="E474" s="616" t="s">
        <v>5189</v>
      </c>
      <c r="F474" s="616">
        <v>1152187394</v>
      </c>
      <c r="G474" s="1032">
        <v>3127910340</v>
      </c>
      <c r="H474" s="616" t="s">
        <v>8915</v>
      </c>
      <c r="I474" s="616"/>
      <c r="J474" s="616" t="s">
        <v>6852</v>
      </c>
    </row>
    <row r="475" spans="3:10" x14ac:dyDescent="0.25">
      <c r="C475" s="111" t="s">
        <v>474</v>
      </c>
      <c r="D475" s="111" t="s">
        <v>469</v>
      </c>
      <c r="E475" s="111" t="s">
        <v>475</v>
      </c>
      <c r="F475" s="112">
        <v>98704217</v>
      </c>
      <c r="G475" s="912">
        <v>3196835309</v>
      </c>
      <c r="H475" s="112" t="s">
        <v>476</v>
      </c>
      <c r="I475" s="112"/>
      <c r="J475" s="112" t="s">
        <v>238</v>
      </c>
    </row>
    <row r="476" spans="3:10" x14ac:dyDescent="0.25">
      <c r="C476" s="111" t="s">
        <v>4689</v>
      </c>
      <c r="D476" s="111" t="s">
        <v>4690</v>
      </c>
      <c r="E476" s="111" t="s">
        <v>4691</v>
      </c>
      <c r="F476" s="111">
        <v>1140419530</v>
      </c>
      <c r="G476" s="912">
        <v>3152773258</v>
      </c>
      <c r="H476" s="111" t="s">
        <v>4692</v>
      </c>
      <c r="I476" s="111"/>
      <c r="J476" s="111" t="s">
        <v>4693</v>
      </c>
    </row>
    <row r="477" spans="3:10" ht="30" x14ac:dyDescent="0.25">
      <c r="C477" s="526" t="s">
        <v>7260</v>
      </c>
      <c r="D477" s="526" t="s">
        <v>7261</v>
      </c>
      <c r="E477" s="526" t="s">
        <v>7262</v>
      </c>
      <c r="F477" s="526">
        <v>53038666</v>
      </c>
      <c r="G477" s="1034">
        <v>3132253920</v>
      </c>
      <c r="H477" s="527" t="s">
        <v>7263</v>
      </c>
      <c r="I477" s="527"/>
      <c r="J477" s="528" t="s">
        <v>513</v>
      </c>
    </row>
    <row r="478" spans="3:10" x14ac:dyDescent="0.25">
      <c r="C478" s="111" t="s">
        <v>6111</v>
      </c>
      <c r="D478" s="111" t="s">
        <v>3991</v>
      </c>
      <c r="E478" s="111" t="s">
        <v>3119</v>
      </c>
      <c r="F478" s="111">
        <v>66907248</v>
      </c>
      <c r="G478" s="912"/>
      <c r="H478" s="111"/>
      <c r="I478" s="111"/>
      <c r="J478" s="111"/>
    </row>
    <row r="479" spans="3:10" x14ac:dyDescent="0.25">
      <c r="C479" s="111" t="s">
        <v>2054</v>
      </c>
      <c r="D479" s="111" t="s">
        <v>2055</v>
      </c>
      <c r="E479" s="111" t="s">
        <v>509</v>
      </c>
      <c r="F479" s="111">
        <v>3474301</v>
      </c>
      <c r="G479" s="912">
        <v>3012001161</v>
      </c>
      <c r="H479" s="111" t="s">
        <v>2056</v>
      </c>
      <c r="I479" s="111"/>
      <c r="J479" s="111" t="s">
        <v>214</v>
      </c>
    </row>
    <row r="480" spans="3:10" x14ac:dyDescent="0.25">
      <c r="C480" s="111" t="s">
        <v>262</v>
      </c>
      <c r="D480" s="111" t="s">
        <v>263</v>
      </c>
      <c r="E480" s="111" t="s">
        <v>264</v>
      </c>
      <c r="F480" s="123">
        <v>1017210573</v>
      </c>
      <c r="G480" s="1035">
        <v>3112975750</v>
      </c>
      <c r="H480" s="112" t="s">
        <v>265</v>
      </c>
      <c r="I480" s="112"/>
      <c r="J480" s="112" t="s">
        <v>214</v>
      </c>
    </row>
    <row r="481" spans="3:10" x14ac:dyDescent="0.25">
      <c r="C481" s="111" t="s">
        <v>4351</v>
      </c>
      <c r="D481" s="111" t="s">
        <v>4352</v>
      </c>
      <c r="E481" s="111" t="s">
        <v>4353</v>
      </c>
      <c r="F481" s="111">
        <v>43903446</v>
      </c>
      <c r="G481" s="912">
        <v>3002414999</v>
      </c>
      <c r="H481" s="111" t="s">
        <v>4354</v>
      </c>
      <c r="I481" s="111"/>
      <c r="J481" s="111" t="s">
        <v>238</v>
      </c>
    </row>
    <row r="482" spans="3:10" ht="30" x14ac:dyDescent="0.25">
      <c r="C482" s="526" t="s">
        <v>7248</v>
      </c>
      <c r="D482" s="526" t="s">
        <v>277</v>
      </c>
      <c r="E482" s="526" t="s">
        <v>7249</v>
      </c>
      <c r="F482" s="526">
        <v>1088334276</v>
      </c>
      <c r="G482" s="1034">
        <v>3213860077</v>
      </c>
      <c r="H482" s="527" t="s">
        <v>7250</v>
      </c>
      <c r="I482" s="527"/>
      <c r="J482" s="528" t="s">
        <v>210</v>
      </c>
    </row>
    <row r="483" spans="3:10" x14ac:dyDescent="0.25">
      <c r="C483" s="111" t="s">
        <v>2270</v>
      </c>
      <c r="D483" s="111" t="s">
        <v>2271</v>
      </c>
      <c r="E483" s="111" t="s">
        <v>2271</v>
      </c>
      <c r="F483" s="111">
        <v>80026436</v>
      </c>
      <c r="G483" s="912">
        <v>3123708203</v>
      </c>
      <c r="H483" s="111" t="s">
        <v>2272</v>
      </c>
      <c r="I483" s="111"/>
      <c r="J483" s="2" t="s">
        <v>513</v>
      </c>
    </row>
    <row r="484" spans="3:10" x14ac:dyDescent="0.25">
      <c r="C484" s="111" t="s">
        <v>477</v>
      </c>
      <c r="D484" s="111" t="s">
        <v>478</v>
      </c>
      <c r="E484" s="111" t="s">
        <v>479</v>
      </c>
      <c r="F484" s="112">
        <v>1092341106</v>
      </c>
      <c r="G484" s="912" t="s">
        <v>480</v>
      </c>
      <c r="H484" s="112"/>
      <c r="I484" s="112"/>
      <c r="J484" s="60"/>
    </row>
    <row r="485" spans="3:10" x14ac:dyDescent="0.25">
      <c r="C485" s="111" t="s">
        <v>5117</v>
      </c>
      <c r="D485" s="111" t="s">
        <v>248</v>
      </c>
      <c r="E485" s="111" t="s">
        <v>4901</v>
      </c>
      <c r="F485" s="111">
        <v>1121855098</v>
      </c>
      <c r="G485" s="912">
        <v>3224551996</v>
      </c>
      <c r="H485" s="111" t="s">
        <v>5118</v>
      </c>
      <c r="I485" s="111"/>
      <c r="J485" s="111" t="s">
        <v>4313</v>
      </c>
    </row>
    <row r="486" spans="3:10" x14ac:dyDescent="0.25">
      <c r="C486" s="111" t="s">
        <v>5120</v>
      </c>
      <c r="D486" s="111" t="s">
        <v>5121</v>
      </c>
      <c r="E486" s="111" t="s">
        <v>5122</v>
      </c>
      <c r="F486" s="111">
        <v>74360151</v>
      </c>
      <c r="G486" s="912" t="s">
        <v>5124</v>
      </c>
      <c r="H486" s="111"/>
      <c r="I486" s="111"/>
      <c r="J486" s="2" t="s">
        <v>2394</v>
      </c>
    </row>
    <row r="487" spans="3:10" x14ac:dyDescent="0.25">
      <c r="C487" s="111" t="s">
        <v>4499</v>
      </c>
      <c r="D487" s="111" t="s">
        <v>465</v>
      </c>
      <c r="E487" s="111" t="s">
        <v>325</v>
      </c>
      <c r="F487" s="111">
        <v>1052391863</v>
      </c>
      <c r="G487" s="912">
        <v>3106073991</v>
      </c>
      <c r="H487" s="111" t="s">
        <v>4500</v>
      </c>
      <c r="I487" s="111"/>
      <c r="J487" s="2" t="s">
        <v>2413</v>
      </c>
    </row>
    <row r="488" spans="3:10" x14ac:dyDescent="0.25">
      <c r="C488" s="111" t="s">
        <v>5422</v>
      </c>
      <c r="D488" s="111" t="s">
        <v>3146</v>
      </c>
      <c r="E488" s="111" t="s">
        <v>5423</v>
      </c>
      <c r="F488" s="111">
        <v>1152219497</v>
      </c>
      <c r="G488" s="912">
        <v>3154290508</v>
      </c>
      <c r="H488" s="111" t="s">
        <v>5424</v>
      </c>
      <c r="I488" s="111"/>
      <c r="J488" s="2" t="s">
        <v>214</v>
      </c>
    </row>
    <row r="489" spans="3:10" x14ac:dyDescent="0.25">
      <c r="C489" s="111" t="s">
        <v>4531</v>
      </c>
      <c r="D489" s="111" t="s">
        <v>268</v>
      </c>
      <c r="E489" s="111" t="s">
        <v>248</v>
      </c>
      <c r="F489" s="111">
        <v>1112231455</v>
      </c>
      <c r="G489" s="912">
        <v>3226176637</v>
      </c>
      <c r="H489" s="111" t="s">
        <v>4532</v>
      </c>
      <c r="I489" s="111"/>
      <c r="J489" s="2" t="s">
        <v>2396</v>
      </c>
    </row>
    <row r="490" spans="3:10" x14ac:dyDescent="0.25">
      <c r="C490" s="111" t="s">
        <v>492</v>
      </c>
      <c r="D490" s="111" t="s">
        <v>268</v>
      </c>
      <c r="E490" s="111" t="s">
        <v>281</v>
      </c>
      <c r="F490" s="112">
        <v>15537935</v>
      </c>
      <c r="G490" s="912"/>
      <c r="H490" s="112"/>
      <c r="I490" s="112"/>
      <c r="J490" s="60"/>
    </row>
    <row r="491" spans="3:10" x14ac:dyDescent="0.25">
      <c r="C491" s="617" t="s">
        <v>8097</v>
      </c>
      <c r="D491" s="616" t="s">
        <v>8098</v>
      </c>
      <c r="E491" s="616" t="s">
        <v>8099</v>
      </c>
      <c r="F491" s="616">
        <v>1086694918</v>
      </c>
      <c r="G491" s="1032">
        <v>3108513240</v>
      </c>
      <c r="H491" s="616" t="s">
        <v>8100</v>
      </c>
      <c r="I491" s="616"/>
      <c r="J491" s="698" t="s">
        <v>513</v>
      </c>
    </row>
    <row r="492" spans="3:10" x14ac:dyDescent="0.25">
      <c r="C492" s="111" t="s">
        <v>6311</v>
      </c>
      <c r="D492" s="111" t="s">
        <v>6312</v>
      </c>
      <c r="E492" s="111" t="s">
        <v>6313</v>
      </c>
      <c r="F492" s="111">
        <v>1049646262</v>
      </c>
      <c r="G492" s="912">
        <v>3022411361</v>
      </c>
      <c r="H492" s="111" t="s">
        <v>6314</v>
      </c>
      <c r="I492" s="111"/>
      <c r="J492" s="2" t="s">
        <v>1554</v>
      </c>
    </row>
    <row r="493" spans="3:10" x14ac:dyDescent="0.25">
      <c r="C493" s="111" t="s">
        <v>4406</v>
      </c>
      <c r="D493" s="111" t="s">
        <v>4408</v>
      </c>
      <c r="E493" s="111" t="s">
        <v>1833</v>
      </c>
      <c r="F493" s="111">
        <v>35261487</v>
      </c>
      <c r="G493" s="912">
        <v>3223669189</v>
      </c>
      <c r="H493" s="111" t="s">
        <v>4407</v>
      </c>
      <c r="I493" s="111"/>
      <c r="J493" s="2" t="s">
        <v>4313</v>
      </c>
    </row>
    <row r="494" spans="3:10" x14ac:dyDescent="0.25">
      <c r="C494" s="1043" t="s">
        <v>9263</v>
      </c>
      <c r="D494" t="s">
        <v>9264</v>
      </c>
      <c r="E494" t="s">
        <v>9265</v>
      </c>
      <c r="F494" s="1036">
        <v>1052381966</v>
      </c>
      <c r="G494" s="1037">
        <v>3203876866</v>
      </c>
      <c r="H494" s="1037" t="s">
        <v>8475</v>
      </c>
      <c r="I494" s="1037"/>
      <c r="J494" s="1038" t="s">
        <v>8476</v>
      </c>
    </row>
    <row r="495" spans="3:10" x14ac:dyDescent="0.25">
      <c r="C495" s="865" t="s">
        <v>1524</v>
      </c>
      <c r="D495" t="s">
        <v>9266</v>
      </c>
      <c r="E495"/>
      <c r="F495" s="860">
        <v>1116551704</v>
      </c>
      <c r="G495" s="492">
        <v>3208349581</v>
      </c>
      <c r="H495" s="492" t="s">
        <v>8896</v>
      </c>
      <c r="I495" s="492" t="s">
        <v>8897</v>
      </c>
      <c r="J495" s="492" t="s">
        <v>6559</v>
      </c>
    </row>
    <row r="496" spans="3:10" x14ac:dyDescent="0.25">
      <c r="C496" s="492" t="s">
        <v>7162</v>
      </c>
      <c r="D496" t="s">
        <v>9267</v>
      </c>
      <c r="E496"/>
      <c r="F496" s="492">
        <v>26226856</v>
      </c>
      <c r="G496" s="492" t="s">
        <v>6581</v>
      </c>
      <c r="H496" s="492" t="s">
        <v>7167</v>
      </c>
      <c r="I496" s="492" t="s">
        <v>7166</v>
      </c>
      <c r="J496" s="492" t="s">
        <v>6582</v>
      </c>
    </row>
    <row r="497" spans="3:10" x14ac:dyDescent="0.25">
      <c r="C497" s="865" t="s">
        <v>9268</v>
      </c>
      <c r="D497" t="s">
        <v>9269</v>
      </c>
      <c r="E497"/>
      <c r="F497" s="860">
        <v>1151958363</v>
      </c>
      <c r="G497" s="492" t="s">
        <v>8921</v>
      </c>
      <c r="H497" s="492" t="s">
        <v>8919</v>
      </c>
      <c r="I497" s="492" t="s">
        <v>8920</v>
      </c>
      <c r="J497" s="492" t="s">
        <v>6875</v>
      </c>
    </row>
    <row r="498" spans="3:10" x14ac:dyDescent="0.25">
      <c r="C498" s="865" t="s">
        <v>9270</v>
      </c>
      <c r="D498" t="s">
        <v>9271</v>
      </c>
      <c r="E498"/>
      <c r="F498" s="492">
        <v>1004820436</v>
      </c>
      <c r="G498" s="492">
        <v>3102938001</v>
      </c>
      <c r="H498" s="492" t="s">
        <v>6483</v>
      </c>
      <c r="I498" s="492" t="s">
        <v>6485</v>
      </c>
      <c r="J498" s="492" t="s">
        <v>6486</v>
      </c>
    </row>
    <row r="499" spans="3:10" x14ac:dyDescent="0.25">
      <c r="C499" s="865" t="s">
        <v>9272</v>
      </c>
      <c r="D499" t="s">
        <v>9273</v>
      </c>
      <c r="E499"/>
      <c r="F499" s="492">
        <v>1040324301</v>
      </c>
      <c r="G499" s="492" t="s">
        <v>6493</v>
      </c>
      <c r="H499" s="492" t="s">
        <v>6494</v>
      </c>
      <c r="I499" s="492" t="s">
        <v>6495</v>
      </c>
      <c r="J499" s="492" t="s">
        <v>2576</v>
      </c>
    </row>
    <row r="500" spans="3:10" x14ac:dyDescent="0.25">
      <c r="C500" s="865" t="s">
        <v>4417</v>
      </c>
      <c r="D500" t="s">
        <v>9274</v>
      </c>
      <c r="E500"/>
      <c r="F500" s="860">
        <v>55065784</v>
      </c>
      <c r="G500" s="492">
        <v>3213211387</v>
      </c>
      <c r="H500" s="867" t="s">
        <v>6482</v>
      </c>
      <c r="I500" s="492"/>
      <c r="J500" s="492" t="s">
        <v>2346</v>
      </c>
    </row>
    <row r="501" spans="3:10" x14ac:dyDescent="0.25">
      <c r="C501" s="865" t="s">
        <v>9275</v>
      </c>
      <c r="D501" t="s">
        <v>9276</v>
      </c>
      <c r="E501"/>
      <c r="F501" s="492">
        <v>1093786439</v>
      </c>
      <c r="G501" s="492">
        <v>3118767427</v>
      </c>
      <c r="H501" s="492" t="s">
        <v>6947</v>
      </c>
      <c r="I501" s="492" t="s">
        <v>6656</v>
      </c>
      <c r="J501" s="492" t="s">
        <v>6948</v>
      </c>
    </row>
    <row r="502" spans="3:10" x14ac:dyDescent="0.25">
      <c r="C502" s="492" t="s">
        <v>9277</v>
      </c>
      <c r="D502" t="s">
        <v>9278</v>
      </c>
      <c r="E502"/>
      <c r="F502" s="492">
        <v>1050170118</v>
      </c>
      <c r="G502" s="1037">
        <v>3058337233</v>
      </c>
      <c r="H502" s="492" t="s">
        <v>6557</v>
      </c>
      <c r="I502" s="492" t="s">
        <v>6558</v>
      </c>
      <c r="J502" s="492" t="s">
        <v>6559</v>
      </c>
    </row>
    <row r="503" spans="3:10" x14ac:dyDescent="0.25">
      <c r="C503" s="492" t="s">
        <v>9279</v>
      </c>
      <c r="D503" t="s">
        <v>9280</v>
      </c>
      <c r="E503" t="s">
        <v>9281</v>
      </c>
      <c r="F503" s="492">
        <v>1152688279</v>
      </c>
      <c r="G503" s="1037">
        <v>3127353410</v>
      </c>
      <c r="H503" s="492" t="s">
        <v>7004</v>
      </c>
      <c r="I503" s="492" t="s">
        <v>7005</v>
      </c>
      <c r="J503" s="492" t="s">
        <v>214</v>
      </c>
    </row>
    <row r="504" spans="3:10" x14ac:dyDescent="0.25">
      <c r="C504" s="865" t="s">
        <v>9282</v>
      </c>
      <c r="D504" t="s">
        <v>9283</v>
      </c>
      <c r="E504"/>
      <c r="F504" s="860">
        <v>10143659</v>
      </c>
      <c r="G504" s="1037">
        <v>3108023377</v>
      </c>
      <c r="H504" s="492" t="s">
        <v>7820</v>
      </c>
      <c r="I504" s="492" t="s">
        <v>5835</v>
      </c>
      <c r="J504" s="492" t="s">
        <v>7819</v>
      </c>
    </row>
    <row r="505" spans="3:10" x14ac:dyDescent="0.25">
      <c r="C505" s="492" t="s">
        <v>9284</v>
      </c>
      <c r="D505" t="s">
        <v>1852</v>
      </c>
      <c r="E505" t="s">
        <v>9285</v>
      </c>
      <c r="F505" s="492">
        <v>1065639364</v>
      </c>
      <c r="G505" s="492">
        <v>3185211670</v>
      </c>
      <c r="H505" s="492" t="s">
        <v>6514</v>
      </c>
      <c r="I505" s="492" t="s">
        <v>6515</v>
      </c>
      <c r="J505" s="492" t="s">
        <v>6516</v>
      </c>
    </row>
    <row r="506" spans="3:10" x14ac:dyDescent="0.25">
      <c r="C506" s="598" t="s">
        <v>9402</v>
      </c>
      <c r="D506" s="492" t="s">
        <v>9286</v>
      </c>
      <c r="E506"/>
      <c r="F506" s="492"/>
      <c r="G506" s="492">
        <v>3204880944</v>
      </c>
      <c r="H506" s="492" t="s">
        <v>6550</v>
      </c>
      <c r="I506" s="492" t="s">
        <v>6551</v>
      </c>
      <c r="J506" s="492" t="s">
        <v>6552</v>
      </c>
    </row>
    <row r="507" spans="3:10" x14ac:dyDescent="0.25">
      <c r="C507" t="s">
        <v>9287</v>
      </c>
      <c r="D507" s="1044" t="s">
        <v>9288</v>
      </c>
      <c r="E507" s="60" t="s">
        <v>9289</v>
      </c>
      <c r="F507" s="60"/>
      <c r="G507" s="60">
        <v>3007154334</v>
      </c>
      <c r="H507" s="60" t="s">
        <v>8641</v>
      </c>
      <c r="I507" s="60" t="s">
        <v>8642</v>
      </c>
      <c r="J507" s="60" t="s">
        <v>1488</v>
      </c>
    </row>
    <row r="508" spans="3:10" x14ac:dyDescent="0.25">
      <c r="C508" t="s">
        <v>9290</v>
      </c>
      <c r="D508" s="1045" t="s">
        <v>9291</v>
      </c>
      <c r="E508"/>
      <c r="F508" s="60"/>
      <c r="G508" s="60">
        <v>3158807527</v>
      </c>
      <c r="H508" s="60" t="s">
        <v>8845</v>
      </c>
      <c r="I508" s="60"/>
      <c r="J508" s="60" t="s">
        <v>8846</v>
      </c>
    </row>
    <row r="509" spans="3:10" x14ac:dyDescent="0.25">
      <c r="C509" t="s">
        <v>9292</v>
      </c>
      <c r="D509" s="865" t="s">
        <v>9293</v>
      </c>
      <c r="E509" s="865" t="s">
        <v>9294</v>
      </c>
      <c r="F509" s="860"/>
      <c r="G509" s="492">
        <v>3137443853</v>
      </c>
      <c r="H509" s="492" t="s">
        <v>8408</v>
      </c>
      <c r="I509" s="492" t="s">
        <v>8407</v>
      </c>
      <c r="J509" s="492" t="s">
        <v>6547</v>
      </c>
    </row>
    <row r="510" spans="3:10" x14ac:dyDescent="0.25">
      <c r="C510" s="1045" t="s">
        <v>9403</v>
      </c>
      <c r="D510" s="60" t="s">
        <v>9295</v>
      </c>
      <c r="E510"/>
      <c r="F510" s="60"/>
      <c r="G510" s="60">
        <v>3147332718</v>
      </c>
      <c r="H510" s="60" t="s">
        <v>8866</v>
      </c>
      <c r="I510" s="60" t="s">
        <v>8867</v>
      </c>
      <c r="J510" s="60" t="s">
        <v>8868</v>
      </c>
    </row>
    <row r="511" spans="3:10" x14ac:dyDescent="0.25">
      <c r="C511" s="1046" t="s">
        <v>9404</v>
      </c>
      <c r="D511" s="896" t="s">
        <v>9296</v>
      </c>
      <c r="E511"/>
      <c r="F511" s="1039"/>
      <c r="G511" s="1039" t="s">
        <v>8738</v>
      </c>
      <c r="H511" s="1039" t="s">
        <v>8735</v>
      </c>
      <c r="I511" s="1039" t="s">
        <v>8736</v>
      </c>
      <c r="J511" s="1040" t="s">
        <v>8737</v>
      </c>
    </row>
    <row r="512" spans="3:10" x14ac:dyDescent="0.25">
      <c r="C512" t="s">
        <v>9297</v>
      </c>
      <c r="D512" s="1047" t="s">
        <v>9298</v>
      </c>
      <c r="E512"/>
      <c r="F512" s="1037"/>
      <c r="G512" s="1037">
        <v>3054550032</v>
      </c>
      <c r="H512" s="1037" t="s">
        <v>6554</v>
      </c>
      <c r="I512" s="1037" t="s">
        <v>6555</v>
      </c>
      <c r="J512" s="1038" t="s">
        <v>6556</v>
      </c>
    </row>
    <row r="513" spans="3:10" x14ac:dyDescent="0.25">
      <c r="C513" s="1047" t="s">
        <v>6561</v>
      </c>
      <c r="D513" s="862"/>
      <c r="E513"/>
      <c r="F513" s="1037"/>
      <c r="G513" s="1037" t="s">
        <v>6560</v>
      </c>
      <c r="H513" s="1037"/>
      <c r="I513" s="1037" t="s">
        <v>6562</v>
      </c>
      <c r="J513" s="1038" t="s">
        <v>214</v>
      </c>
    </row>
    <row r="514" spans="3:10" x14ac:dyDescent="0.25">
      <c r="C514" s="1047" t="s">
        <v>9405</v>
      </c>
      <c r="D514" s="862" t="s">
        <v>9300</v>
      </c>
      <c r="E514" t="s">
        <v>9301</v>
      </c>
      <c r="F514" s="1037"/>
      <c r="G514" s="1037">
        <v>3105668378</v>
      </c>
      <c r="H514" s="1037" t="s">
        <v>6777</v>
      </c>
      <c r="I514" s="1037" t="s">
        <v>6778</v>
      </c>
      <c r="J514" s="1038" t="s">
        <v>6779</v>
      </c>
    </row>
    <row r="515" spans="3:10" x14ac:dyDescent="0.25">
      <c r="C515" s="598" t="s">
        <v>9406</v>
      </c>
      <c r="D515" s="492" t="s">
        <v>9302</v>
      </c>
      <c r="E515"/>
      <c r="F515" s="492"/>
      <c r="G515" s="492">
        <v>3112337325</v>
      </c>
      <c r="H515" s="492" t="s">
        <v>6997</v>
      </c>
      <c r="I515" s="492"/>
      <c r="J515" s="492" t="s">
        <v>6998</v>
      </c>
    </row>
    <row r="516" spans="3:10" x14ac:dyDescent="0.25">
      <c r="C516" t="s">
        <v>9303</v>
      </c>
      <c r="D516" s="1047" t="s">
        <v>9304</v>
      </c>
      <c r="E516"/>
      <c r="F516" s="1037"/>
      <c r="G516" s="1037">
        <v>3183073193</v>
      </c>
      <c r="H516" s="1037" t="s">
        <v>6946</v>
      </c>
      <c r="I516" s="1037" t="s">
        <v>6656</v>
      </c>
      <c r="J516" s="1038" t="s">
        <v>6945</v>
      </c>
    </row>
    <row r="517" spans="3:10" x14ac:dyDescent="0.25">
      <c r="C517" t="s">
        <v>9305</v>
      </c>
      <c r="D517" s="1047" t="s">
        <v>9306</v>
      </c>
      <c r="E517"/>
      <c r="F517" s="1037"/>
      <c r="G517" s="1037">
        <v>3187045257</v>
      </c>
      <c r="H517" s="1037" t="s">
        <v>6545</v>
      </c>
      <c r="I517" s="1037" t="s">
        <v>6546</v>
      </c>
      <c r="J517" s="1038" t="s">
        <v>6547</v>
      </c>
    </row>
    <row r="518" spans="3:10" x14ac:dyDescent="0.25">
      <c r="C518" s="1047" t="s">
        <v>9407</v>
      </c>
      <c r="D518" s="862" t="s">
        <v>9307</v>
      </c>
      <c r="E518" t="s">
        <v>3168</v>
      </c>
      <c r="F518" s="1037"/>
      <c r="G518" s="1037">
        <v>3133053583</v>
      </c>
      <c r="H518" s="1037" t="s">
        <v>9258</v>
      </c>
      <c r="I518" s="1037"/>
      <c r="J518" s="1038" t="s">
        <v>9259</v>
      </c>
    </row>
    <row r="519" spans="3:10" x14ac:dyDescent="0.25">
      <c r="C519" s="1044" t="s">
        <v>9408</v>
      </c>
      <c r="D519" s="60" t="s">
        <v>9308</v>
      </c>
      <c r="E519" t="s">
        <v>9309</v>
      </c>
      <c r="F519" s="60"/>
      <c r="G519" s="60">
        <v>3126206932</v>
      </c>
      <c r="H519" s="60" t="s">
        <v>8416</v>
      </c>
      <c r="I519" s="60" t="s">
        <v>8417</v>
      </c>
      <c r="J519" s="60" t="s">
        <v>8418</v>
      </c>
    </row>
    <row r="520" spans="3:10" x14ac:dyDescent="0.25">
      <c r="C520" t="s">
        <v>9310</v>
      </c>
      <c r="D520" s="865" t="s">
        <v>9289</v>
      </c>
      <c r="E520"/>
      <c r="F520" s="492"/>
      <c r="G520" s="492">
        <v>3118201043</v>
      </c>
      <c r="H520" s="492" t="s">
        <v>7816</v>
      </c>
      <c r="I520" s="492"/>
      <c r="J520" s="492" t="s">
        <v>7817</v>
      </c>
    </row>
    <row r="521" spans="3:10" x14ac:dyDescent="0.25">
      <c r="C521" t="s">
        <v>9311</v>
      </c>
      <c r="D521" s="865" t="s">
        <v>9312</v>
      </c>
      <c r="E521"/>
      <c r="F521" s="860"/>
      <c r="G521" s="492">
        <v>3242454050</v>
      </c>
      <c r="H521" s="492" t="s">
        <v>7818</v>
      </c>
      <c r="I521" s="492"/>
      <c r="J521" s="492" t="s">
        <v>7819</v>
      </c>
    </row>
    <row r="522" spans="3:10" x14ac:dyDescent="0.25">
      <c r="C522" t="s">
        <v>9313</v>
      </c>
      <c r="D522" s="1048" t="s">
        <v>9409</v>
      </c>
      <c r="E522"/>
      <c r="F522" s="1041"/>
      <c r="G522" s="1041">
        <v>3168711238</v>
      </c>
      <c r="H522" s="1041"/>
      <c r="I522" s="1041"/>
      <c r="J522" s="1042" t="s">
        <v>8591</v>
      </c>
    </row>
    <row r="523" spans="3:10" x14ac:dyDescent="0.25">
      <c r="C523" s="865" t="s">
        <v>9410</v>
      </c>
      <c r="D523" s="865" t="s">
        <v>9314</v>
      </c>
      <c r="E523" t="s">
        <v>9315</v>
      </c>
      <c r="F523" s="492"/>
      <c r="G523" s="492">
        <v>3192982415</v>
      </c>
      <c r="H523" s="492" t="s">
        <v>8251</v>
      </c>
      <c r="I523" s="492" t="s">
        <v>7651</v>
      </c>
      <c r="J523" s="492" t="s">
        <v>8252</v>
      </c>
    </row>
    <row r="524" spans="3:10" x14ac:dyDescent="0.25">
      <c r="C524" s="866" t="s">
        <v>9411</v>
      </c>
      <c r="D524" s="866" t="s">
        <v>9316</v>
      </c>
      <c r="E524"/>
      <c r="F524" s="1036"/>
      <c r="G524" s="1037">
        <v>3104214044</v>
      </c>
      <c r="H524" s="1037" t="s">
        <v>8338</v>
      </c>
      <c r="I524" s="1037"/>
      <c r="J524" s="1038" t="s">
        <v>8339</v>
      </c>
    </row>
    <row r="525" spans="3:10" x14ac:dyDescent="0.25">
      <c r="C525" t="s">
        <v>9317</v>
      </c>
      <c r="D525" s="1046" t="s">
        <v>9318</v>
      </c>
      <c r="E525"/>
      <c r="F525" s="1039"/>
      <c r="G525" s="1039">
        <v>3203098200</v>
      </c>
      <c r="H525" s="1039" t="s">
        <v>8672</v>
      </c>
      <c r="I525" s="1039" t="s">
        <v>6645</v>
      </c>
      <c r="J525" s="1040" t="s">
        <v>6079</v>
      </c>
    </row>
    <row r="526" spans="3:10" x14ac:dyDescent="0.25">
      <c r="C526" s="1047" t="s">
        <v>9412</v>
      </c>
      <c r="D526" s="862" t="s">
        <v>9320</v>
      </c>
      <c r="E526" t="s">
        <v>9294</v>
      </c>
      <c r="F526" s="1037"/>
      <c r="G526" s="1037"/>
      <c r="H526" s="1037"/>
      <c r="I526" s="1037"/>
      <c r="J526" s="1038"/>
    </row>
    <row r="527" spans="3:10" x14ac:dyDescent="0.25">
      <c r="C527" t="s">
        <v>9321</v>
      </c>
      <c r="D527" s="1047" t="s">
        <v>9322</v>
      </c>
      <c r="E527"/>
      <c r="F527" s="1037"/>
      <c r="G527" s="1037" t="s">
        <v>6758</v>
      </c>
      <c r="H527" s="1037" t="s">
        <v>6756</v>
      </c>
      <c r="I527" s="1037" t="s">
        <v>6757</v>
      </c>
      <c r="J527" s="1038" t="s">
        <v>6755</v>
      </c>
    </row>
    <row r="528" spans="3:10" x14ac:dyDescent="0.25">
      <c r="C528" t="s">
        <v>9323</v>
      </c>
      <c r="D528" s="1047" t="s">
        <v>9324</v>
      </c>
      <c r="E528"/>
      <c r="F528" s="1037"/>
      <c r="G528" s="1037">
        <v>3013047926</v>
      </c>
      <c r="H528" s="1037" t="s">
        <v>6510</v>
      </c>
      <c r="I528" s="1037"/>
      <c r="J528" s="1038" t="s">
        <v>6511</v>
      </c>
    </row>
    <row r="529" spans="3:10" x14ac:dyDescent="0.25">
      <c r="C529" s="866" t="s">
        <v>9413</v>
      </c>
      <c r="D529" s="866" t="s">
        <v>9289</v>
      </c>
      <c r="E529" t="s">
        <v>9325</v>
      </c>
      <c r="F529" s="1036"/>
      <c r="G529" s="1037">
        <v>3117169066</v>
      </c>
      <c r="H529" s="1037" t="s">
        <v>9121</v>
      </c>
      <c r="I529" s="1037" t="s">
        <v>9122</v>
      </c>
      <c r="J529" s="1038" t="s">
        <v>6547</v>
      </c>
    </row>
    <row r="530" spans="3:10" x14ac:dyDescent="0.25">
      <c r="C530" t="s">
        <v>9326</v>
      </c>
      <c r="D530" s="1047" t="s">
        <v>9327</v>
      </c>
      <c r="E530"/>
      <c r="F530" s="1037"/>
      <c r="G530" s="1037">
        <v>3167623233</v>
      </c>
      <c r="H530" s="1037" t="s">
        <v>7119</v>
      </c>
      <c r="I530" s="1037" t="s">
        <v>7120</v>
      </c>
      <c r="J530" s="1038" t="s">
        <v>7121</v>
      </c>
    </row>
    <row r="531" spans="3:10" x14ac:dyDescent="0.25">
      <c r="C531" s="1046" t="s">
        <v>9414</v>
      </c>
      <c r="D531" s="896" t="s">
        <v>9328</v>
      </c>
      <c r="E531" t="s">
        <v>9329</v>
      </c>
      <c r="F531" s="1039"/>
      <c r="G531" s="1039">
        <v>3136219290</v>
      </c>
      <c r="H531" s="1039" t="s">
        <v>9063</v>
      </c>
      <c r="I531" s="1039" t="s">
        <v>4417</v>
      </c>
      <c r="J531" s="1040" t="s">
        <v>214</v>
      </c>
    </row>
    <row r="532" spans="3:10" x14ac:dyDescent="0.25">
      <c r="C532" s="1047" t="s">
        <v>9415</v>
      </c>
      <c r="D532" s="862" t="s">
        <v>9330</v>
      </c>
      <c r="E532" t="s">
        <v>9331</v>
      </c>
      <c r="F532" s="1037"/>
      <c r="G532" s="1037">
        <v>3508228771</v>
      </c>
      <c r="H532" s="1037"/>
      <c r="I532" s="1037"/>
      <c r="J532" s="1038"/>
    </row>
    <row r="533" spans="3:10" x14ac:dyDescent="0.25">
      <c r="C533" s="1047" t="s">
        <v>9416</v>
      </c>
      <c r="D533" s="862" t="s">
        <v>9332</v>
      </c>
      <c r="E533" t="s">
        <v>9333</v>
      </c>
      <c r="F533" s="1037"/>
      <c r="G533" s="1037" t="s">
        <v>8102</v>
      </c>
      <c r="H533" s="1037"/>
      <c r="I533" s="1037"/>
      <c r="J533" s="1038"/>
    </row>
    <row r="534" spans="3:10" x14ac:dyDescent="0.25">
      <c r="C534" t="s">
        <v>9326</v>
      </c>
      <c r="D534" s="1049" t="s">
        <v>9334</v>
      </c>
      <c r="E534"/>
      <c r="F534" s="1039"/>
      <c r="G534" s="1039" t="s">
        <v>8457</v>
      </c>
      <c r="H534" s="1039" t="s">
        <v>8454</v>
      </c>
      <c r="I534" s="1039" t="s">
        <v>8455</v>
      </c>
      <c r="J534" s="1040" t="s">
        <v>8456</v>
      </c>
    </row>
    <row r="535" spans="3:10" x14ac:dyDescent="0.25">
      <c r="C535" s="866" t="s">
        <v>9417</v>
      </c>
      <c r="D535" s="866" t="s">
        <v>9273</v>
      </c>
      <c r="E535" t="s">
        <v>9335</v>
      </c>
      <c r="F535" s="1036"/>
      <c r="G535" s="1037"/>
      <c r="H535" s="1037"/>
      <c r="I535" s="1037"/>
      <c r="J535" s="1038"/>
    </row>
    <row r="536" spans="3:10" x14ac:dyDescent="0.25">
      <c r="C536" s="1049" t="s">
        <v>9418</v>
      </c>
      <c r="D536" s="896" t="s">
        <v>9267</v>
      </c>
      <c r="E536" t="s">
        <v>9336</v>
      </c>
      <c r="F536" s="1039"/>
      <c r="G536" s="1039" t="s">
        <v>8426</v>
      </c>
      <c r="H536" s="1039"/>
      <c r="I536" s="1039"/>
      <c r="J536" s="1040" t="s">
        <v>214</v>
      </c>
    </row>
    <row r="537" spans="3:10" x14ac:dyDescent="0.25">
      <c r="C537" s="866" t="s">
        <v>9419</v>
      </c>
      <c r="D537" s="866" t="s">
        <v>9337</v>
      </c>
      <c r="E537"/>
      <c r="F537" s="1036"/>
      <c r="G537" s="1037">
        <v>3013113641</v>
      </c>
      <c r="H537" s="1037" t="s">
        <v>7625</v>
      </c>
      <c r="I537" s="1037" t="s">
        <v>7626</v>
      </c>
      <c r="J537" s="1038" t="s">
        <v>7627</v>
      </c>
    </row>
    <row r="538" spans="3:10" x14ac:dyDescent="0.25">
      <c r="C538" s="866" t="s">
        <v>9420</v>
      </c>
      <c r="D538" s="866" t="s">
        <v>9338</v>
      </c>
      <c r="E538" t="s">
        <v>9273</v>
      </c>
      <c r="F538" s="1036"/>
      <c r="G538" s="1037">
        <v>3237201814</v>
      </c>
      <c r="H538" s="1037"/>
      <c r="I538" s="1037" t="s">
        <v>7787</v>
      </c>
      <c r="J538" s="1038" t="s">
        <v>214</v>
      </c>
    </row>
    <row r="539" spans="3:10" x14ac:dyDescent="0.25">
      <c r="C539" s="1047" t="s">
        <v>9421</v>
      </c>
      <c r="D539" s="862" t="s">
        <v>9339</v>
      </c>
      <c r="E539" t="s">
        <v>9340</v>
      </c>
      <c r="F539" s="1037"/>
      <c r="G539" s="1037">
        <v>3108132844</v>
      </c>
      <c r="H539" s="1037" t="s">
        <v>7112</v>
      </c>
      <c r="I539" s="1037" t="s">
        <v>7113</v>
      </c>
      <c r="J539" s="1038" t="s">
        <v>7114</v>
      </c>
    </row>
    <row r="540" spans="3:10" x14ac:dyDescent="0.25">
      <c r="C540" t="s">
        <v>9299</v>
      </c>
      <c r="D540" s="1049" t="s">
        <v>9341</v>
      </c>
      <c r="E540"/>
      <c r="F540" s="1039"/>
      <c r="G540" s="1039">
        <v>3108067331</v>
      </c>
      <c r="H540" s="1039" t="s">
        <v>8428</v>
      </c>
      <c r="I540" s="1039" t="s">
        <v>8429</v>
      </c>
      <c r="J540" s="1040" t="s">
        <v>8430</v>
      </c>
    </row>
    <row r="541" spans="3:10" x14ac:dyDescent="0.25">
      <c r="C541" s="1047" t="s">
        <v>3130</v>
      </c>
      <c r="D541" s="862" t="s">
        <v>9342</v>
      </c>
      <c r="E541" t="s">
        <v>9343</v>
      </c>
      <c r="F541" s="1037"/>
      <c r="G541" s="1037">
        <v>3216216596</v>
      </c>
      <c r="H541" s="1037" t="s">
        <v>6801</v>
      </c>
      <c r="I541" s="1037"/>
      <c r="J541" s="1038" t="s">
        <v>6802</v>
      </c>
    </row>
    <row r="542" spans="3:10" x14ac:dyDescent="0.25">
      <c r="C542" t="s">
        <v>7721</v>
      </c>
      <c r="D542" s="866" t="s">
        <v>9331</v>
      </c>
      <c r="E542"/>
      <c r="F542" s="1037"/>
      <c r="G542" s="1037">
        <v>3207464393</v>
      </c>
      <c r="H542" s="1037" t="s">
        <v>8040</v>
      </c>
      <c r="I542" s="1037" t="s">
        <v>8041</v>
      </c>
      <c r="J542" s="1038" t="s">
        <v>6802</v>
      </c>
    </row>
    <row r="543" spans="3:10" x14ac:dyDescent="0.25">
      <c r="C543" s="866" t="s">
        <v>9422</v>
      </c>
      <c r="D543" s="866" t="s">
        <v>9344</v>
      </c>
      <c r="E543" t="s">
        <v>9329</v>
      </c>
      <c r="F543" s="1036"/>
      <c r="G543" s="1037" t="s">
        <v>8358</v>
      </c>
      <c r="H543" s="1037" t="s">
        <v>8356</v>
      </c>
      <c r="I543" s="1037" t="s">
        <v>8357</v>
      </c>
      <c r="J543" s="1038" t="s">
        <v>6556</v>
      </c>
    </row>
    <row r="544" spans="3:10" x14ac:dyDescent="0.25">
      <c r="C544" s="1049" t="s">
        <v>9423</v>
      </c>
      <c r="D544" s="896" t="s">
        <v>9345</v>
      </c>
      <c r="E544"/>
      <c r="F544" s="1039"/>
      <c r="G544" s="1039">
        <v>3114916478</v>
      </c>
      <c r="H544" s="1039" t="s">
        <v>9160</v>
      </c>
      <c r="I544" s="1039" t="s">
        <v>9138</v>
      </c>
      <c r="J544" s="1040" t="s">
        <v>9161</v>
      </c>
    </row>
    <row r="545" spans="3:10" x14ac:dyDescent="0.25">
      <c r="C545" s="1046" t="s">
        <v>9424</v>
      </c>
      <c r="D545" s="896" t="s">
        <v>9346</v>
      </c>
      <c r="E545"/>
      <c r="F545" s="1039"/>
      <c r="G545" s="1039" t="s">
        <v>8597</v>
      </c>
      <c r="H545" s="1039" t="s">
        <v>8599</v>
      </c>
      <c r="I545" s="1039" t="s">
        <v>8598</v>
      </c>
      <c r="J545" s="1040" t="s">
        <v>8600</v>
      </c>
    </row>
    <row r="546" spans="3:10" x14ac:dyDescent="0.25">
      <c r="C546" s="1049" t="s">
        <v>9425</v>
      </c>
      <c r="D546" s="896" t="s">
        <v>9347</v>
      </c>
      <c r="E546"/>
      <c r="F546" s="1039"/>
      <c r="G546" s="1039">
        <v>3116010701</v>
      </c>
      <c r="H546" s="1039" t="s">
        <v>8423</v>
      </c>
      <c r="I546" s="1039" t="s">
        <v>8424</v>
      </c>
      <c r="J546" s="1040" t="s">
        <v>6802</v>
      </c>
    </row>
    <row r="547" spans="3:10" x14ac:dyDescent="0.25">
      <c r="C547" s="1047" t="s">
        <v>9426</v>
      </c>
      <c r="D547" s="862" t="s">
        <v>9348</v>
      </c>
      <c r="E547" t="s">
        <v>9349</v>
      </c>
      <c r="F547" s="1037"/>
      <c r="G547" s="1037">
        <v>3134136223</v>
      </c>
      <c r="H547" s="1037" t="s">
        <v>8193</v>
      </c>
      <c r="I547" s="1037" t="s">
        <v>8194</v>
      </c>
      <c r="J547" s="1038" t="s">
        <v>8195</v>
      </c>
    </row>
    <row r="548" spans="3:10" x14ac:dyDescent="0.25">
      <c r="C548" s="1047" t="s">
        <v>9427</v>
      </c>
      <c r="D548" s="862" t="s">
        <v>9350</v>
      </c>
      <c r="E548"/>
      <c r="F548" s="1037"/>
      <c r="G548" s="1037">
        <v>3104429804</v>
      </c>
      <c r="H548" s="1037" t="s">
        <v>8045</v>
      </c>
      <c r="I548" s="1037" t="s">
        <v>8044</v>
      </c>
      <c r="J548" s="1038" t="s">
        <v>8043</v>
      </c>
    </row>
    <row r="549" spans="3:10" x14ac:dyDescent="0.25">
      <c r="C549" t="s">
        <v>9351</v>
      </c>
      <c r="D549" s="865" t="s">
        <v>9352</v>
      </c>
      <c r="E549"/>
      <c r="F549" s="492"/>
      <c r="G549" s="492" t="s">
        <v>7615</v>
      </c>
      <c r="H549" s="492" t="s">
        <v>7616</v>
      </c>
      <c r="I549" s="492" t="s">
        <v>7617</v>
      </c>
      <c r="J549" s="492" t="s">
        <v>6948</v>
      </c>
    </row>
    <row r="550" spans="3:10" x14ac:dyDescent="0.25">
      <c r="C550" t="s">
        <v>9353</v>
      </c>
      <c r="D550" s="1047" t="s">
        <v>9354</v>
      </c>
      <c r="E550" t="s">
        <v>9355</v>
      </c>
      <c r="F550" s="1037" t="s">
        <v>9356</v>
      </c>
      <c r="G550" s="1037" t="s">
        <v>6657</v>
      </c>
      <c r="H550" s="1037" t="s">
        <v>6644</v>
      </c>
      <c r="I550" s="1037" t="s">
        <v>6645</v>
      </c>
      <c r="J550" s="1038" t="s">
        <v>6658</v>
      </c>
    </row>
    <row r="551" spans="3:10" x14ac:dyDescent="0.25">
      <c r="C551" s="1046" t="s">
        <v>9428</v>
      </c>
      <c r="D551" s="896" t="s">
        <v>536</v>
      </c>
      <c r="E551" t="s">
        <v>4774</v>
      </c>
      <c r="F551" s="1039"/>
      <c r="G551" s="1039" t="s">
        <v>8578</v>
      </c>
      <c r="H551" s="1039" t="s">
        <v>8579</v>
      </c>
      <c r="I551" s="1039" t="s">
        <v>5835</v>
      </c>
      <c r="J551" s="1040" t="s">
        <v>8580</v>
      </c>
    </row>
    <row r="552" spans="3:10" x14ac:dyDescent="0.25">
      <c r="C552" s="866" t="s">
        <v>9429</v>
      </c>
      <c r="D552" s="866" t="s">
        <v>9357</v>
      </c>
      <c r="E552"/>
      <c r="F552" s="1037"/>
      <c r="G552" s="1037">
        <v>3227314462</v>
      </c>
      <c r="H552" s="1037" t="s">
        <v>8588</v>
      </c>
      <c r="I552" s="1037" t="s">
        <v>8589</v>
      </c>
      <c r="J552" s="1038" t="s">
        <v>8481</v>
      </c>
    </row>
    <row r="553" spans="3:10" x14ac:dyDescent="0.25">
      <c r="C553" t="s">
        <v>9358</v>
      </c>
      <c r="D553" s="1046" t="s">
        <v>9359</v>
      </c>
      <c r="E553" s="896" t="s">
        <v>9360</v>
      </c>
      <c r="F553" s="1039"/>
      <c r="G553" s="1039">
        <v>3172493267</v>
      </c>
      <c r="H553" s="1039" t="s">
        <v>9138</v>
      </c>
      <c r="I553" s="1039" t="s">
        <v>8991</v>
      </c>
      <c r="J553" s="1040" t="s">
        <v>8990</v>
      </c>
    </row>
    <row r="554" spans="3:10" x14ac:dyDescent="0.25">
      <c r="C554" s="1047" t="s">
        <v>9430</v>
      </c>
      <c r="D554" s="862" t="s">
        <v>9361</v>
      </c>
      <c r="E554"/>
      <c r="F554" s="1037"/>
      <c r="G554" s="1037">
        <v>3166425549</v>
      </c>
      <c r="H554" s="1037" t="s">
        <v>6878</v>
      </c>
      <c r="I554" s="1037" t="s">
        <v>6879</v>
      </c>
      <c r="J554" s="1038" t="s">
        <v>6875</v>
      </c>
    </row>
    <row r="555" spans="3:10" x14ac:dyDescent="0.25">
      <c r="C555" s="1047" t="s">
        <v>9431</v>
      </c>
      <c r="D555" s="862" t="s">
        <v>9362</v>
      </c>
      <c r="E555"/>
      <c r="F555" s="1037"/>
      <c r="G555" s="1037">
        <v>3148128297</v>
      </c>
      <c r="H555" s="1037" t="s">
        <v>7623</v>
      </c>
      <c r="I555" s="1037" t="s">
        <v>7624</v>
      </c>
      <c r="J555" s="1038" t="s">
        <v>8479</v>
      </c>
    </row>
    <row r="556" spans="3:10" x14ac:dyDescent="0.25">
      <c r="C556" s="1049" t="s">
        <v>9431</v>
      </c>
      <c r="D556" s="896" t="s">
        <v>9363</v>
      </c>
      <c r="E556"/>
      <c r="F556" s="1039"/>
      <c r="G556" s="1039">
        <v>3108805691</v>
      </c>
      <c r="H556" s="1039" t="s">
        <v>8667</v>
      </c>
      <c r="I556" s="1039" t="s">
        <v>8665</v>
      </c>
      <c r="J556" s="1040" t="s">
        <v>8666</v>
      </c>
    </row>
    <row r="557" spans="3:10" x14ac:dyDescent="0.25">
      <c r="C557" t="s">
        <v>3324</v>
      </c>
      <c r="D557" s="1046" t="s">
        <v>9289</v>
      </c>
      <c r="E557"/>
      <c r="F557" s="1039"/>
      <c r="G557" s="1039" t="s">
        <v>8587</v>
      </c>
      <c r="H557" s="1039" t="s">
        <v>8585</v>
      </c>
      <c r="I557" s="1039"/>
      <c r="J557" s="1040" t="s">
        <v>8586</v>
      </c>
    </row>
    <row r="558" spans="3:10" x14ac:dyDescent="0.25">
      <c r="C558" t="s">
        <v>9364</v>
      </c>
      <c r="D558" s="866" t="s">
        <v>9365</v>
      </c>
      <c r="E558" s="866" t="s">
        <v>9366</v>
      </c>
      <c r="F558" s="1036"/>
      <c r="G558" s="1037">
        <v>3113098527</v>
      </c>
      <c r="H558" s="1037" t="s">
        <v>6498</v>
      </c>
      <c r="I558" s="1037" t="s">
        <v>6499</v>
      </c>
      <c r="J558" s="1038" t="s">
        <v>8480</v>
      </c>
    </row>
    <row r="559" spans="3:10" x14ac:dyDescent="0.25">
      <c r="C559" t="s">
        <v>9364</v>
      </c>
      <c r="D559" s="1047" t="s">
        <v>9367</v>
      </c>
      <c r="E559" s="862" t="s">
        <v>9368</v>
      </c>
      <c r="F559" s="1037"/>
      <c r="G559" s="1037">
        <v>3117784019</v>
      </c>
      <c r="H559" s="1037" t="s">
        <v>8478</v>
      </c>
      <c r="I559" s="1037" t="s">
        <v>9048</v>
      </c>
      <c r="J559" s="1038" t="s">
        <v>6875</v>
      </c>
    </row>
    <row r="560" spans="3:10" x14ac:dyDescent="0.25">
      <c r="C560" t="s">
        <v>9369</v>
      </c>
      <c r="D560" s="866" t="s">
        <v>9370</v>
      </c>
      <c r="E560" s="866"/>
      <c r="F560" s="1037"/>
      <c r="G560" s="1037">
        <v>3122559011</v>
      </c>
      <c r="H560" s="1037" t="s">
        <v>6487</v>
      </c>
      <c r="I560" s="1037"/>
      <c r="J560" s="1038" t="s">
        <v>8481</v>
      </c>
    </row>
    <row r="561" spans="3:10" x14ac:dyDescent="0.25">
      <c r="C561" t="s">
        <v>9371</v>
      </c>
      <c r="D561" s="1044" t="s">
        <v>9372</v>
      </c>
      <c r="E561" s="60" t="s">
        <v>1996</v>
      </c>
      <c r="F561" s="60"/>
      <c r="G561" s="60">
        <v>3008801099</v>
      </c>
      <c r="H561" s="60" t="s">
        <v>8996</v>
      </c>
      <c r="I561" s="60" t="s">
        <v>8997</v>
      </c>
      <c r="J561" s="60" t="s">
        <v>8998</v>
      </c>
    </row>
    <row r="562" spans="3:10" x14ac:dyDescent="0.25">
      <c r="C562" t="s">
        <v>9373</v>
      </c>
      <c r="D562" s="598" t="s">
        <v>5253</v>
      </c>
      <c r="E562" s="492"/>
      <c r="F562" s="492"/>
      <c r="G562" s="492">
        <v>3506468957</v>
      </c>
      <c r="H562" s="492" t="s">
        <v>6805</v>
      </c>
      <c r="I562" s="492" t="s">
        <v>6806</v>
      </c>
      <c r="J562" s="492" t="s">
        <v>8482</v>
      </c>
    </row>
    <row r="563" spans="3:10" x14ac:dyDescent="0.25">
      <c r="C563" s="1044" t="s">
        <v>9432</v>
      </c>
      <c r="D563" s="60" t="s">
        <v>9374</v>
      </c>
      <c r="E563"/>
      <c r="F563" s="60"/>
      <c r="G563" s="60">
        <v>3213310872</v>
      </c>
      <c r="H563" s="60" t="s">
        <v>9212</v>
      </c>
      <c r="I563" s="60" t="s">
        <v>6645</v>
      </c>
      <c r="J563" s="60" t="s">
        <v>513</v>
      </c>
    </row>
    <row r="564" spans="3:10" x14ac:dyDescent="0.25">
      <c r="C564" t="s">
        <v>9375</v>
      </c>
      <c r="D564" s="598" t="s">
        <v>9376</v>
      </c>
      <c r="E564" s="492" t="s">
        <v>9377</v>
      </c>
      <c r="F564" s="492"/>
      <c r="G564" s="492">
        <v>3503547311</v>
      </c>
      <c r="H564" s="492" t="s">
        <v>7366</v>
      </c>
      <c r="I564" s="492" t="s">
        <v>7365</v>
      </c>
      <c r="J564" s="492" t="s">
        <v>7367</v>
      </c>
    </row>
    <row r="565" spans="3:10" x14ac:dyDescent="0.25">
      <c r="C565" s="1047" t="s">
        <v>9433</v>
      </c>
      <c r="D565" s="862" t="s">
        <v>9378</v>
      </c>
      <c r="E565" t="s">
        <v>9379</v>
      </c>
      <c r="F565" s="1037"/>
      <c r="G565" s="1037">
        <v>3106102931</v>
      </c>
      <c r="H565" s="1037"/>
      <c r="I565" s="1037"/>
      <c r="J565" s="1038" t="s">
        <v>6890</v>
      </c>
    </row>
    <row r="566" spans="3:10" x14ac:dyDescent="0.25">
      <c r="C566" t="s">
        <v>9380</v>
      </c>
      <c r="D566" s="1049" t="s">
        <v>9381</v>
      </c>
      <c r="E566"/>
      <c r="F566" s="1039"/>
      <c r="G566" s="1039">
        <v>3107463755</v>
      </c>
      <c r="H566" s="1039" t="s">
        <v>9260</v>
      </c>
      <c r="I566" s="1039" t="s">
        <v>9232</v>
      </c>
      <c r="J566" s="1040" t="s">
        <v>9261</v>
      </c>
    </row>
    <row r="567" spans="3:10" x14ac:dyDescent="0.25">
      <c r="C567" t="s">
        <v>9382</v>
      </c>
      <c r="D567" s="866" t="s">
        <v>9383</v>
      </c>
      <c r="E567"/>
      <c r="F567" s="1037"/>
      <c r="G567" s="1037">
        <v>3123454730</v>
      </c>
      <c r="H567" s="1037" t="s">
        <v>6488</v>
      </c>
      <c r="I567" s="1037"/>
      <c r="J567" s="1038" t="s">
        <v>6489</v>
      </c>
    </row>
    <row r="568" spans="3:10" x14ac:dyDescent="0.25">
      <c r="C568" s="1047" t="s">
        <v>9438</v>
      </c>
      <c r="D568" s="862" t="s">
        <v>9328</v>
      </c>
      <c r="E568"/>
      <c r="F568" s="1037"/>
      <c r="G568" s="1037">
        <v>3162926288</v>
      </c>
      <c r="H568" s="1037" t="s">
        <v>7987</v>
      </c>
      <c r="I568" s="1037" t="s">
        <v>7988</v>
      </c>
      <c r="J568" s="1038" t="s">
        <v>7976</v>
      </c>
    </row>
    <row r="569" spans="3:10" x14ac:dyDescent="0.25">
      <c r="C569" t="s">
        <v>9319</v>
      </c>
      <c r="D569" s="866" t="s">
        <v>9384</v>
      </c>
      <c r="E569"/>
      <c r="F569" s="1037"/>
      <c r="G569" s="1037">
        <v>3158164134</v>
      </c>
      <c r="H569" s="1037" t="s">
        <v>8055</v>
      </c>
      <c r="I569" s="1037"/>
      <c r="J569" s="1038" t="s">
        <v>8056</v>
      </c>
    </row>
    <row r="570" spans="3:10" x14ac:dyDescent="0.25">
      <c r="C570" t="s">
        <v>9385</v>
      </c>
      <c r="D570" s="1047" t="s">
        <v>9386</v>
      </c>
      <c r="E570" s="862" t="s">
        <v>9365</v>
      </c>
      <c r="F570" s="1037"/>
      <c r="G570" s="1037" t="s">
        <v>6812</v>
      </c>
      <c r="H570" s="1037" t="s">
        <v>8460</v>
      </c>
      <c r="I570" s="1037" t="s">
        <v>6656</v>
      </c>
      <c r="J570" s="1038" t="s">
        <v>6811</v>
      </c>
    </row>
    <row r="571" spans="3:10" x14ac:dyDescent="0.25">
      <c r="C571" s="1047" t="s">
        <v>9434</v>
      </c>
      <c r="D571" s="862" t="s">
        <v>9387</v>
      </c>
      <c r="E571" t="s">
        <v>9343</v>
      </c>
      <c r="F571" s="1037"/>
      <c r="G571" s="1037">
        <v>3012475758</v>
      </c>
      <c r="H571" s="1037" t="s">
        <v>7123</v>
      </c>
      <c r="I571" s="1037"/>
      <c r="J571" s="1038" t="s">
        <v>7124</v>
      </c>
    </row>
    <row r="572" spans="3:10" x14ac:dyDescent="0.25">
      <c r="C572" s="1049" t="s">
        <v>9435</v>
      </c>
      <c r="D572" s="896" t="s">
        <v>9388</v>
      </c>
      <c r="E572" t="s">
        <v>9291</v>
      </c>
      <c r="F572" s="1039"/>
      <c r="G572" s="1039">
        <v>3053421000</v>
      </c>
      <c r="H572" s="1039" t="s">
        <v>6801</v>
      </c>
      <c r="I572" s="1039"/>
      <c r="J572" s="1040" t="s">
        <v>455</v>
      </c>
    </row>
    <row r="573" spans="3:10" x14ac:dyDescent="0.25">
      <c r="C573" t="s">
        <v>9389</v>
      </c>
      <c r="D573" s="1047" t="s">
        <v>9390</v>
      </c>
      <c r="E573"/>
      <c r="F573" s="1037"/>
      <c r="G573" s="1037">
        <v>3132725086</v>
      </c>
      <c r="H573" s="1037" t="s">
        <v>8656</v>
      </c>
      <c r="I573" s="1037" t="s">
        <v>8657</v>
      </c>
      <c r="J573" s="1038" t="s">
        <v>8673</v>
      </c>
    </row>
    <row r="574" spans="3:10" x14ac:dyDescent="0.25">
      <c r="C574" s="1047" t="s">
        <v>9436</v>
      </c>
      <c r="D574" s="862" t="s">
        <v>9391</v>
      </c>
      <c r="E574" t="s">
        <v>3168</v>
      </c>
      <c r="F574" s="1037"/>
      <c r="G574" s="1037">
        <v>3162962481</v>
      </c>
      <c r="H574" s="1037" t="s">
        <v>6655</v>
      </c>
      <c r="I574" s="1037" t="s">
        <v>6656</v>
      </c>
      <c r="J574" s="1038" t="s">
        <v>6547</v>
      </c>
    </row>
    <row r="575" spans="3:10" x14ac:dyDescent="0.25">
      <c r="C575" t="s">
        <v>9392</v>
      </c>
      <c r="D575" s="866" t="s">
        <v>9336</v>
      </c>
      <c r="E575" s="866" t="s">
        <v>9393</v>
      </c>
      <c r="F575" s="1037"/>
      <c r="G575" s="1037" t="s">
        <v>7619</v>
      </c>
      <c r="H575" s="1037" t="s">
        <v>7620</v>
      </c>
      <c r="I575" s="1037" t="s">
        <v>7621</v>
      </c>
      <c r="J575" s="1038" t="s">
        <v>7622</v>
      </c>
    </row>
    <row r="576" spans="3:10" x14ac:dyDescent="0.25">
      <c r="C576" t="s">
        <v>9392</v>
      </c>
      <c r="D576" s="1049" t="s">
        <v>9340</v>
      </c>
      <c r="E576"/>
      <c r="F576" s="1039"/>
      <c r="G576" s="1039">
        <v>3003495134</v>
      </c>
      <c r="H576" s="1039"/>
      <c r="I576" s="1039"/>
      <c r="J576" s="1040"/>
    </row>
    <row r="577" spans="3:10" x14ac:dyDescent="0.25">
      <c r="C577" t="s">
        <v>9394</v>
      </c>
      <c r="D577" s="1047" t="s">
        <v>9288</v>
      </c>
      <c r="E577"/>
      <c r="F577" s="1037"/>
      <c r="G577" s="1037">
        <v>3152756700</v>
      </c>
      <c r="H577" s="1037" t="s">
        <v>6507</v>
      </c>
      <c r="I577" s="1037"/>
      <c r="J577" s="1038" t="s">
        <v>4693</v>
      </c>
    </row>
    <row r="578" spans="3:10" x14ac:dyDescent="0.25">
      <c r="C578" s="1047" t="s">
        <v>9437</v>
      </c>
      <c r="D578" s="862" t="s">
        <v>9395</v>
      </c>
      <c r="E578" t="s">
        <v>9396</v>
      </c>
      <c r="F578" s="1037"/>
      <c r="G578" s="1037">
        <v>3102247583</v>
      </c>
      <c r="H578" s="1037" t="s">
        <v>6994</v>
      </c>
      <c r="I578" s="1037" t="s">
        <v>6993</v>
      </c>
      <c r="J578" s="1038" t="s">
        <v>6079</v>
      </c>
    </row>
    <row r="579" spans="3:10" x14ac:dyDescent="0.25">
      <c r="C579" t="s">
        <v>9397</v>
      </c>
      <c r="D579" s="1047" t="s">
        <v>9398</v>
      </c>
      <c r="E579" s="862" t="s">
        <v>9399</v>
      </c>
      <c r="F579" s="1037"/>
      <c r="G579" s="1037" t="s">
        <v>6876</v>
      </c>
      <c r="H579" s="1037" t="s">
        <v>6873</v>
      </c>
      <c r="I579" s="1037" t="s">
        <v>6874</v>
      </c>
      <c r="J579" s="1038" t="s">
        <v>6875</v>
      </c>
    </row>
    <row r="580" spans="3:10" x14ac:dyDescent="0.25">
      <c r="C580" t="s">
        <v>9400</v>
      </c>
      <c r="D580" s="1047" t="s">
        <v>9286</v>
      </c>
      <c r="E580"/>
      <c r="F580" s="1037"/>
      <c r="G580" s="1037">
        <v>3153057542</v>
      </c>
      <c r="H580" s="1037" t="s">
        <v>6647</v>
      </c>
      <c r="I580" s="1037" t="s">
        <v>6648</v>
      </c>
      <c r="J580" s="1038" t="s">
        <v>6649</v>
      </c>
    </row>
    <row r="581" spans="3:10" x14ac:dyDescent="0.25">
      <c r="C581" t="s">
        <v>9400</v>
      </c>
      <c r="D581" s="866" t="s">
        <v>9401</v>
      </c>
      <c r="E581"/>
      <c r="F581" s="1036"/>
      <c r="G581" s="1037">
        <v>3204595524</v>
      </c>
      <c r="H581" s="1037" t="s">
        <v>9262</v>
      </c>
      <c r="I581" s="1037" t="s">
        <v>6645</v>
      </c>
      <c r="J581" s="1038" t="s">
        <v>9259</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21" customWidth="1"/>
    <col min="4" max="4" width="17.5703125" style="121" customWidth="1"/>
    <col min="5" max="5" width="20.28515625" style="121" customWidth="1"/>
    <col min="6" max="6" width="14" style="121" customWidth="1"/>
    <col min="7" max="8" width="11.42578125" style="121"/>
    <col min="9" max="9" width="15.140625" style="121" bestFit="1" customWidth="1"/>
    <col min="10" max="10" width="20.85546875" style="121" bestFit="1" customWidth="1"/>
    <col min="11" max="11" width="19.140625" style="121" customWidth="1"/>
    <col min="12" max="12" width="19.5703125" style="121" bestFit="1" customWidth="1"/>
    <col min="13" max="13" width="22.140625" style="121" customWidth="1"/>
    <col min="14" max="14" width="13.5703125" style="421" customWidth="1"/>
    <col min="15" max="15" width="19.28515625" style="121" customWidth="1"/>
    <col min="16" max="16" width="26" style="121" bestFit="1" customWidth="1"/>
    <col min="17" max="17" width="20" style="121" customWidth="1"/>
    <col min="18" max="18" width="22.7109375" style="125" customWidth="1"/>
    <col min="19" max="19" width="21.7109375" style="125" customWidth="1"/>
    <col min="20" max="20" width="11.28515625" style="121"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342" t="s">
        <v>356</v>
      </c>
      <c r="B1" s="33"/>
    </row>
    <row r="2" spans="1:21" s="33" customFormat="1" ht="15" customHeight="1" x14ac:dyDescent="0.25">
      <c r="A2" s="1342"/>
      <c r="C2" s="427" t="s">
        <v>6047</v>
      </c>
      <c r="D2" s="427" t="s">
        <v>6048</v>
      </c>
      <c r="E2" s="427" t="s">
        <v>6049</v>
      </c>
      <c r="F2" s="427" t="s">
        <v>6050</v>
      </c>
      <c r="G2" s="427" t="s">
        <v>6051</v>
      </c>
      <c r="H2" s="427" t="s">
        <v>6052</v>
      </c>
      <c r="I2" s="427" t="s">
        <v>6053</v>
      </c>
      <c r="J2" s="427" t="s">
        <v>6054</v>
      </c>
      <c r="K2" s="427" t="s">
        <v>6055</v>
      </c>
      <c r="L2" s="427" t="s">
        <v>6056</v>
      </c>
      <c r="M2" s="427" t="s">
        <v>6057</v>
      </c>
      <c r="N2" s="428" t="s">
        <v>6058</v>
      </c>
      <c r="O2" s="427" t="s">
        <v>6059</v>
      </c>
      <c r="P2" s="427" t="s">
        <v>6060</v>
      </c>
      <c r="Q2" s="427" t="s">
        <v>6070</v>
      </c>
      <c r="R2" s="427" t="s">
        <v>6062</v>
      </c>
      <c r="S2" s="427" t="s">
        <v>6071</v>
      </c>
      <c r="T2" s="427" t="s">
        <v>6066</v>
      </c>
    </row>
    <row r="3" spans="1:21" ht="16.5" customHeight="1" x14ac:dyDescent="0.25">
      <c r="A3" s="120"/>
      <c r="B3" s="121"/>
      <c r="C3" s="524" t="s">
        <v>414</v>
      </c>
      <c r="D3" s="522" t="s">
        <v>414</v>
      </c>
      <c r="E3" s="521" t="s">
        <v>414</v>
      </c>
      <c r="F3" s="521" t="s">
        <v>414</v>
      </c>
      <c r="G3" s="521" t="s">
        <v>414</v>
      </c>
      <c r="H3" s="521" t="s">
        <v>414</v>
      </c>
      <c r="I3" s="521" t="s">
        <v>414</v>
      </c>
      <c r="J3" s="521" t="s">
        <v>414</v>
      </c>
      <c r="K3" s="521" t="s">
        <v>414</v>
      </c>
      <c r="L3" s="521" t="s">
        <v>414</v>
      </c>
      <c r="M3" s="521" t="s">
        <v>414</v>
      </c>
      <c r="N3" s="521" t="s">
        <v>414</v>
      </c>
      <c r="O3" s="521" t="s">
        <v>414</v>
      </c>
      <c r="P3" s="521" t="s">
        <v>414</v>
      </c>
      <c r="Q3" s="521" t="s">
        <v>414</v>
      </c>
      <c r="R3" s="521" t="s">
        <v>414</v>
      </c>
      <c r="S3" s="521" t="s">
        <v>414</v>
      </c>
      <c r="T3" s="521"/>
      <c r="U3" s="290"/>
    </row>
    <row r="4" spans="1:21" ht="16.5" customHeight="1" x14ac:dyDescent="0.25">
      <c r="A4" s="120"/>
      <c r="C4" s="375" t="s">
        <v>3351</v>
      </c>
      <c r="D4" s="375" t="s">
        <v>286</v>
      </c>
      <c r="E4" s="375" t="s">
        <v>84</v>
      </c>
      <c r="F4" s="375" t="s">
        <v>220</v>
      </c>
      <c r="G4" s="375" t="s">
        <v>3352</v>
      </c>
      <c r="H4" s="375">
        <v>2013</v>
      </c>
      <c r="I4" s="375" t="s">
        <v>334</v>
      </c>
      <c r="J4" s="375" t="s">
        <v>3353</v>
      </c>
      <c r="K4" s="375" t="s">
        <v>3354</v>
      </c>
      <c r="L4" s="375" t="s">
        <v>3353</v>
      </c>
      <c r="M4" s="523"/>
      <c r="N4" s="525">
        <v>198</v>
      </c>
      <c r="O4" s="375" t="s">
        <v>371</v>
      </c>
      <c r="P4" s="375" t="s">
        <v>21</v>
      </c>
      <c r="Q4" s="375"/>
      <c r="R4" s="375" t="s">
        <v>226</v>
      </c>
      <c r="S4" s="376"/>
      <c r="T4" s="375">
        <v>4</v>
      </c>
    </row>
    <row r="5" spans="1:21" ht="16.5" customHeight="1" x14ac:dyDescent="0.25">
      <c r="A5" s="120"/>
      <c r="C5" s="375" t="s">
        <v>366</v>
      </c>
      <c r="D5" s="375" t="s">
        <v>167</v>
      </c>
      <c r="E5" s="375" t="s">
        <v>84</v>
      </c>
      <c r="F5" s="375" t="s">
        <v>367</v>
      </c>
      <c r="G5" s="375" t="s">
        <v>368</v>
      </c>
      <c r="H5" s="375">
        <v>2022</v>
      </c>
      <c r="I5" s="375" t="s">
        <v>334</v>
      </c>
      <c r="J5" s="375" t="s">
        <v>369</v>
      </c>
      <c r="K5" s="375" t="s">
        <v>370</v>
      </c>
      <c r="L5" s="375" t="s">
        <v>369</v>
      </c>
      <c r="M5" s="523"/>
      <c r="N5" s="525">
        <v>197</v>
      </c>
      <c r="O5" s="375" t="s">
        <v>371</v>
      </c>
      <c r="P5" s="375" t="s">
        <v>21</v>
      </c>
      <c r="Q5" s="375"/>
      <c r="R5" s="375" t="s">
        <v>372</v>
      </c>
      <c r="S5" s="376"/>
      <c r="T5" s="375">
        <v>4</v>
      </c>
    </row>
    <row r="6" spans="1:21" ht="16.5" customHeight="1" x14ac:dyDescent="0.25">
      <c r="A6" s="120"/>
      <c r="C6" s="375" t="s">
        <v>3042</v>
      </c>
      <c r="D6" s="375" t="s">
        <v>167</v>
      </c>
      <c r="E6" s="375" t="s">
        <v>84</v>
      </c>
      <c r="F6" s="375" t="s">
        <v>220</v>
      </c>
      <c r="G6" s="375" t="s">
        <v>3043</v>
      </c>
      <c r="H6" s="375">
        <v>2016</v>
      </c>
      <c r="I6" s="375" t="s">
        <v>334</v>
      </c>
      <c r="J6" s="375">
        <v>0</v>
      </c>
      <c r="K6" s="375" t="s">
        <v>3044</v>
      </c>
      <c r="L6" s="375" t="s">
        <v>3045</v>
      </c>
      <c r="M6" s="523"/>
      <c r="N6" s="525">
        <v>198</v>
      </c>
      <c r="O6" s="375" t="s">
        <v>371</v>
      </c>
      <c r="P6" s="375" t="s">
        <v>21</v>
      </c>
      <c r="Q6" s="375"/>
      <c r="R6" s="375" t="s">
        <v>3046</v>
      </c>
      <c r="S6" s="376"/>
      <c r="T6" s="375">
        <v>4</v>
      </c>
    </row>
    <row r="7" spans="1:21" ht="16.5" customHeight="1" x14ac:dyDescent="0.25">
      <c r="A7" s="120"/>
      <c r="C7" s="375" t="s">
        <v>1827</v>
      </c>
      <c r="D7" s="375" t="s">
        <v>167</v>
      </c>
      <c r="E7" s="375" t="s">
        <v>10</v>
      </c>
      <c r="F7" s="375" t="s">
        <v>1828</v>
      </c>
      <c r="G7" s="375" t="s">
        <v>1829</v>
      </c>
      <c r="H7" s="375">
        <v>2014</v>
      </c>
      <c r="I7" s="375" t="s">
        <v>334</v>
      </c>
      <c r="J7" s="375">
        <v>0</v>
      </c>
      <c r="K7" s="375" t="s">
        <v>1830</v>
      </c>
      <c r="L7" s="375" t="s">
        <v>1831</v>
      </c>
      <c r="M7" s="523"/>
      <c r="N7" s="525">
        <v>124</v>
      </c>
      <c r="O7" s="375" t="s">
        <v>225</v>
      </c>
      <c r="P7" s="375" t="s">
        <v>21</v>
      </c>
      <c r="Q7" s="375"/>
      <c r="R7" s="375" t="s">
        <v>1785</v>
      </c>
      <c r="S7" s="376"/>
      <c r="T7" s="375">
        <v>2</v>
      </c>
    </row>
    <row r="8" spans="1:21" ht="16.5" customHeight="1" x14ac:dyDescent="0.25">
      <c r="A8" s="120"/>
      <c r="C8" s="375" t="s">
        <v>2829</v>
      </c>
      <c r="D8" s="375" t="s">
        <v>167</v>
      </c>
      <c r="E8" s="375" t="s">
        <v>10</v>
      </c>
      <c r="F8" s="375" t="s">
        <v>2830</v>
      </c>
      <c r="G8" s="375" t="s">
        <v>2831</v>
      </c>
      <c r="H8" s="375">
        <v>2016</v>
      </c>
      <c r="I8" s="375" t="s">
        <v>2832</v>
      </c>
      <c r="J8" s="375">
        <v>0</v>
      </c>
      <c r="K8" s="375">
        <v>8920234</v>
      </c>
      <c r="L8" s="375" t="s">
        <v>2833</v>
      </c>
      <c r="M8" s="523"/>
      <c r="N8" s="525">
        <v>798</v>
      </c>
      <c r="O8" s="375" t="s">
        <v>225</v>
      </c>
      <c r="P8" s="375" t="s">
        <v>21</v>
      </c>
      <c r="Q8" s="375"/>
      <c r="R8" s="375" t="s">
        <v>226</v>
      </c>
      <c r="S8" s="376"/>
      <c r="T8" s="375">
        <v>2</v>
      </c>
    </row>
    <row r="9" spans="1:21" ht="16.5" customHeight="1" x14ac:dyDescent="0.25">
      <c r="A9" s="120"/>
      <c r="C9" s="375" t="s">
        <v>4736</v>
      </c>
      <c r="D9" s="375" t="s">
        <v>167</v>
      </c>
      <c r="E9" s="375" t="s">
        <v>10</v>
      </c>
      <c r="F9" s="375" t="s">
        <v>315</v>
      </c>
      <c r="G9" s="375" t="s">
        <v>4737</v>
      </c>
      <c r="H9" s="375">
        <v>2022</v>
      </c>
      <c r="I9" s="375" t="s">
        <v>4738</v>
      </c>
      <c r="J9" s="375">
        <v>0</v>
      </c>
      <c r="K9" s="375" t="s">
        <v>4739</v>
      </c>
      <c r="L9" s="375" t="s">
        <v>4740</v>
      </c>
      <c r="M9" s="523"/>
      <c r="N9" s="525">
        <v>114</v>
      </c>
      <c r="O9" s="375" t="s">
        <v>225</v>
      </c>
      <c r="P9" s="375" t="s">
        <v>21</v>
      </c>
      <c r="Q9" s="375"/>
      <c r="R9" s="375" t="s">
        <v>320</v>
      </c>
      <c r="S9" s="376"/>
      <c r="T9" s="375">
        <v>2</v>
      </c>
    </row>
    <row r="10" spans="1:21" ht="16.5" customHeight="1" x14ac:dyDescent="0.25">
      <c r="A10" s="120"/>
      <c r="C10" s="375" t="s">
        <v>2216</v>
      </c>
      <c r="D10" s="375" t="s">
        <v>167</v>
      </c>
      <c r="E10" s="375" t="s">
        <v>10</v>
      </c>
      <c r="F10" s="375" t="s">
        <v>1828</v>
      </c>
      <c r="G10" s="375" t="s">
        <v>1829</v>
      </c>
      <c r="H10" s="375">
        <v>2014</v>
      </c>
      <c r="I10" s="375" t="s">
        <v>328</v>
      </c>
      <c r="J10" s="375">
        <v>0</v>
      </c>
      <c r="K10" s="375" t="s">
        <v>2217</v>
      </c>
      <c r="L10" s="375" t="s">
        <v>2218</v>
      </c>
      <c r="M10" s="523"/>
      <c r="N10" s="525">
        <v>124</v>
      </c>
      <c r="O10" s="375" t="s">
        <v>225</v>
      </c>
      <c r="P10" s="375" t="s">
        <v>21</v>
      </c>
      <c r="Q10" s="375"/>
      <c r="R10" s="375" t="s">
        <v>320</v>
      </c>
      <c r="S10" s="376"/>
      <c r="T10" s="375">
        <v>2</v>
      </c>
    </row>
    <row r="11" spans="1:21" ht="16.5" customHeight="1" x14ac:dyDescent="0.25">
      <c r="A11" s="120"/>
      <c r="C11" s="1021" t="s">
        <v>8935</v>
      </c>
      <c r="D11" s="1020" t="s">
        <v>167</v>
      </c>
      <c r="E11" t="s">
        <v>10</v>
      </c>
      <c r="F11" t="s">
        <v>1723</v>
      </c>
      <c r="G11" t="s">
        <v>1724</v>
      </c>
      <c r="H11">
        <v>2013</v>
      </c>
      <c r="I11" t="s">
        <v>222</v>
      </c>
      <c r="J11" t="s">
        <v>8936</v>
      </c>
      <c r="K11" t="s">
        <v>8937</v>
      </c>
      <c r="L11" t="s">
        <v>8936</v>
      </c>
      <c r="M11" t="s">
        <v>8936</v>
      </c>
      <c r="N11">
        <v>124</v>
      </c>
      <c r="O11" t="s">
        <v>225</v>
      </c>
      <c r="P11" t="s">
        <v>21</v>
      </c>
      <c r="Q11">
        <v>41360</v>
      </c>
      <c r="R11" t="s">
        <v>320</v>
      </c>
      <c r="S11" t="s">
        <v>6064</v>
      </c>
      <c r="T11">
        <v>2</v>
      </c>
    </row>
    <row r="12" spans="1:21" ht="16.5" customHeight="1" x14ac:dyDescent="0.25">
      <c r="A12" s="120"/>
      <c r="C12" s="375" t="s">
        <v>1746</v>
      </c>
      <c r="D12" s="375" t="s">
        <v>167</v>
      </c>
      <c r="E12" s="375" t="s">
        <v>10</v>
      </c>
      <c r="F12" s="375" t="s">
        <v>1723</v>
      </c>
      <c r="G12" s="375" t="s">
        <v>1747</v>
      </c>
      <c r="H12" s="375">
        <v>2010</v>
      </c>
      <c r="I12" s="375" t="s">
        <v>222</v>
      </c>
      <c r="J12" s="375">
        <v>0</v>
      </c>
      <c r="K12" s="375" t="s">
        <v>1748</v>
      </c>
      <c r="L12" s="375" t="s">
        <v>1749</v>
      </c>
      <c r="M12" s="523"/>
      <c r="N12" s="525">
        <v>149</v>
      </c>
      <c r="O12" s="375" t="s">
        <v>225</v>
      </c>
      <c r="P12" s="375" t="s">
        <v>21</v>
      </c>
      <c r="Q12" s="375"/>
      <c r="R12" s="375" t="s">
        <v>226</v>
      </c>
      <c r="S12" s="376"/>
      <c r="T12" s="375">
        <v>2</v>
      </c>
    </row>
    <row r="13" spans="1:21" ht="16.5" customHeight="1" x14ac:dyDescent="0.25">
      <c r="A13" s="120"/>
      <c r="C13" s="1021" t="s">
        <v>8911</v>
      </c>
      <c r="D13" s="1020" t="s">
        <v>167</v>
      </c>
      <c r="E13" t="s">
        <v>10</v>
      </c>
      <c r="F13" t="s">
        <v>2830</v>
      </c>
      <c r="G13" t="s">
        <v>2831</v>
      </c>
      <c r="H13">
        <v>2013</v>
      </c>
      <c r="I13" t="s">
        <v>8912</v>
      </c>
      <c r="J13" t="s">
        <v>414</v>
      </c>
      <c r="K13">
        <v>8811954</v>
      </c>
      <c r="L13" t="s">
        <v>8913</v>
      </c>
      <c r="M13" t="s">
        <v>8913</v>
      </c>
      <c r="N13">
        <v>798</v>
      </c>
      <c r="O13" t="s">
        <v>225</v>
      </c>
      <c r="P13" t="s">
        <v>21</v>
      </c>
      <c r="Q13">
        <v>41397</v>
      </c>
      <c r="R13" t="s">
        <v>320</v>
      </c>
      <c r="S13" t="s">
        <v>6064</v>
      </c>
      <c r="T13">
        <v>2</v>
      </c>
    </row>
    <row r="14" spans="1:21" ht="16.5" customHeight="1" x14ac:dyDescent="0.25">
      <c r="A14" s="120"/>
      <c r="C14" s="375" t="s">
        <v>6112</v>
      </c>
      <c r="D14" s="375" t="s">
        <v>167</v>
      </c>
      <c r="E14" s="375" t="s">
        <v>10</v>
      </c>
      <c r="F14" s="375" t="s">
        <v>1845</v>
      </c>
      <c r="G14" s="375" t="s">
        <v>6113</v>
      </c>
      <c r="H14" s="375">
        <v>2006</v>
      </c>
      <c r="I14" s="375" t="s">
        <v>6114</v>
      </c>
      <c r="J14" s="375" t="s">
        <v>414</v>
      </c>
      <c r="K14" s="375" t="s">
        <v>6115</v>
      </c>
      <c r="L14" s="375" t="s">
        <v>6116</v>
      </c>
      <c r="M14" s="375" t="s">
        <v>414</v>
      </c>
      <c r="N14" s="375">
        <v>156</v>
      </c>
      <c r="O14" s="375" t="s">
        <v>225</v>
      </c>
      <c r="P14" s="375" t="s">
        <v>21</v>
      </c>
      <c r="Q14" s="375" t="s">
        <v>6117</v>
      </c>
      <c r="R14" s="376" t="s">
        <v>320</v>
      </c>
      <c r="S14" s="376" t="s">
        <v>6064</v>
      </c>
      <c r="T14" s="375"/>
    </row>
    <row r="15" spans="1:21" ht="16.5" customHeight="1" x14ac:dyDescent="0.25">
      <c r="A15" s="120"/>
      <c r="C15" s="375" t="s">
        <v>5604</v>
      </c>
      <c r="D15" s="375" t="s">
        <v>167</v>
      </c>
      <c r="E15" s="375" t="s">
        <v>78</v>
      </c>
      <c r="F15" s="375" t="s">
        <v>374</v>
      </c>
      <c r="G15" s="375" t="s">
        <v>4119</v>
      </c>
      <c r="H15" s="375">
        <v>1996</v>
      </c>
      <c r="I15" s="375" t="s">
        <v>1782</v>
      </c>
      <c r="J15" s="375" t="s">
        <v>5605</v>
      </c>
      <c r="K15" s="375">
        <v>440363</v>
      </c>
      <c r="L15" s="375" t="s">
        <v>5605</v>
      </c>
      <c r="M15" s="523"/>
      <c r="N15" s="525">
        <v>1600</v>
      </c>
      <c r="O15" s="375" t="s">
        <v>291</v>
      </c>
      <c r="P15" s="375" t="s">
        <v>292</v>
      </c>
      <c r="Q15" s="375"/>
      <c r="R15" s="375" t="s">
        <v>226</v>
      </c>
      <c r="S15" s="376"/>
      <c r="T15" s="375">
        <v>3</v>
      </c>
    </row>
    <row r="16" spans="1:21" ht="16.5" customHeight="1" x14ac:dyDescent="0.25">
      <c r="A16" s="120"/>
      <c r="C16" s="375" t="s">
        <v>2191</v>
      </c>
      <c r="D16" s="375" t="s">
        <v>167</v>
      </c>
      <c r="E16" s="375" t="s">
        <v>74</v>
      </c>
      <c r="F16" s="375" t="s">
        <v>270</v>
      </c>
      <c r="G16" s="375" t="s">
        <v>2192</v>
      </c>
      <c r="H16" s="375">
        <v>1991</v>
      </c>
      <c r="I16" s="375" t="s">
        <v>2193</v>
      </c>
      <c r="J16" s="375">
        <v>403442</v>
      </c>
      <c r="K16" s="375" t="s">
        <v>2194</v>
      </c>
      <c r="L16" s="375">
        <v>403442</v>
      </c>
      <c r="M16" s="523"/>
      <c r="N16" s="525">
        <v>1600</v>
      </c>
      <c r="O16" s="375" t="s">
        <v>261</v>
      </c>
      <c r="P16" s="375" t="s">
        <v>21</v>
      </c>
      <c r="Q16" s="375"/>
      <c r="R16" s="375" t="s">
        <v>2195</v>
      </c>
      <c r="S16" s="376"/>
      <c r="T16" s="375">
        <v>4</v>
      </c>
    </row>
    <row r="17" spans="1:20" ht="16.5" customHeight="1" x14ac:dyDescent="0.25">
      <c r="A17" s="120"/>
      <c r="C17" s="375" t="s">
        <v>4769</v>
      </c>
      <c r="D17" s="375" t="s">
        <v>167</v>
      </c>
      <c r="E17" s="375" t="s">
        <v>79</v>
      </c>
      <c r="F17" s="375" t="s">
        <v>231</v>
      </c>
      <c r="G17" s="375" t="s">
        <v>4770</v>
      </c>
      <c r="H17" s="375">
        <v>1995</v>
      </c>
      <c r="I17" s="375" t="s">
        <v>2193</v>
      </c>
      <c r="J17" s="375" t="s">
        <v>4771</v>
      </c>
      <c r="K17" s="375">
        <v>0</v>
      </c>
      <c r="L17" s="375">
        <v>0</v>
      </c>
      <c r="M17" s="523"/>
      <c r="N17" s="525">
        <v>3000</v>
      </c>
      <c r="O17" s="375" t="s">
        <v>236</v>
      </c>
      <c r="P17" s="375" t="s">
        <v>4772</v>
      </c>
      <c r="Q17" s="375"/>
      <c r="R17" s="375" t="s">
        <v>2195</v>
      </c>
      <c r="S17" s="376"/>
      <c r="T17" s="375">
        <v>5</v>
      </c>
    </row>
    <row r="18" spans="1:20" ht="16.5" customHeight="1" x14ac:dyDescent="0.25">
      <c r="A18" s="144"/>
      <c r="C18" s="375" t="s">
        <v>3984</v>
      </c>
      <c r="D18" s="375" t="s">
        <v>167</v>
      </c>
      <c r="E18" s="375" t="s">
        <v>74</v>
      </c>
      <c r="F18" s="375" t="s">
        <v>390</v>
      </c>
      <c r="G18" s="375" t="s">
        <v>3987</v>
      </c>
      <c r="H18" s="375">
        <v>1996</v>
      </c>
      <c r="I18" s="375" t="s">
        <v>2620</v>
      </c>
      <c r="J18" s="375" t="s">
        <v>3988</v>
      </c>
      <c r="K18" s="375" t="s">
        <v>3989</v>
      </c>
      <c r="L18" s="375" t="s">
        <v>3988</v>
      </c>
      <c r="M18" s="523"/>
      <c r="N18" s="525">
        <v>1600</v>
      </c>
      <c r="O18" s="375" t="s">
        <v>261</v>
      </c>
      <c r="P18" s="375" t="s">
        <v>21</v>
      </c>
      <c r="Q18" s="375"/>
      <c r="R18" s="375" t="s">
        <v>3046</v>
      </c>
      <c r="S18" s="376"/>
      <c r="T18" s="375">
        <v>5</v>
      </c>
    </row>
    <row r="19" spans="1:20" ht="16.5" customHeight="1" x14ac:dyDescent="0.25">
      <c r="A19" s="144"/>
      <c r="C19" s="1021" t="s">
        <v>4835</v>
      </c>
      <c r="D19" s="1020" t="s">
        <v>167</v>
      </c>
      <c r="E19" t="s">
        <v>74</v>
      </c>
      <c r="F19" t="s">
        <v>374</v>
      </c>
      <c r="G19" t="s">
        <v>375</v>
      </c>
      <c r="H19">
        <v>2011</v>
      </c>
      <c r="I19" t="s">
        <v>4839</v>
      </c>
      <c r="J19" t="s">
        <v>4840</v>
      </c>
      <c r="K19" t="s">
        <v>4841</v>
      </c>
      <c r="L19" t="s">
        <v>4840</v>
      </c>
      <c r="M19" t="s">
        <v>4840</v>
      </c>
      <c r="N19">
        <v>1000</v>
      </c>
      <c r="O19" t="s">
        <v>261</v>
      </c>
      <c r="P19" t="s">
        <v>21</v>
      </c>
      <c r="Q19">
        <v>40547</v>
      </c>
      <c r="R19" t="s">
        <v>226</v>
      </c>
      <c r="S19" t="s">
        <v>6064</v>
      </c>
      <c r="T19">
        <v>5</v>
      </c>
    </row>
    <row r="20" spans="1:20" ht="16.5" customHeight="1" x14ac:dyDescent="0.25">
      <c r="A20" s="144"/>
      <c r="C20" s="375" t="s">
        <v>4835</v>
      </c>
      <c r="D20" s="375" t="s">
        <v>167</v>
      </c>
      <c r="E20" s="375" t="s">
        <v>74</v>
      </c>
      <c r="F20" s="375" t="s">
        <v>374</v>
      </c>
      <c r="G20" s="375" t="s">
        <v>375</v>
      </c>
      <c r="H20" s="375">
        <v>2011</v>
      </c>
      <c r="I20" s="375" t="s">
        <v>4839</v>
      </c>
      <c r="J20" s="375" t="s">
        <v>4840</v>
      </c>
      <c r="K20" s="375" t="s">
        <v>4841</v>
      </c>
      <c r="L20" s="375" t="s">
        <v>4840</v>
      </c>
      <c r="M20" s="523"/>
      <c r="N20" s="525">
        <v>1000</v>
      </c>
      <c r="O20" s="375" t="s">
        <v>261</v>
      </c>
      <c r="P20" s="375" t="s">
        <v>21</v>
      </c>
      <c r="Q20" s="375"/>
      <c r="R20" s="375" t="s">
        <v>226</v>
      </c>
      <c r="S20" s="376"/>
      <c r="T20" s="375">
        <v>5</v>
      </c>
    </row>
    <row r="21" spans="1:20" ht="16.5" customHeight="1" x14ac:dyDescent="0.25">
      <c r="A21" s="144"/>
      <c r="C21" s="1021" t="s">
        <v>8629</v>
      </c>
      <c r="D21" s="1020" t="s">
        <v>167</v>
      </c>
      <c r="E21" t="s">
        <v>74</v>
      </c>
      <c r="F21" t="s">
        <v>374</v>
      </c>
      <c r="G21" t="s">
        <v>2278</v>
      </c>
      <c r="H21">
        <v>2007</v>
      </c>
      <c r="I21" t="s">
        <v>8630</v>
      </c>
      <c r="J21" t="s">
        <v>8631</v>
      </c>
      <c r="K21" t="s">
        <v>8632</v>
      </c>
      <c r="L21" t="s">
        <v>8631</v>
      </c>
      <c r="M21" t="s">
        <v>414</v>
      </c>
      <c r="N21">
        <v>1800</v>
      </c>
      <c r="O21" t="s">
        <v>261</v>
      </c>
      <c r="P21" t="s">
        <v>21</v>
      </c>
      <c r="Q21">
        <v>39122</v>
      </c>
      <c r="R21" t="s">
        <v>8633</v>
      </c>
      <c r="S21" t="s">
        <v>6064</v>
      </c>
      <c r="T21">
        <v>5</v>
      </c>
    </row>
    <row r="22" spans="1:20" ht="16.5" customHeight="1" x14ac:dyDescent="0.25">
      <c r="A22" s="144"/>
      <c r="C22" s="525" t="s">
        <v>6882</v>
      </c>
      <c r="D22" s="523" t="s">
        <v>167</v>
      </c>
      <c r="E22" s="375" t="s">
        <v>2107</v>
      </c>
      <c r="F22" s="375" t="s">
        <v>374</v>
      </c>
      <c r="G22" s="375" t="s">
        <v>6883</v>
      </c>
      <c r="H22" s="375">
        <v>1989</v>
      </c>
      <c r="I22" s="375" t="s">
        <v>2887</v>
      </c>
      <c r="J22" s="375" t="s">
        <v>6884</v>
      </c>
      <c r="K22" s="375">
        <v>45676400</v>
      </c>
      <c r="L22" s="375" t="s">
        <v>6884</v>
      </c>
      <c r="M22" s="375" t="s">
        <v>414</v>
      </c>
      <c r="N22" s="375">
        <v>5900</v>
      </c>
      <c r="O22" s="375" t="s">
        <v>291</v>
      </c>
      <c r="P22" s="375" t="s">
        <v>46</v>
      </c>
      <c r="Q22" s="375">
        <v>32822</v>
      </c>
      <c r="R22" s="375" t="s">
        <v>293</v>
      </c>
      <c r="S22" s="375" t="s">
        <v>6064</v>
      </c>
      <c r="T22" s="375">
        <v>2</v>
      </c>
    </row>
    <row r="23" spans="1:20" ht="16.5" customHeight="1" x14ac:dyDescent="0.25">
      <c r="A23" s="144"/>
      <c r="C23" s="375" t="s">
        <v>3138</v>
      </c>
      <c r="D23" s="375" t="s">
        <v>167</v>
      </c>
      <c r="E23" s="375" t="s">
        <v>74</v>
      </c>
      <c r="F23" s="375" t="s">
        <v>270</v>
      </c>
      <c r="G23" s="375" t="s">
        <v>3169</v>
      </c>
      <c r="H23" s="375">
        <v>1995</v>
      </c>
      <c r="I23" s="375" t="s">
        <v>3170</v>
      </c>
      <c r="J23" s="375" t="s">
        <v>3171</v>
      </c>
      <c r="K23" s="375" t="s">
        <v>3172</v>
      </c>
      <c r="L23" s="375" t="s">
        <v>3173</v>
      </c>
      <c r="M23" s="523"/>
      <c r="N23" s="525">
        <v>1700</v>
      </c>
      <c r="O23" s="375" t="s">
        <v>261</v>
      </c>
      <c r="P23" s="375" t="s">
        <v>21</v>
      </c>
      <c r="Q23" s="375"/>
      <c r="R23" s="375" t="s">
        <v>245</v>
      </c>
      <c r="S23" s="376"/>
      <c r="T23" s="375">
        <v>4</v>
      </c>
    </row>
    <row r="24" spans="1:20" ht="16.5" customHeight="1" x14ac:dyDescent="0.25">
      <c r="A24" s="144"/>
      <c r="C24" s="1021" t="s">
        <v>8747</v>
      </c>
      <c r="D24" s="1020" t="s">
        <v>167</v>
      </c>
      <c r="E24" t="s">
        <v>10</v>
      </c>
      <c r="F24" t="s">
        <v>315</v>
      </c>
      <c r="G24" t="s">
        <v>460</v>
      </c>
      <c r="H24">
        <v>2023</v>
      </c>
      <c r="I24" t="s">
        <v>1753</v>
      </c>
      <c r="J24" t="s">
        <v>414</v>
      </c>
      <c r="K24" t="s">
        <v>8748</v>
      </c>
      <c r="L24" t="s">
        <v>8749</v>
      </c>
      <c r="M24" t="s">
        <v>8749</v>
      </c>
      <c r="N24">
        <v>155</v>
      </c>
      <c r="O24" t="s">
        <v>225</v>
      </c>
      <c r="P24" t="s">
        <v>21</v>
      </c>
      <c r="Q24">
        <v>44615</v>
      </c>
      <c r="R24" t="s">
        <v>320</v>
      </c>
      <c r="S24" t="s">
        <v>6064</v>
      </c>
      <c r="T24">
        <v>2</v>
      </c>
    </row>
    <row r="25" spans="1:20" ht="16.5" customHeight="1" x14ac:dyDescent="0.25">
      <c r="A25" s="120"/>
      <c r="C25" s="375" t="s">
        <v>3704</v>
      </c>
      <c r="D25" s="375" t="s">
        <v>167</v>
      </c>
      <c r="E25" s="375" t="s">
        <v>10</v>
      </c>
      <c r="F25" s="375" t="s">
        <v>482</v>
      </c>
      <c r="G25" s="375" t="s">
        <v>3732</v>
      </c>
      <c r="H25" s="375">
        <v>2022</v>
      </c>
      <c r="I25" s="375" t="s">
        <v>328</v>
      </c>
      <c r="J25" s="375">
        <v>0</v>
      </c>
      <c r="K25" s="375" t="s">
        <v>3733</v>
      </c>
      <c r="L25" s="375" t="s">
        <v>3734</v>
      </c>
      <c r="M25" s="523"/>
      <c r="N25" s="525">
        <v>149</v>
      </c>
      <c r="O25" s="375" t="s">
        <v>225</v>
      </c>
      <c r="P25" s="375" t="s">
        <v>21</v>
      </c>
      <c r="Q25" s="375"/>
      <c r="R25" s="375" t="s">
        <v>320</v>
      </c>
      <c r="S25" s="376"/>
      <c r="T25" s="375">
        <v>2</v>
      </c>
    </row>
    <row r="26" spans="1:20" ht="16.5" customHeight="1" x14ac:dyDescent="0.25">
      <c r="A26" s="120"/>
      <c r="C26" s="1021" t="s">
        <v>8778</v>
      </c>
      <c r="D26" s="1020" t="s">
        <v>167</v>
      </c>
      <c r="E26" t="s">
        <v>79</v>
      </c>
      <c r="F26" t="s">
        <v>1687</v>
      </c>
      <c r="G26" t="s">
        <v>8779</v>
      </c>
      <c r="H26">
        <v>1995</v>
      </c>
      <c r="I26" t="s">
        <v>2193</v>
      </c>
      <c r="J26" t="s">
        <v>8780</v>
      </c>
      <c r="K26" t="s">
        <v>8781</v>
      </c>
      <c r="L26" t="s">
        <v>8780</v>
      </c>
      <c r="M26" t="s">
        <v>414</v>
      </c>
      <c r="N26">
        <v>2000</v>
      </c>
      <c r="O26" t="s">
        <v>236</v>
      </c>
      <c r="P26" t="s">
        <v>21</v>
      </c>
      <c r="Q26">
        <v>36739</v>
      </c>
      <c r="R26" t="s">
        <v>245</v>
      </c>
      <c r="S26" t="s">
        <v>6064</v>
      </c>
      <c r="T26">
        <v>5</v>
      </c>
    </row>
    <row r="27" spans="1:20" ht="16.5" customHeight="1" x14ac:dyDescent="0.25">
      <c r="A27" s="120"/>
      <c r="C27" s="1014" t="s">
        <v>8778</v>
      </c>
      <c r="D27" s="1013" t="s">
        <v>167</v>
      </c>
      <c r="E27" t="s">
        <v>79</v>
      </c>
      <c r="F27" t="s">
        <v>1687</v>
      </c>
      <c r="G27" t="s">
        <v>8779</v>
      </c>
      <c r="H27">
        <v>1995</v>
      </c>
      <c r="I27" t="s">
        <v>2193</v>
      </c>
      <c r="J27" t="s">
        <v>8780</v>
      </c>
      <c r="K27" t="s">
        <v>8781</v>
      </c>
      <c r="L27" t="s">
        <v>8780</v>
      </c>
      <c r="M27" t="s">
        <v>414</v>
      </c>
      <c r="N27">
        <v>2000</v>
      </c>
      <c r="O27" t="s">
        <v>236</v>
      </c>
      <c r="P27" t="s">
        <v>21</v>
      </c>
      <c r="Q27">
        <v>36739</v>
      </c>
      <c r="R27" t="s">
        <v>245</v>
      </c>
      <c r="S27" t="s">
        <v>6064</v>
      </c>
      <c r="T27">
        <v>5</v>
      </c>
    </row>
    <row r="28" spans="1:20" ht="16.5" customHeight="1" x14ac:dyDescent="0.25">
      <c r="A28" s="120"/>
      <c r="C28" s="1014" t="s">
        <v>7665</v>
      </c>
      <c r="D28" s="1013" t="s">
        <v>167</v>
      </c>
      <c r="E28" t="s">
        <v>79</v>
      </c>
      <c r="F28" t="s">
        <v>4085</v>
      </c>
      <c r="G28" t="s">
        <v>7666</v>
      </c>
      <c r="H28">
        <v>2011</v>
      </c>
      <c r="I28" t="s">
        <v>7667</v>
      </c>
      <c r="J28" t="s">
        <v>7668</v>
      </c>
      <c r="K28" t="s">
        <v>7669</v>
      </c>
      <c r="L28" t="s">
        <v>7668</v>
      </c>
      <c r="M28" t="s">
        <v>7668</v>
      </c>
      <c r="N28">
        <v>1998</v>
      </c>
      <c r="O28" t="s">
        <v>236</v>
      </c>
      <c r="P28" t="s">
        <v>21</v>
      </c>
      <c r="Q28" t="s">
        <v>7670</v>
      </c>
      <c r="R28" t="s">
        <v>245</v>
      </c>
      <c r="S28" t="s">
        <v>6064</v>
      </c>
      <c r="T28">
        <v>5</v>
      </c>
    </row>
    <row r="29" spans="1:20" ht="16.5" customHeight="1" x14ac:dyDescent="0.25">
      <c r="A29" s="120"/>
      <c r="C29" s="375" t="s">
        <v>4749</v>
      </c>
      <c r="D29" s="375" t="s">
        <v>167</v>
      </c>
      <c r="E29" s="375" t="s">
        <v>10</v>
      </c>
      <c r="F29" s="375" t="s">
        <v>220</v>
      </c>
      <c r="G29" s="375" t="s">
        <v>4750</v>
      </c>
      <c r="H29" s="375">
        <v>2020</v>
      </c>
      <c r="I29" s="375" t="s">
        <v>4751</v>
      </c>
      <c r="J29" s="375" t="s">
        <v>4752</v>
      </c>
      <c r="K29" s="375" t="s">
        <v>4753</v>
      </c>
      <c r="L29" s="375" t="s">
        <v>4752</v>
      </c>
      <c r="M29" s="523"/>
      <c r="N29" s="525">
        <v>99</v>
      </c>
      <c r="O29" s="375" t="s">
        <v>225</v>
      </c>
      <c r="P29" s="375" t="s">
        <v>21</v>
      </c>
      <c r="Q29" s="375"/>
      <c r="R29" s="375" t="s">
        <v>486</v>
      </c>
      <c r="S29" s="376"/>
      <c r="T29" s="375">
        <v>2</v>
      </c>
    </row>
    <row r="30" spans="1:20" ht="16.5" customHeight="1" x14ac:dyDescent="0.25">
      <c r="A30" s="120"/>
      <c r="C30" s="375" t="s">
        <v>2438</v>
      </c>
      <c r="D30" s="375" t="s">
        <v>167</v>
      </c>
      <c r="E30" s="375" t="s">
        <v>78</v>
      </c>
      <c r="F30" s="375" t="s">
        <v>2439</v>
      </c>
      <c r="G30" s="375" t="s">
        <v>2440</v>
      </c>
      <c r="H30" s="375">
        <v>2012</v>
      </c>
      <c r="I30" s="375" t="s">
        <v>2441</v>
      </c>
      <c r="J30" s="554" t="s">
        <v>2448</v>
      </c>
      <c r="K30" s="375">
        <v>67195002503227</v>
      </c>
      <c r="L30" s="375" t="s">
        <v>2442</v>
      </c>
      <c r="M30" s="523"/>
      <c r="N30" s="525">
        <v>1998</v>
      </c>
      <c r="O30" s="375" t="s">
        <v>244</v>
      </c>
      <c r="P30" s="375" t="s">
        <v>46</v>
      </c>
      <c r="Q30" s="375"/>
      <c r="R30" s="375" t="s">
        <v>226</v>
      </c>
      <c r="S30" s="376"/>
      <c r="T30" s="375">
        <v>5</v>
      </c>
    </row>
    <row r="31" spans="1:20" ht="16.5" customHeight="1" x14ac:dyDescent="0.25">
      <c r="A31" s="120"/>
      <c r="C31" s="1021" t="s">
        <v>8439</v>
      </c>
      <c r="D31" s="1020" t="s">
        <v>167</v>
      </c>
      <c r="E31" t="s">
        <v>74</v>
      </c>
      <c r="F31" t="s">
        <v>8440</v>
      </c>
      <c r="G31" t="s">
        <v>8441</v>
      </c>
      <c r="H31">
        <v>2012</v>
      </c>
      <c r="I31" t="s">
        <v>8442</v>
      </c>
      <c r="J31" t="s">
        <v>414</v>
      </c>
      <c r="K31" t="s">
        <v>8443</v>
      </c>
      <c r="L31" t="s">
        <v>8444</v>
      </c>
      <c r="M31" t="s">
        <v>8444</v>
      </c>
      <c r="N31">
        <v>1598</v>
      </c>
      <c r="O31" t="s">
        <v>343</v>
      </c>
      <c r="P31" t="s">
        <v>21</v>
      </c>
      <c r="Q31">
        <v>41017</v>
      </c>
      <c r="R31" t="s">
        <v>245</v>
      </c>
      <c r="S31" t="s">
        <v>6064</v>
      </c>
      <c r="T31">
        <v>5</v>
      </c>
    </row>
    <row r="32" spans="1:20" ht="16.5" customHeight="1" x14ac:dyDescent="0.25">
      <c r="A32" s="120"/>
      <c r="C32" s="1014" t="s">
        <v>7801</v>
      </c>
      <c r="D32" s="1013" t="s">
        <v>167</v>
      </c>
      <c r="E32" t="s">
        <v>10</v>
      </c>
      <c r="F32" t="s">
        <v>315</v>
      </c>
      <c r="G32" t="s">
        <v>7802</v>
      </c>
      <c r="H32">
        <v>2016</v>
      </c>
      <c r="I32" t="s">
        <v>7803</v>
      </c>
      <c r="J32" t="s">
        <v>414</v>
      </c>
      <c r="K32" t="s">
        <v>7804</v>
      </c>
      <c r="L32" t="s">
        <v>7805</v>
      </c>
      <c r="M32" t="s">
        <v>7805</v>
      </c>
      <c r="N32">
        <v>125</v>
      </c>
      <c r="O32" t="s">
        <v>225</v>
      </c>
      <c r="P32" t="s">
        <v>21</v>
      </c>
      <c r="Q32">
        <v>42465</v>
      </c>
      <c r="R32" t="s">
        <v>226</v>
      </c>
      <c r="S32" t="s">
        <v>6064</v>
      </c>
      <c r="T32">
        <v>2</v>
      </c>
    </row>
    <row r="33" spans="1:20" ht="16.5" customHeight="1" x14ac:dyDescent="0.25">
      <c r="A33" s="120"/>
      <c r="C33" s="375" t="s">
        <v>6393</v>
      </c>
      <c r="D33" s="375" t="s">
        <v>167</v>
      </c>
      <c r="E33" s="375" t="s">
        <v>10</v>
      </c>
      <c r="F33" s="375" t="s">
        <v>220</v>
      </c>
      <c r="G33" s="375" t="s">
        <v>488</v>
      </c>
      <c r="H33" s="375">
        <v>2014</v>
      </c>
      <c r="I33" s="375" t="s">
        <v>489</v>
      </c>
      <c r="J33" s="375" t="s">
        <v>6394</v>
      </c>
      <c r="K33" s="375" t="s">
        <v>6395</v>
      </c>
      <c r="L33" s="375" t="s">
        <v>6394</v>
      </c>
      <c r="M33" s="375" t="s">
        <v>6394</v>
      </c>
      <c r="N33" s="375">
        <v>124</v>
      </c>
      <c r="O33" s="375" t="s">
        <v>225</v>
      </c>
      <c r="P33" s="375" t="s">
        <v>21</v>
      </c>
      <c r="Q33" s="375" t="s">
        <v>6396</v>
      </c>
      <c r="R33" s="376" t="s">
        <v>226</v>
      </c>
      <c r="S33" s="376" t="s">
        <v>6064</v>
      </c>
      <c r="T33" s="375">
        <v>2</v>
      </c>
    </row>
    <row r="34" spans="1:20" ht="16.5" customHeight="1" x14ac:dyDescent="0.25">
      <c r="A34" s="120"/>
      <c r="C34" s="525" t="s">
        <v>6767</v>
      </c>
      <c r="D34" s="523" t="s">
        <v>167</v>
      </c>
      <c r="E34" s="375" t="s">
        <v>74</v>
      </c>
      <c r="F34" s="375" t="s">
        <v>270</v>
      </c>
      <c r="G34" s="375" t="s">
        <v>6780</v>
      </c>
      <c r="H34" s="375">
        <v>2018</v>
      </c>
      <c r="I34" s="375" t="s">
        <v>6781</v>
      </c>
      <c r="J34" s="375" t="s">
        <v>6782</v>
      </c>
      <c r="K34" s="375" t="s">
        <v>6783</v>
      </c>
      <c r="L34" s="375" t="s">
        <v>6782</v>
      </c>
      <c r="M34" s="375" t="s">
        <v>6782</v>
      </c>
      <c r="N34" s="375">
        <v>1599</v>
      </c>
      <c r="O34" s="375" t="s">
        <v>343</v>
      </c>
      <c r="P34" s="375" t="s">
        <v>21</v>
      </c>
      <c r="Q34" s="375" t="s">
        <v>6784</v>
      </c>
      <c r="R34" s="375" t="s">
        <v>245</v>
      </c>
      <c r="S34" s="375" t="s">
        <v>6064</v>
      </c>
      <c r="T34" s="375">
        <v>5</v>
      </c>
    </row>
    <row r="35" spans="1:20" ht="16.5" customHeight="1" x14ac:dyDescent="0.25">
      <c r="A35" s="120"/>
      <c r="C35" s="375" t="s">
        <v>4075</v>
      </c>
      <c r="D35" s="375" t="s">
        <v>167</v>
      </c>
      <c r="E35" s="375" t="s">
        <v>74</v>
      </c>
      <c r="F35" s="375" t="s">
        <v>2325</v>
      </c>
      <c r="G35" s="375" t="s">
        <v>3827</v>
      </c>
      <c r="H35" s="375">
        <v>2018</v>
      </c>
      <c r="I35" s="375" t="s">
        <v>2738</v>
      </c>
      <c r="J35" s="375" t="s">
        <v>4076</v>
      </c>
      <c r="K35" s="375" t="s">
        <v>4077</v>
      </c>
      <c r="L35" s="375" t="s">
        <v>4076</v>
      </c>
      <c r="M35" s="523"/>
      <c r="N35" s="525">
        <v>1598</v>
      </c>
      <c r="O35" s="375" t="s">
        <v>343</v>
      </c>
      <c r="P35" s="375" t="s">
        <v>21</v>
      </c>
      <c r="Q35" s="375"/>
      <c r="R35" s="375" t="s">
        <v>226</v>
      </c>
      <c r="S35" s="376"/>
      <c r="T35" s="375">
        <v>5</v>
      </c>
    </row>
    <row r="36" spans="1:20" ht="16.5" customHeight="1" x14ac:dyDescent="0.25">
      <c r="A36" s="120"/>
      <c r="C36" s="375" t="s">
        <v>3572</v>
      </c>
      <c r="D36" s="375" t="s">
        <v>167</v>
      </c>
      <c r="E36" s="375" t="s">
        <v>74</v>
      </c>
      <c r="F36" s="375" t="s">
        <v>338</v>
      </c>
      <c r="G36" s="375" t="s">
        <v>3573</v>
      </c>
      <c r="H36" s="375">
        <v>2018</v>
      </c>
      <c r="I36" s="375" t="s">
        <v>3574</v>
      </c>
      <c r="J36" s="375" t="s">
        <v>3575</v>
      </c>
      <c r="K36" s="375" t="s">
        <v>3576</v>
      </c>
      <c r="L36" s="375" t="s">
        <v>3575</v>
      </c>
      <c r="M36" s="523"/>
      <c r="N36" s="525">
        <v>1598</v>
      </c>
      <c r="O36" s="375" t="s">
        <v>261</v>
      </c>
      <c r="P36" s="375" t="s">
        <v>21</v>
      </c>
      <c r="Q36" s="375"/>
      <c r="R36" s="375" t="s">
        <v>3577</v>
      </c>
      <c r="S36" s="376"/>
      <c r="T36" s="375">
        <v>5</v>
      </c>
    </row>
    <row r="37" spans="1:20" ht="16.5" customHeight="1" x14ac:dyDescent="0.25">
      <c r="A37" s="120"/>
      <c r="C37" s="1021" t="s">
        <v>8293</v>
      </c>
      <c r="D37" s="1020" t="s">
        <v>167</v>
      </c>
      <c r="E37" t="s">
        <v>10</v>
      </c>
      <c r="F37" t="s">
        <v>1751</v>
      </c>
      <c r="G37" t="s">
        <v>8294</v>
      </c>
      <c r="H37">
        <v>2023</v>
      </c>
      <c r="I37" t="s">
        <v>4751</v>
      </c>
      <c r="J37" t="s">
        <v>8295</v>
      </c>
      <c r="K37" t="s">
        <v>8296</v>
      </c>
      <c r="L37" t="s">
        <v>8295</v>
      </c>
      <c r="M37" t="s">
        <v>8295</v>
      </c>
      <c r="N37">
        <v>155</v>
      </c>
      <c r="O37" t="s">
        <v>225</v>
      </c>
      <c r="P37" t="s">
        <v>21</v>
      </c>
      <c r="Q37">
        <v>44718</v>
      </c>
      <c r="R37" t="s">
        <v>226</v>
      </c>
      <c r="S37" t="s">
        <v>6064</v>
      </c>
      <c r="T37">
        <v>2</v>
      </c>
    </row>
    <row r="38" spans="1:20" ht="16.5" customHeight="1" x14ac:dyDescent="0.25">
      <c r="A38" s="120"/>
      <c r="C38" s="375" t="s">
        <v>2595</v>
      </c>
      <c r="D38" s="375" t="s">
        <v>167</v>
      </c>
      <c r="E38" s="375" t="s">
        <v>78</v>
      </c>
      <c r="F38" s="375" t="s">
        <v>2639</v>
      </c>
      <c r="G38" s="375" t="s">
        <v>4954</v>
      </c>
      <c r="H38" s="375">
        <v>2017</v>
      </c>
      <c r="I38" s="375" t="s">
        <v>4955</v>
      </c>
      <c r="J38" s="375">
        <v>0</v>
      </c>
      <c r="K38" s="375" t="s">
        <v>4956</v>
      </c>
      <c r="L38" s="375" t="s">
        <v>4957</v>
      </c>
      <c r="M38" s="523"/>
      <c r="N38" s="525">
        <v>1999</v>
      </c>
      <c r="O38" s="375" t="s">
        <v>244</v>
      </c>
      <c r="P38" s="375" t="s">
        <v>21</v>
      </c>
      <c r="Q38" s="375"/>
      <c r="R38" s="375" t="s">
        <v>245</v>
      </c>
      <c r="S38" s="376"/>
      <c r="T38" s="375">
        <v>5</v>
      </c>
    </row>
    <row r="39" spans="1:20" ht="16.5" customHeight="1" x14ac:dyDescent="0.25">
      <c r="A39" s="120"/>
      <c r="C39" s="1021" t="s">
        <v>9131</v>
      </c>
      <c r="D39" s="1020" t="s">
        <v>167</v>
      </c>
      <c r="E39" t="s">
        <v>10</v>
      </c>
      <c r="F39" t="s">
        <v>482</v>
      </c>
      <c r="G39" t="s">
        <v>9132</v>
      </c>
      <c r="H39">
        <v>2026</v>
      </c>
      <c r="I39" t="s">
        <v>1604</v>
      </c>
      <c r="J39" t="s">
        <v>414</v>
      </c>
      <c r="K39" t="s">
        <v>9133</v>
      </c>
      <c r="L39" t="s">
        <v>9134</v>
      </c>
      <c r="M39" t="s">
        <v>9134</v>
      </c>
      <c r="N39">
        <v>149</v>
      </c>
      <c r="O39" t="s">
        <v>225</v>
      </c>
      <c r="P39" t="s">
        <v>21</v>
      </c>
      <c r="Q39">
        <v>46113</v>
      </c>
      <c r="R39" t="s">
        <v>320</v>
      </c>
      <c r="S39" t="s">
        <v>6064</v>
      </c>
      <c r="T39">
        <v>2</v>
      </c>
    </row>
    <row r="40" spans="1:20" ht="16.5" customHeight="1" x14ac:dyDescent="0.25">
      <c r="A40" s="120"/>
      <c r="C40" s="525" t="s">
        <v>1794</v>
      </c>
      <c r="D40" s="523" t="s">
        <v>286</v>
      </c>
      <c r="E40" s="375" t="s">
        <v>2107</v>
      </c>
      <c r="F40" s="375" t="s">
        <v>6924</v>
      </c>
      <c r="G40" s="375" t="s">
        <v>6925</v>
      </c>
      <c r="H40" s="375">
        <v>1982</v>
      </c>
      <c r="I40" s="375" t="s">
        <v>2887</v>
      </c>
      <c r="J40" s="375" t="s">
        <v>6926</v>
      </c>
      <c r="K40" s="375" t="s">
        <v>6927</v>
      </c>
      <c r="L40" s="375" t="s">
        <v>6928</v>
      </c>
      <c r="M40" s="375" t="s">
        <v>414</v>
      </c>
      <c r="N40" s="375">
        <v>8000</v>
      </c>
      <c r="O40" s="375" t="s">
        <v>2112</v>
      </c>
      <c r="P40" s="375" t="s">
        <v>46</v>
      </c>
      <c r="Q40" s="375">
        <v>29952</v>
      </c>
      <c r="R40" s="375" t="s">
        <v>320</v>
      </c>
      <c r="S40" s="375" t="s">
        <v>6064</v>
      </c>
      <c r="T40" s="375">
        <v>2</v>
      </c>
    </row>
    <row r="41" spans="1:20" ht="16.5" customHeight="1" x14ac:dyDescent="0.25">
      <c r="A41" s="120"/>
      <c r="C41" s="1021" t="s">
        <v>7598</v>
      </c>
      <c r="D41" s="1020" t="s">
        <v>167</v>
      </c>
      <c r="E41" t="s">
        <v>10</v>
      </c>
      <c r="F41" t="s">
        <v>315</v>
      </c>
      <c r="G41" t="s">
        <v>7599</v>
      </c>
      <c r="H41">
        <v>2020</v>
      </c>
      <c r="I41" t="s">
        <v>1753</v>
      </c>
      <c r="J41" t="s">
        <v>414</v>
      </c>
      <c r="K41" t="s">
        <v>7600</v>
      </c>
      <c r="L41" t="s">
        <v>7601</v>
      </c>
      <c r="M41" t="s">
        <v>7601</v>
      </c>
      <c r="N41">
        <v>155</v>
      </c>
      <c r="O41" t="s">
        <v>225</v>
      </c>
      <c r="P41" t="s">
        <v>21</v>
      </c>
      <c r="Q41" t="s">
        <v>7602</v>
      </c>
      <c r="R41" t="s">
        <v>7603</v>
      </c>
      <c r="S41" t="s">
        <v>6064</v>
      </c>
      <c r="T41">
        <v>2</v>
      </c>
    </row>
    <row r="42" spans="1:20" ht="16.5" customHeight="1" x14ac:dyDescent="0.25">
      <c r="A42" s="120"/>
      <c r="C42" s="525" t="s">
        <v>7111</v>
      </c>
      <c r="D42" s="523" t="s">
        <v>167</v>
      </c>
      <c r="E42" s="375" t="s">
        <v>74</v>
      </c>
      <c r="F42" s="375" t="s">
        <v>2325</v>
      </c>
      <c r="G42" s="375" t="s">
        <v>7136</v>
      </c>
      <c r="H42" s="375">
        <v>2006</v>
      </c>
      <c r="I42" s="375" t="s">
        <v>3291</v>
      </c>
      <c r="J42" s="375" t="s">
        <v>7137</v>
      </c>
      <c r="K42" s="375" t="s">
        <v>7138</v>
      </c>
      <c r="L42" s="375" t="s">
        <v>7137</v>
      </c>
      <c r="M42" s="375" t="s">
        <v>414</v>
      </c>
      <c r="N42" s="375">
        <v>1800</v>
      </c>
      <c r="O42" s="375" t="s">
        <v>261</v>
      </c>
      <c r="P42" s="375" t="s">
        <v>21</v>
      </c>
      <c r="Q42" s="375" t="s">
        <v>7139</v>
      </c>
      <c r="R42" s="375" t="s">
        <v>320</v>
      </c>
      <c r="S42" s="375" t="s">
        <v>6064</v>
      </c>
      <c r="T42" s="375">
        <v>5</v>
      </c>
    </row>
    <row r="43" spans="1:20" ht="16.5" customHeight="1" x14ac:dyDescent="0.25">
      <c r="A43" s="120"/>
      <c r="C43" s="375" t="s">
        <v>2574</v>
      </c>
      <c r="D43" s="375" t="s">
        <v>167</v>
      </c>
      <c r="E43" s="375" t="s">
        <v>79</v>
      </c>
      <c r="F43" s="375" t="s">
        <v>231</v>
      </c>
      <c r="G43" s="375" t="s">
        <v>2577</v>
      </c>
      <c r="H43" s="375">
        <v>2006</v>
      </c>
      <c r="I43" s="375" t="s">
        <v>2578</v>
      </c>
      <c r="J43" s="375" t="s">
        <v>2579</v>
      </c>
      <c r="K43" s="375">
        <v>3430470</v>
      </c>
      <c r="L43" s="375" t="s">
        <v>2579</v>
      </c>
      <c r="M43" s="523"/>
      <c r="N43" s="525">
        <v>2700</v>
      </c>
      <c r="O43" s="375" t="s">
        <v>236</v>
      </c>
      <c r="P43" s="375" t="s">
        <v>21</v>
      </c>
      <c r="Q43" s="375"/>
      <c r="R43" s="375" t="s">
        <v>320</v>
      </c>
      <c r="S43" s="376"/>
      <c r="T43" s="375">
        <v>5</v>
      </c>
    </row>
    <row r="44" spans="1:20" ht="16.5" customHeight="1" x14ac:dyDescent="0.25">
      <c r="A44" s="120"/>
      <c r="C44" s="375" t="s">
        <v>2324</v>
      </c>
      <c r="D44" s="375" t="s">
        <v>167</v>
      </c>
      <c r="E44" s="375" t="s">
        <v>78</v>
      </c>
      <c r="F44" s="375" t="s">
        <v>2325</v>
      </c>
      <c r="G44" s="375" t="s">
        <v>2326</v>
      </c>
      <c r="H44" s="375">
        <v>2006</v>
      </c>
      <c r="I44" s="375" t="s">
        <v>1689</v>
      </c>
      <c r="J44" s="375" t="s">
        <v>2327</v>
      </c>
      <c r="K44" s="375" t="s">
        <v>2328</v>
      </c>
      <c r="L44" s="375" t="s">
        <v>2327</v>
      </c>
      <c r="M44" s="523"/>
      <c r="N44" s="525">
        <v>2500</v>
      </c>
      <c r="O44" s="375" t="s">
        <v>2329</v>
      </c>
      <c r="P44" s="375" t="s">
        <v>46</v>
      </c>
      <c r="Q44" s="375"/>
      <c r="R44" s="375" t="s">
        <v>320</v>
      </c>
      <c r="S44" s="376"/>
      <c r="T44" s="375">
        <v>5</v>
      </c>
    </row>
    <row r="45" spans="1:20" ht="16.5" customHeight="1" x14ac:dyDescent="0.25">
      <c r="A45" s="120"/>
      <c r="C45" s="375" t="s">
        <v>2324</v>
      </c>
      <c r="D45" s="375" t="s">
        <v>167</v>
      </c>
      <c r="E45" s="375" t="s">
        <v>78</v>
      </c>
      <c r="F45" s="375" t="s">
        <v>2325</v>
      </c>
      <c r="G45" s="375" t="s">
        <v>2326</v>
      </c>
      <c r="H45" s="375">
        <v>2006</v>
      </c>
      <c r="I45" s="375" t="s">
        <v>1689</v>
      </c>
      <c r="J45" s="375" t="s">
        <v>2327</v>
      </c>
      <c r="K45" s="375" t="s">
        <v>2328</v>
      </c>
      <c r="L45" s="375" t="s">
        <v>2327</v>
      </c>
      <c r="M45" s="523"/>
      <c r="N45" s="525">
        <v>2500</v>
      </c>
      <c r="O45" s="375" t="s">
        <v>2329</v>
      </c>
      <c r="P45" s="375" t="s">
        <v>46</v>
      </c>
      <c r="Q45" s="375"/>
      <c r="R45" s="375" t="s">
        <v>320</v>
      </c>
      <c r="S45" s="376"/>
      <c r="T45" s="375">
        <v>5</v>
      </c>
    </row>
    <row r="46" spans="1:20" ht="16.5" customHeight="1" x14ac:dyDescent="0.25">
      <c r="A46" s="120"/>
      <c r="C46" s="375" t="s">
        <v>1890</v>
      </c>
      <c r="D46" s="375" t="s">
        <v>167</v>
      </c>
      <c r="E46" s="375" t="s">
        <v>74</v>
      </c>
      <c r="F46" s="375" t="s">
        <v>374</v>
      </c>
      <c r="G46" s="375" t="s">
        <v>375</v>
      </c>
      <c r="H46" s="375">
        <v>2009</v>
      </c>
      <c r="I46" s="375" t="s">
        <v>1891</v>
      </c>
      <c r="J46" s="375" t="s">
        <v>1892</v>
      </c>
      <c r="K46" s="375" t="s">
        <v>1893</v>
      </c>
      <c r="L46" s="375">
        <v>0</v>
      </c>
      <c r="M46" s="523"/>
      <c r="N46" s="525">
        <v>1000</v>
      </c>
      <c r="O46" s="375" t="s">
        <v>261</v>
      </c>
      <c r="P46" s="375" t="s">
        <v>21</v>
      </c>
      <c r="Q46" s="375"/>
      <c r="R46" s="375" t="s">
        <v>320</v>
      </c>
      <c r="S46" s="376"/>
      <c r="T46" s="375">
        <v>5</v>
      </c>
    </row>
    <row r="47" spans="1:20" ht="16.5" customHeight="1" x14ac:dyDescent="0.25">
      <c r="A47" s="120"/>
      <c r="C47" s="375" t="s">
        <v>530</v>
      </c>
      <c r="D47" s="375" t="s">
        <v>167</v>
      </c>
      <c r="E47" s="375" t="s">
        <v>74</v>
      </c>
      <c r="F47" s="375" t="s">
        <v>374</v>
      </c>
      <c r="G47" s="375" t="s">
        <v>531</v>
      </c>
      <c r="H47" s="375">
        <v>2009</v>
      </c>
      <c r="I47" s="375" t="s">
        <v>532</v>
      </c>
      <c r="J47" s="375" t="s">
        <v>533</v>
      </c>
      <c r="K47" s="375" t="s">
        <v>534</v>
      </c>
      <c r="L47" s="375">
        <v>0</v>
      </c>
      <c r="M47" s="523"/>
      <c r="N47" s="525">
        <v>1000</v>
      </c>
      <c r="O47" s="375" t="s">
        <v>261</v>
      </c>
      <c r="P47" s="375" t="s">
        <v>21</v>
      </c>
      <c r="Q47" s="375"/>
      <c r="R47" s="375" t="s">
        <v>320</v>
      </c>
      <c r="S47" s="376"/>
      <c r="T47" s="375">
        <v>5</v>
      </c>
    </row>
    <row r="48" spans="1:20" ht="16.5" customHeight="1" x14ac:dyDescent="0.25">
      <c r="A48" s="120"/>
      <c r="C48" s="525" t="s">
        <v>7242</v>
      </c>
      <c r="D48" s="523" t="s">
        <v>167</v>
      </c>
      <c r="E48" s="375" t="s">
        <v>74</v>
      </c>
      <c r="F48" s="375" t="s">
        <v>338</v>
      </c>
      <c r="G48" s="375" t="s">
        <v>339</v>
      </c>
      <c r="H48" s="375">
        <v>2019</v>
      </c>
      <c r="I48" s="375" t="s">
        <v>1536</v>
      </c>
      <c r="J48" s="375" t="s">
        <v>7243</v>
      </c>
      <c r="K48" s="375" t="s">
        <v>7244</v>
      </c>
      <c r="L48" s="375" t="s">
        <v>7243</v>
      </c>
      <c r="M48" s="375" t="s">
        <v>7243</v>
      </c>
      <c r="N48" s="375">
        <v>1599</v>
      </c>
      <c r="O48" s="375" t="s">
        <v>343</v>
      </c>
      <c r="P48" s="375" t="s">
        <v>21</v>
      </c>
      <c r="Q48" s="375" t="s">
        <v>7245</v>
      </c>
      <c r="R48" s="375" t="s">
        <v>245</v>
      </c>
      <c r="S48" s="375" t="s">
        <v>6064</v>
      </c>
      <c r="T48" s="375">
        <v>5</v>
      </c>
    </row>
    <row r="49" spans="1:20" ht="16.5" customHeight="1" x14ac:dyDescent="0.25">
      <c r="A49" s="120"/>
      <c r="C49" s="375" t="s">
        <v>3812</v>
      </c>
      <c r="D49" s="375" t="s">
        <v>167</v>
      </c>
      <c r="E49" s="375" t="s">
        <v>74</v>
      </c>
      <c r="F49" s="375" t="s">
        <v>2325</v>
      </c>
      <c r="G49" s="375" t="s">
        <v>3827</v>
      </c>
      <c r="H49" s="375">
        <v>2019</v>
      </c>
      <c r="I49" s="375" t="s">
        <v>1689</v>
      </c>
      <c r="J49" s="375" t="s">
        <v>3828</v>
      </c>
      <c r="K49" s="375" t="s">
        <v>3829</v>
      </c>
      <c r="L49" s="375" t="s">
        <v>3828</v>
      </c>
      <c r="M49" s="523"/>
      <c r="N49" s="525">
        <v>1598</v>
      </c>
      <c r="O49" s="375" t="s">
        <v>343</v>
      </c>
      <c r="P49" s="375" t="s">
        <v>21</v>
      </c>
      <c r="Q49" s="375"/>
      <c r="R49" s="375" t="s">
        <v>226</v>
      </c>
      <c r="S49" s="376"/>
      <c r="T49" s="375">
        <v>5</v>
      </c>
    </row>
    <row r="50" spans="1:20" ht="16.5" customHeight="1" x14ac:dyDescent="0.25">
      <c r="A50" s="120"/>
      <c r="C50" s="375" t="s">
        <v>337</v>
      </c>
      <c r="D50" s="375" t="s">
        <v>167</v>
      </c>
      <c r="E50" s="375" t="s">
        <v>74</v>
      </c>
      <c r="F50" s="375" t="s">
        <v>338</v>
      </c>
      <c r="G50" s="375" t="s">
        <v>339</v>
      </c>
      <c r="H50" s="375">
        <v>2019</v>
      </c>
      <c r="I50" s="375" t="s">
        <v>340</v>
      </c>
      <c r="J50" s="375" t="s">
        <v>341</v>
      </c>
      <c r="K50" s="375" t="s">
        <v>342</v>
      </c>
      <c r="L50" s="375" t="s">
        <v>341</v>
      </c>
      <c r="M50" s="523"/>
      <c r="N50" s="525">
        <v>1599</v>
      </c>
      <c r="O50" s="375" t="s">
        <v>343</v>
      </c>
      <c r="P50" s="375" t="s">
        <v>21</v>
      </c>
      <c r="Q50" s="375"/>
      <c r="R50" s="375" t="s">
        <v>344</v>
      </c>
      <c r="S50" s="376"/>
      <c r="T50" s="375">
        <v>5</v>
      </c>
    </row>
    <row r="51" spans="1:20" ht="16.5" customHeight="1" x14ac:dyDescent="0.25">
      <c r="A51" s="120"/>
      <c r="C51" s="375" t="s">
        <v>1713</v>
      </c>
      <c r="D51" s="375" t="s">
        <v>167</v>
      </c>
      <c r="E51" s="375" t="s">
        <v>10</v>
      </c>
      <c r="F51" s="375" t="s">
        <v>220</v>
      </c>
      <c r="G51" s="375" t="s">
        <v>1714</v>
      </c>
      <c r="H51" s="375">
        <v>1997</v>
      </c>
      <c r="I51" s="375" t="s">
        <v>1715</v>
      </c>
      <c r="J51" s="375">
        <v>0</v>
      </c>
      <c r="K51" s="375" t="s">
        <v>1716</v>
      </c>
      <c r="L51" s="375" t="s">
        <v>1717</v>
      </c>
      <c r="M51" s="523"/>
      <c r="N51" s="525">
        <v>150</v>
      </c>
      <c r="O51" s="375" t="s">
        <v>225</v>
      </c>
      <c r="P51" s="375" t="s">
        <v>21</v>
      </c>
      <c r="Q51" s="375"/>
      <c r="R51" s="375" t="s">
        <v>226</v>
      </c>
      <c r="S51" s="376"/>
      <c r="T51" s="375">
        <v>1</v>
      </c>
    </row>
    <row r="52" spans="1:20" ht="16.5" customHeight="1" x14ac:dyDescent="0.25">
      <c r="A52" s="120"/>
      <c r="C52" s="375" t="s">
        <v>1713</v>
      </c>
      <c r="D52" s="375" t="s">
        <v>167</v>
      </c>
      <c r="E52" s="375" t="s">
        <v>10</v>
      </c>
      <c r="F52" s="375" t="s">
        <v>220</v>
      </c>
      <c r="G52" s="375" t="s">
        <v>1714</v>
      </c>
      <c r="H52" s="375">
        <v>1997</v>
      </c>
      <c r="I52" s="375" t="s">
        <v>1715</v>
      </c>
      <c r="J52" s="375">
        <v>0</v>
      </c>
      <c r="K52" s="375" t="s">
        <v>1716</v>
      </c>
      <c r="L52" s="375" t="s">
        <v>1717</v>
      </c>
      <c r="M52" s="523"/>
      <c r="N52" s="525">
        <v>150</v>
      </c>
      <c r="O52" s="375" t="s">
        <v>225</v>
      </c>
      <c r="P52" s="375" t="s">
        <v>21</v>
      </c>
      <c r="Q52" s="375"/>
      <c r="R52" s="375" t="s">
        <v>226</v>
      </c>
      <c r="S52" s="376"/>
      <c r="T52" s="375">
        <v>1</v>
      </c>
    </row>
    <row r="53" spans="1:20" ht="16.5" customHeight="1" x14ac:dyDescent="0.25">
      <c r="A53" s="120"/>
      <c r="C53" s="375" t="s">
        <v>2565</v>
      </c>
      <c r="D53" s="375" t="s">
        <v>286</v>
      </c>
      <c r="E53" s="375" t="s">
        <v>78</v>
      </c>
      <c r="F53" s="375" t="s">
        <v>374</v>
      </c>
      <c r="G53" s="375" t="s">
        <v>2566</v>
      </c>
      <c r="H53" s="375">
        <v>2018</v>
      </c>
      <c r="I53" s="375" t="s">
        <v>2567</v>
      </c>
      <c r="J53" s="375" t="s">
        <v>2568</v>
      </c>
      <c r="K53" s="375" t="s">
        <v>2569</v>
      </c>
      <c r="L53" s="375" t="s">
        <v>2568</v>
      </c>
      <c r="M53" s="523"/>
      <c r="N53" s="525">
        <v>2999</v>
      </c>
      <c r="O53" s="375" t="s">
        <v>2570</v>
      </c>
      <c r="P53" s="375" t="s">
        <v>46</v>
      </c>
      <c r="Q53" s="375"/>
      <c r="R53" s="375" t="s">
        <v>226</v>
      </c>
      <c r="S53" s="376"/>
      <c r="T53" s="375">
        <v>0</v>
      </c>
    </row>
    <row r="54" spans="1:20" ht="16.5" customHeight="1" x14ac:dyDescent="0.25">
      <c r="A54" s="120"/>
      <c r="C54" s="375" t="s">
        <v>5245</v>
      </c>
      <c r="D54" s="375" t="s">
        <v>167</v>
      </c>
      <c r="E54" s="375" t="s">
        <v>74</v>
      </c>
      <c r="F54" s="375" t="s">
        <v>374</v>
      </c>
      <c r="G54" s="375" t="s">
        <v>5246</v>
      </c>
      <c r="H54" s="375">
        <v>1994</v>
      </c>
      <c r="I54" s="375" t="s">
        <v>5247</v>
      </c>
      <c r="J54" s="375" t="s">
        <v>5248</v>
      </c>
      <c r="K54" s="375" t="s">
        <v>5249</v>
      </c>
      <c r="L54" s="375" t="s">
        <v>5248</v>
      </c>
      <c r="M54" s="523"/>
      <c r="N54" s="525">
        <v>1000</v>
      </c>
      <c r="O54" s="375" t="s">
        <v>2294</v>
      </c>
      <c r="P54" s="375" t="s">
        <v>21</v>
      </c>
      <c r="Q54" s="375"/>
      <c r="R54" s="375" t="s">
        <v>226</v>
      </c>
      <c r="S54" s="376"/>
      <c r="T54" s="375">
        <v>4</v>
      </c>
    </row>
    <row r="55" spans="1:20" ht="16.5" customHeight="1" x14ac:dyDescent="0.25">
      <c r="A55" s="120"/>
      <c r="C55" s="375" t="s">
        <v>255</v>
      </c>
      <c r="D55" s="375" t="s">
        <v>167</v>
      </c>
      <c r="E55" s="375" t="s">
        <v>74</v>
      </c>
      <c r="F55" s="375" t="s">
        <v>256</v>
      </c>
      <c r="G55" s="375" t="s">
        <v>257</v>
      </c>
      <c r="H55" s="375">
        <v>1997</v>
      </c>
      <c r="I55" s="375" t="s">
        <v>258</v>
      </c>
      <c r="J55" s="375" t="s">
        <v>259</v>
      </c>
      <c r="K55" s="375" t="s">
        <v>260</v>
      </c>
      <c r="L55" s="375" t="s">
        <v>259</v>
      </c>
      <c r="M55" s="523"/>
      <c r="N55" s="525">
        <v>1600</v>
      </c>
      <c r="O55" s="375" t="s">
        <v>261</v>
      </c>
      <c r="P55" s="375" t="s">
        <v>21</v>
      </c>
      <c r="Q55" s="375"/>
      <c r="R55" s="375" t="s">
        <v>226</v>
      </c>
      <c r="S55" s="376"/>
      <c r="T55" s="375">
        <v>5</v>
      </c>
    </row>
    <row r="56" spans="1:20" ht="16.5" customHeight="1" x14ac:dyDescent="0.25">
      <c r="A56" s="120"/>
      <c r="C56" s="525" t="s">
        <v>6974</v>
      </c>
      <c r="D56" s="523" t="s">
        <v>167</v>
      </c>
      <c r="E56" s="375" t="s">
        <v>74</v>
      </c>
      <c r="F56" s="375" t="s">
        <v>1558</v>
      </c>
      <c r="G56" s="375" t="s">
        <v>3188</v>
      </c>
      <c r="H56" s="375">
        <v>1998</v>
      </c>
      <c r="I56" s="375" t="s">
        <v>2567</v>
      </c>
      <c r="J56" s="375" t="s">
        <v>6975</v>
      </c>
      <c r="K56" s="375" t="s">
        <v>6976</v>
      </c>
      <c r="L56" s="375" t="s">
        <v>6975</v>
      </c>
      <c r="M56" s="375" t="s">
        <v>6975</v>
      </c>
      <c r="N56" s="375">
        <v>1498</v>
      </c>
      <c r="O56" s="375" t="s">
        <v>2294</v>
      </c>
      <c r="P56" s="375" t="s">
        <v>21</v>
      </c>
      <c r="Q56" s="375">
        <v>36101</v>
      </c>
      <c r="R56" s="375" t="s">
        <v>226</v>
      </c>
      <c r="S56" s="375" t="s">
        <v>6064</v>
      </c>
      <c r="T56" s="375">
        <v>4</v>
      </c>
    </row>
    <row r="57" spans="1:20" ht="16.5" customHeight="1" x14ac:dyDescent="0.25">
      <c r="A57" s="120"/>
      <c r="C57" s="375" t="s">
        <v>2659</v>
      </c>
      <c r="D57" s="375" t="s">
        <v>167</v>
      </c>
      <c r="E57" s="375" t="s">
        <v>74</v>
      </c>
      <c r="F57" s="375" t="s">
        <v>270</v>
      </c>
      <c r="G57" s="375" t="s">
        <v>2660</v>
      </c>
      <c r="H57" s="375">
        <v>1998</v>
      </c>
      <c r="I57" s="375" t="s">
        <v>2661</v>
      </c>
      <c r="J57" s="375">
        <v>0</v>
      </c>
      <c r="K57" s="375" t="s">
        <v>2662</v>
      </c>
      <c r="L57" s="375" t="s">
        <v>2663</v>
      </c>
      <c r="M57" s="523"/>
      <c r="N57" s="525">
        <v>1400</v>
      </c>
      <c r="O57" s="375" t="s">
        <v>261</v>
      </c>
      <c r="P57" s="375" t="s">
        <v>21</v>
      </c>
      <c r="Q57" s="375"/>
      <c r="R57" s="375" t="s">
        <v>226</v>
      </c>
      <c r="S57" s="376"/>
      <c r="T57" s="375">
        <v>4</v>
      </c>
    </row>
    <row r="58" spans="1:20" ht="16.5" customHeight="1" x14ac:dyDescent="0.25">
      <c r="A58" s="120"/>
      <c r="C58" s="375" t="s">
        <v>5495</v>
      </c>
      <c r="D58" s="375" t="s">
        <v>167</v>
      </c>
      <c r="E58" s="375" t="s">
        <v>74</v>
      </c>
      <c r="F58" s="375" t="s">
        <v>374</v>
      </c>
      <c r="G58" s="375" t="s">
        <v>5246</v>
      </c>
      <c r="H58" s="375">
        <v>2001</v>
      </c>
      <c r="I58" s="375" t="s">
        <v>5496</v>
      </c>
      <c r="J58" s="375" t="s">
        <v>5497</v>
      </c>
      <c r="K58" s="375" t="s">
        <v>5498</v>
      </c>
      <c r="L58" s="375">
        <v>0</v>
      </c>
      <c r="M58" s="523"/>
      <c r="N58" s="525">
        <v>1300</v>
      </c>
      <c r="O58" s="375" t="s">
        <v>261</v>
      </c>
      <c r="P58" s="375" t="s">
        <v>21</v>
      </c>
      <c r="Q58" s="375"/>
      <c r="R58" s="375" t="s">
        <v>226</v>
      </c>
      <c r="S58" s="376"/>
      <c r="T58" s="375">
        <v>4</v>
      </c>
    </row>
    <row r="59" spans="1:20" ht="16.5" customHeight="1" x14ac:dyDescent="0.25">
      <c r="A59" s="120"/>
      <c r="C59" s="375" t="s">
        <v>2524</v>
      </c>
      <c r="D59" s="375" t="s">
        <v>167</v>
      </c>
      <c r="E59" s="375" t="s">
        <v>74</v>
      </c>
      <c r="F59" s="375" t="s">
        <v>390</v>
      </c>
      <c r="G59" s="375" t="s">
        <v>2525</v>
      </c>
      <c r="H59" s="375">
        <v>2001</v>
      </c>
      <c r="I59" s="375" t="s">
        <v>2526</v>
      </c>
      <c r="J59" s="375" t="s">
        <v>2527</v>
      </c>
      <c r="K59" s="375" t="s">
        <v>2528</v>
      </c>
      <c r="L59" s="375" t="s">
        <v>2527</v>
      </c>
      <c r="M59" s="523"/>
      <c r="N59" s="525">
        <v>1300</v>
      </c>
      <c r="O59" s="375" t="s">
        <v>261</v>
      </c>
      <c r="P59" s="375" t="s">
        <v>21</v>
      </c>
      <c r="Q59" s="375"/>
      <c r="R59" s="375" t="s">
        <v>226</v>
      </c>
      <c r="S59" s="376"/>
      <c r="T59" s="375">
        <v>4</v>
      </c>
    </row>
    <row r="60" spans="1:20" ht="16.5" customHeight="1" x14ac:dyDescent="0.25">
      <c r="A60" s="120"/>
      <c r="C60" s="375" t="s">
        <v>4684</v>
      </c>
      <c r="D60" s="375" t="s">
        <v>167</v>
      </c>
      <c r="E60" s="375" t="s">
        <v>74</v>
      </c>
      <c r="F60" s="375" t="s">
        <v>390</v>
      </c>
      <c r="G60" s="375" t="s">
        <v>4685</v>
      </c>
      <c r="H60" s="375">
        <v>2001</v>
      </c>
      <c r="I60" s="375" t="s">
        <v>4686</v>
      </c>
      <c r="J60" s="375" t="s">
        <v>4687</v>
      </c>
      <c r="K60" s="375" t="s">
        <v>4688</v>
      </c>
      <c r="L60" s="375" t="s">
        <v>4687</v>
      </c>
      <c r="M60" s="523"/>
      <c r="N60" s="525">
        <v>1300</v>
      </c>
      <c r="O60" s="375" t="s">
        <v>261</v>
      </c>
      <c r="P60" s="375" t="s">
        <v>21</v>
      </c>
      <c r="Q60" s="375"/>
      <c r="R60" s="375" t="s">
        <v>226</v>
      </c>
      <c r="S60" s="376"/>
      <c r="T60" s="375">
        <v>4</v>
      </c>
    </row>
    <row r="61" spans="1:20" ht="16.5" customHeight="1" x14ac:dyDescent="0.25">
      <c r="A61" s="120"/>
      <c r="C61" s="1021" t="s">
        <v>8725</v>
      </c>
      <c r="D61" s="1020" t="s">
        <v>167</v>
      </c>
      <c r="E61" t="s">
        <v>74</v>
      </c>
      <c r="F61" t="s">
        <v>8794</v>
      </c>
      <c r="G61" t="s">
        <v>8795</v>
      </c>
      <c r="H61">
        <v>2002</v>
      </c>
      <c r="I61" t="s">
        <v>8796</v>
      </c>
      <c r="J61" t="s">
        <v>8797</v>
      </c>
      <c r="K61" t="s">
        <v>8798</v>
      </c>
      <c r="L61" t="s">
        <v>8797</v>
      </c>
      <c r="M61" t="s">
        <v>8797</v>
      </c>
      <c r="N61">
        <v>1595</v>
      </c>
      <c r="O61" t="s">
        <v>261</v>
      </c>
      <c r="P61" t="s">
        <v>21</v>
      </c>
      <c r="Q61">
        <v>37405</v>
      </c>
      <c r="R61" t="s">
        <v>226</v>
      </c>
      <c r="S61" t="s">
        <v>6064</v>
      </c>
      <c r="T61">
        <v>4</v>
      </c>
    </row>
    <row r="62" spans="1:20" ht="16.5" customHeight="1" x14ac:dyDescent="0.25">
      <c r="A62" s="120"/>
      <c r="C62" s="375" t="s">
        <v>2644</v>
      </c>
      <c r="D62" s="375" t="s">
        <v>167</v>
      </c>
      <c r="E62" s="375" t="s">
        <v>74</v>
      </c>
      <c r="F62" s="375" t="s">
        <v>270</v>
      </c>
      <c r="G62" s="375" t="s">
        <v>2926</v>
      </c>
      <c r="H62" s="375">
        <v>2002</v>
      </c>
      <c r="I62" s="375" t="s">
        <v>2927</v>
      </c>
      <c r="J62" s="375">
        <v>0</v>
      </c>
      <c r="K62" s="375" t="s">
        <v>2928</v>
      </c>
      <c r="L62" s="375" t="s">
        <v>2929</v>
      </c>
      <c r="M62" s="523"/>
      <c r="N62" s="525">
        <v>1200</v>
      </c>
      <c r="O62" s="375" t="s">
        <v>2294</v>
      </c>
      <c r="P62" s="375" t="s">
        <v>21</v>
      </c>
      <c r="Q62" s="375"/>
      <c r="R62" s="375" t="s">
        <v>226</v>
      </c>
      <c r="S62" s="376"/>
      <c r="T62" s="375">
        <v>4</v>
      </c>
    </row>
    <row r="63" spans="1:20" ht="16.5" customHeight="1" x14ac:dyDescent="0.25">
      <c r="A63" s="120"/>
      <c r="C63" s="375" t="s">
        <v>3451</v>
      </c>
      <c r="D63" s="375" t="s">
        <v>167</v>
      </c>
      <c r="E63" s="375" t="s">
        <v>10</v>
      </c>
      <c r="F63" s="375" t="s">
        <v>3458</v>
      </c>
      <c r="G63" s="375" t="s">
        <v>3459</v>
      </c>
      <c r="H63" s="375">
        <v>1999</v>
      </c>
      <c r="I63" s="375" t="s">
        <v>3460</v>
      </c>
      <c r="J63" s="375">
        <v>0</v>
      </c>
      <c r="K63" s="375" t="s">
        <v>3461</v>
      </c>
      <c r="L63" s="375" t="s">
        <v>3462</v>
      </c>
      <c r="M63" s="523"/>
      <c r="N63" s="525">
        <v>150</v>
      </c>
      <c r="O63" s="375" t="s">
        <v>225</v>
      </c>
      <c r="P63" s="375" t="s">
        <v>21</v>
      </c>
      <c r="Q63" s="375"/>
      <c r="R63" s="375" t="s">
        <v>226</v>
      </c>
      <c r="S63" s="376"/>
      <c r="T63" s="375">
        <v>2</v>
      </c>
    </row>
    <row r="64" spans="1:20" ht="16.5" customHeight="1" x14ac:dyDescent="0.25">
      <c r="A64" s="120"/>
      <c r="C64" s="525" t="s">
        <v>7528</v>
      </c>
      <c r="D64" s="523" t="s">
        <v>167</v>
      </c>
      <c r="E64" s="375" t="s">
        <v>74</v>
      </c>
      <c r="F64" s="375" t="s">
        <v>374</v>
      </c>
      <c r="G64" s="375" t="s">
        <v>7529</v>
      </c>
      <c r="H64" s="375">
        <v>2003</v>
      </c>
      <c r="I64" s="375" t="s">
        <v>7530</v>
      </c>
      <c r="J64" s="375" t="s">
        <v>7531</v>
      </c>
      <c r="K64" s="375" t="s">
        <v>7532</v>
      </c>
      <c r="L64" s="375" t="s">
        <v>414</v>
      </c>
      <c r="M64" s="375" t="s">
        <v>414</v>
      </c>
      <c r="N64" s="375">
        <v>1000</v>
      </c>
      <c r="O64" s="375" t="s">
        <v>261</v>
      </c>
      <c r="P64" s="375" t="s">
        <v>21</v>
      </c>
      <c r="Q64" s="375">
        <v>37656</v>
      </c>
      <c r="R64" s="375" t="s">
        <v>226</v>
      </c>
      <c r="S64" s="375" t="s">
        <v>6064</v>
      </c>
      <c r="T64" s="375">
        <v>4</v>
      </c>
    </row>
    <row r="65" spans="1:20" ht="16.5" customHeight="1" x14ac:dyDescent="0.25">
      <c r="A65" s="120"/>
      <c r="C65" s="525" t="s">
        <v>7390</v>
      </c>
      <c r="D65" s="523" t="s">
        <v>167</v>
      </c>
      <c r="E65" s="375" t="s">
        <v>74</v>
      </c>
      <c r="F65" s="375" t="s">
        <v>374</v>
      </c>
      <c r="G65" s="375" t="s">
        <v>6370</v>
      </c>
      <c r="H65" s="375">
        <v>2004</v>
      </c>
      <c r="I65" s="375" t="s">
        <v>6371</v>
      </c>
      <c r="J65" s="375" t="s">
        <v>7446</v>
      </c>
      <c r="K65" s="375" t="s">
        <v>7447</v>
      </c>
      <c r="L65" s="375" t="s">
        <v>7446</v>
      </c>
      <c r="M65" s="375" t="s">
        <v>414</v>
      </c>
      <c r="N65" s="375">
        <v>1400</v>
      </c>
      <c r="O65" s="375" t="s">
        <v>261</v>
      </c>
      <c r="P65" s="375" t="s">
        <v>21</v>
      </c>
      <c r="Q65" s="375" t="s">
        <v>7448</v>
      </c>
      <c r="R65" s="375" t="s">
        <v>226</v>
      </c>
      <c r="S65" s="375" t="s">
        <v>6064</v>
      </c>
      <c r="T65" s="375">
        <v>4</v>
      </c>
    </row>
    <row r="66" spans="1:20" ht="16.5" customHeight="1" x14ac:dyDescent="0.25">
      <c r="A66" s="120"/>
      <c r="C66" s="375" t="s">
        <v>3347</v>
      </c>
      <c r="D66" s="375" t="s">
        <v>167</v>
      </c>
      <c r="E66" s="375" t="s">
        <v>74</v>
      </c>
      <c r="F66" s="375" t="s">
        <v>374</v>
      </c>
      <c r="G66" s="375" t="s">
        <v>3431</v>
      </c>
      <c r="H66" s="375">
        <v>2004</v>
      </c>
      <c r="I66" s="375" t="s">
        <v>1891</v>
      </c>
      <c r="J66" s="375" t="s">
        <v>3432</v>
      </c>
      <c r="K66" s="375" t="s">
        <v>3433</v>
      </c>
      <c r="L66" s="375">
        <v>0</v>
      </c>
      <c r="M66" s="523"/>
      <c r="N66" s="525">
        <v>1400</v>
      </c>
      <c r="O66" s="375" t="s">
        <v>2294</v>
      </c>
      <c r="P66" s="375" t="s">
        <v>21</v>
      </c>
      <c r="Q66" s="375"/>
      <c r="R66" s="375" t="s">
        <v>226</v>
      </c>
      <c r="S66" s="376"/>
      <c r="T66" s="375">
        <v>4</v>
      </c>
    </row>
    <row r="67" spans="1:20" ht="16.5" customHeight="1" x14ac:dyDescent="0.25">
      <c r="A67" s="120"/>
      <c r="C67" s="375" t="s">
        <v>6181</v>
      </c>
      <c r="D67" s="375" t="s">
        <v>167</v>
      </c>
      <c r="E67" s="375" t="s">
        <v>74</v>
      </c>
      <c r="F67" s="375" t="s">
        <v>270</v>
      </c>
      <c r="G67" s="375" t="s">
        <v>6182</v>
      </c>
      <c r="H67" s="375">
        <v>2004</v>
      </c>
      <c r="I67" s="375" t="s">
        <v>6183</v>
      </c>
      <c r="J67" s="375" t="s">
        <v>414</v>
      </c>
      <c r="K67" s="375" t="s">
        <v>6184</v>
      </c>
      <c r="L67" s="375" t="s">
        <v>6185</v>
      </c>
      <c r="M67" s="375" t="s">
        <v>414</v>
      </c>
      <c r="N67" s="375">
        <v>1400</v>
      </c>
      <c r="O67" s="375" t="s">
        <v>261</v>
      </c>
      <c r="P67" s="375" t="s">
        <v>21</v>
      </c>
      <c r="Q67" s="375" t="s">
        <v>6186</v>
      </c>
      <c r="R67" s="376" t="s">
        <v>226</v>
      </c>
      <c r="S67" s="376" t="s">
        <v>6064</v>
      </c>
      <c r="T67" s="375">
        <v>4</v>
      </c>
    </row>
    <row r="68" spans="1:20" ht="16.5" customHeight="1" x14ac:dyDescent="0.25">
      <c r="A68" s="120"/>
      <c r="C68" s="525" t="s">
        <v>8285</v>
      </c>
      <c r="D68" s="523" t="s">
        <v>167</v>
      </c>
      <c r="E68" s="375" t="s">
        <v>74</v>
      </c>
      <c r="F68" s="375" t="s">
        <v>270</v>
      </c>
      <c r="G68" s="375" t="s">
        <v>2290</v>
      </c>
      <c r="H68" s="375">
        <v>2005</v>
      </c>
      <c r="I68" s="375" t="s">
        <v>2578</v>
      </c>
      <c r="J68" s="375" t="s">
        <v>414</v>
      </c>
      <c r="K68" s="375" t="s">
        <v>8336</v>
      </c>
      <c r="L68" s="375" t="s">
        <v>8337</v>
      </c>
      <c r="M68" s="375" t="s">
        <v>414</v>
      </c>
      <c r="N68" s="375">
        <v>1150</v>
      </c>
      <c r="O68" s="375" t="s">
        <v>2294</v>
      </c>
      <c r="P68" s="375" t="s">
        <v>21</v>
      </c>
      <c r="Q68" s="375">
        <v>38217</v>
      </c>
      <c r="R68" s="375" t="s">
        <v>226</v>
      </c>
      <c r="S68" s="375" t="s">
        <v>6064</v>
      </c>
      <c r="T68" s="375">
        <v>4</v>
      </c>
    </row>
    <row r="69" spans="1:20" ht="16.5" customHeight="1" x14ac:dyDescent="0.25">
      <c r="A69" s="120"/>
      <c r="C69" s="375" t="s">
        <v>2727</v>
      </c>
      <c r="D69" s="375" t="s">
        <v>167</v>
      </c>
      <c r="E69" s="375" t="s">
        <v>74</v>
      </c>
      <c r="F69" s="375" t="s">
        <v>390</v>
      </c>
      <c r="G69" s="375">
        <v>3</v>
      </c>
      <c r="H69" s="375">
        <v>2005</v>
      </c>
      <c r="I69" s="375" t="s">
        <v>2728</v>
      </c>
      <c r="J69" s="375" t="s">
        <v>2729</v>
      </c>
      <c r="K69" s="375" t="s">
        <v>2730</v>
      </c>
      <c r="L69" s="375" t="s">
        <v>2729</v>
      </c>
      <c r="M69" s="523"/>
      <c r="N69" s="525">
        <v>1600</v>
      </c>
      <c r="O69" s="375" t="s">
        <v>261</v>
      </c>
      <c r="P69" s="375" t="s">
        <v>21</v>
      </c>
      <c r="Q69" s="375"/>
      <c r="R69" s="375" t="s">
        <v>226</v>
      </c>
      <c r="S69" s="376"/>
      <c r="T69" s="375">
        <v>4</v>
      </c>
    </row>
    <row r="70" spans="1:20" ht="16.5" customHeight="1" x14ac:dyDescent="0.25">
      <c r="A70" s="120"/>
      <c r="C70" s="375" t="s">
        <v>4180</v>
      </c>
      <c r="D70" s="375" t="s">
        <v>167</v>
      </c>
      <c r="E70" s="375" t="s">
        <v>74</v>
      </c>
      <c r="F70" s="375" t="s">
        <v>390</v>
      </c>
      <c r="G70" s="375" t="s">
        <v>4198</v>
      </c>
      <c r="H70" s="375">
        <v>2005</v>
      </c>
      <c r="I70" s="375" t="s">
        <v>2526</v>
      </c>
      <c r="J70" s="375" t="s">
        <v>4199</v>
      </c>
      <c r="K70" s="375" t="s">
        <v>4200</v>
      </c>
      <c r="L70" s="375" t="s">
        <v>4199</v>
      </c>
      <c r="M70" s="523"/>
      <c r="N70" s="525">
        <v>2000</v>
      </c>
      <c r="O70" s="375" t="s">
        <v>261</v>
      </c>
      <c r="P70" s="375" t="s">
        <v>21</v>
      </c>
      <c r="Q70" s="375"/>
      <c r="R70" s="375" t="s">
        <v>226</v>
      </c>
      <c r="S70" s="376"/>
      <c r="T70" s="375">
        <v>4</v>
      </c>
    </row>
    <row r="71" spans="1:20" ht="16.5" customHeight="1" x14ac:dyDescent="0.25">
      <c r="A71" s="120"/>
      <c r="C71" s="525" t="s">
        <v>6891</v>
      </c>
      <c r="D71" s="523" t="s">
        <v>167</v>
      </c>
      <c r="E71" s="375" t="s">
        <v>2107</v>
      </c>
      <c r="F71" s="375" t="s">
        <v>2736</v>
      </c>
      <c r="G71" s="375" t="s">
        <v>6892</v>
      </c>
      <c r="H71" s="375">
        <v>1979</v>
      </c>
      <c r="I71" s="375" t="s">
        <v>2460</v>
      </c>
      <c r="J71" s="375" t="s">
        <v>6893</v>
      </c>
      <c r="K71" s="375">
        <v>30383699</v>
      </c>
      <c r="L71" s="375" t="s">
        <v>6893</v>
      </c>
      <c r="M71" s="375" t="s">
        <v>6893</v>
      </c>
      <c r="N71" s="375">
        <v>2271</v>
      </c>
      <c r="O71" s="375" t="s">
        <v>291</v>
      </c>
      <c r="P71" s="375" t="s">
        <v>46</v>
      </c>
      <c r="Q71" s="375">
        <v>28856</v>
      </c>
      <c r="R71" s="375" t="s">
        <v>293</v>
      </c>
      <c r="S71" s="375" t="s">
        <v>6064</v>
      </c>
      <c r="T71" s="375">
        <v>2</v>
      </c>
    </row>
    <row r="72" spans="1:20" ht="16.5" customHeight="1" x14ac:dyDescent="0.25">
      <c r="A72" s="120"/>
      <c r="C72" s="525" t="s">
        <v>5593</v>
      </c>
      <c r="D72" s="523" t="s">
        <v>167</v>
      </c>
      <c r="E72" s="375" t="s">
        <v>74</v>
      </c>
      <c r="F72" s="375" t="s">
        <v>390</v>
      </c>
      <c r="G72" s="375" t="s">
        <v>4198</v>
      </c>
      <c r="H72" s="375">
        <v>2005</v>
      </c>
      <c r="I72" s="375" t="s">
        <v>2728</v>
      </c>
      <c r="J72" s="375" t="s">
        <v>8502</v>
      </c>
      <c r="K72" s="375" t="s">
        <v>8503</v>
      </c>
      <c r="L72" s="375" t="s">
        <v>8502</v>
      </c>
      <c r="M72" s="375" t="s">
        <v>414</v>
      </c>
      <c r="N72" s="375">
        <v>2000</v>
      </c>
      <c r="O72" s="375" t="s">
        <v>261</v>
      </c>
      <c r="P72" s="375" t="s">
        <v>21</v>
      </c>
      <c r="Q72" s="375">
        <v>38450</v>
      </c>
      <c r="R72" s="375" t="s">
        <v>226</v>
      </c>
      <c r="S72" s="375" t="s">
        <v>6064</v>
      </c>
      <c r="T72" s="375">
        <v>4</v>
      </c>
    </row>
    <row r="73" spans="1:20" ht="16.5" customHeight="1" x14ac:dyDescent="0.25">
      <c r="A73" s="120"/>
      <c r="C73" s="525" t="s">
        <v>8023</v>
      </c>
      <c r="D73" s="523" t="s">
        <v>167</v>
      </c>
      <c r="E73" s="375" t="s">
        <v>74</v>
      </c>
      <c r="F73" s="375" t="s">
        <v>390</v>
      </c>
      <c r="G73" s="375" t="s">
        <v>8024</v>
      </c>
      <c r="H73" s="375">
        <v>2005</v>
      </c>
      <c r="I73" s="375" t="s">
        <v>392</v>
      </c>
      <c r="J73" s="375" t="s">
        <v>8025</v>
      </c>
      <c r="K73" s="375" t="s">
        <v>8026</v>
      </c>
      <c r="L73" s="375" t="s">
        <v>8025</v>
      </c>
      <c r="M73" s="375" t="s">
        <v>414</v>
      </c>
      <c r="N73" s="375">
        <v>1600</v>
      </c>
      <c r="O73" s="375" t="s">
        <v>261</v>
      </c>
      <c r="P73" s="375" t="s">
        <v>21</v>
      </c>
      <c r="Q73" s="375">
        <v>38463</v>
      </c>
      <c r="R73" s="375" t="s">
        <v>226</v>
      </c>
      <c r="S73" s="375" t="s">
        <v>6064</v>
      </c>
      <c r="T73" s="375">
        <v>4</v>
      </c>
    </row>
    <row r="74" spans="1:20" ht="16.5" customHeight="1" x14ac:dyDescent="0.25">
      <c r="A74" s="120"/>
      <c r="C74" s="375" t="s">
        <v>6369</v>
      </c>
      <c r="D74" s="375" t="s">
        <v>167</v>
      </c>
      <c r="E74" s="375" t="s">
        <v>74</v>
      </c>
      <c r="F74" s="375" t="s">
        <v>374</v>
      </c>
      <c r="G74" s="375" t="s">
        <v>6370</v>
      </c>
      <c r="H74" s="375">
        <v>2006</v>
      </c>
      <c r="I74" s="375" t="s">
        <v>6371</v>
      </c>
      <c r="J74" s="375" t="s">
        <v>6372</v>
      </c>
      <c r="K74" s="375" t="s">
        <v>6373</v>
      </c>
      <c r="L74" s="375" t="s">
        <v>6372</v>
      </c>
      <c r="M74" s="375" t="s">
        <v>414</v>
      </c>
      <c r="N74" s="375">
        <v>1400</v>
      </c>
      <c r="O74" s="375" t="s">
        <v>261</v>
      </c>
      <c r="P74" s="375" t="s">
        <v>21</v>
      </c>
      <c r="Q74" s="375" t="s">
        <v>6374</v>
      </c>
      <c r="R74" s="376" t="s">
        <v>226</v>
      </c>
      <c r="S74" s="376" t="s">
        <v>6064</v>
      </c>
      <c r="T74" s="375">
        <v>4</v>
      </c>
    </row>
    <row r="75" spans="1:20" ht="16.5" customHeight="1" x14ac:dyDescent="0.25">
      <c r="A75" s="120"/>
      <c r="C75" s="375" t="s">
        <v>2277</v>
      </c>
      <c r="D75" s="375" t="s">
        <v>167</v>
      </c>
      <c r="E75" s="375" t="s">
        <v>74</v>
      </c>
      <c r="F75" s="375" t="s">
        <v>374</v>
      </c>
      <c r="G75" s="375" t="s">
        <v>2278</v>
      </c>
      <c r="H75" s="375">
        <v>2006</v>
      </c>
      <c r="I75" s="375" t="s">
        <v>2279</v>
      </c>
      <c r="J75" s="375" t="s">
        <v>2280</v>
      </c>
      <c r="K75" s="375" t="s">
        <v>2281</v>
      </c>
      <c r="L75" s="375">
        <v>0</v>
      </c>
      <c r="M75" s="523"/>
      <c r="N75" s="525">
        <v>1800</v>
      </c>
      <c r="O75" s="375" t="s">
        <v>261</v>
      </c>
      <c r="P75" s="375" t="s">
        <v>21</v>
      </c>
      <c r="Q75" s="375"/>
      <c r="R75" s="375" t="s">
        <v>226</v>
      </c>
      <c r="S75" s="376"/>
      <c r="T75" s="375">
        <v>4</v>
      </c>
    </row>
    <row r="76" spans="1:20" ht="16.5" customHeight="1" x14ac:dyDescent="0.25">
      <c r="A76" s="120"/>
      <c r="C76" s="375" t="s">
        <v>3012</v>
      </c>
      <c r="D76" s="375" t="s">
        <v>167</v>
      </c>
      <c r="E76" s="375" t="s">
        <v>74</v>
      </c>
      <c r="F76" s="375" t="s">
        <v>2736</v>
      </c>
      <c r="G76" s="375" t="s">
        <v>2737</v>
      </c>
      <c r="H76" s="375">
        <v>1974</v>
      </c>
      <c r="I76" s="375" t="s">
        <v>3013</v>
      </c>
      <c r="J76" s="375">
        <v>4812822</v>
      </c>
      <c r="K76" s="375" t="s">
        <v>3014</v>
      </c>
      <c r="L76" s="375">
        <v>0</v>
      </c>
      <c r="M76" s="523"/>
      <c r="N76" s="525">
        <v>1800</v>
      </c>
      <c r="O76" s="375" t="s">
        <v>261</v>
      </c>
      <c r="P76" s="375" t="s">
        <v>21</v>
      </c>
      <c r="Q76" s="375"/>
      <c r="R76" s="375" t="s">
        <v>245</v>
      </c>
      <c r="S76" s="376"/>
      <c r="T76" s="375">
        <v>4</v>
      </c>
    </row>
    <row r="77" spans="1:20" ht="16.5" customHeight="1" x14ac:dyDescent="0.25">
      <c r="A77" s="120"/>
      <c r="C77" s="375" t="s">
        <v>5215</v>
      </c>
      <c r="D77" s="375" t="s">
        <v>167</v>
      </c>
      <c r="E77" s="375" t="s">
        <v>74</v>
      </c>
      <c r="F77" s="375" t="s">
        <v>270</v>
      </c>
      <c r="G77" s="375" t="s">
        <v>5216</v>
      </c>
      <c r="H77" s="375">
        <v>2006</v>
      </c>
      <c r="I77" s="375" t="s">
        <v>5217</v>
      </c>
      <c r="J77" s="375">
        <v>0</v>
      </c>
      <c r="K77" s="375">
        <v>0</v>
      </c>
      <c r="L77" s="375" t="s">
        <v>5218</v>
      </c>
      <c r="M77" s="523"/>
      <c r="N77" s="525">
        <v>1600</v>
      </c>
      <c r="O77" s="375" t="s">
        <v>261</v>
      </c>
      <c r="P77" s="375" t="s">
        <v>21</v>
      </c>
      <c r="Q77" s="375"/>
      <c r="R77" s="375" t="s">
        <v>226</v>
      </c>
      <c r="S77" s="376"/>
      <c r="T77" s="375">
        <v>4</v>
      </c>
    </row>
    <row r="78" spans="1:20" ht="16.5" customHeight="1" x14ac:dyDescent="0.25">
      <c r="A78" s="120"/>
      <c r="C78" s="525" t="s">
        <v>6220</v>
      </c>
      <c r="D78" s="523" t="s">
        <v>167</v>
      </c>
      <c r="E78" s="375" t="s">
        <v>74</v>
      </c>
      <c r="F78" s="375" t="s">
        <v>270</v>
      </c>
      <c r="G78" s="375" t="s">
        <v>8207</v>
      </c>
      <c r="H78" s="375">
        <v>2007</v>
      </c>
      <c r="I78" s="375" t="s">
        <v>6631</v>
      </c>
      <c r="J78" s="375" t="s">
        <v>414</v>
      </c>
      <c r="K78" s="375" t="s">
        <v>8208</v>
      </c>
      <c r="L78" s="375" t="s">
        <v>8209</v>
      </c>
      <c r="M78" s="375" t="s">
        <v>414</v>
      </c>
      <c r="N78" s="375">
        <v>1400</v>
      </c>
      <c r="O78" s="375" t="s">
        <v>261</v>
      </c>
      <c r="P78" s="375" t="s">
        <v>21</v>
      </c>
      <c r="Q78" s="375">
        <v>39035</v>
      </c>
      <c r="R78" s="375" t="s">
        <v>226</v>
      </c>
      <c r="S78" s="375" t="s">
        <v>6064</v>
      </c>
      <c r="T78" s="375">
        <v>4</v>
      </c>
    </row>
    <row r="79" spans="1:20" ht="16.5" customHeight="1" x14ac:dyDescent="0.25">
      <c r="A79" s="120"/>
      <c r="C79" s="375" t="s">
        <v>389</v>
      </c>
      <c r="D79" s="375" t="s">
        <v>167</v>
      </c>
      <c r="E79" s="375" t="s">
        <v>74</v>
      </c>
      <c r="F79" s="375" t="s">
        <v>390</v>
      </c>
      <c r="G79" s="375" t="s">
        <v>391</v>
      </c>
      <c r="H79" s="375">
        <v>2009</v>
      </c>
      <c r="I79" s="375" t="s">
        <v>392</v>
      </c>
      <c r="J79" s="375" t="s">
        <v>393</v>
      </c>
      <c r="K79" s="375" t="s">
        <v>394</v>
      </c>
      <c r="L79" s="375" t="s">
        <v>393</v>
      </c>
      <c r="M79" s="523"/>
      <c r="N79" s="525">
        <v>2000</v>
      </c>
      <c r="O79" s="375" t="s">
        <v>261</v>
      </c>
      <c r="P79" s="375" t="s">
        <v>21</v>
      </c>
      <c r="Q79" s="375"/>
      <c r="R79" s="375" t="s">
        <v>226</v>
      </c>
      <c r="S79" s="376"/>
      <c r="T79" s="375">
        <v>4</v>
      </c>
    </row>
    <row r="80" spans="1:20" ht="16.5" customHeight="1" x14ac:dyDescent="0.25">
      <c r="A80" s="120"/>
      <c r="C80" s="525" t="s">
        <v>7560</v>
      </c>
      <c r="D80" s="523" t="s">
        <v>167</v>
      </c>
      <c r="E80" s="375" t="s">
        <v>78</v>
      </c>
      <c r="F80" s="375" t="s">
        <v>4085</v>
      </c>
      <c r="G80" s="375" t="s">
        <v>7562</v>
      </c>
      <c r="H80" s="375">
        <v>2008</v>
      </c>
      <c r="I80" s="375" t="s">
        <v>334</v>
      </c>
      <c r="J80" s="375" t="s">
        <v>414</v>
      </c>
      <c r="K80" s="375" t="s">
        <v>7563</v>
      </c>
      <c r="L80" s="375" t="s">
        <v>7564</v>
      </c>
      <c r="M80" s="375" t="s">
        <v>414</v>
      </c>
      <c r="N80" s="375">
        <v>1975</v>
      </c>
      <c r="O80" s="375" t="s">
        <v>236</v>
      </c>
      <c r="P80" s="375" t="s">
        <v>21</v>
      </c>
      <c r="Q80" s="375" t="s">
        <v>7565</v>
      </c>
      <c r="R80" s="375" t="s">
        <v>226</v>
      </c>
      <c r="S80" s="375" t="s">
        <v>6064</v>
      </c>
      <c r="T80" s="375">
        <v>4</v>
      </c>
    </row>
    <row r="81" spans="1:20" ht="16.5" customHeight="1" x14ac:dyDescent="0.25">
      <c r="A81" s="120"/>
      <c r="C81" s="375" t="s">
        <v>3691</v>
      </c>
      <c r="D81" s="375" t="s">
        <v>167</v>
      </c>
      <c r="E81" s="375" t="s">
        <v>79</v>
      </c>
      <c r="F81" s="375" t="s">
        <v>1845</v>
      </c>
      <c r="G81" s="375" t="s">
        <v>3692</v>
      </c>
      <c r="H81" s="375">
        <v>2009</v>
      </c>
      <c r="I81" s="375" t="s">
        <v>3693</v>
      </c>
      <c r="J81" s="375">
        <v>0</v>
      </c>
      <c r="K81" s="375" t="s">
        <v>3694</v>
      </c>
      <c r="L81" s="375" t="s">
        <v>3695</v>
      </c>
      <c r="M81" s="523"/>
      <c r="N81" s="525">
        <v>2354</v>
      </c>
      <c r="O81" s="375" t="s">
        <v>236</v>
      </c>
      <c r="P81" s="375" t="s">
        <v>21</v>
      </c>
      <c r="Q81" s="375"/>
      <c r="R81" s="375" t="s">
        <v>226</v>
      </c>
      <c r="S81" s="376"/>
      <c r="T81" s="375">
        <v>5</v>
      </c>
    </row>
    <row r="82" spans="1:20" ht="16.5" customHeight="1" x14ac:dyDescent="0.25">
      <c r="A82" s="120"/>
      <c r="C82" s="375" t="s">
        <v>2148</v>
      </c>
      <c r="D82" s="375" t="s">
        <v>167</v>
      </c>
      <c r="E82" s="375" t="s">
        <v>74</v>
      </c>
      <c r="F82" s="375" t="s">
        <v>270</v>
      </c>
      <c r="G82" s="375" t="s">
        <v>2235</v>
      </c>
      <c r="H82" s="375">
        <v>2010</v>
      </c>
      <c r="I82" s="375" t="s">
        <v>2057</v>
      </c>
      <c r="J82" s="375">
        <v>0</v>
      </c>
      <c r="K82" s="375" t="s">
        <v>2236</v>
      </c>
      <c r="L82" s="375" t="s">
        <v>2237</v>
      </c>
      <c r="M82" s="523"/>
      <c r="N82" s="525">
        <v>1600</v>
      </c>
      <c r="O82" s="375" t="s">
        <v>261</v>
      </c>
      <c r="P82" s="375" t="s">
        <v>21</v>
      </c>
      <c r="Q82" s="375"/>
      <c r="R82" s="375" t="s">
        <v>226</v>
      </c>
      <c r="S82" s="376"/>
      <c r="T82" s="375">
        <v>5</v>
      </c>
    </row>
    <row r="83" spans="1:20" ht="16.5" customHeight="1" x14ac:dyDescent="0.25">
      <c r="A83" s="120"/>
      <c r="C83" s="375" t="s">
        <v>4183</v>
      </c>
      <c r="D83" s="375" t="s">
        <v>167</v>
      </c>
      <c r="E83" s="375" t="s">
        <v>74</v>
      </c>
      <c r="F83" s="375" t="s">
        <v>270</v>
      </c>
      <c r="G83" s="375" t="s">
        <v>2290</v>
      </c>
      <c r="H83" s="375">
        <v>2010</v>
      </c>
      <c r="I83" s="375" t="s">
        <v>4184</v>
      </c>
      <c r="J83" s="375">
        <v>0</v>
      </c>
      <c r="K83" s="375" t="s">
        <v>4185</v>
      </c>
      <c r="L83" s="375" t="s">
        <v>4186</v>
      </c>
      <c r="M83" s="523"/>
      <c r="N83" s="525">
        <v>1200</v>
      </c>
      <c r="O83" s="375" t="s">
        <v>2294</v>
      </c>
      <c r="P83" s="375" t="s">
        <v>21</v>
      </c>
      <c r="Q83" s="375"/>
      <c r="R83" s="375" t="s">
        <v>226</v>
      </c>
      <c r="S83" s="376"/>
      <c r="T83" s="375">
        <v>5</v>
      </c>
    </row>
    <row r="84" spans="1:20" ht="16.5" customHeight="1" x14ac:dyDescent="0.25">
      <c r="A84" s="120"/>
      <c r="C84" s="375" t="s">
        <v>487</v>
      </c>
      <c r="D84" s="375" t="s">
        <v>167</v>
      </c>
      <c r="E84" s="375" t="s">
        <v>10</v>
      </c>
      <c r="F84" s="375" t="s">
        <v>220</v>
      </c>
      <c r="G84" s="375" t="s">
        <v>488</v>
      </c>
      <c r="H84" s="375">
        <v>2014</v>
      </c>
      <c r="I84" s="375" t="s">
        <v>489</v>
      </c>
      <c r="J84" s="375" t="s">
        <v>490</v>
      </c>
      <c r="K84" s="375" t="s">
        <v>491</v>
      </c>
      <c r="L84" s="375" t="s">
        <v>490</v>
      </c>
      <c r="M84" s="523"/>
      <c r="N84" s="525">
        <v>124</v>
      </c>
      <c r="O84" s="375" t="s">
        <v>225</v>
      </c>
      <c r="P84" s="375" t="s">
        <v>21</v>
      </c>
      <c r="Q84" s="375"/>
      <c r="R84" s="375" t="s">
        <v>320</v>
      </c>
      <c r="S84" s="376"/>
      <c r="T84" s="375">
        <v>2</v>
      </c>
    </row>
    <row r="85" spans="1:20" ht="16.5" customHeight="1" x14ac:dyDescent="0.25">
      <c r="A85" s="120"/>
      <c r="C85" s="375" t="s">
        <v>1722</v>
      </c>
      <c r="D85" s="375" t="s">
        <v>167</v>
      </c>
      <c r="E85" s="375" t="s">
        <v>10</v>
      </c>
      <c r="F85" s="375" t="s">
        <v>1723</v>
      </c>
      <c r="G85" s="375" t="s">
        <v>1724</v>
      </c>
      <c r="H85" s="375">
        <v>2014</v>
      </c>
      <c r="I85" s="375" t="s">
        <v>489</v>
      </c>
      <c r="J85" s="375" t="s">
        <v>1725</v>
      </c>
      <c r="K85" s="375" t="s">
        <v>1726</v>
      </c>
      <c r="L85" s="375" t="s">
        <v>1725</v>
      </c>
      <c r="M85" s="523"/>
      <c r="N85" s="525">
        <v>124</v>
      </c>
      <c r="O85" s="375" t="s">
        <v>225</v>
      </c>
      <c r="P85" s="375" t="s">
        <v>21</v>
      </c>
      <c r="Q85" s="375"/>
      <c r="R85" s="375" t="s">
        <v>320</v>
      </c>
      <c r="S85" s="376"/>
      <c r="T85" s="375">
        <v>2</v>
      </c>
    </row>
    <row r="86" spans="1:20" ht="16.5" customHeight="1" x14ac:dyDescent="0.25">
      <c r="A86" s="120"/>
      <c r="C86" s="375" t="s">
        <v>3253</v>
      </c>
      <c r="D86" s="375" t="s">
        <v>167</v>
      </c>
      <c r="E86" s="375" t="s">
        <v>10</v>
      </c>
      <c r="F86" s="375" t="s">
        <v>3254</v>
      </c>
      <c r="G86" s="375" t="s">
        <v>3255</v>
      </c>
      <c r="H86" s="375">
        <v>2023</v>
      </c>
      <c r="I86" s="375" t="s">
        <v>2193</v>
      </c>
      <c r="J86" s="375" t="s">
        <v>3256</v>
      </c>
      <c r="K86" s="375" t="s">
        <v>3257</v>
      </c>
      <c r="L86" s="375" t="s">
        <v>3256</v>
      </c>
      <c r="M86" s="523"/>
      <c r="N86" s="525">
        <v>500</v>
      </c>
      <c r="O86" s="375" t="s">
        <v>225</v>
      </c>
      <c r="P86" s="375" t="s">
        <v>21</v>
      </c>
      <c r="Q86" s="375"/>
      <c r="R86" s="375" t="s">
        <v>3258</v>
      </c>
      <c r="S86" s="376"/>
      <c r="T86" s="375">
        <v>2</v>
      </c>
    </row>
    <row r="87" spans="1:20" ht="16.5" customHeight="1" x14ac:dyDescent="0.25">
      <c r="A87" s="120"/>
      <c r="C87" s="375" t="s">
        <v>4525</v>
      </c>
      <c r="D87" s="375" t="s">
        <v>167</v>
      </c>
      <c r="E87" s="375" t="s">
        <v>74</v>
      </c>
      <c r="F87" s="375" t="s">
        <v>390</v>
      </c>
      <c r="G87" s="375">
        <v>3</v>
      </c>
      <c r="H87" s="375">
        <v>2019</v>
      </c>
      <c r="I87" s="375" t="s">
        <v>3585</v>
      </c>
      <c r="J87" s="375">
        <v>0</v>
      </c>
      <c r="K87" s="375" t="s">
        <v>4533</v>
      </c>
      <c r="L87" s="375" t="s">
        <v>4534</v>
      </c>
      <c r="M87" s="523"/>
      <c r="N87" s="525">
        <v>1998</v>
      </c>
      <c r="O87" s="375" t="s">
        <v>343</v>
      </c>
      <c r="P87" s="375" t="s">
        <v>21</v>
      </c>
      <c r="Q87" s="375"/>
      <c r="R87" s="375" t="s">
        <v>245</v>
      </c>
      <c r="S87" s="376"/>
      <c r="T87" s="375">
        <v>5</v>
      </c>
    </row>
    <row r="88" spans="1:20" ht="16.5" customHeight="1" x14ac:dyDescent="0.25">
      <c r="A88" s="120"/>
      <c r="C88" s="2" t="s">
        <v>5759</v>
      </c>
      <c r="D88" s="2" t="s">
        <v>167</v>
      </c>
      <c r="E88" s="2" t="s">
        <v>78</v>
      </c>
      <c r="F88" s="2" t="s">
        <v>390</v>
      </c>
      <c r="G88" s="2" t="s">
        <v>5774</v>
      </c>
      <c r="H88" s="2">
        <v>2019</v>
      </c>
      <c r="I88" s="2" t="s">
        <v>3585</v>
      </c>
      <c r="J88" s="2">
        <v>0</v>
      </c>
      <c r="K88" s="2" t="s">
        <v>5775</v>
      </c>
      <c r="L88" s="2" t="s">
        <v>5776</v>
      </c>
      <c r="M88" s="60"/>
      <c r="N88" s="1019">
        <v>1998</v>
      </c>
      <c r="O88" s="2" t="s">
        <v>244</v>
      </c>
      <c r="P88" s="2" t="s">
        <v>21</v>
      </c>
      <c r="Q88" s="2"/>
      <c r="R88" s="2" t="s">
        <v>245</v>
      </c>
      <c r="S88" s="290"/>
      <c r="T88" s="2">
        <v>5</v>
      </c>
    </row>
    <row r="89" spans="1:20" ht="16.5" customHeight="1" x14ac:dyDescent="0.25">
      <c r="A89" s="120"/>
      <c r="C89" s="111" t="s">
        <v>300</v>
      </c>
      <c r="D89" s="111" t="s">
        <v>167</v>
      </c>
      <c r="E89" s="111" t="s">
        <v>74</v>
      </c>
      <c r="F89" s="111" t="s">
        <v>270</v>
      </c>
      <c r="G89" s="111" t="s">
        <v>301</v>
      </c>
      <c r="H89" s="111">
        <v>2019</v>
      </c>
      <c r="I89" s="111" t="s">
        <v>302</v>
      </c>
      <c r="J89" s="111" t="s">
        <v>303</v>
      </c>
      <c r="K89" s="111" t="s">
        <v>304</v>
      </c>
      <c r="L89" s="111" t="s">
        <v>303</v>
      </c>
      <c r="M89" s="112"/>
      <c r="N89" s="912">
        <v>1598</v>
      </c>
      <c r="O89" s="111" t="s">
        <v>261</v>
      </c>
      <c r="P89" s="111" t="s">
        <v>21</v>
      </c>
      <c r="Q89" s="111"/>
      <c r="R89" s="111" t="s">
        <v>245</v>
      </c>
      <c r="S89" s="291"/>
      <c r="T89" s="111">
        <v>5</v>
      </c>
    </row>
    <row r="90" spans="1:20" ht="16.5" customHeight="1" x14ac:dyDescent="0.25">
      <c r="A90" s="120"/>
      <c r="C90" s="2" t="s">
        <v>2913</v>
      </c>
      <c r="D90" s="2" t="s">
        <v>167</v>
      </c>
      <c r="E90" s="2" t="s">
        <v>74</v>
      </c>
      <c r="F90" s="2" t="s">
        <v>374</v>
      </c>
      <c r="G90" s="2" t="s">
        <v>375</v>
      </c>
      <c r="H90" s="2">
        <v>2019</v>
      </c>
      <c r="I90" s="2" t="s">
        <v>2914</v>
      </c>
      <c r="J90" s="2" t="s">
        <v>2915</v>
      </c>
      <c r="K90" s="2" t="s">
        <v>2916</v>
      </c>
      <c r="L90" s="2" t="s">
        <v>2915</v>
      </c>
      <c r="M90" s="60"/>
      <c r="N90" s="1019">
        <v>995</v>
      </c>
      <c r="O90" s="2" t="s">
        <v>343</v>
      </c>
      <c r="P90" s="2" t="s">
        <v>21</v>
      </c>
      <c r="Q90" s="2"/>
      <c r="R90" s="2" t="s">
        <v>245</v>
      </c>
      <c r="S90" s="290"/>
      <c r="T90" s="2">
        <v>5</v>
      </c>
    </row>
    <row r="91" spans="1:20" ht="16.5" customHeight="1" x14ac:dyDescent="0.25">
      <c r="A91" s="120"/>
      <c r="C91" t="s">
        <v>1899</v>
      </c>
      <c r="D91" t="s">
        <v>167</v>
      </c>
      <c r="E91" t="s">
        <v>10</v>
      </c>
      <c r="F91" t="s">
        <v>1828</v>
      </c>
      <c r="G91" t="s">
        <v>1900</v>
      </c>
      <c r="H91">
        <v>2023</v>
      </c>
      <c r="I91" t="s">
        <v>328</v>
      </c>
      <c r="J91">
        <v>0</v>
      </c>
      <c r="K91" t="s">
        <v>1901</v>
      </c>
      <c r="L91" t="s">
        <v>1902</v>
      </c>
      <c r="M91" s="934"/>
      <c r="N91" s="933">
        <v>197</v>
      </c>
      <c r="O91" t="s">
        <v>225</v>
      </c>
      <c r="P91" t="s">
        <v>21</v>
      </c>
      <c r="Q91"/>
      <c r="R91" t="s">
        <v>320</v>
      </c>
      <c r="S91" s="126"/>
      <c r="T91">
        <v>2</v>
      </c>
    </row>
    <row r="92" spans="1:20" ht="16.5" customHeight="1" x14ac:dyDescent="0.25">
      <c r="A92" s="120"/>
      <c r="C92" s="1021" t="s">
        <v>7435</v>
      </c>
      <c r="D92" s="1020" t="s">
        <v>167</v>
      </c>
      <c r="E92" t="s">
        <v>10</v>
      </c>
      <c r="F92" t="s">
        <v>1828</v>
      </c>
      <c r="G92" t="s">
        <v>7436</v>
      </c>
      <c r="H92">
        <v>2017</v>
      </c>
      <c r="I92" t="s">
        <v>328</v>
      </c>
      <c r="J92" t="s">
        <v>414</v>
      </c>
      <c r="K92" t="s">
        <v>7437</v>
      </c>
      <c r="L92" t="s">
        <v>7438</v>
      </c>
      <c r="M92" t="s">
        <v>7438</v>
      </c>
      <c r="N92">
        <v>124</v>
      </c>
      <c r="O92" t="s">
        <v>225</v>
      </c>
      <c r="P92" t="s">
        <v>21</v>
      </c>
      <c r="Q92" t="s">
        <v>7439</v>
      </c>
      <c r="R92" t="s">
        <v>226</v>
      </c>
      <c r="S92" t="s">
        <v>6064</v>
      </c>
      <c r="T92">
        <v>2</v>
      </c>
    </row>
    <row r="93" spans="1:20" ht="16.5" customHeight="1" x14ac:dyDescent="0.25">
      <c r="A93" s="120"/>
      <c r="C93" s="1014" t="s">
        <v>7204</v>
      </c>
      <c r="D93" s="1013" t="s">
        <v>167</v>
      </c>
      <c r="E93" t="s">
        <v>78</v>
      </c>
      <c r="F93" t="s">
        <v>2325</v>
      </c>
      <c r="G93" t="s">
        <v>2350</v>
      </c>
      <c r="H93">
        <v>2019</v>
      </c>
      <c r="I93" t="s">
        <v>7274</v>
      </c>
      <c r="J93" t="s">
        <v>7275</v>
      </c>
      <c r="K93" t="s">
        <v>7276</v>
      </c>
      <c r="L93" t="s">
        <v>7275</v>
      </c>
      <c r="M93" t="s">
        <v>7275</v>
      </c>
      <c r="N93">
        <v>1997</v>
      </c>
      <c r="O93" t="s">
        <v>244</v>
      </c>
      <c r="P93" t="s">
        <v>21</v>
      </c>
      <c r="Q93" t="s">
        <v>7277</v>
      </c>
      <c r="R93" t="s">
        <v>245</v>
      </c>
      <c r="S93" t="s">
        <v>6064</v>
      </c>
      <c r="T93">
        <v>5</v>
      </c>
    </row>
    <row r="94" spans="1:20" ht="16.5" customHeight="1" x14ac:dyDescent="0.25">
      <c r="A94" s="120"/>
      <c r="C94" t="s">
        <v>4950</v>
      </c>
      <c r="D94" t="s">
        <v>167</v>
      </c>
      <c r="E94" t="s">
        <v>74</v>
      </c>
      <c r="F94" t="s">
        <v>270</v>
      </c>
      <c r="G94" t="s">
        <v>4980</v>
      </c>
      <c r="H94">
        <v>2019</v>
      </c>
      <c r="I94" t="s">
        <v>2057</v>
      </c>
      <c r="J94" t="s">
        <v>4981</v>
      </c>
      <c r="K94" t="s">
        <v>4982</v>
      </c>
      <c r="L94" t="s">
        <v>4981</v>
      </c>
      <c r="M94" s="1020"/>
      <c r="N94" s="1021">
        <v>1598</v>
      </c>
      <c r="O94" t="s">
        <v>343</v>
      </c>
      <c r="P94" t="s">
        <v>21</v>
      </c>
      <c r="Q94"/>
      <c r="R94" t="s">
        <v>245</v>
      </c>
      <c r="S94" s="126"/>
      <c r="T94">
        <v>5</v>
      </c>
    </row>
    <row r="95" spans="1:20" ht="16.5" customHeight="1" x14ac:dyDescent="0.25">
      <c r="A95" s="120"/>
      <c r="C95" t="s">
        <v>4305</v>
      </c>
      <c r="D95" t="s">
        <v>167</v>
      </c>
      <c r="E95" t="s">
        <v>74</v>
      </c>
      <c r="F95" t="s">
        <v>374</v>
      </c>
      <c r="G95" t="s">
        <v>375</v>
      </c>
      <c r="H95">
        <v>2019</v>
      </c>
      <c r="I95" t="s">
        <v>4306</v>
      </c>
      <c r="J95" t="s">
        <v>4307</v>
      </c>
      <c r="K95" t="s">
        <v>4308</v>
      </c>
      <c r="L95" t="s">
        <v>4307</v>
      </c>
      <c r="M95" s="1013"/>
      <c r="N95" s="1014">
        <v>1206</v>
      </c>
      <c r="O95" t="s">
        <v>343</v>
      </c>
      <c r="P95" t="s">
        <v>21</v>
      </c>
      <c r="Q95"/>
      <c r="R95" t="s">
        <v>245</v>
      </c>
      <c r="S95" s="126"/>
      <c r="T95">
        <v>5</v>
      </c>
    </row>
    <row r="96" spans="1:20" ht="16.5" customHeight="1" x14ac:dyDescent="0.25">
      <c r="A96" s="120"/>
      <c r="C96" t="s">
        <v>5816</v>
      </c>
      <c r="D96" t="s">
        <v>167</v>
      </c>
      <c r="E96" t="s">
        <v>74</v>
      </c>
      <c r="F96" t="s">
        <v>270</v>
      </c>
      <c r="G96" t="s">
        <v>301</v>
      </c>
      <c r="H96">
        <v>2019</v>
      </c>
      <c r="I96" t="s">
        <v>302</v>
      </c>
      <c r="J96" t="s">
        <v>5817</v>
      </c>
      <c r="K96" t="s">
        <v>5818</v>
      </c>
      <c r="L96" t="s">
        <v>5817</v>
      </c>
      <c r="M96" s="1008"/>
      <c r="N96" s="1007">
        <v>1599</v>
      </c>
      <c r="O96" t="s">
        <v>261</v>
      </c>
      <c r="P96" t="s">
        <v>21</v>
      </c>
      <c r="Q96"/>
      <c r="R96" t="s">
        <v>245</v>
      </c>
      <c r="S96" s="126"/>
      <c r="T96">
        <v>5</v>
      </c>
    </row>
    <row r="97" spans="1:20" ht="16.5" customHeight="1" x14ac:dyDescent="0.25">
      <c r="A97" s="120"/>
      <c r="C97" t="s">
        <v>3037</v>
      </c>
      <c r="D97" t="s">
        <v>167</v>
      </c>
      <c r="E97" t="s">
        <v>74</v>
      </c>
      <c r="F97" t="s">
        <v>374</v>
      </c>
      <c r="G97" t="s">
        <v>3038</v>
      </c>
      <c r="H97">
        <v>2019</v>
      </c>
      <c r="I97" t="s">
        <v>3039</v>
      </c>
      <c r="J97" t="s">
        <v>3040</v>
      </c>
      <c r="K97" t="s">
        <v>3041</v>
      </c>
      <c r="L97" t="s">
        <v>3040</v>
      </c>
      <c r="M97" s="980"/>
      <c r="N97" s="981">
        <v>1389</v>
      </c>
      <c r="O97" t="s">
        <v>343</v>
      </c>
      <c r="P97" t="s">
        <v>21</v>
      </c>
      <c r="Q97"/>
      <c r="R97" t="s">
        <v>245</v>
      </c>
      <c r="S97" s="126"/>
      <c r="T97">
        <v>5</v>
      </c>
    </row>
    <row r="98" spans="1:20" ht="16.5" customHeight="1" x14ac:dyDescent="0.25">
      <c r="A98" s="120"/>
      <c r="C98" s="1021" t="s">
        <v>8092</v>
      </c>
      <c r="D98" s="1020" t="s">
        <v>167</v>
      </c>
      <c r="E98" t="s">
        <v>74</v>
      </c>
      <c r="F98" t="s">
        <v>270</v>
      </c>
      <c r="G98" t="s">
        <v>2473</v>
      </c>
      <c r="H98">
        <v>2019</v>
      </c>
      <c r="I98" t="s">
        <v>302</v>
      </c>
      <c r="J98" t="s">
        <v>8093</v>
      </c>
      <c r="K98" t="s">
        <v>8094</v>
      </c>
      <c r="L98" t="s">
        <v>8093</v>
      </c>
      <c r="M98" t="s">
        <v>8093</v>
      </c>
      <c r="N98">
        <v>1599</v>
      </c>
      <c r="O98" t="s">
        <v>343</v>
      </c>
      <c r="P98" t="s">
        <v>21</v>
      </c>
      <c r="Q98">
        <v>43613</v>
      </c>
      <c r="R98" t="s">
        <v>226</v>
      </c>
      <c r="S98" t="s">
        <v>6064</v>
      </c>
      <c r="T98">
        <v>5</v>
      </c>
    </row>
    <row r="99" spans="1:20" ht="16.5" customHeight="1" x14ac:dyDescent="0.25">
      <c r="A99" s="120"/>
      <c r="C99" t="s">
        <v>2638</v>
      </c>
      <c r="D99" t="s">
        <v>167</v>
      </c>
      <c r="E99" t="s">
        <v>74</v>
      </c>
      <c r="F99" t="s">
        <v>2639</v>
      </c>
      <c r="G99" t="s">
        <v>2640</v>
      </c>
      <c r="H99">
        <v>2018</v>
      </c>
      <c r="I99" t="s">
        <v>2641</v>
      </c>
      <c r="J99">
        <v>0</v>
      </c>
      <c r="K99" t="s">
        <v>2642</v>
      </c>
      <c r="L99" t="s">
        <v>2642</v>
      </c>
      <c r="M99" s="1020"/>
      <c r="N99" s="1021">
        <v>1597</v>
      </c>
      <c r="O99" t="s">
        <v>343</v>
      </c>
      <c r="P99" t="s">
        <v>21</v>
      </c>
      <c r="Q99"/>
      <c r="R99" t="s">
        <v>245</v>
      </c>
      <c r="S99" s="126"/>
      <c r="T99">
        <v>5</v>
      </c>
    </row>
    <row r="100" spans="1:20" ht="16.5" customHeight="1" x14ac:dyDescent="0.25">
      <c r="A100" s="120"/>
      <c r="C100" s="1021" t="s">
        <v>8969</v>
      </c>
      <c r="D100" s="1020" t="s">
        <v>167</v>
      </c>
      <c r="E100" t="s">
        <v>74</v>
      </c>
      <c r="F100" t="s">
        <v>270</v>
      </c>
      <c r="G100" t="s">
        <v>8986</v>
      </c>
      <c r="H100">
        <v>2020</v>
      </c>
      <c r="I100" t="s">
        <v>2057</v>
      </c>
      <c r="J100" t="s">
        <v>8987</v>
      </c>
      <c r="K100" t="s">
        <v>8988</v>
      </c>
      <c r="L100" t="s">
        <v>8987</v>
      </c>
      <c r="M100" t="s">
        <v>8987</v>
      </c>
      <c r="N100">
        <v>1599</v>
      </c>
      <c r="O100" t="s">
        <v>343</v>
      </c>
      <c r="P100" t="s">
        <v>21</v>
      </c>
      <c r="Q100">
        <v>43595</v>
      </c>
      <c r="R100" t="s">
        <v>245</v>
      </c>
      <c r="S100" t="s">
        <v>6064</v>
      </c>
      <c r="T100">
        <v>5</v>
      </c>
    </row>
    <row r="101" spans="1:20" ht="16.5" customHeight="1" x14ac:dyDescent="0.25">
      <c r="A101" s="120"/>
      <c r="C101" t="s">
        <v>314</v>
      </c>
      <c r="D101" t="s">
        <v>167</v>
      </c>
      <c r="E101" t="s">
        <v>10</v>
      </c>
      <c r="F101" t="s">
        <v>315</v>
      </c>
      <c r="G101" t="s">
        <v>316</v>
      </c>
      <c r="H101">
        <v>2011</v>
      </c>
      <c r="I101" t="s">
        <v>317</v>
      </c>
      <c r="J101">
        <v>0</v>
      </c>
      <c r="K101" t="s">
        <v>318</v>
      </c>
      <c r="L101" t="s">
        <v>319</v>
      </c>
      <c r="M101" s="1020"/>
      <c r="N101" s="1021">
        <v>125</v>
      </c>
      <c r="O101" t="s">
        <v>225</v>
      </c>
      <c r="P101" t="s">
        <v>21</v>
      </c>
      <c r="Q101"/>
      <c r="R101" t="s">
        <v>320</v>
      </c>
      <c r="S101" s="126"/>
      <c r="T101">
        <v>2</v>
      </c>
    </row>
    <row r="102" spans="1:20" ht="16.5" customHeight="1" x14ac:dyDescent="0.25">
      <c r="A102" s="120"/>
      <c r="C102" t="s">
        <v>3089</v>
      </c>
      <c r="D102" t="s">
        <v>167</v>
      </c>
      <c r="E102" t="s">
        <v>10</v>
      </c>
      <c r="F102" t="s">
        <v>3090</v>
      </c>
      <c r="G102" t="s">
        <v>3091</v>
      </c>
      <c r="H102">
        <v>2020</v>
      </c>
      <c r="I102" t="s">
        <v>2738</v>
      </c>
      <c r="J102" t="s">
        <v>3092</v>
      </c>
      <c r="K102" t="s">
        <v>3093</v>
      </c>
      <c r="L102" t="s">
        <v>3092</v>
      </c>
      <c r="M102" s="1013"/>
      <c r="N102" s="1014">
        <v>249</v>
      </c>
      <c r="O102" t="s">
        <v>225</v>
      </c>
      <c r="P102" t="s">
        <v>21</v>
      </c>
      <c r="Q102"/>
      <c r="R102" t="s">
        <v>320</v>
      </c>
      <c r="S102" s="126"/>
      <c r="T102">
        <v>2</v>
      </c>
    </row>
    <row r="103" spans="1:20" ht="16.5" customHeight="1" x14ac:dyDescent="0.25">
      <c r="A103" s="120"/>
      <c r="C103" t="s">
        <v>6229</v>
      </c>
      <c r="D103" t="s">
        <v>167</v>
      </c>
      <c r="E103" t="s">
        <v>10</v>
      </c>
      <c r="F103" t="s">
        <v>1723</v>
      </c>
      <c r="G103" t="s">
        <v>6230</v>
      </c>
      <c r="H103">
        <v>2014</v>
      </c>
      <c r="I103" t="s">
        <v>6231</v>
      </c>
      <c r="J103" t="s">
        <v>6232</v>
      </c>
      <c r="K103" t="s">
        <v>6233</v>
      </c>
      <c r="L103" t="s">
        <v>6232</v>
      </c>
      <c r="M103" t="s">
        <v>6232</v>
      </c>
      <c r="N103">
        <v>124</v>
      </c>
      <c r="O103" t="s">
        <v>225</v>
      </c>
      <c r="P103" t="s">
        <v>21</v>
      </c>
      <c r="Q103" t="s">
        <v>6234</v>
      </c>
      <c r="R103" s="126" t="s">
        <v>320</v>
      </c>
      <c r="S103" s="126" t="s">
        <v>6064</v>
      </c>
      <c r="T103">
        <v>2</v>
      </c>
    </row>
    <row r="104" spans="1:20" ht="16.5" customHeight="1" x14ac:dyDescent="0.25">
      <c r="A104" s="120"/>
      <c r="C104" s="1021" t="s">
        <v>6677</v>
      </c>
      <c r="D104" s="1020" t="s">
        <v>167</v>
      </c>
      <c r="E104" t="s">
        <v>74</v>
      </c>
      <c r="F104" t="s">
        <v>390</v>
      </c>
      <c r="G104" t="s">
        <v>6678</v>
      </c>
      <c r="H104">
        <v>2020</v>
      </c>
      <c r="I104" t="s">
        <v>6679</v>
      </c>
      <c r="J104" t="s">
        <v>414</v>
      </c>
      <c r="K104" t="s">
        <v>6680</v>
      </c>
      <c r="L104" t="s">
        <v>6681</v>
      </c>
      <c r="M104" t="s">
        <v>6681</v>
      </c>
      <c r="N104">
        <v>1496</v>
      </c>
      <c r="O104" t="s">
        <v>343</v>
      </c>
      <c r="P104" t="s">
        <v>21</v>
      </c>
      <c r="Q104" t="s">
        <v>6682</v>
      </c>
      <c r="R104" t="s">
        <v>245</v>
      </c>
      <c r="S104" t="s">
        <v>6064</v>
      </c>
      <c r="T104">
        <v>5</v>
      </c>
    </row>
    <row r="105" spans="1:20" ht="16.5" customHeight="1" x14ac:dyDescent="0.25">
      <c r="A105" s="120"/>
      <c r="C105" s="1014" t="s">
        <v>8818</v>
      </c>
      <c r="D105" s="1013" t="s">
        <v>167</v>
      </c>
      <c r="E105" t="s">
        <v>74</v>
      </c>
      <c r="F105" t="s">
        <v>374</v>
      </c>
      <c r="G105" t="s">
        <v>375</v>
      </c>
      <c r="H105">
        <v>2020</v>
      </c>
      <c r="I105" t="s">
        <v>8853</v>
      </c>
      <c r="J105" t="s">
        <v>8854</v>
      </c>
      <c r="K105" t="s">
        <v>8855</v>
      </c>
      <c r="L105" t="s">
        <v>8854</v>
      </c>
      <c r="M105" t="s">
        <v>8854</v>
      </c>
      <c r="N105">
        <v>1206</v>
      </c>
      <c r="O105" t="s">
        <v>343</v>
      </c>
      <c r="P105" t="s">
        <v>21</v>
      </c>
      <c r="Q105">
        <v>43811</v>
      </c>
      <c r="R105" t="s">
        <v>245</v>
      </c>
      <c r="S105" t="s">
        <v>6064</v>
      </c>
      <c r="T105">
        <v>5</v>
      </c>
    </row>
    <row r="106" spans="1:20" ht="16.5" customHeight="1" x14ac:dyDescent="0.25">
      <c r="A106" s="120"/>
      <c r="C106" t="s">
        <v>2087</v>
      </c>
      <c r="D106" t="s">
        <v>167</v>
      </c>
      <c r="E106" t="s">
        <v>79</v>
      </c>
      <c r="F106" t="s">
        <v>270</v>
      </c>
      <c r="G106" t="s">
        <v>2088</v>
      </c>
      <c r="H106">
        <v>2015</v>
      </c>
      <c r="I106" t="s">
        <v>302</v>
      </c>
      <c r="J106">
        <v>0</v>
      </c>
      <c r="K106" t="s">
        <v>2089</v>
      </c>
      <c r="L106" t="s">
        <v>2090</v>
      </c>
      <c r="M106" s="1020"/>
      <c r="N106" s="1021">
        <v>1998</v>
      </c>
      <c r="O106" t="s">
        <v>244</v>
      </c>
      <c r="P106" t="s">
        <v>21</v>
      </c>
      <c r="Q106"/>
      <c r="R106" t="s">
        <v>320</v>
      </c>
      <c r="S106" s="126"/>
      <c r="T106">
        <v>5</v>
      </c>
    </row>
    <row r="107" spans="1:20" ht="16.5" customHeight="1" x14ac:dyDescent="0.25">
      <c r="A107" s="120"/>
      <c r="C107" s="1021" t="s">
        <v>8160</v>
      </c>
      <c r="D107" s="1020" t="s">
        <v>167</v>
      </c>
      <c r="E107" t="s">
        <v>78</v>
      </c>
      <c r="F107" t="s">
        <v>270</v>
      </c>
      <c r="G107" t="s">
        <v>8161</v>
      </c>
      <c r="H107">
        <v>2014</v>
      </c>
      <c r="I107" t="s">
        <v>8162</v>
      </c>
      <c r="J107" t="s">
        <v>414</v>
      </c>
      <c r="K107" t="s">
        <v>8163</v>
      </c>
      <c r="L107" t="s">
        <v>8164</v>
      </c>
      <c r="M107" t="s">
        <v>8164</v>
      </c>
      <c r="N107">
        <v>2488</v>
      </c>
      <c r="O107" t="s">
        <v>244</v>
      </c>
      <c r="P107" t="s">
        <v>292</v>
      </c>
      <c r="Q107">
        <v>41454</v>
      </c>
      <c r="R107" t="s">
        <v>245</v>
      </c>
      <c r="S107" t="s">
        <v>6076</v>
      </c>
      <c r="T107">
        <v>5</v>
      </c>
    </row>
    <row r="108" spans="1:20" ht="16.5" customHeight="1" x14ac:dyDescent="0.25">
      <c r="A108" s="120"/>
      <c r="C108" s="1014" t="s">
        <v>7696</v>
      </c>
      <c r="D108" s="1013" t="s">
        <v>167</v>
      </c>
      <c r="E108" t="s">
        <v>78</v>
      </c>
      <c r="F108" t="s">
        <v>374</v>
      </c>
      <c r="G108" t="s">
        <v>7726</v>
      </c>
      <c r="H108">
        <v>2013</v>
      </c>
      <c r="I108" t="s">
        <v>431</v>
      </c>
      <c r="J108" t="s">
        <v>7727</v>
      </c>
      <c r="K108">
        <v>242238</v>
      </c>
      <c r="L108" t="s">
        <v>7727</v>
      </c>
      <c r="M108" t="s">
        <v>7727</v>
      </c>
      <c r="N108">
        <v>2999</v>
      </c>
      <c r="O108" t="s">
        <v>2329</v>
      </c>
      <c r="P108" t="s">
        <v>46</v>
      </c>
      <c r="Q108">
        <v>41572</v>
      </c>
      <c r="R108" t="s">
        <v>245</v>
      </c>
      <c r="S108" t="s">
        <v>6064</v>
      </c>
      <c r="T108">
        <v>5</v>
      </c>
    </row>
    <row r="109" spans="1:20" ht="16.5" customHeight="1" x14ac:dyDescent="0.25">
      <c r="A109" s="120"/>
      <c r="C109" s="1007" t="s">
        <v>8514</v>
      </c>
      <c r="D109" s="1008" t="s">
        <v>167</v>
      </c>
      <c r="E109" t="s">
        <v>74</v>
      </c>
      <c r="F109" t="s">
        <v>2639</v>
      </c>
      <c r="G109" t="s">
        <v>2640</v>
      </c>
      <c r="H109">
        <v>2014</v>
      </c>
      <c r="I109" t="s">
        <v>5175</v>
      </c>
      <c r="J109" t="s">
        <v>8515</v>
      </c>
      <c r="K109" t="s">
        <v>8516</v>
      </c>
      <c r="L109" t="s">
        <v>8516</v>
      </c>
      <c r="M109" t="s">
        <v>8515</v>
      </c>
      <c r="N109">
        <v>1597</v>
      </c>
      <c r="O109" t="s">
        <v>261</v>
      </c>
      <c r="P109" t="s">
        <v>21</v>
      </c>
      <c r="Q109">
        <v>41611</v>
      </c>
      <c r="R109" t="s">
        <v>245</v>
      </c>
      <c r="S109" t="s">
        <v>6064</v>
      </c>
      <c r="T109">
        <v>5</v>
      </c>
    </row>
    <row r="110" spans="1:20" ht="16.5" customHeight="1" x14ac:dyDescent="0.25">
      <c r="A110" s="120"/>
      <c r="C110" t="s">
        <v>429</v>
      </c>
      <c r="D110" t="s">
        <v>167</v>
      </c>
      <c r="E110" t="s">
        <v>74</v>
      </c>
      <c r="F110" t="s">
        <v>374</v>
      </c>
      <c r="G110" t="s">
        <v>430</v>
      </c>
      <c r="H110">
        <v>2014</v>
      </c>
      <c r="I110" t="s">
        <v>431</v>
      </c>
      <c r="J110" t="s">
        <v>432</v>
      </c>
      <c r="K110" t="s">
        <v>433</v>
      </c>
      <c r="L110" t="s">
        <v>432</v>
      </c>
      <c r="M110" s="1020"/>
      <c r="N110" s="1021">
        <v>1796</v>
      </c>
      <c r="O110" t="s">
        <v>261</v>
      </c>
      <c r="P110" t="s">
        <v>292</v>
      </c>
      <c r="Q110"/>
      <c r="R110" t="s">
        <v>245</v>
      </c>
      <c r="S110" s="126"/>
      <c r="T110">
        <v>5</v>
      </c>
    </row>
    <row r="111" spans="1:20" ht="16.5" customHeight="1" x14ac:dyDescent="0.25">
      <c r="A111" s="120"/>
      <c r="C111" t="s">
        <v>6320</v>
      </c>
      <c r="D111" t="s">
        <v>167</v>
      </c>
      <c r="E111" t="s">
        <v>10</v>
      </c>
      <c r="F111" t="s">
        <v>315</v>
      </c>
      <c r="G111" t="s">
        <v>460</v>
      </c>
      <c r="H111">
        <v>2025</v>
      </c>
      <c r="I111" t="s">
        <v>6321</v>
      </c>
      <c r="J111" t="s">
        <v>414</v>
      </c>
      <c r="K111" t="s">
        <v>6322</v>
      </c>
      <c r="L111" t="s">
        <v>6323</v>
      </c>
      <c r="M111" t="s">
        <v>6323</v>
      </c>
      <c r="N111">
        <v>155</v>
      </c>
      <c r="O111" t="s">
        <v>225</v>
      </c>
      <c r="P111" t="s">
        <v>21</v>
      </c>
      <c r="Q111" t="s">
        <v>6324</v>
      </c>
      <c r="R111" s="126" t="s">
        <v>320</v>
      </c>
      <c r="S111" s="126" t="s">
        <v>6064</v>
      </c>
      <c r="T111">
        <v>2</v>
      </c>
    </row>
    <row r="112" spans="1:20" ht="16.5" customHeight="1" x14ac:dyDescent="0.25">
      <c r="A112" s="120"/>
      <c r="C112" t="s">
        <v>4708</v>
      </c>
      <c r="D112" t="s">
        <v>167</v>
      </c>
      <c r="E112" t="s">
        <v>74</v>
      </c>
      <c r="F112" t="s">
        <v>374</v>
      </c>
      <c r="G112" t="s">
        <v>375</v>
      </c>
      <c r="H112">
        <v>2014</v>
      </c>
      <c r="I112" t="s">
        <v>4722</v>
      </c>
      <c r="J112" t="s">
        <v>4723</v>
      </c>
      <c r="K112" t="s">
        <v>4724</v>
      </c>
      <c r="L112" t="s">
        <v>4723</v>
      </c>
      <c r="M112" s="1020"/>
      <c r="N112" s="1021">
        <v>1206</v>
      </c>
      <c r="O112" t="s">
        <v>343</v>
      </c>
      <c r="P112" t="s">
        <v>21</v>
      </c>
      <c r="Q112"/>
      <c r="R112" t="s">
        <v>226</v>
      </c>
      <c r="S112" s="126"/>
      <c r="T112">
        <v>5</v>
      </c>
    </row>
    <row r="113" spans="1:20" ht="16.5" customHeight="1" x14ac:dyDescent="0.25">
      <c r="A113" s="120"/>
      <c r="C113" t="s">
        <v>5826</v>
      </c>
      <c r="D113" t="s">
        <v>167</v>
      </c>
      <c r="E113" t="s">
        <v>74</v>
      </c>
      <c r="F113" t="s">
        <v>1687</v>
      </c>
      <c r="G113" t="s">
        <v>5827</v>
      </c>
      <c r="H113">
        <v>2014</v>
      </c>
      <c r="I113" t="s">
        <v>334</v>
      </c>
      <c r="J113">
        <v>0</v>
      </c>
      <c r="K113" t="s">
        <v>5828</v>
      </c>
      <c r="L113" t="s">
        <v>5829</v>
      </c>
      <c r="M113" s="1013"/>
      <c r="N113" s="1014">
        <v>1591</v>
      </c>
      <c r="O113" t="s">
        <v>261</v>
      </c>
      <c r="P113" t="s">
        <v>21</v>
      </c>
      <c r="Q113"/>
      <c r="R113" t="s">
        <v>226</v>
      </c>
      <c r="S113" s="126"/>
      <c r="T113">
        <v>5</v>
      </c>
    </row>
    <row r="114" spans="1:20" ht="16.5" customHeight="1" x14ac:dyDescent="0.25">
      <c r="A114" s="120"/>
      <c r="C114" t="s">
        <v>5174</v>
      </c>
      <c r="D114" t="s">
        <v>167</v>
      </c>
      <c r="E114" t="s">
        <v>74</v>
      </c>
      <c r="F114" t="s">
        <v>2639</v>
      </c>
      <c r="G114" t="s">
        <v>2640</v>
      </c>
      <c r="H114">
        <v>2015</v>
      </c>
      <c r="I114" t="s">
        <v>5175</v>
      </c>
      <c r="J114" t="s">
        <v>5176</v>
      </c>
      <c r="K114" t="s">
        <v>5177</v>
      </c>
      <c r="L114" t="s">
        <v>5177</v>
      </c>
      <c r="M114" s="1008"/>
      <c r="N114" s="1007">
        <v>1597</v>
      </c>
      <c r="O114" t="s">
        <v>343</v>
      </c>
      <c r="P114" t="s">
        <v>21</v>
      </c>
      <c r="Q114"/>
      <c r="R114" t="s">
        <v>245</v>
      </c>
      <c r="S114" s="126"/>
      <c r="T114">
        <v>5</v>
      </c>
    </row>
    <row r="115" spans="1:20" ht="16.5" customHeight="1" x14ac:dyDescent="0.25">
      <c r="A115" s="120"/>
      <c r="C115" s="1021" t="s">
        <v>7235</v>
      </c>
      <c r="D115" s="1020" t="s">
        <v>167</v>
      </c>
      <c r="E115" t="s">
        <v>74</v>
      </c>
      <c r="F115" t="s">
        <v>270</v>
      </c>
      <c r="G115" t="s">
        <v>7264</v>
      </c>
      <c r="H115">
        <v>2015</v>
      </c>
      <c r="I115" t="s">
        <v>1811</v>
      </c>
      <c r="J115" t="s">
        <v>414</v>
      </c>
      <c r="K115" t="s">
        <v>7265</v>
      </c>
      <c r="L115" t="s">
        <v>7266</v>
      </c>
      <c r="M115" t="s">
        <v>7266</v>
      </c>
      <c r="N115">
        <v>1149</v>
      </c>
      <c r="O115" t="s">
        <v>343</v>
      </c>
      <c r="P115" t="s">
        <v>21</v>
      </c>
      <c r="Q115" t="s">
        <v>7267</v>
      </c>
      <c r="R115" t="s">
        <v>245</v>
      </c>
      <c r="S115" t="s">
        <v>6064</v>
      </c>
      <c r="T115">
        <v>5</v>
      </c>
    </row>
    <row r="116" spans="1:20" ht="16.5" customHeight="1" x14ac:dyDescent="0.25">
      <c r="A116" s="120"/>
      <c r="C116" t="s">
        <v>2289</v>
      </c>
      <c r="D116" t="s">
        <v>167</v>
      </c>
      <c r="E116" t="s">
        <v>74</v>
      </c>
      <c r="F116" t="s">
        <v>270</v>
      </c>
      <c r="G116" t="s">
        <v>2290</v>
      </c>
      <c r="H116">
        <v>1996</v>
      </c>
      <c r="I116" t="s">
        <v>2291</v>
      </c>
      <c r="J116">
        <v>0</v>
      </c>
      <c r="K116" t="s">
        <v>2292</v>
      </c>
      <c r="L116" t="s">
        <v>2293</v>
      </c>
      <c r="M116" s="1020"/>
      <c r="N116" s="1021">
        <v>1200</v>
      </c>
      <c r="O116" t="s">
        <v>2294</v>
      </c>
      <c r="P116" t="s">
        <v>21</v>
      </c>
      <c r="Q116"/>
      <c r="R116" t="s">
        <v>226</v>
      </c>
      <c r="S116" s="126"/>
      <c r="T116">
        <v>4</v>
      </c>
    </row>
    <row r="117" spans="1:20" ht="16.5" customHeight="1" x14ac:dyDescent="0.25">
      <c r="A117" s="120"/>
      <c r="C117" t="s">
        <v>3853</v>
      </c>
      <c r="D117" t="s">
        <v>167</v>
      </c>
      <c r="E117" t="s">
        <v>10</v>
      </c>
      <c r="F117" t="s">
        <v>1845</v>
      </c>
      <c r="G117" t="s">
        <v>3863</v>
      </c>
      <c r="H117">
        <v>2023</v>
      </c>
      <c r="I117" t="s">
        <v>3864</v>
      </c>
      <c r="J117">
        <v>0</v>
      </c>
      <c r="K117" t="s">
        <v>3865</v>
      </c>
      <c r="L117" t="s">
        <v>3866</v>
      </c>
      <c r="M117" s="1013"/>
      <c r="N117" s="1014">
        <v>291</v>
      </c>
      <c r="O117" t="s">
        <v>225</v>
      </c>
      <c r="P117" t="s">
        <v>21</v>
      </c>
      <c r="Q117"/>
      <c r="R117" t="s">
        <v>3867</v>
      </c>
      <c r="S117" s="126"/>
      <c r="T117">
        <v>2</v>
      </c>
    </row>
    <row r="118" spans="1:20" ht="16.5" customHeight="1" x14ac:dyDescent="0.25">
      <c r="A118" s="120"/>
      <c r="C118" s="1021" t="s">
        <v>9246</v>
      </c>
      <c r="D118" s="1020" t="s">
        <v>167</v>
      </c>
      <c r="E118" t="s">
        <v>79</v>
      </c>
      <c r="F118" t="s">
        <v>2830</v>
      </c>
      <c r="G118" t="s">
        <v>9247</v>
      </c>
      <c r="H118">
        <v>2015</v>
      </c>
      <c r="I118" t="s">
        <v>9248</v>
      </c>
      <c r="J118" t="s">
        <v>414</v>
      </c>
      <c r="K118" t="s">
        <v>9249</v>
      </c>
      <c r="L118" t="s">
        <v>9250</v>
      </c>
      <c r="M118" t="s">
        <v>9250</v>
      </c>
      <c r="N118">
        <v>1997</v>
      </c>
      <c r="O118" t="s">
        <v>236</v>
      </c>
      <c r="P118" t="s">
        <v>21</v>
      </c>
      <c r="Q118">
        <v>41949</v>
      </c>
      <c r="R118" t="s">
        <v>245</v>
      </c>
      <c r="S118" t="s">
        <v>6064</v>
      </c>
      <c r="T118">
        <v>5</v>
      </c>
    </row>
    <row r="119" spans="1:20" ht="16.5" customHeight="1" x14ac:dyDescent="0.25">
      <c r="A119" s="120"/>
      <c r="C119" t="s">
        <v>4402</v>
      </c>
      <c r="D119" t="s">
        <v>167</v>
      </c>
      <c r="E119" t="s">
        <v>74</v>
      </c>
      <c r="F119" t="s">
        <v>374</v>
      </c>
      <c r="G119" t="s">
        <v>375</v>
      </c>
      <c r="H119">
        <v>2015</v>
      </c>
      <c r="I119" t="s">
        <v>4306</v>
      </c>
      <c r="J119" t="s">
        <v>4412</v>
      </c>
      <c r="K119" t="s">
        <v>4413</v>
      </c>
      <c r="L119" t="s">
        <v>4412</v>
      </c>
      <c r="M119" s="980"/>
      <c r="N119" s="981">
        <v>1206</v>
      </c>
      <c r="O119" t="s">
        <v>343</v>
      </c>
      <c r="P119" t="s">
        <v>21</v>
      </c>
      <c r="Q119"/>
      <c r="R119" t="s">
        <v>245</v>
      </c>
      <c r="S119" s="126"/>
      <c r="T119">
        <v>5</v>
      </c>
    </row>
    <row r="120" spans="1:20" ht="16.5" customHeight="1" x14ac:dyDescent="0.25">
      <c r="A120" s="120"/>
      <c r="C120" t="s">
        <v>1728</v>
      </c>
      <c r="D120" t="s">
        <v>167</v>
      </c>
      <c r="E120" t="s">
        <v>78</v>
      </c>
      <c r="F120" t="s">
        <v>270</v>
      </c>
      <c r="G120" t="s">
        <v>1806</v>
      </c>
      <c r="H120">
        <v>2015</v>
      </c>
      <c r="I120" t="s">
        <v>1807</v>
      </c>
      <c r="J120">
        <v>0</v>
      </c>
      <c r="K120" t="s">
        <v>1808</v>
      </c>
      <c r="L120" t="s">
        <v>1809</v>
      </c>
      <c r="M120" s="961"/>
      <c r="N120" s="960">
        <v>1998</v>
      </c>
      <c r="O120" t="s">
        <v>244</v>
      </c>
      <c r="P120" t="s">
        <v>21</v>
      </c>
      <c r="Q120"/>
      <c r="R120" t="s">
        <v>245</v>
      </c>
      <c r="S120" s="126"/>
      <c r="T120">
        <v>5</v>
      </c>
    </row>
    <row r="121" spans="1:20" ht="16.5" customHeight="1" x14ac:dyDescent="0.25">
      <c r="A121" s="120"/>
      <c r="C121" t="s">
        <v>4355</v>
      </c>
      <c r="D121" t="s">
        <v>167</v>
      </c>
      <c r="E121" t="s">
        <v>74</v>
      </c>
      <c r="F121" t="s">
        <v>390</v>
      </c>
      <c r="G121">
        <v>2</v>
      </c>
      <c r="H121">
        <v>2016</v>
      </c>
      <c r="I121" t="s">
        <v>4356</v>
      </c>
      <c r="J121">
        <v>0</v>
      </c>
      <c r="K121" t="s">
        <v>4357</v>
      </c>
      <c r="L121" t="s">
        <v>4358</v>
      </c>
      <c r="M121" s="958"/>
      <c r="N121" s="957">
        <v>1496</v>
      </c>
      <c r="O121" t="s">
        <v>343</v>
      </c>
      <c r="P121" t="s">
        <v>21</v>
      </c>
      <c r="Q121"/>
      <c r="R121" t="s">
        <v>3577</v>
      </c>
      <c r="S121" s="126"/>
      <c r="T121">
        <v>5</v>
      </c>
    </row>
    <row r="122" spans="1:20" ht="16.5" customHeight="1" x14ac:dyDescent="0.25">
      <c r="A122" s="120"/>
      <c r="C122" t="s">
        <v>5088</v>
      </c>
      <c r="D122" t="s">
        <v>167</v>
      </c>
      <c r="E122" t="s">
        <v>10</v>
      </c>
      <c r="F122" t="s">
        <v>220</v>
      </c>
      <c r="G122" t="s">
        <v>385</v>
      </c>
      <c r="H122">
        <v>2017</v>
      </c>
      <c r="I122" t="s">
        <v>222</v>
      </c>
      <c r="J122" t="s">
        <v>5089</v>
      </c>
      <c r="K122" t="s">
        <v>5090</v>
      </c>
      <c r="L122" t="s">
        <v>5089</v>
      </c>
      <c r="M122" s="938"/>
      <c r="N122" s="937">
        <v>99</v>
      </c>
      <c r="O122" t="s">
        <v>225</v>
      </c>
      <c r="P122" t="s">
        <v>21</v>
      </c>
      <c r="Q122"/>
      <c r="R122" t="s">
        <v>320</v>
      </c>
      <c r="S122" s="126"/>
      <c r="T122">
        <v>2</v>
      </c>
    </row>
    <row r="123" spans="1:20" ht="16.5" customHeight="1" x14ac:dyDescent="0.25">
      <c r="A123" s="120"/>
      <c r="C123" t="s">
        <v>2227</v>
      </c>
      <c r="D123" t="s">
        <v>167</v>
      </c>
      <c r="E123" t="s">
        <v>74</v>
      </c>
      <c r="F123" t="s">
        <v>231</v>
      </c>
      <c r="G123" t="s">
        <v>4212</v>
      </c>
      <c r="H123">
        <v>2016</v>
      </c>
      <c r="I123" t="s">
        <v>241</v>
      </c>
      <c r="J123" t="s">
        <v>5690</v>
      </c>
      <c r="K123" t="s">
        <v>5691</v>
      </c>
      <c r="L123" t="s">
        <v>5690</v>
      </c>
      <c r="M123" s="935"/>
      <c r="N123" s="936">
        <v>1798</v>
      </c>
      <c r="O123" t="s">
        <v>261</v>
      </c>
      <c r="P123" t="s">
        <v>21</v>
      </c>
      <c r="Q123"/>
      <c r="R123" t="s">
        <v>226</v>
      </c>
      <c r="S123" s="126"/>
      <c r="T123">
        <v>5</v>
      </c>
    </row>
    <row r="124" spans="1:20" ht="16.5" customHeight="1" x14ac:dyDescent="0.25">
      <c r="A124" s="120"/>
      <c r="C124" t="s">
        <v>2699</v>
      </c>
      <c r="D124" t="s">
        <v>167</v>
      </c>
      <c r="E124" t="s">
        <v>74</v>
      </c>
      <c r="F124" t="s">
        <v>390</v>
      </c>
      <c r="G124" t="s">
        <v>2700</v>
      </c>
      <c r="H124">
        <v>2018</v>
      </c>
      <c r="I124" t="s">
        <v>2701</v>
      </c>
      <c r="J124">
        <v>0</v>
      </c>
      <c r="K124" t="s">
        <v>2702</v>
      </c>
      <c r="L124" t="s">
        <v>2703</v>
      </c>
      <c r="M124" s="934"/>
      <c r="N124" s="933">
        <v>1998</v>
      </c>
      <c r="O124" t="s">
        <v>2704</v>
      </c>
      <c r="P124" t="s">
        <v>21</v>
      </c>
      <c r="Q124"/>
      <c r="R124" t="s">
        <v>2705</v>
      </c>
      <c r="S124" s="126"/>
      <c r="T124">
        <v>2</v>
      </c>
    </row>
    <row r="125" spans="1:20" ht="16.5" customHeight="1" x14ac:dyDescent="0.25">
      <c r="A125" s="120"/>
      <c r="C125" t="s">
        <v>1707</v>
      </c>
      <c r="D125" t="s">
        <v>167</v>
      </c>
      <c r="E125" t="s">
        <v>74</v>
      </c>
      <c r="F125" t="s">
        <v>1708</v>
      </c>
      <c r="G125">
        <v>1000</v>
      </c>
      <c r="H125">
        <v>1977</v>
      </c>
      <c r="I125" t="s">
        <v>1709</v>
      </c>
      <c r="J125" t="s">
        <v>1710</v>
      </c>
      <c r="K125" t="s">
        <v>1711</v>
      </c>
      <c r="L125">
        <v>0</v>
      </c>
      <c r="M125" s="913"/>
      <c r="N125" s="914">
        <v>1300</v>
      </c>
      <c r="O125" t="s">
        <v>261</v>
      </c>
      <c r="P125" t="s">
        <v>21</v>
      </c>
      <c r="Q125"/>
      <c r="R125" t="s">
        <v>226</v>
      </c>
      <c r="S125" s="126"/>
      <c r="T125">
        <v>4</v>
      </c>
    </row>
    <row r="126" spans="1:20" ht="16.5" customHeight="1" x14ac:dyDescent="0.25">
      <c r="A126" s="120"/>
      <c r="C126" t="s">
        <v>1707</v>
      </c>
      <c r="D126" t="s">
        <v>167</v>
      </c>
      <c r="E126" t="s">
        <v>74</v>
      </c>
      <c r="F126" t="s">
        <v>1708</v>
      </c>
      <c r="G126">
        <v>1000</v>
      </c>
      <c r="H126">
        <v>1977</v>
      </c>
      <c r="I126" t="s">
        <v>1709</v>
      </c>
      <c r="J126" t="s">
        <v>1710</v>
      </c>
      <c r="K126" t="s">
        <v>1711</v>
      </c>
      <c r="L126">
        <v>0</v>
      </c>
      <c r="M126" s="913"/>
      <c r="N126" s="914">
        <v>1300</v>
      </c>
      <c r="O126" t="s">
        <v>261</v>
      </c>
      <c r="P126" t="s">
        <v>21</v>
      </c>
      <c r="Q126"/>
      <c r="R126" t="s">
        <v>226</v>
      </c>
      <c r="S126" s="126"/>
      <c r="T126">
        <v>4</v>
      </c>
    </row>
    <row r="127" spans="1:20" ht="16.5" customHeight="1" x14ac:dyDescent="0.25">
      <c r="A127" s="120"/>
      <c r="C127" t="s">
        <v>3421</v>
      </c>
      <c r="D127" t="s">
        <v>167</v>
      </c>
      <c r="E127" t="s">
        <v>78</v>
      </c>
      <c r="F127" t="s">
        <v>3422</v>
      </c>
      <c r="G127" t="s">
        <v>3423</v>
      </c>
      <c r="H127">
        <v>2015</v>
      </c>
      <c r="I127" t="s">
        <v>2641</v>
      </c>
      <c r="J127" t="s">
        <v>3424</v>
      </c>
      <c r="K127" t="s">
        <v>3425</v>
      </c>
      <c r="L127" t="s">
        <v>3424</v>
      </c>
      <c r="M127" s="910"/>
      <c r="N127" s="911">
        <v>1584</v>
      </c>
      <c r="O127" t="s">
        <v>244</v>
      </c>
      <c r="P127" t="s">
        <v>21</v>
      </c>
      <c r="Q127"/>
      <c r="R127" t="s">
        <v>245</v>
      </c>
      <c r="S127" s="126"/>
      <c r="T127">
        <v>5</v>
      </c>
    </row>
    <row r="128" spans="1:20" ht="16.5" customHeight="1" x14ac:dyDescent="0.25">
      <c r="A128" s="120"/>
      <c r="C128" t="s">
        <v>4483</v>
      </c>
      <c r="D128" t="s">
        <v>167</v>
      </c>
      <c r="E128" t="s">
        <v>10</v>
      </c>
      <c r="F128" t="s">
        <v>315</v>
      </c>
      <c r="G128" t="s">
        <v>327</v>
      </c>
      <c r="H128">
        <v>2010</v>
      </c>
      <c r="I128" t="s">
        <v>328</v>
      </c>
      <c r="J128">
        <v>0</v>
      </c>
      <c r="K128" t="s">
        <v>4701</v>
      </c>
      <c r="L128" t="s">
        <v>4702</v>
      </c>
      <c r="M128" s="910"/>
      <c r="N128" s="911">
        <v>152</v>
      </c>
      <c r="O128" t="s">
        <v>225</v>
      </c>
      <c r="P128" t="s">
        <v>21</v>
      </c>
      <c r="Q128"/>
      <c r="R128" t="s">
        <v>320</v>
      </c>
      <c r="S128" s="126"/>
      <c r="T128">
        <v>2</v>
      </c>
    </row>
    <row r="129" spans="1:20" ht="16.5" customHeight="1" x14ac:dyDescent="0.25">
      <c r="A129" s="120"/>
      <c r="C129" t="s">
        <v>1780</v>
      </c>
      <c r="D129" t="s">
        <v>167</v>
      </c>
      <c r="E129" t="s">
        <v>74</v>
      </c>
      <c r="F129" t="s">
        <v>374</v>
      </c>
      <c r="G129" t="s">
        <v>1781</v>
      </c>
      <c r="H129">
        <v>1997</v>
      </c>
      <c r="I129" t="s">
        <v>1782</v>
      </c>
      <c r="J129" t="s">
        <v>1783</v>
      </c>
      <c r="K129" t="s">
        <v>1784</v>
      </c>
      <c r="L129">
        <v>0</v>
      </c>
      <c r="M129" s="906"/>
      <c r="N129" s="907">
        <v>1300</v>
      </c>
      <c r="O129" t="s">
        <v>261</v>
      </c>
      <c r="P129" t="s">
        <v>21</v>
      </c>
      <c r="Q129"/>
      <c r="R129" t="s">
        <v>1785</v>
      </c>
      <c r="S129" s="126"/>
      <c r="T129">
        <v>4</v>
      </c>
    </row>
    <row r="130" spans="1:20" ht="16.5" customHeight="1" x14ac:dyDescent="0.25">
      <c r="A130" s="120"/>
      <c r="C130" s="1014" t="s">
        <v>9007</v>
      </c>
      <c r="D130" s="1013" t="s">
        <v>167</v>
      </c>
      <c r="E130" t="s">
        <v>10</v>
      </c>
      <c r="F130" t="s">
        <v>315</v>
      </c>
      <c r="G130" t="s">
        <v>460</v>
      </c>
      <c r="H130">
        <v>2023</v>
      </c>
      <c r="I130" t="s">
        <v>9008</v>
      </c>
      <c r="J130" t="s">
        <v>414</v>
      </c>
      <c r="K130" t="s">
        <v>9009</v>
      </c>
      <c r="L130" t="s">
        <v>9010</v>
      </c>
      <c r="M130" t="s">
        <v>9010</v>
      </c>
      <c r="N130">
        <v>155</v>
      </c>
      <c r="O130" t="s">
        <v>225</v>
      </c>
      <c r="P130" t="s">
        <v>21</v>
      </c>
      <c r="Q130" t="s">
        <v>9013</v>
      </c>
      <c r="R130" t="s">
        <v>320</v>
      </c>
      <c r="S130" t="s">
        <v>6064</v>
      </c>
      <c r="T130">
        <v>2</v>
      </c>
    </row>
    <row r="131" spans="1:20" ht="16.5" customHeight="1" x14ac:dyDescent="0.25">
      <c r="A131" s="120"/>
      <c r="C131" t="s">
        <v>5052</v>
      </c>
      <c r="D131" t="s">
        <v>167</v>
      </c>
      <c r="E131" t="s">
        <v>74</v>
      </c>
      <c r="F131" t="s">
        <v>270</v>
      </c>
      <c r="G131" t="s">
        <v>5053</v>
      </c>
      <c r="H131">
        <v>2016</v>
      </c>
      <c r="I131" t="s">
        <v>2057</v>
      </c>
      <c r="J131">
        <v>0</v>
      </c>
      <c r="K131" t="s">
        <v>5054</v>
      </c>
      <c r="L131" t="s">
        <v>5055</v>
      </c>
      <c r="M131" s="1013"/>
      <c r="N131" s="1014">
        <v>1149</v>
      </c>
      <c r="O131" t="s">
        <v>343</v>
      </c>
      <c r="P131" t="s">
        <v>21</v>
      </c>
      <c r="Q131"/>
      <c r="R131" t="s">
        <v>245</v>
      </c>
      <c r="S131" s="126"/>
      <c r="T131">
        <v>5</v>
      </c>
    </row>
    <row r="132" spans="1:20" ht="16.5" customHeight="1" x14ac:dyDescent="0.25">
      <c r="A132" s="120"/>
      <c r="C132" t="s">
        <v>6065</v>
      </c>
      <c r="D132" t="s">
        <v>167</v>
      </c>
      <c r="E132" t="s">
        <v>74</v>
      </c>
      <c r="F132" t="s">
        <v>2325</v>
      </c>
      <c r="G132" t="s">
        <v>6067</v>
      </c>
      <c r="H132">
        <v>2017</v>
      </c>
      <c r="I132" t="s">
        <v>1689</v>
      </c>
      <c r="J132" t="s">
        <v>6068</v>
      </c>
      <c r="K132" t="s">
        <v>6069</v>
      </c>
      <c r="L132" t="s">
        <v>6068</v>
      </c>
      <c r="M132" t="s">
        <v>6068</v>
      </c>
      <c r="N132">
        <v>1598</v>
      </c>
      <c r="O132" t="s">
        <v>261</v>
      </c>
      <c r="P132" t="s">
        <v>21</v>
      </c>
      <c r="Q132" t="s">
        <v>6445</v>
      </c>
      <c r="R132" s="126" t="s">
        <v>245</v>
      </c>
      <c r="S132" s="126" t="s">
        <v>6064</v>
      </c>
      <c r="T132">
        <v>5</v>
      </c>
    </row>
    <row r="133" spans="1:20" ht="16.5" customHeight="1" x14ac:dyDescent="0.25">
      <c r="A133" s="120"/>
      <c r="C133" t="s">
        <v>1989</v>
      </c>
      <c r="D133" t="s">
        <v>167</v>
      </c>
      <c r="E133" t="s">
        <v>78</v>
      </c>
      <c r="F133" t="s">
        <v>374</v>
      </c>
      <c r="G133" t="s">
        <v>1990</v>
      </c>
      <c r="H133">
        <v>2017</v>
      </c>
      <c r="I133" t="s">
        <v>1991</v>
      </c>
      <c r="J133" t="s">
        <v>1992</v>
      </c>
      <c r="K133" t="s">
        <v>1993</v>
      </c>
      <c r="L133" t="s">
        <v>1992</v>
      </c>
      <c r="M133" s="1013"/>
      <c r="N133" s="1014">
        <v>1206</v>
      </c>
      <c r="O133" t="s">
        <v>1994</v>
      </c>
      <c r="P133" t="s">
        <v>21</v>
      </c>
      <c r="Q133"/>
      <c r="R133" t="s">
        <v>245</v>
      </c>
      <c r="S133" s="126"/>
      <c r="T133">
        <v>7</v>
      </c>
    </row>
    <row r="134" spans="1:20" ht="16.5" customHeight="1" x14ac:dyDescent="0.25">
      <c r="A134" s="120"/>
      <c r="C134" t="s">
        <v>2335</v>
      </c>
      <c r="D134" t="s">
        <v>167</v>
      </c>
      <c r="E134" t="s">
        <v>74</v>
      </c>
      <c r="F134" t="s">
        <v>270</v>
      </c>
      <c r="G134" t="s">
        <v>2336</v>
      </c>
      <c r="H134">
        <v>2017</v>
      </c>
      <c r="I134" t="s">
        <v>2057</v>
      </c>
      <c r="J134">
        <v>0</v>
      </c>
      <c r="K134" t="s">
        <v>2337</v>
      </c>
      <c r="L134" t="s">
        <v>2338</v>
      </c>
      <c r="M134" s="1008"/>
      <c r="N134" s="1007">
        <v>1599</v>
      </c>
      <c r="O134" t="s">
        <v>343</v>
      </c>
      <c r="P134" t="s">
        <v>21</v>
      </c>
      <c r="Q134"/>
      <c r="R134" t="s">
        <v>245</v>
      </c>
      <c r="S134" s="126"/>
      <c r="T134">
        <v>5</v>
      </c>
    </row>
    <row r="135" spans="1:20" ht="16.5" customHeight="1" x14ac:dyDescent="0.25">
      <c r="A135" s="120"/>
      <c r="C135" t="s">
        <v>1534</v>
      </c>
      <c r="D135" t="s">
        <v>167</v>
      </c>
      <c r="E135" t="s">
        <v>74</v>
      </c>
      <c r="F135" t="s">
        <v>338</v>
      </c>
      <c r="G135" t="s">
        <v>1535</v>
      </c>
      <c r="H135">
        <v>2017</v>
      </c>
      <c r="I135" t="s">
        <v>1536</v>
      </c>
      <c r="J135" t="s">
        <v>1537</v>
      </c>
      <c r="K135" t="s">
        <v>1538</v>
      </c>
      <c r="L135" t="s">
        <v>1537</v>
      </c>
      <c r="M135" s="980"/>
      <c r="N135" s="981">
        <v>1598</v>
      </c>
      <c r="O135" t="s">
        <v>261</v>
      </c>
      <c r="P135" t="s">
        <v>21</v>
      </c>
      <c r="Q135"/>
      <c r="R135" t="s">
        <v>245</v>
      </c>
      <c r="S135" s="126"/>
      <c r="T135">
        <v>5</v>
      </c>
    </row>
    <row r="136" spans="1:20" ht="16.5" customHeight="1" x14ac:dyDescent="0.25">
      <c r="A136" s="120"/>
      <c r="C136" t="s">
        <v>4795</v>
      </c>
      <c r="D136" t="s">
        <v>167</v>
      </c>
      <c r="E136" t="s">
        <v>78</v>
      </c>
      <c r="F136" t="s">
        <v>270</v>
      </c>
      <c r="G136" t="s">
        <v>4802</v>
      </c>
      <c r="H136">
        <v>2017</v>
      </c>
      <c r="I136" t="s">
        <v>4803</v>
      </c>
      <c r="J136">
        <v>0</v>
      </c>
      <c r="K136" t="s">
        <v>4804</v>
      </c>
      <c r="L136" t="s">
        <v>4805</v>
      </c>
      <c r="M136" s="958"/>
      <c r="N136" s="957">
        <v>1998</v>
      </c>
      <c r="O136" t="s">
        <v>2329</v>
      </c>
      <c r="P136" t="s">
        <v>21</v>
      </c>
      <c r="Q136"/>
      <c r="R136" t="s">
        <v>245</v>
      </c>
      <c r="S136" s="126"/>
      <c r="T136">
        <v>5</v>
      </c>
    </row>
    <row r="137" spans="1:20" ht="16.5" customHeight="1" x14ac:dyDescent="0.25">
      <c r="A137" s="120"/>
      <c r="C137" t="s">
        <v>5110</v>
      </c>
      <c r="D137" t="s">
        <v>167</v>
      </c>
      <c r="E137" t="s">
        <v>74</v>
      </c>
      <c r="F137" t="s">
        <v>270</v>
      </c>
      <c r="G137" t="s">
        <v>5111</v>
      </c>
      <c r="H137">
        <v>2018</v>
      </c>
      <c r="I137" t="s">
        <v>2474</v>
      </c>
      <c r="J137">
        <v>0</v>
      </c>
      <c r="K137" t="s">
        <v>5112</v>
      </c>
      <c r="L137" t="s">
        <v>5113</v>
      </c>
      <c r="M137" s="938"/>
      <c r="N137" s="937">
        <v>1599</v>
      </c>
      <c r="O137" t="s">
        <v>343</v>
      </c>
      <c r="P137" t="s">
        <v>21</v>
      </c>
      <c r="Q137"/>
      <c r="R137" t="s">
        <v>245</v>
      </c>
      <c r="S137" s="126"/>
      <c r="T137">
        <v>5</v>
      </c>
    </row>
    <row r="138" spans="1:20" ht="16.5" customHeight="1" x14ac:dyDescent="0.25">
      <c r="A138" s="120"/>
      <c r="C138" t="s">
        <v>3327</v>
      </c>
      <c r="D138" t="s">
        <v>167</v>
      </c>
      <c r="E138" t="s">
        <v>10</v>
      </c>
      <c r="F138" t="s">
        <v>1845</v>
      </c>
      <c r="G138" t="s">
        <v>3328</v>
      </c>
      <c r="H138">
        <v>2021</v>
      </c>
      <c r="I138" t="s">
        <v>3329</v>
      </c>
      <c r="J138">
        <v>0</v>
      </c>
      <c r="K138" t="s">
        <v>3330</v>
      </c>
      <c r="L138" t="s">
        <v>3331</v>
      </c>
      <c r="M138" s="935"/>
      <c r="N138" s="936">
        <v>109</v>
      </c>
      <c r="O138" t="s">
        <v>225</v>
      </c>
      <c r="P138" t="s">
        <v>21</v>
      </c>
      <c r="Q138"/>
      <c r="R138" t="s">
        <v>320</v>
      </c>
      <c r="S138" s="126"/>
      <c r="T138">
        <v>2</v>
      </c>
    </row>
    <row r="139" spans="1:20" ht="16.5" customHeight="1" x14ac:dyDescent="0.25">
      <c r="A139" s="120"/>
      <c r="C139" t="s">
        <v>6096</v>
      </c>
      <c r="D139" t="s">
        <v>167</v>
      </c>
      <c r="E139" t="s">
        <v>10</v>
      </c>
      <c r="F139" t="s">
        <v>6097</v>
      </c>
      <c r="G139" t="s">
        <v>6098</v>
      </c>
      <c r="H139">
        <v>2025</v>
      </c>
      <c r="I139" t="s">
        <v>1753</v>
      </c>
      <c r="J139" t="s">
        <v>414</v>
      </c>
      <c r="K139" t="s">
        <v>6099</v>
      </c>
      <c r="L139" t="s">
        <v>6100</v>
      </c>
      <c r="M139" t="s">
        <v>6100</v>
      </c>
      <c r="N139">
        <v>199</v>
      </c>
      <c r="O139" t="s">
        <v>225</v>
      </c>
      <c r="P139" t="s">
        <v>21</v>
      </c>
      <c r="Q139" t="s">
        <v>6101</v>
      </c>
      <c r="R139" s="126" t="s">
        <v>320</v>
      </c>
      <c r="S139" s="126" t="s">
        <v>6076</v>
      </c>
      <c r="T139">
        <v>2</v>
      </c>
    </row>
    <row r="140" spans="1:20" ht="16.5" customHeight="1" x14ac:dyDescent="0.25">
      <c r="A140" s="120"/>
      <c r="C140" t="s">
        <v>1910</v>
      </c>
      <c r="D140" t="s">
        <v>167</v>
      </c>
      <c r="E140" t="s">
        <v>79</v>
      </c>
      <c r="F140" t="s">
        <v>231</v>
      </c>
      <c r="G140" t="s">
        <v>240</v>
      </c>
      <c r="H140">
        <v>2020</v>
      </c>
      <c r="I140" t="s">
        <v>1911</v>
      </c>
      <c r="J140" t="s">
        <v>1912</v>
      </c>
      <c r="K140" t="s">
        <v>1913</v>
      </c>
      <c r="L140" t="s">
        <v>1912</v>
      </c>
      <c r="M140" s="1013"/>
      <c r="N140" s="1014">
        <v>2982</v>
      </c>
      <c r="O140" t="s">
        <v>244</v>
      </c>
      <c r="P140" t="s">
        <v>46</v>
      </c>
      <c r="Q140"/>
      <c r="R140" t="s">
        <v>245</v>
      </c>
      <c r="S140" s="126"/>
      <c r="T140">
        <v>7</v>
      </c>
    </row>
    <row r="141" spans="1:20" ht="16.5" customHeight="1" x14ac:dyDescent="0.25">
      <c r="A141" s="120"/>
      <c r="C141" t="s">
        <v>4912</v>
      </c>
      <c r="D141" t="s">
        <v>167</v>
      </c>
      <c r="E141" t="s">
        <v>78</v>
      </c>
      <c r="F141" t="s">
        <v>482</v>
      </c>
      <c r="G141" t="s">
        <v>5236</v>
      </c>
      <c r="H141">
        <v>2021</v>
      </c>
      <c r="I141" t="s">
        <v>5237</v>
      </c>
      <c r="J141">
        <v>0</v>
      </c>
      <c r="K141" t="s">
        <v>5238</v>
      </c>
      <c r="L141" t="s">
        <v>5239</v>
      </c>
      <c r="M141" s="1008"/>
      <c r="N141" s="1007">
        <v>1586</v>
      </c>
      <c r="O141" t="s">
        <v>244</v>
      </c>
      <c r="P141" t="s">
        <v>21</v>
      </c>
      <c r="Q141"/>
      <c r="R141" t="s">
        <v>245</v>
      </c>
      <c r="S141" s="126"/>
      <c r="T141">
        <v>5</v>
      </c>
    </row>
    <row r="142" spans="1:20" ht="16.5" customHeight="1" x14ac:dyDescent="0.25">
      <c r="A142" s="120"/>
      <c r="C142" t="s">
        <v>239</v>
      </c>
      <c r="D142" t="s">
        <v>167</v>
      </c>
      <c r="E142" t="s">
        <v>79</v>
      </c>
      <c r="F142" t="s">
        <v>231</v>
      </c>
      <c r="G142" t="s">
        <v>240</v>
      </c>
      <c r="H142">
        <v>2020</v>
      </c>
      <c r="I142" t="s">
        <v>241</v>
      </c>
      <c r="J142" t="s">
        <v>242</v>
      </c>
      <c r="K142" t="s">
        <v>243</v>
      </c>
      <c r="L142" t="s">
        <v>242</v>
      </c>
      <c r="M142" s="980"/>
      <c r="N142" s="981">
        <v>2982</v>
      </c>
      <c r="O142" t="s">
        <v>244</v>
      </c>
      <c r="P142" t="s">
        <v>46</v>
      </c>
      <c r="Q142"/>
      <c r="R142" t="s">
        <v>245</v>
      </c>
      <c r="S142" s="126"/>
      <c r="T142">
        <v>7</v>
      </c>
    </row>
    <row r="143" spans="1:20" ht="16.5" customHeight="1" x14ac:dyDescent="0.25">
      <c r="A143" s="120"/>
      <c r="C143" s="1014" t="s">
        <v>7883</v>
      </c>
      <c r="D143" s="1013" t="s">
        <v>167</v>
      </c>
      <c r="E143" t="s">
        <v>74</v>
      </c>
      <c r="F143" t="s">
        <v>338</v>
      </c>
      <c r="G143" t="s">
        <v>7884</v>
      </c>
      <c r="H143">
        <v>2020</v>
      </c>
      <c r="I143" t="s">
        <v>1536</v>
      </c>
      <c r="J143" t="s">
        <v>7885</v>
      </c>
      <c r="K143" t="s">
        <v>7886</v>
      </c>
      <c r="L143" t="s">
        <v>7885</v>
      </c>
      <c r="M143" t="s">
        <v>7885</v>
      </c>
      <c r="N143">
        <v>1395</v>
      </c>
      <c r="O143" t="s">
        <v>261</v>
      </c>
      <c r="P143" t="s">
        <v>21</v>
      </c>
      <c r="Q143">
        <v>44091</v>
      </c>
      <c r="R143" t="s">
        <v>245</v>
      </c>
      <c r="S143" t="s">
        <v>6064</v>
      </c>
      <c r="T143">
        <v>5</v>
      </c>
    </row>
    <row r="144" spans="1:20" ht="16.5" customHeight="1" x14ac:dyDescent="0.25">
      <c r="A144" s="120"/>
      <c r="C144" t="s">
        <v>5848</v>
      </c>
      <c r="D144" t="s">
        <v>167</v>
      </c>
      <c r="E144" t="s">
        <v>78</v>
      </c>
      <c r="F144" t="s">
        <v>256</v>
      </c>
      <c r="G144" t="s">
        <v>5849</v>
      </c>
      <c r="H144">
        <v>2020</v>
      </c>
      <c r="I144" t="s">
        <v>5850</v>
      </c>
      <c r="J144" t="s">
        <v>5851</v>
      </c>
      <c r="K144" t="s">
        <v>5852</v>
      </c>
      <c r="L144" t="s">
        <v>5851</v>
      </c>
      <c r="M144" s="1013"/>
      <c r="N144" s="1014">
        <v>1968</v>
      </c>
      <c r="O144" t="s">
        <v>244</v>
      </c>
      <c r="P144" t="s">
        <v>46</v>
      </c>
      <c r="Q144"/>
      <c r="R144" t="s">
        <v>226</v>
      </c>
      <c r="S144" s="126"/>
      <c r="T144">
        <v>5</v>
      </c>
    </row>
    <row r="145" spans="1:20" ht="16.5" customHeight="1" x14ac:dyDescent="0.25">
      <c r="A145" s="120"/>
      <c r="C145" t="s">
        <v>2173</v>
      </c>
      <c r="D145" t="s">
        <v>167</v>
      </c>
      <c r="E145" t="s">
        <v>79</v>
      </c>
      <c r="F145" t="s">
        <v>2174</v>
      </c>
      <c r="G145" t="s">
        <v>2175</v>
      </c>
      <c r="H145">
        <v>2020</v>
      </c>
      <c r="I145" t="s">
        <v>2176</v>
      </c>
      <c r="J145">
        <v>0</v>
      </c>
      <c r="K145" t="s">
        <v>2177</v>
      </c>
      <c r="L145" t="s">
        <v>2178</v>
      </c>
      <c r="M145" s="1008"/>
      <c r="N145" s="1007">
        <v>2998</v>
      </c>
      <c r="O145" t="s">
        <v>244</v>
      </c>
      <c r="P145" t="s">
        <v>21</v>
      </c>
      <c r="Q145"/>
      <c r="R145" t="s">
        <v>245</v>
      </c>
      <c r="S145" s="126"/>
      <c r="T145">
        <v>7</v>
      </c>
    </row>
    <row r="146" spans="1:20" ht="16.5" customHeight="1" x14ac:dyDescent="0.25">
      <c r="A146" s="120"/>
      <c r="C146" t="s">
        <v>3153</v>
      </c>
      <c r="D146" t="s">
        <v>167</v>
      </c>
      <c r="E146" t="s">
        <v>78</v>
      </c>
      <c r="F146" t="s">
        <v>231</v>
      </c>
      <c r="G146" t="s">
        <v>3154</v>
      </c>
      <c r="H146">
        <v>2021</v>
      </c>
      <c r="I146" t="s">
        <v>1689</v>
      </c>
      <c r="J146">
        <v>0</v>
      </c>
      <c r="K146" t="s">
        <v>3155</v>
      </c>
      <c r="L146" t="s">
        <v>3156</v>
      </c>
      <c r="M146" s="980"/>
      <c r="N146" s="981">
        <v>3500</v>
      </c>
      <c r="O146" t="s">
        <v>3157</v>
      </c>
      <c r="P146" t="s">
        <v>21</v>
      </c>
      <c r="Q146"/>
      <c r="R146" t="s">
        <v>245</v>
      </c>
      <c r="S146" s="126"/>
      <c r="T146">
        <v>5</v>
      </c>
    </row>
    <row r="147" spans="1:20" ht="16.5" customHeight="1" x14ac:dyDescent="0.25">
      <c r="A147" s="120"/>
      <c r="C147" t="s">
        <v>2185</v>
      </c>
      <c r="D147" t="s">
        <v>167</v>
      </c>
      <c r="E147" t="s">
        <v>78</v>
      </c>
      <c r="F147" t="s">
        <v>1687</v>
      </c>
      <c r="G147" t="s">
        <v>2186</v>
      </c>
      <c r="H147">
        <v>2022</v>
      </c>
      <c r="I147" t="s">
        <v>1689</v>
      </c>
      <c r="J147">
        <v>0</v>
      </c>
      <c r="K147" t="s">
        <v>2187</v>
      </c>
      <c r="L147" t="s">
        <v>2188</v>
      </c>
      <c r="M147" s="958"/>
      <c r="N147" s="957">
        <v>1999</v>
      </c>
      <c r="O147" t="s">
        <v>244</v>
      </c>
      <c r="P147" t="s">
        <v>21</v>
      </c>
      <c r="Q147"/>
      <c r="R147" t="s">
        <v>245</v>
      </c>
      <c r="S147" s="126"/>
      <c r="T147">
        <v>5</v>
      </c>
    </row>
    <row r="148" spans="1:20" ht="16.5" customHeight="1" x14ac:dyDescent="0.25">
      <c r="A148" s="120"/>
      <c r="C148" t="s">
        <v>3583</v>
      </c>
      <c r="D148" t="s">
        <v>167</v>
      </c>
      <c r="E148" t="s">
        <v>78</v>
      </c>
      <c r="F148" t="s">
        <v>390</v>
      </c>
      <c r="G148" t="s">
        <v>3584</v>
      </c>
      <c r="H148">
        <v>2022</v>
      </c>
      <c r="I148" t="s">
        <v>3585</v>
      </c>
      <c r="J148">
        <v>0</v>
      </c>
      <c r="K148" t="s">
        <v>3586</v>
      </c>
      <c r="L148" t="s">
        <v>3587</v>
      </c>
      <c r="M148" s="938"/>
      <c r="N148" s="937">
        <v>2488</v>
      </c>
      <c r="O148" t="s">
        <v>244</v>
      </c>
      <c r="P148" t="s">
        <v>21</v>
      </c>
      <c r="Q148"/>
      <c r="R148" t="s">
        <v>3588</v>
      </c>
      <c r="S148" s="126"/>
      <c r="T148">
        <v>7</v>
      </c>
    </row>
    <row r="149" spans="1:20" ht="16.5" customHeight="1" x14ac:dyDescent="0.25">
      <c r="A149" s="120"/>
      <c r="C149" t="s">
        <v>1579</v>
      </c>
      <c r="D149" t="s">
        <v>167</v>
      </c>
      <c r="E149" t="s">
        <v>74</v>
      </c>
      <c r="F149" t="s">
        <v>374</v>
      </c>
      <c r="G149" t="s">
        <v>1580</v>
      </c>
      <c r="H149">
        <v>2010</v>
      </c>
      <c r="I149" t="s">
        <v>532</v>
      </c>
      <c r="J149" t="s">
        <v>1581</v>
      </c>
      <c r="K149" t="s">
        <v>1582</v>
      </c>
      <c r="L149" t="s">
        <v>1581</v>
      </c>
      <c r="M149" s="935"/>
      <c r="N149" s="936">
        <v>1000</v>
      </c>
      <c r="O149" t="s">
        <v>261</v>
      </c>
      <c r="P149" t="s">
        <v>21</v>
      </c>
      <c r="Q149"/>
      <c r="R149" t="s">
        <v>226</v>
      </c>
      <c r="S149" s="126"/>
      <c r="T149">
        <v>5</v>
      </c>
    </row>
    <row r="150" spans="1:20" ht="16.5" customHeight="1" x14ac:dyDescent="0.25">
      <c r="A150" s="120"/>
      <c r="C150" t="s">
        <v>6583</v>
      </c>
      <c r="D150" t="s">
        <v>167</v>
      </c>
      <c r="E150" t="s">
        <v>10</v>
      </c>
      <c r="F150" t="s">
        <v>220</v>
      </c>
      <c r="G150" t="s">
        <v>6602</v>
      </c>
      <c r="H150">
        <v>2011</v>
      </c>
      <c r="I150" t="s">
        <v>222</v>
      </c>
      <c r="J150" t="s">
        <v>6603</v>
      </c>
      <c r="K150" t="s">
        <v>6604</v>
      </c>
      <c r="L150" t="s">
        <v>6603</v>
      </c>
      <c r="M150" t="s">
        <v>6603</v>
      </c>
      <c r="N150">
        <v>135</v>
      </c>
      <c r="O150" t="s">
        <v>225</v>
      </c>
      <c r="P150" t="s">
        <v>21</v>
      </c>
      <c r="Q150" t="s">
        <v>6605</v>
      </c>
      <c r="R150" s="126" t="s">
        <v>226</v>
      </c>
      <c r="S150" s="126" t="s">
        <v>6076</v>
      </c>
      <c r="T150">
        <v>2</v>
      </c>
    </row>
    <row r="151" spans="1:20" ht="16.5" customHeight="1" x14ac:dyDescent="0.25">
      <c r="A151" s="120"/>
      <c r="C151" t="s">
        <v>230</v>
      </c>
      <c r="D151" t="s">
        <v>167</v>
      </c>
      <c r="E151" t="s">
        <v>78</v>
      </c>
      <c r="F151" t="s">
        <v>231</v>
      </c>
      <c r="G151" t="s">
        <v>232</v>
      </c>
      <c r="H151">
        <v>1982</v>
      </c>
      <c r="I151" t="s">
        <v>233</v>
      </c>
      <c r="J151" t="s">
        <v>234</v>
      </c>
      <c r="K151" t="s">
        <v>235</v>
      </c>
      <c r="L151" t="s">
        <v>234</v>
      </c>
      <c r="M151" s="1013"/>
      <c r="N151" s="1014">
        <v>4230</v>
      </c>
      <c r="O151" t="s">
        <v>236</v>
      </c>
      <c r="P151" t="s">
        <v>21</v>
      </c>
      <c r="Q151"/>
      <c r="R151" t="s">
        <v>237</v>
      </c>
      <c r="S151" s="126"/>
      <c r="T151">
        <v>10</v>
      </c>
    </row>
    <row r="152" spans="1:20" ht="16.5" customHeight="1" x14ac:dyDescent="0.25">
      <c r="A152" s="120"/>
      <c r="C152" t="s">
        <v>230</v>
      </c>
      <c r="D152" t="s">
        <v>167</v>
      </c>
      <c r="E152" t="s">
        <v>78</v>
      </c>
      <c r="F152" t="s">
        <v>231</v>
      </c>
      <c r="G152" t="s">
        <v>232</v>
      </c>
      <c r="H152">
        <v>1982</v>
      </c>
      <c r="I152" t="s">
        <v>233</v>
      </c>
      <c r="J152" t="s">
        <v>234</v>
      </c>
      <c r="K152" t="s">
        <v>235</v>
      </c>
      <c r="L152" t="s">
        <v>234</v>
      </c>
      <c r="M152" s="1008"/>
      <c r="N152" s="1007">
        <v>4230</v>
      </c>
      <c r="O152" t="s">
        <v>236</v>
      </c>
      <c r="P152" t="s">
        <v>21</v>
      </c>
      <c r="Q152"/>
      <c r="R152" t="s">
        <v>237</v>
      </c>
      <c r="S152" s="126"/>
      <c r="T152">
        <v>10</v>
      </c>
    </row>
    <row r="153" spans="1:20" ht="16.5" customHeight="1" x14ac:dyDescent="0.25">
      <c r="A153" s="120"/>
      <c r="C153" t="s">
        <v>1686</v>
      </c>
      <c r="D153" t="s">
        <v>167</v>
      </c>
      <c r="E153" t="s">
        <v>74</v>
      </c>
      <c r="F153" t="s">
        <v>1687</v>
      </c>
      <c r="G153" t="s">
        <v>1688</v>
      </c>
      <c r="H153">
        <v>2012</v>
      </c>
      <c r="I153" t="s">
        <v>1689</v>
      </c>
      <c r="J153">
        <v>0</v>
      </c>
      <c r="K153" t="s">
        <v>1690</v>
      </c>
      <c r="L153" t="s">
        <v>1691</v>
      </c>
      <c r="M153" s="980"/>
      <c r="N153" s="981">
        <v>1599</v>
      </c>
      <c r="O153" t="s">
        <v>261</v>
      </c>
      <c r="P153" t="s">
        <v>21</v>
      </c>
      <c r="Q153"/>
      <c r="R153" t="s">
        <v>1692</v>
      </c>
      <c r="S153" s="126"/>
      <c r="T153">
        <v>5</v>
      </c>
    </row>
    <row r="154" spans="1:20" ht="16.5" customHeight="1" x14ac:dyDescent="0.25">
      <c r="A154" s="120"/>
      <c r="C154" s="1014" t="s">
        <v>2495</v>
      </c>
      <c r="D154" s="1013" t="s">
        <v>167</v>
      </c>
      <c r="E154" t="s">
        <v>10</v>
      </c>
      <c r="F154" t="s">
        <v>1723</v>
      </c>
      <c r="G154" t="s">
        <v>8760</v>
      </c>
      <c r="H154">
        <v>2014</v>
      </c>
      <c r="I154" t="s">
        <v>222</v>
      </c>
      <c r="J154" t="s">
        <v>8761</v>
      </c>
      <c r="K154" t="s">
        <v>8762</v>
      </c>
      <c r="L154" t="s">
        <v>8761</v>
      </c>
      <c r="M154" t="s">
        <v>8761</v>
      </c>
      <c r="N154">
        <v>107</v>
      </c>
      <c r="O154" t="s">
        <v>225</v>
      </c>
      <c r="P154" t="s">
        <v>21</v>
      </c>
      <c r="Q154">
        <v>41768</v>
      </c>
      <c r="R154" t="s">
        <v>2021</v>
      </c>
      <c r="S154" t="s">
        <v>6064</v>
      </c>
      <c r="T154">
        <v>2</v>
      </c>
    </row>
    <row r="155" spans="1:20" ht="16.5" customHeight="1" x14ac:dyDescent="0.25">
      <c r="A155" s="120"/>
      <c r="C155" t="s">
        <v>269</v>
      </c>
      <c r="D155" t="s">
        <v>167</v>
      </c>
      <c r="E155" t="s">
        <v>74</v>
      </c>
      <c r="F155" t="s">
        <v>270</v>
      </c>
      <c r="G155" t="s">
        <v>271</v>
      </c>
      <c r="H155">
        <v>2011</v>
      </c>
      <c r="I155" t="s">
        <v>272</v>
      </c>
      <c r="J155">
        <v>0</v>
      </c>
      <c r="K155" t="s">
        <v>273</v>
      </c>
      <c r="L155" t="s">
        <v>274</v>
      </c>
      <c r="M155" s="1013"/>
      <c r="N155" s="1014">
        <v>1390</v>
      </c>
      <c r="O155" t="s">
        <v>261</v>
      </c>
      <c r="P155" t="s">
        <v>21</v>
      </c>
      <c r="Q155"/>
      <c r="R155" t="s">
        <v>226</v>
      </c>
      <c r="S155" s="126"/>
      <c r="T155">
        <v>5</v>
      </c>
    </row>
    <row r="156" spans="1:20" ht="16.5" customHeight="1" x14ac:dyDescent="0.25">
      <c r="A156" s="120"/>
      <c r="C156" s="1014" t="s">
        <v>8542</v>
      </c>
      <c r="D156" s="1013" t="s">
        <v>167</v>
      </c>
      <c r="E156" t="s">
        <v>74</v>
      </c>
      <c r="F156" t="s">
        <v>374</v>
      </c>
      <c r="G156" t="s">
        <v>2535</v>
      </c>
      <c r="H156">
        <v>2011</v>
      </c>
      <c r="I156" t="s">
        <v>6307</v>
      </c>
      <c r="J156" t="s">
        <v>414</v>
      </c>
      <c r="K156" t="s">
        <v>8569</v>
      </c>
      <c r="L156" t="s">
        <v>8570</v>
      </c>
      <c r="M156" t="s">
        <v>8570</v>
      </c>
      <c r="N156">
        <v>1600</v>
      </c>
      <c r="O156" t="s">
        <v>261</v>
      </c>
      <c r="P156" t="s">
        <v>21</v>
      </c>
      <c r="Q156">
        <v>40415</v>
      </c>
      <c r="R156" t="s">
        <v>226</v>
      </c>
      <c r="S156" t="s">
        <v>6064</v>
      </c>
      <c r="T156">
        <v>5</v>
      </c>
    </row>
    <row r="157" spans="1:20" ht="16.5" customHeight="1" x14ac:dyDescent="0.25">
      <c r="A157" s="120"/>
      <c r="C157" t="s">
        <v>5272</v>
      </c>
      <c r="D157" t="s">
        <v>167</v>
      </c>
      <c r="E157" t="s">
        <v>74</v>
      </c>
      <c r="F157" t="s">
        <v>374</v>
      </c>
      <c r="G157" t="s">
        <v>5273</v>
      </c>
      <c r="H157">
        <v>2011</v>
      </c>
      <c r="I157" t="s">
        <v>2914</v>
      </c>
      <c r="J157">
        <v>0</v>
      </c>
      <c r="K157" t="s">
        <v>5274</v>
      </c>
      <c r="L157" t="s">
        <v>5275</v>
      </c>
      <c r="M157" s="1013"/>
      <c r="N157" s="1014">
        <v>1500</v>
      </c>
      <c r="O157" t="s">
        <v>261</v>
      </c>
      <c r="P157" t="s">
        <v>21</v>
      </c>
      <c r="Q157"/>
      <c r="R157" t="s">
        <v>226</v>
      </c>
      <c r="S157" s="126"/>
      <c r="T157">
        <v>5</v>
      </c>
    </row>
    <row r="158" spans="1:20" ht="16.5" customHeight="1" x14ac:dyDescent="0.25">
      <c r="C158" s="1014" t="s">
        <v>6791</v>
      </c>
      <c r="D158" s="1013" t="s">
        <v>167</v>
      </c>
      <c r="E158" t="s">
        <v>74</v>
      </c>
      <c r="F158" t="s">
        <v>374</v>
      </c>
      <c r="G158" t="s">
        <v>2535</v>
      </c>
      <c r="H158">
        <v>2011</v>
      </c>
      <c r="I158" t="s">
        <v>6307</v>
      </c>
      <c r="J158" t="s">
        <v>414</v>
      </c>
      <c r="K158" t="s">
        <v>6792</v>
      </c>
      <c r="L158" t="s">
        <v>6793</v>
      </c>
      <c r="M158" t="s">
        <v>6793</v>
      </c>
      <c r="N158">
        <v>1598</v>
      </c>
      <c r="O158" t="s">
        <v>261</v>
      </c>
      <c r="P158" t="s">
        <v>21</v>
      </c>
      <c r="Q158">
        <v>40430</v>
      </c>
      <c r="R158" t="s">
        <v>226</v>
      </c>
      <c r="S158" t="s">
        <v>6064</v>
      </c>
      <c r="T158">
        <v>5</v>
      </c>
    </row>
    <row r="159" spans="1:20" ht="16.5" customHeight="1" x14ac:dyDescent="0.25">
      <c r="C159" s="1007" t="s">
        <v>6791</v>
      </c>
      <c r="D159" s="1008" t="s">
        <v>167</v>
      </c>
      <c r="E159" t="s">
        <v>74</v>
      </c>
      <c r="F159" t="s">
        <v>374</v>
      </c>
      <c r="G159" t="s">
        <v>2535</v>
      </c>
      <c r="H159">
        <v>2011</v>
      </c>
      <c r="I159" t="s">
        <v>6307</v>
      </c>
      <c r="J159" t="s">
        <v>414</v>
      </c>
      <c r="K159" t="s">
        <v>6792</v>
      </c>
      <c r="L159" t="s">
        <v>6793</v>
      </c>
      <c r="M159" t="s">
        <v>6793</v>
      </c>
      <c r="N159">
        <v>1598</v>
      </c>
      <c r="O159" t="s">
        <v>261</v>
      </c>
      <c r="P159" t="s">
        <v>21</v>
      </c>
      <c r="Q159">
        <v>40430</v>
      </c>
      <c r="R159" t="s">
        <v>226</v>
      </c>
      <c r="S159" t="s">
        <v>6064</v>
      </c>
      <c r="T159">
        <v>5</v>
      </c>
    </row>
    <row r="160" spans="1:20" ht="16.5" customHeight="1" x14ac:dyDescent="0.25">
      <c r="C160" t="s">
        <v>5446</v>
      </c>
      <c r="D160" t="s">
        <v>167</v>
      </c>
      <c r="E160" t="s">
        <v>74</v>
      </c>
      <c r="F160" t="s">
        <v>4085</v>
      </c>
      <c r="G160" t="s">
        <v>5465</v>
      </c>
      <c r="H160">
        <v>2011</v>
      </c>
      <c r="I160" t="s">
        <v>5466</v>
      </c>
      <c r="J160" t="s">
        <v>5467</v>
      </c>
      <c r="K160" t="s">
        <v>5468</v>
      </c>
      <c r="L160" t="s">
        <v>5467</v>
      </c>
      <c r="M160" s="1013"/>
      <c r="N160" s="1014">
        <v>1399</v>
      </c>
      <c r="O160" t="s">
        <v>343</v>
      </c>
      <c r="P160" t="s">
        <v>21</v>
      </c>
      <c r="Q160"/>
      <c r="R160" t="s">
        <v>226</v>
      </c>
      <c r="S160" s="126"/>
      <c r="T160">
        <v>5</v>
      </c>
    </row>
    <row r="161" spans="3:20" ht="16.5" customHeight="1" x14ac:dyDescent="0.25">
      <c r="C161" t="s">
        <v>4084</v>
      </c>
      <c r="D161" t="s">
        <v>167</v>
      </c>
      <c r="E161" t="s">
        <v>74</v>
      </c>
      <c r="F161" t="s">
        <v>4085</v>
      </c>
      <c r="G161" t="s">
        <v>4086</v>
      </c>
      <c r="H161">
        <v>2012</v>
      </c>
      <c r="I161" t="s">
        <v>4087</v>
      </c>
      <c r="J161" t="s">
        <v>4088</v>
      </c>
      <c r="K161" t="s">
        <v>4089</v>
      </c>
      <c r="L161" t="s">
        <v>4088</v>
      </c>
      <c r="M161" s="1008"/>
      <c r="N161" s="1007">
        <v>999</v>
      </c>
      <c r="O161" t="s">
        <v>343</v>
      </c>
      <c r="P161" t="s">
        <v>21</v>
      </c>
      <c r="Q161"/>
      <c r="R161" t="s">
        <v>245</v>
      </c>
      <c r="S161" s="126"/>
      <c r="T161">
        <v>5</v>
      </c>
    </row>
    <row r="162" spans="3:20" ht="16.5" customHeight="1" x14ac:dyDescent="0.25">
      <c r="C162" t="s">
        <v>2042</v>
      </c>
      <c r="D162" t="s">
        <v>167</v>
      </c>
      <c r="E162" t="s">
        <v>74</v>
      </c>
      <c r="F162" t="s">
        <v>270</v>
      </c>
      <c r="G162" t="s">
        <v>301</v>
      </c>
      <c r="H162">
        <v>2022</v>
      </c>
      <c r="I162" t="s">
        <v>2057</v>
      </c>
      <c r="J162" t="s">
        <v>2058</v>
      </c>
      <c r="K162" t="s">
        <v>2059</v>
      </c>
      <c r="L162" t="s">
        <v>2058</v>
      </c>
      <c r="M162" s="980"/>
      <c r="N162" s="981">
        <v>1598</v>
      </c>
      <c r="O162" t="s">
        <v>261</v>
      </c>
      <c r="P162" t="s">
        <v>21</v>
      </c>
      <c r="Q162"/>
      <c r="R162" t="s">
        <v>320</v>
      </c>
      <c r="S162" s="126"/>
      <c r="T162">
        <v>5</v>
      </c>
    </row>
    <row r="163" spans="3:20" ht="16.5" customHeight="1" x14ac:dyDescent="0.25">
      <c r="C163" t="s">
        <v>5837</v>
      </c>
      <c r="D163" t="s">
        <v>167</v>
      </c>
      <c r="E163" t="s">
        <v>78</v>
      </c>
      <c r="F163" t="s">
        <v>270</v>
      </c>
      <c r="G163" t="s">
        <v>5838</v>
      </c>
      <c r="H163">
        <v>2022</v>
      </c>
      <c r="I163" t="s">
        <v>241</v>
      </c>
      <c r="J163">
        <v>0</v>
      </c>
      <c r="K163" t="s">
        <v>5839</v>
      </c>
      <c r="L163" t="s">
        <v>5840</v>
      </c>
      <c r="M163" s="958"/>
      <c r="N163" s="957">
        <v>2488</v>
      </c>
      <c r="O163" t="s">
        <v>2329</v>
      </c>
      <c r="P163" t="s">
        <v>46</v>
      </c>
      <c r="Q163"/>
      <c r="R163" t="s">
        <v>245</v>
      </c>
      <c r="S163" s="126"/>
      <c r="T163">
        <v>5</v>
      </c>
    </row>
    <row r="164" spans="3:20" ht="16.5" customHeight="1" x14ac:dyDescent="0.25">
      <c r="C164" s="1014" t="s">
        <v>8509</v>
      </c>
      <c r="D164" s="1013" t="s">
        <v>167</v>
      </c>
      <c r="E164" t="s">
        <v>78</v>
      </c>
      <c r="F164" t="s">
        <v>1687</v>
      </c>
      <c r="G164" t="s">
        <v>2186</v>
      </c>
      <c r="H164">
        <v>2022</v>
      </c>
      <c r="I164" t="s">
        <v>334</v>
      </c>
      <c r="J164" t="s">
        <v>414</v>
      </c>
      <c r="K164" t="s">
        <v>8510</v>
      </c>
      <c r="L164" t="s">
        <v>8511</v>
      </c>
      <c r="M164" t="s">
        <v>8511</v>
      </c>
      <c r="N164">
        <v>1999</v>
      </c>
      <c r="O164" t="s">
        <v>244</v>
      </c>
      <c r="P164" t="s">
        <v>21</v>
      </c>
      <c r="Q164">
        <v>44585</v>
      </c>
      <c r="R164" t="s">
        <v>320</v>
      </c>
      <c r="S164" t="s">
        <v>6064</v>
      </c>
      <c r="T164">
        <v>5</v>
      </c>
    </row>
    <row r="165" spans="3:20" ht="16.5" customHeight="1" x14ac:dyDescent="0.25">
      <c r="C165" s="1007" t="s">
        <v>5952</v>
      </c>
      <c r="D165" s="1008" t="s">
        <v>167</v>
      </c>
      <c r="E165" t="s">
        <v>74</v>
      </c>
      <c r="F165" t="s">
        <v>270</v>
      </c>
      <c r="G165" t="s">
        <v>2192</v>
      </c>
      <c r="H165">
        <v>1990</v>
      </c>
      <c r="I165" t="s">
        <v>6706</v>
      </c>
      <c r="J165" t="s">
        <v>6707</v>
      </c>
      <c r="K165" t="s">
        <v>6708</v>
      </c>
      <c r="L165">
        <v>401703</v>
      </c>
      <c r="M165" t="s">
        <v>6707</v>
      </c>
      <c r="N165">
        <v>1600</v>
      </c>
      <c r="O165" t="s">
        <v>261</v>
      </c>
      <c r="P165" t="s">
        <v>21</v>
      </c>
      <c r="Q165" t="s">
        <v>6709</v>
      </c>
      <c r="R165" t="s">
        <v>293</v>
      </c>
      <c r="S165" t="s">
        <v>6064</v>
      </c>
      <c r="T165">
        <v>4</v>
      </c>
    </row>
    <row r="166" spans="3:20" ht="16.5" customHeight="1" x14ac:dyDescent="0.25">
      <c r="C166" t="s">
        <v>2735</v>
      </c>
      <c r="D166" t="s">
        <v>167</v>
      </c>
      <c r="E166" t="s">
        <v>74</v>
      </c>
      <c r="F166" t="s">
        <v>2736</v>
      </c>
      <c r="G166" t="s">
        <v>2737</v>
      </c>
      <c r="H166">
        <v>1977</v>
      </c>
      <c r="I166" t="s">
        <v>2738</v>
      </c>
      <c r="J166" t="s">
        <v>2739</v>
      </c>
      <c r="K166" t="s">
        <v>2740</v>
      </c>
      <c r="L166">
        <v>0</v>
      </c>
      <c r="M166" s="1013"/>
      <c r="N166" s="1014">
        <v>2500</v>
      </c>
      <c r="O166" t="s">
        <v>261</v>
      </c>
      <c r="P166" t="s">
        <v>21</v>
      </c>
      <c r="Q166"/>
      <c r="R166" t="s">
        <v>245</v>
      </c>
      <c r="S166" s="126"/>
      <c r="T166">
        <v>4</v>
      </c>
    </row>
    <row r="167" spans="3:20" ht="16.5" customHeight="1" x14ac:dyDescent="0.25">
      <c r="C167" t="s">
        <v>3742</v>
      </c>
      <c r="D167" t="s">
        <v>167</v>
      </c>
      <c r="E167" t="s">
        <v>74</v>
      </c>
      <c r="F167" t="s">
        <v>338</v>
      </c>
      <c r="G167" t="s">
        <v>3743</v>
      </c>
      <c r="H167">
        <v>2022</v>
      </c>
      <c r="I167" t="s">
        <v>3744</v>
      </c>
      <c r="J167" t="s">
        <v>3745</v>
      </c>
      <c r="K167" t="s">
        <v>3746</v>
      </c>
      <c r="L167" t="s">
        <v>3745</v>
      </c>
      <c r="M167" s="1008"/>
      <c r="N167" s="1007">
        <v>1598</v>
      </c>
      <c r="O167" t="s">
        <v>343</v>
      </c>
      <c r="P167" t="s">
        <v>21</v>
      </c>
      <c r="Q167"/>
      <c r="R167" t="s">
        <v>226</v>
      </c>
      <c r="S167" s="126"/>
      <c r="T167">
        <v>5</v>
      </c>
    </row>
    <row r="168" spans="3:20" ht="16.5" customHeight="1" x14ac:dyDescent="0.25">
      <c r="C168" t="s">
        <v>2097</v>
      </c>
      <c r="D168" t="s">
        <v>286</v>
      </c>
      <c r="E168" t="s">
        <v>2107</v>
      </c>
      <c r="F168" t="s">
        <v>374</v>
      </c>
      <c r="G168" t="s">
        <v>2108</v>
      </c>
      <c r="H168">
        <v>1988</v>
      </c>
      <c r="I168" t="s">
        <v>2109</v>
      </c>
      <c r="J168" t="s">
        <v>2110</v>
      </c>
      <c r="K168" t="s">
        <v>2111</v>
      </c>
      <c r="L168" t="s">
        <v>2110</v>
      </c>
      <c r="M168" s="980"/>
      <c r="N168" s="981">
        <v>6000</v>
      </c>
      <c r="O168" t="s">
        <v>2112</v>
      </c>
      <c r="P168" t="s">
        <v>46</v>
      </c>
      <c r="Q168"/>
      <c r="R168" t="s">
        <v>245</v>
      </c>
      <c r="S168" s="126"/>
      <c r="T168">
        <v>0</v>
      </c>
    </row>
    <row r="169" spans="3:20" ht="16.5" customHeight="1" x14ac:dyDescent="0.25">
      <c r="C169" t="s">
        <v>4501</v>
      </c>
      <c r="D169" t="s">
        <v>167</v>
      </c>
      <c r="E169" t="s">
        <v>78</v>
      </c>
      <c r="F169" t="s">
        <v>231</v>
      </c>
      <c r="G169" t="s">
        <v>4502</v>
      </c>
      <c r="H169">
        <v>2022</v>
      </c>
      <c r="I169" t="s">
        <v>241</v>
      </c>
      <c r="J169" t="s">
        <v>4503</v>
      </c>
      <c r="K169" t="s">
        <v>4504</v>
      </c>
      <c r="L169" t="s">
        <v>4503</v>
      </c>
      <c r="M169" s="958"/>
      <c r="N169" s="957">
        <v>2393</v>
      </c>
      <c r="O169" t="s">
        <v>2329</v>
      </c>
      <c r="P169" t="s">
        <v>46</v>
      </c>
      <c r="Q169"/>
      <c r="R169" t="s">
        <v>245</v>
      </c>
      <c r="S169" s="126"/>
      <c r="T169">
        <v>5</v>
      </c>
    </row>
    <row r="170" spans="3:20" ht="16.5" customHeight="1" x14ac:dyDescent="0.25">
      <c r="C170" s="1014" t="s">
        <v>8221</v>
      </c>
      <c r="D170" s="1013" t="s">
        <v>167</v>
      </c>
      <c r="E170" t="s">
        <v>78</v>
      </c>
      <c r="F170" t="s">
        <v>1687</v>
      </c>
      <c r="G170" t="s">
        <v>8222</v>
      </c>
      <c r="H170">
        <v>2023</v>
      </c>
      <c r="I170" t="s">
        <v>2738</v>
      </c>
      <c r="J170" t="s">
        <v>414</v>
      </c>
      <c r="K170" t="s">
        <v>8223</v>
      </c>
      <c r="L170" t="s">
        <v>8224</v>
      </c>
      <c r="M170" t="s">
        <v>8224</v>
      </c>
      <c r="N170">
        <v>1591</v>
      </c>
      <c r="O170" t="s">
        <v>244</v>
      </c>
      <c r="P170" t="s">
        <v>21</v>
      </c>
      <c r="Q170">
        <v>44741</v>
      </c>
      <c r="R170" t="s">
        <v>320</v>
      </c>
      <c r="S170" t="s">
        <v>6064</v>
      </c>
      <c r="T170">
        <v>5</v>
      </c>
    </row>
    <row r="171" spans="3:20" ht="16.5" customHeight="1" x14ac:dyDescent="0.25">
      <c r="C171" t="s">
        <v>470</v>
      </c>
      <c r="D171" t="s">
        <v>167</v>
      </c>
      <c r="E171" t="s">
        <v>10</v>
      </c>
      <c r="F171" t="s">
        <v>220</v>
      </c>
      <c r="G171" t="s">
        <v>471</v>
      </c>
      <c r="H171">
        <v>2018</v>
      </c>
      <c r="I171" t="s">
        <v>222</v>
      </c>
      <c r="J171" t="s">
        <v>472</v>
      </c>
      <c r="K171" t="s">
        <v>473</v>
      </c>
      <c r="L171" t="s">
        <v>472</v>
      </c>
      <c r="M171" s="1013"/>
      <c r="N171" s="1014">
        <v>199</v>
      </c>
      <c r="O171" t="s">
        <v>225</v>
      </c>
      <c r="P171" t="s">
        <v>21</v>
      </c>
      <c r="Q171"/>
      <c r="R171" t="s">
        <v>320</v>
      </c>
      <c r="S171" s="126"/>
      <c r="T171">
        <v>2</v>
      </c>
    </row>
    <row r="172" spans="3:20" ht="16.5" customHeight="1" x14ac:dyDescent="0.25">
      <c r="C172" t="s">
        <v>5398</v>
      </c>
      <c r="D172" t="s">
        <v>167</v>
      </c>
      <c r="E172" t="s">
        <v>79</v>
      </c>
      <c r="F172" t="s">
        <v>231</v>
      </c>
      <c r="G172" t="s">
        <v>5425</v>
      </c>
      <c r="H172">
        <v>2022</v>
      </c>
      <c r="I172" t="s">
        <v>5426</v>
      </c>
      <c r="J172" t="s">
        <v>5427</v>
      </c>
      <c r="K172" t="s">
        <v>5428</v>
      </c>
      <c r="L172" t="s">
        <v>5427</v>
      </c>
      <c r="M172" s="1008"/>
      <c r="N172" s="1007">
        <v>3956</v>
      </c>
      <c r="O172" t="s">
        <v>244</v>
      </c>
      <c r="P172" t="s">
        <v>21</v>
      </c>
      <c r="Q172"/>
      <c r="R172" t="s">
        <v>245</v>
      </c>
      <c r="S172" s="126"/>
      <c r="T172">
        <v>7</v>
      </c>
    </row>
    <row r="173" spans="3:20" ht="16.5" customHeight="1" x14ac:dyDescent="0.25">
      <c r="C173" t="s">
        <v>4661</v>
      </c>
      <c r="D173" t="s">
        <v>167</v>
      </c>
      <c r="E173" t="s">
        <v>10</v>
      </c>
      <c r="F173" t="s">
        <v>315</v>
      </c>
      <c r="G173" t="s">
        <v>4663</v>
      </c>
      <c r="H173">
        <v>2013</v>
      </c>
      <c r="I173" t="s">
        <v>495</v>
      </c>
      <c r="J173">
        <v>0</v>
      </c>
      <c r="K173" t="s">
        <v>4664</v>
      </c>
      <c r="L173" t="s">
        <v>4665</v>
      </c>
      <c r="M173" s="980"/>
      <c r="N173" s="981">
        <v>660</v>
      </c>
      <c r="O173" t="s">
        <v>225</v>
      </c>
      <c r="P173" t="s">
        <v>21</v>
      </c>
      <c r="Q173"/>
      <c r="R173" t="s">
        <v>2021</v>
      </c>
      <c r="S173" s="126"/>
      <c r="T173">
        <v>2</v>
      </c>
    </row>
    <row r="174" spans="3:20" ht="16.5" customHeight="1" x14ac:dyDescent="0.25">
      <c r="C174" t="s">
        <v>557</v>
      </c>
      <c r="D174" t="s">
        <v>167</v>
      </c>
      <c r="E174" t="s">
        <v>10</v>
      </c>
      <c r="F174" t="s">
        <v>315</v>
      </c>
      <c r="G174" t="s">
        <v>3622</v>
      </c>
      <c r="H174">
        <v>2021</v>
      </c>
      <c r="I174" t="s">
        <v>328</v>
      </c>
      <c r="J174">
        <v>0</v>
      </c>
      <c r="K174" t="s">
        <v>3623</v>
      </c>
      <c r="L174" t="s">
        <v>3624</v>
      </c>
      <c r="M174" s="958"/>
      <c r="N174" s="957">
        <v>149</v>
      </c>
      <c r="O174" t="s">
        <v>225</v>
      </c>
      <c r="P174" t="s">
        <v>21</v>
      </c>
      <c r="Q174"/>
      <c r="R174" t="s">
        <v>486</v>
      </c>
      <c r="S174" s="126"/>
      <c r="T174">
        <v>2</v>
      </c>
    </row>
    <row r="175" spans="3:20" ht="16.5" customHeight="1" x14ac:dyDescent="0.25">
      <c r="C175" t="s">
        <v>1942</v>
      </c>
      <c r="D175" t="s">
        <v>167</v>
      </c>
      <c r="E175" t="s">
        <v>10</v>
      </c>
      <c r="F175" t="s">
        <v>220</v>
      </c>
      <c r="G175" t="s">
        <v>385</v>
      </c>
      <c r="H175">
        <v>2014</v>
      </c>
      <c r="I175" t="s">
        <v>222</v>
      </c>
      <c r="J175" t="s">
        <v>1944</v>
      </c>
      <c r="K175" t="s">
        <v>1945</v>
      </c>
      <c r="L175" t="s">
        <v>1944</v>
      </c>
      <c r="M175" s="938"/>
      <c r="N175" s="937">
        <v>99</v>
      </c>
      <c r="O175" t="s">
        <v>225</v>
      </c>
      <c r="P175" t="s">
        <v>21</v>
      </c>
      <c r="Q175"/>
      <c r="R175" t="s">
        <v>1946</v>
      </c>
      <c r="S175" s="126"/>
      <c r="T175">
        <v>2</v>
      </c>
    </row>
    <row r="176" spans="3:20" ht="16.5" customHeight="1" x14ac:dyDescent="0.25">
      <c r="C176" t="s">
        <v>2376</v>
      </c>
      <c r="D176" t="s">
        <v>167</v>
      </c>
      <c r="E176" t="s">
        <v>74</v>
      </c>
      <c r="F176" t="s">
        <v>270</v>
      </c>
      <c r="G176" t="s">
        <v>2377</v>
      </c>
      <c r="H176">
        <v>1994</v>
      </c>
      <c r="I176" t="s">
        <v>2378</v>
      </c>
      <c r="J176" t="s">
        <v>2379</v>
      </c>
      <c r="K176" t="s">
        <v>2380</v>
      </c>
      <c r="L176" t="s">
        <v>2381</v>
      </c>
      <c r="M176" s="913"/>
      <c r="N176" s="914">
        <v>1300</v>
      </c>
      <c r="O176" t="s">
        <v>261</v>
      </c>
      <c r="P176" t="s">
        <v>21</v>
      </c>
      <c r="Q176"/>
      <c r="R176" t="s">
        <v>245</v>
      </c>
      <c r="S176" s="126"/>
      <c r="T176">
        <v>4</v>
      </c>
    </row>
    <row r="177" spans="3:20" ht="16.5" customHeight="1" x14ac:dyDescent="0.25">
      <c r="C177" t="s">
        <v>3968</v>
      </c>
      <c r="D177" t="s">
        <v>167</v>
      </c>
      <c r="E177" t="s">
        <v>78</v>
      </c>
      <c r="F177" t="s">
        <v>374</v>
      </c>
      <c r="G177" t="s">
        <v>4119</v>
      </c>
      <c r="H177">
        <v>1992</v>
      </c>
      <c r="I177" t="s">
        <v>4120</v>
      </c>
      <c r="J177" t="s">
        <v>4121</v>
      </c>
      <c r="K177">
        <v>167915</v>
      </c>
      <c r="L177" t="s">
        <v>4121</v>
      </c>
      <c r="M177" s="913"/>
      <c r="N177" s="914">
        <v>2300</v>
      </c>
      <c r="O177" t="s">
        <v>3157</v>
      </c>
      <c r="P177" t="s">
        <v>292</v>
      </c>
      <c r="Q177"/>
      <c r="R177" t="s">
        <v>245</v>
      </c>
      <c r="S177" s="126"/>
      <c r="T177">
        <v>2</v>
      </c>
    </row>
    <row r="178" spans="3:20" ht="16.5" customHeight="1" x14ac:dyDescent="0.25">
      <c r="C178" t="s">
        <v>6265</v>
      </c>
      <c r="D178" t="s">
        <v>167</v>
      </c>
      <c r="E178" t="s">
        <v>10</v>
      </c>
      <c r="F178" t="s">
        <v>315</v>
      </c>
      <c r="G178" t="s">
        <v>6129</v>
      </c>
      <c r="H178">
        <v>2020</v>
      </c>
      <c r="I178" t="s">
        <v>6266</v>
      </c>
      <c r="J178" t="s">
        <v>414</v>
      </c>
      <c r="K178" t="s">
        <v>6267</v>
      </c>
      <c r="L178" t="s">
        <v>6268</v>
      </c>
      <c r="M178" t="s">
        <v>6268</v>
      </c>
      <c r="N178">
        <v>292</v>
      </c>
      <c r="O178" t="s">
        <v>225</v>
      </c>
      <c r="P178" t="s">
        <v>21</v>
      </c>
      <c r="Q178" t="s">
        <v>6269</v>
      </c>
      <c r="R178" s="126" t="s">
        <v>320</v>
      </c>
      <c r="S178" s="126" t="s">
        <v>6064</v>
      </c>
      <c r="T178">
        <v>2</v>
      </c>
    </row>
    <row r="179" spans="3:20" ht="16.5" customHeight="1" x14ac:dyDescent="0.25">
      <c r="C179" s="1014" t="s">
        <v>8556</v>
      </c>
      <c r="D179" s="1013" t="s">
        <v>167</v>
      </c>
      <c r="E179" t="s">
        <v>79</v>
      </c>
      <c r="F179" t="s">
        <v>231</v>
      </c>
      <c r="G179" t="s">
        <v>5425</v>
      </c>
      <c r="H179">
        <v>2013</v>
      </c>
      <c r="I179" t="s">
        <v>8557</v>
      </c>
      <c r="J179" t="s">
        <v>414</v>
      </c>
      <c r="K179" t="s">
        <v>8558</v>
      </c>
      <c r="L179" t="s">
        <v>8559</v>
      </c>
      <c r="M179" t="s">
        <v>8559</v>
      </c>
      <c r="N179">
        <v>2694</v>
      </c>
      <c r="O179" t="s">
        <v>244</v>
      </c>
      <c r="P179" t="s">
        <v>21</v>
      </c>
      <c r="Q179">
        <v>41163</v>
      </c>
      <c r="R179" t="s">
        <v>226</v>
      </c>
      <c r="S179" t="s">
        <v>6064</v>
      </c>
      <c r="T179">
        <v>7</v>
      </c>
    </row>
    <row r="180" spans="3:20" ht="16.5" customHeight="1" x14ac:dyDescent="0.25">
      <c r="C180" t="s">
        <v>4594</v>
      </c>
      <c r="D180" t="s">
        <v>167</v>
      </c>
      <c r="E180" t="s">
        <v>10</v>
      </c>
      <c r="F180" t="s">
        <v>1845</v>
      </c>
      <c r="G180" t="s">
        <v>4601</v>
      </c>
      <c r="H180">
        <v>2021</v>
      </c>
      <c r="I180" t="s">
        <v>334</v>
      </c>
      <c r="J180">
        <v>0</v>
      </c>
      <c r="K180" t="s">
        <v>4602</v>
      </c>
      <c r="L180" t="s">
        <v>4603</v>
      </c>
      <c r="M180" s="1013"/>
      <c r="N180" s="1014">
        <v>109</v>
      </c>
      <c r="O180" t="s">
        <v>225</v>
      </c>
      <c r="P180" t="s">
        <v>21</v>
      </c>
      <c r="Q180"/>
      <c r="R180" t="s">
        <v>320</v>
      </c>
      <c r="S180" s="126"/>
      <c r="T180">
        <v>2</v>
      </c>
    </row>
    <row r="181" spans="3:20" ht="16.5" customHeight="1" x14ac:dyDescent="0.25">
      <c r="C181" t="s">
        <v>5092</v>
      </c>
      <c r="D181" t="s">
        <v>167</v>
      </c>
      <c r="E181" t="s">
        <v>10</v>
      </c>
      <c r="F181" t="s">
        <v>220</v>
      </c>
      <c r="G181" t="s">
        <v>4750</v>
      </c>
      <c r="H181">
        <v>2021</v>
      </c>
      <c r="I181" t="s">
        <v>5093</v>
      </c>
      <c r="J181" t="s">
        <v>5094</v>
      </c>
      <c r="K181" t="s">
        <v>5095</v>
      </c>
      <c r="L181" t="s">
        <v>5094</v>
      </c>
      <c r="M181" s="1008"/>
      <c r="N181" s="1007">
        <v>99</v>
      </c>
      <c r="O181" t="s">
        <v>225</v>
      </c>
      <c r="P181" t="s">
        <v>21</v>
      </c>
      <c r="Q181"/>
      <c r="R181" t="s">
        <v>320</v>
      </c>
      <c r="S181" s="126"/>
      <c r="T181">
        <v>2</v>
      </c>
    </row>
    <row r="182" spans="3:20" ht="16.5" customHeight="1" x14ac:dyDescent="0.25">
      <c r="C182" s="1014" t="s">
        <v>8046</v>
      </c>
      <c r="D182" s="1013" t="s">
        <v>167</v>
      </c>
      <c r="E182" t="s">
        <v>79</v>
      </c>
      <c r="F182" t="s">
        <v>4085</v>
      </c>
      <c r="G182" t="s">
        <v>8197</v>
      </c>
      <c r="H182">
        <v>2013</v>
      </c>
      <c r="I182" t="s">
        <v>7667</v>
      </c>
      <c r="J182" t="s">
        <v>8198</v>
      </c>
      <c r="K182" t="s">
        <v>8199</v>
      </c>
      <c r="L182" t="s">
        <v>8198</v>
      </c>
      <c r="M182" t="s">
        <v>8198</v>
      </c>
      <c r="N182">
        <v>1995</v>
      </c>
      <c r="O182" t="s">
        <v>236</v>
      </c>
      <c r="P182" t="s">
        <v>46</v>
      </c>
      <c r="Q182">
        <v>41415</v>
      </c>
      <c r="R182" t="s">
        <v>226</v>
      </c>
      <c r="S182" t="s">
        <v>6064</v>
      </c>
      <c r="T182">
        <v>5</v>
      </c>
    </row>
    <row r="183" spans="3:20" ht="16.5" customHeight="1" x14ac:dyDescent="0.25">
      <c r="C183" s="1007" t="s">
        <v>8057</v>
      </c>
      <c r="D183" s="1008" t="s">
        <v>167</v>
      </c>
      <c r="E183" t="s">
        <v>10</v>
      </c>
      <c r="F183" t="s">
        <v>315</v>
      </c>
      <c r="G183" t="s">
        <v>8058</v>
      </c>
      <c r="H183">
        <v>2021</v>
      </c>
      <c r="I183" t="s">
        <v>272</v>
      </c>
      <c r="J183" t="s">
        <v>414</v>
      </c>
      <c r="K183" t="s">
        <v>8059</v>
      </c>
      <c r="L183" t="s">
        <v>8060</v>
      </c>
      <c r="M183" t="s">
        <v>8060</v>
      </c>
      <c r="N183">
        <v>249</v>
      </c>
      <c r="O183" t="s">
        <v>225</v>
      </c>
      <c r="P183" t="s">
        <v>21</v>
      </c>
      <c r="Q183">
        <v>44072</v>
      </c>
      <c r="R183" t="s">
        <v>320</v>
      </c>
      <c r="S183" t="s">
        <v>6064</v>
      </c>
      <c r="T183">
        <v>2</v>
      </c>
    </row>
    <row r="184" spans="3:20" ht="16.5" customHeight="1" x14ac:dyDescent="0.25">
      <c r="C184" t="s">
        <v>3073</v>
      </c>
      <c r="D184" t="s">
        <v>167</v>
      </c>
      <c r="E184" t="s">
        <v>10</v>
      </c>
      <c r="F184" t="s">
        <v>220</v>
      </c>
      <c r="G184" t="s">
        <v>3074</v>
      </c>
      <c r="H184">
        <v>2012</v>
      </c>
      <c r="I184" t="s">
        <v>3075</v>
      </c>
      <c r="J184" t="s">
        <v>3076</v>
      </c>
      <c r="K184" t="s">
        <v>3077</v>
      </c>
      <c r="L184" t="s">
        <v>3076</v>
      </c>
      <c r="M184" s="1013"/>
      <c r="N184" s="1014">
        <v>99</v>
      </c>
      <c r="O184" t="s">
        <v>388</v>
      </c>
      <c r="P184" t="s">
        <v>21</v>
      </c>
      <c r="Q184"/>
      <c r="R184" t="s">
        <v>226</v>
      </c>
      <c r="S184" s="126"/>
      <c r="T184">
        <v>2</v>
      </c>
    </row>
    <row r="185" spans="3:20" ht="16.5" customHeight="1" x14ac:dyDescent="0.25">
      <c r="C185" t="s">
        <v>6380</v>
      </c>
      <c r="D185" t="s">
        <v>167</v>
      </c>
      <c r="E185" t="s">
        <v>74</v>
      </c>
      <c r="F185" t="s">
        <v>2639</v>
      </c>
      <c r="G185" t="s">
        <v>2640</v>
      </c>
      <c r="H185">
        <v>2012</v>
      </c>
      <c r="I185" t="s">
        <v>6381</v>
      </c>
      <c r="J185" t="s">
        <v>6382</v>
      </c>
      <c r="K185" t="s">
        <v>6383</v>
      </c>
      <c r="L185" t="s">
        <v>6383</v>
      </c>
      <c r="M185" t="s">
        <v>6382</v>
      </c>
      <c r="N185">
        <v>1597</v>
      </c>
      <c r="O185" t="s">
        <v>261</v>
      </c>
      <c r="P185" t="s">
        <v>21</v>
      </c>
      <c r="Q185" t="s">
        <v>6384</v>
      </c>
      <c r="R185" s="126" t="s">
        <v>226</v>
      </c>
      <c r="S185" s="126" t="s">
        <v>6064</v>
      </c>
      <c r="T185">
        <v>5</v>
      </c>
    </row>
    <row r="186" spans="3:20" ht="16.5" customHeight="1" x14ac:dyDescent="0.25">
      <c r="C186" s="1014" t="s">
        <v>8610</v>
      </c>
      <c r="D186" s="1013" t="s">
        <v>167</v>
      </c>
      <c r="E186" t="s">
        <v>74</v>
      </c>
      <c r="F186" t="s">
        <v>374</v>
      </c>
      <c r="G186" t="s">
        <v>2535</v>
      </c>
      <c r="H186">
        <v>2013</v>
      </c>
      <c r="I186" t="s">
        <v>8611</v>
      </c>
      <c r="J186" t="s">
        <v>8612</v>
      </c>
      <c r="K186" t="s">
        <v>8613</v>
      </c>
      <c r="L186" t="s">
        <v>8612</v>
      </c>
      <c r="M186" t="s">
        <v>8612</v>
      </c>
      <c r="N186">
        <v>1598</v>
      </c>
      <c r="O186" t="s">
        <v>343</v>
      </c>
      <c r="P186" t="s">
        <v>21</v>
      </c>
      <c r="Q186">
        <v>41041</v>
      </c>
      <c r="R186" t="s">
        <v>320</v>
      </c>
      <c r="S186" t="s">
        <v>6064</v>
      </c>
      <c r="T186">
        <v>5</v>
      </c>
    </row>
    <row r="187" spans="3:20" ht="16.5" customHeight="1" x14ac:dyDescent="0.25">
      <c r="C187" t="s">
        <v>1543</v>
      </c>
      <c r="D187" t="s">
        <v>167</v>
      </c>
      <c r="E187" t="s">
        <v>74</v>
      </c>
      <c r="F187" t="s">
        <v>1558</v>
      </c>
      <c r="G187" t="s">
        <v>1559</v>
      </c>
      <c r="H187">
        <v>1995</v>
      </c>
      <c r="I187" t="s">
        <v>334</v>
      </c>
      <c r="J187" t="s">
        <v>1560</v>
      </c>
      <c r="K187" t="s">
        <v>1561</v>
      </c>
      <c r="L187" t="s">
        <v>1560</v>
      </c>
      <c r="M187" s="1013"/>
      <c r="N187" s="1014">
        <v>1498</v>
      </c>
      <c r="O187" t="s">
        <v>261</v>
      </c>
      <c r="P187" t="s">
        <v>21</v>
      </c>
      <c r="Q187"/>
      <c r="R187" t="s">
        <v>245</v>
      </c>
      <c r="S187" s="126"/>
      <c r="T187">
        <v>4</v>
      </c>
    </row>
    <row r="188" spans="3:20" ht="16.5" customHeight="1" x14ac:dyDescent="0.25">
      <c r="C188" s="1013" t="s">
        <v>3640</v>
      </c>
      <c r="D188" s="1013" t="s">
        <v>167</v>
      </c>
      <c r="E188" t="s">
        <v>74</v>
      </c>
      <c r="F188" s="1013" t="s">
        <v>390</v>
      </c>
      <c r="G188" s="1013" t="s">
        <v>3641</v>
      </c>
      <c r="H188" s="312">
        <v>1996</v>
      </c>
      <c r="I188" s="1013" t="s">
        <v>3642</v>
      </c>
      <c r="J188" s="1013"/>
      <c r="K188" s="1013" t="s">
        <v>3643</v>
      </c>
      <c r="L188" s="1013" t="s">
        <v>3644</v>
      </c>
      <c r="M188" s="1008"/>
      <c r="N188" s="1007">
        <v>1300</v>
      </c>
      <c r="O188" s="1013" t="s">
        <v>2294</v>
      </c>
      <c r="P188" s="1013" t="s">
        <v>21</v>
      </c>
      <c r="Q188" s="1013"/>
      <c r="R188" t="s">
        <v>245</v>
      </c>
      <c r="S188" s="1015"/>
      <c r="T188" s="1013"/>
    </row>
    <row r="189" spans="3:20" ht="16.5" customHeight="1" x14ac:dyDescent="0.25">
      <c r="C189" s="1014" t="s">
        <v>8070</v>
      </c>
      <c r="D189" s="1008" t="s">
        <v>167</v>
      </c>
      <c r="E189" t="s">
        <v>74</v>
      </c>
      <c r="F189" t="s">
        <v>1558</v>
      </c>
      <c r="G189" t="s">
        <v>8178</v>
      </c>
      <c r="H189">
        <v>1998</v>
      </c>
      <c r="I189" t="s">
        <v>8179</v>
      </c>
      <c r="J189" t="s">
        <v>8180</v>
      </c>
      <c r="K189" t="s">
        <v>8181</v>
      </c>
      <c r="L189" t="s">
        <v>8180</v>
      </c>
      <c r="M189" t="s">
        <v>414</v>
      </c>
      <c r="N189">
        <v>1498</v>
      </c>
      <c r="O189" t="s">
        <v>261</v>
      </c>
      <c r="P189" t="s">
        <v>21</v>
      </c>
      <c r="Q189">
        <v>35923</v>
      </c>
      <c r="R189" t="s">
        <v>245</v>
      </c>
      <c r="S189" t="s">
        <v>6064</v>
      </c>
      <c r="T189">
        <v>4</v>
      </c>
    </row>
    <row r="190" spans="3:20" ht="16.5" customHeight="1" x14ac:dyDescent="0.25">
      <c r="C190" s="1007" t="s">
        <v>6533</v>
      </c>
      <c r="D190" s="980" t="s">
        <v>167</v>
      </c>
      <c r="E190" t="s">
        <v>78</v>
      </c>
      <c r="F190" t="s">
        <v>2325</v>
      </c>
      <c r="G190" t="s">
        <v>6614</v>
      </c>
      <c r="H190">
        <v>1999</v>
      </c>
      <c r="I190" t="s">
        <v>334</v>
      </c>
      <c r="J190" t="s">
        <v>6615</v>
      </c>
      <c r="K190" t="s">
        <v>6616</v>
      </c>
      <c r="L190" t="s">
        <v>6615</v>
      </c>
      <c r="M190" t="s">
        <v>6058</v>
      </c>
      <c r="N190">
        <v>2400</v>
      </c>
      <c r="O190" t="s">
        <v>3157</v>
      </c>
      <c r="P190" t="s">
        <v>21</v>
      </c>
      <c r="Q190" t="s">
        <v>6617</v>
      </c>
      <c r="R190" t="s">
        <v>245</v>
      </c>
      <c r="S190" t="s">
        <v>6064</v>
      </c>
      <c r="T190">
        <v>2</v>
      </c>
    </row>
    <row r="191" spans="3:20" ht="16.5" customHeight="1" x14ac:dyDescent="0.25">
      <c r="C191" s="981" t="s">
        <v>8169</v>
      </c>
      <c r="D191" s="958" t="s">
        <v>167</v>
      </c>
      <c r="E191" t="s">
        <v>74</v>
      </c>
      <c r="F191" t="s">
        <v>270</v>
      </c>
      <c r="G191" t="s">
        <v>8170</v>
      </c>
      <c r="H191">
        <v>1999</v>
      </c>
      <c r="I191" t="s">
        <v>2661</v>
      </c>
      <c r="J191" t="s">
        <v>8171</v>
      </c>
      <c r="K191" t="s">
        <v>8172</v>
      </c>
      <c r="L191" t="s">
        <v>8173</v>
      </c>
      <c r="M191" t="s">
        <v>414</v>
      </c>
      <c r="N191">
        <v>1390</v>
      </c>
      <c r="O191" t="s">
        <v>261</v>
      </c>
      <c r="P191" t="s">
        <v>21</v>
      </c>
      <c r="Q191">
        <v>36235</v>
      </c>
      <c r="R191" t="s">
        <v>245</v>
      </c>
      <c r="S191" t="s">
        <v>6064</v>
      </c>
      <c r="T191">
        <v>4</v>
      </c>
    </row>
    <row r="192" spans="3:20" ht="16.5" customHeight="1" x14ac:dyDescent="0.25">
      <c r="C192" t="s">
        <v>3114</v>
      </c>
      <c r="D192" t="s">
        <v>167</v>
      </c>
      <c r="E192" t="s">
        <v>74</v>
      </c>
      <c r="F192" t="s">
        <v>2639</v>
      </c>
      <c r="G192" t="s">
        <v>3115</v>
      </c>
      <c r="H192">
        <v>1999</v>
      </c>
      <c r="I192" t="s">
        <v>3116</v>
      </c>
      <c r="J192" t="s">
        <v>3117</v>
      </c>
      <c r="K192">
        <v>0</v>
      </c>
      <c r="L192" t="s">
        <v>3117</v>
      </c>
      <c r="M192" s="1013"/>
      <c r="N192" s="1014">
        <v>1323</v>
      </c>
      <c r="O192" t="s">
        <v>261</v>
      </c>
      <c r="P192" t="s">
        <v>21</v>
      </c>
      <c r="Q192"/>
      <c r="R192" t="s">
        <v>245</v>
      </c>
      <c r="S192" s="126"/>
      <c r="T192">
        <v>4</v>
      </c>
    </row>
    <row r="193" spans="3:20" ht="16.5" customHeight="1" x14ac:dyDescent="0.25">
      <c r="C193" t="s">
        <v>3187</v>
      </c>
      <c r="D193" t="s">
        <v>167</v>
      </c>
      <c r="E193" t="s">
        <v>74</v>
      </c>
      <c r="F193" t="s">
        <v>1558</v>
      </c>
      <c r="G193" t="s">
        <v>3188</v>
      </c>
      <c r="H193">
        <v>1999</v>
      </c>
      <c r="I193" t="s">
        <v>3189</v>
      </c>
      <c r="J193" t="s">
        <v>3190</v>
      </c>
      <c r="K193" t="s">
        <v>3191</v>
      </c>
      <c r="L193" t="s">
        <v>3190</v>
      </c>
      <c r="M193" s="1008"/>
      <c r="N193" s="1007">
        <v>1500</v>
      </c>
      <c r="O193" t="s">
        <v>261</v>
      </c>
      <c r="P193" t="s">
        <v>21</v>
      </c>
      <c r="Q193"/>
      <c r="R193" t="s">
        <v>245</v>
      </c>
      <c r="S193" s="126"/>
      <c r="T193">
        <v>4</v>
      </c>
    </row>
    <row r="194" spans="3:20" ht="16.5" customHeight="1" x14ac:dyDescent="0.25">
      <c r="C194" t="s">
        <v>2619</v>
      </c>
      <c r="D194" t="s">
        <v>167</v>
      </c>
      <c r="E194" t="s">
        <v>74</v>
      </c>
      <c r="F194" t="s">
        <v>390</v>
      </c>
      <c r="G194" t="s">
        <v>2525</v>
      </c>
      <c r="H194">
        <v>2003</v>
      </c>
      <c r="I194" t="s">
        <v>2620</v>
      </c>
      <c r="J194" t="s">
        <v>2621</v>
      </c>
      <c r="K194" t="s">
        <v>2622</v>
      </c>
      <c r="L194" t="s">
        <v>2621</v>
      </c>
      <c r="M194" s="980"/>
      <c r="N194" s="981">
        <v>1300</v>
      </c>
      <c r="O194" t="s">
        <v>261</v>
      </c>
      <c r="P194" t="s">
        <v>21</v>
      </c>
      <c r="Q194"/>
      <c r="R194" t="s">
        <v>245</v>
      </c>
      <c r="S194" s="126"/>
      <c r="T194">
        <v>4</v>
      </c>
    </row>
    <row r="195" spans="3:20" ht="16.5" customHeight="1" x14ac:dyDescent="0.25">
      <c r="C195" s="1014" t="s">
        <v>6881</v>
      </c>
      <c r="D195" s="1013" t="s">
        <v>167</v>
      </c>
      <c r="E195" t="s">
        <v>74</v>
      </c>
      <c r="F195" t="s">
        <v>270</v>
      </c>
      <c r="G195" t="s">
        <v>5257</v>
      </c>
      <c r="H195">
        <v>2004</v>
      </c>
      <c r="I195" t="s">
        <v>2578</v>
      </c>
      <c r="J195" t="s">
        <v>414</v>
      </c>
      <c r="K195" t="s">
        <v>6960</v>
      </c>
      <c r="L195" t="s">
        <v>6961</v>
      </c>
      <c r="M195" t="s">
        <v>414</v>
      </c>
      <c r="N195">
        <v>1200</v>
      </c>
      <c r="O195" t="s">
        <v>2294</v>
      </c>
      <c r="P195" t="s">
        <v>21</v>
      </c>
      <c r="Q195" t="s">
        <v>6962</v>
      </c>
      <c r="R195" t="s">
        <v>245</v>
      </c>
      <c r="S195" t="s">
        <v>6064</v>
      </c>
      <c r="T195">
        <v>4</v>
      </c>
    </row>
    <row r="196" spans="3:20" ht="16.5" customHeight="1" x14ac:dyDescent="0.25">
      <c r="C196" s="1007" t="s">
        <v>9029</v>
      </c>
      <c r="D196" s="1008" t="s">
        <v>167</v>
      </c>
      <c r="E196" t="s">
        <v>74</v>
      </c>
      <c r="F196" t="s">
        <v>270</v>
      </c>
      <c r="G196" t="s">
        <v>9030</v>
      </c>
      <c r="H196">
        <v>2004</v>
      </c>
      <c r="I196" t="s">
        <v>9031</v>
      </c>
      <c r="J196" t="s">
        <v>414</v>
      </c>
      <c r="K196" t="s">
        <v>9032</v>
      </c>
      <c r="L196" t="s">
        <v>9033</v>
      </c>
      <c r="M196" t="s">
        <v>414</v>
      </c>
      <c r="N196">
        <v>1400</v>
      </c>
      <c r="O196" t="s">
        <v>261</v>
      </c>
      <c r="P196" t="s">
        <v>21</v>
      </c>
      <c r="Q196">
        <v>38165</v>
      </c>
      <c r="R196" t="s">
        <v>245</v>
      </c>
      <c r="S196" t="s">
        <v>6064</v>
      </c>
      <c r="T196">
        <v>4</v>
      </c>
    </row>
    <row r="197" spans="3:20" ht="16.5" customHeight="1" x14ac:dyDescent="0.25">
      <c r="C197" t="s">
        <v>3373</v>
      </c>
      <c r="D197" t="s">
        <v>167</v>
      </c>
      <c r="E197" t="s">
        <v>74</v>
      </c>
      <c r="F197" t="s">
        <v>270</v>
      </c>
      <c r="G197" t="s">
        <v>3374</v>
      </c>
      <c r="H197">
        <v>2006</v>
      </c>
      <c r="I197" t="s">
        <v>3375</v>
      </c>
      <c r="J197">
        <v>0</v>
      </c>
      <c r="K197" t="s">
        <v>3376</v>
      </c>
      <c r="L197" t="s">
        <v>3377</v>
      </c>
      <c r="M197" s="1013"/>
      <c r="N197" s="1014">
        <v>1400</v>
      </c>
      <c r="O197" t="s">
        <v>261</v>
      </c>
      <c r="P197" t="s">
        <v>21</v>
      </c>
      <c r="Q197"/>
      <c r="R197" t="s">
        <v>245</v>
      </c>
      <c r="S197" s="126"/>
      <c r="T197">
        <v>4</v>
      </c>
    </row>
    <row r="198" spans="3:20" ht="16.5" customHeight="1" x14ac:dyDescent="0.25">
      <c r="C198" t="s">
        <v>4946</v>
      </c>
      <c r="D198" t="s">
        <v>167</v>
      </c>
      <c r="E198" t="s">
        <v>78</v>
      </c>
      <c r="F198" t="s">
        <v>2325</v>
      </c>
      <c r="G198" t="s">
        <v>2326</v>
      </c>
      <c r="H198">
        <v>2006</v>
      </c>
      <c r="I198" t="s">
        <v>1689</v>
      </c>
      <c r="J198" t="s">
        <v>4970</v>
      </c>
      <c r="K198" t="s">
        <v>4971</v>
      </c>
      <c r="L198" t="s">
        <v>4970</v>
      </c>
      <c r="M198" s="1008"/>
      <c r="N198" s="1007">
        <v>3000</v>
      </c>
      <c r="O198" t="s">
        <v>2329</v>
      </c>
      <c r="P198" t="s">
        <v>46</v>
      </c>
      <c r="Q198"/>
      <c r="R198" t="s">
        <v>245</v>
      </c>
      <c r="S198" s="126"/>
      <c r="T198">
        <v>5</v>
      </c>
    </row>
    <row r="199" spans="3:20" ht="16.5" customHeight="1" x14ac:dyDescent="0.25">
      <c r="C199" s="1014" t="s">
        <v>7586</v>
      </c>
      <c r="D199" s="1013" t="s">
        <v>167</v>
      </c>
      <c r="E199" t="s">
        <v>74</v>
      </c>
      <c r="F199" t="s">
        <v>270</v>
      </c>
      <c r="G199" t="s">
        <v>2290</v>
      </c>
      <c r="H199">
        <v>2006</v>
      </c>
      <c r="I199" t="s">
        <v>7590</v>
      </c>
      <c r="J199" t="s">
        <v>414</v>
      </c>
      <c r="K199" t="s">
        <v>7591</v>
      </c>
      <c r="L199" t="s">
        <v>7592</v>
      </c>
      <c r="M199" t="s">
        <v>414</v>
      </c>
      <c r="N199">
        <v>1200</v>
      </c>
      <c r="O199" t="s">
        <v>2294</v>
      </c>
      <c r="P199" t="s">
        <v>21</v>
      </c>
      <c r="Q199" t="s">
        <v>7593</v>
      </c>
      <c r="R199" t="s">
        <v>245</v>
      </c>
      <c r="S199" t="s">
        <v>6064</v>
      </c>
      <c r="T199">
        <v>4</v>
      </c>
    </row>
    <row r="200" spans="3:20" ht="16.5" customHeight="1" x14ac:dyDescent="0.25">
      <c r="C200" t="s">
        <v>6404</v>
      </c>
      <c r="D200" t="s">
        <v>167</v>
      </c>
      <c r="E200" t="s">
        <v>78</v>
      </c>
      <c r="F200" t="s">
        <v>270</v>
      </c>
      <c r="G200" t="s">
        <v>6589</v>
      </c>
      <c r="H200">
        <v>2006</v>
      </c>
      <c r="I200" t="s">
        <v>4803</v>
      </c>
      <c r="J200" t="s">
        <v>414</v>
      </c>
      <c r="K200" t="s">
        <v>6590</v>
      </c>
      <c r="L200" t="s">
        <v>6591</v>
      </c>
      <c r="M200" t="s">
        <v>414</v>
      </c>
      <c r="N200">
        <v>1600</v>
      </c>
      <c r="O200" t="s">
        <v>6592</v>
      </c>
      <c r="P200" t="s">
        <v>21</v>
      </c>
      <c r="Q200" t="s">
        <v>6593</v>
      </c>
      <c r="R200" s="126" t="s">
        <v>245</v>
      </c>
      <c r="S200" s="126" t="s">
        <v>6064</v>
      </c>
      <c r="T200" t="s">
        <v>6594</v>
      </c>
    </row>
    <row r="201" spans="3:20" ht="16.5" customHeight="1" x14ac:dyDescent="0.25">
      <c r="C201" s="1014" t="s">
        <v>7632</v>
      </c>
      <c r="D201" s="1013" t="s">
        <v>167</v>
      </c>
      <c r="E201" t="s">
        <v>74</v>
      </c>
      <c r="F201" t="s">
        <v>338</v>
      </c>
      <c r="G201" t="s">
        <v>7677</v>
      </c>
      <c r="H201">
        <v>2007</v>
      </c>
      <c r="I201" t="s">
        <v>7678</v>
      </c>
      <c r="J201" t="s">
        <v>414</v>
      </c>
      <c r="K201" t="s">
        <v>7679</v>
      </c>
      <c r="L201" t="s">
        <v>7680</v>
      </c>
      <c r="M201" t="s">
        <v>414</v>
      </c>
      <c r="N201">
        <v>2000</v>
      </c>
      <c r="O201" t="s">
        <v>261</v>
      </c>
      <c r="P201" t="s">
        <v>21</v>
      </c>
      <c r="Q201">
        <v>39269</v>
      </c>
      <c r="R201" t="s">
        <v>245</v>
      </c>
      <c r="S201" t="s">
        <v>6064</v>
      </c>
      <c r="T201">
        <v>4</v>
      </c>
    </row>
    <row r="202" spans="3:20" ht="16.5" customHeight="1" x14ac:dyDescent="0.25">
      <c r="C202" t="s">
        <v>3914</v>
      </c>
      <c r="D202" t="s">
        <v>167</v>
      </c>
      <c r="E202" t="s">
        <v>74</v>
      </c>
      <c r="F202" t="s">
        <v>270</v>
      </c>
      <c r="G202" t="s">
        <v>3935</v>
      </c>
      <c r="H202">
        <v>2007</v>
      </c>
      <c r="I202" t="s">
        <v>3936</v>
      </c>
      <c r="J202">
        <v>0</v>
      </c>
      <c r="K202" t="s">
        <v>3937</v>
      </c>
      <c r="L202" t="s">
        <v>3938</v>
      </c>
      <c r="M202" s="1013"/>
      <c r="N202" s="1014">
        <v>2000</v>
      </c>
      <c r="O202" t="s">
        <v>261</v>
      </c>
      <c r="P202" t="s">
        <v>21</v>
      </c>
      <c r="Q202"/>
      <c r="R202" t="s">
        <v>245</v>
      </c>
      <c r="S202" s="126"/>
      <c r="T202">
        <v>4</v>
      </c>
    </row>
    <row r="203" spans="3:20" ht="16.5" customHeight="1" x14ac:dyDescent="0.25">
      <c r="C203" t="s">
        <v>3104</v>
      </c>
      <c r="D203" t="s">
        <v>167</v>
      </c>
      <c r="E203" t="s">
        <v>74</v>
      </c>
      <c r="F203" t="s">
        <v>270</v>
      </c>
      <c r="G203" t="s">
        <v>3105</v>
      </c>
      <c r="H203">
        <v>2008</v>
      </c>
      <c r="I203" t="s">
        <v>3106</v>
      </c>
      <c r="J203">
        <v>0</v>
      </c>
      <c r="K203" t="s">
        <v>3107</v>
      </c>
      <c r="L203" t="s">
        <v>3108</v>
      </c>
      <c r="M203" s="1008"/>
      <c r="N203" s="1007">
        <v>1600</v>
      </c>
      <c r="O203" t="s">
        <v>261</v>
      </c>
      <c r="P203" t="s">
        <v>21</v>
      </c>
      <c r="Q203"/>
      <c r="R203" t="s">
        <v>245</v>
      </c>
      <c r="S203" s="126"/>
      <c r="T203">
        <v>4</v>
      </c>
    </row>
    <row r="204" spans="3:20" ht="16.5" customHeight="1" x14ac:dyDescent="0.25">
      <c r="C204" t="s">
        <v>2401</v>
      </c>
      <c r="D204" t="s">
        <v>167</v>
      </c>
      <c r="E204" t="s">
        <v>74</v>
      </c>
      <c r="F204" t="s">
        <v>374</v>
      </c>
      <c r="G204" t="s">
        <v>2262</v>
      </c>
      <c r="H204">
        <v>2008</v>
      </c>
      <c r="I204" t="s">
        <v>2263</v>
      </c>
      <c r="J204" t="s">
        <v>2402</v>
      </c>
      <c r="K204" t="s">
        <v>2403</v>
      </c>
      <c r="L204">
        <v>0</v>
      </c>
      <c r="M204" s="958"/>
      <c r="N204" s="957">
        <v>1600</v>
      </c>
      <c r="O204" t="s">
        <v>2294</v>
      </c>
      <c r="P204" t="s">
        <v>21</v>
      </c>
      <c r="Q204"/>
      <c r="R204" t="s">
        <v>245</v>
      </c>
      <c r="S204" s="126"/>
      <c r="T204">
        <v>4</v>
      </c>
    </row>
    <row r="205" spans="3:20" ht="16.5" customHeight="1" x14ac:dyDescent="0.25">
      <c r="C205" t="s">
        <v>5154</v>
      </c>
      <c r="D205" t="s">
        <v>167</v>
      </c>
      <c r="E205" t="s">
        <v>74</v>
      </c>
      <c r="F205" t="s">
        <v>270</v>
      </c>
      <c r="G205" t="s">
        <v>2290</v>
      </c>
      <c r="H205">
        <v>2008</v>
      </c>
      <c r="I205" t="s">
        <v>5158</v>
      </c>
      <c r="J205">
        <v>0</v>
      </c>
      <c r="K205" t="s">
        <v>5159</v>
      </c>
      <c r="L205" t="s">
        <v>5160</v>
      </c>
      <c r="M205" s="938"/>
      <c r="N205" s="937">
        <v>1200</v>
      </c>
      <c r="O205" t="s">
        <v>2294</v>
      </c>
      <c r="P205" t="s">
        <v>21</v>
      </c>
      <c r="Q205"/>
      <c r="R205" t="s">
        <v>245</v>
      </c>
      <c r="S205" s="126"/>
      <c r="T205">
        <v>4</v>
      </c>
    </row>
    <row r="206" spans="3:20" ht="16.5" customHeight="1" x14ac:dyDescent="0.25">
      <c r="C206" t="s">
        <v>373</v>
      </c>
      <c r="D206" t="s">
        <v>167</v>
      </c>
      <c r="E206" t="s">
        <v>74</v>
      </c>
      <c r="F206" t="s">
        <v>374</v>
      </c>
      <c r="G206" t="s">
        <v>375</v>
      </c>
      <c r="H206">
        <v>2008</v>
      </c>
      <c r="I206" t="s">
        <v>376</v>
      </c>
      <c r="J206" t="s">
        <v>377</v>
      </c>
      <c r="K206" t="s">
        <v>378</v>
      </c>
      <c r="L206" t="s">
        <v>377</v>
      </c>
      <c r="M206" s="913"/>
      <c r="N206" s="914">
        <v>1000</v>
      </c>
      <c r="O206" t="s">
        <v>261</v>
      </c>
      <c r="P206" t="s">
        <v>21</v>
      </c>
      <c r="Q206"/>
      <c r="R206" t="s">
        <v>245</v>
      </c>
      <c r="S206" s="126"/>
      <c r="T206">
        <v>4</v>
      </c>
    </row>
    <row r="207" spans="3:20" ht="16.5" customHeight="1" x14ac:dyDescent="0.25">
      <c r="C207" s="1014" t="s">
        <v>6629</v>
      </c>
      <c r="D207" s="1013" t="s">
        <v>167</v>
      </c>
      <c r="E207" t="s">
        <v>74</v>
      </c>
      <c r="F207" t="s">
        <v>270</v>
      </c>
      <c r="G207" t="s">
        <v>2290</v>
      </c>
      <c r="H207">
        <v>2008</v>
      </c>
      <c r="I207" t="s">
        <v>6631</v>
      </c>
      <c r="J207" t="s">
        <v>6055</v>
      </c>
      <c r="K207" t="s">
        <v>6632</v>
      </c>
      <c r="L207" t="s">
        <v>6633</v>
      </c>
      <c r="M207" t="s">
        <v>6058</v>
      </c>
      <c r="N207">
        <v>1200</v>
      </c>
      <c r="O207" t="s">
        <v>2294</v>
      </c>
      <c r="P207" t="s">
        <v>21</v>
      </c>
      <c r="Q207" t="s">
        <v>6634</v>
      </c>
      <c r="R207" t="s">
        <v>245</v>
      </c>
      <c r="S207" t="s">
        <v>6064</v>
      </c>
      <c r="T207">
        <v>4</v>
      </c>
    </row>
    <row r="208" spans="3:20" ht="16.5" customHeight="1" x14ac:dyDescent="0.25">
      <c r="C208" s="1007" t="s">
        <v>5351</v>
      </c>
      <c r="D208" s="1008" t="s">
        <v>167</v>
      </c>
      <c r="E208" t="s">
        <v>74</v>
      </c>
      <c r="F208" t="s">
        <v>374</v>
      </c>
      <c r="G208" t="s">
        <v>2262</v>
      </c>
      <c r="H208">
        <v>2008</v>
      </c>
      <c r="I208" t="s">
        <v>2279</v>
      </c>
      <c r="J208" t="s">
        <v>8620</v>
      </c>
      <c r="K208" t="s">
        <v>8621</v>
      </c>
      <c r="L208" t="s">
        <v>414</v>
      </c>
      <c r="M208" t="s">
        <v>414</v>
      </c>
      <c r="N208">
        <v>1600</v>
      </c>
      <c r="O208" t="s">
        <v>2294</v>
      </c>
      <c r="P208" t="s">
        <v>21</v>
      </c>
      <c r="Q208">
        <v>39504</v>
      </c>
      <c r="R208" t="s">
        <v>245</v>
      </c>
      <c r="S208" t="s">
        <v>6064</v>
      </c>
      <c r="T208">
        <v>4</v>
      </c>
    </row>
    <row r="209" spans="3:20" ht="16.5" customHeight="1" x14ac:dyDescent="0.25">
      <c r="C209" t="s">
        <v>4907</v>
      </c>
      <c r="D209" t="s">
        <v>167</v>
      </c>
      <c r="E209" t="s">
        <v>74</v>
      </c>
      <c r="F209" t="s">
        <v>270</v>
      </c>
      <c r="G209" t="s">
        <v>5257</v>
      </c>
      <c r="H209">
        <v>2009</v>
      </c>
      <c r="I209" t="s">
        <v>5158</v>
      </c>
      <c r="J209">
        <v>0</v>
      </c>
      <c r="K209" t="s">
        <v>5258</v>
      </c>
      <c r="L209" t="s">
        <v>5259</v>
      </c>
      <c r="M209" s="1013"/>
      <c r="N209" s="1014">
        <v>1149</v>
      </c>
      <c r="O209" t="s">
        <v>2294</v>
      </c>
      <c r="P209" t="s">
        <v>21</v>
      </c>
      <c r="Q209"/>
      <c r="R209" t="s">
        <v>245</v>
      </c>
      <c r="S209" s="126"/>
      <c r="T209">
        <v>4</v>
      </c>
    </row>
    <row r="210" spans="3:20" ht="16.5" customHeight="1" x14ac:dyDescent="0.25">
      <c r="C210" t="s">
        <v>5895</v>
      </c>
      <c r="D210" t="s">
        <v>167</v>
      </c>
      <c r="E210" t="s">
        <v>74</v>
      </c>
      <c r="F210" t="s">
        <v>374</v>
      </c>
      <c r="G210" t="s">
        <v>2262</v>
      </c>
      <c r="H210">
        <v>2009</v>
      </c>
      <c r="I210" t="s">
        <v>532</v>
      </c>
      <c r="J210" t="s">
        <v>5931</v>
      </c>
      <c r="K210" t="s">
        <v>5932</v>
      </c>
      <c r="L210">
        <v>0</v>
      </c>
      <c r="M210" s="1008"/>
      <c r="N210" s="1007">
        <v>1600</v>
      </c>
      <c r="O210" t="s">
        <v>261</v>
      </c>
      <c r="P210" t="s">
        <v>21</v>
      </c>
      <c r="Q210"/>
      <c r="R210" t="s">
        <v>245</v>
      </c>
      <c r="S210" s="126"/>
      <c r="T210">
        <v>4</v>
      </c>
    </row>
    <row r="211" spans="3:20" ht="16.5" customHeight="1" x14ac:dyDescent="0.25">
      <c r="C211" t="s">
        <v>2876</v>
      </c>
      <c r="D211" t="s">
        <v>167</v>
      </c>
      <c r="E211" t="s">
        <v>74</v>
      </c>
      <c r="F211" t="s">
        <v>374</v>
      </c>
      <c r="G211" t="s">
        <v>2262</v>
      </c>
      <c r="H211">
        <v>2008</v>
      </c>
      <c r="I211" t="s">
        <v>532</v>
      </c>
      <c r="J211" t="s">
        <v>2881</v>
      </c>
      <c r="K211" t="s">
        <v>2882</v>
      </c>
      <c r="L211" t="s">
        <v>2881</v>
      </c>
      <c r="M211" s="958"/>
      <c r="N211" s="957">
        <v>1600</v>
      </c>
      <c r="O211" t="s">
        <v>2294</v>
      </c>
      <c r="P211" t="s">
        <v>21</v>
      </c>
      <c r="Q211"/>
      <c r="R211" t="s">
        <v>245</v>
      </c>
      <c r="S211" s="126"/>
      <c r="T211">
        <v>4</v>
      </c>
    </row>
    <row r="212" spans="3:20" ht="16.5" customHeight="1" x14ac:dyDescent="0.25">
      <c r="C212" t="s">
        <v>4393</v>
      </c>
      <c r="D212" t="s">
        <v>167</v>
      </c>
      <c r="E212" t="s">
        <v>74</v>
      </c>
      <c r="F212" t="s">
        <v>270</v>
      </c>
      <c r="G212" t="s">
        <v>2290</v>
      </c>
      <c r="H212">
        <v>2009</v>
      </c>
      <c r="I212" t="s">
        <v>3106</v>
      </c>
      <c r="J212">
        <v>0</v>
      </c>
      <c r="K212" t="s">
        <v>4404</v>
      </c>
      <c r="L212" t="s">
        <v>4405</v>
      </c>
      <c r="M212" s="938"/>
      <c r="N212" s="937">
        <v>1149</v>
      </c>
      <c r="O212" t="s">
        <v>2294</v>
      </c>
      <c r="P212" t="s">
        <v>21</v>
      </c>
      <c r="Q212"/>
      <c r="R212" t="s">
        <v>245</v>
      </c>
      <c r="S212" s="126"/>
      <c r="T212">
        <v>5</v>
      </c>
    </row>
    <row r="213" spans="3:20" ht="16.5" customHeight="1" x14ac:dyDescent="0.25">
      <c r="C213" t="s">
        <v>2423</v>
      </c>
      <c r="D213" t="s">
        <v>167</v>
      </c>
      <c r="E213" t="s">
        <v>79</v>
      </c>
      <c r="F213" t="s">
        <v>1687</v>
      </c>
      <c r="G213" t="s">
        <v>2459</v>
      </c>
      <c r="H213">
        <v>2009</v>
      </c>
      <c r="I213" t="s">
        <v>2460</v>
      </c>
      <c r="J213">
        <v>0</v>
      </c>
      <c r="K213" t="s">
        <v>2462</v>
      </c>
      <c r="L213" t="s">
        <v>2461</v>
      </c>
      <c r="M213" s="904"/>
      <c r="N213" s="903">
        <v>3778</v>
      </c>
      <c r="O213" t="s">
        <v>236</v>
      </c>
      <c r="P213" t="s">
        <v>21</v>
      </c>
      <c r="Q213"/>
      <c r="R213" t="s">
        <v>245</v>
      </c>
      <c r="S213" s="126"/>
      <c r="T213">
        <v>7</v>
      </c>
    </row>
    <row r="214" spans="3:20" ht="16.5" customHeight="1" x14ac:dyDescent="0.25">
      <c r="C214" t="s">
        <v>6290</v>
      </c>
      <c r="D214" t="s">
        <v>167</v>
      </c>
      <c r="E214" t="s">
        <v>74</v>
      </c>
      <c r="F214" t="s">
        <v>374</v>
      </c>
      <c r="G214" t="s">
        <v>375</v>
      </c>
      <c r="H214">
        <v>2009</v>
      </c>
      <c r="I214" t="s">
        <v>6307</v>
      </c>
      <c r="J214" t="s">
        <v>6308</v>
      </c>
      <c r="K214" t="s">
        <v>6309</v>
      </c>
      <c r="L214" t="s">
        <v>414</v>
      </c>
      <c r="M214" t="s">
        <v>414</v>
      </c>
      <c r="N214">
        <v>1000</v>
      </c>
      <c r="O214" t="s">
        <v>261</v>
      </c>
      <c r="P214" t="s">
        <v>21</v>
      </c>
      <c r="Q214" t="s">
        <v>6310</v>
      </c>
      <c r="R214" s="126" t="s">
        <v>245</v>
      </c>
      <c r="S214" s="126" t="s">
        <v>6064</v>
      </c>
      <c r="T214">
        <v>4</v>
      </c>
    </row>
    <row r="215" spans="3:20" ht="16.5" customHeight="1" x14ac:dyDescent="0.25">
      <c r="C215" t="s">
        <v>2045</v>
      </c>
      <c r="D215" t="s">
        <v>167</v>
      </c>
      <c r="E215" t="s">
        <v>74</v>
      </c>
      <c r="F215" t="s">
        <v>374</v>
      </c>
      <c r="G215" t="s">
        <v>2262</v>
      </c>
      <c r="H215">
        <v>2009</v>
      </c>
      <c r="I215" t="s">
        <v>2263</v>
      </c>
      <c r="J215" t="s">
        <v>2264</v>
      </c>
      <c r="K215" t="s">
        <v>2265</v>
      </c>
      <c r="L215">
        <v>0</v>
      </c>
      <c r="M215" s="1013"/>
      <c r="N215" s="1014">
        <v>1600</v>
      </c>
      <c r="O215" t="s">
        <v>261</v>
      </c>
      <c r="P215" t="s">
        <v>21</v>
      </c>
      <c r="Q215"/>
      <c r="R215" t="s">
        <v>1566</v>
      </c>
      <c r="S215" s="126"/>
      <c r="T215">
        <v>4</v>
      </c>
    </row>
    <row r="216" spans="3:20" ht="16.5" customHeight="1" x14ac:dyDescent="0.25">
      <c r="C216" s="1014" t="s">
        <v>7796</v>
      </c>
      <c r="D216" s="1013" t="s">
        <v>167</v>
      </c>
      <c r="E216" t="s">
        <v>78</v>
      </c>
      <c r="F216" t="s">
        <v>2639</v>
      </c>
      <c r="G216" t="s">
        <v>7813</v>
      </c>
      <c r="H216">
        <v>2009</v>
      </c>
      <c r="I216" t="s">
        <v>328</v>
      </c>
      <c r="J216" t="s">
        <v>414</v>
      </c>
      <c r="K216" t="s">
        <v>7814</v>
      </c>
      <c r="L216" t="s">
        <v>7815</v>
      </c>
      <c r="M216" t="s">
        <v>414</v>
      </c>
      <c r="N216">
        <v>4000</v>
      </c>
      <c r="O216" t="s">
        <v>2329</v>
      </c>
      <c r="P216" t="s">
        <v>21</v>
      </c>
      <c r="Q216">
        <v>40047</v>
      </c>
      <c r="R216" t="s">
        <v>245</v>
      </c>
      <c r="S216" t="s">
        <v>6064</v>
      </c>
      <c r="T216" t="s">
        <v>7806</v>
      </c>
    </row>
    <row r="217" spans="3:20" ht="16.5" customHeight="1" x14ac:dyDescent="0.25">
      <c r="C217" t="s">
        <v>2500</v>
      </c>
      <c r="D217" t="s">
        <v>167</v>
      </c>
      <c r="E217" t="s">
        <v>74</v>
      </c>
      <c r="F217" t="s">
        <v>374</v>
      </c>
      <c r="G217" t="s">
        <v>2535</v>
      </c>
      <c r="H217">
        <v>2010</v>
      </c>
      <c r="I217" t="s">
        <v>2279</v>
      </c>
      <c r="J217" t="s">
        <v>2536</v>
      </c>
      <c r="K217" t="s">
        <v>2537</v>
      </c>
      <c r="L217">
        <v>0</v>
      </c>
      <c r="M217" s="1013"/>
      <c r="N217" s="1014">
        <v>1600</v>
      </c>
      <c r="O217" t="s">
        <v>261</v>
      </c>
      <c r="P217" t="s">
        <v>21</v>
      </c>
      <c r="Q217"/>
      <c r="R217" t="s">
        <v>245</v>
      </c>
      <c r="S217" s="126"/>
      <c r="T217">
        <v>4</v>
      </c>
    </row>
    <row r="218" spans="3:20" ht="16.5" customHeight="1" x14ac:dyDescent="0.25">
      <c r="C218" s="1014" t="s">
        <v>8088</v>
      </c>
      <c r="D218" s="1013" t="s">
        <v>167</v>
      </c>
      <c r="E218" t="s">
        <v>79</v>
      </c>
      <c r="F218" t="s">
        <v>4085</v>
      </c>
      <c r="G218" t="s">
        <v>7562</v>
      </c>
      <c r="H218">
        <v>2010</v>
      </c>
      <c r="I218" t="s">
        <v>8089</v>
      </c>
      <c r="J218" t="s">
        <v>414</v>
      </c>
      <c r="K218" t="s">
        <v>8090</v>
      </c>
      <c r="L218" t="s">
        <v>8091</v>
      </c>
      <c r="M218" t="s">
        <v>8091</v>
      </c>
      <c r="N218">
        <v>1991</v>
      </c>
      <c r="O218" t="s">
        <v>236</v>
      </c>
      <c r="P218" t="s">
        <v>46</v>
      </c>
      <c r="Q218">
        <v>40220</v>
      </c>
      <c r="R218" t="s">
        <v>245</v>
      </c>
      <c r="S218" t="s">
        <v>6064</v>
      </c>
      <c r="T218">
        <v>4</v>
      </c>
    </row>
    <row r="219" spans="3:20" ht="16.5" customHeight="1" x14ac:dyDescent="0.25">
      <c r="C219" s="1007" t="s">
        <v>8088</v>
      </c>
      <c r="D219" s="1008" t="s">
        <v>167</v>
      </c>
      <c r="E219" t="s">
        <v>79</v>
      </c>
      <c r="F219" t="s">
        <v>4085</v>
      </c>
      <c r="G219" t="s">
        <v>7562</v>
      </c>
      <c r="H219">
        <v>2010</v>
      </c>
      <c r="I219" t="s">
        <v>8089</v>
      </c>
      <c r="J219" t="s">
        <v>414</v>
      </c>
      <c r="K219" t="s">
        <v>8090</v>
      </c>
      <c r="L219" t="s">
        <v>8091</v>
      </c>
      <c r="M219" t="s">
        <v>8091</v>
      </c>
      <c r="N219">
        <v>1991</v>
      </c>
      <c r="O219" t="s">
        <v>236</v>
      </c>
      <c r="P219" t="s">
        <v>46</v>
      </c>
      <c r="Q219">
        <v>40220</v>
      </c>
      <c r="R219" t="s">
        <v>245</v>
      </c>
      <c r="S219" t="s">
        <v>6064</v>
      </c>
      <c r="T219">
        <v>4</v>
      </c>
    </row>
    <row r="220" spans="3:20" ht="16.5" customHeight="1" x14ac:dyDescent="0.25">
      <c r="C220" t="s">
        <v>1633</v>
      </c>
      <c r="D220" t="s">
        <v>167</v>
      </c>
      <c r="E220" t="s">
        <v>74</v>
      </c>
      <c r="F220" t="s">
        <v>270</v>
      </c>
      <c r="G220" t="s">
        <v>2473</v>
      </c>
      <c r="H220">
        <v>2011</v>
      </c>
      <c r="I220" t="s">
        <v>2474</v>
      </c>
      <c r="J220">
        <v>0</v>
      </c>
      <c r="K220" t="s">
        <v>2475</v>
      </c>
      <c r="L220" t="s">
        <v>2476</v>
      </c>
      <c r="M220" s="1013"/>
      <c r="N220" s="1014">
        <v>1600</v>
      </c>
      <c r="O220" t="s">
        <v>261</v>
      </c>
      <c r="P220" t="s">
        <v>21</v>
      </c>
      <c r="Q220"/>
      <c r="R220" t="s">
        <v>245</v>
      </c>
      <c r="S220" s="126"/>
      <c r="T220">
        <v>4</v>
      </c>
    </row>
    <row r="221" spans="3:20" ht="16.5" customHeight="1" x14ac:dyDescent="0.25">
      <c r="C221" s="1014" t="s">
        <v>7198</v>
      </c>
      <c r="D221" s="1013" t="s">
        <v>167</v>
      </c>
      <c r="E221" t="s">
        <v>74</v>
      </c>
      <c r="F221" t="s">
        <v>270</v>
      </c>
      <c r="G221" t="s">
        <v>7252</v>
      </c>
      <c r="H221">
        <v>2011</v>
      </c>
      <c r="I221" t="s">
        <v>6631</v>
      </c>
      <c r="J221" t="s">
        <v>414</v>
      </c>
      <c r="K221" t="s">
        <v>7253</v>
      </c>
      <c r="L221" t="s">
        <v>7254</v>
      </c>
      <c r="M221" t="s">
        <v>7254</v>
      </c>
      <c r="N221">
        <v>1598</v>
      </c>
      <c r="O221" t="s">
        <v>261</v>
      </c>
      <c r="P221" t="s">
        <v>21</v>
      </c>
      <c r="Q221" t="s">
        <v>7255</v>
      </c>
      <c r="R221" t="s">
        <v>245</v>
      </c>
      <c r="S221" t="s">
        <v>6064</v>
      </c>
      <c r="T221">
        <v>4</v>
      </c>
    </row>
    <row r="222" spans="3:20" ht="16.5" customHeight="1" x14ac:dyDescent="0.25">
      <c r="C222" t="s">
        <v>3016</v>
      </c>
      <c r="D222" t="s">
        <v>167</v>
      </c>
      <c r="E222" t="s">
        <v>74</v>
      </c>
      <c r="F222" t="s">
        <v>2325</v>
      </c>
      <c r="G222" t="s">
        <v>3027</v>
      </c>
      <c r="H222">
        <v>2011</v>
      </c>
      <c r="I222" t="s">
        <v>1689</v>
      </c>
      <c r="J222">
        <v>0</v>
      </c>
      <c r="K222" t="s">
        <v>3028</v>
      </c>
      <c r="L222" t="s">
        <v>3029</v>
      </c>
      <c r="M222" s="1013"/>
      <c r="N222" s="1014">
        <v>2000</v>
      </c>
      <c r="O222" t="s">
        <v>261</v>
      </c>
      <c r="P222" t="s">
        <v>21</v>
      </c>
      <c r="Q222"/>
      <c r="R222" t="s">
        <v>245</v>
      </c>
      <c r="S222" s="126"/>
      <c r="T222">
        <v>4</v>
      </c>
    </row>
    <row r="223" spans="3:20" ht="16.5" customHeight="1" x14ac:dyDescent="0.25">
      <c r="C223" t="s">
        <v>481</v>
      </c>
      <c r="D223" t="s">
        <v>167</v>
      </c>
      <c r="E223" t="s">
        <v>10</v>
      </c>
      <c r="F223" t="s">
        <v>482</v>
      </c>
      <c r="G223" t="s">
        <v>483</v>
      </c>
      <c r="H223">
        <v>2018</v>
      </c>
      <c r="I223" t="s">
        <v>328</v>
      </c>
      <c r="J223">
        <v>0</v>
      </c>
      <c r="K223" t="s">
        <v>484</v>
      </c>
      <c r="L223" t="s">
        <v>485</v>
      </c>
      <c r="M223" s="1008"/>
      <c r="N223" s="1007">
        <v>644</v>
      </c>
      <c r="O223" t="s">
        <v>225</v>
      </c>
      <c r="P223" t="s">
        <v>21</v>
      </c>
      <c r="Q223"/>
      <c r="R223" t="s">
        <v>486</v>
      </c>
      <c r="S223" s="126"/>
      <c r="T223">
        <v>2</v>
      </c>
    </row>
    <row r="224" spans="3:20" ht="16.5" customHeight="1" x14ac:dyDescent="0.25">
      <c r="C224" t="s">
        <v>1640</v>
      </c>
      <c r="D224" t="s">
        <v>167</v>
      </c>
      <c r="E224" t="s">
        <v>74</v>
      </c>
      <c r="F224" t="s">
        <v>374</v>
      </c>
      <c r="G224" t="s">
        <v>4125</v>
      </c>
      <c r="H224">
        <v>2013</v>
      </c>
      <c r="I224" t="s">
        <v>2567</v>
      </c>
      <c r="J224">
        <v>0</v>
      </c>
      <c r="K224" t="s">
        <v>4126</v>
      </c>
      <c r="L224" t="s">
        <v>4127</v>
      </c>
      <c r="M224" s="958"/>
      <c r="N224" s="957">
        <v>1206</v>
      </c>
      <c r="O224" t="s">
        <v>343</v>
      </c>
      <c r="P224" t="s">
        <v>21</v>
      </c>
      <c r="Q224"/>
      <c r="R224" t="s">
        <v>3867</v>
      </c>
      <c r="S224" s="126"/>
      <c r="T224">
        <v>5</v>
      </c>
    </row>
    <row r="225" spans="3:20" ht="16.5" customHeight="1" x14ac:dyDescent="0.25">
      <c r="C225" t="s">
        <v>4757</v>
      </c>
      <c r="D225" t="s">
        <v>167</v>
      </c>
      <c r="E225" t="s">
        <v>10</v>
      </c>
      <c r="F225" t="s">
        <v>315</v>
      </c>
      <c r="G225" t="s">
        <v>4896</v>
      </c>
      <c r="H225">
        <v>2012</v>
      </c>
      <c r="I225" t="s">
        <v>334</v>
      </c>
      <c r="J225">
        <v>0</v>
      </c>
      <c r="K225" t="s">
        <v>4897</v>
      </c>
      <c r="L225" t="s">
        <v>4898</v>
      </c>
      <c r="M225" s="904"/>
      <c r="N225" s="903">
        <v>113</v>
      </c>
      <c r="O225" t="s">
        <v>388</v>
      </c>
      <c r="P225" t="s">
        <v>21</v>
      </c>
      <c r="Q225"/>
      <c r="R225" t="s">
        <v>226</v>
      </c>
      <c r="S225" s="126"/>
      <c r="T225">
        <v>2</v>
      </c>
    </row>
    <row r="226" spans="3:20" ht="16.5" customHeight="1" x14ac:dyDescent="0.25">
      <c r="C226" s="1014" t="s">
        <v>8950</v>
      </c>
      <c r="D226" s="1013" t="s">
        <v>167</v>
      </c>
      <c r="E226" t="s">
        <v>10</v>
      </c>
      <c r="F226" t="s">
        <v>482</v>
      </c>
      <c r="G226" t="s">
        <v>8951</v>
      </c>
      <c r="H226">
        <v>2019</v>
      </c>
      <c r="I226" t="s">
        <v>328</v>
      </c>
      <c r="J226" t="s">
        <v>414</v>
      </c>
      <c r="K226" t="s">
        <v>8952</v>
      </c>
      <c r="L226" t="s">
        <v>8953</v>
      </c>
      <c r="M226" t="s">
        <v>8953</v>
      </c>
      <c r="N226">
        <v>154</v>
      </c>
      <c r="O226" t="s">
        <v>225</v>
      </c>
      <c r="P226" t="s">
        <v>21</v>
      </c>
      <c r="Q226">
        <v>43407</v>
      </c>
      <c r="R226" t="s">
        <v>2021</v>
      </c>
      <c r="S226" t="s">
        <v>6064</v>
      </c>
      <c r="T226">
        <v>2</v>
      </c>
    </row>
    <row r="227" spans="3:20" ht="16.5" customHeight="1" x14ac:dyDescent="0.25">
      <c r="C227" t="s">
        <v>1562</v>
      </c>
      <c r="D227" t="s">
        <v>167</v>
      </c>
      <c r="E227" t="s">
        <v>74</v>
      </c>
      <c r="F227" t="s">
        <v>390</v>
      </c>
      <c r="G227">
        <v>2</v>
      </c>
      <c r="H227">
        <v>2010</v>
      </c>
      <c r="I227" t="s">
        <v>1563</v>
      </c>
      <c r="J227" t="s">
        <v>1564</v>
      </c>
      <c r="K227" t="s">
        <v>1565</v>
      </c>
      <c r="L227" t="s">
        <v>1564</v>
      </c>
      <c r="M227" s="1013"/>
      <c r="N227" s="1014">
        <v>1500</v>
      </c>
      <c r="O227" t="s">
        <v>343</v>
      </c>
      <c r="P227" t="s">
        <v>21</v>
      </c>
      <c r="Q227"/>
      <c r="R227" t="s">
        <v>1566</v>
      </c>
      <c r="S227" s="126"/>
      <c r="T227">
        <v>0</v>
      </c>
    </row>
    <row r="228" spans="3:20" ht="16.5" customHeight="1" x14ac:dyDescent="0.25">
      <c r="C228" t="s">
        <v>4181</v>
      </c>
      <c r="D228" t="s">
        <v>167</v>
      </c>
      <c r="E228" t="s">
        <v>74</v>
      </c>
      <c r="F228" t="s">
        <v>231</v>
      </c>
      <c r="G228" t="s">
        <v>4212</v>
      </c>
      <c r="H228">
        <v>2013</v>
      </c>
      <c r="I228" t="s">
        <v>4213</v>
      </c>
      <c r="J228">
        <v>0</v>
      </c>
      <c r="K228" t="s">
        <v>4214</v>
      </c>
      <c r="L228" t="s">
        <v>4215</v>
      </c>
      <c r="M228" s="1008"/>
      <c r="N228" s="1007">
        <v>1798</v>
      </c>
      <c r="O228" t="s">
        <v>261</v>
      </c>
      <c r="P228" t="s">
        <v>21</v>
      </c>
      <c r="Q228"/>
      <c r="R228" t="s">
        <v>226</v>
      </c>
      <c r="S228" s="126"/>
      <c r="T228">
        <v>5</v>
      </c>
    </row>
    <row r="229" spans="3:20" ht="16.5" customHeight="1" x14ac:dyDescent="0.25">
      <c r="C229" t="s">
        <v>3289</v>
      </c>
      <c r="D229" t="s">
        <v>167</v>
      </c>
      <c r="E229" t="s">
        <v>10</v>
      </c>
      <c r="F229" t="s">
        <v>220</v>
      </c>
      <c r="G229" t="s">
        <v>3290</v>
      </c>
      <c r="H229">
        <v>2009</v>
      </c>
      <c r="I229" t="s">
        <v>3291</v>
      </c>
      <c r="J229">
        <v>0</v>
      </c>
      <c r="K229" t="s">
        <v>3292</v>
      </c>
      <c r="L229" t="s">
        <v>3293</v>
      </c>
      <c r="M229" s="681"/>
      <c r="N229" s="680">
        <v>199</v>
      </c>
      <c r="O229" t="s">
        <v>225</v>
      </c>
      <c r="P229" t="s">
        <v>21</v>
      </c>
      <c r="Q229"/>
      <c r="R229" t="s">
        <v>226</v>
      </c>
      <c r="S229" s="126"/>
      <c r="T229">
        <v>0</v>
      </c>
    </row>
    <row r="230" spans="3:20" ht="16.5" customHeight="1" x14ac:dyDescent="0.25">
      <c r="C230" t="s">
        <v>1853</v>
      </c>
      <c r="D230" t="s">
        <v>167</v>
      </c>
      <c r="E230" t="s">
        <v>10</v>
      </c>
      <c r="F230" t="s">
        <v>220</v>
      </c>
      <c r="G230" t="s">
        <v>1854</v>
      </c>
      <c r="H230">
        <v>2015</v>
      </c>
      <c r="I230" t="s">
        <v>1855</v>
      </c>
      <c r="J230" t="s">
        <v>1856</v>
      </c>
      <c r="K230" t="s">
        <v>1857</v>
      </c>
      <c r="L230" t="s">
        <v>1856</v>
      </c>
      <c r="M230" s="665"/>
      <c r="N230" s="664">
        <v>199</v>
      </c>
      <c r="O230" t="s">
        <v>225</v>
      </c>
      <c r="P230" t="s">
        <v>21</v>
      </c>
      <c r="Q230"/>
      <c r="R230" t="s">
        <v>226</v>
      </c>
      <c r="S230" s="126"/>
      <c r="T230">
        <v>2</v>
      </c>
    </row>
    <row r="231" spans="3:20" ht="16.5" customHeight="1" x14ac:dyDescent="0.25">
      <c r="C231" t="s">
        <v>4460</v>
      </c>
      <c r="D231" t="s">
        <v>167</v>
      </c>
      <c r="E231" t="s">
        <v>10</v>
      </c>
      <c r="F231" t="s">
        <v>315</v>
      </c>
      <c r="G231" t="s">
        <v>327</v>
      </c>
      <c r="H231">
        <v>2012</v>
      </c>
      <c r="I231" t="s">
        <v>2193</v>
      </c>
      <c r="J231">
        <v>0</v>
      </c>
      <c r="K231" t="s">
        <v>4461</v>
      </c>
      <c r="L231" t="s">
        <v>4462</v>
      </c>
      <c r="M231" s="656"/>
      <c r="N231" s="655">
        <v>153</v>
      </c>
      <c r="O231" t="s">
        <v>225</v>
      </c>
      <c r="P231" t="s">
        <v>21</v>
      </c>
      <c r="Q231"/>
      <c r="R231" t="s">
        <v>1785</v>
      </c>
      <c r="S231" s="126"/>
      <c r="T231">
        <v>1</v>
      </c>
    </row>
    <row r="232" spans="3:20" ht="16.5" customHeight="1" x14ac:dyDescent="0.25">
      <c r="C232" t="s">
        <v>3137</v>
      </c>
      <c r="D232" t="s">
        <v>167</v>
      </c>
      <c r="E232" t="s">
        <v>10</v>
      </c>
      <c r="F232" t="s">
        <v>1723</v>
      </c>
      <c r="G232" t="s">
        <v>3139</v>
      </c>
      <c r="H232">
        <v>2012</v>
      </c>
      <c r="I232" t="s">
        <v>222</v>
      </c>
      <c r="J232" t="s">
        <v>3140</v>
      </c>
      <c r="K232" t="s">
        <v>3141</v>
      </c>
      <c r="L232" t="s">
        <v>3140</v>
      </c>
      <c r="M232" s="515"/>
      <c r="N232" s="514">
        <v>124</v>
      </c>
      <c r="O232" t="s">
        <v>225</v>
      </c>
      <c r="P232" t="s">
        <v>21</v>
      </c>
      <c r="Q232"/>
      <c r="R232" t="s">
        <v>1785</v>
      </c>
      <c r="S232" s="126"/>
      <c r="T232">
        <v>1</v>
      </c>
    </row>
    <row r="233" spans="3:20" ht="16.5" customHeight="1" x14ac:dyDescent="0.25">
      <c r="C233" t="s">
        <v>2046</v>
      </c>
      <c r="D233" t="s">
        <v>167</v>
      </c>
      <c r="E233" t="s">
        <v>10</v>
      </c>
      <c r="F233" t="s">
        <v>220</v>
      </c>
      <c r="G233" t="s">
        <v>2047</v>
      </c>
      <c r="H233">
        <v>2015</v>
      </c>
      <c r="I233" t="s">
        <v>222</v>
      </c>
      <c r="J233" t="s">
        <v>2048</v>
      </c>
      <c r="K233" t="s">
        <v>2049</v>
      </c>
      <c r="L233" t="s">
        <v>2048</v>
      </c>
      <c r="M233" s="515"/>
      <c r="N233" s="514">
        <v>178</v>
      </c>
      <c r="O233" t="s">
        <v>225</v>
      </c>
      <c r="P233" t="s">
        <v>21</v>
      </c>
      <c r="Q233"/>
      <c r="R233" t="s">
        <v>226</v>
      </c>
      <c r="S233" s="126"/>
      <c r="T233">
        <v>2</v>
      </c>
    </row>
    <row r="234" spans="3:20" ht="16.5" customHeight="1" x14ac:dyDescent="0.25">
      <c r="C234" t="s">
        <v>2764</v>
      </c>
      <c r="D234" t="s">
        <v>167</v>
      </c>
      <c r="E234" t="s">
        <v>10</v>
      </c>
      <c r="F234" t="s">
        <v>315</v>
      </c>
      <c r="G234" t="s">
        <v>460</v>
      </c>
      <c r="H234">
        <v>2024</v>
      </c>
      <c r="I234" t="s">
        <v>317</v>
      </c>
      <c r="J234">
        <v>0</v>
      </c>
      <c r="K234" t="s">
        <v>2765</v>
      </c>
      <c r="L234" t="s">
        <v>2766</v>
      </c>
      <c r="M234" s="515"/>
      <c r="N234" s="514">
        <v>155</v>
      </c>
      <c r="O234" t="s">
        <v>225</v>
      </c>
      <c r="P234" t="s">
        <v>21</v>
      </c>
      <c r="Q234"/>
      <c r="R234" t="s">
        <v>320</v>
      </c>
      <c r="S234" s="126"/>
      <c r="T234">
        <v>2</v>
      </c>
    </row>
    <row r="235" spans="3:20" ht="16.5" customHeight="1" x14ac:dyDescent="0.25">
      <c r="C235" t="s">
        <v>2034</v>
      </c>
      <c r="D235" t="s">
        <v>167</v>
      </c>
      <c r="E235" t="s">
        <v>79</v>
      </c>
      <c r="F235" t="s">
        <v>231</v>
      </c>
      <c r="G235" t="s">
        <v>2035</v>
      </c>
      <c r="H235">
        <v>1979</v>
      </c>
      <c r="I235" t="s">
        <v>2036</v>
      </c>
      <c r="J235" t="s">
        <v>2037</v>
      </c>
      <c r="K235" t="s">
        <v>2038</v>
      </c>
      <c r="L235" t="s">
        <v>2037</v>
      </c>
      <c r="M235" s="515"/>
      <c r="N235" s="514">
        <v>4230</v>
      </c>
      <c r="O235" t="s">
        <v>236</v>
      </c>
      <c r="P235" t="s">
        <v>46</v>
      </c>
      <c r="Q235"/>
      <c r="R235" t="s">
        <v>245</v>
      </c>
      <c r="S235" s="126"/>
      <c r="T235">
        <v>8</v>
      </c>
    </row>
    <row r="236" spans="3:20" ht="16.5" customHeight="1" x14ac:dyDescent="0.25">
      <c r="C236" t="s">
        <v>6105</v>
      </c>
      <c r="D236" t="s">
        <v>167</v>
      </c>
      <c r="E236" t="s">
        <v>79</v>
      </c>
      <c r="F236" t="s">
        <v>231</v>
      </c>
      <c r="G236" t="s">
        <v>240</v>
      </c>
      <c r="H236">
        <v>2011</v>
      </c>
      <c r="I236" t="s">
        <v>2176</v>
      </c>
      <c r="J236" t="s">
        <v>414</v>
      </c>
      <c r="K236" t="s">
        <v>6106</v>
      </c>
      <c r="L236" t="s">
        <v>6107</v>
      </c>
      <c r="M236" t="s">
        <v>6107</v>
      </c>
      <c r="N236">
        <v>3000</v>
      </c>
      <c r="O236" t="s">
        <v>244</v>
      </c>
      <c r="P236" t="s">
        <v>46</v>
      </c>
      <c r="Q236" t="s">
        <v>6108</v>
      </c>
      <c r="R236" s="126" t="s">
        <v>245</v>
      </c>
      <c r="S236" s="126" t="s">
        <v>6064</v>
      </c>
      <c r="T236">
        <v>7</v>
      </c>
    </row>
    <row r="237" spans="3:20" ht="16.5" customHeight="1" x14ac:dyDescent="0.25">
      <c r="C237" t="s">
        <v>2301</v>
      </c>
      <c r="D237" t="s">
        <v>167</v>
      </c>
      <c r="E237" t="s">
        <v>10</v>
      </c>
      <c r="F237" t="s">
        <v>2302</v>
      </c>
      <c r="G237" t="s">
        <v>2303</v>
      </c>
      <c r="H237">
        <v>2022</v>
      </c>
      <c r="I237" t="s">
        <v>461</v>
      </c>
      <c r="J237" t="s">
        <v>2304</v>
      </c>
      <c r="K237" t="s">
        <v>2305</v>
      </c>
      <c r="L237" t="s">
        <v>2304</v>
      </c>
      <c r="M237" s="1013"/>
      <c r="N237" s="1014">
        <v>199</v>
      </c>
      <c r="O237" t="s">
        <v>225</v>
      </c>
      <c r="P237" t="s">
        <v>21</v>
      </c>
      <c r="Q237"/>
      <c r="R237" t="s">
        <v>1785</v>
      </c>
      <c r="S237" s="126"/>
      <c r="T237">
        <v>2</v>
      </c>
    </row>
    <row r="238" spans="3:20" ht="16.5" customHeight="1" x14ac:dyDescent="0.25">
      <c r="C238" t="s">
        <v>1734</v>
      </c>
      <c r="D238" t="s">
        <v>167</v>
      </c>
      <c r="E238" t="s">
        <v>10</v>
      </c>
      <c r="F238" t="s">
        <v>315</v>
      </c>
      <c r="G238" t="s">
        <v>1733</v>
      </c>
      <c r="H238">
        <v>2012</v>
      </c>
      <c r="I238" t="s">
        <v>328</v>
      </c>
      <c r="J238">
        <v>0</v>
      </c>
      <c r="K238" t="s">
        <v>1735</v>
      </c>
      <c r="L238" t="s">
        <v>1736</v>
      </c>
      <c r="M238" s="1008"/>
      <c r="N238" s="1007">
        <v>123</v>
      </c>
      <c r="O238" t="s">
        <v>388</v>
      </c>
      <c r="P238" t="s">
        <v>21</v>
      </c>
      <c r="Q238"/>
      <c r="R238" t="s">
        <v>226</v>
      </c>
      <c r="S238" s="126"/>
      <c r="T238">
        <v>2</v>
      </c>
    </row>
    <row r="239" spans="3:20" ht="16.5" customHeight="1" x14ac:dyDescent="0.25">
      <c r="C239" t="s">
        <v>4256</v>
      </c>
      <c r="D239" t="s">
        <v>167</v>
      </c>
      <c r="E239" t="s">
        <v>10</v>
      </c>
      <c r="F239" t="s">
        <v>315</v>
      </c>
      <c r="G239" t="s">
        <v>4257</v>
      </c>
      <c r="H239">
        <v>2018</v>
      </c>
      <c r="I239" t="s">
        <v>4258</v>
      </c>
      <c r="J239">
        <v>0</v>
      </c>
      <c r="K239" t="s">
        <v>4259</v>
      </c>
      <c r="L239" t="s">
        <v>4260</v>
      </c>
      <c r="M239" s="904"/>
      <c r="N239" s="903">
        <v>125</v>
      </c>
      <c r="O239" t="s">
        <v>225</v>
      </c>
      <c r="P239" t="s">
        <v>21</v>
      </c>
      <c r="Q239"/>
      <c r="R239" t="s">
        <v>226</v>
      </c>
      <c r="S239" s="126"/>
      <c r="T239">
        <v>2</v>
      </c>
    </row>
    <row r="240" spans="3:20" ht="16.5" customHeight="1" x14ac:dyDescent="0.25">
      <c r="C240" s="1014" t="s">
        <v>5566</v>
      </c>
      <c r="D240" s="1013" t="s">
        <v>167</v>
      </c>
      <c r="E240" t="s">
        <v>74</v>
      </c>
      <c r="F240" t="s">
        <v>4085</v>
      </c>
      <c r="G240" t="s">
        <v>7351</v>
      </c>
      <c r="H240">
        <v>2005</v>
      </c>
      <c r="I240" t="s">
        <v>334</v>
      </c>
      <c r="J240" t="s">
        <v>414</v>
      </c>
      <c r="K240" t="s">
        <v>7352</v>
      </c>
      <c r="L240" t="s">
        <v>7353</v>
      </c>
      <c r="M240" t="s">
        <v>414</v>
      </c>
      <c r="N240">
        <v>999</v>
      </c>
      <c r="O240" t="s">
        <v>343</v>
      </c>
      <c r="P240" t="s">
        <v>21</v>
      </c>
      <c r="Q240">
        <v>38507</v>
      </c>
      <c r="R240" t="s">
        <v>344</v>
      </c>
      <c r="S240" t="s">
        <v>6064</v>
      </c>
      <c r="T240">
        <v>5</v>
      </c>
    </row>
    <row r="241" spans="3:20" ht="16.5" customHeight="1" x14ac:dyDescent="0.25">
      <c r="C241" t="s">
        <v>6120</v>
      </c>
      <c r="D241" t="s">
        <v>167</v>
      </c>
      <c r="E241" t="s">
        <v>10</v>
      </c>
      <c r="F241" t="s">
        <v>1828</v>
      </c>
      <c r="G241" t="s">
        <v>6121</v>
      </c>
      <c r="H241">
        <v>2015</v>
      </c>
      <c r="I241" t="s">
        <v>328</v>
      </c>
      <c r="J241" t="s">
        <v>414</v>
      </c>
      <c r="K241" t="s">
        <v>6122</v>
      </c>
      <c r="L241" t="s">
        <v>6123</v>
      </c>
      <c r="M241" t="s">
        <v>6123</v>
      </c>
      <c r="N241">
        <v>149</v>
      </c>
      <c r="O241" t="s">
        <v>225</v>
      </c>
      <c r="P241" t="s">
        <v>21</v>
      </c>
      <c r="Q241" t="s">
        <v>6124</v>
      </c>
      <c r="R241" s="126" t="s">
        <v>226</v>
      </c>
      <c r="S241" s="126" t="s">
        <v>6064</v>
      </c>
      <c r="T241">
        <v>2</v>
      </c>
    </row>
    <row r="242" spans="3:20" ht="16.5" customHeight="1" x14ac:dyDescent="0.25">
      <c r="C242" t="s">
        <v>285</v>
      </c>
      <c r="D242" t="s">
        <v>286</v>
      </c>
      <c r="E242" t="s">
        <v>78</v>
      </c>
      <c r="F242" t="s">
        <v>231</v>
      </c>
      <c r="G242" t="s">
        <v>287</v>
      </c>
      <c r="H242">
        <v>1976</v>
      </c>
      <c r="I242" t="s">
        <v>288</v>
      </c>
      <c r="J242" t="s">
        <v>289</v>
      </c>
      <c r="K242" t="s">
        <v>290</v>
      </c>
      <c r="L242" t="s">
        <v>289</v>
      </c>
      <c r="M242" s="1013"/>
      <c r="N242" s="1014">
        <v>4500</v>
      </c>
      <c r="O242" t="s">
        <v>291</v>
      </c>
      <c r="P242" t="s">
        <v>292</v>
      </c>
      <c r="Q242"/>
      <c r="R242" t="s">
        <v>293</v>
      </c>
      <c r="S242" s="126"/>
      <c r="T242">
        <v>2</v>
      </c>
    </row>
    <row r="243" spans="3:20" ht="16.5" customHeight="1" x14ac:dyDescent="0.25">
      <c r="C243" t="s">
        <v>446</v>
      </c>
      <c r="D243" t="s">
        <v>167</v>
      </c>
      <c r="E243" t="s">
        <v>10</v>
      </c>
      <c r="F243" t="s">
        <v>220</v>
      </c>
      <c r="G243" t="s">
        <v>447</v>
      </c>
      <c r="H243">
        <v>2020</v>
      </c>
      <c r="I243" t="s">
        <v>448</v>
      </c>
      <c r="J243" t="s">
        <v>449</v>
      </c>
      <c r="K243" t="s">
        <v>450</v>
      </c>
      <c r="L243" t="s">
        <v>449</v>
      </c>
      <c r="M243" s="1008"/>
      <c r="N243" s="1007">
        <v>124</v>
      </c>
      <c r="O243" t="s">
        <v>225</v>
      </c>
      <c r="P243" t="s">
        <v>21</v>
      </c>
      <c r="Q243"/>
      <c r="R243" t="s">
        <v>293</v>
      </c>
      <c r="S243" s="126"/>
      <c r="T243">
        <v>2</v>
      </c>
    </row>
    <row r="244" spans="3:20" ht="16.5" customHeight="1" x14ac:dyDescent="0.25">
      <c r="C244" t="s">
        <v>2017</v>
      </c>
      <c r="D244" t="s">
        <v>167</v>
      </c>
      <c r="E244" t="s">
        <v>10</v>
      </c>
      <c r="F244" t="s">
        <v>220</v>
      </c>
      <c r="G244" t="s">
        <v>2018</v>
      </c>
      <c r="H244">
        <v>2010</v>
      </c>
      <c r="I244" t="s">
        <v>495</v>
      </c>
      <c r="J244">
        <v>0</v>
      </c>
      <c r="K244" t="s">
        <v>2019</v>
      </c>
      <c r="L244" t="s">
        <v>2020</v>
      </c>
      <c r="M244" s="904"/>
      <c r="N244" s="903">
        <v>179</v>
      </c>
      <c r="O244" t="s">
        <v>225</v>
      </c>
      <c r="P244" t="s">
        <v>21</v>
      </c>
      <c r="Q244"/>
      <c r="R244" t="s">
        <v>2021</v>
      </c>
      <c r="S244" s="126"/>
      <c r="T244">
        <v>2</v>
      </c>
    </row>
    <row r="245" spans="3:20" ht="16.5" customHeight="1" x14ac:dyDescent="0.25">
      <c r="C245" t="s">
        <v>565</v>
      </c>
      <c r="D245" t="s">
        <v>167</v>
      </c>
      <c r="E245" t="s">
        <v>74</v>
      </c>
      <c r="F245" t="s">
        <v>390</v>
      </c>
      <c r="G245" t="s">
        <v>1821</v>
      </c>
      <c r="H245">
        <v>1988</v>
      </c>
      <c r="I245" t="s">
        <v>1822</v>
      </c>
      <c r="J245" t="s">
        <v>1823</v>
      </c>
      <c r="K245" t="s">
        <v>1824</v>
      </c>
      <c r="L245" t="s">
        <v>1823</v>
      </c>
      <c r="M245" s="900"/>
      <c r="N245" s="901">
        <v>2000</v>
      </c>
      <c r="O245" t="s">
        <v>261</v>
      </c>
      <c r="P245" t="s">
        <v>21</v>
      </c>
      <c r="Q245"/>
      <c r="R245" t="s">
        <v>245</v>
      </c>
      <c r="S245" s="126"/>
      <c r="T245">
        <v>4</v>
      </c>
    </row>
    <row r="246" spans="3:20" ht="16.5" customHeight="1" x14ac:dyDescent="0.25">
      <c r="C246" t="s">
        <v>5481</v>
      </c>
      <c r="D246" t="s">
        <v>167</v>
      </c>
      <c r="E246" t="s">
        <v>74</v>
      </c>
      <c r="F246" t="s">
        <v>270</v>
      </c>
      <c r="G246" t="s">
        <v>271</v>
      </c>
      <c r="H246">
        <v>2012</v>
      </c>
      <c r="I246" t="s">
        <v>4184</v>
      </c>
      <c r="J246">
        <v>0</v>
      </c>
      <c r="K246" t="s">
        <v>5787</v>
      </c>
      <c r="L246" t="s">
        <v>5788</v>
      </c>
      <c r="M246" s="783"/>
      <c r="N246" s="784">
        <v>1390</v>
      </c>
      <c r="O246" t="s">
        <v>261</v>
      </c>
      <c r="P246" t="s">
        <v>21</v>
      </c>
      <c r="Q246"/>
      <c r="R246" t="s">
        <v>1785</v>
      </c>
      <c r="S246" s="126"/>
      <c r="T246">
        <v>5</v>
      </c>
    </row>
    <row r="247" spans="3:20" ht="16.5" customHeight="1" x14ac:dyDescent="0.25">
      <c r="C247" t="s">
        <v>3177</v>
      </c>
      <c r="D247" t="s">
        <v>167</v>
      </c>
      <c r="E247" t="s">
        <v>10</v>
      </c>
      <c r="F247" t="s">
        <v>220</v>
      </c>
      <c r="G247" t="s">
        <v>3178</v>
      </c>
      <c r="H247">
        <v>2023</v>
      </c>
      <c r="I247" t="s">
        <v>3179</v>
      </c>
      <c r="J247" t="s">
        <v>3180</v>
      </c>
      <c r="K247" t="s">
        <v>3181</v>
      </c>
      <c r="L247" t="s">
        <v>3180</v>
      </c>
      <c r="M247" s="766"/>
      <c r="N247" s="767">
        <v>373</v>
      </c>
      <c r="O247" t="s">
        <v>225</v>
      </c>
      <c r="P247" t="s">
        <v>21</v>
      </c>
      <c r="Q247"/>
      <c r="R247" t="s">
        <v>486</v>
      </c>
      <c r="S247" s="126"/>
      <c r="T247">
        <v>2</v>
      </c>
    </row>
    <row r="248" spans="3:20" ht="16.5" customHeight="1" x14ac:dyDescent="0.25">
      <c r="C248" s="1014" t="s">
        <v>7516</v>
      </c>
      <c r="D248" s="1013" t="s">
        <v>167</v>
      </c>
      <c r="E248" t="s">
        <v>10</v>
      </c>
      <c r="F248" t="s">
        <v>2830</v>
      </c>
      <c r="G248" t="s">
        <v>7517</v>
      </c>
      <c r="H248">
        <v>2014</v>
      </c>
      <c r="I248" t="s">
        <v>7518</v>
      </c>
      <c r="J248" t="s">
        <v>414</v>
      </c>
      <c r="K248">
        <v>65213504</v>
      </c>
      <c r="L248" t="s">
        <v>7519</v>
      </c>
      <c r="M248" t="s">
        <v>7519</v>
      </c>
      <c r="N248">
        <v>652</v>
      </c>
      <c r="O248" t="s">
        <v>225</v>
      </c>
      <c r="P248" t="s">
        <v>21</v>
      </c>
      <c r="Q248" t="s">
        <v>7520</v>
      </c>
      <c r="R248" t="s">
        <v>320</v>
      </c>
      <c r="S248" t="s">
        <v>6064</v>
      </c>
      <c r="T248">
        <v>2</v>
      </c>
    </row>
    <row r="249" spans="3:20" ht="16.5" customHeight="1" x14ac:dyDescent="0.25">
      <c r="C249" t="s">
        <v>4585</v>
      </c>
      <c r="D249" t="s">
        <v>167</v>
      </c>
      <c r="E249" t="s">
        <v>10</v>
      </c>
      <c r="F249" t="s">
        <v>1845</v>
      </c>
      <c r="G249" t="s">
        <v>4586</v>
      </c>
      <c r="H249">
        <v>2017</v>
      </c>
      <c r="I249" t="s">
        <v>328</v>
      </c>
      <c r="J249">
        <v>0</v>
      </c>
      <c r="K249" t="s">
        <v>4587</v>
      </c>
      <c r="L249" t="s">
        <v>4588</v>
      </c>
      <c r="M249" s="1013"/>
      <c r="N249" s="1014">
        <v>184</v>
      </c>
      <c r="O249" t="s">
        <v>225</v>
      </c>
      <c r="P249" t="s">
        <v>21</v>
      </c>
      <c r="Q249"/>
      <c r="R249" t="s">
        <v>320</v>
      </c>
      <c r="S249" s="126"/>
      <c r="T249">
        <v>2</v>
      </c>
    </row>
    <row r="250" spans="3:20" ht="16.5" customHeight="1" x14ac:dyDescent="0.25">
      <c r="C250" s="1014" t="s">
        <v>8449</v>
      </c>
      <c r="D250" s="1013" t="s">
        <v>167</v>
      </c>
      <c r="E250" t="s">
        <v>10</v>
      </c>
      <c r="F250" t="s">
        <v>6097</v>
      </c>
      <c r="G250" t="s">
        <v>8450</v>
      </c>
      <c r="H250">
        <v>2021</v>
      </c>
      <c r="I250" t="s">
        <v>328</v>
      </c>
      <c r="J250" t="s">
        <v>414</v>
      </c>
      <c r="K250" t="s">
        <v>8451</v>
      </c>
      <c r="L250" t="s">
        <v>8452</v>
      </c>
      <c r="M250" t="s">
        <v>8452</v>
      </c>
      <c r="N250">
        <v>199</v>
      </c>
      <c r="O250" t="s">
        <v>225</v>
      </c>
      <c r="P250" t="s">
        <v>21</v>
      </c>
      <c r="Q250">
        <v>44216</v>
      </c>
      <c r="R250" t="s">
        <v>486</v>
      </c>
      <c r="S250" t="s">
        <v>6064</v>
      </c>
      <c r="T250">
        <v>2</v>
      </c>
    </row>
    <row r="251" spans="3:20" ht="16.5" customHeight="1" x14ac:dyDescent="0.25">
      <c r="C251" s="1007" t="s">
        <v>6977</v>
      </c>
      <c r="D251" s="1008" t="s">
        <v>167</v>
      </c>
      <c r="E251" t="s">
        <v>10</v>
      </c>
      <c r="F251" t="s">
        <v>1751</v>
      </c>
      <c r="G251" t="s">
        <v>6978</v>
      </c>
      <c r="H251">
        <v>2024</v>
      </c>
      <c r="I251" t="s">
        <v>6979</v>
      </c>
      <c r="J251" t="s">
        <v>6980</v>
      </c>
      <c r="K251" t="s">
        <v>6981</v>
      </c>
      <c r="L251" t="s">
        <v>6980</v>
      </c>
      <c r="M251" t="s">
        <v>6980</v>
      </c>
      <c r="N251">
        <v>124</v>
      </c>
      <c r="O251" t="s">
        <v>225</v>
      </c>
      <c r="P251" t="s">
        <v>21</v>
      </c>
      <c r="Q251" t="s">
        <v>6982</v>
      </c>
      <c r="R251" t="s">
        <v>320</v>
      </c>
      <c r="S251" t="s">
        <v>6064</v>
      </c>
      <c r="T251">
        <v>2</v>
      </c>
    </row>
    <row r="252" spans="3:20" ht="16.5" customHeight="1" x14ac:dyDescent="0.25">
      <c r="C252" t="s">
        <v>332</v>
      </c>
      <c r="D252" t="s">
        <v>167</v>
      </c>
      <c r="E252" t="s">
        <v>10</v>
      </c>
      <c r="F252" t="s">
        <v>315</v>
      </c>
      <c r="G252" t="s">
        <v>333</v>
      </c>
      <c r="H252">
        <v>1998</v>
      </c>
      <c r="I252" t="s">
        <v>334</v>
      </c>
      <c r="J252">
        <v>0</v>
      </c>
      <c r="K252" t="s">
        <v>335</v>
      </c>
      <c r="L252" t="s">
        <v>335</v>
      </c>
      <c r="M252" s="1013"/>
      <c r="N252" s="1014">
        <v>0</v>
      </c>
      <c r="O252" t="s">
        <v>225</v>
      </c>
      <c r="P252" t="s">
        <v>21</v>
      </c>
      <c r="Q252"/>
      <c r="R252" t="s">
        <v>336</v>
      </c>
      <c r="S252" s="126"/>
      <c r="T252">
        <v>2</v>
      </c>
    </row>
    <row r="253" spans="3:20" ht="16.5" customHeight="1" x14ac:dyDescent="0.25">
      <c r="C253" s="1013" t="s">
        <v>3493</v>
      </c>
      <c r="D253" s="1013" t="s">
        <v>167</v>
      </c>
      <c r="E253" s="1013" t="s">
        <v>74</v>
      </c>
      <c r="F253" s="1013" t="s">
        <v>374</v>
      </c>
      <c r="G253" s="1013" t="s">
        <v>3494</v>
      </c>
      <c r="H253" s="312">
        <v>1992</v>
      </c>
      <c r="I253" s="1013" t="s">
        <v>3495</v>
      </c>
      <c r="J253" s="1013" t="s">
        <v>3496</v>
      </c>
      <c r="K253" s="1013" t="s">
        <v>3497</v>
      </c>
      <c r="L253" s="1013"/>
      <c r="M253" s="1008"/>
      <c r="N253" s="1007">
        <v>1000</v>
      </c>
      <c r="O253" s="1013" t="s">
        <v>261</v>
      </c>
      <c r="P253" s="1013"/>
      <c r="Q253" s="312"/>
      <c r="R253" s="1013" t="s">
        <v>2021</v>
      </c>
      <c r="S253" s="1015"/>
      <c r="T253" s="312">
        <v>4</v>
      </c>
    </row>
    <row r="254" spans="3:20" ht="16.5" customHeight="1" x14ac:dyDescent="0.25">
      <c r="C254" t="s">
        <v>493</v>
      </c>
      <c r="D254" t="s">
        <v>167</v>
      </c>
      <c r="E254" t="s">
        <v>10</v>
      </c>
      <c r="F254" t="s">
        <v>220</v>
      </c>
      <c r="G254" t="s">
        <v>494</v>
      </c>
      <c r="H254">
        <v>2010</v>
      </c>
      <c r="I254" t="s">
        <v>495</v>
      </c>
      <c r="J254">
        <v>0</v>
      </c>
      <c r="K254" t="s">
        <v>496</v>
      </c>
      <c r="L254" t="s">
        <v>497</v>
      </c>
      <c r="M254" s="904"/>
      <c r="N254" s="903">
        <v>135</v>
      </c>
      <c r="O254" t="s">
        <v>225</v>
      </c>
      <c r="P254" t="s">
        <v>21</v>
      </c>
      <c r="Q254"/>
      <c r="R254" t="s">
        <v>226</v>
      </c>
      <c r="S254" s="126"/>
      <c r="T254">
        <v>2</v>
      </c>
    </row>
    <row r="255" spans="3:20" ht="16.5" customHeight="1" x14ac:dyDescent="0.25">
      <c r="C255" t="s">
        <v>4474</v>
      </c>
      <c r="D255" t="s">
        <v>286</v>
      </c>
      <c r="E255" t="s">
        <v>2107</v>
      </c>
      <c r="F255" t="s">
        <v>2174</v>
      </c>
      <c r="G255" t="s">
        <v>4507</v>
      </c>
      <c r="H255">
        <v>2007</v>
      </c>
      <c r="I255" t="s">
        <v>334</v>
      </c>
      <c r="J255">
        <v>0</v>
      </c>
      <c r="K255" t="s">
        <v>4508</v>
      </c>
      <c r="L255" t="s">
        <v>4509</v>
      </c>
      <c r="M255" s="783"/>
      <c r="N255" s="784">
        <v>3908</v>
      </c>
      <c r="O255" t="s">
        <v>291</v>
      </c>
      <c r="P255" t="s">
        <v>46</v>
      </c>
      <c r="Q255"/>
      <c r="R255" t="s">
        <v>245</v>
      </c>
      <c r="S255" s="126"/>
      <c r="T255">
        <v>2</v>
      </c>
    </row>
    <row r="256" spans="3:20" ht="16.5" customHeight="1" x14ac:dyDescent="0.25">
      <c r="C256" t="s">
        <v>4854</v>
      </c>
      <c r="D256" t="s">
        <v>167</v>
      </c>
      <c r="E256" t="s">
        <v>74</v>
      </c>
      <c r="F256" t="s">
        <v>390</v>
      </c>
      <c r="G256" t="s">
        <v>4855</v>
      </c>
      <c r="H256">
        <v>1995</v>
      </c>
      <c r="I256" t="s">
        <v>495</v>
      </c>
      <c r="J256" t="s">
        <v>4856</v>
      </c>
      <c r="K256" t="s">
        <v>4857</v>
      </c>
      <c r="L256" t="s">
        <v>4856</v>
      </c>
      <c r="M256" s="766"/>
      <c r="N256" s="767">
        <v>1500</v>
      </c>
      <c r="O256" t="s">
        <v>261</v>
      </c>
      <c r="P256" t="s">
        <v>21</v>
      </c>
      <c r="Q256"/>
      <c r="R256" t="s">
        <v>245</v>
      </c>
      <c r="S256" s="126"/>
      <c r="T256">
        <v>4</v>
      </c>
    </row>
    <row r="257" spans="3:20" ht="16.5" customHeight="1" x14ac:dyDescent="0.25">
      <c r="C257" t="s">
        <v>326</v>
      </c>
      <c r="D257" t="s">
        <v>167</v>
      </c>
      <c r="E257" t="s">
        <v>10</v>
      </c>
      <c r="F257" t="s">
        <v>315</v>
      </c>
      <c r="G257" t="s">
        <v>327</v>
      </c>
      <c r="H257">
        <v>2012</v>
      </c>
      <c r="I257" t="s">
        <v>328</v>
      </c>
      <c r="J257">
        <v>0</v>
      </c>
      <c r="K257" t="s">
        <v>329</v>
      </c>
      <c r="L257" t="s">
        <v>330</v>
      </c>
      <c r="M257" s="665"/>
      <c r="N257" s="664">
        <v>153</v>
      </c>
      <c r="O257" t="s">
        <v>225</v>
      </c>
      <c r="P257" t="s">
        <v>21</v>
      </c>
      <c r="Q257"/>
      <c r="R257" t="s">
        <v>320</v>
      </c>
      <c r="S257" s="126"/>
      <c r="T257">
        <v>2</v>
      </c>
    </row>
    <row r="258" spans="3:20" ht="16.5" customHeight="1" x14ac:dyDescent="0.25">
      <c r="C258" t="s">
        <v>3715</v>
      </c>
      <c r="D258" t="s">
        <v>167</v>
      </c>
      <c r="E258" t="s">
        <v>78</v>
      </c>
      <c r="F258" t="s">
        <v>338</v>
      </c>
      <c r="G258" t="s">
        <v>3716</v>
      </c>
      <c r="H258">
        <v>2012</v>
      </c>
      <c r="I258" t="s">
        <v>3717</v>
      </c>
      <c r="J258">
        <v>0</v>
      </c>
      <c r="K258" t="s">
        <v>3718</v>
      </c>
      <c r="L258" t="s">
        <v>3719</v>
      </c>
      <c r="M258" s="515"/>
      <c r="N258" s="514">
        <v>1968</v>
      </c>
      <c r="O258" t="s">
        <v>2329</v>
      </c>
      <c r="P258" t="s">
        <v>46</v>
      </c>
      <c r="Q258"/>
      <c r="R258" t="s">
        <v>320</v>
      </c>
      <c r="S258" s="126"/>
      <c r="T258">
        <v>5</v>
      </c>
    </row>
    <row r="259" spans="3:20" ht="16.5" customHeight="1" x14ac:dyDescent="0.25">
      <c r="C259" t="s">
        <v>6209</v>
      </c>
      <c r="D259" t="s">
        <v>167</v>
      </c>
      <c r="E259" t="s">
        <v>10</v>
      </c>
      <c r="F259" t="s">
        <v>482</v>
      </c>
      <c r="G259" t="s">
        <v>483</v>
      </c>
      <c r="H259">
        <v>2019</v>
      </c>
      <c r="I259" t="s">
        <v>6210</v>
      </c>
      <c r="J259" t="s">
        <v>414</v>
      </c>
      <c r="K259" t="s">
        <v>6211</v>
      </c>
      <c r="L259" t="s">
        <v>6212</v>
      </c>
      <c r="M259" t="s">
        <v>6212</v>
      </c>
      <c r="N259">
        <v>644</v>
      </c>
      <c r="O259" t="s">
        <v>225</v>
      </c>
      <c r="P259" t="s">
        <v>21</v>
      </c>
      <c r="Q259" t="s">
        <v>6213</v>
      </c>
      <c r="R259" s="126" t="s">
        <v>320</v>
      </c>
      <c r="S259" s="126" t="s">
        <v>6064</v>
      </c>
      <c r="T259">
        <v>2</v>
      </c>
    </row>
    <row r="260" spans="3:20" ht="16.5" customHeight="1" x14ac:dyDescent="0.25">
      <c r="C260" s="1014" t="s">
        <v>6725</v>
      </c>
      <c r="D260" s="1013" t="s">
        <v>167</v>
      </c>
      <c r="E260" t="s">
        <v>10</v>
      </c>
      <c r="F260" t="s">
        <v>315</v>
      </c>
      <c r="G260" t="s">
        <v>2028</v>
      </c>
      <c r="H260">
        <v>2018</v>
      </c>
      <c r="I260" t="s">
        <v>6726</v>
      </c>
      <c r="J260" t="s">
        <v>414</v>
      </c>
      <c r="K260" t="s">
        <v>6727</v>
      </c>
      <c r="L260" t="s">
        <v>6728</v>
      </c>
      <c r="M260" t="s">
        <v>6728</v>
      </c>
      <c r="N260">
        <v>149</v>
      </c>
      <c r="O260" t="s">
        <v>225</v>
      </c>
      <c r="P260" t="s">
        <v>21</v>
      </c>
      <c r="Q260" t="s">
        <v>6729</v>
      </c>
      <c r="R260" t="s">
        <v>320</v>
      </c>
      <c r="S260" t="s">
        <v>6064</v>
      </c>
      <c r="T260">
        <v>2</v>
      </c>
    </row>
    <row r="261" spans="3:20" ht="16.5" customHeight="1" x14ac:dyDescent="0.25">
      <c r="C261" t="s">
        <v>6296</v>
      </c>
      <c r="D261" t="s">
        <v>167</v>
      </c>
      <c r="E261" t="s">
        <v>10</v>
      </c>
      <c r="F261" t="s">
        <v>315</v>
      </c>
      <c r="G261" t="s">
        <v>6297</v>
      </c>
      <c r="H261">
        <v>2015</v>
      </c>
      <c r="I261" t="s">
        <v>6298</v>
      </c>
      <c r="J261" t="s">
        <v>414</v>
      </c>
      <c r="K261" t="s">
        <v>6299</v>
      </c>
      <c r="L261" t="s">
        <v>6300</v>
      </c>
      <c r="M261" t="s">
        <v>6300</v>
      </c>
      <c r="N261">
        <v>114</v>
      </c>
      <c r="O261" t="s">
        <v>225</v>
      </c>
      <c r="P261" t="s">
        <v>21</v>
      </c>
      <c r="Q261" t="s">
        <v>6301</v>
      </c>
      <c r="R261" s="126" t="s">
        <v>320</v>
      </c>
      <c r="S261" s="126" t="s">
        <v>6064</v>
      </c>
      <c r="T261">
        <v>2</v>
      </c>
    </row>
    <row r="262" spans="3:20" ht="16.5" customHeight="1" x14ac:dyDescent="0.25">
      <c r="C262" t="s">
        <v>5527</v>
      </c>
      <c r="D262" t="s">
        <v>167</v>
      </c>
      <c r="E262" t="s">
        <v>74</v>
      </c>
      <c r="F262" t="s">
        <v>374</v>
      </c>
      <c r="G262" t="s">
        <v>5528</v>
      </c>
      <c r="H262">
        <v>2006</v>
      </c>
      <c r="I262" t="s">
        <v>2738</v>
      </c>
      <c r="J262" t="s">
        <v>5529</v>
      </c>
      <c r="K262" t="s">
        <v>5530</v>
      </c>
      <c r="L262" t="s">
        <v>5529</v>
      </c>
      <c r="M262" s="1013"/>
      <c r="N262" s="1014">
        <v>1000</v>
      </c>
      <c r="O262" t="s">
        <v>261</v>
      </c>
      <c r="P262" t="s">
        <v>21</v>
      </c>
      <c r="Q262"/>
      <c r="R262" t="s">
        <v>226</v>
      </c>
      <c r="S262" s="126"/>
      <c r="T262">
        <v>0</v>
      </c>
    </row>
    <row r="263" spans="3:20" ht="16.5" customHeight="1" x14ac:dyDescent="0.25">
      <c r="C263" s="1014" t="s">
        <v>8485</v>
      </c>
      <c r="D263" s="1013" t="s">
        <v>286</v>
      </c>
      <c r="E263" t="s">
        <v>2107</v>
      </c>
      <c r="F263" t="s">
        <v>374</v>
      </c>
      <c r="G263" t="s">
        <v>8491</v>
      </c>
      <c r="H263">
        <v>2007</v>
      </c>
      <c r="I263" t="s">
        <v>6307</v>
      </c>
      <c r="J263" t="s">
        <v>8492</v>
      </c>
      <c r="K263">
        <v>427133</v>
      </c>
      <c r="L263" t="s">
        <v>8492</v>
      </c>
      <c r="M263" t="s">
        <v>8492</v>
      </c>
      <c r="N263">
        <v>4570</v>
      </c>
      <c r="O263" t="s">
        <v>291</v>
      </c>
      <c r="P263" t="s">
        <v>46</v>
      </c>
      <c r="Q263">
        <v>39077</v>
      </c>
      <c r="R263" t="s">
        <v>226</v>
      </c>
      <c r="S263" t="s">
        <v>6064</v>
      </c>
      <c r="T263">
        <v>3500</v>
      </c>
    </row>
    <row r="264" spans="3:20" ht="16.5" customHeight="1" x14ac:dyDescent="0.25">
      <c r="C264" t="s">
        <v>2994</v>
      </c>
      <c r="D264" t="s">
        <v>286</v>
      </c>
      <c r="E264" t="s">
        <v>74</v>
      </c>
      <c r="F264" t="s">
        <v>2995</v>
      </c>
      <c r="G264" t="s">
        <v>2996</v>
      </c>
      <c r="H264">
        <v>2013</v>
      </c>
      <c r="I264" t="s">
        <v>2997</v>
      </c>
      <c r="J264" t="s">
        <v>2998</v>
      </c>
      <c r="K264" t="s">
        <v>2999</v>
      </c>
      <c r="L264" t="s">
        <v>2998</v>
      </c>
      <c r="M264" s="1013"/>
      <c r="N264" s="1014">
        <v>1497</v>
      </c>
      <c r="O264" t="s">
        <v>261</v>
      </c>
      <c r="P264" t="s">
        <v>21</v>
      </c>
      <c r="Q264"/>
      <c r="R264" t="s">
        <v>2021</v>
      </c>
      <c r="S264" s="126"/>
      <c r="T264">
        <v>5</v>
      </c>
    </row>
    <row r="265" spans="3:20" ht="16.5" customHeight="1" x14ac:dyDescent="0.25">
      <c r="C265" t="s">
        <v>5119</v>
      </c>
      <c r="D265" t="s">
        <v>286</v>
      </c>
      <c r="E265" t="s">
        <v>78</v>
      </c>
      <c r="F265" t="s">
        <v>231</v>
      </c>
      <c r="G265" t="s">
        <v>4502</v>
      </c>
      <c r="H265">
        <v>2003</v>
      </c>
      <c r="I265" t="s">
        <v>3291</v>
      </c>
      <c r="J265" t="s">
        <v>5123</v>
      </c>
      <c r="K265">
        <v>2957999</v>
      </c>
      <c r="L265" t="s">
        <v>5123</v>
      </c>
      <c r="M265" s="1008"/>
      <c r="N265" s="1007">
        <v>2400</v>
      </c>
      <c r="O265" t="s">
        <v>291</v>
      </c>
      <c r="P265" t="s">
        <v>21</v>
      </c>
      <c r="Q265"/>
      <c r="R265" t="s">
        <v>245</v>
      </c>
      <c r="S265" s="126"/>
      <c r="T265">
        <v>2</v>
      </c>
    </row>
    <row r="266" spans="3:20" ht="16.5" customHeight="1" x14ac:dyDescent="0.25">
      <c r="C266" t="s">
        <v>2614</v>
      </c>
      <c r="D266" t="s">
        <v>286</v>
      </c>
      <c r="E266" t="s">
        <v>74</v>
      </c>
      <c r="F266" t="s">
        <v>374</v>
      </c>
      <c r="G266" t="s">
        <v>2886</v>
      </c>
      <c r="H266">
        <v>2004</v>
      </c>
      <c r="I266" t="s">
        <v>2887</v>
      </c>
      <c r="J266" t="s">
        <v>2888</v>
      </c>
      <c r="K266" t="s">
        <v>2889</v>
      </c>
      <c r="L266">
        <v>0</v>
      </c>
      <c r="M266" s="766"/>
      <c r="N266" s="767">
        <v>1600</v>
      </c>
      <c r="O266" t="s">
        <v>261</v>
      </c>
      <c r="P266" t="s">
        <v>21</v>
      </c>
      <c r="Q266"/>
      <c r="R266" t="s">
        <v>245</v>
      </c>
      <c r="S266" s="126"/>
      <c r="T266">
        <v>4</v>
      </c>
    </row>
    <row r="267" spans="3:20" ht="16.5" customHeight="1" x14ac:dyDescent="0.25">
      <c r="C267" t="s">
        <v>4820</v>
      </c>
      <c r="D267" t="s">
        <v>286</v>
      </c>
      <c r="E267" t="s">
        <v>74</v>
      </c>
      <c r="F267" t="s">
        <v>4085</v>
      </c>
      <c r="G267" t="s">
        <v>4086</v>
      </c>
      <c r="H267">
        <v>2009</v>
      </c>
      <c r="I267" t="s">
        <v>2887</v>
      </c>
      <c r="J267" t="s">
        <v>4821</v>
      </c>
      <c r="K267" t="s">
        <v>4822</v>
      </c>
      <c r="L267" t="s">
        <v>4821</v>
      </c>
      <c r="M267" s="665"/>
      <c r="N267" s="664">
        <v>1000</v>
      </c>
      <c r="O267" t="s">
        <v>261</v>
      </c>
      <c r="P267" t="s">
        <v>21</v>
      </c>
      <c r="Q267"/>
      <c r="R267" t="s">
        <v>245</v>
      </c>
      <c r="S267" s="126"/>
      <c r="T267">
        <v>4</v>
      </c>
    </row>
    <row r="268" spans="3:20" ht="16.5" customHeight="1" x14ac:dyDescent="0.25">
      <c r="C268" t="s">
        <v>2349</v>
      </c>
      <c r="D268" t="s">
        <v>167</v>
      </c>
      <c r="E268" t="s">
        <v>78</v>
      </c>
      <c r="F268" t="s">
        <v>2325</v>
      </c>
      <c r="G268" t="s">
        <v>2350</v>
      </c>
      <c r="H268">
        <v>2015</v>
      </c>
      <c r="I268" t="s">
        <v>334</v>
      </c>
      <c r="J268" t="s">
        <v>2351</v>
      </c>
      <c r="K268" t="s">
        <v>2352</v>
      </c>
      <c r="L268" t="s">
        <v>2351</v>
      </c>
      <c r="M268" s="549"/>
      <c r="N268" s="548">
        <v>1997</v>
      </c>
      <c r="O268" t="s">
        <v>244</v>
      </c>
      <c r="P268" t="s">
        <v>21</v>
      </c>
      <c r="Q268"/>
      <c r="R268" t="s">
        <v>226</v>
      </c>
      <c r="S268" s="126"/>
      <c r="T268">
        <v>5</v>
      </c>
    </row>
    <row r="269" spans="3:20" ht="16.5" customHeight="1" x14ac:dyDescent="0.25">
      <c r="C269" t="s">
        <v>379</v>
      </c>
      <c r="D269" t="s">
        <v>167</v>
      </c>
      <c r="E269" t="s">
        <v>10</v>
      </c>
      <c r="F269" t="s">
        <v>220</v>
      </c>
      <c r="G269" t="s">
        <v>380</v>
      </c>
      <c r="H269">
        <v>2016</v>
      </c>
      <c r="I269" t="s">
        <v>222</v>
      </c>
      <c r="J269" t="s">
        <v>381</v>
      </c>
      <c r="K269" t="s">
        <v>382</v>
      </c>
      <c r="L269" t="s">
        <v>381</v>
      </c>
      <c r="M269" s="515"/>
      <c r="N269" s="514">
        <v>144</v>
      </c>
      <c r="O269" t="s">
        <v>225</v>
      </c>
      <c r="P269" t="s">
        <v>21</v>
      </c>
      <c r="Q269"/>
      <c r="R269" t="s">
        <v>383</v>
      </c>
      <c r="S269" s="126"/>
      <c r="T269">
        <v>2</v>
      </c>
    </row>
    <row r="270" spans="3:20" ht="16.5" customHeight="1" x14ac:dyDescent="0.25">
      <c r="C270" s="1014" t="s">
        <v>6912</v>
      </c>
      <c r="D270" s="1013" t="s">
        <v>167</v>
      </c>
      <c r="E270" t="s">
        <v>10</v>
      </c>
      <c r="F270" t="s">
        <v>315</v>
      </c>
      <c r="G270" t="s">
        <v>6913</v>
      </c>
      <c r="H270">
        <v>2018</v>
      </c>
      <c r="I270" t="s">
        <v>6914</v>
      </c>
      <c r="J270" t="s">
        <v>414</v>
      </c>
      <c r="K270" t="s">
        <v>6915</v>
      </c>
      <c r="L270" t="s">
        <v>6916</v>
      </c>
      <c r="M270" t="s">
        <v>6916</v>
      </c>
      <c r="N270">
        <v>149</v>
      </c>
      <c r="O270" t="s">
        <v>225</v>
      </c>
      <c r="P270" t="s">
        <v>21</v>
      </c>
      <c r="Q270" t="s">
        <v>6917</v>
      </c>
      <c r="R270" t="s">
        <v>2021</v>
      </c>
      <c r="S270" t="s">
        <v>6064</v>
      </c>
      <c r="T270">
        <v>2</v>
      </c>
    </row>
    <row r="271" spans="3:20" ht="16.5" customHeight="1" x14ac:dyDescent="0.25">
      <c r="C271" t="s">
        <v>1729</v>
      </c>
      <c r="D271" t="s">
        <v>167</v>
      </c>
      <c r="E271" t="s">
        <v>78</v>
      </c>
      <c r="F271" t="s">
        <v>270</v>
      </c>
      <c r="G271" t="s">
        <v>1810</v>
      </c>
      <c r="H271">
        <v>2016</v>
      </c>
      <c r="I271" t="s">
        <v>1811</v>
      </c>
      <c r="J271">
        <v>0</v>
      </c>
      <c r="K271" t="s">
        <v>1812</v>
      </c>
      <c r="L271" t="s">
        <v>1813</v>
      </c>
      <c r="M271" s="1013"/>
      <c r="N271" s="1014">
        <v>1598</v>
      </c>
      <c r="O271" t="s">
        <v>244</v>
      </c>
      <c r="P271" t="s">
        <v>21</v>
      </c>
      <c r="Q271"/>
      <c r="R271" t="s">
        <v>245</v>
      </c>
      <c r="S271" s="126"/>
      <c r="T271">
        <v>5</v>
      </c>
    </row>
    <row r="272" spans="3:20" ht="16.5" customHeight="1" x14ac:dyDescent="0.25">
      <c r="C272" s="1014" t="s">
        <v>9082</v>
      </c>
      <c r="D272" s="1013" t="s">
        <v>167</v>
      </c>
      <c r="E272" t="s">
        <v>74</v>
      </c>
      <c r="F272" t="s">
        <v>2830</v>
      </c>
      <c r="G272" t="s">
        <v>9083</v>
      </c>
      <c r="H272">
        <v>2015</v>
      </c>
      <c r="I272" t="s">
        <v>9086</v>
      </c>
      <c r="J272" t="s">
        <v>414</v>
      </c>
      <c r="K272">
        <v>3799090</v>
      </c>
      <c r="L272" t="s">
        <v>9087</v>
      </c>
      <c r="M272" t="s">
        <v>9087</v>
      </c>
      <c r="N272">
        <v>2979</v>
      </c>
      <c r="O272" t="s">
        <v>2294</v>
      </c>
      <c r="P272" t="s">
        <v>21</v>
      </c>
      <c r="Q272">
        <v>42144</v>
      </c>
      <c r="R272" t="s">
        <v>245</v>
      </c>
      <c r="S272" t="s">
        <v>6064</v>
      </c>
      <c r="T272">
        <v>4</v>
      </c>
    </row>
    <row r="273" spans="3:20" ht="16.5" customHeight="1" x14ac:dyDescent="0.25">
      <c r="C273" t="s">
        <v>1844</v>
      </c>
      <c r="D273" t="s">
        <v>167</v>
      </c>
      <c r="E273" t="s">
        <v>10</v>
      </c>
      <c r="F273" t="s">
        <v>1845</v>
      </c>
      <c r="G273" t="s">
        <v>1846</v>
      </c>
      <c r="H273">
        <v>2012</v>
      </c>
      <c r="I273" t="s">
        <v>1847</v>
      </c>
      <c r="J273">
        <v>0</v>
      </c>
      <c r="K273" t="s">
        <v>1848</v>
      </c>
      <c r="L273" t="s">
        <v>1849</v>
      </c>
      <c r="M273" s="1013"/>
      <c r="N273" s="1014">
        <v>97</v>
      </c>
      <c r="O273" t="s">
        <v>225</v>
      </c>
      <c r="P273" t="s">
        <v>21</v>
      </c>
      <c r="Q273"/>
      <c r="R273" t="s">
        <v>320</v>
      </c>
      <c r="S273" s="126"/>
      <c r="T273">
        <v>2</v>
      </c>
    </row>
    <row r="274" spans="3:20" ht="16.5" customHeight="1" x14ac:dyDescent="0.25">
      <c r="C274" t="s">
        <v>5906</v>
      </c>
      <c r="D274" t="s">
        <v>167</v>
      </c>
      <c r="E274" t="s">
        <v>10</v>
      </c>
      <c r="F274" t="s">
        <v>3945</v>
      </c>
      <c r="G274" t="s">
        <v>3946</v>
      </c>
      <c r="H274">
        <v>2016</v>
      </c>
      <c r="I274" t="s">
        <v>328</v>
      </c>
      <c r="J274">
        <v>0</v>
      </c>
      <c r="K274" t="s">
        <v>5917</v>
      </c>
      <c r="L274" t="s">
        <v>5918</v>
      </c>
      <c r="M274" s="766"/>
      <c r="N274" s="767">
        <v>177</v>
      </c>
      <c r="O274" t="s">
        <v>225</v>
      </c>
      <c r="P274" t="s">
        <v>21</v>
      </c>
      <c r="Q274"/>
      <c r="R274" t="s">
        <v>226</v>
      </c>
      <c r="S274" s="126"/>
      <c r="T274">
        <v>2</v>
      </c>
    </row>
    <row r="275" spans="3:20" ht="16.5" customHeight="1" x14ac:dyDescent="0.25">
      <c r="C275" t="s">
        <v>219</v>
      </c>
      <c r="D275" t="s">
        <v>167</v>
      </c>
      <c r="E275" t="s">
        <v>10</v>
      </c>
      <c r="F275" t="s">
        <v>220</v>
      </c>
      <c r="G275" t="s">
        <v>221</v>
      </c>
      <c r="H275">
        <v>2019</v>
      </c>
      <c r="I275" t="s">
        <v>222</v>
      </c>
      <c r="J275" t="s">
        <v>223</v>
      </c>
      <c r="K275" t="s">
        <v>224</v>
      </c>
      <c r="L275" t="s">
        <v>223</v>
      </c>
      <c r="M275" s="665"/>
      <c r="N275" s="664">
        <v>124</v>
      </c>
      <c r="O275" t="s">
        <v>225</v>
      </c>
      <c r="P275" t="s">
        <v>21</v>
      </c>
      <c r="Q275"/>
      <c r="R275" t="s">
        <v>226</v>
      </c>
      <c r="S275" s="126"/>
      <c r="T275">
        <v>2</v>
      </c>
    </row>
    <row r="276" spans="3:20" ht="16.5" customHeight="1" x14ac:dyDescent="0.25">
      <c r="C276" s="1014" t="s">
        <v>8120</v>
      </c>
      <c r="D276" s="1013" t="s">
        <v>167</v>
      </c>
      <c r="E276" t="s">
        <v>10</v>
      </c>
      <c r="F276" t="s">
        <v>3945</v>
      </c>
      <c r="G276" t="s">
        <v>8150</v>
      </c>
      <c r="H276">
        <v>2025</v>
      </c>
      <c r="I276" t="s">
        <v>8151</v>
      </c>
      <c r="J276" t="s">
        <v>8152</v>
      </c>
      <c r="K276" t="s">
        <v>8153</v>
      </c>
      <c r="L276" t="s">
        <v>8152</v>
      </c>
      <c r="M276" t="s">
        <v>8152</v>
      </c>
      <c r="N276">
        <v>124</v>
      </c>
      <c r="O276" t="s">
        <v>225</v>
      </c>
      <c r="P276" t="s">
        <v>21</v>
      </c>
      <c r="Q276">
        <v>45527</v>
      </c>
      <c r="R276" t="s">
        <v>1785</v>
      </c>
      <c r="S276" t="s">
        <v>6064</v>
      </c>
      <c r="T276">
        <v>2</v>
      </c>
    </row>
    <row r="277" spans="3:20" ht="16.5" customHeight="1" x14ac:dyDescent="0.25">
      <c r="C277" t="s">
        <v>459</v>
      </c>
      <c r="D277" t="s">
        <v>167</v>
      </c>
      <c r="E277" t="s">
        <v>10</v>
      </c>
      <c r="F277" t="s">
        <v>315</v>
      </c>
      <c r="G277" t="s">
        <v>460</v>
      </c>
      <c r="H277">
        <v>2022</v>
      </c>
      <c r="I277" t="s">
        <v>461</v>
      </c>
      <c r="J277">
        <v>0</v>
      </c>
      <c r="K277" t="s">
        <v>462</v>
      </c>
      <c r="L277" t="s">
        <v>463</v>
      </c>
      <c r="M277" s="1013"/>
      <c r="N277" s="1014">
        <v>155</v>
      </c>
      <c r="O277" t="s">
        <v>225</v>
      </c>
      <c r="P277" t="s">
        <v>21</v>
      </c>
      <c r="Q277"/>
      <c r="R277" t="s">
        <v>320</v>
      </c>
      <c r="S277" s="126"/>
      <c r="T277">
        <v>2</v>
      </c>
    </row>
    <row r="278" spans="3:20" ht="16.5" customHeight="1" x14ac:dyDescent="0.25">
      <c r="C278" t="s">
        <v>1603</v>
      </c>
      <c r="D278" t="s">
        <v>167</v>
      </c>
      <c r="E278" t="s">
        <v>10</v>
      </c>
      <c r="F278" t="s">
        <v>482</v>
      </c>
      <c r="G278" t="s">
        <v>483</v>
      </c>
      <c r="H278">
        <v>2019</v>
      </c>
      <c r="I278" t="s">
        <v>1604</v>
      </c>
      <c r="J278">
        <v>0</v>
      </c>
      <c r="K278" t="s">
        <v>1605</v>
      </c>
      <c r="L278" t="s">
        <v>1606</v>
      </c>
      <c r="M278" s="422"/>
      <c r="N278" s="421">
        <v>644</v>
      </c>
      <c r="O278" t="s">
        <v>225</v>
      </c>
      <c r="P278" t="s">
        <v>21</v>
      </c>
      <c r="Q278"/>
      <c r="R278" t="s">
        <v>1607</v>
      </c>
      <c r="S278" s="126"/>
      <c r="T278">
        <v>2</v>
      </c>
    </row>
    <row r="279" spans="3:20" ht="16.5" customHeight="1" x14ac:dyDescent="0.25">
      <c r="C279" s="1014" t="s">
        <v>7428</v>
      </c>
      <c r="D279" s="1013" t="s">
        <v>167</v>
      </c>
      <c r="E279" t="s">
        <v>10</v>
      </c>
      <c r="F279" t="s">
        <v>315</v>
      </c>
      <c r="G279" t="s">
        <v>327</v>
      </c>
      <c r="H279">
        <v>2013</v>
      </c>
      <c r="I279" t="s">
        <v>7441</v>
      </c>
      <c r="J279" t="s">
        <v>414</v>
      </c>
      <c r="K279" t="s">
        <v>7442</v>
      </c>
      <c r="L279" t="s">
        <v>7443</v>
      </c>
      <c r="M279" t="s">
        <v>7443</v>
      </c>
      <c r="N279">
        <v>153</v>
      </c>
      <c r="O279" t="s">
        <v>225</v>
      </c>
      <c r="P279" t="s">
        <v>21</v>
      </c>
      <c r="Q279" t="s">
        <v>7445</v>
      </c>
      <c r="R279" t="s">
        <v>320</v>
      </c>
      <c r="S279" t="s">
        <v>6064</v>
      </c>
      <c r="T279"/>
    </row>
    <row r="280" spans="3:20" ht="16.5" customHeight="1" x14ac:dyDescent="0.25">
      <c r="C280" t="s">
        <v>5191</v>
      </c>
      <c r="D280" t="s">
        <v>167</v>
      </c>
      <c r="E280" t="s">
        <v>10</v>
      </c>
      <c r="F280" t="s">
        <v>3458</v>
      </c>
      <c r="G280" t="s">
        <v>5192</v>
      </c>
      <c r="H280">
        <v>2013</v>
      </c>
      <c r="I280" t="s">
        <v>5193</v>
      </c>
      <c r="J280" t="s">
        <v>5194</v>
      </c>
      <c r="K280" t="s">
        <v>5195</v>
      </c>
      <c r="L280" t="s">
        <v>5194</v>
      </c>
      <c r="M280" s="1013"/>
      <c r="N280" s="1014">
        <v>649</v>
      </c>
      <c r="O280" t="s">
        <v>225</v>
      </c>
      <c r="P280" t="s">
        <v>21</v>
      </c>
      <c r="Q280"/>
      <c r="R280" t="s">
        <v>320</v>
      </c>
      <c r="S280" s="126"/>
      <c r="T280">
        <v>2</v>
      </c>
    </row>
    <row r="281" spans="3:20" ht="16.5" customHeight="1" x14ac:dyDescent="0.25">
      <c r="C281" t="s">
        <v>3944</v>
      </c>
      <c r="D281" t="s">
        <v>167</v>
      </c>
      <c r="E281" t="s">
        <v>10</v>
      </c>
      <c r="F281" t="s">
        <v>3945</v>
      </c>
      <c r="G281" t="s">
        <v>3946</v>
      </c>
      <c r="H281">
        <v>2019</v>
      </c>
      <c r="I281" t="s">
        <v>334</v>
      </c>
      <c r="J281">
        <v>0</v>
      </c>
      <c r="K281" t="s">
        <v>3947</v>
      </c>
      <c r="L281" t="s">
        <v>3948</v>
      </c>
      <c r="M281" s="766"/>
      <c r="N281" s="767">
        <v>177</v>
      </c>
      <c r="O281" t="s">
        <v>225</v>
      </c>
      <c r="P281" t="s">
        <v>21</v>
      </c>
      <c r="Q281"/>
      <c r="R281" t="s">
        <v>226</v>
      </c>
      <c r="S281" s="126"/>
      <c r="T281">
        <v>2</v>
      </c>
    </row>
    <row r="282" spans="3:20" ht="16.5" customHeight="1" x14ac:dyDescent="0.25">
      <c r="C282" t="s">
        <v>384</v>
      </c>
      <c r="D282" t="s">
        <v>167</v>
      </c>
      <c r="E282" t="s">
        <v>10</v>
      </c>
      <c r="F282" t="s">
        <v>220</v>
      </c>
      <c r="G282" t="s">
        <v>385</v>
      </c>
      <c r="H282">
        <v>2013</v>
      </c>
      <c r="I282" t="s">
        <v>222</v>
      </c>
      <c r="J282" t="s">
        <v>386</v>
      </c>
      <c r="K282" t="s">
        <v>387</v>
      </c>
      <c r="L282" t="s">
        <v>386</v>
      </c>
      <c r="M282" s="422"/>
      <c r="N282" s="421">
        <v>99</v>
      </c>
      <c r="O282" t="s">
        <v>388</v>
      </c>
      <c r="P282" t="s">
        <v>21</v>
      </c>
      <c r="Q282"/>
      <c r="R282" t="s">
        <v>226</v>
      </c>
      <c r="S282" s="126"/>
      <c r="T282">
        <v>2</v>
      </c>
    </row>
    <row r="283" spans="3:20" ht="16.5" customHeight="1" x14ac:dyDescent="0.25">
      <c r="C283" t="s">
        <v>5180</v>
      </c>
      <c r="D283" t="s">
        <v>167</v>
      </c>
      <c r="E283" t="s">
        <v>10</v>
      </c>
      <c r="F283" t="s">
        <v>220</v>
      </c>
      <c r="G283" t="s">
        <v>5181</v>
      </c>
      <c r="H283">
        <v>2019</v>
      </c>
      <c r="I283" t="s">
        <v>5182</v>
      </c>
      <c r="J283" t="s">
        <v>5183</v>
      </c>
      <c r="K283" t="s">
        <v>5184</v>
      </c>
      <c r="L283" t="s">
        <v>5183</v>
      </c>
      <c r="M283" s="422"/>
      <c r="N283" s="421">
        <v>199</v>
      </c>
      <c r="O283" t="s">
        <v>225</v>
      </c>
      <c r="P283" t="s">
        <v>21</v>
      </c>
      <c r="Q283"/>
      <c r="R283" t="s">
        <v>486</v>
      </c>
      <c r="S283" s="126"/>
      <c r="T283">
        <v>2</v>
      </c>
    </row>
    <row r="284" spans="3:20" ht="16.5" customHeight="1" x14ac:dyDescent="0.25">
      <c r="C284" t="s">
        <v>1745</v>
      </c>
      <c r="D284" t="s">
        <v>167</v>
      </c>
      <c r="E284" t="s">
        <v>10</v>
      </c>
      <c r="F284" t="s">
        <v>1751</v>
      </c>
      <c r="G284" t="s">
        <v>1752</v>
      </c>
      <c r="H284">
        <v>2022</v>
      </c>
      <c r="I284" t="s">
        <v>1753</v>
      </c>
      <c r="J284" t="s">
        <v>1754</v>
      </c>
      <c r="K284" t="s">
        <v>1755</v>
      </c>
      <c r="L284" t="s">
        <v>1754</v>
      </c>
      <c r="M284" s="422"/>
      <c r="N284" s="421">
        <v>124</v>
      </c>
      <c r="O284" t="s">
        <v>225</v>
      </c>
      <c r="P284" t="s">
        <v>21</v>
      </c>
      <c r="Q284"/>
      <c r="R284" t="s">
        <v>320</v>
      </c>
      <c r="S284" s="126"/>
      <c r="T284">
        <v>2</v>
      </c>
    </row>
    <row r="285" spans="3:20" ht="16.5" customHeight="1" x14ac:dyDescent="0.25">
      <c r="C285" t="s">
        <v>1745</v>
      </c>
      <c r="D285" t="s">
        <v>167</v>
      </c>
      <c r="E285" t="s">
        <v>10</v>
      </c>
      <c r="F285" t="s">
        <v>1751</v>
      </c>
      <c r="G285" t="s">
        <v>1752</v>
      </c>
      <c r="H285">
        <v>2022</v>
      </c>
      <c r="I285" t="s">
        <v>1753</v>
      </c>
      <c r="J285" t="s">
        <v>1754</v>
      </c>
      <c r="K285" t="s">
        <v>1755</v>
      </c>
      <c r="L285" t="s">
        <v>1754</v>
      </c>
      <c r="M285" s="422"/>
      <c r="N285" s="421">
        <v>124</v>
      </c>
      <c r="O285" t="s">
        <v>225</v>
      </c>
      <c r="P285" t="s">
        <v>21</v>
      </c>
      <c r="Q285"/>
      <c r="R285" t="s">
        <v>320</v>
      </c>
      <c r="S285" s="126"/>
      <c r="T285">
        <v>2</v>
      </c>
    </row>
    <row r="286" spans="3:20" ht="16.5" customHeight="1" x14ac:dyDescent="0.25">
      <c r="C286" t="s">
        <v>543</v>
      </c>
      <c r="D286" t="s">
        <v>167</v>
      </c>
      <c r="E286" t="s">
        <v>10</v>
      </c>
      <c r="F286" t="s">
        <v>482</v>
      </c>
      <c r="G286" t="s">
        <v>544</v>
      </c>
      <c r="H286">
        <v>2022</v>
      </c>
      <c r="I286" t="s">
        <v>328</v>
      </c>
      <c r="J286">
        <v>0</v>
      </c>
      <c r="K286" t="s">
        <v>545</v>
      </c>
      <c r="L286" t="s">
        <v>546</v>
      </c>
      <c r="M286" s="422"/>
      <c r="N286" s="421">
        <v>155</v>
      </c>
      <c r="O286" t="s">
        <v>225</v>
      </c>
      <c r="P286" t="s">
        <v>21</v>
      </c>
      <c r="Q286"/>
      <c r="R286" t="s">
        <v>320</v>
      </c>
      <c r="S286" s="126"/>
      <c r="T286">
        <v>2</v>
      </c>
    </row>
    <row r="287" spans="3:20" ht="16.5" customHeight="1" x14ac:dyDescent="0.25">
      <c r="C287" s="1014" t="s">
        <v>9055</v>
      </c>
      <c r="D287" s="1013" t="s">
        <v>167</v>
      </c>
      <c r="E287" t="s">
        <v>10</v>
      </c>
      <c r="F287" t="s">
        <v>315</v>
      </c>
      <c r="G287" t="s">
        <v>6913</v>
      </c>
      <c r="H287">
        <v>2016</v>
      </c>
      <c r="I287" t="s">
        <v>1847</v>
      </c>
      <c r="J287" t="s">
        <v>414</v>
      </c>
      <c r="K287" t="s">
        <v>9222</v>
      </c>
      <c r="L287" t="s">
        <v>9223</v>
      </c>
      <c r="M287" t="s">
        <v>9223</v>
      </c>
      <c r="N287">
        <v>149</v>
      </c>
      <c r="O287" t="s">
        <v>225</v>
      </c>
      <c r="P287" t="s">
        <v>21</v>
      </c>
      <c r="Q287">
        <v>42245</v>
      </c>
      <c r="R287" t="s">
        <v>320</v>
      </c>
      <c r="S287" t="s">
        <v>6064</v>
      </c>
      <c r="T287">
        <v>2</v>
      </c>
    </row>
    <row r="288" spans="3:20" ht="16.5" customHeight="1" x14ac:dyDescent="0.25">
      <c r="C288" s="767" t="s">
        <v>7996</v>
      </c>
      <c r="D288" s="766" t="s">
        <v>167</v>
      </c>
      <c r="E288" t="s">
        <v>10</v>
      </c>
      <c r="F288" t="s">
        <v>1751</v>
      </c>
      <c r="G288" t="s">
        <v>7998</v>
      </c>
      <c r="H288">
        <v>2016</v>
      </c>
      <c r="I288" t="s">
        <v>222</v>
      </c>
      <c r="J288" t="s">
        <v>7999</v>
      </c>
      <c r="K288" t="s">
        <v>8000</v>
      </c>
      <c r="L288" t="s">
        <v>7999</v>
      </c>
      <c r="M288" t="s">
        <v>7999</v>
      </c>
      <c r="N288">
        <v>149</v>
      </c>
      <c r="O288" t="s">
        <v>225</v>
      </c>
      <c r="P288" t="s">
        <v>21</v>
      </c>
      <c r="Q288">
        <v>42276</v>
      </c>
      <c r="R288" t="s">
        <v>320</v>
      </c>
      <c r="S288" t="s">
        <v>6064</v>
      </c>
      <c r="T288">
        <v>2</v>
      </c>
    </row>
    <row r="289" spans="3:20" ht="16.5" customHeight="1" x14ac:dyDescent="0.25">
      <c r="C289" t="s">
        <v>2027</v>
      </c>
      <c r="D289" t="s">
        <v>167</v>
      </c>
      <c r="E289" t="s">
        <v>10</v>
      </c>
      <c r="F289" t="s">
        <v>315</v>
      </c>
      <c r="G289" t="s">
        <v>2028</v>
      </c>
      <c r="H289">
        <v>2019</v>
      </c>
      <c r="I289" t="s">
        <v>2029</v>
      </c>
      <c r="J289">
        <v>0</v>
      </c>
      <c r="K289" t="s">
        <v>2030</v>
      </c>
      <c r="L289" t="s">
        <v>2031</v>
      </c>
      <c r="M289" s="422"/>
      <c r="N289" s="421">
        <v>149</v>
      </c>
      <c r="O289" t="s">
        <v>225</v>
      </c>
      <c r="P289" t="s">
        <v>21</v>
      </c>
      <c r="Q289"/>
      <c r="R289" t="s">
        <v>226</v>
      </c>
      <c r="S289" s="126"/>
      <c r="T289">
        <v>2</v>
      </c>
    </row>
    <row r="290" spans="3:20" ht="16.5" customHeight="1" x14ac:dyDescent="0.25">
      <c r="C290" t="s">
        <v>3148</v>
      </c>
      <c r="D290" t="s">
        <v>167</v>
      </c>
      <c r="E290" t="s">
        <v>10</v>
      </c>
      <c r="F290" t="s">
        <v>220</v>
      </c>
      <c r="G290" t="s">
        <v>3149</v>
      </c>
      <c r="H290">
        <v>2005</v>
      </c>
      <c r="I290" t="s">
        <v>3150</v>
      </c>
      <c r="J290">
        <v>0</v>
      </c>
      <c r="K290" t="s">
        <v>3151</v>
      </c>
      <c r="L290" t="s">
        <v>3176</v>
      </c>
      <c r="M290" s="422"/>
      <c r="N290" s="421">
        <v>99</v>
      </c>
      <c r="O290" t="s">
        <v>225</v>
      </c>
      <c r="P290" t="s">
        <v>21</v>
      </c>
      <c r="Q290"/>
      <c r="R290" t="s">
        <v>320</v>
      </c>
      <c r="S290" s="126"/>
      <c r="T290">
        <v>1</v>
      </c>
    </row>
    <row r="291" spans="3:20" ht="16.5" customHeight="1" x14ac:dyDescent="0.25">
      <c r="C291" t="s">
        <v>2244</v>
      </c>
      <c r="D291" t="s">
        <v>167</v>
      </c>
      <c r="E291" t="s">
        <v>10</v>
      </c>
      <c r="F291" t="s">
        <v>1828</v>
      </c>
      <c r="G291" t="s">
        <v>2245</v>
      </c>
      <c r="H291">
        <v>2016</v>
      </c>
      <c r="I291" t="s">
        <v>2029</v>
      </c>
      <c r="J291">
        <v>0</v>
      </c>
      <c r="K291" t="s">
        <v>2246</v>
      </c>
      <c r="L291" t="s">
        <v>2247</v>
      </c>
      <c r="M291" s="422"/>
      <c r="N291" s="421">
        <v>181</v>
      </c>
      <c r="O291" t="s">
        <v>225</v>
      </c>
      <c r="P291" t="s">
        <v>21</v>
      </c>
      <c r="Q291"/>
      <c r="R291" t="s">
        <v>226</v>
      </c>
      <c r="S291" s="126"/>
      <c r="T291">
        <v>2</v>
      </c>
    </row>
    <row r="292" spans="3:20" ht="16.5" customHeight="1" x14ac:dyDescent="0.25">
      <c r="C292" s="516"/>
      <c r="D292" s="516"/>
      <c r="E292" s="516"/>
      <c r="F292" s="516"/>
      <c r="G292" s="516"/>
      <c r="H292" s="516"/>
      <c r="I292" s="516"/>
      <c r="J292" s="516"/>
      <c r="K292" s="516"/>
      <c r="L292" s="516"/>
      <c r="M292" s="516"/>
      <c r="N292" s="517"/>
      <c r="O292" s="516"/>
      <c r="P292" s="516"/>
      <c r="Q292" s="516"/>
      <c r="R292" s="518"/>
      <c r="S292" s="518"/>
      <c r="T292" s="516"/>
    </row>
    <row r="293" spans="3:20" ht="16.5" customHeight="1" x14ac:dyDescent="0.25">
      <c r="C293" s="516"/>
      <c r="D293" s="516"/>
      <c r="E293" s="516"/>
      <c r="F293" s="516"/>
      <c r="G293" s="516"/>
      <c r="H293" s="516"/>
      <c r="I293" s="516"/>
      <c r="J293" s="516"/>
      <c r="K293" s="516"/>
      <c r="L293" s="516"/>
      <c r="M293" s="516"/>
      <c r="N293" s="517"/>
      <c r="O293" s="516"/>
      <c r="P293" s="516"/>
      <c r="Q293" s="516"/>
      <c r="R293" s="518"/>
      <c r="S293" s="518"/>
      <c r="T293" s="516"/>
    </row>
    <row r="294" spans="3:20" ht="16.5" customHeight="1" x14ac:dyDescent="0.25">
      <c r="C294" s="516"/>
      <c r="D294" s="516"/>
      <c r="E294" s="516"/>
      <c r="F294" s="516"/>
      <c r="G294" s="516"/>
      <c r="H294" s="516"/>
      <c r="I294" s="516"/>
      <c r="J294" s="516"/>
      <c r="K294" s="516"/>
      <c r="L294" s="516"/>
      <c r="M294" s="516"/>
      <c r="N294" s="517"/>
      <c r="O294" s="516"/>
      <c r="P294" s="516"/>
      <c r="Q294" s="516"/>
      <c r="R294" s="518"/>
      <c r="S294" s="518"/>
      <c r="T294" s="516"/>
    </row>
    <row r="295" spans="3:20" ht="16.5" customHeight="1" x14ac:dyDescent="0.25">
      <c r="C295" s="519"/>
      <c r="D295" s="519"/>
      <c r="E295" s="519"/>
      <c r="F295" s="519"/>
      <c r="G295" s="519"/>
      <c r="H295" s="519"/>
      <c r="I295" s="519"/>
      <c r="J295" s="519"/>
      <c r="K295" s="519"/>
      <c r="L295" s="519"/>
      <c r="M295" s="519"/>
      <c r="N295" s="519"/>
      <c r="O295" s="519"/>
      <c r="P295" s="519"/>
      <c r="Q295" s="519"/>
      <c r="R295" s="519"/>
      <c r="S295" s="519"/>
      <c r="T295" s="520"/>
    </row>
    <row r="296" spans="3:20" ht="16.5" customHeight="1" x14ac:dyDescent="0.25">
      <c r="C296"/>
      <c r="D296"/>
      <c r="E296"/>
      <c r="F296"/>
      <c r="G296"/>
      <c r="H296"/>
      <c r="I296"/>
      <c r="J296"/>
      <c r="K296"/>
      <c r="L296"/>
      <c r="M296" s="422"/>
      <c r="O296"/>
      <c r="P296"/>
      <c r="Q296"/>
      <c r="R296"/>
      <c r="S296" s="126"/>
      <c r="T296"/>
    </row>
    <row r="297" spans="3:20" ht="16.5" customHeight="1" x14ac:dyDescent="0.25">
      <c r="C297"/>
      <c r="D297"/>
      <c r="E297"/>
      <c r="F297"/>
      <c r="G297"/>
      <c r="H297"/>
      <c r="I297"/>
      <c r="J297"/>
      <c r="K297"/>
      <c r="L297"/>
      <c r="M297" s="422"/>
      <c r="O297"/>
      <c r="P297"/>
      <c r="Q297"/>
      <c r="R297"/>
      <c r="S297" s="126"/>
      <c r="T297"/>
    </row>
    <row r="298" spans="3:20" ht="16.5" customHeight="1" x14ac:dyDescent="0.25">
      <c r="M298" s="422"/>
      <c r="R298" s="121"/>
      <c r="T298" s="422"/>
    </row>
    <row r="299" spans="3:20" ht="16.5" customHeight="1" x14ac:dyDescent="0.25">
      <c r="M299" s="422"/>
      <c r="R299" s="121"/>
      <c r="T299" s="422"/>
    </row>
    <row r="300" spans="3:20" ht="16.5" customHeight="1" x14ac:dyDescent="0.25">
      <c r="M300" s="422"/>
      <c r="R300" s="121"/>
      <c r="T300" s="422"/>
    </row>
    <row r="301" spans="3:20" ht="16.5" customHeight="1" x14ac:dyDescent="0.25">
      <c r="M301" s="422"/>
      <c r="R301" s="121"/>
      <c r="T301" s="422"/>
    </row>
    <row r="302" spans="3:20" ht="16.5" customHeight="1" x14ac:dyDescent="0.25">
      <c r="M302" s="422"/>
      <c r="R302" s="121"/>
      <c r="T302" s="422"/>
    </row>
    <row r="303" spans="3:20" ht="16.5" customHeight="1" x14ac:dyDescent="0.25">
      <c r="M303" s="422"/>
      <c r="R303" s="121"/>
      <c r="T303" s="422"/>
    </row>
    <row r="304" spans="3:20" ht="16.5" customHeight="1" x14ac:dyDescent="0.25">
      <c r="M304" s="422"/>
      <c r="R304" s="121"/>
      <c r="T304" s="422"/>
    </row>
    <row r="305" spans="13:20" ht="16.5" customHeight="1" x14ac:dyDescent="0.25">
      <c r="M305" s="422"/>
      <c r="R305" s="121"/>
      <c r="T305" s="422"/>
    </row>
    <row r="306" spans="13:20" ht="16.5" customHeight="1" x14ac:dyDescent="0.25">
      <c r="M306" s="422"/>
      <c r="R306" s="121"/>
      <c r="T306" s="422"/>
    </row>
    <row r="307" spans="13:20" ht="16.5" customHeight="1" x14ac:dyDescent="0.25">
      <c r="M307" s="422"/>
      <c r="R307" s="121"/>
      <c r="T307" s="422"/>
    </row>
    <row r="308" spans="13:20" ht="16.5" customHeight="1" x14ac:dyDescent="0.25">
      <c r="M308" s="422"/>
      <c r="R308" s="121"/>
      <c r="T308" s="422"/>
    </row>
    <row r="309" spans="13:20" ht="16.5" customHeight="1" x14ac:dyDescent="0.25">
      <c r="M309" s="422"/>
      <c r="R309" s="121"/>
      <c r="T309" s="422"/>
    </row>
    <row r="310" spans="13:20" ht="16.5" customHeight="1" x14ac:dyDescent="0.25">
      <c r="M310" s="422"/>
      <c r="R310" s="121"/>
      <c r="T310" s="422"/>
    </row>
    <row r="311" spans="13:20" ht="16.5" customHeight="1" x14ac:dyDescent="0.25">
      <c r="M311" s="422"/>
      <c r="R311" s="121"/>
      <c r="T311" s="422"/>
    </row>
    <row r="312" spans="13:20" ht="16.5" customHeight="1" x14ac:dyDescent="0.25">
      <c r="M312" s="422"/>
      <c r="R312" s="121"/>
      <c r="T312" s="422"/>
    </row>
    <row r="313" spans="13:20" ht="16.5" customHeight="1" x14ac:dyDescent="0.25">
      <c r="M313" s="422"/>
      <c r="R313" s="121"/>
      <c r="T313" s="422"/>
    </row>
    <row r="314" spans="13:20" ht="16.5" customHeight="1" x14ac:dyDescent="0.25">
      <c r="M314" s="422"/>
      <c r="R314" s="121"/>
      <c r="T314" s="422"/>
    </row>
    <row r="315" spans="13:20" ht="16.5" customHeight="1" x14ac:dyDescent="0.25">
      <c r="M315" s="422"/>
      <c r="R315" s="121"/>
      <c r="T315" s="422"/>
    </row>
    <row r="316" spans="13:20" ht="16.5" customHeight="1" x14ac:dyDescent="0.25">
      <c r="M316" s="422"/>
      <c r="R316" s="121"/>
      <c r="T316" s="422"/>
    </row>
    <row r="317" spans="13:20" ht="16.5" customHeight="1" x14ac:dyDescent="0.25">
      <c r="M317" s="422"/>
      <c r="R317" s="121"/>
      <c r="T317" s="422"/>
    </row>
    <row r="318" spans="13:20" ht="16.5" customHeight="1" x14ac:dyDescent="0.25">
      <c r="M318" s="422"/>
      <c r="R318" s="121"/>
      <c r="T318" s="422"/>
    </row>
    <row r="319" spans="13:20" ht="16.5" customHeight="1" x14ac:dyDescent="0.25">
      <c r="M319" s="422"/>
      <c r="R319" s="121"/>
      <c r="T319" s="422"/>
    </row>
    <row r="320" spans="13:20" ht="16.5" customHeight="1" x14ac:dyDescent="0.25">
      <c r="M320" s="422"/>
      <c r="R320" s="121"/>
      <c r="T320" s="422"/>
    </row>
    <row r="321" spans="13:20" ht="16.5" customHeight="1" x14ac:dyDescent="0.25">
      <c r="M321" s="422"/>
      <c r="R321" s="121"/>
      <c r="T321" s="422"/>
    </row>
    <row r="322" spans="13:20" ht="16.5" customHeight="1" x14ac:dyDescent="0.25">
      <c r="M322" s="422"/>
      <c r="R322" s="121"/>
      <c r="T322" s="422"/>
    </row>
    <row r="323" spans="13:20" ht="16.5" customHeight="1" x14ac:dyDescent="0.25">
      <c r="M323" s="422"/>
      <c r="R323" s="121"/>
      <c r="T323" s="422"/>
    </row>
    <row r="324" spans="13:20" ht="16.5" customHeight="1" x14ac:dyDescent="0.25">
      <c r="M324" s="422"/>
      <c r="R324" s="121"/>
      <c r="T324" s="422"/>
    </row>
    <row r="325" spans="13:20" ht="16.5" customHeight="1" x14ac:dyDescent="0.25">
      <c r="M325" s="422"/>
      <c r="R325" s="121"/>
      <c r="T325" s="422"/>
    </row>
    <row r="326" spans="13:20" ht="16.5" customHeight="1" x14ac:dyDescent="0.25">
      <c r="M326" s="422"/>
      <c r="R326" s="121"/>
      <c r="T326" s="422"/>
    </row>
    <row r="327" spans="13:20" ht="16.5" customHeight="1" x14ac:dyDescent="0.25">
      <c r="M327" s="422"/>
      <c r="R327" s="121"/>
      <c r="T327" s="422"/>
    </row>
    <row r="328" spans="13:20" ht="16.5" customHeight="1" x14ac:dyDescent="0.25">
      <c r="M328" s="422"/>
      <c r="R328" s="121"/>
      <c r="T328" s="422"/>
    </row>
    <row r="329" spans="13:20" ht="16.5" customHeight="1" x14ac:dyDescent="0.25">
      <c r="M329" s="422"/>
      <c r="R329" s="121"/>
      <c r="T329" s="422"/>
    </row>
    <row r="330" spans="13:20" ht="16.5" customHeight="1" x14ac:dyDescent="0.25">
      <c r="M330" s="422"/>
      <c r="R330" s="121"/>
      <c r="T330" s="422"/>
    </row>
    <row r="331" spans="13:20" ht="16.5" customHeight="1" x14ac:dyDescent="0.25">
      <c r="M331" s="422"/>
      <c r="R331" s="121"/>
      <c r="T331" s="422"/>
    </row>
    <row r="332" spans="13:20" ht="16.5" customHeight="1" x14ac:dyDescent="0.25">
      <c r="M332" s="422"/>
      <c r="R332" s="121"/>
      <c r="T332" s="422"/>
    </row>
    <row r="333" spans="13:20" ht="16.5" customHeight="1" x14ac:dyDescent="0.25">
      <c r="M333" s="422"/>
      <c r="R333" s="121"/>
      <c r="T333" s="422"/>
    </row>
    <row r="334" spans="13:20" ht="16.5" customHeight="1" x14ac:dyDescent="0.25">
      <c r="M334" s="422"/>
      <c r="R334" s="121"/>
      <c r="T334" s="422"/>
    </row>
    <row r="335" spans="13:20" ht="16.5" customHeight="1" x14ac:dyDescent="0.25">
      <c r="M335" s="422"/>
      <c r="R335" s="121"/>
      <c r="T335" s="422"/>
    </row>
    <row r="336" spans="13:20" ht="16.5" customHeight="1" x14ac:dyDescent="0.25">
      <c r="M336" s="422"/>
      <c r="R336" s="121"/>
      <c r="T336" s="422"/>
    </row>
    <row r="337" spans="13:20" ht="16.5" customHeight="1" x14ac:dyDescent="0.25">
      <c r="M337" s="422"/>
      <c r="R337" s="121"/>
      <c r="T337" s="422"/>
    </row>
    <row r="338" spans="13:20" ht="16.5" customHeight="1" x14ac:dyDescent="0.25">
      <c r="M338" s="422"/>
      <c r="R338" s="121"/>
      <c r="T338" s="422"/>
    </row>
    <row r="339" spans="13:20" ht="16.5" customHeight="1" x14ac:dyDescent="0.25">
      <c r="M339" s="422"/>
      <c r="R339" s="121"/>
      <c r="T339" s="422"/>
    </row>
    <row r="340" spans="13:20" ht="16.5" customHeight="1" x14ac:dyDescent="0.25">
      <c r="M340" s="422"/>
      <c r="R340" s="121"/>
      <c r="T340" s="422"/>
    </row>
    <row r="341" spans="13:20" ht="16.5" customHeight="1" x14ac:dyDescent="0.25">
      <c r="M341" s="422"/>
      <c r="R341" s="121"/>
    </row>
    <row r="342" spans="13:20" ht="16.5" customHeight="1" x14ac:dyDescent="0.25">
      <c r="M342" s="422"/>
      <c r="R342" s="121"/>
    </row>
    <row r="343" spans="13:20" ht="16.5" customHeight="1" x14ac:dyDescent="0.25">
      <c r="M343" s="422"/>
      <c r="R343" s="121"/>
    </row>
    <row r="344" spans="13:20" ht="16.5" customHeight="1" x14ac:dyDescent="0.25">
      <c r="M344" s="422"/>
      <c r="R344" s="121"/>
    </row>
    <row r="345" spans="13:20" ht="16.5" customHeight="1" x14ac:dyDescent="0.25">
      <c r="M345" s="422"/>
      <c r="R345" s="121"/>
    </row>
    <row r="346" spans="13:20" ht="16.5" customHeight="1" x14ac:dyDescent="0.25">
      <c r="M346" s="422"/>
      <c r="R346" s="121"/>
    </row>
    <row r="347" spans="13:20" ht="16.5" customHeight="1" x14ac:dyDescent="0.25">
      <c r="M347" s="422"/>
      <c r="R347" s="121"/>
    </row>
    <row r="348" spans="13:20" ht="16.5" customHeight="1" x14ac:dyDescent="0.25">
      <c r="M348" s="422"/>
      <c r="R348" s="121"/>
    </row>
    <row r="349" spans="13:20" ht="16.5" customHeight="1" x14ac:dyDescent="0.25">
      <c r="M349" s="422"/>
      <c r="R349" s="121"/>
    </row>
    <row r="350" spans="13:20" ht="16.5" customHeight="1" x14ac:dyDescent="0.25">
      <c r="M350" s="422"/>
      <c r="R350" s="121"/>
    </row>
    <row r="351" spans="13:20" ht="16.5" customHeight="1" x14ac:dyDescent="0.25">
      <c r="M351" s="422"/>
      <c r="R351" s="121"/>
    </row>
    <row r="352" spans="13:20" ht="16.5" customHeight="1" x14ac:dyDescent="0.25">
      <c r="M352" s="422"/>
      <c r="R352" s="121"/>
    </row>
    <row r="353" spans="13:18" ht="16.5" customHeight="1" x14ac:dyDescent="0.25">
      <c r="M353" s="422"/>
      <c r="R353" s="121"/>
    </row>
    <row r="354" spans="13:18" ht="16.5" customHeight="1" x14ac:dyDescent="0.25">
      <c r="M354" s="422"/>
      <c r="R354" s="121"/>
    </row>
    <row r="355" spans="13:18" ht="16.5" customHeight="1" x14ac:dyDescent="0.25">
      <c r="M355" s="422"/>
      <c r="R355" s="121"/>
    </row>
    <row r="356" spans="13:18" ht="16.5" customHeight="1" x14ac:dyDescent="0.25">
      <c r="M356" s="422"/>
      <c r="R356" s="121"/>
    </row>
    <row r="357" spans="13:18" ht="16.5" customHeight="1" x14ac:dyDescent="0.25">
      <c r="M357" s="422"/>
      <c r="R357" s="121"/>
    </row>
    <row r="358" spans="13:18" ht="16.5" customHeight="1" x14ac:dyDescent="0.25">
      <c r="M358" s="422"/>
      <c r="R358" s="121"/>
    </row>
    <row r="359" spans="13:18" ht="16.5" customHeight="1" x14ac:dyDescent="0.25">
      <c r="M359" s="422"/>
      <c r="R359" s="121"/>
    </row>
    <row r="360" spans="13:18" ht="16.5" customHeight="1" x14ac:dyDescent="0.25">
      <c r="M360" s="422"/>
      <c r="R360" s="121"/>
    </row>
    <row r="361" spans="13:18" ht="16.5" customHeight="1" x14ac:dyDescent="0.25">
      <c r="M361" s="422"/>
      <c r="R361" s="121"/>
    </row>
    <row r="362" spans="13:18" ht="16.5" customHeight="1" x14ac:dyDescent="0.25">
      <c r="M362" s="422"/>
      <c r="R362" s="121"/>
    </row>
    <row r="363" spans="13:18" ht="16.5" customHeight="1" x14ac:dyDescent="0.25">
      <c r="M363" s="422"/>
      <c r="R363" s="121"/>
    </row>
    <row r="364" spans="13:18" ht="16.5" customHeight="1" x14ac:dyDescent="0.25">
      <c r="M364" s="422"/>
      <c r="R364" s="121"/>
    </row>
    <row r="365" spans="13:18" ht="16.5" customHeight="1" x14ac:dyDescent="0.25">
      <c r="M365" s="422"/>
      <c r="R365" s="121"/>
    </row>
    <row r="366" spans="13:18" ht="16.5" customHeight="1" x14ac:dyDescent="0.25">
      <c r="M366" s="422"/>
      <c r="R366" s="121"/>
    </row>
    <row r="367" spans="13:18" ht="16.5" customHeight="1" x14ac:dyDescent="0.25">
      <c r="M367" s="422"/>
      <c r="R367" s="121"/>
    </row>
    <row r="368" spans="13:18" ht="16.5" customHeight="1" x14ac:dyDescent="0.25">
      <c r="M368" s="422"/>
      <c r="R368" s="121"/>
    </row>
    <row r="369" spans="13:18" ht="16.5" customHeight="1" x14ac:dyDescent="0.25">
      <c r="M369" s="422"/>
      <c r="R369" s="121"/>
    </row>
    <row r="370" spans="13:18" ht="16.5" customHeight="1" x14ac:dyDescent="0.25">
      <c r="M370" s="422"/>
      <c r="R370" s="121"/>
    </row>
    <row r="371" spans="13:18" ht="16.5" customHeight="1" x14ac:dyDescent="0.25">
      <c r="M371" s="422"/>
      <c r="R371" s="121"/>
    </row>
    <row r="372" spans="13:18" ht="16.5" customHeight="1" x14ac:dyDescent="0.25">
      <c r="M372" s="422"/>
      <c r="R372" s="121"/>
    </row>
    <row r="373" spans="13:18" ht="16.5" customHeight="1" x14ac:dyDescent="0.25">
      <c r="M373" s="422"/>
      <c r="R373" s="121"/>
    </row>
    <row r="374" spans="13:18" ht="16.5" customHeight="1" x14ac:dyDescent="0.25">
      <c r="M374" s="422"/>
      <c r="R374" s="121"/>
    </row>
    <row r="375" spans="13:18" ht="16.5" customHeight="1" x14ac:dyDescent="0.25">
      <c r="M375" s="422"/>
      <c r="R375" s="121"/>
    </row>
    <row r="376" spans="13:18" ht="16.5" customHeight="1" x14ac:dyDescent="0.25">
      <c r="M376" s="422"/>
      <c r="R376" s="121"/>
    </row>
    <row r="377" spans="13:18" ht="16.5" customHeight="1" x14ac:dyDescent="0.25">
      <c r="M377" s="422"/>
      <c r="R377" s="121"/>
    </row>
    <row r="378" spans="13:18" ht="16.5" customHeight="1" x14ac:dyDescent="0.25">
      <c r="M378" s="422"/>
      <c r="R378" s="121"/>
    </row>
    <row r="379" spans="13:18" ht="16.5" customHeight="1" x14ac:dyDescent="0.25">
      <c r="M379" s="422"/>
      <c r="R379" s="121"/>
    </row>
    <row r="380" spans="13:18" ht="16.5" customHeight="1" x14ac:dyDescent="0.25">
      <c r="M380" s="422"/>
      <c r="R380" s="121"/>
    </row>
    <row r="381" spans="13:18" ht="16.5" customHeight="1" x14ac:dyDescent="0.25">
      <c r="M381" s="422"/>
      <c r="R381" s="121"/>
    </row>
    <row r="382" spans="13:18" ht="16.5" customHeight="1" x14ac:dyDescent="0.25">
      <c r="M382" s="422"/>
      <c r="R382" s="121"/>
    </row>
    <row r="383" spans="13:18" ht="16.5" customHeight="1" x14ac:dyDescent="0.25">
      <c r="M383" s="422"/>
      <c r="R383" s="121"/>
    </row>
    <row r="384" spans="13:18" ht="16.5" customHeight="1" x14ac:dyDescent="0.25">
      <c r="M384" s="422"/>
      <c r="R384" s="121"/>
    </row>
    <row r="385" spans="13:18" ht="16.5" customHeight="1" x14ac:dyDescent="0.25">
      <c r="M385" s="422"/>
      <c r="R385" s="121"/>
    </row>
    <row r="386" spans="13:18" ht="16.5" customHeight="1" x14ac:dyDescent="0.25">
      <c r="M386" s="422"/>
      <c r="R386" s="121"/>
    </row>
    <row r="387" spans="13:18" ht="16.5" customHeight="1" x14ac:dyDescent="0.25">
      <c r="M387" s="422"/>
      <c r="R387" s="121"/>
    </row>
    <row r="388" spans="13:18" ht="16.5" customHeight="1" x14ac:dyDescent="0.25">
      <c r="M388" s="422"/>
      <c r="R388" s="121"/>
    </row>
    <row r="389" spans="13:18" ht="16.5" customHeight="1" x14ac:dyDescent="0.25">
      <c r="M389" s="422"/>
      <c r="R389" s="121"/>
    </row>
    <row r="390" spans="13:18" ht="16.5" customHeight="1" x14ac:dyDescent="0.25">
      <c r="M390" s="422"/>
      <c r="R390" s="121"/>
    </row>
    <row r="391" spans="13:18" ht="16.5" customHeight="1" x14ac:dyDescent="0.25">
      <c r="M391" s="422"/>
      <c r="R391" s="121"/>
    </row>
    <row r="392" spans="13:18" ht="16.5" customHeight="1" x14ac:dyDescent="0.25">
      <c r="M392" s="422"/>
      <c r="R392" s="121"/>
    </row>
    <row r="393" spans="13:18" ht="16.5" customHeight="1" x14ac:dyDescent="0.25">
      <c r="M393" s="422"/>
      <c r="R393" s="121"/>
    </row>
    <row r="394" spans="13:18" ht="16.5" customHeight="1" x14ac:dyDescent="0.25">
      <c r="M394" s="422"/>
      <c r="R394" s="121"/>
    </row>
    <row r="395" spans="13:18" ht="16.5" customHeight="1" x14ac:dyDescent="0.25">
      <c r="M395" s="422"/>
      <c r="R395" s="121"/>
    </row>
    <row r="396" spans="13:18" ht="16.5" customHeight="1" x14ac:dyDescent="0.25">
      <c r="M396" s="422"/>
      <c r="R396" s="121"/>
    </row>
    <row r="397" spans="13:18" ht="16.5" customHeight="1" x14ac:dyDescent="0.25">
      <c r="M397" s="422"/>
      <c r="R397" s="121"/>
    </row>
    <row r="398" spans="13:18" ht="16.5" customHeight="1" x14ac:dyDescent="0.25">
      <c r="M398" s="422"/>
      <c r="R398" s="121"/>
    </row>
    <row r="399" spans="13:18" ht="16.5" customHeight="1" x14ac:dyDescent="0.25">
      <c r="M399" s="422"/>
      <c r="R399" s="121"/>
    </row>
    <row r="400" spans="13:18" ht="16.5" customHeight="1" x14ac:dyDescent="0.25">
      <c r="M400" s="422"/>
      <c r="R400" s="121"/>
    </row>
    <row r="401" spans="13:18" ht="16.5" customHeight="1" x14ac:dyDescent="0.25">
      <c r="M401" s="422"/>
      <c r="R401" s="121"/>
    </row>
    <row r="402" spans="13:18" ht="16.5" customHeight="1" x14ac:dyDescent="0.25">
      <c r="M402" s="422"/>
      <c r="R402" s="121"/>
    </row>
    <row r="403" spans="13:18" ht="16.5" customHeight="1" x14ac:dyDescent="0.25">
      <c r="M403" s="422"/>
      <c r="R403" s="121"/>
    </row>
    <row r="404" spans="13:18" ht="16.5" customHeight="1" x14ac:dyDescent="0.25">
      <c r="M404" s="422"/>
      <c r="R404" s="121"/>
    </row>
    <row r="405" spans="13:18" ht="16.5" customHeight="1" x14ac:dyDescent="0.25">
      <c r="M405" s="422"/>
      <c r="R405" s="121"/>
    </row>
    <row r="406" spans="13:18" ht="16.5" customHeight="1" x14ac:dyDescent="0.25">
      <c r="M406" s="422"/>
      <c r="R406" s="121"/>
    </row>
    <row r="407" spans="13:18" ht="16.5" customHeight="1" x14ac:dyDescent="0.25">
      <c r="M407" s="422"/>
      <c r="R407" s="121"/>
    </row>
    <row r="408" spans="13:18" ht="16.5" customHeight="1" x14ac:dyDescent="0.25">
      <c r="M408" s="422"/>
      <c r="R408" s="121"/>
    </row>
    <row r="409" spans="13:18" ht="16.5" customHeight="1" x14ac:dyDescent="0.25">
      <c r="M409" s="422"/>
      <c r="R409" s="121"/>
    </row>
    <row r="410" spans="13:18" ht="16.5" customHeight="1" x14ac:dyDescent="0.25">
      <c r="M410" s="422"/>
      <c r="R410" s="121"/>
    </row>
    <row r="411" spans="13:18" ht="16.5" customHeight="1" x14ac:dyDescent="0.25">
      <c r="M411" s="422"/>
      <c r="R411" s="121"/>
    </row>
    <row r="412" spans="13:18" ht="16.5" customHeight="1" x14ac:dyDescent="0.25">
      <c r="M412" s="422"/>
      <c r="R412" s="121"/>
    </row>
    <row r="413" spans="13:18" ht="16.5" customHeight="1" x14ac:dyDescent="0.25">
      <c r="M413" s="422"/>
      <c r="R413" s="121"/>
    </row>
    <row r="414" spans="13:18" ht="16.5" customHeight="1" x14ac:dyDescent="0.25">
      <c r="M414" s="422"/>
      <c r="R414" s="121"/>
    </row>
    <row r="415" spans="13:18" ht="16.5" customHeight="1" x14ac:dyDescent="0.25">
      <c r="M415" s="422"/>
      <c r="R415" s="121"/>
    </row>
    <row r="416" spans="13:18" ht="16.5" customHeight="1" x14ac:dyDescent="0.25">
      <c r="M416" s="422"/>
      <c r="R416" s="121"/>
    </row>
    <row r="417" spans="13:18" ht="16.5" customHeight="1" x14ac:dyDescent="0.25">
      <c r="M417" s="422"/>
      <c r="R417" s="121"/>
    </row>
    <row r="418" spans="13:18" ht="16.5" customHeight="1" x14ac:dyDescent="0.25">
      <c r="M418" s="422"/>
      <c r="R418" s="121"/>
    </row>
    <row r="419" spans="13:18" ht="16.5" customHeight="1" x14ac:dyDescent="0.25">
      <c r="M419" s="422"/>
      <c r="R419" s="121"/>
    </row>
    <row r="420" spans="13:18" ht="16.5" customHeight="1" x14ac:dyDescent="0.25">
      <c r="M420" s="422"/>
      <c r="R420" s="121"/>
    </row>
    <row r="421" spans="13:18" ht="16.5" customHeight="1" x14ac:dyDescent="0.25">
      <c r="M421" s="422"/>
      <c r="R421" s="121"/>
    </row>
    <row r="422" spans="13:18" ht="16.5" customHeight="1" x14ac:dyDescent="0.25">
      <c r="M422" s="422"/>
      <c r="R422" s="121"/>
    </row>
    <row r="423" spans="13:18" ht="16.5" customHeight="1" x14ac:dyDescent="0.25">
      <c r="M423" s="422"/>
      <c r="R423" s="121"/>
    </row>
    <row r="424" spans="13:18" ht="16.5" customHeight="1" x14ac:dyDescent="0.25">
      <c r="M424" s="422"/>
      <c r="R424" s="121"/>
    </row>
    <row r="425" spans="13:18" ht="16.5" customHeight="1" x14ac:dyDescent="0.25">
      <c r="M425" s="422"/>
      <c r="R425" s="121"/>
    </row>
    <row r="426" spans="13:18" ht="16.5" customHeight="1" x14ac:dyDescent="0.25">
      <c r="M426" s="422"/>
      <c r="R426" s="121"/>
    </row>
    <row r="427" spans="13:18" ht="16.5" customHeight="1" x14ac:dyDescent="0.25">
      <c r="M427" s="422"/>
      <c r="R427" s="121"/>
    </row>
    <row r="428" spans="13:18" ht="16.5" customHeight="1" x14ac:dyDescent="0.25">
      <c r="M428" s="422"/>
      <c r="R428" s="121"/>
    </row>
    <row r="429" spans="13:18" ht="16.5" customHeight="1" x14ac:dyDescent="0.25">
      <c r="M429" s="422"/>
      <c r="R429" s="121"/>
    </row>
    <row r="430" spans="13:18" ht="16.5" customHeight="1" x14ac:dyDescent="0.25">
      <c r="M430" s="422"/>
      <c r="R430" s="121"/>
    </row>
    <row r="431" spans="13:18" ht="16.5" customHeight="1" x14ac:dyDescent="0.25">
      <c r="M431" s="422"/>
      <c r="R431" s="121"/>
    </row>
    <row r="432" spans="13:18" ht="16.5" customHeight="1" x14ac:dyDescent="0.25">
      <c r="M432" s="422"/>
      <c r="R432" s="121"/>
    </row>
    <row r="433" spans="13:18" ht="16.5" customHeight="1" x14ac:dyDescent="0.25">
      <c r="M433" s="422"/>
      <c r="R433" s="121"/>
    </row>
    <row r="434" spans="13:18" ht="16.5" customHeight="1" x14ac:dyDescent="0.25">
      <c r="M434" s="422"/>
      <c r="R434" s="121"/>
    </row>
    <row r="435" spans="13:18" ht="16.5" customHeight="1" x14ac:dyDescent="0.25">
      <c r="M435" s="422"/>
      <c r="R435" s="121"/>
    </row>
    <row r="436" spans="13:18" ht="16.5" customHeight="1" x14ac:dyDescent="0.25">
      <c r="M436" s="422"/>
      <c r="R436" s="121"/>
    </row>
    <row r="437" spans="13:18" ht="16.5" customHeight="1" x14ac:dyDescent="0.25">
      <c r="M437" s="422"/>
      <c r="R437" s="121"/>
    </row>
    <row r="438" spans="13:18" ht="16.5" customHeight="1" x14ac:dyDescent="0.25">
      <c r="M438" s="422"/>
      <c r="R438" s="121"/>
    </row>
    <row r="439" spans="13:18" ht="16.5" customHeight="1" x14ac:dyDescent="0.25">
      <c r="M439" s="422"/>
      <c r="R439" s="121"/>
    </row>
    <row r="440" spans="13:18" ht="16.5" customHeight="1" x14ac:dyDescent="0.25">
      <c r="M440" s="422"/>
      <c r="R440" s="121"/>
    </row>
    <row r="441" spans="13:18" ht="16.5" customHeight="1" x14ac:dyDescent="0.25">
      <c r="M441" s="422"/>
      <c r="R441" s="121"/>
    </row>
    <row r="442" spans="13:18" ht="16.5" customHeight="1" x14ac:dyDescent="0.25">
      <c r="R442" s="121"/>
    </row>
    <row r="443" spans="13:18" ht="16.5" customHeight="1" x14ac:dyDescent="0.25">
      <c r="R443" s="121"/>
    </row>
    <row r="444" spans="13:18" ht="16.5" customHeight="1" x14ac:dyDescent="0.25">
      <c r="R444" s="121"/>
    </row>
    <row r="445" spans="13:18" ht="16.5" customHeight="1" x14ac:dyDescent="0.25">
      <c r="R445" s="121"/>
    </row>
    <row r="446" spans="13:18" ht="16.5" customHeight="1" x14ac:dyDescent="0.25">
      <c r="R446" s="121"/>
    </row>
    <row r="447" spans="13:18" ht="16.5" customHeight="1" x14ac:dyDescent="0.25">
      <c r="R447" s="121"/>
    </row>
    <row r="448" spans="13:18" ht="16.5" customHeight="1" x14ac:dyDescent="0.25">
      <c r="R448" s="121"/>
    </row>
    <row r="449" spans="15:18" ht="16.5" customHeight="1" x14ac:dyDescent="0.25">
      <c r="R449" s="121"/>
    </row>
    <row r="450" spans="15:18" ht="16.5" customHeight="1" x14ac:dyDescent="0.25">
      <c r="R450" s="121"/>
    </row>
    <row r="451" spans="15:18" ht="16.5" customHeight="1" x14ac:dyDescent="0.25">
      <c r="R451" s="121"/>
    </row>
    <row r="452" spans="15:18" ht="16.5" customHeight="1" x14ac:dyDescent="0.25">
      <c r="R452" s="121"/>
    </row>
    <row r="453" spans="15:18" ht="16.5" customHeight="1" x14ac:dyDescent="0.25">
      <c r="R453" s="121"/>
    </row>
    <row r="454" spans="15:18" ht="16.5" customHeight="1" x14ac:dyDescent="0.25">
      <c r="R454" s="121"/>
    </row>
    <row r="455" spans="15:18" ht="16.5" customHeight="1" x14ac:dyDescent="0.25">
      <c r="O455" s="422"/>
      <c r="R455" s="121"/>
    </row>
    <row r="456" spans="15:18" ht="16.5" customHeight="1" x14ac:dyDescent="0.25">
      <c r="O456" s="422"/>
      <c r="R456" s="121"/>
    </row>
    <row r="457" spans="15:18" ht="16.5" customHeight="1" x14ac:dyDescent="0.25">
      <c r="O457" s="422"/>
      <c r="R457" s="121"/>
    </row>
    <row r="458" spans="15:18" ht="16.5" customHeight="1" x14ac:dyDescent="0.25">
      <c r="O458" s="422"/>
      <c r="R458" s="121"/>
    </row>
    <row r="459" spans="15:18" ht="16.5" customHeight="1" x14ac:dyDescent="0.25">
      <c r="O459" s="422"/>
      <c r="R459" s="121"/>
    </row>
    <row r="460" spans="15:18" ht="16.5" customHeight="1" x14ac:dyDescent="0.25">
      <c r="O460" s="422"/>
      <c r="R460" s="121"/>
    </row>
    <row r="461" spans="15:18" ht="16.5" customHeight="1" x14ac:dyDescent="0.25">
      <c r="O461" s="422"/>
      <c r="R461" s="121"/>
    </row>
    <row r="462" spans="15:18" ht="16.5" customHeight="1" x14ac:dyDescent="0.25">
      <c r="O462" s="422"/>
      <c r="R462" s="121"/>
    </row>
    <row r="463" spans="15:18" ht="16.5" customHeight="1" x14ac:dyDescent="0.25">
      <c r="O463" s="422"/>
      <c r="R463" s="121"/>
    </row>
    <row r="464" spans="15:18" ht="16.5" customHeight="1" x14ac:dyDescent="0.25">
      <c r="O464" s="422"/>
      <c r="R464" s="121"/>
    </row>
    <row r="465" spans="15:18" ht="16.5" customHeight="1" x14ac:dyDescent="0.25">
      <c r="O465" s="422"/>
      <c r="R465" s="121"/>
    </row>
    <row r="466" spans="15:18" ht="16.5" customHeight="1" x14ac:dyDescent="0.25">
      <c r="O466" s="422"/>
      <c r="R466" s="121"/>
    </row>
    <row r="467" spans="15:18" ht="16.5" customHeight="1" x14ac:dyDescent="0.25">
      <c r="O467" s="422"/>
      <c r="R467" s="121"/>
    </row>
    <row r="468" spans="15:18" ht="16.5" customHeight="1" x14ac:dyDescent="0.25">
      <c r="O468" s="422"/>
      <c r="R468" s="121"/>
    </row>
    <row r="469" spans="15:18" ht="16.5" customHeight="1" x14ac:dyDescent="0.25">
      <c r="O469" s="422"/>
      <c r="R469" s="121"/>
    </row>
    <row r="470" spans="15:18" ht="16.5" customHeight="1" x14ac:dyDescent="0.25">
      <c r="O470" s="422"/>
      <c r="R470" s="121"/>
    </row>
    <row r="471" spans="15:18" ht="16.5" customHeight="1" x14ac:dyDescent="0.25">
      <c r="O471" s="422"/>
      <c r="R471" s="121"/>
    </row>
    <row r="472" spans="15:18" ht="16.5" customHeight="1" x14ac:dyDescent="0.25">
      <c r="O472" s="422"/>
      <c r="R472" s="121"/>
    </row>
    <row r="473" spans="15:18" ht="16.5" customHeight="1" x14ac:dyDescent="0.25">
      <c r="P473" s="422"/>
      <c r="R473" s="121"/>
    </row>
    <row r="474" spans="15:18" ht="16.5" customHeight="1" x14ac:dyDescent="0.25">
      <c r="P474" s="422"/>
      <c r="R474" s="121"/>
    </row>
    <row r="475" spans="15:18" ht="16.5" customHeight="1" x14ac:dyDescent="0.25">
      <c r="P475" s="422"/>
      <c r="R475" s="121"/>
    </row>
    <row r="476" spans="15:18" ht="16.5" customHeight="1" x14ac:dyDescent="0.25">
      <c r="P476" s="422"/>
      <c r="R476" s="121"/>
    </row>
    <row r="477" spans="15:18" ht="16.5" customHeight="1" x14ac:dyDescent="0.25">
      <c r="P477" s="422"/>
      <c r="R477" s="121"/>
    </row>
    <row r="478" spans="15:18" ht="16.5" customHeight="1" x14ac:dyDescent="0.25">
      <c r="P478" s="422"/>
      <c r="R478" s="121"/>
    </row>
    <row r="479" spans="15:18" ht="16.5" customHeight="1" x14ac:dyDescent="0.25">
      <c r="P479" s="422"/>
      <c r="R479" s="121"/>
    </row>
    <row r="480" spans="15:18" ht="16.5" customHeight="1" x14ac:dyDescent="0.25">
      <c r="P480" s="422"/>
      <c r="R480" s="121"/>
    </row>
    <row r="481" spans="16:18" ht="16.5" customHeight="1" x14ac:dyDescent="0.25">
      <c r="P481" s="422"/>
      <c r="R481" s="121"/>
    </row>
    <row r="482" spans="16:18" ht="16.5" customHeight="1" x14ac:dyDescent="0.25">
      <c r="P482" s="422"/>
      <c r="R482" s="121"/>
    </row>
    <row r="483" spans="16:18" ht="16.5" customHeight="1" x14ac:dyDescent="0.25">
      <c r="P483" s="422"/>
      <c r="R483" s="121"/>
    </row>
    <row r="484" spans="16:18" ht="16.5" customHeight="1" x14ac:dyDescent="0.25">
      <c r="P484" s="422"/>
      <c r="R484" s="121"/>
    </row>
    <row r="485" spans="16:18" ht="16.5" customHeight="1" x14ac:dyDescent="0.25">
      <c r="P485" s="422"/>
      <c r="R485" s="121"/>
    </row>
    <row r="486" spans="16:18" ht="16.5" customHeight="1" x14ac:dyDescent="0.25">
      <c r="P486" s="422"/>
      <c r="R486" s="121"/>
    </row>
    <row r="487" spans="16:18" ht="16.5" customHeight="1" x14ac:dyDescent="0.25">
      <c r="P487" s="422"/>
      <c r="R487" s="121"/>
    </row>
    <row r="488" spans="16:18" ht="16.5" customHeight="1" x14ac:dyDescent="0.25">
      <c r="P488" s="422"/>
      <c r="R488" s="121"/>
    </row>
    <row r="489" spans="16:18" ht="16.5" customHeight="1" x14ac:dyDescent="0.25">
      <c r="P489" s="422"/>
      <c r="R489" s="121"/>
    </row>
    <row r="490" spans="16:18" ht="16.5" customHeight="1" x14ac:dyDescent="0.25">
      <c r="P490" s="422"/>
      <c r="R490" s="121"/>
    </row>
    <row r="491" spans="16:18" ht="16.5" customHeight="1" x14ac:dyDescent="0.25">
      <c r="P491" s="422"/>
      <c r="R491" s="121"/>
    </row>
    <row r="492" spans="16:18" ht="16.5" customHeight="1" x14ac:dyDescent="0.25">
      <c r="P492" s="422"/>
      <c r="R492" s="121"/>
    </row>
    <row r="493" spans="16:18" ht="16.5" customHeight="1" x14ac:dyDescent="0.25">
      <c r="P493" s="422"/>
      <c r="R493" s="121"/>
    </row>
    <row r="494" spans="16:18" ht="16.5" customHeight="1" x14ac:dyDescent="0.25">
      <c r="P494" s="422"/>
      <c r="R494" s="121"/>
    </row>
    <row r="495" spans="16:18" ht="16.5" customHeight="1" x14ac:dyDescent="0.25">
      <c r="P495" s="422"/>
      <c r="R495" s="121"/>
    </row>
    <row r="496" spans="16:18" ht="16.5" customHeight="1" x14ac:dyDescent="0.25">
      <c r="P496" s="422"/>
      <c r="R496" s="121"/>
    </row>
    <row r="497" spans="16:18" ht="16.5" customHeight="1" x14ac:dyDescent="0.25">
      <c r="P497" s="422"/>
      <c r="R497" s="121"/>
    </row>
    <row r="498" spans="16:18" ht="16.5" customHeight="1" x14ac:dyDescent="0.25">
      <c r="P498" s="422"/>
      <c r="R498" s="121"/>
    </row>
    <row r="499" spans="16:18" ht="16.5" customHeight="1" x14ac:dyDescent="0.25">
      <c r="P499" s="422"/>
      <c r="R499" s="121"/>
    </row>
    <row r="500" spans="16:18" ht="16.5" customHeight="1" x14ac:dyDescent="0.25">
      <c r="P500" s="422"/>
      <c r="R500" s="121"/>
    </row>
    <row r="501" spans="16:18" ht="16.5" customHeight="1" x14ac:dyDescent="0.25">
      <c r="P501" s="422"/>
      <c r="R501" s="121"/>
    </row>
    <row r="502" spans="16:18" ht="16.5" customHeight="1" x14ac:dyDescent="0.25">
      <c r="P502" s="422"/>
      <c r="R502" s="121"/>
    </row>
    <row r="503" spans="16:18" ht="16.5" customHeight="1" x14ac:dyDescent="0.25">
      <c r="P503" s="422"/>
      <c r="R503" s="121"/>
    </row>
    <row r="504" spans="16:18" ht="16.5" customHeight="1" x14ac:dyDescent="0.25">
      <c r="P504" s="422"/>
      <c r="R504" s="121"/>
    </row>
    <row r="505" spans="16:18" ht="16.5" customHeight="1" x14ac:dyDescent="0.25">
      <c r="P505" s="422"/>
      <c r="R505" s="121"/>
    </row>
    <row r="506" spans="16:18" ht="16.5" customHeight="1" x14ac:dyDescent="0.25">
      <c r="P506" s="422"/>
      <c r="R506" s="121"/>
    </row>
    <row r="507" spans="16:18" ht="16.5" customHeight="1" x14ac:dyDescent="0.25">
      <c r="P507" s="422"/>
      <c r="R507" s="121"/>
    </row>
    <row r="508" spans="16:18" ht="16.5" customHeight="1" x14ac:dyDescent="0.25">
      <c r="P508" s="422"/>
      <c r="R508" s="121"/>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4"/>
  <sheetViews>
    <sheetView showZeros="0" view="pageLayout" topLeftCell="A14" zoomScaleNormal="100" workbookViewId="0">
      <selection activeCell="AE27" sqref="AE27:AK27"/>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10" t="s">
        <v>26</v>
      </c>
      <c r="B1" s="1345"/>
      <c r="C1" s="1345"/>
      <c r="D1" s="1345"/>
      <c r="E1" s="1345"/>
      <c r="F1" s="1345"/>
      <c r="G1" s="1345"/>
      <c r="H1" s="1345"/>
      <c r="I1" s="1345"/>
      <c r="J1" s="1345"/>
      <c r="K1" s="1345"/>
      <c r="L1" s="1345"/>
      <c r="M1" s="1345"/>
      <c r="N1" s="1345"/>
      <c r="O1" s="1345"/>
      <c r="P1" s="1345"/>
      <c r="Q1" s="1345"/>
      <c r="R1" s="1345"/>
      <c r="S1" s="1411"/>
      <c r="T1" s="1372" t="s">
        <v>27</v>
      </c>
      <c r="U1" s="1373"/>
      <c r="V1" s="1373"/>
      <c r="W1" s="1373"/>
      <c r="X1" s="1373"/>
      <c r="Y1" s="1374"/>
      <c r="Z1" s="1061"/>
      <c r="AA1" s="1412" t="s">
        <v>28</v>
      </c>
      <c r="AB1" s="1413"/>
      <c r="AC1" s="1413"/>
      <c r="AD1" s="1413"/>
      <c r="AE1" s="1413"/>
      <c r="AF1" s="1413"/>
      <c r="AG1" s="1413"/>
      <c r="AH1" s="1414"/>
      <c r="AJ1" s="1437" t="s">
        <v>29</v>
      </c>
      <c r="AK1" s="1423"/>
    </row>
    <row r="2" spans="1:51" ht="9" customHeight="1" x14ac:dyDescent="0.25">
      <c r="A2" s="1388"/>
      <c r="B2" s="1389"/>
      <c r="C2" s="1389"/>
      <c r="D2" s="1389"/>
      <c r="E2" s="1389"/>
      <c r="F2" s="1389"/>
      <c r="G2" s="1389"/>
      <c r="H2" s="1389"/>
      <c r="I2" s="1389"/>
      <c r="J2" s="1389"/>
      <c r="K2" s="1389"/>
      <c r="L2" s="1389"/>
      <c r="M2" s="1389"/>
      <c r="N2" s="1389"/>
      <c r="O2" s="1389"/>
      <c r="P2" s="1389"/>
      <c r="Q2" s="1389"/>
      <c r="R2" s="1389"/>
      <c r="S2" s="1390"/>
      <c r="T2" s="1375"/>
      <c r="U2" s="1376"/>
      <c r="V2" s="1376"/>
      <c r="W2" s="1376"/>
      <c r="X2" s="1376"/>
      <c r="Y2" s="1377"/>
      <c r="Z2" s="1060"/>
      <c r="AA2" s="1597" t="s">
        <v>30</v>
      </c>
      <c r="AB2" s="1598"/>
      <c r="AC2" s="1599"/>
      <c r="AD2" s="1599"/>
      <c r="AE2" s="1599"/>
      <c r="AF2" s="1599"/>
      <c r="AG2" s="1599"/>
      <c r="AH2" s="1600"/>
      <c r="AI2" s="3"/>
      <c r="AJ2" s="1384" t="s">
        <v>31</v>
      </c>
      <c r="AK2" s="1386" t="s">
        <v>32</v>
      </c>
    </row>
    <row r="3" spans="1:51" ht="9" customHeight="1" x14ac:dyDescent="0.25">
      <c r="A3" s="1388"/>
      <c r="B3" s="1389"/>
      <c r="C3" s="1389"/>
      <c r="D3" s="1389"/>
      <c r="E3" s="1389"/>
      <c r="F3" s="1389"/>
      <c r="G3" s="1389"/>
      <c r="H3" s="1389"/>
      <c r="I3" s="1389"/>
      <c r="J3" s="1389"/>
      <c r="K3" s="1389"/>
      <c r="L3" s="1389"/>
      <c r="M3" s="1389"/>
      <c r="N3" s="1389"/>
      <c r="O3" s="1389"/>
      <c r="P3" s="1389"/>
      <c r="Q3" s="1389"/>
      <c r="R3" s="1389"/>
      <c r="S3" s="1390"/>
      <c r="T3" s="1375"/>
      <c r="U3" s="1376"/>
      <c r="V3" s="1376"/>
      <c r="W3" s="1376"/>
      <c r="X3" s="1376"/>
      <c r="Y3" s="1377"/>
      <c r="Z3" s="1060"/>
      <c r="AA3" s="1381" t="s">
        <v>1489</v>
      </c>
      <c r="AB3" s="1382"/>
      <c r="AC3" s="1382"/>
      <c r="AD3" s="1382"/>
      <c r="AE3" s="1382"/>
      <c r="AF3" s="1382"/>
      <c r="AG3" s="1382"/>
      <c r="AH3" s="1383"/>
      <c r="AI3" s="3"/>
      <c r="AJ3" s="1385"/>
      <c r="AK3" s="1387"/>
    </row>
    <row r="4" spans="1:51" ht="9.75" customHeight="1" x14ac:dyDescent="0.25">
      <c r="A4" s="1388"/>
      <c r="B4" s="1389"/>
      <c r="C4" s="1389"/>
      <c r="D4" s="1389"/>
      <c r="E4" s="1389"/>
      <c r="F4" s="1389"/>
      <c r="G4" s="1389"/>
      <c r="H4" s="1389"/>
      <c r="I4" s="1389"/>
      <c r="J4" s="1389"/>
      <c r="K4" s="1389"/>
      <c r="L4" s="1389"/>
      <c r="M4" s="1389"/>
      <c r="N4" s="1389"/>
      <c r="O4" s="1389"/>
      <c r="P4" s="1389"/>
      <c r="Q4" s="1389"/>
      <c r="R4" s="1389"/>
      <c r="S4" s="1390"/>
      <c r="T4" s="1375"/>
      <c r="U4" s="1376"/>
      <c r="V4" s="1376"/>
      <c r="W4" s="1376"/>
      <c r="X4" s="1376"/>
      <c r="Y4" s="1377"/>
      <c r="Z4" s="1062"/>
      <c r="AA4" s="1394" t="s">
        <v>2</v>
      </c>
      <c r="AB4" s="1395"/>
      <c r="AC4" s="1396" t="s">
        <v>33</v>
      </c>
      <c r="AD4" s="1397"/>
      <c r="AE4" s="1398"/>
      <c r="AF4" s="1399" t="s">
        <v>34</v>
      </c>
      <c r="AG4" s="1399"/>
      <c r="AH4" s="1399"/>
      <c r="AI4" s="3"/>
      <c r="AJ4" s="1400">
        <f>EXPORTAR!D27</f>
        <v>0</v>
      </c>
      <c r="AK4" s="1401"/>
    </row>
    <row r="5" spans="1:51" ht="16.5" customHeight="1" x14ac:dyDescent="0.25">
      <c r="A5" s="1391"/>
      <c r="B5" s="1392"/>
      <c r="C5" s="1392"/>
      <c r="D5" s="1392"/>
      <c r="E5" s="1392"/>
      <c r="F5" s="1392"/>
      <c r="G5" s="1392"/>
      <c r="H5" s="1392"/>
      <c r="I5" s="1392"/>
      <c r="J5" s="1392"/>
      <c r="K5" s="1392"/>
      <c r="L5" s="1392"/>
      <c r="M5" s="1392"/>
      <c r="N5" s="1392"/>
      <c r="O5" s="1392"/>
      <c r="P5" s="1392"/>
      <c r="Q5" s="1392"/>
      <c r="R5" s="1392"/>
      <c r="S5" s="1393"/>
      <c r="T5" s="1378"/>
      <c r="U5" s="1379"/>
      <c r="V5" s="1379"/>
      <c r="W5" s="1379"/>
      <c r="X5" s="1379"/>
      <c r="Y5" s="1380"/>
      <c r="Z5" s="1063"/>
      <c r="AA5" s="1404"/>
      <c r="AB5" s="1405"/>
      <c r="AC5" s="1406"/>
      <c r="AD5" s="1407"/>
      <c r="AE5" s="1408"/>
      <c r="AF5" s="5" t="s">
        <v>35</v>
      </c>
      <c r="AG5" s="5" t="s">
        <v>36</v>
      </c>
      <c r="AH5" s="5" t="s">
        <v>37</v>
      </c>
      <c r="AI5" s="3"/>
      <c r="AJ5" s="1402"/>
      <c r="AK5" s="1403"/>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343" t="s">
        <v>38</v>
      </c>
      <c r="B7" s="1344"/>
      <c r="C7" s="1344"/>
      <c r="D7" s="1344"/>
      <c r="E7" s="1344"/>
      <c r="F7" s="1344"/>
      <c r="G7" s="1344"/>
      <c r="H7" s="1344"/>
      <c r="I7" s="1344"/>
      <c r="J7" s="1344"/>
      <c r="K7" s="1344"/>
      <c r="L7" s="1344"/>
      <c r="M7" s="1344"/>
      <c r="N7" s="1344"/>
      <c r="O7" s="1344"/>
      <c r="P7" s="1345"/>
      <c r="Q7" s="1344"/>
      <c r="R7" s="1344"/>
      <c r="S7" s="1345"/>
      <c r="T7" s="1344"/>
      <c r="U7" s="1346"/>
      <c r="V7" s="3"/>
      <c r="W7" s="1347" t="s">
        <v>39</v>
      </c>
      <c r="X7" s="1347"/>
      <c r="Y7" s="1347"/>
      <c r="Z7" s="6" t="s">
        <v>40</v>
      </c>
      <c r="AA7" s="7"/>
      <c r="AB7" s="7"/>
      <c r="AC7" s="1348" t="s">
        <v>41</v>
      </c>
      <c r="AD7" s="1348"/>
      <c r="AE7" s="1348"/>
      <c r="AF7" s="1348"/>
      <c r="AG7" s="1348"/>
      <c r="AH7" s="1348"/>
      <c r="AI7" s="1348"/>
      <c r="AJ7" s="1348"/>
      <c r="AK7" s="1348"/>
    </row>
    <row r="8" spans="1:51" ht="10.5" customHeight="1" x14ac:dyDescent="0.25">
      <c r="A8" s="1349">
        <v>1</v>
      </c>
      <c r="B8" s="1349" t="s">
        <v>162</v>
      </c>
      <c r="C8" s="1349"/>
      <c r="D8" s="1350"/>
      <c r="E8" s="1349">
        <v>2</v>
      </c>
      <c r="F8" s="1352" t="s">
        <v>25</v>
      </c>
      <c r="G8" s="1352"/>
      <c r="H8" s="1350"/>
      <c r="I8" s="1349">
        <v>3</v>
      </c>
      <c r="J8" s="1449" t="s">
        <v>42</v>
      </c>
      <c r="K8" s="1449"/>
      <c r="L8" s="1449"/>
      <c r="M8" s="1450"/>
      <c r="N8" s="1352">
        <v>4</v>
      </c>
      <c r="O8" s="1352" t="s">
        <v>43</v>
      </c>
      <c r="P8" s="1371"/>
      <c r="Q8" s="1352">
        <v>5</v>
      </c>
      <c r="R8" s="1352" t="s">
        <v>44</v>
      </c>
      <c r="S8" s="1371"/>
      <c r="T8" s="1352">
        <v>6</v>
      </c>
      <c r="U8" s="1352" t="s">
        <v>45</v>
      </c>
      <c r="V8" s="3"/>
      <c r="W8" s="1368" t="str">
        <f>EXPORTAR!D30</f>
        <v/>
      </c>
      <c r="X8" s="1368"/>
      <c r="Y8" s="1368"/>
      <c r="Z8" s="1438" t="str">
        <f>EXPORTAR!D31</f>
        <v/>
      </c>
      <c r="AA8" s="1439"/>
      <c r="AB8" s="1440"/>
      <c r="AC8" s="1444" t="s">
        <v>21</v>
      </c>
      <c r="AD8" s="1445"/>
      <c r="AE8" s="8" t="s">
        <v>46</v>
      </c>
      <c r="AF8" s="8" t="s">
        <v>47</v>
      </c>
      <c r="AG8" s="8" t="s">
        <v>48</v>
      </c>
      <c r="AH8" s="8" t="s">
        <v>49</v>
      </c>
      <c r="AI8" s="8" t="s">
        <v>50</v>
      </c>
      <c r="AJ8" s="8" t="s">
        <v>51</v>
      </c>
      <c r="AK8" s="8" t="s">
        <v>52</v>
      </c>
    </row>
    <row r="9" spans="1:51" ht="16.5" customHeight="1" x14ac:dyDescent="0.25">
      <c r="A9" s="1349"/>
      <c r="B9" s="1349"/>
      <c r="C9" s="1349"/>
      <c r="D9" s="1351"/>
      <c r="E9" s="1349"/>
      <c r="F9" s="1352"/>
      <c r="G9" s="1352"/>
      <c r="H9" s="1351"/>
      <c r="I9" s="1349"/>
      <c r="J9" s="1449"/>
      <c r="K9" s="1449"/>
      <c r="L9" s="1449"/>
      <c r="M9" s="1451"/>
      <c r="N9" s="1352"/>
      <c r="O9" s="1352"/>
      <c r="P9" s="1371"/>
      <c r="Q9" s="1352"/>
      <c r="R9" s="1352"/>
      <c r="S9" s="1371"/>
      <c r="T9" s="1352"/>
      <c r="U9" s="1352"/>
      <c r="V9" s="3"/>
      <c r="W9" s="1368"/>
      <c r="X9" s="1368"/>
      <c r="Y9" s="1368"/>
      <c r="Z9" s="1441"/>
      <c r="AA9" s="1442"/>
      <c r="AB9" s="1443"/>
      <c r="AC9" s="1446">
        <v>1</v>
      </c>
      <c r="AD9" s="1446"/>
      <c r="AE9" s="9">
        <v>2</v>
      </c>
      <c r="AF9" s="9">
        <v>3</v>
      </c>
      <c r="AG9" s="9">
        <v>4</v>
      </c>
      <c r="AH9" s="9">
        <v>5</v>
      </c>
      <c r="AI9" s="9">
        <v>6</v>
      </c>
      <c r="AJ9" s="9">
        <v>7</v>
      </c>
      <c r="AK9" s="9">
        <v>8</v>
      </c>
      <c r="AU9" s="10"/>
      <c r="AV9" s="10"/>
      <c r="AW9" s="10"/>
      <c r="AX9" s="10"/>
      <c r="AY9" s="10"/>
    </row>
    <row r="10" spans="1:51" ht="9.75" customHeight="1" x14ac:dyDescent="0.25">
      <c r="A10" s="1353">
        <v>7</v>
      </c>
      <c r="B10" s="1356" t="s">
        <v>53</v>
      </c>
      <c r="C10" s="1357"/>
      <c r="D10" s="1351"/>
      <c r="E10" s="1353">
        <v>8</v>
      </c>
      <c r="F10" s="1356" t="s">
        <v>54</v>
      </c>
      <c r="G10" s="1357"/>
      <c r="H10" s="1351"/>
      <c r="I10" s="1353">
        <v>9</v>
      </c>
      <c r="J10" s="1356" t="s">
        <v>55</v>
      </c>
      <c r="K10" s="1433"/>
      <c r="L10" s="1357"/>
      <c r="M10" s="1451"/>
      <c r="N10" s="1431">
        <v>10</v>
      </c>
      <c r="O10" s="1352" t="s">
        <v>56</v>
      </c>
      <c r="P10" s="1371"/>
      <c r="Q10" s="1352">
        <v>11</v>
      </c>
      <c r="R10" s="1352" t="s">
        <v>57</v>
      </c>
      <c r="S10" s="1371"/>
      <c r="T10" s="1352">
        <v>12</v>
      </c>
      <c r="U10" s="1352" t="s">
        <v>58</v>
      </c>
      <c r="V10" s="3"/>
      <c r="W10" s="6" t="s">
        <v>59</v>
      </c>
      <c r="X10" s="7"/>
      <c r="Y10" s="7"/>
      <c r="Z10" s="7"/>
      <c r="AA10" s="7"/>
      <c r="AB10" s="7"/>
      <c r="AC10" s="7"/>
      <c r="AD10" s="7"/>
      <c r="AE10" s="7"/>
      <c r="AF10" s="7"/>
      <c r="AG10" s="1348" t="s">
        <v>60</v>
      </c>
      <c r="AH10" s="1348"/>
      <c r="AI10" s="1452" t="s">
        <v>61</v>
      </c>
      <c r="AJ10" s="1453"/>
      <c r="AK10" s="1454"/>
    </row>
    <row r="11" spans="1:51" ht="9" customHeight="1" x14ac:dyDescent="0.25">
      <c r="A11" s="1354"/>
      <c r="B11" s="1358"/>
      <c r="C11" s="1359"/>
      <c r="D11" s="1351"/>
      <c r="E11" s="1354"/>
      <c r="F11" s="1358"/>
      <c r="G11" s="1359"/>
      <c r="H11" s="1351"/>
      <c r="I11" s="1354"/>
      <c r="J11" s="1358"/>
      <c r="K11" s="1434"/>
      <c r="L11" s="1359"/>
      <c r="M11" s="1451"/>
      <c r="N11" s="1436"/>
      <c r="O11" s="1352"/>
      <c r="P11" s="1371"/>
      <c r="Q11" s="1352"/>
      <c r="R11" s="1352"/>
      <c r="S11" s="1371"/>
      <c r="T11" s="1352"/>
      <c r="U11" s="1352"/>
      <c r="V11" s="3"/>
      <c r="W11" s="1362" t="str">
        <f>EXPORTAR!D33</f>
        <v/>
      </c>
      <c r="X11" s="1363"/>
      <c r="Y11" s="1363"/>
      <c r="Z11" s="1363"/>
      <c r="AA11" s="1363"/>
      <c r="AB11" s="1363"/>
      <c r="AC11" s="1363"/>
      <c r="AD11" s="1363"/>
      <c r="AE11" s="1363"/>
      <c r="AF11" s="1364"/>
      <c r="AG11" s="1415" t="str">
        <f>EXPORTAR!D32</f>
        <v/>
      </c>
      <c r="AH11" s="1415"/>
      <c r="AI11" s="1415" t="str">
        <f>EXPORTAR!D37</f>
        <v/>
      </c>
      <c r="AJ11" s="1415"/>
      <c r="AK11" s="1415"/>
    </row>
    <row r="12" spans="1:51" ht="9" customHeight="1" x14ac:dyDescent="0.25">
      <c r="A12" s="1355"/>
      <c r="B12" s="1360"/>
      <c r="C12" s="1361"/>
      <c r="D12" s="1351"/>
      <c r="E12" s="1355"/>
      <c r="F12" s="1360"/>
      <c r="G12" s="1361"/>
      <c r="H12" s="1351"/>
      <c r="I12" s="1355"/>
      <c r="J12" s="1360"/>
      <c r="K12" s="1435"/>
      <c r="L12" s="1361"/>
      <c r="M12" s="1451"/>
      <c r="N12" s="1432"/>
      <c r="O12" s="1352"/>
      <c r="P12" s="1371"/>
      <c r="Q12" s="1352"/>
      <c r="R12" s="1352"/>
      <c r="S12" s="1371"/>
      <c r="T12" s="1352"/>
      <c r="U12" s="1352"/>
      <c r="V12" s="3"/>
      <c r="W12" s="1365"/>
      <c r="X12" s="1366"/>
      <c r="Y12" s="1366"/>
      <c r="Z12" s="1366"/>
      <c r="AA12" s="1366"/>
      <c r="AB12" s="1366"/>
      <c r="AC12" s="1366"/>
      <c r="AD12" s="1366"/>
      <c r="AE12" s="1366"/>
      <c r="AF12" s="1367"/>
      <c r="AG12" s="1415"/>
      <c r="AH12" s="1415"/>
      <c r="AI12" s="1415"/>
      <c r="AJ12" s="1415"/>
      <c r="AK12" s="1415"/>
    </row>
    <row r="13" spans="1:51" ht="12" customHeight="1" x14ac:dyDescent="0.25">
      <c r="A13" s="1447">
        <v>13</v>
      </c>
      <c r="B13" s="1356" t="s">
        <v>62</v>
      </c>
      <c r="C13" s="1357"/>
      <c r="D13" s="1351"/>
      <c r="E13" s="1353">
        <v>14</v>
      </c>
      <c r="F13" s="1356" t="s">
        <v>63</v>
      </c>
      <c r="G13" s="1357"/>
      <c r="H13" s="1351"/>
      <c r="I13" s="1353">
        <v>15</v>
      </c>
      <c r="J13" s="1356" t="s">
        <v>64</v>
      </c>
      <c r="K13" s="1433"/>
      <c r="L13" s="1357"/>
      <c r="M13" s="1451"/>
      <c r="N13" s="1431">
        <v>16</v>
      </c>
      <c r="O13" s="1352" t="s">
        <v>65</v>
      </c>
      <c r="P13" s="44"/>
      <c r="Q13" s="1431">
        <v>17</v>
      </c>
      <c r="R13" s="1352" t="s">
        <v>66</v>
      </c>
      <c r="S13" s="44"/>
      <c r="T13" s="1431">
        <v>18</v>
      </c>
      <c r="U13" s="1369" t="s">
        <v>67</v>
      </c>
      <c r="V13" s="3"/>
      <c r="W13" s="1437" t="s">
        <v>68</v>
      </c>
      <c r="X13" s="1422"/>
      <c r="Y13" s="1423"/>
      <c r="Z13" s="1343" t="s">
        <v>163</v>
      </c>
      <c r="AA13" s="1344"/>
      <c r="AB13" s="1344"/>
      <c r="AC13" s="1344"/>
      <c r="AD13" s="1346"/>
      <c r="AE13" s="1343" t="s">
        <v>164</v>
      </c>
      <c r="AF13" s="1344"/>
      <c r="AG13" s="1344"/>
      <c r="AH13" s="1346"/>
      <c r="AI13" s="1419" t="s">
        <v>69</v>
      </c>
      <c r="AJ13" s="1419"/>
      <c r="AK13" s="1419"/>
    </row>
    <row r="14" spans="1:51" ht="19.5" customHeight="1" x14ac:dyDescent="0.25">
      <c r="A14" s="1448"/>
      <c r="B14" s="1360"/>
      <c r="C14" s="1361"/>
      <c r="D14" s="1351"/>
      <c r="E14" s="1355"/>
      <c r="F14" s="1360"/>
      <c r="G14" s="1361"/>
      <c r="H14" s="1351"/>
      <c r="I14" s="1355"/>
      <c r="J14" s="1360"/>
      <c r="K14" s="1435"/>
      <c r="L14" s="1361"/>
      <c r="M14" s="1451"/>
      <c r="N14" s="1432"/>
      <c r="O14" s="1352"/>
      <c r="P14" s="45"/>
      <c r="Q14" s="1432"/>
      <c r="R14" s="1352"/>
      <c r="S14" s="45"/>
      <c r="T14" s="1432"/>
      <c r="U14" s="1370"/>
      <c r="V14" s="3"/>
      <c r="W14" s="1455" t="str">
        <f>EXPORTAR!D41</f>
        <v/>
      </c>
      <c r="X14" s="1455"/>
      <c r="Y14" s="1455"/>
      <c r="Z14" s="1456" t="s">
        <v>70</v>
      </c>
      <c r="AA14" s="1457"/>
      <c r="AB14" s="1457"/>
      <c r="AC14" s="1457"/>
      <c r="AD14" s="1458"/>
      <c r="AE14" s="1456" t="s">
        <v>70</v>
      </c>
      <c r="AF14" s="1457"/>
      <c r="AG14" s="1457"/>
      <c r="AH14" s="1458"/>
      <c r="AI14" s="1459"/>
      <c r="AJ14" s="1459"/>
      <c r="AK14" s="1459"/>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416" t="s">
        <v>71</v>
      </c>
      <c r="B16" s="1417"/>
      <c r="C16" s="1417"/>
      <c r="D16" s="1417"/>
      <c r="E16" s="1417"/>
      <c r="F16" s="1417"/>
      <c r="G16" s="1417"/>
      <c r="H16" s="1417"/>
      <c r="I16" s="1417"/>
      <c r="J16" s="1417"/>
      <c r="K16" s="1417"/>
      <c r="L16" s="1417"/>
      <c r="M16" s="1417"/>
      <c r="N16" s="1417"/>
      <c r="O16" s="1417"/>
      <c r="P16" s="1417"/>
      <c r="Q16" s="1417"/>
      <c r="R16" s="1417"/>
      <c r="S16" s="1417"/>
      <c r="T16" s="1417"/>
      <c r="U16" s="1418"/>
      <c r="V16" s="3"/>
      <c r="W16" s="1419" t="s">
        <v>72</v>
      </c>
      <c r="X16" s="1419"/>
      <c r="Y16" s="1419"/>
      <c r="Z16" s="1419"/>
      <c r="AA16" s="1419"/>
      <c r="AB16" s="1419"/>
      <c r="AC16" s="1419"/>
      <c r="AD16" s="12"/>
      <c r="AE16" s="1420" t="s">
        <v>73</v>
      </c>
      <c r="AF16" s="1421"/>
      <c r="AG16" s="1421"/>
      <c r="AH16" s="1421"/>
      <c r="AI16" s="1421"/>
      <c r="AJ16" s="1422"/>
      <c r="AK16" s="1423"/>
    </row>
    <row r="17" spans="1:37" ht="9" customHeight="1" x14ac:dyDescent="0.25">
      <c r="A17" s="1424" t="s">
        <v>74</v>
      </c>
      <c r="B17" s="1424"/>
      <c r="C17" s="1424"/>
      <c r="D17" s="1424" t="s">
        <v>75</v>
      </c>
      <c r="E17" s="1424"/>
      <c r="F17" s="1424"/>
      <c r="G17" s="1424"/>
      <c r="H17" s="1424" t="s">
        <v>76</v>
      </c>
      <c r="I17" s="1424"/>
      <c r="J17" s="1424"/>
      <c r="K17" s="1424"/>
      <c r="L17" s="1424" t="s">
        <v>77</v>
      </c>
      <c r="M17" s="1424"/>
      <c r="N17" s="1424"/>
      <c r="O17" s="13" t="s">
        <v>78</v>
      </c>
      <c r="P17" s="1424" t="s">
        <v>79</v>
      </c>
      <c r="Q17" s="1424"/>
      <c r="R17" s="1424"/>
      <c r="S17" s="1424" t="s">
        <v>80</v>
      </c>
      <c r="T17" s="1424"/>
      <c r="U17" s="1424"/>
      <c r="V17" s="3"/>
      <c r="W17" s="1425" t="s">
        <v>33</v>
      </c>
      <c r="X17" s="1425"/>
      <c r="Y17" s="1425"/>
      <c r="Z17" s="1425"/>
      <c r="AA17" s="1425"/>
      <c r="AB17" s="1425"/>
      <c r="AC17" s="1425"/>
      <c r="AD17" s="3"/>
      <c r="AE17" s="1426" t="s">
        <v>81</v>
      </c>
      <c r="AF17" s="1427"/>
      <c r="AG17" s="1427"/>
      <c r="AH17" s="1427"/>
      <c r="AI17" s="1428"/>
      <c r="AJ17" s="1429" t="s">
        <v>82</v>
      </c>
      <c r="AK17" s="1430"/>
    </row>
    <row r="18" spans="1:37" ht="15" customHeight="1" x14ac:dyDescent="0.25">
      <c r="A18" s="1349"/>
      <c r="B18" s="1349"/>
      <c r="C18" s="1349"/>
      <c r="D18" s="1349"/>
      <c r="E18" s="1349"/>
      <c r="F18" s="1349"/>
      <c r="G18" s="1349"/>
      <c r="H18" s="1349"/>
      <c r="I18" s="1349"/>
      <c r="J18" s="1349"/>
      <c r="K18" s="1349"/>
      <c r="L18" s="1349"/>
      <c r="M18" s="1349"/>
      <c r="N18" s="1349"/>
      <c r="O18" s="13"/>
      <c r="P18" s="1424"/>
      <c r="Q18" s="1424"/>
      <c r="R18" s="1424"/>
      <c r="S18" s="1424"/>
      <c r="T18" s="1424"/>
      <c r="U18" s="1424"/>
      <c r="V18" s="3"/>
      <c r="W18" s="1446"/>
      <c r="X18" s="1446"/>
      <c r="Y18" s="1446"/>
      <c r="Z18" s="1446"/>
      <c r="AA18" s="1446"/>
      <c r="AB18" s="1446"/>
      <c r="AC18" s="1446"/>
      <c r="AD18" s="3"/>
      <c r="AE18" s="1460" t="str">
        <f>EXPORTAR!D35</f>
        <v/>
      </c>
      <c r="AF18" s="1461"/>
      <c r="AG18" s="1461"/>
      <c r="AH18" s="1461"/>
      <c r="AI18" s="1462"/>
      <c r="AJ18" s="1456" t="s">
        <v>165</v>
      </c>
      <c r="AK18" s="1463"/>
    </row>
    <row r="19" spans="1:37" ht="9" customHeight="1" x14ac:dyDescent="0.25">
      <c r="A19" s="1349" t="s">
        <v>83</v>
      </c>
      <c r="B19" s="1349"/>
      <c r="C19" s="1349"/>
      <c r="D19" s="1349" t="s">
        <v>10</v>
      </c>
      <c r="E19" s="1349"/>
      <c r="F19" s="1349"/>
      <c r="G19" s="1349"/>
      <c r="H19" s="1464" t="s">
        <v>84</v>
      </c>
      <c r="I19" s="1465"/>
      <c r="J19" s="1465"/>
      <c r="K19" s="1466"/>
      <c r="L19" s="1467" t="s">
        <v>85</v>
      </c>
      <c r="M19" s="1467"/>
      <c r="N19" s="1467"/>
      <c r="O19" s="13" t="s">
        <v>86</v>
      </c>
      <c r="P19" s="1424" t="s">
        <v>87</v>
      </c>
      <c r="Q19" s="1424"/>
      <c r="R19" s="1424"/>
      <c r="S19" s="1424" t="s">
        <v>88</v>
      </c>
      <c r="T19" s="1424"/>
      <c r="U19" s="1424"/>
      <c r="V19" s="3"/>
      <c r="W19" s="1468" t="s">
        <v>89</v>
      </c>
      <c r="X19" s="1469"/>
      <c r="Y19" s="1469"/>
      <c r="Z19" s="1469"/>
      <c r="AA19" s="1469"/>
      <c r="AB19" s="1469"/>
      <c r="AC19" s="1470"/>
      <c r="AD19" s="3"/>
      <c r="AE19" s="1471" t="s">
        <v>90</v>
      </c>
      <c r="AF19" s="1472"/>
      <c r="AG19" s="1472"/>
      <c r="AH19" s="1472"/>
      <c r="AI19" s="1473"/>
      <c r="AJ19" s="1429" t="s">
        <v>82</v>
      </c>
      <c r="AK19" s="1430"/>
    </row>
    <row r="20" spans="1:37" ht="10.5" customHeight="1" x14ac:dyDescent="0.25">
      <c r="A20" s="1493"/>
      <c r="B20" s="1494"/>
      <c r="C20" s="1495"/>
      <c r="D20" s="1493"/>
      <c r="E20" s="1494"/>
      <c r="F20" s="1494"/>
      <c r="G20" s="1495"/>
      <c r="H20" s="1493"/>
      <c r="I20" s="1494"/>
      <c r="J20" s="1494"/>
      <c r="K20" s="1495"/>
      <c r="L20" s="1493"/>
      <c r="M20" s="1494"/>
      <c r="N20" s="1495"/>
      <c r="O20" s="13"/>
      <c r="P20" s="1493"/>
      <c r="Q20" s="1494"/>
      <c r="R20" s="1495"/>
      <c r="S20" s="1493"/>
      <c r="T20" s="1494"/>
      <c r="U20" s="1495"/>
      <c r="V20" s="3"/>
      <c r="W20" s="1474" t="str">
        <f>EXPORTAR!D38</f>
        <v/>
      </c>
      <c r="X20" s="1475"/>
      <c r="Y20" s="1475"/>
      <c r="Z20" s="1475"/>
      <c r="AA20" s="1475"/>
      <c r="AB20" s="1475"/>
      <c r="AC20" s="1476"/>
      <c r="AD20" s="3"/>
      <c r="AE20" s="1480" t="str">
        <f>EXPORTAR!D36</f>
        <v/>
      </c>
      <c r="AF20" s="1481"/>
      <c r="AG20" s="1481"/>
      <c r="AH20" s="1481"/>
      <c r="AI20" s="1482"/>
      <c r="AJ20" s="1486" t="s">
        <v>94</v>
      </c>
      <c r="AK20" s="1487"/>
    </row>
    <row r="21" spans="1:37" ht="12.75" customHeight="1" x14ac:dyDescent="0.25">
      <c r="A21" s="1490"/>
      <c r="B21" s="1490"/>
      <c r="C21" s="1490"/>
      <c r="D21" s="1490"/>
      <c r="E21" s="1490"/>
      <c r="F21" s="1490"/>
      <c r="G21" s="1490"/>
      <c r="H21" s="1491"/>
      <c r="I21" s="1491"/>
      <c r="J21" s="1491"/>
      <c r="K21" s="1491"/>
      <c r="L21" s="1492"/>
      <c r="M21" s="1492"/>
      <c r="N21" s="1492"/>
      <c r="O21" s="1492"/>
      <c r="P21" s="1492"/>
      <c r="Q21" s="1492"/>
      <c r="R21" s="1492"/>
      <c r="S21" s="1492"/>
      <c r="T21" s="1492"/>
      <c r="U21" s="1492"/>
      <c r="V21" s="3"/>
      <c r="W21" s="1477"/>
      <c r="X21" s="1478"/>
      <c r="Y21" s="1478"/>
      <c r="Z21" s="1478"/>
      <c r="AA21" s="1478"/>
      <c r="AB21" s="1478"/>
      <c r="AC21" s="1479"/>
      <c r="AD21" s="3"/>
      <c r="AE21" s="1483"/>
      <c r="AF21" s="1484"/>
      <c r="AG21" s="1484"/>
      <c r="AH21" s="1484"/>
      <c r="AI21" s="1485"/>
      <c r="AJ21" s="1488"/>
      <c r="AK21" s="1489"/>
    </row>
    <row r="22" spans="1:37" ht="9.75" customHeight="1" x14ac:dyDescent="0.25">
      <c r="A22" s="1500" t="s">
        <v>91</v>
      </c>
      <c r="B22" s="1500"/>
      <c r="C22" s="1500"/>
      <c r="D22" s="1500"/>
      <c r="E22" s="1500"/>
      <c r="F22" s="1500"/>
      <c r="G22" s="1500"/>
      <c r="H22" s="1500"/>
      <c r="I22" s="1500"/>
      <c r="J22" s="1500"/>
      <c r="K22" s="1500"/>
      <c r="L22" s="1500"/>
      <c r="M22" s="1500"/>
      <c r="N22" s="1500"/>
      <c r="O22" s="1500"/>
      <c r="P22" s="1500"/>
      <c r="Q22" s="1500"/>
      <c r="R22" s="1500"/>
      <c r="S22" s="1500"/>
      <c r="T22" s="1500"/>
      <c r="U22" s="1500"/>
      <c r="V22" s="3"/>
      <c r="W22" s="14"/>
      <c r="X22" s="14"/>
      <c r="Y22" s="14"/>
      <c r="Z22" s="14"/>
      <c r="AA22" s="14"/>
      <c r="AB22" s="14"/>
      <c r="AC22" s="3"/>
      <c r="AD22" s="3"/>
      <c r="AE22" s="1501" t="s">
        <v>92</v>
      </c>
      <c r="AF22" s="1502"/>
      <c r="AG22" s="1502"/>
      <c r="AH22" s="1502"/>
      <c r="AI22" s="1502"/>
      <c r="AJ22" s="1429" t="s">
        <v>82</v>
      </c>
      <c r="AK22" s="1430"/>
    </row>
    <row r="23" spans="1:37" ht="18" customHeight="1" x14ac:dyDescent="0.25">
      <c r="A23" s="1500"/>
      <c r="B23" s="1500"/>
      <c r="C23" s="1500"/>
      <c r="D23" s="1500"/>
      <c r="E23" s="1500"/>
      <c r="F23" s="1500"/>
      <c r="G23" s="1500"/>
      <c r="H23" s="1500"/>
      <c r="I23" s="1500"/>
      <c r="J23" s="1500"/>
      <c r="K23" s="1500"/>
      <c r="L23" s="1500"/>
      <c r="M23" s="1500"/>
      <c r="N23" s="1500"/>
      <c r="O23" s="1500"/>
      <c r="P23" s="1500"/>
      <c r="Q23" s="1500"/>
      <c r="R23" s="1500"/>
      <c r="S23" s="1500"/>
      <c r="T23" s="1500"/>
      <c r="U23" s="1500"/>
      <c r="V23" s="3"/>
      <c r="W23" s="1452" t="s">
        <v>93</v>
      </c>
      <c r="X23" s="1453"/>
      <c r="Y23" s="1453"/>
      <c r="Z23" s="1453"/>
      <c r="AA23" s="1453"/>
      <c r="AB23" s="1453"/>
      <c r="AC23" s="1454"/>
      <c r="AD23" s="3"/>
      <c r="AE23" s="1460" t="str">
        <f>EXPORTAR!D34</f>
        <v/>
      </c>
      <c r="AF23" s="1461"/>
      <c r="AG23" s="1461"/>
      <c r="AH23" s="1461"/>
      <c r="AI23" s="1462"/>
      <c r="AJ23" s="1456" t="s">
        <v>165</v>
      </c>
      <c r="AK23" s="1463"/>
    </row>
    <row r="24" spans="1:37" ht="10.5" customHeight="1" x14ac:dyDescent="0.25">
      <c r="A24" s="1464" t="s">
        <v>95</v>
      </c>
      <c r="B24" s="1465"/>
      <c r="C24" s="1465"/>
      <c r="D24" s="1465"/>
      <c r="E24" s="1465"/>
      <c r="F24" s="1465"/>
      <c r="G24" s="1465"/>
      <c r="H24" s="1466"/>
      <c r="I24" s="1464" t="s">
        <v>96</v>
      </c>
      <c r="J24" s="1465"/>
      <c r="K24" s="1465"/>
      <c r="L24" s="1465"/>
      <c r="M24" s="1465"/>
      <c r="N24" s="1465"/>
      <c r="O24" s="1466"/>
      <c r="P24" s="1464" t="s">
        <v>97</v>
      </c>
      <c r="Q24" s="1465"/>
      <c r="R24" s="1465"/>
      <c r="S24" s="1465"/>
      <c r="T24" s="1465"/>
      <c r="U24" s="1466"/>
      <c r="V24" s="3"/>
      <c r="W24" s="1496" t="s">
        <v>98</v>
      </c>
      <c r="X24" s="1496"/>
      <c r="Y24" s="1497" t="s">
        <v>99</v>
      </c>
      <c r="Z24" s="1498"/>
      <c r="AA24" s="1498"/>
      <c r="AB24" s="1498"/>
      <c r="AC24" s="1499"/>
      <c r="AD24" s="3"/>
      <c r="AE24" s="1426" t="s">
        <v>100</v>
      </c>
      <c r="AF24" s="1427"/>
      <c r="AG24" s="1427"/>
      <c r="AH24" s="1427"/>
      <c r="AI24" s="1427"/>
      <c r="AJ24" s="1427"/>
      <c r="AK24" s="1428"/>
    </row>
    <row r="25" spans="1:37" ht="24" customHeight="1" x14ac:dyDescent="0.25">
      <c r="A25" s="1509" t="str">
        <f>EXPORTAR!D9</f>
        <v/>
      </c>
      <c r="B25" s="1510"/>
      <c r="C25" s="1510"/>
      <c r="D25" s="1510"/>
      <c r="E25" s="1510"/>
      <c r="F25" s="1510"/>
      <c r="G25" s="1510"/>
      <c r="H25" s="49"/>
      <c r="I25" s="1509" t="str">
        <f>EXPORTAR!D10</f>
        <v/>
      </c>
      <c r="J25" s="1510"/>
      <c r="K25" s="1510"/>
      <c r="L25" s="1510"/>
      <c r="M25" s="1510"/>
      <c r="N25" s="1510"/>
      <c r="O25" s="1510"/>
      <c r="P25" s="1509">
        <f>EXPORTAR!D8</f>
        <v>0</v>
      </c>
      <c r="Q25" s="1510"/>
      <c r="R25" s="1510"/>
      <c r="S25" s="1510"/>
      <c r="T25" s="1510"/>
      <c r="U25" s="1511"/>
      <c r="V25" s="3"/>
      <c r="W25" s="1512" t="s">
        <v>101</v>
      </c>
      <c r="X25" s="1512" t="s">
        <v>102</v>
      </c>
      <c r="Y25" s="1512" t="s">
        <v>103</v>
      </c>
      <c r="Z25" s="1512" t="s">
        <v>104</v>
      </c>
      <c r="AA25" s="1522" t="s">
        <v>105</v>
      </c>
      <c r="AB25" s="1512" t="s">
        <v>106</v>
      </c>
      <c r="AC25" s="1513"/>
      <c r="AD25" s="15"/>
      <c r="AE25" s="1503" t="str">
        <f>IF(OR(ISBLANK(EXPORTAR!D42),EXPORTAR!D42=""),"",EXPORTAR!D42)</f>
        <v/>
      </c>
      <c r="AF25" s="1504"/>
      <c r="AG25" s="1504"/>
      <c r="AH25" s="1504"/>
      <c r="AI25" s="1504"/>
      <c r="AJ25" s="1504"/>
      <c r="AK25" s="1505"/>
    </row>
    <row r="26" spans="1:37" ht="9" customHeight="1" x14ac:dyDescent="0.25">
      <c r="A26" s="1394" t="s">
        <v>107</v>
      </c>
      <c r="B26" s="1395"/>
      <c r="C26" s="16" t="s">
        <v>108</v>
      </c>
      <c r="D26" s="1396" t="s">
        <v>109</v>
      </c>
      <c r="E26" s="1397"/>
      <c r="F26" s="1398"/>
      <c r="G26" s="1396" t="s">
        <v>110</v>
      </c>
      <c r="H26" s="1396"/>
      <c r="I26" s="1396"/>
      <c r="J26" s="1396" t="s">
        <v>111</v>
      </c>
      <c r="K26" s="1398"/>
      <c r="L26" s="1396" t="s">
        <v>112</v>
      </c>
      <c r="M26" s="1397"/>
      <c r="N26" s="1398"/>
      <c r="O26" s="17" t="s">
        <v>113</v>
      </c>
      <c r="P26" s="1396" t="s">
        <v>114</v>
      </c>
      <c r="Q26" s="1397"/>
      <c r="R26" s="1398"/>
      <c r="S26" s="1396" t="s">
        <v>115</v>
      </c>
      <c r="T26" s="1397"/>
      <c r="U26" s="1398"/>
      <c r="V26" s="3"/>
      <c r="W26" s="1512"/>
      <c r="X26" s="1513"/>
      <c r="Y26" s="1513"/>
      <c r="Z26" s="1512"/>
      <c r="AA26" s="1523"/>
      <c r="AB26" s="1513"/>
      <c r="AC26" s="1513"/>
      <c r="AD26" s="18"/>
      <c r="AE26" s="1506"/>
      <c r="AF26" s="1507"/>
      <c r="AG26" s="1507"/>
      <c r="AH26" s="1507"/>
      <c r="AI26" s="1507"/>
      <c r="AJ26" s="1507"/>
      <c r="AK26" s="1508"/>
    </row>
    <row r="27" spans="1:37" ht="9" customHeight="1" x14ac:dyDescent="0.25">
      <c r="A27" s="1514" t="s">
        <v>116</v>
      </c>
      <c r="B27" s="1515"/>
      <c r="C27" s="1518" t="s">
        <v>117</v>
      </c>
      <c r="D27" s="1514" t="s">
        <v>118</v>
      </c>
      <c r="E27" s="1520"/>
      <c r="F27" s="1515"/>
      <c r="G27" s="1514" t="s">
        <v>119</v>
      </c>
      <c r="H27" s="1514"/>
      <c r="I27" s="1514"/>
      <c r="J27" s="1514" t="s">
        <v>120</v>
      </c>
      <c r="K27" s="1515"/>
      <c r="L27" s="1514" t="s">
        <v>121</v>
      </c>
      <c r="M27" s="1520"/>
      <c r="N27" s="1515"/>
      <c r="O27" s="1518" t="s">
        <v>122</v>
      </c>
      <c r="P27" s="1514" t="s">
        <v>123</v>
      </c>
      <c r="Q27" s="1520"/>
      <c r="R27" s="1515"/>
      <c r="S27" s="1525" t="str">
        <f>EXPORTAR!D11</f>
        <v/>
      </c>
      <c r="T27" s="1526"/>
      <c r="U27" s="1527"/>
      <c r="V27" s="3"/>
      <c r="W27" s="1531" t="s">
        <v>115</v>
      </c>
      <c r="X27" s="1531"/>
      <c r="Y27" s="1531"/>
      <c r="Z27" s="1496" t="s">
        <v>124</v>
      </c>
      <c r="AA27" s="1496"/>
      <c r="AB27" s="1496"/>
      <c r="AC27" s="1496"/>
      <c r="AD27" s="19"/>
      <c r="AE27" s="1532"/>
      <c r="AF27" s="1532"/>
      <c r="AG27" s="1532"/>
      <c r="AH27" s="1532"/>
      <c r="AI27" s="1532"/>
      <c r="AJ27" s="1532"/>
      <c r="AK27" s="1532"/>
    </row>
    <row r="28" spans="1:37" ht="10.5" customHeight="1" x14ac:dyDescent="0.25">
      <c r="A28" s="1516"/>
      <c r="B28" s="1517"/>
      <c r="C28" s="1519"/>
      <c r="D28" s="1516"/>
      <c r="E28" s="1521"/>
      <c r="F28" s="1517"/>
      <c r="G28" s="1514"/>
      <c r="H28" s="1514"/>
      <c r="I28" s="1514"/>
      <c r="J28" s="1516"/>
      <c r="K28" s="1517"/>
      <c r="L28" s="1516"/>
      <c r="M28" s="1521"/>
      <c r="N28" s="1517"/>
      <c r="O28" s="1519"/>
      <c r="P28" s="1516"/>
      <c r="Q28" s="1521"/>
      <c r="R28" s="1517"/>
      <c r="S28" s="1528"/>
      <c r="T28" s="1529"/>
      <c r="U28" s="1530"/>
      <c r="V28" s="3"/>
      <c r="W28" s="1533"/>
      <c r="X28" s="1534"/>
      <c r="Y28" s="1535"/>
      <c r="Z28" s="20" t="s">
        <v>35</v>
      </c>
      <c r="AA28" s="20" t="s">
        <v>36</v>
      </c>
      <c r="AB28" s="1497" t="s">
        <v>37</v>
      </c>
      <c r="AC28" s="1499"/>
      <c r="AD28" s="19"/>
      <c r="AE28" s="1437" t="s">
        <v>125</v>
      </c>
      <c r="AF28" s="1422"/>
      <c r="AG28" s="1422"/>
      <c r="AH28" s="1422"/>
      <c r="AI28" s="1422"/>
      <c r="AJ28" s="1422"/>
      <c r="AK28" s="1423"/>
    </row>
    <row r="29" spans="1:37" ht="13.5" customHeight="1" x14ac:dyDescent="0.25">
      <c r="A29" s="46" t="s">
        <v>1</v>
      </c>
      <c r="B29" s="22"/>
      <c r="C29" s="22"/>
      <c r="D29" s="22"/>
      <c r="E29" s="22"/>
      <c r="F29" s="22"/>
      <c r="G29" s="22"/>
      <c r="H29" s="22"/>
      <c r="I29" s="22"/>
      <c r="J29" s="22"/>
      <c r="K29" s="22"/>
      <c r="L29" s="23"/>
      <c r="M29" s="46" t="s">
        <v>2</v>
      </c>
      <c r="N29" s="22"/>
      <c r="O29" s="22"/>
      <c r="P29" s="22"/>
      <c r="Q29" s="22"/>
      <c r="R29" s="23"/>
      <c r="S29" s="46" t="s">
        <v>3</v>
      </c>
      <c r="T29" s="47"/>
      <c r="U29" s="48"/>
      <c r="V29" s="3"/>
      <c r="W29" s="1536"/>
      <c r="X29" s="1537"/>
      <c r="Y29" s="1538"/>
      <c r="Z29" s="1542"/>
      <c r="AA29" s="1542"/>
      <c r="AB29" s="1533"/>
      <c r="AC29" s="1535"/>
      <c r="AD29" s="24"/>
      <c r="AE29" s="25" t="s">
        <v>167</v>
      </c>
      <c r="AF29" s="25" t="s">
        <v>168</v>
      </c>
      <c r="AG29" s="52" t="s">
        <v>169</v>
      </c>
      <c r="AH29" s="25" t="s">
        <v>170</v>
      </c>
      <c r="AI29" s="25" t="s">
        <v>171</v>
      </c>
      <c r="AJ29" s="1570" t="s">
        <v>67</v>
      </c>
      <c r="AK29" s="1571"/>
    </row>
    <row r="30" spans="1:37" ht="19.5" customHeight="1" x14ac:dyDescent="0.25">
      <c r="A30" s="1572" t="str">
        <f>EXPORTAR!D12</f>
        <v/>
      </c>
      <c r="B30" s="1573"/>
      <c r="C30" s="1573"/>
      <c r="D30" s="1573"/>
      <c r="E30" s="1573"/>
      <c r="F30" s="1573"/>
      <c r="G30" s="1573"/>
      <c r="H30" s="1573"/>
      <c r="I30" s="1573"/>
      <c r="J30" s="1573"/>
      <c r="K30" s="1573"/>
      <c r="L30" s="1574"/>
      <c r="M30" s="1572" t="str">
        <f>EXPORTAR!D13</f>
        <v/>
      </c>
      <c r="N30" s="1575"/>
      <c r="O30" s="1575"/>
      <c r="P30" s="1575"/>
      <c r="Q30" s="1575"/>
      <c r="R30" s="1574"/>
      <c r="S30" s="1576" t="str">
        <f>EXPORTAR!D14</f>
        <v/>
      </c>
      <c r="T30" s="1577"/>
      <c r="U30" s="1430"/>
      <c r="V30" s="3"/>
      <c r="W30" s="1539"/>
      <c r="X30" s="1540"/>
      <c r="Y30" s="1541"/>
      <c r="Z30" s="1543"/>
      <c r="AA30" s="1543"/>
      <c r="AB30" s="1539"/>
      <c r="AC30" s="1541"/>
      <c r="AD30" s="19"/>
      <c r="AE30" s="1524" t="s">
        <v>126</v>
      </c>
      <c r="AF30" s="1524" t="s">
        <v>127</v>
      </c>
      <c r="AG30" s="1524" t="s">
        <v>128</v>
      </c>
      <c r="AH30" s="1524" t="s">
        <v>129</v>
      </c>
      <c r="AI30" s="1524" t="s">
        <v>130</v>
      </c>
      <c r="AJ30" s="1553" t="s">
        <v>131</v>
      </c>
      <c r="AK30" s="1535"/>
    </row>
    <row r="31" spans="1:37" ht="8.25" customHeight="1" x14ac:dyDescent="0.25">
      <c r="A31" s="113" t="s">
        <v>132</v>
      </c>
      <c r="B31" s="114"/>
      <c r="C31" s="114"/>
      <c r="D31" s="114"/>
      <c r="E31" s="114"/>
      <c r="F31" s="114"/>
      <c r="G31" s="114"/>
      <c r="H31" s="114"/>
      <c r="I31" s="114"/>
      <c r="J31" s="114"/>
      <c r="K31" s="114"/>
      <c r="L31" s="114"/>
      <c r="M31" s="114"/>
      <c r="N31" s="114"/>
      <c r="O31" s="114"/>
      <c r="P31" s="114"/>
      <c r="Q31" s="114"/>
      <c r="R31" s="114"/>
      <c r="S31" s="114"/>
      <c r="T31" s="114"/>
      <c r="U31" s="115"/>
      <c r="V31" s="3"/>
      <c r="W31" s="29"/>
      <c r="X31" s="29"/>
      <c r="Y31" s="29"/>
      <c r="Z31" s="29"/>
      <c r="AA31" s="29"/>
      <c r="AB31" s="29"/>
      <c r="AC31" s="29"/>
      <c r="AD31" s="19"/>
      <c r="AE31" s="1496"/>
      <c r="AF31" s="1496"/>
      <c r="AG31" s="1496"/>
      <c r="AH31" s="1496"/>
      <c r="AI31" s="1496"/>
      <c r="AJ31" s="1539"/>
      <c r="AK31" s="1541"/>
    </row>
    <row r="32" spans="1:37" ht="9" customHeight="1" x14ac:dyDescent="0.25">
      <c r="A32" s="1384"/>
      <c r="B32" s="1554"/>
      <c r="C32" s="1554"/>
      <c r="D32" s="1554"/>
      <c r="E32" s="1554"/>
      <c r="F32" s="1554"/>
      <c r="G32" s="1554"/>
      <c r="H32" s="1554"/>
      <c r="I32" s="1554"/>
      <c r="J32" s="1554"/>
      <c r="K32" s="1554"/>
      <c r="L32" s="1554"/>
      <c r="M32" s="1554"/>
      <c r="N32" s="1554"/>
      <c r="O32" s="1554"/>
      <c r="P32" s="1554"/>
      <c r="Q32" s="1554"/>
      <c r="R32" s="1554"/>
      <c r="S32" s="1554"/>
      <c r="T32" s="1554"/>
      <c r="U32" s="1386"/>
      <c r="V32" s="3"/>
      <c r="W32" s="1452" t="s">
        <v>133</v>
      </c>
      <c r="X32" s="1453"/>
      <c r="Y32" s="1453"/>
      <c r="Z32" s="1453"/>
      <c r="AA32" s="1453"/>
      <c r="AB32" s="1453"/>
      <c r="AC32" s="1454"/>
      <c r="AD32" s="19"/>
      <c r="AE32" s="1452" t="s">
        <v>134</v>
      </c>
      <c r="AF32" s="1453"/>
      <c r="AG32" s="1453"/>
      <c r="AH32" s="1453"/>
      <c r="AI32" s="1453"/>
      <c r="AJ32" s="1453"/>
      <c r="AK32" s="1454"/>
    </row>
    <row r="33" spans="1:37" ht="9.75" customHeight="1" thickBot="1" x14ac:dyDescent="0.3">
      <c r="A33" s="1555"/>
      <c r="B33" s="1556"/>
      <c r="C33" s="1556"/>
      <c r="D33" s="1556"/>
      <c r="E33" s="1556"/>
      <c r="F33" s="1556"/>
      <c r="G33" s="1556"/>
      <c r="H33" s="1556"/>
      <c r="I33" s="1556"/>
      <c r="J33" s="1556"/>
      <c r="K33" s="1556"/>
      <c r="L33" s="1556"/>
      <c r="M33" s="1556"/>
      <c r="N33" s="1556"/>
      <c r="O33" s="1556"/>
      <c r="P33" s="1556"/>
      <c r="Q33" s="1556"/>
      <c r="R33" s="1556"/>
      <c r="S33" s="1556"/>
      <c r="T33" s="1556"/>
      <c r="U33" s="1557"/>
      <c r="V33" s="3"/>
      <c r="W33" s="1558" t="s">
        <v>135</v>
      </c>
      <c r="X33" s="1561" t="s">
        <v>136</v>
      </c>
      <c r="Y33" s="1562"/>
      <c r="Z33" s="1558" t="s">
        <v>137</v>
      </c>
      <c r="AA33" s="1558" t="s">
        <v>138</v>
      </c>
      <c r="AB33" s="1553" t="s">
        <v>139</v>
      </c>
      <c r="AC33" s="1567"/>
      <c r="AD33" s="30"/>
      <c r="AE33" s="31" t="s">
        <v>30</v>
      </c>
      <c r="AF33" s="32"/>
      <c r="AG33" s="32"/>
      <c r="AH33" s="32"/>
      <c r="AI33" s="32"/>
      <c r="AJ33" s="1544" t="s">
        <v>108</v>
      </c>
      <c r="AK33" s="1545"/>
    </row>
    <row r="34" spans="1:37" ht="9.75" customHeight="1" x14ac:dyDescent="0.25">
      <c r="A34" s="1491"/>
      <c r="B34" s="1491"/>
      <c r="C34" s="1491"/>
      <c r="D34" s="1491"/>
      <c r="E34" s="1491"/>
      <c r="F34" s="1491"/>
      <c r="G34" s="1491"/>
      <c r="H34" s="1491"/>
      <c r="I34" s="1491"/>
      <c r="J34" s="1491"/>
      <c r="K34" s="1491"/>
      <c r="L34" s="1491"/>
      <c r="M34" s="1491"/>
      <c r="N34" s="1491"/>
      <c r="O34" s="1491"/>
      <c r="P34" s="1491"/>
      <c r="Q34" s="1491"/>
      <c r="R34" s="1491"/>
      <c r="S34" s="1491"/>
      <c r="T34" s="1491"/>
      <c r="U34" s="1491"/>
      <c r="V34" s="3"/>
      <c r="W34" s="1559"/>
      <c r="X34" s="1563"/>
      <c r="Y34" s="1564"/>
      <c r="Z34" s="1559"/>
      <c r="AA34" s="1559"/>
      <c r="AB34" s="1536"/>
      <c r="AC34" s="1538"/>
      <c r="AD34" s="33"/>
      <c r="AE34" s="34"/>
      <c r="AF34" s="35"/>
      <c r="AG34" s="35"/>
      <c r="AH34" s="35"/>
      <c r="AI34" s="35"/>
      <c r="AJ34" s="1546"/>
      <c r="AK34" s="1547"/>
    </row>
    <row r="35" spans="1:37" ht="9.75" customHeight="1" x14ac:dyDescent="0.25">
      <c r="A35" s="1550" t="s">
        <v>140</v>
      </c>
      <c r="B35" s="1550"/>
      <c r="C35" s="1550"/>
      <c r="D35" s="1550"/>
      <c r="E35" s="1550"/>
      <c r="F35" s="1550"/>
      <c r="G35" s="1550"/>
      <c r="H35" s="1550"/>
      <c r="I35" s="1550"/>
      <c r="J35" s="1550"/>
      <c r="K35" s="1550"/>
      <c r="L35" s="1550"/>
      <c r="M35" s="1550"/>
      <c r="N35" s="1550"/>
      <c r="O35" s="1550"/>
      <c r="P35" s="1550"/>
      <c r="Q35" s="1550"/>
      <c r="R35" s="1550"/>
      <c r="S35" s="1550"/>
      <c r="T35" s="1550"/>
      <c r="U35" s="1550"/>
      <c r="V35" s="3"/>
      <c r="W35" s="1559"/>
      <c r="X35" s="1563"/>
      <c r="Y35" s="1564"/>
      <c r="Z35" s="1559"/>
      <c r="AA35" s="1559"/>
      <c r="AB35" s="1536"/>
      <c r="AC35" s="1538"/>
      <c r="AD35" s="33"/>
      <c r="AE35" s="34"/>
      <c r="AF35" s="35"/>
      <c r="AG35" s="35"/>
      <c r="AH35" s="35"/>
      <c r="AI35" s="35"/>
      <c r="AJ35" s="1546"/>
      <c r="AK35" s="1547"/>
    </row>
    <row r="36" spans="1:37" ht="9.75" customHeight="1" x14ac:dyDescent="0.25">
      <c r="A36" s="1551"/>
      <c r="B36" s="1551"/>
      <c r="C36" s="1551"/>
      <c r="D36" s="1551"/>
      <c r="E36" s="1551"/>
      <c r="F36" s="1551"/>
      <c r="G36" s="1551"/>
      <c r="H36" s="1551"/>
      <c r="I36" s="1551"/>
      <c r="J36" s="1551"/>
      <c r="K36" s="1551"/>
      <c r="L36" s="1551"/>
      <c r="M36" s="1551"/>
      <c r="N36" s="1551"/>
      <c r="O36" s="1551"/>
      <c r="P36" s="1551"/>
      <c r="Q36" s="1551"/>
      <c r="R36" s="1551"/>
      <c r="S36" s="1551"/>
      <c r="T36" s="1551"/>
      <c r="U36" s="1551"/>
      <c r="V36" s="3"/>
      <c r="W36" s="1560"/>
      <c r="X36" s="1565"/>
      <c r="Y36" s="1566"/>
      <c r="Z36" s="1560"/>
      <c r="AA36" s="1560"/>
      <c r="AB36" s="1568"/>
      <c r="AC36" s="1569"/>
      <c r="AD36" s="35"/>
      <c r="AE36" s="36"/>
      <c r="AF36" s="37"/>
      <c r="AG36" s="37"/>
      <c r="AH36" s="37"/>
      <c r="AI36" s="37"/>
      <c r="AJ36" s="1548"/>
      <c r="AK36" s="1549"/>
    </row>
    <row r="37" spans="1:37" ht="9.75" customHeight="1" x14ac:dyDescent="0.25">
      <c r="A37" s="1464" t="s">
        <v>95</v>
      </c>
      <c r="B37" s="1465"/>
      <c r="C37" s="1465"/>
      <c r="D37" s="1465"/>
      <c r="E37" s="1465"/>
      <c r="F37" s="1465"/>
      <c r="G37" s="1465"/>
      <c r="H37" s="1466"/>
      <c r="I37" s="1464" t="s">
        <v>96</v>
      </c>
      <c r="J37" s="1465"/>
      <c r="K37" s="1465"/>
      <c r="L37" s="1465"/>
      <c r="M37" s="1465"/>
      <c r="N37" s="1465"/>
      <c r="O37" s="1466"/>
      <c r="P37" s="1464" t="s">
        <v>97</v>
      </c>
      <c r="Q37" s="1465"/>
      <c r="R37" s="1465"/>
      <c r="S37" s="1465"/>
      <c r="T37" s="1465"/>
      <c r="U37" s="1466"/>
      <c r="V37" s="3"/>
      <c r="W37" s="1552"/>
      <c r="X37" s="1552"/>
      <c r="Y37" s="1552"/>
      <c r="Z37" s="1552"/>
      <c r="AA37" s="1552"/>
      <c r="AB37" s="1552"/>
      <c r="AC37" s="1552"/>
      <c r="AD37" s="1552"/>
      <c r="AE37" s="1552"/>
      <c r="AF37" s="1552"/>
      <c r="AG37" s="1552"/>
      <c r="AH37" s="1552"/>
      <c r="AI37" s="1552"/>
      <c r="AJ37" s="1552"/>
      <c r="AK37" s="1552"/>
    </row>
    <row r="38" spans="1:37" ht="12" customHeight="1" x14ac:dyDescent="0.25">
      <c r="A38" s="1603" t="str">
        <f>EXPORTAR!D17</f>
        <v/>
      </c>
      <c r="B38" s="1604"/>
      <c r="C38" s="1604"/>
      <c r="D38" s="1604"/>
      <c r="E38" s="1604"/>
      <c r="F38" s="1604"/>
      <c r="G38" s="1604"/>
      <c r="H38" s="1605"/>
      <c r="I38" s="1603" t="str">
        <f>EXPORTAR!D18</f>
        <v/>
      </c>
      <c r="J38" s="1604"/>
      <c r="K38" s="1604"/>
      <c r="L38" s="1604"/>
      <c r="M38" s="1604"/>
      <c r="N38" s="1604"/>
      <c r="O38" s="1605"/>
      <c r="P38" s="1603">
        <f>EXPORTAR!D16</f>
        <v>0</v>
      </c>
      <c r="Q38" s="1604"/>
      <c r="R38" s="1604"/>
      <c r="S38" s="1604"/>
      <c r="T38" s="1604"/>
      <c r="U38" s="1605"/>
      <c r="V38" s="3"/>
      <c r="W38" s="1348" t="s">
        <v>141</v>
      </c>
      <c r="X38" s="1348"/>
      <c r="Y38" s="1348"/>
      <c r="Z38" s="1348"/>
      <c r="AA38" s="1348"/>
      <c r="AB38" s="1348"/>
      <c r="AC38" s="1348"/>
      <c r="AD38" s="1348"/>
      <c r="AE38" s="1348"/>
      <c r="AF38" s="1348"/>
      <c r="AG38" s="1348"/>
      <c r="AH38" s="1348"/>
      <c r="AI38" s="1348"/>
      <c r="AJ38" s="1348"/>
      <c r="AK38" s="1348"/>
    </row>
    <row r="39" spans="1:37" ht="5.25" customHeight="1" x14ac:dyDescent="0.25">
      <c r="A39" s="1606"/>
      <c r="B39" s="1607"/>
      <c r="C39" s="1607"/>
      <c r="D39" s="1607"/>
      <c r="E39" s="1607"/>
      <c r="F39" s="1607"/>
      <c r="G39" s="1607"/>
      <c r="H39" s="1608"/>
      <c r="I39" s="1606"/>
      <c r="J39" s="1607"/>
      <c r="K39" s="1607"/>
      <c r="L39" s="1607"/>
      <c r="M39" s="1607"/>
      <c r="N39" s="1607"/>
      <c r="O39" s="1608"/>
      <c r="P39" s="1606"/>
      <c r="Q39" s="1607"/>
      <c r="R39" s="1607"/>
      <c r="S39" s="1607"/>
      <c r="T39" s="1607"/>
      <c r="U39" s="1608"/>
      <c r="V39" s="3"/>
      <c r="W39" s="1578" t="s">
        <v>142</v>
      </c>
      <c r="X39" s="1579"/>
      <c r="Y39" s="1579"/>
      <c r="Z39" s="1579"/>
      <c r="AA39" s="1579"/>
      <c r="AB39" s="1579"/>
      <c r="AC39" s="1579"/>
      <c r="AD39" s="1579"/>
      <c r="AE39" s="1579"/>
      <c r="AF39" s="1579"/>
      <c r="AG39" s="1579"/>
      <c r="AH39" s="1579"/>
      <c r="AI39" s="1579"/>
      <c r="AJ39" s="1579"/>
      <c r="AK39" s="1580"/>
    </row>
    <row r="40" spans="1:37" ht="3" customHeight="1" x14ac:dyDescent="0.25">
      <c r="A40" s="1609"/>
      <c r="B40" s="1610"/>
      <c r="C40" s="1610"/>
      <c r="D40" s="1610"/>
      <c r="E40" s="1610"/>
      <c r="F40" s="1610"/>
      <c r="G40" s="1610"/>
      <c r="H40" s="1611"/>
      <c r="I40" s="1609"/>
      <c r="J40" s="1610"/>
      <c r="K40" s="1610"/>
      <c r="L40" s="1610"/>
      <c r="M40" s="1610"/>
      <c r="N40" s="1610"/>
      <c r="O40" s="1611"/>
      <c r="P40" s="1609"/>
      <c r="Q40" s="1610"/>
      <c r="R40" s="1610"/>
      <c r="S40" s="1610"/>
      <c r="T40" s="1610"/>
      <c r="U40" s="1611"/>
      <c r="V40" s="3"/>
      <c r="W40" s="1578"/>
      <c r="X40" s="1579"/>
      <c r="Y40" s="1579"/>
      <c r="Z40" s="1579"/>
      <c r="AA40" s="1579"/>
      <c r="AB40" s="1579"/>
      <c r="AC40" s="1579"/>
      <c r="AD40" s="1579"/>
      <c r="AE40" s="1579"/>
      <c r="AF40" s="1579"/>
      <c r="AG40" s="1579"/>
      <c r="AH40" s="1579"/>
      <c r="AI40" s="1579"/>
      <c r="AJ40" s="1579"/>
      <c r="AK40" s="1580"/>
    </row>
    <row r="41" spans="1:37" ht="9.75" customHeight="1" x14ac:dyDescent="0.25">
      <c r="A41" s="1394" t="s">
        <v>107</v>
      </c>
      <c r="B41" s="1395"/>
      <c r="C41" s="16" t="s">
        <v>108</v>
      </c>
      <c r="D41" s="1396" t="s">
        <v>109</v>
      </c>
      <c r="E41" s="1397"/>
      <c r="F41" s="1398"/>
      <c r="G41" s="1396" t="s">
        <v>110</v>
      </c>
      <c r="H41" s="1397"/>
      <c r="I41" s="1398"/>
      <c r="J41" s="1396" t="s">
        <v>111</v>
      </c>
      <c r="K41" s="1398"/>
      <c r="L41" s="1396" t="s">
        <v>112</v>
      </c>
      <c r="M41" s="1397"/>
      <c r="N41" s="1398"/>
      <c r="O41" s="17" t="s">
        <v>113</v>
      </c>
      <c r="P41" s="1396" t="s">
        <v>114</v>
      </c>
      <c r="Q41" s="1397"/>
      <c r="R41" s="1398"/>
      <c r="S41" s="1396" t="s">
        <v>115</v>
      </c>
      <c r="T41" s="1397"/>
      <c r="U41" s="1398"/>
      <c r="V41" s="3"/>
      <c r="W41" s="1578"/>
      <c r="X41" s="1579"/>
      <c r="Y41" s="1579"/>
      <c r="Z41" s="1579"/>
      <c r="AA41" s="1579"/>
      <c r="AB41" s="1579"/>
      <c r="AC41" s="1579"/>
      <c r="AD41" s="1579"/>
      <c r="AE41" s="1579"/>
      <c r="AF41" s="1579"/>
      <c r="AG41" s="1579"/>
      <c r="AH41" s="1579"/>
      <c r="AI41" s="1579"/>
      <c r="AJ41" s="1579"/>
      <c r="AK41" s="1580"/>
    </row>
    <row r="42" spans="1:37" ht="9.75" customHeight="1" x14ac:dyDescent="0.25">
      <c r="A42" s="1514" t="s">
        <v>116</v>
      </c>
      <c r="B42" s="1515"/>
      <c r="C42" s="1518" t="s">
        <v>117</v>
      </c>
      <c r="D42" s="1514" t="s">
        <v>118</v>
      </c>
      <c r="E42" s="1520"/>
      <c r="F42" s="1515"/>
      <c r="G42" s="1514" t="s">
        <v>119</v>
      </c>
      <c r="H42" s="1520"/>
      <c r="I42" s="1515"/>
      <c r="J42" s="1514" t="s">
        <v>120</v>
      </c>
      <c r="K42" s="1515"/>
      <c r="L42" s="1514" t="s">
        <v>121</v>
      </c>
      <c r="M42" s="1520"/>
      <c r="N42" s="1515"/>
      <c r="O42" s="1518" t="s">
        <v>122</v>
      </c>
      <c r="P42" s="1514" t="s">
        <v>123</v>
      </c>
      <c r="Q42" s="1520"/>
      <c r="R42" s="1515"/>
      <c r="S42" s="1525" t="str">
        <f>EXPORTAR!D19</f>
        <v/>
      </c>
      <c r="T42" s="1526"/>
      <c r="U42" s="1527"/>
      <c r="V42" s="3"/>
      <c r="W42" s="1587" t="str">
        <f>IF(EXPORTAR!D51="","","Traslado de Cuenta Hacia la Secretaria de Transito de")</f>
        <v/>
      </c>
      <c r="X42" s="1588"/>
      <c r="Y42" s="1588"/>
      <c r="Z42" s="1588"/>
      <c r="AA42" s="1588"/>
      <c r="AB42" s="1588"/>
      <c r="AC42" s="1588"/>
      <c r="AD42" s="1588"/>
      <c r="AE42" s="1588"/>
      <c r="AF42" s="1588"/>
      <c r="AG42" s="1588"/>
      <c r="AH42" s="1588"/>
      <c r="AI42" s="1588"/>
      <c r="AJ42" s="1588"/>
      <c r="AK42" s="1589"/>
    </row>
    <row r="43" spans="1:37" ht="3.75" customHeight="1" x14ac:dyDescent="0.25">
      <c r="A43" s="1516"/>
      <c r="B43" s="1517"/>
      <c r="C43" s="1519"/>
      <c r="D43" s="1516"/>
      <c r="E43" s="1521"/>
      <c r="F43" s="1517"/>
      <c r="G43" s="1516"/>
      <c r="H43" s="1521"/>
      <c r="I43" s="1517"/>
      <c r="J43" s="1516"/>
      <c r="K43" s="1517"/>
      <c r="L43" s="1516"/>
      <c r="M43" s="1521"/>
      <c r="N43" s="1517"/>
      <c r="O43" s="1519"/>
      <c r="P43" s="1516"/>
      <c r="Q43" s="1521"/>
      <c r="R43" s="1517"/>
      <c r="S43" s="1528"/>
      <c r="T43" s="1529"/>
      <c r="U43" s="1530"/>
      <c r="V43" s="3"/>
      <c r="W43" s="1590"/>
      <c r="X43" s="1591"/>
      <c r="Y43" s="1591"/>
      <c r="Z43" s="1591"/>
      <c r="AA43" s="1591"/>
      <c r="AB43" s="1591"/>
      <c r="AC43" s="1591"/>
      <c r="AD43" s="1591"/>
      <c r="AE43" s="1591"/>
      <c r="AF43" s="1591"/>
      <c r="AG43" s="1591"/>
      <c r="AH43" s="1591"/>
      <c r="AI43" s="1591"/>
      <c r="AJ43" s="1591"/>
      <c r="AK43" s="1592"/>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593"/>
      <c r="X44" s="1594"/>
      <c r="Y44" s="1594"/>
      <c r="Z44" s="1594"/>
      <c r="AA44" s="1594"/>
      <c r="AB44" s="1594"/>
      <c r="AC44" s="1594"/>
      <c r="AD44" s="1594"/>
      <c r="AE44" s="1594"/>
      <c r="AF44" s="1594"/>
      <c r="AG44" s="1594"/>
      <c r="AH44" s="1594"/>
      <c r="AI44" s="1594"/>
      <c r="AJ44" s="1594"/>
      <c r="AK44" s="1595"/>
    </row>
    <row r="45" spans="1:37" ht="19.5" customHeight="1" x14ac:dyDescent="0.25">
      <c r="A45" s="1572" t="str">
        <f>EXPORTAR!D20</f>
        <v/>
      </c>
      <c r="B45" s="1573"/>
      <c r="C45" s="1573"/>
      <c r="D45" s="1573"/>
      <c r="E45" s="1573"/>
      <c r="F45" s="1573"/>
      <c r="G45" s="1573"/>
      <c r="H45" s="1573"/>
      <c r="I45" s="1573"/>
      <c r="J45" s="1573"/>
      <c r="K45" s="1573"/>
      <c r="L45" s="1574"/>
      <c r="M45" s="1572" t="str">
        <f>EXPORTAR!D21</f>
        <v/>
      </c>
      <c r="N45" s="1575"/>
      <c r="O45" s="1575"/>
      <c r="P45" s="1575"/>
      <c r="Q45" s="1575"/>
      <c r="R45" s="1574"/>
      <c r="S45" s="1576" t="str">
        <f>EXPORTAR!D22</f>
        <v/>
      </c>
      <c r="T45" s="1577"/>
      <c r="U45" s="1430"/>
      <c r="V45" s="3"/>
      <c r="W45" s="1437" t="s">
        <v>143</v>
      </c>
      <c r="X45" s="1422"/>
      <c r="Y45" s="1422"/>
      <c r="Z45" s="1422"/>
      <c r="AA45" s="1422"/>
      <c r="AB45" s="1422"/>
      <c r="AC45" s="1422"/>
      <c r="AD45" s="1422"/>
      <c r="AE45" s="1422"/>
      <c r="AF45" s="1422"/>
      <c r="AG45" s="1422"/>
      <c r="AH45" s="1422"/>
      <c r="AI45" s="1422"/>
      <c r="AJ45" s="1422"/>
      <c r="AK45" s="1423"/>
    </row>
    <row r="46" spans="1:37" ht="9" customHeight="1" x14ac:dyDescent="0.25">
      <c r="A46" s="26" t="s">
        <v>145</v>
      </c>
      <c r="B46" s="27"/>
      <c r="C46" s="27"/>
      <c r="D46" s="27"/>
      <c r="E46" s="27"/>
      <c r="F46" s="27"/>
      <c r="G46" s="27"/>
      <c r="H46" s="27"/>
      <c r="I46" s="27"/>
      <c r="J46" s="27"/>
      <c r="K46" s="27"/>
      <c r="L46" s="27"/>
      <c r="M46" s="27"/>
      <c r="N46" s="27"/>
      <c r="O46" s="27"/>
      <c r="P46" s="27"/>
      <c r="Q46" s="27"/>
      <c r="R46" s="27"/>
      <c r="S46" s="27"/>
      <c r="T46" s="27"/>
      <c r="U46" s="28"/>
      <c r="V46" s="3"/>
      <c r="W46" s="1581" t="s">
        <v>144</v>
      </c>
      <c r="X46" s="1582"/>
      <c r="Y46" s="1582"/>
      <c r="Z46" s="1582"/>
      <c r="AA46" s="1582"/>
      <c r="AB46" s="1582"/>
      <c r="AC46" s="1582"/>
      <c r="AD46" s="1582"/>
      <c r="AE46" s="1582"/>
      <c r="AF46" s="1582"/>
      <c r="AG46" s="1582"/>
      <c r="AH46" s="1582"/>
      <c r="AI46" s="1582"/>
      <c r="AJ46" s="1582"/>
      <c r="AK46" s="1583"/>
    </row>
    <row r="47" spans="1:37" x14ac:dyDescent="0.25">
      <c r="A47" s="1384"/>
      <c r="B47" s="1554"/>
      <c r="C47" s="1554"/>
      <c r="D47" s="1554"/>
      <c r="E47" s="1554"/>
      <c r="F47" s="1554"/>
      <c r="G47" s="1554"/>
      <c r="H47" s="1554"/>
      <c r="I47" s="1554"/>
      <c r="J47" s="1554"/>
      <c r="K47" s="1554"/>
      <c r="L47" s="1554"/>
      <c r="M47" s="1554"/>
      <c r="N47" s="1554"/>
      <c r="O47" s="1554"/>
      <c r="P47" s="1554"/>
      <c r="Q47" s="1554"/>
      <c r="R47" s="1554"/>
      <c r="S47" s="1554"/>
      <c r="T47" s="1554"/>
      <c r="U47" s="1386"/>
      <c r="V47" s="3"/>
      <c r="W47" s="1581"/>
      <c r="X47" s="1582"/>
      <c r="Y47" s="1582"/>
      <c r="Z47" s="1582"/>
      <c r="AA47" s="1582"/>
      <c r="AB47" s="1582"/>
      <c r="AC47" s="1582"/>
      <c r="AD47" s="1582"/>
      <c r="AE47" s="1582"/>
      <c r="AF47" s="1582"/>
      <c r="AG47" s="1582"/>
      <c r="AH47" s="1582"/>
      <c r="AI47" s="1582"/>
      <c r="AJ47" s="1582"/>
      <c r="AK47" s="1583"/>
    </row>
    <row r="48" spans="1:37" ht="2.25" customHeight="1" thickBot="1" x14ac:dyDescent="0.3">
      <c r="A48" s="1555"/>
      <c r="B48" s="1556"/>
      <c r="C48" s="1556"/>
      <c r="D48" s="1556"/>
      <c r="E48" s="1556"/>
      <c r="F48" s="1556"/>
      <c r="G48" s="1556"/>
      <c r="H48" s="1556"/>
      <c r="I48" s="1556"/>
      <c r="J48" s="1556"/>
      <c r="K48" s="1556"/>
      <c r="L48" s="1556"/>
      <c r="M48" s="1556"/>
      <c r="N48" s="1556"/>
      <c r="O48" s="1556"/>
      <c r="P48" s="1556"/>
      <c r="Q48" s="1556"/>
      <c r="R48" s="1556"/>
      <c r="S48" s="1556"/>
      <c r="T48" s="1556"/>
      <c r="U48" s="1557"/>
      <c r="V48" s="3"/>
      <c r="W48" s="1581"/>
      <c r="X48" s="1582"/>
      <c r="Y48" s="1582"/>
      <c r="Z48" s="1582"/>
      <c r="AA48" s="1582"/>
      <c r="AB48" s="1582"/>
      <c r="AC48" s="1582"/>
      <c r="AD48" s="1582"/>
      <c r="AE48" s="1582"/>
      <c r="AF48" s="1582"/>
      <c r="AG48" s="1582"/>
      <c r="AH48" s="1582"/>
      <c r="AI48" s="1582"/>
      <c r="AJ48" s="1582"/>
      <c r="AK48" s="1583"/>
    </row>
    <row r="49" spans="1:37" ht="0.75" hidden="1" customHeight="1" x14ac:dyDescent="0.25">
      <c r="A49" s="38"/>
      <c r="B49" s="39"/>
      <c r="C49" s="39"/>
      <c r="D49" s="39"/>
      <c r="E49" s="39"/>
      <c r="F49" s="39"/>
      <c r="G49" s="39"/>
      <c r="H49" s="39"/>
      <c r="I49" s="39"/>
      <c r="J49" s="39"/>
      <c r="K49" s="39"/>
      <c r="L49" s="39"/>
      <c r="M49" s="39"/>
      <c r="N49" s="39"/>
      <c r="O49" s="39"/>
      <c r="P49" s="39"/>
      <c r="Q49" s="39"/>
      <c r="R49" s="39"/>
      <c r="S49" s="39"/>
      <c r="T49" s="39"/>
      <c r="U49" s="40"/>
      <c r="V49" s="3"/>
      <c r="W49" s="1584"/>
      <c r="X49" s="1585"/>
      <c r="Y49" s="1585"/>
      <c r="Z49" s="1585"/>
      <c r="AA49" s="1585"/>
      <c r="AB49" s="1585"/>
      <c r="AC49" s="1585"/>
      <c r="AD49" s="1585"/>
      <c r="AE49" s="1585"/>
      <c r="AF49" s="1585"/>
      <c r="AG49" s="1585"/>
      <c r="AH49" s="1585"/>
      <c r="AI49" s="1585"/>
      <c r="AJ49" s="1585"/>
      <c r="AK49" s="1586"/>
    </row>
    <row r="50" spans="1:37" ht="3.75" customHeight="1" x14ac:dyDescent="0.25">
      <c r="A50" s="1601"/>
      <c r="B50" s="1601"/>
      <c r="C50" s="1601"/>
      <c r="D50" s="1601"/>
      <c r="E50" s="1601"/>
      <c r="F50" s="1601"/>
      <c r="G50" s="1601"/>
      <c r="H50" s="1601"/>
      <c r="I50" s="1601"/>
      <c r="J50" s="1601"/>
      <c r="K50" s="1601"/>
      <c r="L50" s="1601"/>
      <c r="M50" s="1601"/>
      <c r="N50" s="1601"/>
      <c r="O50" s="1601"/>
      <c r="P50" s="1601"/>
      <c r="Q50" s="1601"/>
      <c r="R50" s="1601"/>
      <c r="S50" s="1601"/>
      <c r="T50" s="1601"/>
      <c r="U50" s="1601"/>
      <c r="V50" s="3"/>
      <c r="W50" s="1602"/>
      <c r="X50" s="1602"/>
      <c r="Y50" s="1602"/>
      <c r="Z50" s="1602"/>
      <c r="AA50" s="1602"/>
      <c r="AB50" s="1602"/>
      <c r="AC50" s="1602"/>
      <c r="AD50" s="1602"/>
      <c r="AE50" s="1602"/>
      <c r="AF50" s="1602"/>
      <c r="AG50" s="1602"/>
      <c r="AH50" s="1602"/>
      <c r="AI50" s="1602"/>
      <c r="AJ50" s="1602"/>
      <c r="AK50" s="1602"/>
    </row>
    <row r="51" spans="1:37" ht="15" customHeight="1" x14ac:dyDescent="0.25">
      <c r="C51" s="1596"/>
      <c r="D51" s="1596"/>
      <c r="E51" s="1596"/>
      <c r="F51" s="1596"/>
      <c r="G51" s="1596"/>
      <c r="H51" s="1596"/>
      <c r="I51" s="1596"/>
      <c r="J51" s="1596"/>
      <c r="K51" s="1596"/>
      <c r="L51" s="1596"/>
      <c r="M51" s="1596"/>
      <c r="N51" s="1596"/>
      <c r="O51" s="1596"/>
      <c r="P51" s="1596"/>
      <c r="Q51" s="1596"/>
      <c r="R51" s="1596"/>
      <c r="AB51" s="1056" t="s">
        <v>10524</v>
      </c>
      <c r="AC51" s="1165" t="s">
        <v>10522</v>
      </c>
      <c r="AD51" s="201"/>
      <c r="AE51" s="201"/>
      <c r="AF51" s="201"/>
      <c r="AG51" s="201"/>
      <c r="AH51" s="201"/>
      <c r="AI51" s="201"/>
      <c r="AJ51" s="201"/>
    </row>
    <row r="52" spans="1:37" ht="15" customHeight="1" x14ac:dyDescent="0.25">
      <c r="A52" s="500"/>
      <c r="B52" s="498"/>
      <c r="C52" s="499"/>
      <c r="D52" s="499"/>
      <c r="E52" s="499"/>
      <c r="F52" s="499"/>
      <c r="G52" s="499"/>
      <c r="H52" s="499"/>
      <c r="I52" s="499"/>
      <c r="J52" s="499"/>
      <c r="K52" s="499"/>
      <c r="L52" s="499"/>
      <c r="M52" s="499"/>
      <c r="N52" s="499"/>
      <c r="O52" s="499"/>
      <c r="P52" s="499"/>
      <c r="Q52" s="499"/>
      <c r="R52" s="499"/>
      <c r="S52" s="499"/>
      <c r="T52" s="499"/>
      <c r="U52" s="499"/>
      <c r="V52" s="499"/>
      <c r="W52" s="499"/>
      <c r="X52" s="499"/>
      <c r="AB52" s="1057" t="s">
        <v>10523</v>
      </c>
      <c r="AC52" s="1166" t="s">
        <v>10522</v>
      </c>
      <c r="AE52" s="267"/>
    </row>
    <row r="53" spans="1:37" x14ac:dyDescent="0.25">
      <c r="A53" s="88"/>
      <c r="E53" s="1409"/>
      <c r="F53" s="1409"/>
      <c r="G53" s="1409"/>
      <c r="H53" s="1409"/>
      <c r="I53" s="1409"/>
      <c r="J53" s="1409"/>
      <c r="K53" s="1409"/>
      <c r="L53" s="1409"/>
      <c r="M53" s="1409"/>
      <c r="N53" s="1409"/>
      <c r="O53" s="1409"/>
      <c r="P53" s="1409"/>
      <c r="Q53" s="1409"/>
      <c r="R53" s="1409"/>
      <c r="S53" s="1409"/>
      <c r="T53" s="1409"/>
      <c r="U53" s="1409"/>
      <c r="V53" s="1409"/>
      <c r="W53" s="1409"/>
      <c r="X53" s="1409"/>
    </row>
    <row r="54" spans="1:37" ht="18" x14ac:dyDescent="0.25">
      <c r="A54" s="1052" t="str">
        <f>IF(OR(ISBLANK(DATOS!W2),DATOS!W2=""),"",DATOS!W2)</f>
        <v>TRAMY.APP TRAMITES DE TRANSITO CRA 69A 93 - 82 APTO (201) - MEDELLIN - 313666 88 94 HOLA@TRAMY.COM</v>
      </c>
    </row>
  </sheetData>
  <mergeCells count="224">
    <mergeCell ref="W46:AK49"/>
    <mergeCell ref="W45:AK45"/>
    <mergeCell ref="W42:AK44"/>
    <mergeCell ref="C51:R51"/>
    <mergeCell ref="AA2:AB2"/>
    <mergeCell ref="AC2:AH2"/>
    <mergeCell ref="A47:U48"/>
    <mergeCell ref="A50:U50"/>
    <mergeCell ref="W50:AK50"/>
    <mergeCell ref="S42:U43"/>
    <mergeCell ref="A45:L45"/>
    <mergeCell ref="M45:R45"/>
    <mergeCell ref="S45:U45"/>
    <mergeCell ref="A42:B43"/>
    <mergeCell ref="C42:C43"/>
    <mergeCell ref="D42:F43"/>
    <mergeCell ref="G42:I43"/>
    <mergeCell ref="J42:K43"/>
    <mergeCell ref="L42:N43"/>
    <mergeCell ref="O42:O43"/>
    <mergeCell ref="P42:R43"/>
    <mergeCell ref="A38:H40"/>
    <mergeCell ref="I38:O40"/>
    <mergeCell ref="P38:U40"/>
    <mergeCell ref="W38:AK38"/>
    <mergeCell ref="W39:AK41"/>
    <mergeCell ref="A41:B41"/>
    <mergeCell ref="D41:F41"/>
    <mergeCell ref="G41:I41"/>
    <mergeCell ref="J41:K41"/>
    <mergeCell ref="L41:N41"/>
    <mergeCell ref="P41:R41"/>
    <mergeCell ref="S41:U41"/>
    <mergeCell ref="AJ33:AK36"/>
    <mergeCell ref="A34:U34"/>
    <mergeCell ref="A35:U36"/>
    <mergeCell ref="A37:H37"/>
    <mergeCell ref="I37:O37"/>
    <mergeCell ref="P37:U37"/>
    <mergeCell ref="W37:AK37"/>
    <mergeCell ref="AI30:AI31"/>
    <mergeCell ref="AJ30:AK31"/>
    <mergeCell ref="A32:U33"/>
    <mergeCell ref="W32:AC32"/>
    <mergeCell ref="AE32:AK32"/>
    <mergeCell ref="W33:W36"/>
    <mergeCell ref="X33:Y36"/>
    <mergeCell ref="Z33:Z36"/>
    <mergeCell ref="AA33:AA36"/>
    <mergeCell ref="AB33:AC36"/>
    <mergeCell ref="AA29:AA30"/>
    <mergeCell ref="AB29:AC30"/>
    <mergeCell ref="AJ29:AK29"/>
    <mergeCell ref="A30:L30"/>
    <mergeCell ref="M30:R30"/>
    <mergeCell ref="S30:U30"/>
    <mergeCell ref="AE30:AE31"/>
    <mergeCell ref="AF30:AF31"/>
    <mergeCell ref="AG30:AG31"/>
    <mergeCell ref="AH30:AH31"/>
    <mergeCell ref="O27:O28"/>
    <mergeCell ref="P27:R28"/>
    <mergeCell ref="S27:U28"/>
    <mergeCell ref="W27:Y27"/>
    <mergeCell ref="Z27:AC27"/>
    <mergeCell ref="AE27:AK27"/>
    <mergeCell ref="W28:Y30"/>
    <mergeCell ref="AB28:AC28"/>
    <mergeCell ref="AE28:AK28"/>
    <mergeCell ref="Z29:Z30"/>
    <mergeCell ref="A27:B28"/>
    <mergeCell ref="C27:C28"/>
    <mergeCell ref="D27:F28"/>
    <mergeCell ref="G27:I28"/>
    <mergeCell ref="J27:K28"/>
    <mergeCell ref="L27:N28"/>
    <mergeCell ref="Z25:Z26"/>
    <mergeCell ref="AA25:AA26"/>
    <mergeCell ref="AB25:AC26"/>
    <mergeCell ref="AE25:AK26"/>
    <mergeCell ref="A26:B26"/>
    <mergeCell ref="D26:F26"/>
    <mergeCell ref="G26:I26"/>
    <mergeCell ref="J26:K26"/>
    <mergeCell ref="L26:N26"/>
    <mergeCell ref="P26:R26"/>
    <mergeCell ref="A25:G25"/>
    <mergeCell ref="I25:O25"/>
    <mergeCell ref="P25:U25"/>
    <mergeCell ref="W25:W26"/>
    <mergeCell ref="X25:X26"/>
    <mergeCell ref="Y25:Y26"/>
    <mergeCell ref="S26:U26"/>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19:C19"/>
    <mergeCell ref="D19:G19"/>
    <mergeCell ref="H19:K19"/>
    <mergeCell ref="L19:N19"/>
    <mergeCell ref="P19:R19"/>
    <mergeCell ref="S19:U19"/>
    <mergeCell ref="W19:AC19"/>
    <mergeCell ref="AE19:AI19"/>
    <mergeCell ref="AJ19:AK19"/>
    <mergeCell ref="AI14:AK14"/>
    <mergeCell ref="O13:O14"/>
    <mergeCell ref="T13:T14"/>
    <mergeCell ref="A18:C18"/>
    <mergeCell ref="D18:G18"/>
    <mergeCell ref="H18:K18"/>
    <mergeCell ref="L18:N18"/>
    <mergeCell ref="P18:R18"/>
    <mergeCell ref="S18:U18"/>
    <mergeCell ref="W18:AC18"/>
    <mergeCell ref="AE18:AI18"/>
    <mergeCell ref="J13:L14"/>
    <mergeCell ref="N13:N14"/>
    <mergeCell ref="AJ18:AK18"/>
    <mergeCell ref="N10:N12"/>
    <mergeCell ref="O10:O12"/>
    <mergeCell ref="AJ1:AK1"/>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E13:AH13"/>
    <mergeCell ref="AI13:AK13"/>
    <mergeCell ref="W14:Y14"/>
    <mergeCell ref="Z14:AD14"/>
    <mergeCell ref="AE14:AH14"/>
    <mergeCell ref="E53:X53"/>
    <mergeCell ref="A1:S1"/>
    <mergeCell ref="AA1:AH1"/>
    <mergeCell ref="AG11:AH12"/>
    <mergeCell ref="A16:U16"/>
    <mergeCell ref="W16:AC16"/>
    <mergeCell ref="AE16:AK16"/>
    <mergeCell ref="A17:C17"/>
    <mergeCell ref="D17:G17"/>
    <mergeCell ref="H17:K17"/>
    <mergeCell ref="L17:N17"/>
    <mergeCell ref="P17:R17"/>
    <mergeCell ref="S17:U17"/>
    <mergeCell ref="W17:AC17"/>
    <mergeCell ref="AE17:AI17"/>
    <mergeCell ref="AJ17:AK17"/>
    <mergeCell ref="Q13:Q14"/>
    <mergeCell ref="R13:R14"/>
    <mergeCell ref="AI11:AK12"/>
    <mergeCell ref="I10:I12"/>
    <mergeCell ref="J10:L12"/>
    <mergeCell ref="P8:P12"/>
    <mergeCell ref="Q8:Q9"/>
    <mergeCell ref="R8:R9"/>
    <mergeCell ref="T1:Y5"/>
    <mergeCell ref="AA3:AH3"/>
    <mergeCell ref="AJ2:AJ3"/>
    <mergeCell ref="AK2:AK3"/>
    <mergeCell ref="A2:S5"/>
    <mergeCell ref="AA4:AB4"/>
    <mergeCell ref="AC4:AE4"/>
    <mergeCell ref="AF4:AH4"/>
    <mergeCell ref="AJ4:AK5"/>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W8:Y9"/>
    <mergeCell ref="U13:U14"/>
    <mergeCell ref="S8:S12"/>
    <mergeCell ref="T8:T9"/>
    <mergeCell ref="U8:U9"/>
    <mergeCell ref="Q10:Q12"/>
    <mergeCell ref="R10:R12"/>
    <mergeCell ref="T10:T12"/>
    <mergeCell ref="U10:U12"/>
    <mergeCell ref="N8:N9"/>
    <mergeCell ref="O8:O9"/>
  </mergeCells>
  <conditionalFormatting sqref="D20:G20">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AE30:AE31</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AF30:AF31</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AH30:AH31</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AC9:AD9</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AE9</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AF9</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AH9</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AK9</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AI30:AI31</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B13:C14</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F8:G9</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J8:L9</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O8:O9</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R8:R9</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R10:R12</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R13:R14</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U10:U12</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J13:L14</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F10:G12</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B10:C12</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U13:U14</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A18:C18</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D18:G18</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H18:K18</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L18:N18</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O18</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P18:R18</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S18:U18</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A20:C20</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D20:G20</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H20:K20</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L20:N20</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O20</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P20:R20</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S20:U20</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D19" sqref="D19"/>
    </sheetView>
  </sheetViews>
  <sheetFormatPr baseColWidth="10" defaultRowHeight="15" customHeight="1" x14ac:dyDescent="0.25"/>
  <cols>
    <col min="1" max="1" width="14.140625" style="142" customWidth="1"/>
    <col min="2" max="2" width="10.7109375" style="142" customWidth="1"/>
    <col min="3" max="3" width="24" style="142" customWidth="1"/>
    <col min="4" max="4" width="46.42578125" style="173" customWidth="1"/>
    <col min="5" max="5" width="3.140625" style="142" customWidth="1"/>
    <col min="6" max="6" width="27.85546875" style="142" bestFit="1" customWidth="1"/>
    <col min="7" max="7" width="26.28515625" style="142" customWidth="1"/>
    <col min="8" max="8" width="17.140625" style="142" customWidth="1"/>
    <col min="9" max="9" width="19.7109375" style="142" customWidth="1"/>
    <col min="10" max="10" width="17.7109375" style="154" customWidth="1"/>
    <col min="11" max="11" width="17.28515625" style="154" customWidth="1"/>
    <col min="12" max="12" width="17" style="154" customWidth="1"/>
    <col min="13" max="13" width="17.85546875" style="154" customWidth="1"/>
    <col min="14" max="21" width="11.42578125" style="154"/>
    <col min="22" max="257" width="11.42578125" style="142"/>
    <col min="258" max="258" width="2.42578125" style="142" customWidth="1"/>
    <col min="259" max="259" width="17.42578125" style="142" bestFit="1" customWidth="1"/>
    <col min="260" max="260" width="41.140625" style="142" bestFit="1" customWidth="1"/>
    <col min="261" max="261" width="11.42578125" style="142"/>
    <col min="262" max="262" width="16.28515625" style="142" customWidth="1"/>
    <col min="263" max="263" width="17.42578125" style="142" customWidth="1"/>
    <col min="264" max="513" width="11.42578125" style="142"/>
    <col min="514" max="514" width="2.42578125" style="142" customWidth="1"/>
    <col min="515" max="515" width="17.42578125" style="142" bestFit="1" customWidth="1"/>
    <col min="516" max="516" width="41.140625" style="142" bestFit="1" customWidth="1"/>
    <col min="517" max="517" width="11.42578125" style="142"/>
    <col min="518" max="518" width="16.28515625" style="142" customWidth="1"/>
    <col min="519" max="519" width="17.42578125" style="142" customWidth="1"/>
    <col min="520" max="769" width="11.42578125" style="142"/>
    <col min="770" max="770" width="2.42578125" style="142" customWidth="1"/>
    <col min="771" max="771" width="17.42578125" style="142" bestFit="1" customWidth="1"/>
    <col min="772" max="772" width="41.140625" style="142" bestFit="1" customWidth="1"/>
    <col min="773" max="773" width="11.42578125" style="142"/>
    <col min="774" max="774" width="16.28515625" style="142" customWidth="1"/>
    <col min="775" max="775" width="17.42578125" style="142" customWidth="1"/>
    <col min="776" max="1025" width="11.42578125" style="142"/>
    <col min="1026" max="1026" width="2.42578125" style="142" customWidth="1"/>
    <col min="1027" max="1027" width="17.42578125" style="142" bestFit="1" customWidth="1"/>
    <col min="1028" max="1028" width="41.140625" style="142" bestFit="1" customWidth="1"/>
    <col min="1029" max="1029" width="11.42578125" style="142"/>
    <col min="1030" max="1030" width="16.28515625" style="142" customWidth="1"/>
    <col min="1031" max="1031" width="17.42578125" style="142" customWidth="1"/>
    <col min="1032" max="1281" width="11.42578125" style="142"/>
    <col min="1282" max="1282" width="2.42578125" style="142" customWidth="1"/>
    <col min="1283" max="1283" width="17.42578125" style="142" bestFit="1" customWidth="1"/>
    <col min="1284" max="1284" width="41.140625" style="142" bestFit="1" customWidth="1"/>
    <col min="1285" max="1285" width="11.42578125" style="142"/>
    <col min="1286" max="1286" width="16.28515625" style="142" customWidth="1"/>
    <col min="1287" max="1287" width="17.42578125" style="142" customWidth="1"/>
    <col min="1288" max="1537" width="11.42578125" style="142"/>
    <col min="1538" max="1538" width="2.42578125" style="142" customWidth="1"/>
    <col min="1539" max="1539" width="17.42578125" style="142" bestFit="1" customWidth="1"/>
    <col min="1540" max="1540" width="41.140625" style="142" bestFit="1" customWidth="1"/>
    <col min="1541" max="1541" width="11.42578125" style="142"/>
    <col min="1542" max="1542" width="16.28515625" style="142" customWidth="1"/>
    <col min="1543" max="1543" width="17.42578125" style="142" customWidth="1"/>
    <col min="1544" max="1793" width="11.42578125" style="142"/>
    <col min="1794" max="1794" width="2.42578125" style="142" customWidth="1"/>
    <col min="1795" max="1795" width="17.42578125" style="142" bestFit="1" customWidth="1"/>
    <col min="1796" max="1796" width="41.140625" style="142" bestFit="1" customWidth="1"/>
    <col min="1797" max="1797" width="11.42578125" style="142"/>
    <col min="1798" max="1798" width="16.28515625" style="142" customWidth="1"/>
    <col min="1799" max="1799" width="17.42578125" style="142" customWidth="1"/>
    <col min="1800" max="2049" width="11.42578125" style="142"/>
    <col min="2050" max="2050" width="2.42578125" style="142" customWidth="1"/>
    <col min="2051" max="2051" width="17.42578125" style="142" bestFit="1" customWidth="1"/>
    <col min="2052" max="2052" width="41.140625" style="142" bestFit="1" customWidth="1"/>
    <col min="2053" max="2053" width="11.42578125" style="142"/>
    <col min="2054" max="2054" width="16.28515625" style="142" customWidth="1"/>
    <col min="2055" max="2055" width="17.42578125" style="142" customWidth="1"/>
    <col min="2056" max="2305" width="11.42578125" style="142"/>
    <col min="2306" max="2306" width="2.42578125" style="142" customWidth="1"/>
    <col min="2307" max="2307" width="17.42578125" style="142" bestFit="1" customWidth="1"/>
    <col min="2308" max="2308" width="41.140625" style="142" bestFit="1" customWidth="1"/>
    <col min="2309" max="2309" width="11.42578125" style="142"/>
    <col min="2310" max="2310" width="16.28515625" style="142" customWidth="1"/>
    <col min="2311" max="2311" width="17.42578125" style="142" customWidth="1"/>
    <col min="2312" max="2561" width="11.42578125" style="142"/>
    <col min="2562" max="2562" width="2.42578125" style="142" customWidth="1"/>
    <col min="2563" max="2563" width="17.42578125" style="142" bestFit="1" customWidth="1"/>
    <col min="2564" max="2564" width="41.140625" style="142" bestFit="1" customWidth="1"/>
    <col min="2565" max="2565" width="11.42578125" style="142"/>
    <col min="2566" max="2566" width="16.28515625" style="142" customWidth="1"/>
    <col min="2567" max="2567" width="17.42578125" style="142" customWidth="1"/>
    <col min="2568" max="2817" width="11.42578125" style="142"/>
    <col min="2818" max="2818" width="2.42578125" style="142" customWidth="1"/>
    <col min="2819" max="2819" width="17.42578125" style="142" bestFit="1" customWidth="1"/>
    <col min="2820" max="2820" width="41.140625" style="142" bestFit="1" customWidth="1"/>
    <col min="2821" max="2821" width="11.42578125" style="142"/>
    <col min="2822" max="2822" width="16.28515625" style="142" customWidth="1"/>
    <col min="2823" max="2823" width="17.42578125" style="142" customWidth="1"/>
    <col min="2824" max="3073" width="11.42578125" style="142"/>
    <col min="3074" max="3074" width="2.42578125" style="142" customWidth="1"/>
    <col min="3075" max="3075" width="17.42578125" style="142" bestFit="1" customWidth="1"/>
    <col min="3076" max="3076" width="41.140625" style="142" bestFit="1" customWidth="1"/>
    <col min="3077" max="3077" width="11.42578125" style="142"/>
    <col min="3078" max="3078" width="16.28515625" style="142" customWidth="1"/>
    <col min="3079" max="3079" width="17.42578125" style="142" customWidth="1"/>
    <col min="3080" max="3329" width="11.42578125" style="142"/>
    <col min="3330" max="3330" width="2.42578125" style="142" customWidth="1"/>
    <col min="3331" max="3331" width="17.42578125" style="142" bestFit="1" customWidth="1"/>
    <col min="3332" max="3332" width="41.140625" style="142" bestFit="1" customWidth="1"/>
    <col min="3333" max="3333" width="11.42578125" style="142"/>
    <col min="3334" max="3334" width="16.28515625" style="142" customWidth="1"/>
    <col min="3335" max="3335" width="17.42578125" style="142" customWidth="1"/>
    <col min="3336" max="3585" width="11.42578125" style="142"/>
    <col min="3586" max="3586" width="2.42578125" style="142" customWidth="1"/>
    <col min="3587" max="3587" width="17.42578125" style="142" bestFit="1" customWidth="1"/>
    <col min="3588" max="3588" width="41.140625" style="142" bestFit="1" customWidth="1"/>
    <col min="3589" max="3589" width="11.42578125" style="142"/>
    <col min="3590" max="3590" width="16.28515625" style="142" customWidth="1"/>
    <col min="3591" max="3591" width="17.42578125" style="142" customWidth="1"/>
    <col min="3592" max="3841" width="11.42578125" style="142"/>
    <col min="3842" max="3842" width="2.42578125" style="142" customWidth="1"/>
    <col min="3843" max="3843" width="17.42578125" style="142" bestFit="1" customWidth="1"/>
    <col min="3844" max="3844" width="41.140625" style="142" bestFit="1" customWidth="1"/>
    <col min="3845" max="3845" width="11.42578125" style="142"/>
    <col min="3846" max="3846" width="16.28515625" style="142" customWidth="1"/>
    <col min="3847" max="3847" width="17.42578125" style="142" customWidth="1"/>
    <col min="3848" max="4097" width="11.42578125" style="142"/>
    <col min="4098" max="4098" width="2.42578125" style="142" customWidth="1"/>
    <col min="4099" max="4099" width="17.42578125" style="142" bestFit="1" customWidth="1"/>
    <col min="4100" max="4100" width="41.140625" style="142" bestFit="1" customWidth="1"/>
    <col min="4101" max="4101" width="11.42578125" style="142"/>
    <col min="4102" max="4102" width="16.28515625" style="142" customWidth="1"/>
    <col min="4103" max="4103" width="17.42578125" style="142" customWidth="1"/>
    <col min="4104" max="4353" width="11.42578125" style="142"/>
    <col min="4354" max="4354" width="2.42578125" style="142" customWidth="1"/>
    <col min="4355" max="4355" width="17.42578125" style="142" bestFit="1" customWidth="1"/>
    <col min="4356" max="4356" width="41.140625" style="142" bestFit="1" customWidth="1"/>
    <col min="4357" max="4357" width="11.42578125" style="142"/>
    <col min="4358" max="4358" width="16.28515625" style="142" customWidth="1"/>
    <col min="4359" max="4359" width="17.42578125" style="142" customWidth="1"/>
    <col min="4360" max="4609" width="11.42578125" style="142"/>
    <col min="4610" max="4610" width="2.42578125" style="142" customWidth="1"/>
    <col min="4611" max="4611" width="17.42578125" style="142" bestFit="1" customWidth="1"/>
    <col min="4612" max="4612" width="41.140625" style="142" bestFit="1" customWidth="1"/>
    <col min="4613" max="4613" width="11.42578125" style="142"/>
    <col min="4614" max="4614" width="16.28515625" style="142" customWidth="1"/>
    <col min="4615" max="4615" width="17.42578125" style="142" customWidth="1"/>
    <col min="4616" max="4865" width="11.42578125" style="142"/>
    <col min="4866" max="4866" width="2.42578125" style="142" customWidth="1"/>
    <col min="4867" max="4867" width="17.42578125" style="142" bestFit="1" customWidth="1"/>
    <col min="4868" max="4868" width="41.140625" style="142" bestFit="1" customWidth="1"/>
    <col min="4869" max="4869" width="11.42578125" style="142"/>
    <col min="4870" max="4870" width="16.28515625" style="142" customWidth="1"/>
    <col min="4871" max="4871" width="17.42578125" style="142" customWidth="1"/>
    <col min="4872" max="5121" width="11.42578125" style="142"/>
    <col min="5122" max="5122" width="2.42578125" style="142" customWidth="1"/>
    <col min="5123" max="5123" width="17.42578125" style="142" bestFit="1" customWidth="1"/>
    <col min="5124" max="5124" width="41.140625" style="142" bestFit="1" customWidth="1"/>
    <col min="5125" max="5125" width="11.42578125" style="142"/>
    <col min="5126" max="5126" width="16.28515625" style="142" customWidth="1"/>
    <col min="5127" max="5127" width="17.42578125" style="142" customWidth="1"/>
    <col min="5128" max="5377" width="11.42578125" style="142"/>
    <col min="5378" max="5378" width="2.42578125" style="142" customWidth="1"/>
    <col min="5379" max="5379" width="17.42578125" style="142" bestFit="1" customWidth="1"/>
    <col min="5380" max="5380" width="41.140625" style="142" bestFit="1" customWidth="1"/>
    <col min="5381" max="5381" width="11.42578125" style="142"/>
    <col min="5382" max="5382" width="16.28515625" style="142" customWidth="1"/>
    <col min="5383" max="5383" width="17.42578125" style="142" customWidth="1"/>
    <col min="5384" max="5633" width="11.42578125" style="142"/>
    <col min="5634" max="5634" width="2.42578125" style="142" customWidth="1"/>
    <col min="5635" max="5635" width="17.42578125" style="142" bestFit="1" customWidth="1"/>
    <col min="5636" max="5636" width="41.140625" style="142" bestFit="1" customWidth="1"/>
    <col min="5637" max="5637" width="11.42578125" style="142"/>
    <col min="5638" max="5638" width="16.28515625" style="142" customWidth="1"/>
    <col min="5639" max="5639" width="17.42578125" style="142" customWidth="1"/>
    <col min="5640" max="5889" width="11.42578125" style="142"/>
    <col min="5890" max="5890" width="2.42578125" style="142" customWidth="1"/>
    <col min="5891" max="5891" width="17.42578125" style="142" bestFit="1" customWidth="1"/>
    <col min="5892" max="5892" width="41.140625" style="142" bestFit="1" customWidth="1"/>
    <col min="5893" max="5893" width="11.42578125" style="142"/>
    <col min="5894" max="5894" width="16.28515625" style="142" customWidth="1"/>
    <col min="5895" max="5895" width="17.42578125" style="142" customWidth="1"/>
    <col min="5896" max="6145" width="11.42578125" style="142"/>
    <col min="6146" max="6146" width="2.42578125" style="142" customWidth="1"/>
    <col min="6147" max="6147" width="17.42578125" style="142" bestFit="1" customWidth="1"/>
    <col min="6148" max="6148" width="41.140625" style="142" bestFit="1" customWidth="1"/>
    <col min="6149" max="6149" width="11.42578125" style="142"/>
    <col min="6150" max="6150" width="16.28515625" style="142" customWidth="1"/>
    <col min="6151" max="6151" width="17.42578125" style="142" customWidth="1"/>
    <col min="6152" max="6401" width="11.42578125" style="142"/>
    <col min="6402" max="6402" width="2.42578125" style="142" customWidth="1"/>
    <col min="6403" max="6403" width="17.42578125" style="142" bestFit="1" customWidth="1"/>
    <col min="6404" max="6404" width="41.140625" style="142" bestFit="1" customWidth="1"/>
    <col min="6405" max="6405" width="11.42578125" style="142"/>
    <col min="6406" max="6406" width="16.28515625" style="142" customWidth="1"/>
    <col min="6407" max="6407" width="17.42578125" style="142" customWidth="1"/>
    <col min="6408" max="6657" width="11.42578125" style="142"/>
    <col min="6658" max="6658" width="2.42578125" style="142" customWidth="1"/>
    <col min="6659" max="6659" width="17.42578125" style="142" bestFit="1" customWidth="1"/>
    <col min="6660" max="6660" width="41.140625" style="142" bestFit="1" customWidth="1"/>
    <col min="6661" max="6661" width="11.42578125" style="142"/>
    <col min="6662" max="6662" width="16.28515625" style="142" customWidth="1"/>
    <col min="6663" max="6663" width="17.42578125" style="142" customWidth="1"/>
    <col min="6664" max="6913" width="11.42578125" style="142"/>
    <col min="6914" max="6914" width="2.42578125" style="142" customWidth="1"/>
    <col min="6915" max="6915" width="17.42578125" style="142" bestFit="1" customWidth="1"/>
    <col min="6916" max="6916" width="41.140625" style="142" bestFit="1" customWidth="1"/>
    <col min="6917" max="6917" width="11.42578125" style="142"/>
    <col min="6918" max="6918" width="16.28515625" style="142" customWidth="1"/>
    <col min="6919" max="6919" width="17.42578125" style="142" customWidth="1"/>
    <col min="6920" max="7169" width="11.42578125" style="142"/>
    <col min="7170" max="7170" width="2.42578125" style="142" customWidth="1"/>
    <col min="7171" max="7171" width="17.42578125" style="142" bestFit="1" customWidth="1"/>
    <col min="7172" max="7172" width="41.140625" style="142" bestFit="1" customWidth="1"/>
    <col min="7173" max="7173" width="11.42578125" style="142"/>
    <col min="7174" max="7174" width="16.28515625" style="142" customWidth="1"/>
    <col min="7175" max="7175" width="17.42578125" style="142" customWidth="1"/>
    <col min="7176" max="7425" width="11.42578125" style="142"/>
    <col min="7426" max="7426" width="2.42578125" style="142" customWidth="1"/>
    <col min="7427" max="7427" width="17.42578125" style="142" bestFit="1" customWidth="1"/>
    <col min="7428" max="7428" width="41.140625" style="142" bestFit="1" customWidth="1"/>
    <col min="7429" max="7429" width="11.42578125" style="142"/>
    <col min="7430" max="7430" width="16.28515625" style="142" customWidth="1"/>
    <col min="7431" max="7431" width="17.42578125" style="142" customWidth="1"/>
    <col min="7432" max="7681" width="11.42578125" style="142"/>
    <col min="7682" max="7682" width="2.42578125" style="142" customWidth="1"/>
    <col min="7683" max="7683" width="17.42578125" style="142" bestFit="1" customWidth="1"/>
    <col min="7684" max="7684" width="41.140625" style="142" bestFit="1" customWidth="1"/>
    <col min="7685" max="7685" width="11.42578125" style="142"/>
    <col min="7686" max="7686" width="16.28515625" style="142" customWidth="1"/>
    <col min="7687" max="7687" width="17.42578125" style="142" customWidth="1"/>
    <col min="7688" max="7937" width="11.42578125" style="142"/>
    <col min="7938" max="7938" width="2.42578125" style="142" customWidth="1"/>
    <col min="7939" max="7939" width="17.42578125" style="142" bestFit="1" customWidth="1"/>
    <col min="7940" max="7940" width="41.140625" style="142" bestFit="1" customWidth="1"/>
    <col min="7941" max="7941" width="11.42578125" style="142"/>
    <col min="7942" max="7942" width="16.28515625" style="142" customWidth="1"/>
    <col min="7943" max="7943" width="17.42578125" style="142" customWidth="1"/>
    <col min="7944" max="8193" width="11.42578125" style="142"/>
    <col min="8194" max="8194" width="2.42578125" style="142" customWidth="1"/>
    <col min="8195" max="8195" width="17.42578125" style="142" bestFit="1" customWidth="1"/>
    <col min="8196" max="8196" width="41.140625" style="142" bestFit="1" customWidth="1"/>
    <col min="8197" max="8197" width="11.42578125" style="142"/>
    <col min="8198" max="8198" width="16.28515625" style="142" customWidth="1"/>
    <col min="8199" max="8199" width="17.42578125" style="142" customWidth="1"/>
    <col min="8200" max="8449" width="11.42578125" style="142"/>
    <col min="8450" max="8450" width="2.42578125" style="142" customWidth="1"/>
    <col min="8451" max="8451" width="17.42578125" style="142" bestFit="1" customWidth="1"/>
    <col min="8452" max="8452" width="41.140625" style="142" bestFit="1" customWidth="1"/>
    <col min="8453" max="8453" width="11.42578125" style="142"/>
    <col min="8454" max="8454" width="16.28515625" style="142" customWidth="1"/>
    <col min="8455" max="8455" width="17.42578125" style="142" customWidth="1"/>
    <col min="8456" max="8705" width="11.42578125" style="142"/>
    <col min="8706" max="8706" width="2.42578125" style="142" customWidth="1"/>
    <col min="8707" max="8707" width="17.42578125" style="142" bestFit="1" customWidth="1"/>
    <col min="8708" max="8708" width="41.140625" style="142" bestFit="1" customWidth="1"/>
    <col min="8709" max="8709" width="11.42578125" style="142"/>
    <col min="8710" max="8710" width="16.28515625" style="142" customWidth="1"/>
    <col min="8711" max="8711" width="17.42578125" style="142" customWidth="1"/>
    <col min="8712" max="8961" width="11.42578125" style="142"/>
    <col min="8962" max="8962" width="2.42578125" style="142" customWidth="1"/>
    <col min="8963" max="8963" width="17.42578125" style="142" bestFit="1" customWidth="1"/>
    <col min="8964" max="8964" width="41.140625" style="142" bestFit="1" customWidth="1"/>
    <col min="8965" max="8965" width="11.42578125" style="142"/>
    <col min="8966" max="8966" width="16.28515625" style="142" customWidth="1"/>
    <col min="8967" max="8967" width="17.42578125" style="142" customWidth="1"/>
    <col min="8968" max="9217" width="11.42578125" style="142"/>
    <col min="9218" max="9218" width="2.42578125" style="142" customWidth="1"/>
    <col min="9219" max="9219" width="17.42578125" style="142" bestFit="1" customWidth="1"/>
    <col min="9220" max="9220" width="41.140625" style="142" bestFit="1" customWidth="1"/>
    <col min="9221" max="9221" width="11.42578125" style="142"/>
    <col min="9222" max="9222" width="16.28515625" style="142" customWidth="1"/>
    <col min="9223" max="9223" width="17.42578125" style="142" customWidth="1"/>
    <col min="9224" max="9473" width="11.42578125" style="142"/>
    <col min="9474" max="9474" width="2.42578125" style="142" customWidth="1"/>
    <col min="9475" max="9475" width="17.42578125" style="142" bestFit="1" customWidth="1"/>
    <col min="9476" max="9476" width="41.140625" style="142" bestFit="1" customWidth="1"/>
    <col min="9477" max="9477" width="11.42578125" style="142"/>
    <col min="9478" max="9478" width="16.28515625" style="142" customWidth="1"/>
    <col min="9479" max="9479" width="17.42578125" style="142" customWidth="1"/>
    <col min="9480" max="9729" width="11.42578125" style="142"/>
    <col min="9730" max="9730" width="2.42578125" style="142" customWidth="1"/>
    <col min="9731" max="9731" width="17.42578125" style="142" bestFit="1" customWidth="1"/>
    <col min="9732" max="9732" width="41.140625" style="142" bestFit="1" customWidth="1"/>
    <col min="9733" max="9733" width="11.42578125" style="142"/>
    <col min="9734" max="9734" width="16.28515625" style="142" customWidth="1"/>
    <col min="9735" max="9735" width="17.42578125" style="142" customWidth="1"/>
    <col min="9736" max="9985" width="11.42578125" style="142"/>
    <col min="9986" max="9986" width="2.42578125" style="142" customWidth="1"/>
    <col min="9987" max="9987" width="17.42578125" style="142" bestFit="1" customWidth="1"/>
    <col min="9988" max="9988" width="41.140625" style="142" bestFit="1" customWidth="1"/>
    <col min="9989" max="9989" width="11.42578125" style="142"/>
    <col min="9990" max="9990" width="16.28515625" style="142" customWidth="1"/>
    <col min="9991" max="9991" width="17.42578125" style="142" customWidth="1"/>
    <col min="9992" max="10241" width="11.42578125" style="142"/>
    <col min="10242" max="10242" width="2.42578125" style="142" customWidth="1"/>
    <col min="10243" max="10243" width="17.42578125" style="142" bestFit="1" customWidth="1"/>
    <col min="10244" max="10244" width="41.140625" style="142" bestFit="1" customWidth="1"/>
    <col min="10245" max="10245" width="11.42578125" style="142"/>
    <col min="10246" max="10246" width="16.28515625" style="142" customWidth="1"/>
    <col min="10247" max="10247" width="17.42578125" style="142" customWidth="1"/>
    <col min="10248" max="10497" width="11.42578125" style="142"/>
    <col min="10498" max="10498" width="2.42578125" style="142" customWidth="1"/>
    <col min="10499" max="10499" width="17.42578125" style="142" bestFit="1" customWidth="1"/>
    <col min="10500" max="10500" width="41.140625" style="142" bestFit="1" customWidth="1"/>
    <col min="10501" max="10501" width="11.42578125" style="142"/>
    <col min="10502" max="10502" width="16.28515625" style="142" customWidth="1"/>
    <col min="10503" max="10503" width="17.42578125" style="142" customWidth="1"/>
    <col min="10504" max="10753" width="11.42578125" style="142"/>
    <col min="10754" max="10754" width="2.42578125" style="142" customWidth="1"/>
    <col min="10755" max="10755" width="17.42578125" style="142" bestFit="1" customWidth="1"/>
    <col min="10756" max="10756" width="41.140625" style="142" bestFit="1" customWidth="1"/>
    <col min="10757" max="10757" width="11.42578125" style="142"/>
    <col min="10758" max="10758" width="16.28515625" style="142" customWidth="1"/>
    <col min="10759" max="10759" width="17.42578125" style="142" customWidth="1"/>
    <col min="10760" max="11009" width="11.42578125" style="142"/>
    <col min="11010" max="11010" width="2.42578125" style="142" customWidth="1"/>
    <col min="11011" max="11011" width="17.42578125" style="142" bestFit="1" customWidth="1"/>
    <col min="11012" max="11012" width="41.140625" style="142" bestFit="1" customWidth="1"/>
    <col min="11013" max="11013" width="11.42578125" style="142"/>
    <col min="11014" max="11014" width="16.28515625" style="142" customWidth="1"/>
    <col min="11015" max="11015" width="17.42578125" style="142" customWidth="1"/>
    <col min="11016" max="11265" width="11.42578125" style="142"/>
    <col min="11266" max="11266" width="2.42578125" style="142" customWidth="1"/>
    <col min="11267" max="11267" width="17.42578125" style="142" bestFit="1" customWidth="1"/>
    <col min="11268" max="11268" width="41.140625" style="142" bestFit="1" customWidth="1"/>
    <col min="11269" max="11269" width="11.42578125" style="142"/>
    <col min="11270" max="11270" width="16.28515625" style="142" customWidth="1"/>
    <col min="11271" max="11271" width="17.42578125" style="142" customWidth="1"/>
    <col min="11272" max="11521" width="11.42578125" style="142"/>
    <col min="11522" max="11522" width="2.42578125" style="142" customWidth="1"/>
    <col min="11523" max="11523" width="17.42578125" style="142" bestFit="1" customWidth="1"/>
    <col min="11524" max="11524" width="41.140625" style="142" bestFit="1" customWidth="1"/>
    <col min="11525" max="11525" width="11.42578125" style="142"/>
    <col min="11526" max="11526" width="16.28515625" style="142" customWidth="1"/>
    <col min="11527" max="11527" width="17.42578125" style="142" customWidth="1"/>
    <col min="11528" max="11777" width="11.42578125" style="142"/>
    <col min="11778" max="11778" width="2.42578125" style="142" customWidth="1"/>
    <col min="11779" max="11779" width="17.42578125" style="142" bestFit="1" customWidth="1"/>
    <col min="11780" max="11780" width="41.140625" style="142" bestFit="1" customWidth="1"/>
    <col min="11781" max="11781" width="11.42578125" style="142"/>
    <col min="11782" max="11782" width="16.28515625" style="142" customWidth="1"/>
    <col min="11783" max="11783" width="17.42578125" style="142" customWidth="1"/>
    <col min="11784" max="12033" width="11.42578125" style="142"/>
    <col min="12034" max="12034" width="2.42578125" style="142" customWidth="1"/>
    <col min="12035" max="12035" width="17.42578125" style="142" bestFit="1" customWidth="1"/>
    <col min="12036" max="12036" width="41.140625" style="142" bestFit="1" customWidth="1"/>
    <col min="12037" max="12037" width="11.42578125" style="142"/>
    <col min="12038" max="12038" width="16.28515625" style="142" customWidth="1"/>
    <col min="12039" max="12039" width="17.42578125" style="142" customWidth="1"/>
    <col min="12040" max="12289" width="11.42578125" style="142"/>
    <col min="12290" max="12290" width="2.42578125" style="142" customWidth="1"/>
    <col min="12291" max="12291" width="17.42578125" style="142" bestFit="1" customWidth="1"/>
    <col min="12292" max="12292" width="41.140625" style="142" bestFit="1" customWidth="1"/>
    <col min="12293" max="12293" width="11.42578125" style="142"/>
    <col min="12294" max="12294" width="16.28515625" style="142" customWidth="1"/>
    <col min="12295" max="12295" width="17.42578125" style="142" customWidth="1"/>
    <col min="12296" max="12545" width="11.42578125" style="142"/>
    <col min="12546" max="12546" width="2.42578125" style="142" customWidth="1"/>
    <col min="12547" max="12547" width="17.42578125" style="142" bestFit="1" customWidth="1"/>
    <col min="12548" max="12548" width="41.140625" style="142" bestFit="1" customWidth="1"/>
    <col min="12549" max="12549" width="11.42578125" style="142"/>
    <col min="12550" max="12550" width="16.28515625" style="142" customWidth="1"/>
    <col min="12551" max="12551" width="17.42578125" style="142" customWidth="1"/>
    <col min="12552" max="12801" width="11.42578125" style="142"/>
    <col min="12802" max="12802" width="2.42578125" style="142" customWidth="1"/>
    <col min="12803" max="12803" width="17.42578125" style="142" bestFit="1" customWidth="1"/>
    <col min="12804" max="12804" width="41.140625" style="142" bestFit="1" customWidth="1"/>
    <col min="12805" max="12805" width="11.42578125" style="142"/>
    <col min="12806" max="12806" width="16.28515625" style="142" customWidth="1"/>
    <col min="12807" max="12807" width="17.42578125" style="142" customWidth="1"/>
    <col min="12808" max="13057" width="11.42578125" style="142"/>
    <col min="13058" max="13058" width="2.42578125" style="142" customWidth="1"/>
    <col min="13059" max="13059" width="17.42578125" style="142" bestFit="1" customWidth="1"/>
    <col min="13060" max="13060" width="41.140625" style="142" bestFit="1" customWidth="1"/>
    <col min="13061" max="13061" width="11.42578125" style="142"/>
    <col min="13062" max="13062" width="16.28515625" style="142" customWidth="1"/>
    <col min="13063" max="13063" width="17.42578125" style="142" customWidth="1"/>
    <col min="13064" max="13313" width="11.42578125" style="142"/>
    <col min="13314" max="13314" width="2.42578125" style="142" customWidth="1"/>
    <col min="13315" max="13315" width="17.42578125" style="142" bestFit="1" customWidth="1"/>
    <col min="13316" max="13316" width="41.140625" style="142" bestFit="1" customWidth="1"/>
    <col min="13317" max="13317" width="11.42578125" style="142"/>
    <col min="13318" max="13318" width="16.28515625" style="142" customWidth="1"/>
    <col min="13319" max="13319" width="17.42578125" style="142" customWidth="1"/>
    <col min="13320" max="13569" width="11.42578125" style="142"/>
    <col min="13570" max="13570" width="2.42578125" style="142" customWidth="1"/>
    <col min="13571" max="13571" width="17.42578125" style="142" bestFit="1" customWidth="1"/>
    <col min="13572" max="13572" width="41.140625" style="142" bestFit="1" customWidth="1"/>
    <col min="13573" max="13573" width="11.42578125" style="142"/>
    <col min="13574" max="13574" width="16.28515625" style="142" customWidth="1"/>
    <col min="13575" max="13575" width="17.42578125" style="142" customWidth="1"/>
    <col min="13576" max="13825" width="11.42578125" style="142"/>
    <col min="13826" max="13826" width="2.42578125" style="142" customWidth="1"/>
    <col min="13827" max="13827" width="17.42578125" style="142" bestFit="1" customWidth="1"/>
    <col min="13828" max="13828" width="41.140625" style="142" bestFit="1" customWidth="1"/>
    <col min="13829" max="13829" width="11.42578125" style="142"/>
    <col min="13830" max="13830" width="16.28515625" style="142" customWidth="1"/>
    <col min="13831" max="13831" width="17.42578125" style="142" customWidth="1"/>
    <col min="13832" max="14081" width="11.42578125" style="142"/>
    <col min="14082" max="14082" width="2.42578125" style="142" customWidth="1"/>
    <col min="14083" max="14083" width="17.42578125" style="142" bestFit="1" customWidth="1"/>
    <col min="14084" max="14084" width="41.140625" style="142" bestFit="1" customWidth="1"/>
    <col min="14085" max="14085" width="11.42578125" style="142"/>
    <col min="14086" max="14086" width="16.28515625" style="142" customWidth="1"/>
    <col min="14087" max="14087" width="17.42578125" style="142" customWidth="1"/>
    <col min="14088" max="14337" width="11.42578125" style="142"/>
    <col min="14338" max="14338" width="2.42578125" style="142" customWidth="1"/>
    <col min="14339" max="14339" width="17.42578125" style="142" bestFit="1" customWidth="1"/>
    <col min="14340" max="14340" width="41.140625" style="142" bestFit="1" customWidth="1"/>
    <col min="14341" max="14341" width="11.42578125" style="142"/>
    <col min="14342" max="14342" width="16.28515625" style="142" customWidth="1"/>
    <col min="14343" max="14343" width="17.42578125" style="142" customWidth="1"/>
    <col min="14344" max="14593" width="11.42578125" style="142"/>
    <col min="14594" max="14594" width="2.42578125" style="142" customWidth="1"/>
    <col min="14595" max="14595" width="17.42578125" style="142" bestFit="1" customWidth="1"/>
    <col min="14596" max="14596" width="41.140625" style="142" bestFit="1" customWidth="1"/>
    <col min="14597" max="14597" width="11.42578125" style="142"/>
    <col min="14598" max="14598" width="16.28515625" style="142" customWidth="1"/>
    <col min="14599" max="14599" width="17.42578125" style="142" customWidth="1"/>
    <col min="14600" max="14849" width="11.42578125" style="142"/>
    <col min="14850" max="14850" width="2.42578125" style="142" customWidth="1"/>
    <col min="14851" max="14851" width="17.42578125" style="142" bestFit="1" customWidth="1"/>
    <col min="14852" max="14852" width="41.140625" style="142" bestFit="1" customWidth="1"/>
    <col min="14853" max="14853" width="11.42578125" style="142"/>
    <col min="14854" max="14854" width="16.28515625" style="142" customWidth="1"/>
    <col min="14855" max="14855" width="17.42578125" style="142" customWidth="1"/>
    <col min="14856" max="15105" width="11.42578125" style="142"/>
    <col min="15106" max="15106" width="2.42578125" style="142" customWidth="1"/>
    <col min="15107" max="15107" width="17.42578125" style="142" bestFit="1" customWidth="1"/>
    <col min="15108" max="15108" width="41.140625" style="142" bestFit="1" customWidth="1"/>
    <col min="15109" max="15109" width="11.42578125" style="142"/>
    <col min="15110" max="15110" width="16.28515625" style="142" customWidth="1"/>
    <col min="15111" max="15111" width="17.42578125" style="142" customWidth="1"/>
    <col min="15112" max="15361" width="11.42578125" style="142"/>
    <col min="15362" max="15362" width="2.42578125" style="142" customWidth="1"/>
    <col min="15363" max="15363" width="17.42578125" style="142" bestFit="1" customWidth="1"/>
    <col min="15364" max="15364" width="41.140625" style="142" bestFit="1" customWidth="1"/>
    <col min="15365" max="15365" width="11.42578125" style="142"/>
    <col min="15366" max="15366" width="16.28515625" style="142" customWidth="1"/>
    <col min="15367" max="15367" width="17.42578125" style="142" customWidth="1"/>
    <col min="15368" max="15617" width="11.42578125" style="142"/>
    <col min="15618" max="15618" width="2.42578125" style="142" customWidth="1"/>
    <col min="15619" max="15619" width="17.42578125" style="142" bestFit="1" customWidth="1"/>
    <col min="15620" max="15620" width="41.140625" style="142" bestFit="1" customWidth="1"/>
    <col min="15621" max="15621" width="11.42578125" style="142"/>
    <col min="15622" max="15622" width="16.28515625" style="142" customWidth="1"/>
    <col min="15623" max="15623" width="17.42578125" style="142" customWidth="1"/>
    <col min="15624" max="15873" width="11.42578125" style="142"/>
    <col min="15874" max="15874" width="2.42578125" style="142" customWidth="1"/>
    <col min="15875" max="15875" width="17.42578125" style="142" bestFit="1" customWidth="1"/>
    <col min="15876" max="15876" width="41.140625" style="142" bestFit="1" customWidth="1"/>
    <col min="15877" max="15877" width="11.42578125" style="142"/>
    <col min="15878" max="15878" width="16.28515625" style="142" customWidth="1"/>
    <col min="15879" max="15879" width="17.42578125" style="142" customWidth="1"/>
    <col min="15880" max="16129" width="11.42578125" style="142"/>
    <col min="16130" max="16130" width="2.42578125" style="142" customWidth="1"/>
    <col min="16131" max="16131" width="17.42578125" style="142" bestFit="1" customWidth="1"/>
    <col min="16132" max="16132" width="41.140625" style="142" bestFit="1" customWidth="1"/>
    <col min="16133" max="16133" width="11.42578125" style="142"/>
    <col min="16134" max="16134" width="16.28515625" style="142" customWidth="1"/>
    <col min="16135" max="16135" width="17.42578125" style="142" customWidth="1"/>
    <col min="16136" max="16384" width="11.42578125" style="142"/>
  </cols>
  <sheetData>
    <row r="1" spans="1:70" ht="15" customHeight="1" x14ac:dyDescent="0.45">
      <c r="A1" s="1308" t="s">
        <v>356</v>
      </c>
      <c r="B1" s="1614">
        <f>CONTABILIDAD!XDA1048500</f>
        <v>0</v>
      </c>
      <c r="C1" s="1614"/>
      <c r="D1" s="1614"/>
      <c r="E1" s="1614"/>
      <c r="F1" s="1614"/>
      <c r="G1" s="1614"/>
      <c r="H1" s="1614"/>
      <c r="I1" s="1614"/>
      <c r="J1" s="1614"/>
      <c r="K1" s="153"/>
    </row>
    <row r="2" spans="1:70" ht="15" customHeight="1" x14ac:dyDescent="0.25">
      <c r="A2" s="1308"/>
      <c r="B2" s="154"/>
      <c r="C2" s="154"/>
      <c r="D2" s="154"/>
      <c r="E2" s="154"/>
      <c r="F2" s="154"/>
      <c r="G2" s="154"/>
      <c r="H2" s="154"/>
      <c r="I2" s="154"/>
    </row>
    <row r="3" spans="1:70" ht="15" customHeight="1" x14ac:dyDescent="0.25">
      <c r="A3" s="144"/>
      <c r="B3" s="154"/>
      <c r="C3" s="155" t="s">
        <v>194</v>
      </c>
      <c r="D3" s="156"/>
      <c r="E3" s="323"/>
      <c r="F3" s="154"/>
      <c r="G3" s="154"/>
      <c r="H3" s="154"/>
      <c r="I3" s="154"/>
    </row>
    <row r="4" spans="1:70" ht="15" customHeight="1" x14ac:dyDescent="0.25">
      <c r="A4" s="144"/>
      <c r="B4" s="154"/>
      <c r="C4" s="155" t="s">
        <v>191</v>
      </c>
      <c r="D4" s="177" t="str">
        <f>IFERROR(VLOOKUP(D$3,BDPERSONAS[#All],2,FALSE),"")</f>
        <v/>
      </c>
      <c r="E4" s="154"/>
      <c r="F4" s="154"/>
      <c r="G4" s="154"/>
      <c r="H4" s="154"/>
      <c r="I4" s="154"/>
    </row>
    <row r="5" spans="1:70" ht="15" customHeight="1" x14ac:dyDescent="0.25">
      <c r="A5" s="144"/>
      <c r="B5" s="154"/>
      <c r="C5" s="155" t="s">
        <v>96</v>
      </c>
      <c r="D5" s="177" t="str">
        <f>IFERROR(VLOOKUP(D$3,BDPERSONAS[#All],3,FALSE),"")</f>
        <v/>
      </c>
      <c r="E5" s="154"/>
      <c r="F5" s="154"/>
      <c r="G5" s="154"/>
      <c r="H5" s="154"/>
      <c r="I5" s="154"/>
    </row>
    <row r="6" spans="1:70" ht="15" customHeight="1" x14ac:dyDescent="0.25">
      <c r="A6" s="144"/>
      <c r="B6" s="154"/>
      <c r="C6" s="155" t="s">
        <v>0</v>
      </c>
      <c r="D6" s="178" t="str">
        <f>IFERROR(VLOOKUP(D$3,BDPERSONAS[#All],4,FALSE),"")</f>
        <v/>
      </c>
      <c r="E6" s="154"/>
      <c r="F6" s="154"/>
      <c r="G6" s="154"/>
      <c r="H6" s="154"/>
      <c r="I6" s="154"/>
      <c r="K6" s="253"/>
    </row>
    <row r="7" spans="1:70" ht="15" customHeight="1" x14ac:dyDescent="0.25">
      <c r="A7" s="144"/>
      <c r="B7" s="154"/>
      <c r="D7" s="142"/>
      <c r="E7" s="154"/>
      <c r="F7" s="154"/>
      <c r="G7" s="154"/>
      <c r="H7" s="154"/>
      <c r="I7" s="154"/>
      <c r="K7" s="253"/>
    </row>
    <row r="8" spans="1:70" ht="15" customHeight="1" x14ac:dyDescent="0.25">
      <c r="A8" s="144"/>
      <c r="B8" s="154"/>
      <c r="C8" s="157" t="s">
        <v>358</v>
      </c>
      <c r="D8" s="156"/>
      <c r="E8" s="154"/>
      <c r="F8" s="157" t="s">
        <v>357</v>
      </c>
      <c r="G8" s="156"/>
      <c r="H8" s="154"/>
      <c r="I8" s="154"/>
      <c r="K8" s="253"/>
    </row>
    <row r="9" spans="1:70" ht="15" customHeight="1" x14ac:dyDescent="0.25">
      <c r="A9" s="144"/>
      <c r="B9" s="154"/>
      <c r="C9" s="157" t="s">
        <v>191</v>
      </c>
      <c r="D9" s="177" t="str">
        <f>IFERROR(VLOOKUP(D$8,BDPERSONAS[#All],2,FALSE),"")</f>
        <v/>
      </c>
      <c r="E9" s="154"/>
      <c r="F9" s="157" t="s">
        <v>191</v>
      </c>
      <c r="G9" s="177" t="str">
        <f>IFERROR(VLOOKUP(G$8,BDPERSONAS[#All],2,FALSE),"")</f>
        <v/>
      </c>
      <c r="H9" s="154"/>
      <c r="I9" s="154"/>
      <c r="K9" s="253"/>
    </row>
    <row r="10" spans="1:70" ht="15" customHeight="1" x14ac:dyDescent="0.25">
      <c r="A10" s="144"/>
      <c r="B10" s="154"/>
      <c r="C10" s="158" t="s">
        <v>96</v>
      </c>
      <c r="D10" s="177" t="str">
        <f>IFERROR(VLOOKUP(D$8,BDPERSONAS[#All],3,FALSE),"")</f>
        <v/>
      </c>
      <c r="E10" s="154"/>
      <c r="F10" s="158" t="s">
        <v>96</v>
      </c>
      <c r="G10" s="177" t="str">
        <f>IFERROR(VLOOKUP(G$8,BDPERSONAS[#All],3,FALSE),"")</f>
        <v/>
      </c>
      <c r="H10" s="154"/>
      <c r="I10" s="154"/>
      <c r="K10" s="253"/>
    </row>
    <row r="11" spans="1:70" ht="15" customHeight="1" x14ac:dyDescent="0.25">
      <c r="A11" s="144"/>
      <c r="B11" s="154"/>
      <c r="C11" s="158" t="s">
        <v>0</v>
      </c>
      <c r="D11" s="178" t="str">
        <f>IFERROR(VLOOKUP(D$8,BDPERSONAS[#All],4,FALSE),"")</f>
        <v/>
      </c>
      <c r="E11" s="154"/>
      <c r="F11" s="158" t="s">
        <v>0</v>
      </c>
      <c r="G11" s="178" t="str">
        <f>IFERROR(VLOOKUP(G$8,BDPERSONAS[#All],4,FALSE),"")</f>
        <v/>
      </c>
      <c r="H11" s="154"/>
      <c r="I11" s="154"/>
      <c r="K11" s="253"/>
    </row>
    <row r="12" spans="1:70" ht="15" customHeight="1" x14ac:dyDescent="0.25">
      <c r="A12" s="144"/>
      <c r="B12" s="154"/>
      <c r="C12" s="158" t="s">
        <v>1</v>
      </c>
      <c r="D12" s="177" t="str">
        <f>IFERROR(VLOOKUP(D$8,BDPERSONAS[#All],5,FALSE),"")</f>
        <v/>
      </c>
      <c r="E12" s="154"/>
      <c r="F12" s="158" t="s">
        <v>1</v>
      </c>
      <c r="G12" s="177" t="str">
        <f>IFERROR(VLOOKUP(G$8,BDPERSONAS[#All],5,FALSE),"")</f>
        <v/>
      </c>
      <c r="H12" s="154"/>
      <c r="I12" s="154"/>
      <c r="K12" s="253"/>
    </row>
    <row r="13" spans="1:70" ht="15" customHeight="1" x14ac:dyDescent="0.25">
      <c r="A13" s="144"/>
      <c r="B13" s="154"/>
      <c r="C13" s="158" t="s">
        <v>2</v>
      </c>
      <c r="D13" s="177" t="str">
        <f>IFERROR(VLOOKUP(D$8,BDPERSONAS[#All],6,FALSE),"")</f>
        <v/>
      </c>
      <c r="E13" s="154"/>
      <c r="F13" s="158" t="s">
        <v>2</v>
      </c>
      <c r="G13" s="177" t="str">
        <f>IFERROR(VLOOKUP(G$8,BDPERSONAS[#All],6,FALSE),"")</f>
        <v/>
      </c>
      <c r="H13" s="154"/>
      <c r="I13" s="154"/>
      <c r="K13" s="253"/>
    </row>
    <row r="14" spans="1:70" ht="15" customHeight="1" x14ac:dyDescent="0.25">
      <c r="A14" s="144"/>
      <c r="B14" s="154"/>
      <c r="C14" s="158" t="s">
        <v>3</v>
      </c>
      <c r="D14" s="178" t="str">
        <f>IFERROR(VLOOKUP(D$8,BDPERSONAS[#All],7,FALSE),"")</f>
        <v/>
      </c>
      <c r="E14" s="154"/>
      <c r="F14" s="158" t="s">
        <v>3</v>
      </c>
      <c r="G14" s="178" t="str">
        <f>IFERROR(VLOOKUP(G$8,BDPERSONAS[#All],7,FALSE),"")</f>
        <v/>
      </c>
      <c r="H14" s="154"/>
      <c r="I14" s="154"/>
      <c r="K14" s="253"/>
    </row>
    <row r="15" spans="1:70" ht="15" customHeight="1" x14ac:dyDescent="0.25">
      <c r="A15" s="144"/>
      <c r="B15" s="154"/>
      <c r="D15" s="142"/>
      <c r="E15" s="154"/>
      <c r="H15" s="154"/>
      <c r="I15" s="154"/>
      <c r="K15" s="253"/>
    </row>
    <row r="16" spans="1:70" ht="15" customHeight="1" x14ac:dyDescent="0.25">
      <c r="A16" s="144"/>
      <c r="B16" s="154"/>
      <c r="C16" s="159" t="s">
        <v>192</v>
      </c>
      <c r="D16" s="156"/>
      <c r="E16" s="154"/>
      <c r="F16" s="159" t="s">
        <v>193</v>
      </c>
      <c r="G16" s="156"/>
      <c r="H16" s="154"/>
      <c r="I16" s="154"/>
      <c r="K16" s="253"/>
      <c r="BR16" s="142" t="str">
        <f>CONTABILIDAD!Q19</f>
        <v>.</v>
      </c>
    </row>
    <row r="17" spans="1:11" ht="15" customHeight="1" x14ac:dyDescent="0.25">
      <c r="A17" s="144"/>
      <c r="B17" s="154"/>
      <c r="C17" s="160" t="s">
        <v>191</v>
      </c>
      <c r="D17" s="177" t="str">
        <f>IFERROR(VLOOKUP(D$16,BDPERSONAS[#All],2,FALSE),"")</f>
        <v/>
      </c>
      <c r="E17" s="154"/>
      <c r="F17" s="160" t="s">
        <v>191</v>
      </c>
      <c r="G17" s="177" t="str">
        <f>IFERROR(VLOOKUP(G$16,BDPERSONAS[#All],2,FALSE),"")</f>
        <v/>
      </c>
      <c r="H17" s="154"/>
      <c r="I17" s="154"/>
      <c r="K17" s="253"/>
    </row>
    <row r="18" spans="1:11" ht="15" customHeight="1" x14ac:dyDescent="0.25">
      <c r="A18" s="144"/>
      <c r="B18" s="154"/>
      <c r="C18" s="160" t="s">
        <v>96</v>
      </c>
      <c r="D18" s="177" t="str">
        <f>IFERROR(VLOOKUP(D$16,BDPERSONAS[#All],3,FALSE),"")</f>
        <v/>
      </c>
      <c r="E18" s="154"/>
      <c r="F18" s="160" t="s">
        <v>96</v>
      </c>
      <c r="G18" s="177" t="str">
        <f>IFERROR(VLOOKUP(G$16,BDPERSONAS[#All],3,FALSE),"")</f>
        <v/>
      </c>
      <c r="H18" s="154"/>
      <c r="I18" s="154"/>
      <c r="K18" s="253"/>
    </row>
    <row r="19" spans="1:11" ht="15" customHeight="1" x14ac:dyDescent="0.25">
      <c r="A19" s="144"/>
      <c r="B19" s="154"/>
      <c r="C19" s="160" t="s">
        <v>0</v>
      </c>
      <c r="D19" s="178" t="str">
        <f>IFERROR(VLOOKUP(D$16,BDPERSONAS[#All],4,FALSE),"")</f>
        <v/>
      </c>
      <c r="E19" s="154"/>
      <c r="F19" s="160" t="s">
        <v>0</v>
      </c>
      <c r="G19" s="178" t="str">
        <f>IFERROR(VLOOKUP(G$16,BDPERSONAS[#All],4,FALSE),"")</f>
        <v/>
      </c>
      <c r="H19" s="154"/>
      <c r="I19" s="154"/>
      <c r="K19" s="253"/>
    </row>
    <row r="20" spans="1:11" ht="15" customHeight="1" x14ac:dyDescent="0.25">
      <c r="A20" s="144"/>
      <c r="B20" s="154"/>
      <c r="C20" s="160" t="s">
        <v>1</v>
      </c>
      <c r="D20" s="177" t="str">
        <f>IFERROR(VLOOKUP(D$16,BDPERSONAS[#All],5,FALSE),"")</f>
        <v/>
      </c>
      <c r="E20" s="154"/>
      <c r="F20" s="160" t="s">
        <v>1</v>
      </c>
      <c r="G20" s="177" t="str">
        <f>IFERROR(VLOOKUP(G$16,BDPERSONAS[#All],5,FALSE),"")</f>
        <v/>
      </c>
      <c r="H20" s="154"/>
      <c r="I20" s="154"/>
      <c r="K20" s="253"/>
    </row>
    <row r="21" spans="1:11" ht="15" customHeight="1" x14ac:dyDescent="0.25">
      <c r="A21" s="144"/>
      <c r="B21" s="154"/>
      <c r="C21" s="160" t="s">
        <v>2</v>
      </c>
      <c r="D21" s="177" t="str">
        <f>IFERROR(VLOOKUP(D$16,BDPERSONAS[#All],6,FALSE),"")</f>
        <v/>
      </c>
      <c r="E21" s="154"/>
      <c r="F21" s="160" t="s">
        <v>2</v>
      </c>
      <c r="G21" s="177" t="str">
        <f>IFERROR(VLOOKUP(G$16,BDPERSONAS[#All],6,FALSE),"")</f>
        <v/>
      </c>
      <c r="H21" s="154"/>
      <c r="I21" s="154"/>
      <c r="K21" s="253"/>
    </row>
    <row r="22" spans="1:11" ht="15" customHeight="1" x14ac:dyDescent="0.25">
      <c r="A22" s="144"/>
      <c r="C22" s="160" t="s">
        <v>3</v>
      </c>
      <c r="D22" s="178" t="str">
        <f>IFERROR(VLOOKUP(D$16,BDPERSONAS[#All],7,FALSE),"")</f>
        <v/>
      </c>
      <c r="E22" s="154"/>
      <c r="F22" s="160" t="s">
        <v>3</v>
      </c>
      <c r="G22" s="178" t="str">
        <f>IFERROR(VLOOKUP(G$16,BDPERSONAS[#All],7,FALSE),"")</f>
        <v/>
      </c>
      <c r="H22" s="154"/>
      <c r="I22" s="154"/>
      <c r="K22" s="253"/>
    </row>
    <row r="23" spans="1:11" ht="15" customHeight="1" x14ac:dyDescent="0.25">
      <c r="A23" s="144"/>
      <c r="B23" s="154"/>
      <c r="C23" s="154"/>
      <c r="D23" s="154"/>
      <c r="E23" s="154"/>
      <c r="F23" s="154"/>
      <c r="G23" s="154"/>
      <c r="H23" s="154"/>
      <c r="I23" s="154"/>
      <c r="K23" s="252"/>
    </row>
    <row r="24" spans="1:11" ht="15" customHeight="1" x14ac:dyDescent="0.25">
      <c r="A24" s="144"/>
      <c r="B24" s="154"/>
      <c r="C24" s="155" t="s">
        <v>5</v>
      </c>
      <c r="D24" s="161"/>
      <c r="E24" s="154"/>
      <c r="F24" s="154"/>
      <c r="G24" s="154"/>
      <c r="H24" s="154"/>
      <c r="I24" s="154"/>
      <c r="K24" s="252"/>
    </row>
    <row r="25" spans="1:11" ht="15" customHeight="1" x14ac:dyDescent="0.25">
      <c r="A25" s="144"/>
      <c r="B25" s="154"/>
      <c r="C25" s="155" t="s">
        <v>6</v>
      </c>
      <c r="D25" s="162" t="s">
        <v>3210</v>
      </c>
      <c r="E25" s="154"/>
      <c r="F25" s="154"/>
      <c r="G25" s="154"/>
      <c r="H25" s="154"/>
      <c r="I25" s="154"/>
      <c r="K25" s="252"/>
    </row>
    <row r="26" spans="1:11" ht="11.25" customHeight="1" x14ac:dyDescent="0.25">
      <c r="A26" s="144"/>
      <c r="B26" s="154"/>
      <c r="D26" s="142"/>
      <c r="E26" s="154"/>
      <c r="F26" s="154"/>
      <c r="G26" s="154"/>
      <c r="H26" s="154"/>
      <c r="I26" s="154"/>
    </row>
    <row r="27" spans="1:11" ht="28.5" customHeight="1" x14ac:dyDescent="0.5">
      <c r="A27" s="144"/>
      <c r="B27" s="154"/>
      <c r="C27" s="163" t="s">
        <v>7</v>
      </c>
      <c r="D27" s="164"/>
      <c r="E27" s="154"/>
      <c r="F27" s="1615" t="s">
        <v>196</v>
      </c>
      <c r="G27" s="1615"/>
      <c r="H27" s="1615"/>
      <c r="I27" s="1615"/>
      <c r="J27" s="165"/>
    </row>
    <row r="28" spans="1:11" ht="28.5" customHeight="1" x14ac:dyDescent="0.25">
      <c r="A28" s="144"/>
      <c r="B28" s="154"/>
      <c r="C28" s="163" t="s">
        <v>8</v>
      </c>
      <c r="D28" s="179" t="str">
        <f>IFERROR(VLOOKUP(D$27,BDPLACAS[#All],2,FALSE),"")</f>
        <v/>
      </c>
      <c r="E28" s="154"/>
      <c r="F28" s="154"/>
      <c r="G28" s="154"/>
      <c r="H28" s="154"/>
      <c r="I28" s="154"/>
    </row>
    <row r="29" spans="1:11" ht="28.5" customHeight="1" x14ac:dyDescent="0.3">
      <c r="A29" s="144"/>
      <c r="B29" s="154"/>
      <c r="C29" s="163" t="s">
        <v>9</v>
      </c>
      <c r="D29" s="179" t="str">
        <f>IFERROR(VLOOKUP(D$27,BDPLACAS[#All],3,FALSE),"")</f>
        <v/>
      </c>
      <c r="E29" s="154"/>
      <c r="F29" s="1612" t="s">
        <v>197</v>
      </c>
      <c r="G29" s="1613"/>
      <c r="H29" s="166"/>
      <c r="I29" s="166"/>
    </row>
    <row r="30" spans="1:11" ht="28.5" customHeight="1" x14ac:dyDescent="0.3">
      <c r="A30" s="144"/>
      <c r="B30" s="154"/>
      <c r="C30" s="163" t="s">
        <v>11</v>
      </c>
      <c r="D30" s="179" t="str">
        <f>IFERROR(VLOOKUP(D$27,BDPLACAS[#All],4,FALSE),"")</f>
        <v/>
      </c>
      <c r="E30" s="154"/>
      <c r="F30" s="1612" t="s">
        <v>202</v>
      </c>
      <c r="G30" s="1613"/>
      <c r="H30" s="166"/>
      <c r="I30" s="166"/>
    </row>
    <row r="31" spans="1:11" ht="28.5" customHeight="1" x14ac:dyDescent="0.3">
      <c r="A31" s="144"/>
      <c r="B31" s="154"/>
      <c r="C31" s="163" t="s">
        <v>12</v>
      </c>
      <c r="D31" s="179" t="str">
        <f>IFERROR(VLOOKUP(D$27,BDPLACAS[#All],5,FALSE),"")</f>
        <v/>
      </c>
      <c r="E31" s="154"/>
      <c r="F31" s="1612" t="s">
        <v>203</v>
      </c>
      <c r="G31" s="1613"/>
      <c r="H31" s="166"/>
      <c r="I31" s="166"/>
    </row>
    <row r="32" spans="1:11" ht="28.5" customHeight="1" x14ac:dyDescent="0.3">
      <c r="A32" s="144"/>
      <c r="B32" s="154"/>
      <c r="C32" s="163" t="s">
        <v>13</v>
      </c>
      <c r="D32" s="179" t="str">
        <f>IFERROR(VLOOKUP(D$27,BDPLACAS[#All],6,FALSE),"")</f>
        <v/>
      </c>
      <c r="E32" s="154"/>
      <c r="F32" s="1612" t="s">
        <v>198</v>
      </c>
      <c r="G32" s="1613" t="s">
        <v>198</v>
      </c>
      <c r="H32" s="166"/>
      <c r="I32" s="166"/>
    </row>
    <row r="33" spans="1:9" ht="28.5" customHeight="1" x14ac:dyDescent="0.3">
      <c r="A33" s="144"/>
      <c r="B33" s="154"/>
      <c r="C33" s="163" t="s">
        <v>14</v>
      </c>
      <c r="D33" s="179" t="str">
        <f>IFERROR(VLOOKUP(D$27,BDPLACAS[#All],7,FALSE),"")</f>
        <v/>
      </c>
      <c r="E33" s="154"/>
      <c r="F33" s="1612" t="s">
        <v>200</v>
      </c>
      <c r="G33" s="1613" t="s">
        <v>200</v>
      </c>
      <c r="H33" s="166"/>
      <c r="I33" s="166"/>
    </row>
    <row r="34" spans="1:9" ht="28.5" customHeight="1" x14ac:dyDescent="0.3">
      <c r="A34" s="144"/>
      <c r="B34" s="154"/>
      <c r="C34" s="163" t="s">
        <v>15</v>
      </c>
      <c r="D34" s="179" t="str">
        <f>IFERROR(VLOOKUP(D$27,BDPLACAS[#All],8,FALSE),"")</f>
        <v/>
      </c>
      <c r="E34" s="154"/>
      <c r="F34" s="1612" t="s">
        <v>201</v>
      </c>
      <c r="G34" s="1613" t="s">
        <v>201</v>
      </c>
      <c r="H34" s="166"/>
      <c r="I34" s="166"/>
    </row>
    <row r="35" spans="1:9" ht="28.5" customHeight="1" x14ac:dyDescent="0.3">
      <c r="A35" s="144"/>
      <c r="B35" s="154"/>
      <c r="C35" s="163" t="s">
        <v>16</v>
      </c>
      <c r="D35" s="266" t="str">
        <f>IFERROR(VLOOKUP(D$27,BDPLACAS[#All],9,FALSE),"")</f>
        <v/>
      </c>
      <c r="E35" s="154"/>
      <c r="F35" s="1612" t="s">
        <v>9026</v>
      </c>
      <c r="G35" s="1613" t="s">
        <v>201</v>
      </c>
      <c r="H35" s="166"/>
      <c r="I35" s="166"/>
    </row>
    <row r="36" spans="1:9" ht="28.5" customHeight="1" x14ac:dyDescent="0.3">
      <c r="A36" s="144"/>
      <c r="B36" s="154"/>
      <c r="C36" s="163" t="s">
        <v>17</v>
      </c>
      <c r="D36" s="179" t="str">
        <f>IFERROR(VLOOKUP(D$27,BDPLACAS[#All],10,FALSE),"")</f>
        <v/>
      </c>
      <c r="E36" s="154"/>
      <c r="F36" s="1612" t="s">
        <v>199</v>
      </c>
      <c r="G36" s="1613" t="s">
        <v>199</v>
      </c>
      <c r="H36" s="166"/>
      <c r="I36" s="166"/>
    </row>
    <row r="37" spans="1:9" ht="28.5" customHeight="1" x14ac:dyDescent="0.3">
      <c r="A37" s="144"/>
      <c r="B37" s="154"/>
      <c r="C37" s="163" t="s">
        <v>18</v>
      </c>
      <c r="D37" s="179" t="str">
        <f>IFERROR(VLOOKUP(D$27,BDPLACAS[#All],12,FALSE),"")</f>
        <v/>
      </c>
      <c r="E37" s="154"/>
      <c r="F37" s="1612" t="s">
        <v>6009</v>
      </c>
      <c r="G37" s="1613" t="s">
        <v>199</v>
      </c>
      <c r="H37" s="166"/>
      <c r="I37" s="166"/>
    </row>
    <row r="38" spans="1:9" ht="28.5" customHeight="1" x14ac:dyDescent="0.3">
      <c r="A38" s="144"/>
      <c r="B38" s="154"/>
      <c r="C38" s="163" t="s">
        <v>19</v>
      </c>
      <c r="D38" s="179" t="str">
        <f>IFERROR(VLOOKUP(D$27,BDPLACAS[#All],13,FALSE),"")</f>
        <v/>
      </c>
      <c r="E38" s="154"/>
      <c r="F38" s="1612" t="s">
        <v>204</v>
      </c>
      <c r="G38" s="1613" t="s">
        <v>204</v>
      </c>
      <c r="H38" s="166"/>
      <c r="I38" s="166"/>
    </row>
    <row r="39" spans="1:9" ht="28.5" customHeight="1" x14ac:dyDescent="0.3">
      <c r="A39" s="144"/>
      <c r="B39" s="154"/>
      <c r="C39" s="163" t="s">
        <v>20</v>
      </c>
      <c r="D39" s="179" t="str">
        <f>IFERROR(VLOOKUP(D$27,BDPLACAS[#All],14,FALSE),"")</f>
        <v/>
      </c>
      <c r="E39" s="154"/>
      <c r="F39" s="1612" t="s">
        <v>205</v>
      </c>
      <c r="G39" s="1613" t="s">
        <v>205</v>
      </c>
      <c r="H39" s="166"/>
      <c r="I39" s="166"/>
    </row>
    <row r="40" spans="1:9" ht="28.5" customHeight="1" x14ac:dyDescent="0.3">
      <c r="A40" s="144"/>
      <c r="B40" s="154"/>
      <c r="C40" s="163" t="s">
        <v>22</v>
      </c>
      <c r="D40" s="179" t="str">
        <f>IFERROR(VLOOKUP(D$27,BDPLACAS[#All],16,FALSE),"")</f>
        <v/>
      </c>
      <c r="E40" s="154"/>
      <c r="F40" s="1612" t="s">
        <v>360</v>
      </c>
      <c r="G40" s="1613" t="s">
        <v>360</v>
      </c>
      <c r="H40" s="166"/>
      <c r="I40" s="166"/>
    </row>
    <row r="41" spans="1:9" ht="28.5" customHeight="1" x14ac:dyDescent="0.3">
      <c r="A41" s="144"/>
      <c r="B41" s="154"/>
      <c r="C41" s="163" t="s">
        <v>23</v>
      </c>
      <c r="D41" s="179" t="str">
        <f>IFERROR(VLOOKUP(D$27,BDPLACAS[#All],18,FALSE),"")</f>
        <v/>
      </c>
      <c r="E41" s="154"/>
      <c r="F41" s="1612" t="s">
        <v>359</v>
      </c>
      <c r="G41" s="1613" t="s">
        <v>206</v>
      </c>
      <c r="H41" s="166"/>
      <c r="I41" s="166"/>
    </row>
    <row r="42" spans="1:9" ht="28.5" customHeight="1" x14ac:dyDescent="0.3">
      <c r="A42" s="144"/>
      <c r="B42" s="154"/>
      <c r="C42" s="163" t="s">
        <v>6072</v>
      </c>
      <c r="D42" s="179" t="str">
        <f>IFERROR(VLOOKUP(D$27,BDPLACAS[#All],11,FALSE),"")</f>
        <v/>
      </c>
      <c r="E42" s="154"/>
      <c r="F42" s="1612" t="s">
        <v>540</v>
      </c>
      <c r="G42" s="1613" t="s">
        <v>206</v>
      </c>
      <c r="H42" s="166"/>
      <c r="I42" s="166"/>
    </row>
    <row r="43" spans="1:9" ht="28.5" customHeight="1" x14ac:dyDescent="0.3">
      <c r="A43" s="144"/>
      <c r="B43" s="154"/>
      <c r="C43" s="163" t="s">
        <v>6074</v>
      </c>
      <c r="D43" s="179" t="str">
        <f>IFERROR(VLOOKUP(D$27,BDPLACAS[#All],17,FALSE),"")</f>
        <v/>
      </c>
      <c r="E43" s="154"/>
      <c r="F43" s="1612" t="s">
        <v>173</v>
      </c>
      <c r="G43" s="1613" t="s">
        <v>206</v>
      </c>
      <c r="H43" s="166"/>
      <c r="I43" s="166"/>
    </row>
    <row r="44" spans="1:9" ht="28.5" customHeight="1" x14ac:dyDescent="0.3">
      <c r="A44" s="144"/>
      <c r="B44" s="154"/>
      <c r="C44" s="163" t="s">
        <v>6073</v>
      </c>
      <c r="D44" s="180" t="str">
        <f>IFERROR(VLOOKUP(D$27,BDPLACAS[#All],15,FALSE),"")</f>
        <v/>
      </c>
      <c r="E44" s="154"/>
      <c r="F44" s="1612" t="s">
        <v>172</v>
      </c>
      <c r="G44" s="1613" t="s">
        <v>206</v>
      </c>
      <c r="H44" s="166"/>
      <c r="I44" s="166"/>
    </row>
    <row r="45" spans="1:9" ht="28.5" customHeight="1" x14ac:dyDescent="0.3">
      <c r="A45" s="144"/>
      <c r="B45" s="154"/>
      <c r="C45" s="163"/>
      <c r="D45" s="180"/>
      <c r="E45" s="154"/>
      <c r="F45" s="1612" t="s">
        <v>4867</v>
      </c>
      <c r="G45" s="1613" t="s">
        <v>206</v>
      </c>
      <c r="H45" s="166"/>
      <c r="I45" s="166"/>
    </row>
    <row r="46" spans="1:9" ht="15" customHeight="1" thickBot="1" x14ac:dyDescent="0.3">
      <c r="A46" s="144"/>
      <c r="B46" s="154"/>
      <c r="D46" s="142"/>
      <c r="E46" s="154"/>
      <c r="F46" s="154"/>
      <c r="G46" s="154"/>
      <c r="H46" s="154"/>
      <c r="I46" s="154"/>
    </row>
    <row r="47" spans="1:9" ht="15" customHeight="1" x14ac:dyDescent="0.25">
      <c r="A47" s="144"/>
      <c r="B47" s="154"/>
      <c r="C47" s="167" t="s">
        <v>24</v>
      </c>
      <c r="D47" s="168"/>
      <c r="E47" s="154"/>
      <c r="F47" s="154"/>
      <c r="G47" s="154"/>
      <c r="H47" s="154"/>
      <c r="I47" s="154"/>
    </row>
    <row r="48" spans="1:9" ht="15" customHeight="1" x14ac:dyDescent="0.25">
      <c r="A48" s="144"/>
      <c r="B48" s="154"/>
      <c r="C48" s="169" t="s">
        <v>24</v>
      </c>
      <c r="D48" s="170"/>
      <c r="E48" s="154"/>
      <c r="F48" s="154"/>
      <c r="G48" s="154"/>
      <c r="H48" s="154"/>
      <c r="I48" s="154"/>
    </row>
    <row r="49" spans="1:34" ht="15" customHeight="1" thickBot="1" x14ac:dyDescent="0.3">
      <c r="A49" s="144"/>
      <c r="B49" s="154"/>
      <c r="C49" s="171" t="s">
        <v>24</v>
      </c>
      <c r="D49" s="172"/>
      <c r="E49" s="154"/>
      <c r="F49" s="154"/>
      <c r="G49" s="154"/>
      <c r="H49" s="154"/>
      <c r="I49" s="154"/>
    </row>
    <row r="50" spans="1:34" ht="15" customHeight="1" thickBot="1" x14ac:dyDescent="0.3">
      <c r="A50" s="144"/>
      <c r="B50" s="154"/>
      <c r="E50" s="154"/>
      <c r="F50" s="154"/>
      <c r="G50" s="154"/>
      <c r="H50" s="154"/>
      <c r="I50" s="154"/>
    </row>
    <row r="51" spans="1:34" ht="31.5" customHeight="1" thickBot="1" x14ac:dyDescent="0.3">
      <c r="A51" s="144"/>
      <c r="B51" s="154"/>
      <c r="C51" s="174" t="s">
        <v>187</v>
      </c>
      <c r="D51" s="175"/>
      <c r="E51" s="154"/>
      <c r="F51" s="154"/>
      <c r="G51" s="154"/>
      <c r="H51" s="154"/>
      <c r="I51" s="154"/>
    </row>
    <row r="52" spans="1:34" ht="15" customHeight="1" thickBot="1" x14ac:dyDescent="0.3">
      <c r="A52" s="144"/>
      <c r="B52" s="154"/>
      <c r="E52" s="154"/>
      <c r="F52" s="154"/>
      <c r="G52" s="154"/>
      <c r="H52" s="154"/>
      <c r="I52" s="154"/>
    </row>
    <row r="53" spans="1:34" ht="28.5" customHeight="1" thickBot="1" x14ac:dyDescent="0.3">
      <c r="A53" s="144"/>
      <c r="B53" s="154"/>
      <c r="C53" s="174" t="s">
        <v>353</v>
      </c>
      <c r="D53" s="608">
        <f ca="1">TODAY() - 1100</f>
        <v>45165</v>
      </c>
      <c r="E53" s="154"/>
      <c r="F53" s="154"/>
      <c r="G53" s="154"/>
      <c r="H53" s="154"/>
      <c r="I53" s="154"/>
    </row>
    <row r="54" spans="1:34" ht="15" customHeight="1" thickBot="1" x14ac:dyDescent="0.3">
      <c r="A54" s="144"/>
      <c r="B54" s="154"/>
      <c r="E54" s="154"/>
      <c r="F54" s="323"/>
      <c r="G54" s="154"/>
      <c r="H54" s="154"/>
      <c r="I54" s="154"/>
    </row>
    <row r="55" spans="1:34" ht="27" customHeight="1" thickBot="1" x14ac:dyDescent="0.3">
      <c r="A55" s="144"/>
      <c r="B55" s="154"/>
      <c r="C55" s="1066" t="s">
        <v>362</v>
      </c>
      <c r="D55" s="1067">
        <f ca="1">EDATE(TODAY(),-37)</f>
        <v>45138</v>
      </c>
      <c r="E55" s="154"/>
      <c r="F55" s="154"/>
      <c r="G55" s="154"/>
      <c r="H55" s="154"/>
      <c r="I55" s="154"/>
    </row>
    <row r="56" spans="1:34" ht="24" customHeight="1" x14ac:dyDescent="0.25">
      <c r="A56" s="154"/>
      <c r="B56" s="154"/>
      <c r="C56" s="154"/>
      <c r="D56" s="176"/>
      <c r="E56" s="154"/>
      <c r="F56" s="154"/>
      <c r="G56" s="154"/>
      <c r="H56" s="154"/>
      <c r="I56" s="154"/>
      <c r="V56" s="154"/>
      <c r="W56" s="154"/>
      <c r="X56" s="154"/>
      <c r="Y56" s="154"/>
      <c r="Z56" s="154"/>
      <c r="AA56" s="154"/>
      <c r="AB56" s="154"/>
      <c r="AC56" s="154"/>
      <c r="AD56" s="154"/>
      <c r="AE56" s="154"/>
      <c r="AF56" s="154"/>
      <c r="AG56" s="154"/>
      <c r="AH56" s="154"/>
    </row>
    <row r="57" spans="1:34" ht="24" customHeight="1" x14ac:dyDescent="0.25">
      <c r="A57" s="154"/>
      <c r="B57" s="154"/>
      <c r="C57" s="154"/>
      <c r="D57" s="176"/>
      <c r="E57" s="154"/>
      <c r="F57" s="154"/>
      <c r="G57" s="154"/>
      <c r="H57" s="154"/>
      <c r="I57" s="154"/>
      <c r="V57" s="154"/>
      <c r="W57" s="154"/>
      <c r="X57" s="154"/>
      <c r="Y57" s="154"/>
      <c r="Z57" s="154"/>
      <c r="AA57" s="154"/>
      <c r="AB57" s="154"/>
      <c r="AC57" s="154"/>
      <c r="AD57" s="154"/>
      <c r="AE57" s="154"/>
      <c r="AF57" s="154"/>
      <c r="AG57" s="154"/>
      <c r="AH57" s="154"/>
    </row>
    <row r="58" spans="1:34" ht="24" customHeight="1" x14ac:dyDescent="0.25">
      <c r="A58" s="154"/>
      <c r="B58" s="154"/>
      <c r="C58" s="154"/>
      <c r="D58" s="176"/>
      <c r="E58" s="154"/>
      <c r="F58" s="154"/>
      <c r="G58" s="154"/>
      <c r="H58" s="154"/>
      <c r="I58" s="154"/>
      <c r="V58" s="154"/>
      <c r="W58" s="154"/>
      <c r="X58" s="154"/>
      <c r="Y58" s="154"/>
      <c r="Z58" s="154"/>
      <c r="AA58" s="154"/>
      <c r="AB58" s="154"/>
      <c r="AC58" s="154"/>
      <c r="AD58" s="154"/>
      <c r="AE58" s="154"/>
      <c r="AF58" s="154"/>
      <c r="AG58" s="154"/>
      <c r="AH58" s="154"/>
    </row>
    <row r="59" spans="1:34" ht="24" customHeight="1" x14ac:dyDescent="0.25">
      <c r="A59" s="154"/>
      <c r="B59" s="154"/>
      <c r="C59" s="154"/>
      <c r="D59" s="176"/>
      <c r="E59" s="154"/>
      <c r="F59" s="154"/>
      <c r="G59" s="154"/>
      <c r="H59" s="154"/>
      <c r="I59" s="154"/>
      <c r="V59" s="154"/>
      <c r="W59" s="154"/>
      <c r="X59" s="154"/>
      <c r="Y59" s="154"/>
      <c r="Z59" s="154"/>
      <c r="AA59" s="154"/>
      <c r="AB59" s="154"/>
      <c r="AC59" s="154"/>
      <c r="AD59" s="154"/>
      <c r="AE59" s="154"/>
      <c r="AF59" s="154"/>
      <c r="AG59" s="154"/>
      <c r="AH59" s="154"/>
    </row>
    <row r="60" spans="1:34" ht="24" customHeight="1" x14ac:dyDescent="0.25">
      <c r="A60" s="154"/>
      <c r="B60" s="154"/>
      <c r="C60" s="154"/>
      <c r="D60" s="176"/>
      <c r="E60" s="154"/>
      <c r="F60" s="154"/>
      <c r="G60" s="154"/>
      <c r="H60" s="154"/>
      <c r="I60" s="154"/>
      <c r="V60" s="154"/>
      <c r="W60" s="154"/>
      <c r="X60" s="154"/>
      <c r="Y60" s="154"/>
      <c r="Z60" s="154"/>
      <c r="AA60" s="154"/>
      <c r="AB60" s="154"/>
      <c r="AC60" s="154"/>
      <c r="AD60" s="154"/>
      <c r="AE60" s="154"/>
      <c r="AF60" s="154"/>
      <c r="AG60" s="154"/>
      <c r="AH60" s="154"/>
    </row>
    <row r="61" spans="1:34" ht="24" customHeight="1" x14ac:dyDescent="0.25">
      <c r="A61" s="154"/>
      <c r="B61" s="154"/>
      <c r="C61" s="154"/>
      <c r="D61" s="176"/>
      <c r="E61" s="154"/>
      <c r="F61" s="154"/>
      <c r="G61" s="154"/>
      <c r="H61" s="154"/>
      <c r="I61" s="154"/>
      <c r="V61" s="154"/>
      <c r="W61" s="154"/>
      <c r="X61" s="154"/>
      <c r="Y61" s="154"/>
      <c r="Z61" s="154"/>
      <c r="AA61" s="154"/>
      <c r="AB61" s="154"/>
      <c r="AC61" s="154"/>
      <c r="AD61" s="154"/>
      <c r="AE61" s="154"/>
      <c r="AF61" s="154"/>
      <c r="AG61" s="154"/>
      <c r="AH61" s="154"/>
    </row>
    <row r="62" spans="1:34" ht="24" customHeight="1" x14ac:dyDescent="0.25">
      <c r="A62" s="154"/>
      <c r="B62" s="154"/>
      <c r="C62" s="154"/>
      <c r="D62" s="176"/>
      <c r="E62" s="154"/>
      <c r="F62" s="154"/>
      <c r="G62" s="154"/>
      <c r="H62" s="154"/>
      <c r="I62" s="154"/>
      <c r="V62" s="154"/>
      <c r="W62" s="154"/>
      <c r="X62" s="154"/>
      <c r="Y62" s="154"/>
      <c r="Z62" s="154"/>
      <c r="AA62" s="154"/>
      <c r="AB62" s="154"/>
      <c r="AC62" s="154"/>
      <c r="AD62" s="154"/>
      <c r="AE62" s="154"/>
      <c r="AF62" s="154"/>
      <c r="AG62" s="154"/>
      <c r="AH62" s="154"/>
    </row>
    <row r="63" spans="1:34" ht="24" customHeight="1" x14ac:dyDescent="0.25">
      <c r="A63" s="154"/>
      <c r="B63" s="154"/>
      <c r="C63" s="154"/>
      <c r="D63" s="176"/>
      <c r="E63" s="154"/>
      <c r="F63" s="154"/>
      <c r="G63" s="154"/>
      <c r="H63" s="154"/>
      <c r="I63" s="154"/>
      <c r="V63" s="154"/>
      <c r="W63" s="154"/>
      <c r="X63" s="154"/>
      <c r="Y63" s="154"/>
      <c r="Z63" s="154"/>
      <c r="AA63" s="154"/>
      <c r="AB63" s="154"/>
      <c r="AC63" s="154"/>
      <c r="AD63" s="154"/>
      <c r="AE63" s="154"/>
      <c r="AF63" s="154"/>
      <c r="AG63" s="154"/>
      <c r="AH63" s="154"/>
    </row>
    <row r="64" spans="1:34" ht="24" customHeight="1" x14ac:dyDescent="0.25">
      <c r="A64" s="154"/>
      <c r="B64" s="154"/>
      <c r="C64" s="154"/>
      <c r="D64" s="176"/>
      <c r="E64" s="154"/>
      <c r="F64" s="154"/>
      <c r="G64" s="154"/>
      <c r="H64" s="154"/>
      <c r="I64" s="154"/>
      <c r="V64" s="154"/>
      <c r="W64" s="154"/>
      <c r="X64" s="154"/>
      <c r="Y64" s="154"/>
      <c r="Z64" s="154"/>
      <c r="AA64" s="154"/>
      <c r="AB64" s="154"/>
      <c r="AC64" s="154"/>
      <c r="AD64" s="154"/>
      <c r="AE64" s="154"/>
      <c r="AF64" s="154"/>
      <c r="AG64" s="154"/>
      <c r="AH64" s="154"/>
    </row>
    <row r="65" spans="1:34" ht="24" customHeight="1" x14ac:dyDescent="0.25">
      <c r="A65" s="154"/>
      <c r="B65" s="154"/>
      <c r="C65" s="154"/>
      <c r="D65" s="176"/>
      <c r="E65" s="154"/>
      <c r="F65" s="154"/>
      <c r="G65" s="154"/>
      <c r="H65" s="154"/>
      <c r="I65" s="154"/>
      <c r="V65" s="154"/>
      <c r="W65" s="154"/>
      <c r="X65" s="154"/>
      <c r="Y65" s="154"/>
      <c r="Z65" s="154"/>
      <c r="AA65" s="154"/>
      <c r="AB65" s="154"/>
      <c r="AC65" s="154"/>
      <c r="AD65" s="154"/>
      <c r="AE65" s="154"/>
      <c r="AF65" s="154"/>
      <c r="AG65" s="154"/>
      <c r="AH65" s="154"/>
    </row>
    <row r="66" spans="1:34" ht="24" customHeight="1" x14ac:dyDescent="0.25">
      <c r="A66" s="154"/>
      <c r="B66" s="154"/>
      <c r="C66" s="154"/>
      <c r="D66" s="176"/>
      <c r="E66" s="154"/>
      <c r="F66" s="154"/>
      <c r="G66" s="154"/>
      <c r="H66" s="154"/>
      <c r="I66" s="154"/>
      <c r="V66" s="154"/>
      <c r="W66" s="154"/>
      <c r="X66" s="154"/>
      <c r="Y66" s="154"/>
      <c r="Z66" s="154"/>
      <c r="AA66" s="154"/>
      <c r="AB66" s="154"/>
      <c r="AC66" s="154"/>
      <c r="AD66" s="154"/>
      <c r="AE66" s="154"/>
      <c r="AF66" s="154"/>
      <c r="AG66" s="154"/>
      <c r="AH66" s="154"/>
    </row>
    <row r="67" spans="1:34" ht="15" customHeight="1" x14ac:dyDescent="0.25">
      <c r="A67" s="154"/>
      <c r="B67" s="154"/>
      <c r="C67" s="154"/>
      <c r="D67" s="176"/>
      <c r="E67" s="154"/>
      <c r="F67" s="154"/>
      <c r="G67" s="154"/>
      <c r="H67" s="154"/>
      <c r="I67" s="154"/>
      <c r="V67" s="154"/>
      <c r="W67" s="154"/>
      <c r="X67" s="154"/>
      <c r="Y67" s="154"/>
      <c r="Z67" s="154"/>
      <c r="AA67" s="154"/>
      <c r="AB67" s="154"/>
      <c r="AC67" s="154"/>
      <c r="AD67" s="154"/>
      <c r="AE67" s="154"/>
      <c r="AF67" s="154"/>
      <c r="AG67" s="154"/>
      <c r="AH67" s="154"/>
    </row>
    <row r="68" spans="1:34" ht="15" customHeight="1" x14ac:dyDescent="0.25">
      <c r="A68" s="154"/>
      <c r="B68" s="154"/>
      <c r="C68" s="154"/>
      <c r="D68" s="176"/>
      <c r="E68" s="154"/>
      <c r="F68" s="154"/>
      <c r="G68" s="154"/>
      <c r="H68" s="154"/>
      <c r="I68" s="154"/>
      <c r="V68" s="154"/>
      <c r="W68" s="154"/>
      <c r="X68" s="154"/>
      <c r="Y68" s="154"/>
      <c r="Z68" s="154"/>
      <c r="AA68" s="154"/>
      <c r="AB68" s="154"/>
      <c r="AC68" s="154"/>
      <c r="AD68" s="154"/>
      <c r="AE68" s="154"/>
      <c r="AF68" s="154"/>
      <c r="AG68" s="154"/>
      <c r="AH68" s="154"/>
    </row>
    <row r="69" spans="1:34" ht="15" customHeight="1" x14ac:dyDescent="0.25">
      <c r="A69" s="154"/>
      <c r="B69" s="154"/>
      <c r="C69" s="154"/>
      <c r="D69" s="176"/>
      <c r="E69" s="154"/>
      <c r="F69" s="154"/>
      <c r="G69" s="154"/>
      <c r="H69" s="154"/>
      <c r="I69" s="154"/>
      <c r="V69" s="154"/>
      <c r="W69" s="154"/>
      <c r="X69" s="154"/>
      <c r="Y69" s="154"/>
      <c r="Z69" s="154"/>
      <c r="AA69" s="154"/>
      <c r="AB69" s="154"/>
      <c r="AC69" s="154"/>
      <c r="AD69" s="154"/>
      <c r="AE69" s="154"/>
      <c r="AF69" s="154"/>
      <c r="AG69" s="154"/>
      <c r="AH69" s="154"/>
    </row>
    <row r="70" spans="1:34" ht="15" customHeight="1" x14ac:dyDescent="0.25">
      <c r="A70" s="154"/>
      <c r="B70" s="154"/>
      <c r="C70" s="154"/>
      <c r="D70" s="176"/>
      <c r="E70" s="154"/>
      <c r="F70" s="154"/>
      <c r="G70" s="154"/>
      <c r="H70" s="154"/>
      <c r="I70" s="154"/>
      <c r="V70" s="154"/>
      <c r="W70" s="154"/>
      <c r="X70" s="154"/>
      <c r="Y70" s="154"/>
      <c r="Z70" s="154"/>
      <c r="AA70" s="154"/>
      <c r="AB70" s="154"/>
      <c r="AC70" s="154"/>
      <c r="AD70" s="154"/>
      <c r="AE70" s="154"/>
      <c r="AF70" s="154"/>
      <c r="AG70" s="154"/>
      <c r="AH70" s="154"/>
    </row>
    <row r="71" spans="1:34" ht="15" customHeight="1" x14ac:dyDescent="0.25">
      <c r="A71" s="154"/>
      <c r="B71" s="154"/>
      <c r="C71" s="154"/>
      <c r="D71" s="176"/>
      <c r="E71" s="154"/>
      <c r="F71" s="154"/>
      <c r="G71" s="154"/>
      <c r="H71" s="154"/>
      <c r="I71" s="154"/>
      <c r="V71" s="154"/>
      <c r="W71" s="154"/>
      <c r="X71" s="154"/>
      <c r="Y71" s="154"/>
      <c r="Z71" s="154"/>
      <c r="AA71" s="154"/>
      <c r="AB71" s="154"/>
      <c r="AC71" s="154"/>
      <c r="AD71" s="154"/>
      <c r="AE71" s="154"/>
      <c r="AF71" s="154"/>
      <c r="AG71" s="154"/>
      <c r="AH71" s="154"/>
    </row>
    <row r="72" spans="1:34" ht="15" customHeight="1" x14ac:dyDescent="0.25">
      <c r="A72" s="154"/>
      <c r="B72" s="154"/>
      <c r="C72" s="154"/>
      <c r="D72" s="176"/>
      <c r="E72" s="154"/>
      <c r="F72" s="154"/>
      <c r="G72" s="154"/>
      <c r="H72" s="154"/>
      <c r="I72" s="154"/>
      <c r="V72" s="154"/>
      <c r="W72" s="154"/>
      <c r="X72" s="154"/>
      <c r="Y72" s="154"/>
      <c r="Z72" s="154"/>
      <c r="AA72" s="154"/>
      <c r="AB72" s="154"/>
      <c r="AC72" s="154"/>
      <c r="AD72" s="154"/>
      <c r="AE72" s="154"/>
      <c r="AF72" s="154"/>
      <c r="AG72" s="154"/>
      <c r="AH72" s="154"/>
    </row>
    <row r="73" spans="1:34" ht="15" customHeight="1" x14ac:dyDescent="0.25">
      <c r="A73" s="154"/>
      <c r="B73" s="154"/>
      <c r="C73" s="154"/>
      <c r="D73" s="176"/>
      <c r="E73" s="154"/>
      <c r="F73" s="154"/>
      <c r="G73" s="154"/>
      <c r="H73" s="154"/>
      <c r="I73" s="154"/>
      <c r="V73" s="154"/>
      <c r="W73" s="154"/>
      <c r="X73" s="154"/>
      <c r="Y73" s="154"/>
      <c r="Z73" s="154"/>
      <c r="AA73" s="154"/>
      <c r="AB73" s="154"/>
      <c r="AC73" s="154"/>
      <c r="AD73" s="154"/>
      <c r="AE73" s="154"/>
      <c r="AF73" s="154"/>
      <c r="AG73" s="154"/>
      <c r="AH73" s="154"/>
    </row>
    <row r="74" spans="1:34" ht="15" customHeight="1" x14ac:dyDescent="0.25">
      <c r="A74" s="154"/>
      <c r="B74" s="154"/>
      <c r="C74" s="154"/>
      <c r="D74" s="176"/>
      <c r="E74" s="154"/>
      <c r="F74" s="154"/>
      <c r="G74" s="154"/>
      <c r="H74" s="154"/>
      <c r="I74" s="154"/>
      <c r="V74" s="154"/>
      <c r="W74" s="154"/>
      <c r="X74" s="154"/>
      <c r="Y74" s="154"/>
      <c r="Z74" s="154"/>
      <c r="AA74" s="154"/>
      <c r="AB74" s="154"/>
      <c r="AC74" s="154"/>
      <c r="AD74" s="154"/>
      <c r="AE74" s="154"/>
      <c r="AF74" s="154"/>
      <c r="AG74" s="154"/>
      <c r="AH74" s="154"/>
    </row>
    <row r="75" spans="1:34" ht="15" customHeight="1" x14ac:dyDescent="0.25">
      <c r="A75" s="154"/>
      <c r="B75" s="154"/>
      <c r="C75" s="154"/>
      <c r="D75" s="176"/>
      <c r="E75" s="154"/>
      <c r="F75" s="154"/>
      <c r="G75" s="154"/>
      <c r="H75" s="154"/>
      <c r="I75" s="154"/>
      <c r="V75" s="154"/>
      <c r="W75" s="154"/>
      <c r="X75" s="154"/>
      <c r="Y75" s="154"/>
      <c r="Z75" s="154"/>
      <c r="AA75" s="154"/>
      <c r="AB75" s="154"/>
      <c r="AC75" s="154"/>
      <c r="AD75" s="154"/>
      <c r="AE75" s="154"/>
      <c r="AF75" s="154"/>
      <c r="AG75" s="154"/>
      <c r="AH75" s="154"/>
    </row>
    <row r="76" spans="1:34" ht="15" customHeight="1" x14ac:dyDescent="0.25">
      <c r="A76" s="154"/>
      <c r="B76" s="154"/>
      <c r="C76" s="154"/>
      <c r="D76" s="176"/>
      <c r="E76" s="154"/>
      <c r="F76" s="154"/>
      <c r="G76" s="154"/>
      <c r="H76" s="154"/>
      <c r="I76" s="154"/>
      <c r="V76" s="154"/>
      <c r="W76" s="154"/>
      <c r="X76" s="154"/>
      <c r="Y76" s="154"/>
      <c r="Z76" s="154"/>
      <c r="AA76" s="154"/>
      <c r="AB76" s="154"/>
      <c r="AC76" s="154"/>
      <c r="AD76" s="154"/>
      <c r="AE76" s="154"/>
      <c r="AF76" s="154"/>
      <c r="AG76" s="154"/>
      <c r="AH76" s="154"/>
    </row>
    <row r="77" spans="1:34" ht="15" customHeight="1" x14ac:dyDescent="0.25">
      <c r="A77" s="154"/>
      <c r="B77" s="154"/>
      <c r="C77" s="154"/>
      <c r="D77" s="176"/>
      <c r="E77" s="154"/>
      <c r="F77" s="154"/>
      <c r="G77" s="154"/>
      <c r="H77" s="154"/>
      <c r="I77" s="154"/>
      <c r="V77" s="154"/>
      <c r="W77" s="154"/>
      <c r="X77" s="154"/>
      <c r="Y77" s="154"/>
      <c r="Z77" s="154"/>
      <c r="AA77" s="154"/>
      <c r="AB77" s="154"/>
      <c r="AC77" s="154"/>
      <c r="AD77" s="154"/>
      <c r="AE77" s="154"/>
      <c r="AF77" s="154"/>
      <c r="AG77" s="154"/>
      <c r="AH77" s="154"/>
    </row>
    <row r="78" spans="1:34" ht="15" customHeight="1" x14ac:dyDescent="0.25">
      <c r="A78" s="154"/>
      <c r="B78" s="154"/>
      <c r="C78" s="154"/>
      <c r="D78" s="176"/>
      <c r="E78" s="154"/>
      <c r="F78" s="154"/>
      <c r="G78" s="154"/>
      <c r="H78" s="154"/>
      <c r="I78" s="154"/>
      <c r="V78" s="154"/>
      <c r="W78" s="154"/>
      <c r="X78" s="154"/>
      <c r="Y78" s="154"/>
      <c r="Z78" s="154"/>
      <c r="AA78" s="154"/>
      <c r="AB78" s="154"/>
      <c r="AC78" s="154"/>
      <c r="AD78" s="154"/>
      <c r="AE78" s="154"/>
      <c r="AF78" s="154"/>
      <c r="AG78" s="154"/>
      <c r="AH78" s="154"/>
    </row>
    <row r="79" spans="1:34" ht="15" customHeight="1" x14ac:dyDescent="0.25">
      <c r="A79" s="154"/>
      <c r="B79" s="154"/>
      <c r="C79" s="154"/>
      <c r="D79" s="176"/>
      <c r="E79" s="154"/>
      <c r="F79" s="154"/>
      <c r="G79" s="154"/>
      <c r="H79" s="154"/>
      <c r="I79" s="154"/>
      <c r="V79" s="154"/>
      <c r="W79" s="154"/>
      <c r="X79" s="154"/>
      <c r="Y79" s="154"/>
      <c r="Z79" s="154"/>
      <c r="AA79" s="154"/>
      <c r="AB79" s="154"/>
      <c r="AC79" s="154"/>
      <c r="AD79" s="154"/>
      <c r="AE79" s="154"/>
      <c r="AF79" s="154"/>
      <c r="AG79" s="154"/>
      <c r="AH79" s="154"/>
    </row>
    <row r="80" spans="1:34" ht="15" customHeight="1" x14ac:dyDescent="0.25">
      <c r="A80" s="154"/>
      <c r="B80" s="154"/>
      <c r="C80" s="154"/>
      <c r="D80" s="176"/>
      <c r="E80" s="154"/>
      <c r="F80" s="154"/>
      <c r="G80" s="154"/>
      <c r="H80" s="154"/>
      <c r="I80" s="154"/>
      <c r="V80" s="154"/>
      <c r="W80" s="154"/>
      <c r="X80" s="154"/>
      <c r="Y80" s="154"/>
      <c r="Z80" s="154"/>
      <c r="AA80" s="154"/>
      <c r="AB80" s="154"/>
      <c r="AC80" s="154"/>
      <c r="AD80" s="154"/>
      <c r="AE80" s="154"/>
      <c r="AF80" s="154"/>
      <c r="AG80" s="154"/>
      <c r="AH80" s="154"/>
    </row>
    <row r="81" spans="1:34" ht="15" customHeight="1" x14ac:dyDescent="0.25">
      <c r="A81" s="154"/>
      <c r="B81" s="154"/>
      <c r="C81" s="154"/>
      <c r="D81" s="176"/>
      <c r="E81" s="154"/>
      <c r="F81" s="154"/>
      <c r="G81" s="154"/>
      <c r="H81" s="154"/>
      <c r="I81" s="154"/>
      <c r="V81" s="154"/>
      <c r="W81" s="154"/>
      <c r="X81" s="154"/>
      <c r="Y81" s="154"/>
      <c r="Z81" s="154"/>
      <c r="AA81" s="154"/>
      <c r="AB81" s="154"/>
      <c r="AC81" s="154"/>
      <c r="AD81" s="154"/>
      <c r="AE81" s="154"/>
      <c r="AF81" s="154"/>
      <c r="AG81" s="154"/>
      <c r="AH81" s="154"/>
    </row>
    <row r="82" spans="1:34" ht="15" customHeight="1" x14ac:dyDescent="0.25">
      <c r="A82" s="154"/>
      <c r="B82" s="154"/>
      <c r="C82" s="154"/>
      <c r="D82" s="176"/>
      <c r="E82" s="154"/>
      <c r="F82" s="154"/>
      <c r="G82" s="154"/>
      <c r="H82" s="154"/>
      <c r="I82" s="154"/>
      <c r="V82" s="154"/>
      <c r="W82" s="154"/>
      <c r="X82" s="154"/>
      <c r="Y82" s="154"/>
      <c r="Z82" s="154"/>
      <c r="AA82" s="154"/>
      <c r="AB82" s="154"/>
      <c r="AC82" s="154"/>
      <c r="AD82" s="154"/>
      <c r="AE82" s="154"/>
      <c r="AF82" s="154"/>
      <c r="AG82" s="154"/>
      <c r="AH82" s="154"/>
    </row>
    <row r="83" spans="1:34" ht="15" customHeight="1" x14ac:dyDescent="0.25">
      <c r="A83" s="154"/>
      <c r="B83" s="154"/>
      <c r="C83" s="154"/>
      <c r="D83" s="176"/>
      <c r="E83" s="154"/>
      <c r="F83" s="154"/>
      <c r="G83" s="154"/>
      <c r="H83" s="154"/>
      <c r="I83" s="154"/>
      <c r="V83" s="154"/>
      <c r="W83" s="154"/>
      <c r="X83" s="154"/>
      <c r="Y83" s="154"/>
      <c r="Z83" s="154"/>
      <c r="AA83" s="154"/>
      <c r="AB83" s="154"/>
      <c r="AC83" s="154"/>
      <c r="AD83" s="154"/>
      <c r="AE83" s="154"/>
      <c r="AF83" s="154"/>
      <c r="AG83" s="154"/>
      <c r="AH83" s="154"/>
    </row>
    <row r="84" spans="1:34" ht="15" customHeight="1" x14ac:dyDescent="0.25">
      <c r="A84" s="154"/>
      <c r="B84" s="154"/>
      <c r="C84" s="154"/>
      <c r="D84" s="176"/>
      <c r="E84" s="154"/>
      <c r="F84" s="154"/>
      <c r="G84" s="154"/>
      <c r="H84" s="154"/>
      <c r="I84" s="154"/>
      <c r="V84" s="154"/>
      <c r="W84" s="154"/>
      <c r="X84" s="154"/>
      <c r="Y84" s="154"/>
      <c r="Z84" s="154"/>
      <c r="AA84" s="154"/>
      <c r="AB84" s="154"/>
      <c r="AC84" s="154"/>
      <c r="AD84" s="154"/>
      <c r="AE84" s="154"/>
      <c r="AF84" s="154"/>
      <c r="AG84" s="154"/>
      <c r="AH84" s="154"/>
    </row>
    <row r="85" spans="1:34" ht="15" customHeight="1" x14ac:dyDescent="0.25">
      <c r="A85" s="154"/>
      <c r="B85" s="154"/>
      <c r="C85" s="154"/>
      <c r="D85" s="176"/>
      <c r="E85" s="154"/>
      <c r="F85" s="154"/>
      <c r="G85" s="154"/>
      <c r="H85" s="154"/>
      <c r="I85" s="154"/>
      <c r="V85" s="154"/>
      <c r="W85" s="154"/>
      <c r="X85" s="154"/>
      <c r="Y85" s="154"/>
      <c r="Z85" s="154"/>
      <c r="AA85" s="154"/>
      <c r="AB85" s="154"/>
      <c r="AC85" s="154"/>
      <c r="AD85" s="154"/>
      <c r="AE85" s="154"/>
      <c r="AF85" s="154"/>
      <c r="AG85" s="154"/>
      <c r="AH85" s="154"/>
    </row>
    <row r="86" spans="1:34" ht="15" customHeight="1" x14ac:dyDescent="0.25">
      <c r="A86" s="154"/>
      <c r="B86" s="154"/>
      <c r="C86" s="154"/>
      <c r="D86" s="176"/>
      <c r="E86" s="154"/>
      <c r="F86" s="154"/>
      <c r="G86" s="154"/>
      <c r="H86" s="154"/>
      <c r="I86" s="154"/>
      <c r="V86" s="154"/>
      <c r="W86" s="154"/>
      <c r="X86" s="154"/>
      <c r="Y86" s="154"/>
      <c r="Z86" s="154"/>
      <c r="AA86" s="154"/>
      <c r="AB86" s="154"/>
      <c r="AC86" s="154"/>
      <c r="AD86" s="154"/>
      <c r="AE86" s="154"/>
      <c r="AF86" s="154"/>
      <c r="AG86" s="154"/>
      <c r="AH86" s="154"/>
    </row>
    <row r="87" spans="1:34" ht="15" customHeight="1" x14ac:dyDescent="0.25">
      <c r="A87" s="154"/>
      <c r="B87" s="154"/>
      <c r="C87" s="154"/>
      <c r="D87" s="176"/>
      <c r="E87" s="154"/>
      <c r="F87" s="154"/>
      <c r="G87" s="154"/>
      <c r="H87" s="154"/>
      <c r="I87" s="154"/>
      <c r="V87" s="154"/>
      <c r="W87" s="154"/>
      <c r="X87" s="154"/>
      <c r="Y87" s="154"/>
      <c r="Z87" s="154"/>
      <c r="AA87" s="154"/>
      <c r="AB87" s="154"/>
      <c r="AC87" s="154"/>
      <c r="AD87" s="154"/>
      <c r="AE87" s="154"/>
      <c r="AF87" s="154"/>
      <c r="AG87" s="154"/>
      <c r="AH87" s="154"/>
    </row>
    <row r="88" spans="1:34" ht="15" customHeight="1" x14ac:dyDescent="0.25">
      <c r="A88" s="154"/>
      <c r="B88" s="154"/>
      <c r="C88" s="154"/>
      <c r="D88" s="176"/>
      <c r="E88" s="154"/>
      <c r="F88" s="154"/>
      <c r="G88" s="154"/>
      <c r="H88" s="154"/>
      <c r="I88" s="154"/>
      <c r="V88" s="154"/>
      <c r="W88" s="154"/>
      <c r="X88" s="154"/>
      <c r="Y88" s="154"/>
      <c r="Z88" s="154"/>
      <c r="AA88" s="154"/>
      <c r="AB88" s="154"/>
      <c r="AC88" s="154"/>
      <c r="AD88" s="154"/>
      <c r="AE88" s="154"/>
      <c r="AF88" s="154"/>
      <c r="AG88" s="154"/>
      <c r="AH88" s="154"/>
    </row>
    <row r="89" spans="1:34" ht="15" customHeight="1" x14ac:dyDescent="0.25">
      <c r="A89" s="154"/>
      <c r="B89" s="154"/>
      <c r="C89" s="154"/>
      <c r="D89" s="176"/>
      <c r="E89" s="154"/>
      <c r="F89" s="154"/>
      <c r="G89" s="154"/>
      <c r="H89" s="154"/>
      <c r="I89" s="154"/>
      <c r="V89" s="154"/>
      <c r="W89" s="154"/>
      <c r="X89" s="154"/>
      <c r="Y89" s="154"/>
      <c r="Z89" s="154"/>
      <c r="AA89" s="154"/>
      <c r="AB89" s="154"/>
      <c r="AC89" s="154"/>
      <c r="AD89" s="154"/>
      <c r="AE89" s="154"/>
      <c r="AF89" s="154"/>
      <c r="AG89" s="154"/>
      <c r="AH89" s="154"/>
    </row>
    <row r="90" spans="1:34" ht="15" customHeight="1" x14ac:dyDescent="0.25">
      <c r="A90" s="154"/>
      <c r="B90" s="154"/>
      <c r="C90" s="154"/>
      <c r="D90" s="176"/>
      <c r="E90" s="154"/>
      <c r="F90" s="154"/>
      <c r="G90" s="154"/>
      <c r="H90" s="154"/>
      <c r="I90" s="154"/>
      <c r="V90" s="154"/>
      <c r="W90" s="154"/>
      <c r="X90" s="154"/>
      <c r="Y90" s="154"/>
      <c r="Z90" s="154"/>
      <c r="AA90" s="154"/>
      <c r="AB90" s="154"/>
      <c r="AC90" s="154"/>
      <c r="AD90" s="154"/>
      <c r="AE90" s="154"/>
      <c r="AF90" s="154"/>
      <c r="AG90" s="154"/>
      <c r="AH90" s="154"/>
    </row>
    <row r="91" spans="1:34" ht="15" customHeight="1" x14ac:dyDescent="0.25">
      <c r="A91" s="154"/>
      <c r="B91" s="154"/>
      <c r="C91" s="154"/>
      <c r="D91" s="176"/>
      <c r="E91" s="154"/>
      <c r="F91" s="154"/>
      <c r="G91" s="154"/>
      <c r="H91" s="154"/>
      <c r="I91" s="154"/>
      <c r="V91" s="154"/>
      <c r="W91" s="154"/>
      <c r="X91" s="154"/>
      <c r="Y91" s="154"/>
      <c r="Z91" s="154"/>
      <c r="AA91" s="154"/>
      <c r="AB91" s="154"/>
      <c r="AC91" s="154"/>
      <c r="AD91" s="154"/>
      <c r="AE91" s="154"/>
      <c r="AF91" s="154"/>
      <c r="AG91" s="154"/>
      <c r="AH91" s="154"/>
    </row>
    <row r="92" spans="1:34" ht="15" customHeight="1" x14ac:dyDescent="0.25">
      <c r="A92" s="154"/>
      <c r="B92" s="154"/>
      <c r="C92" s="154"/>
      <c r="D92" s="176"/>
      <c r="E92" s="154"/>
      <c r="F92" s="154"/>
      <c r="G92" s="154"/>
      <c r="H92" s="154"/>
      <c r="I92" s="154"/>
      <c r="V92" s="154"/>
      <c r="W92" s="154"/>
      <c r="X92" s="154"/>
      <c r="Y92" s="154"/>
      <c r="Z92" s="154"/>
      <c r="AA92" s="154"/>
      <c r="AB92" s="154"/>
      <c r="AC92" s="154"/>
      <c r="AD92" s="154"/>
      <c r="AE92" s="154"/>
      <c r="AF92" s="154"/>
      <c r="AG92" s="154"/>
      <c r="AH92" s="154"/>
    </row>
    <row r="93" spans="1:34" ht="15" customHeight="1" x14ac:dyDescent="0.25">
      <c r="A93" s="154"/>
      <c r="B93" s="154"/>
      <c r="C93" s="154"/>
      <c r="D93" s="176"/>
      <c r="E93" s="154"/>
      <c r="F93" s="154"/>
      <c r="G93" s="154"/>
      <c r="H93" s="154"/>
      <c r="I93" s="154"/>
      <c r="V93" s="154"/>
      <c r="W93" s="154"/>
      <c r="X93" s="154"/>
      <c r="Y93" s="154"/>
      <c r="Z93" s="154"/>
      <c r="AA93" s="154"/>
      <c r="AB93" s="154"/>
      <c r="AC93" s="154"/>
      <c r="AD93" s="154"/>
      <c r="AE93" s="154"/>
      <c r="AF93" s="154"/>
      <c r="AG93" s="154"/>
      <c r="AH93" s="154"/>
    </row>
    <row r="94" spans="1:34" ht="15" customHeight="1" x14ac:dyDescent="0.25">
      <c r="A94" s="154"/>
      <c r="B94" s="154"/>
      <c r="C94" s="154"/>
      <c r="D94" s="176"/>
      <c r="E94" s="154"/>
      <c r="F94" s="154"/>
      <c r="G94" s="154"/>
      <c r="H94" s="154"/>
      <c r="I94" s="154"/>
      <c r="V94" s="154"/>
      <c r="W94" s="154"/>
      <c r="X94" s="154"/>
      <c r="Y94" s="154"/>
      <c r="Z94" s="154"/>
      <c r="AA94" s="154"/>
      <c r="AB94" s="154"/>
      <c r="AC94" s="154"/>
      <c r="AD94" s="154"/>
      <c r="AE94" s="154"/>
      <c r="AF94" s="154"/>
      <c r="AG94" s="154"/>
      <c r="AH94" s="154"/>
    </row>
    <row r="95" spans="1:34" ht="15" customHeight="1" x14ac:dyDescent="0.25">
      <c r="A95" s="154"/>
      <c r="B95" s="154"/>
      <c r="C95" s="154"/>
      <c r="D95" s="176"/>
      <c r="E95" s="154"/>
      <c r="F95" s="154"/>
      <c r="G95" s="154"/>
      <c r="H95" s="154"/>
      <c r="I95" s="154"/>
      <c r="V95" s="154"/>
      <c r="W95" s="154"/>
      <c r="X95" s="154"/>
      <c r="Y95" s="154"/>
      <c r="Z95" s="154"/>
      <c r="AA95" s="154"/>
      <c r="AB95" s="154"/>
      <c r="AC95" s="154"/>
      <c r="AD95" s="154"/>
      <c r="AE95" s="154"/>
      <c r="AF95" s="154"/>
      <c r="AG95" s="154"/>
      <c r="AH95" s="154"/>
    </row>
    <row r="96" spans="1:34" ht="15" customHeight="1" x14ac:dyDescent="0.25">
      <c r="A96" s="154"/>
      <c r="B96" s="154"/>
      <c r="C96" s="154"/>
      <c r="D96" s="176"/>
      <c r="E96" s="154"/>
      <c r="F96" s="154"/>
      <c r="G96" s="154"/>
      <c r="H96" s="154"/>
      <c r="I96" s="154"/>
      <c r="V96" s="154"/>
      <c r="W96" s="154"/>
      <c r="X96" s="154"/>
      <c r="Y96" s="154"/>
      <c r="Z96" s="154"/>
      <c r="AA96" s="154"/>
      <c r="AB96" s="154"/>
      <c r="AC96" s="154"/>
      <c r="AD96" s="154"/>
      <c r="AE96" s="154"/>
      <c r="AF96" s="154"/>
      <c r="AG96" s="154"/>
      <c r="AH96" s="154"/>
    </row>
    <row r="97" spans="1:34" ht="15" customHeight="1" x14ac:dyDescent="0.25">
      <c r="A97" s="154"/>
      <c r="B97" s="154"/>
      <c r="C97" s="154"/>
      <c r="D97" s="176"/>
      <c r="E97" s="154"/>
      <c r="F97" s="154"/>
      <c r="G97" s="154"/>
      <c r="H97" s="154"/>
      <c r="I97" s="154"/>
      <c r="V97" s="154"/>
      <c r="W97" s="154"/>
      <c r="X97" s="154"/>
      <c r="Y97" s="154"/>
      <c r="Z97" s="154"/>
      <c r="AA97" s="154"/>
      <c r="AB97" s="154"/>
      <c r="AC97" s="154"/>
      <c r="AD97" s="154"/>
      <c r="AE97" s="154"/>
      <c r="AF97" s="154"/>
      <c r="AG97" s="154"/>
      <c r="AH97" s="154"/>
    </row>
    <row r="98" spans="1:34" ht="15" customHeight="1" x14ac:dyDescent="0.25">
      <c r="A98" s="154"/>
      <c r="B98" s="154"/>
      <c r="C98" s="154"/>
      <c r="D98" s="176"/>
      <c r="E98" s="154"/>
      <c r="F98" s="154"/>
      <c r="G98" s="154"/>
      <c r="H98" s="154"/>
      <c r="I98" s="154"/>
      <c r="V98" s="154"/>
      <c r="W98" s="154"/>
      <c r="X98" s="154"/>
      <c r="Y98" s="154"/>
      <c r="Z98" s="154"/>
      <c r="AA98" s="154"/>
      <c r="AB98" s="154"/>
      <c r="AC98" s="154"/>
      <c r="AD98" s="154"/>
      <c r="AE98" s="154"/>
      <c r="AF98" s="154"/>
      <c r="AG98" s="154"/>
      <c r="AH98" s="154"/>
    </row>
    <row r="99" spans="1:34" ht="15" customHeight="1" x14ac:dyDescent="0.25">
      <c r="A99" s="154"/>
      <c r="B99" s="154"/>
      <c r="C99" s="154"/>
      <c r="D99" s="176"/>
      <c r="E99" s="154"/>
      <c r="F99" s="154"/>
      <c r="G99" s="154"/>
      <c r="H99" s="154"/>
      <c r="I99" s="154"/>
      <c r="V99" s="154"/>
      <c r="W99" s="154"/>
      <c r="X99" s="154"/>
      <c r="Y99" s="154"/>
      <c r="Z99" s="154"/>
      <c r="AA99" s="154"/>
      <c r="AB99" s="154"/>
      <c r="AC99" s="154"/>
      <c r="AD99" s="154"/>
      <c r="AE99" s="154"/>
      <c r="AF99" s="154"/>
      <c r="AG99" s="154"/>
      <c r="AH99" s="154"/>
    </row>
    <row r="100" spans="1:34" ht="15" customHeight="1" x14ac:dyDescent="0.25">
      <c r="A100" s="154"/>
      <c r="B100" s="154"/>
      <c r="C100" s="154"/>
      <c r="D100" s="176"/>
      <c r="E100" s="154"/>
      <c r="F100" s="154"/>
      <c r="G100" s="154"/>
      <c r="H100" s="154"/>
      <c r="I100" s="154"/>
      <c r="V100" s="154"/>
      <c r="W100" s="154"/>
      <c r="X100" s="154"/>
      <c r="Y100" s="154"/>
      <c r="Z100" s="154"/>
      <c r="AA100" s="154"/>
      <c r="AB100" s="154"/>
      <c r="AC100" s="154"/>
      <c r="AD100" s="154"/>
      <c r="AE100" s="154"/>
      <c r="AF100" s="154"/>
      <c r="AG100" s="154"/>
      <c r="AH100" s="154"/>
    </row>
    <row r="101" spans="1:34" ht="15" customHeight="1" x14ac:dyDescent="0.25">
      <c r="A101" s="154"/>
      <c r="B101" s="154"/>
      <c r="C101" s="154"/>
      <c r="D101" s="176"/>
      <c r="E101" s="154"/>
      <c r="F101" s="154"/>
      <c r="G101" s="154"/>
      <c r="H101" s="154"/>
      <c r="I101" s="154"/>
      <c r="V101" s="154"/>
      <c r="W101" s="154"/>
      <c r="X101" s="154"/>
      <c r="Y101" s="154"/>
      <c r="Z101" s="154"/>
      <c r="AA101" s="154"/>
      <c r="AB101" s="154"/>
      <c r="AC101" s="154"/>
      <c r="AD101" s="154"/>
      <c r="AE101" s="154"/>
      <c r="AF101" s="154"/>
      <c r="AG101" s="154"/>
      <c r="AH101" s="154"/>
    </row>
    <row r="102" spans="1:34" ht="15" customHeight="1" x14ac:dyDescent="0.25">
      <c r="A102" s="154"/>
      <c r="B102" s="154"/>
      <c r="C102" s="154"/>
      <c r="D102" s="176"/>
      <c r="E102" s="154"/>
      <c r="F102" s="154"/>
      <c r="G102" s="154"/>
      <c r="H102" s="154"/>
      <c r="I102" s="154"/>
      <c r="V102" s="154"/>
      <c r="W102" s="154"/>
      <c r="X102" s="154"/>
      <c r="Y102" s="154"/>
      <c r="Z102" s="154"/>
      <c r="AA102" s="154"/>
      <c r="AB102" s="154"/>
      <c r="AC102" s="154"/>
      <c r="AD102" s="154"/>
      <c r="AE102" s="154"/>
      <c r="AF102" s="154"/>
      <c r="AG102" s="154"/>
      <c r="AH102" s="154"/>
    </row>
    <row r="103" spans="1:34" ht="15" customHeight="1" x14ac:dyDescent="0.25">
      <c r="A103" s="154"/>
      <c r="B103" s="154"/>
      <c r="C103" s="154"/>
      <c r="D103" s="176"/>
      <c r="E103" s="154"/>
      <c r="F103" s="154"/>
      <c r="G103" s="154"/>
      <c r="H103" s="154"/>
      <c r="I103" s="154"/>
      <c r="V103" s="154"/>
      <c r="W103" s="154"/>
      <c r="X103" s="154"/>
      <c r="Y103" s="154"/>
      <c r="Z103" s="154"/>
      <c r="AA103" s="154"/>
      <c r="AB103" s="154"/>
      <c r="AC103" s="154"/>
      <c r="AD103" s="154"/>
      <c r="AE103" s="154"/>
      <c r="AF103" s="154"/>
      <c r="AG103" s="154"/>
      <c r="AH103" s="154"/>
    </row>
    <row r="104" spans="1:34" ht="15" customHeight="1" x14ac:dyDescent="0.25">
      <c r="A104" s="154"/>
      <c r="B104" s="154"/>
      <c r="C104" s="154"/>
      <c r="D104" s="176"/>
      <c r="E104" s="154"/>
      <c r="F104" s="154"/>
      <c r="G104" s="154"/>
      <c r="H104" s="154"/>
      <c r="I104" s="154"/>
      <c r="V104" s="154"/>
      <c r="W104" s="154"/>
      <c r="X104" s="154"/>
      <c r="Y104" s="154"/>
      <c r="Z104" s="154"/>
      <c r="AA104" s="154"/>
      <c r="AB104" s="154"/>
      <c r="AC104" s="154"/>
      <c r="AD104" s="154"/>
      <c r="AE104" s="154"/>
      <c r="AF104" s="154"/>
      <c r="AG104" s="154"/>
      <c r="AH104" s="154"/>
    </row>
    <row r="105" spans="1:34" ht="15" customHeight="1" x14ac:dyDescent="0.25">
      <c r="A105" s="154"/>
      <c r="B105" s="154"/>
      <c r="C105" s="154"/>
      <c r="D105" s="176"/>
      <c r="E105" s="154"/>
      <c r="F105" s="154"/>
      <c r="G105" s="154"/>
      <c r="H105" s="154"/>
      <c r="I105" s="154"/>
      <c r="V105" s="154"/>
      <c r="W105" s="154"/>
      <c r="X105" s="154"/>
      <c r="Y105" s="154"/>
      <c r="Z105" s="154"/>
      <c r="AA105" s="154"/>
      <c r="AB105" s="154"/>
      <c r="AC105" s="154"/>
      <c r="AD105" s="154"/>
      <c r="AE105" s="154"/>
      <c r="AF105" s="154"/>
      <c r="AG105" s="154"/>
      <c r="AH105" s="154"/>
    </row>
    <row r="106" spans="1:34" ht="15" customHeight="1" x14ac:dyDescent="0.25">
      <c r="A106" s="154"/>
      <c r="B106" s="154"/>
      <c r="C106" s="154"/>
      <c r="D106" s="176"/>
      <c r="E106" s="154"/>
      <c r="F106" s="154"/>
      <c r="G106" s="154"/>
      <c r="H106" s="154"/>
      <c r="I106" s="154"/>
      <c r="V106" s="154"/>
      <c r="W106" s="154"/>
      <c r="X106" s="154"/>
      <c r="Y106" s="154"/>
      <c r="Z106" s="154"/>
      <c r="AA106" s="154"/>
      <c r="AB106" s="154"/>
      <c r="AC106" s="154"/>
      <c r="AD106" s="154"/>
      <c r="AE106" s="154"/>
      <c r="AF106" s="154"/>
      <c r="AG106" s="154"/>
      <c r="AH106" s="154"/>
    </row>
    <row r="107" spans="1:34" ht="15" customHeight="1" x14ac:dyDescent="0.25">
      <c r="A107" s="154"/>
      <c r="B107" s="154"/>
      <c r="C107" s="154"/>
      <c r="D107" s="176"/>
      <c r="E107" s="154"/>
      <c r="F107" s="154"/>
      <c r="G107" s="154"/>
      <c r="H107" s="154"/>
      <c r="I107" s="154"/>
      <c r="V107" s="154"/>
      <c r="W107" s="154"/>
      <c r="X107" s="154"/>
      <c r="Y107" s="154"/>
      <c r="Z107" s="154"/>
      <c r="AA107" s="154"/>
      <c r="AB107" s="154"/>
      <c r="AC107" s="154"/>
      <c r="AD107" s="154"/>
      <c r="AE107" s="154"/>
      <c r="AF107" s="154"/>
      <c r="AG107" s="154"/>
      <c r="AH107" s="154"/>
    </row>
    <row r="108" spans="1:34" ht="15" customHeight="1" x14ac:dyDescent="0.25">
      <c r="A108" s="154"/>
      <c r="B108" s="154"/>
      <c r="C108" s="154"/>
      <c r="D108" s="176"/>
      <c r="E108" s="154"/>
      <c r="F108" s="154"/>
      <c r="G108" s="154"/>
      <c r="H108" s="154"/>
      <c r="I108" s="154"/>
      <c r="V108" s="154"/>
      <c r="W108" s="154"/>
      <c r="X108" s="154"/>
      <c r="Y108" s="154"/>
      <c r="Z108" s="154"/>
      <c r="AA108" s="154"/>
      <c r="AB108" s="154"/>
      <c r="AC108" s="154"/>
      <c r="AD108" s="154"/>
      <c r="AE108" s="154"/>
      <c r="AF108" s="154"/>
      <c r="AG108" s="154"/>
      <c r="AH108" s="154"/>
    </row>
    <row r="109" spans="1:34" ht="15" customHeight="1" x14ac:dyDescent="0.25">
      <c r="A109" s="154"/>
      <c r="B109" s="154"/>
      <c r="C109" s="154"/>
      <c r="D109" s="176"/>
      <c r="E109" s="154"/>
      <c r="F109" s="154"/>
      <c r="G109" s="154"/>
      <c r="H109" s="154"/>
      <c r="I109" s="154"/>
      <c r="V109" s="154"/>
      <c r="W109" s="154"/>
      <c r="X109" s="154"/>
      <c r="Y109" s="154"/>
      <c r="Z109" s="154"/>
      <c r="AA109" s="154"/>
      <c r="AB109" s="154"/>
      <c r="AC109" s="154"/>
      <c r="AD109" s="154"/>
      <c r="AE109" s="154"/>
      <c r="AF109" s="154"/>
      <c r="AG109" s="154"/>
      <c r="AH109" s="154"/>
    </row>
    <row r="110" spans="1:34" ht="15" customHeight="1" x14ac:dyDescent="0.25">
      <c r="A110" s="154"/>
      <c r="B110" s="154"/>
      <c r="C110" s="154"/>
      <c r="D110" s="176"/>
      <c r="E110" s="154"/>
      <c r="F110" s="154"/>
      <c r="G110" s="154"/>
      <c r="H110" s="154"/>
      <c r="I110" s="154"/>
      <c r="V110" s="154"/>
      <c r="W110" s="154"/>
      <c r="X110" s="154"/>
      <c r="Y110" s="154"/>
      <c r="Z110" s="154"/>
      <c r="AA110" s="154"/>
      <c r="AB110" s="154"/>
      <c r="AC110" s="154"/>
      <c r="AD110" s="154"/>
      <c r="AE110" s="154"/>
      <c r="AF110" s="154"/>
      <c r="AG110" s="154"/>
      <c r="AH110" s="154"/>
    </row>
    <row r="111" spans="1:34" ht="15" customHeight="1" x14ac:dyDescent="0.25">
      <c r="A111" s="154"/>
      <c r="B111" s="154"/>
      <c r="C111" s="154"/>
      <c r="D111" s="176"/>
      <c r="E111" s="154"/>
      <c r="F111" s="154"/>
      <c r="G111" s="154"/>
      <c r="H111" s="154"/>
      <c r="I111" s="154"/>
      <c r="V111" s="154"/>
      <c r="W111" s="154"/>
      <c r="X111" s="154"/>
      <c r="Y111" s="154"/>
      <c r="Z111" s="154"/>
      <c r="AA111" s="154"/>
      <c r="AB111" s="154"/>
      <c r="AC111" s="154"/>
      <c r="AD111" s="154"/>
      <c r="AE111" s="154"/>
      <c r="AF111" s="154"/>
      <c r="AG111" s="154"/>
      <c r="AH111" s="154"/>
    </row>
    <row r="112" spans="1:34" ht="15" customHeight="1" x14ac:dyDescent="0.25">
      <c r="A112" s="154"/>
      <c r="B112" s="154"/>
      <c r="C112" s="154"/>
      <c r="D112" s="176"/>
      <c r="E112" s="154"/>
      <c r="F112" s="154"/>
      <c r="G112" s="154"/>
      <c r="H112" s="154"/>
      <c r="I112" s="154"/>
      <c r="V112" s="154"/>
      <c r="W112" s="154"/>
      <c r="X112" s="154"/>
      <c r="Y112" s="154"/>
      <c r="Z112" s="154"/>
      <c r="AA112" s="154"/>
      <c r="AB112" s="154"/>
      <c r="AC112" s="154"/>
      <c r="AD112" s="154"/>
      <c r="AE112" s="154"/>
      <c r="AF112" s="154"/>
      <c r="AG112" s="154"/>
      <c r="AH112" s="154"/>
    </row>
    <row r="113" spans="1:34" ht="15" customHeight="1" x14ac:dyDescent="0.25">
      <c r="A113" s="154"/>
      <c r="B113" s="154"/>
      <c r="C113" s="154"/>
      <c r="D113" s="176"/>
      <c r="E113" s="154"/>
      <c r="F113" s="154"/>
      <c r="G113" s="154"/>
      <c r="H113" s="154"/>
      <c r="I113" s="154"/>
      <c r="V113" s="154"/>
      <c r="W113" s="154"/>
      <c r="X113" s="154"/>
      <c r="Y113" s="154"/>
      <c r="Z113" s="154"/>
      <c r="AA113" s="154"/>
      <c r="AB113" s="154"/>
      <c r="AC113" s="154"/>
      <c r="AD113" s="154"/>
      <c r="AE113" s="154"/>
      <c r="AF113" s="154"/>
      <c r="AG113" s="154"/>
      <c r="AH113" s="154"/>
    </row>
    <row r="114" spans="1:34" ht="15" customHeight="1" x14ac:dyDescent="0.25">
      <c r="A114" s="154"/>
      <c r="B114" s="154"/>
      <c r="C114" s="154"/>
      <c r="D114" s="176"/>
      <c r="E114" s="154"/>
      <c r="F114" s="154"/>
      <c r="G114" s="154"/>
      <c r="H114" s="154"/>
      <c r="I114" s="154"/>
      <c r="V114" s="154"/>
      <c r="W114" s="154"/>
      <c r="X114" s="154"/>
      <c r="Y114" s="154"/>
      <c r="Z114" s="154"/>
      <c r="AA114" s="154"/>
      <c r="AB114" s="154"/>
      <c r="AC114" s="154"/>
      <c r="AD114" s="154"/>
      <c r="AE114" s="154"/>
      <c r="AF114" s="154"/>
      <c r="AG114" s="154"/>
      <c r="AH114" s="154"/>
    </row>
    <row r="115" spans="1:34" ht="15" customHeight="1" x14ac:dyDescent="0.25">
      <c r="A115" s="154"/>
      <c r="B115" s="154"/>
      <c r="C115" s="154"/>
      <c r="D115" s="176"/>
      <c r="E115" s="154"/>
      <c r="F115" s="154"/>
      <c r="G115" s="154"/>
      <c r="H115" s="154"/>
      <c r="I115" s="154"/>
      <c r="V115" s="154"/>
      <c r="W115" s="154"/>
      <c r="X115" s="154"/>
      <c r="Y115" s="154"/>
      <c r="Z115" s="154"/>
      <c r="AA115" s="154"/>
      <c r="AB115" s="154"/>
      <c r="AC115" s="154"/>
      <c r="AD115" s="154"/>
      <c r="AE115" s="154"/>
      <c r="AF115" s="154"/>
      <c r="AG115" s="154"/>
      <c r="AH115" s="154"/>
    </row>
    <row r="116" spans="1:34" ht="15" customHeight="1" x14ac:dyDescent="0.25">
      <c r="A116" s="154"/>
      <c r="B116" s="154"/>
      <c r="C116" s="154"/>
      <c r="D116" s="176"/>
      <c r="E116" s="154"/>
      <c r="F116" s="154"/>
      <c r="G116" s="154"/>
      <c r="H116" s="154"/>
      <c r="I116" s="154"/>
      <c r="V116" s="154"/>
      <c r="W116" s="154"/>
      <c r="X116" s="154"/>
      <c r="Y116" s="154"/>
      <c r="Z116" s="154"/>
      <c r="AA116" s="154"/>
      <c r="AB116" s="154"/>
      <c r="AC116" s="154"/>
      <c r="AD116" s="154"/>
      <c r="AE116" s="154"/>
      <c r="AF116" s="154"/>
      <c r="AG116" s="154"/>
      <c r="AH116" s="154"/>
    </row>
    <row r="117" spans="1:34" ht="15" customHeight="1" x14ac:dyDescent="0.25">
      <c r="A117" s="154"/>
      <c r="B117" s="154"/>
      <c r="C117" s="154"/>
      <c r="D117" s="176"/>
      <c r="E117" s="154"/>
      <c r="F117" s="154"/>
      <c r="G117" s="154"/>
      <c r="H117" s="154"/>
      <c r="I117" s="154"/>
      <c r="V117" s="154"/>
      <c r="W117" s="154"/>
      <c r="X117" s="154"/>
      <c r="Y117" s="154"/>
      <c r="Z117" s="154"/>
      <c r="AA117" s="154"/>
      <c r="AB117" s="154"/>
      <c r="AC117" s="154"/>
      <c r="AD117" s="154"/>
      <c r="AE117" s="154"/>
      <c r="AF117" s="154"/>
      <c r="AG117" s="154"/>
      <c r="AH117" s="154"/>
    </row>
    <row r="118" spans="1:34" ht="15" customHeight="1" x14ac:dyDescent="0.25">
      <c r="A118" s="154"/>
      <c r="B118" s="154"/>
      <c r="C118" s="154"/>
      <c r="D118" s="176"/>
      <c r="E118" s="154"/>
      <c r="F118" s="154"/>
      <c r="G118" s="154"/>
      <c r="H118" s="154"/>
      <c r="I118" s="154"/>
      <c r="V118" s="154"/>
      <c r="W118" s="154"/>
      <c r="X118" s="154"/>
      <c r="Y118" s="154"/>
      <c r="Z118" s="154"/>
      <c r="AA118" s="154"/>
      <c r="AB118" s="154"/>
      <c r="AC118" s="154"/>
      <c r="AD118" s="154"/>
      <c r="AE118" s="154"/>
      <c r="AF118" s="154"/>
      <c r="AG118" s="154"/>
      <c r="AH118" s="154"/>
    </row>
    <row r="119" spans="1:34" ht="15" customHeight="1" x14ac:dyDescent="0.25">
      <c r="A119" s="154"/>
      <c r="B119" s="154"/>
      <c r="C119" s="154"/>
      <c r="D119" s="176"/>
      <c r="E119" s="154"/>
      <c r="F119" s="154"/>
      <c r="G119" s="154"/>
      <c r="H119" s="154"/>
      <c r="I119" s="154"/>
      <c r="V119" s="154"/>
      <c r="W119" s="154"/>
      <c r="X119" s="154"/>
      <c r="Y119" s="154"/>
      <c r="Z119" s="154"/>
      <c r="AA119" s="154"/>
      <c r="AB119" s="154"/>
      <c r="AC119" s="154"/>
      <c r="AD119" s="154"/>
      <c r="AE119" s="154"/>
      <c r="AF119" s="154"/>
      <c r="AG119" s="154"/>
      <c r="AH119" s="154"/>
    </row>
    <row r="120" spans="1:34" ht="15" customHeight="1" x14ac:dyDescent="0.25">
      <c r="A120" s="154"/>
      <c r="B120" s="154"/>
      <c r="C120" s="154"/>
      <c r="D120" s="176"/>
      <c r="E120" s="154"/>
      <c r="F120" s="154"/>
      <c r="G120" s="154"/>
      <c r="H120" s="154"/>
      <c r="I120" s="154"/>
      <c r="V120" s="154"/>
      <c r="W120" s="154"/>
      <c r="X120" s="154"/>
      <c r="Y120" s="154"/>
      <c r="Z120" s="154"/>
      <c r="AA120" s="154"/>
      <c r="AB120" s="154"/>
      <c r="AC120" s="154"/>
      <c r="AD120" s="154"/>
      <c r="AE120" s="154"/>
      <c r="AF120" s="154"/>
      <c r="AG120" s="154"/>
      <c r="AH120" s="154"/>
    </row>
    <row r="121" spans="1:34" ht="15" customHeight="1" x14ac:dyDescent="0.25">
      <c r="A121" s="154"/>
      <c r="B121" s="154"/>
      <c r="C121" s="154"/>
      <c r="D121" s="176"/>
      <c r="E121" s="154"/>
      <c r="F121" s="154"/>
      <c r="G121" s="154"/>
      <c r="H121" s="154"/>
      <c r="I121" s="154"/>
      <c r="V121" s="154"/>
      <c r="W121" s="154"/>
      <c r="X121" s="154"/>
      <c r="Y121" s="154"/>
      <c r="Z121" s="154"/>
      <c r="AA121" s="154"/>
      <c r="AB121" s="154"/>
      <c r="AC121" s="154"/>
      <c r="AD121" s="154"/>
      <c r="AE121" s="154"/>
      <c r="AF121" s="154"/>
      <c r="AG121" s="154"/>
      <c r="AH121" s="154"/>
    </row>
    <row r="122" spans="1:34" ht="15" customHeight="1" x14ac:dyDescent="0.25">
      <c r="A122" s="154"/>
      <c r="B122" s="154"/>
      <c r="C122" s="154"/>
      <c r="D122" s="176"/>
      <c r="E122" s="154"/>
      <c r="F122" s="154"/>
      <c r="G122" s="154"/>
      <c r="H122" s="154"/>
      <c r="I122" s="154"/>
      <c r="V122" s="154"/>
      <c r="W122" s="154"/>
      <c r="X122" s="154"/>
      <c r="Y122" s="154"/>
      <c r="Z122" s="154"/>
      <c r="AA122" s="154"/>
      <c r="AB122" s="154"/>
      <c r="AC122" s="154"/>
      <c r="AD122" s="154"/>
      <c r="AE122" s="154"/>
      <c r="AF122" s="154"/>
      <c r="AG122" s="154"/>
      <c r="AH122" s="154"/>
    </row>
    <row r="123" spans="1:34" ht="15" customHeight="1" x14ac:dyDescent="0.25">
      <c r="A123" s="154"/>
      <c r="B123" s="154"/>
      <c r="C123" s="154"/>
      <c r="D123" s="176"/>
      <c r="E123" s="154"/>
      <c r="F123" s="154"/>
      <c r="G123" s="154"/>
      <c r="H123" s="154"/>
      <c r="I123" s="154"/>
      <c r="V123" s="154"/>
      <c r="W123" s="154"/>
      <c r="X123" s="154"/>
      <c r="Y123" s="154"/>
      <c r="Z123" s="154"/>
      <c r="AA123" s="154"/>
      <c r="AB123" s="154"/>
      <c r="AC123" s="154"/>
      <c r="AD123" s="154"/>
      <c r="AE123" s="154"/>
      <c r="AF123" s="154"/>
      <c r="AG123" s="154"/>
      <c r="AH123" s="154"/>
    </row>
    <row r="124" spans="1:34" ht="15" customHeight="1" x14ac:dyDescent="0.25">
      <c r="A124" s="154"/>
      <c r="B124" s="154"/>
      <c r="C124" s="154"/>
      <c r="D124" s="176"/>
      <c r="E124" s="154"/>
      <c r="F124" s="154"/>
      <c r="G124" s="154"/>
      <c r="H124" s="154"/>
      <c r="I124" s="154"/>
      <c r="V124" s="154"/>
      <c r="W124" s="154"/>
      <c r="X124" s="154"/>
      <c r="Y124" s="154"/>
      <c r="Z124" s="154"/>
      <c r="AA124" s="154"/>
      <c r="AB124" s="154"/>
      <c r="AC124" s="154"/>
      <c r="AD124" s="154"/>
      <c r="AE124" s="154"/>
      <c r="AF124" s="154"/>
      <c r="AG124" s="154"/>
      <c r="AH124" s="154"/>
    </row>
    <row r="125" spans="1:34" ht="15" customHeight="1" x14ac:dyDescent="0.25">
      <c r="A125" s="154"/>
      <c r="B125" s="154"/>
      <c r="C125" s="154"/>
      <c r="D125" s="176"/>
      <c r="E125" s="154"/>
      <c r="F125" s="154"/>
      <c r="G125" s="154"/>
      <c r="H125" s="154"/>
      <c r="I125" s="154"/>
      <c r="V125" s="154"/>
      <c r="W125" s="154"/>
      <c r="X125" s="154"/>
      <c r="Y125" s="154"/>
      <c r="Z125" s="154"/>
      <c r="AA125" s="154"/>
      <c r="AB125" s="154"/>
      <c r="AC125" s="154"/>
      <c r="AD125" s="154"/>
      <c r="AE125" s="154"/>
      <c r="AF125" s="154"/>
      <c r="AG125" s="154"/>
      <c r="AH125" s="154"/>
    </row>
    <row r="126" spans="1:34" ht="15" customHeight="1" x14ac:dyDescent="0.25">
      <c r="A126" s="154"/>
      <c r="B126" s="154"/>
      <c r="C126" s="154"/>
      <c r="D126" s="176"/>
      <c r="E126" s="154"/>
      <c r="F126" s="154"/>
      <c r="G126" s="154"/>
      <c r="H126" s="154"/>
      <c r="I126" s="154"/>
      <c r="V126" s="154"/>
      <c r="W126" s="154"/>
      <c r="X126" s="154"/>
      <c r="Y126" s="154"/>
      <c r="Z126" s="154"/>
      <c r="AA126" s="154"/>
      <c r="AB126" s="154"/>
      <c r="AC126" s="154"/>
      <c r="AD126" s="154"/>
      <c r="AE126" s="154"/>
      <c r="AF126" s="154"/>
      <c r="AG126" s="154"/>
      <c r="AH126" s="154"/>
    </row>
    <row r="127" spans="1:34" ht="15" customHeight="1" x14ac:dyDescent="0.25">
      <c r="A127" s="154"/>
      <c r="B127" s="154"/>
      <c r="C127" s="154"/>
      <c r="D127" s="176"/>
      <c r="E127" s="154"/>
      <c r="F127" s="154"/>
      <c r="G127" s="154"/>
      <c r="H127" s="154"/>
      <c r="I127" s="154"/>
      <c r="V127" s="154"/>
      <c r="W127" s="154"/>
      <c r="X127" s="154"/>
      <c r="Y127" s="154"/>
      <c r="Z127" s="154"/>
      <c r="AA127" s="154"/>
      <c r="AB127" s="154"/>
      <c r="AC127" s="154"/>
      <c r="AD127" s="154"/>
      <c r="AE127" s="154"/>
      <c r="AF127" s="154"/>
      <c r="AG127" s="154"/>
      <c r="AH127" s="154"/>
    </row>
    <row r="128" spans="1:34" ht="15" customHeight="1" x14ac:dyDescent="0.25">
      <c r="A128" s="154"/>
      <c r="B128" s="154"/>
      <c r="C128" s="154"/>
      <c r="D128" s="176"/>
      <c r="E128" s="154"/>
      <c r="F128" s="154"/>
      <c r="G128" s="154"/>
      <c r="H128" s="154"/>
      <c r="I128" s="154"/>
      <c r="V128" s="154"/>
      <c r="W128" s="154"/>
      <c r="X128" s="154"/>
      <c r="Y128" s="154"/>
      <c r="Z128" s="154"/>
      <c r="AA128" s="154"/>
      <c r="AB128" s="154"/>
      <c r="AC128" s="154"/>
      <c r="AD128" s="154"/>
      <c r="AE128" s="154"/>
      <c r="AF128" s="154"/>
      <c r="AG128" s="154"/>
      <c r="AH128" s="154"/>
    </row>
    <row r="129" spans="1:34" ht="15" customHeight="1" x14ac:dyDescent="0.25">
      <c r="A129" s="154"/>
      <c r="B129" s="154"/>
      <c r="C129" s="154"/>
      <c r="D129" s="176"/>
      <c r="E129" s="154"/>
      <c r="F129" s="154"/>
      <c r="G129" s="154"/>
      <c r="H129" s="154"/>
      <c r="I129" s="154"/>
      <c r="V129" s="154"/>
      <c r="W129" s="154"/>
      <c r="X129" s="154"/>
      <c r="Y129" s="154"/>
      <c r="Z129" s="154"/>
      <c r="AA129" s="154"/>
      <c r="AB129" s="154"/>
      <c r="AC129" s="154"/>
      <c r="AD129" s="154"/>
      <c r="AE129" s="154"/>
      <c r="AF129" s="154"/>
      <c r="AG129" s="154"/>
      <c r="AH129" s="154"/>
    </row>
    <row r="130" spans="1:34" ht="15" customHeight="1" x14ac:dyDescent="0.25">
      <c r="A130" s="154"/>
      <c r="B130" s="154"/>
      <c r="C130" s="154"/>
      <c r="D130" s="176"/>
      <c r="E130" s="154"/>
      <c r="F130" s="154"/>
      <c r="G130" s="154"/>
      <c r="H130" s="154"/>
      <c r="I130" s="154"/>
      <c r="V130" s="154"/>
      <c r="W130" s="154"/>
      <c r="X130" s="154"/>
      <c r="Y130" s="154"/>
      <c r="Z130" s="154"/>
      <c r="AA130" s="154"/>
      <c r="AB130" s="154"/>
      <c r="AC130" s="154"/>
      <c r="AD130" s="154"/>
      <c r="AE130" s="154"/>
      <c r="AF130" s="154"/>
      <c r="AG130" s="154"/>
      <c r="AH130" s="154"/>
    </row>
    <row r="131" spans="1:34" ht="15" customHeight="1" x14ac:dyDescent="0.25">
      <c r="A131" s="154"/>
      <c r="B131" s="154"/>
      <c r="C131" s="154"/>
      <c r="D131" s="176"/>
      <c r="E131" s="154"/>
      <c r="F131" s="154"/>
      <c r="G131" s="154"/>
      <c r="H131" s="154"/>
      <c r="I131" s="154"/>
      <c r="V131" s="154"/>
      <c r="W131" s="154"/>
      <c r="X131" s="154"/>
      <c r="Y131" s="154"/>
      <c r="Z131" s="154"/>
      <c r="AA131" s="154"/>
      <c r="AB131" s="154"/>
      <c r="AC131" s="154"/>
      <c r="AD131" s="154"/>
      <c r="AE131" s="154"/>
      <c r="AF131" s="154"/>
      <c r="AG131" s="154"/>
      <c r="AH131" s="154"/>
    </row>
    <row r="132" spans="1:34" ht="15" customHeight="1" x14ac:dyDescent="0.25">
      <c r="A132" s="154"/>
      <c r="B132" s="154"/>
      <c r="C132" s="154"/>
      <c r="D132" s="176"/>
      <c r="E132" s="154"/>
      <c r="F132" s="154"/>
      <c r="G132" s="154"/>
      <c r="H132" s="154"/>
      <c r="I132" s="154"/>
      <c r="V132" s="154"/>
      <c r="W132" s="154"/>
      <c r="X132" s="154"/>
      <c r="Y132" s="154"/>
      <c r="Z132" s="154"/>
      <c r="AA132" s="154"/>
      <c r="AB132" s="154"/>
      <c r="AC132" s="154"/>
      <c r="AD132" s="154"/>
      <c r="AE132" s="154"/>
      <c r="AF132" s="154"/>
      <c r="AG132" s="154"/>
      <c r="AH132" s="154"/>
    </row>
    <row r="133" spans="1:34" ht="15" customHeight="1" x14ac:dyDescent="0.25">
      <c r="A133" s="154"/>
      <c r="B133" s="154"/>
      <c r="C133" s="154"/>
      <c r="D133" s="176"/>
      <c r="E133" s="154"/>
      <c r="F133" s="154"/>
      <c r="G133" s="154"/>
      <c r="H133" s="154"/>
      <c r="I133" s="154"/>
      <c r="V133" s="154"/>
      <c r="W133" s="154"/>
      <c r="X133" s="154"/>
      <c r="Y133" s="154"/>
      <c r="Z133" s="154"/>
      <c r="AA133" s="154"/>
      <c r="AB133" s="154"/>
      <c r="AC133" s="154"/>
      <c r="AD133" s="154"/>
      <c r="AE133" s="154"/>
      <c r="AF133" s="154"/>
      <c r="AG133" s="154"/>
      <c r="AH133" s="154"/>
    </row>
    <row r="134" spans="1:34" ht="15" customHeight="1" x14ac:dyDescent="0.25">
      <c r="A134" s="154"/>
      <c r="B134" s="154"/>
      <c r="C134" s="154"/>
      <c r="D134" s="176"/>
      <c r="E134" s="154"/>
      <c r="F134" s="154"/>
      <c r="G134" s="154"/>
      <c r="H134" s="154"/>
      <c r="I134" s="154"/>
      <c r="V134" s="154"/>
      <c r="W134" s="154"/>
      <c r="X134" s="154"/>
      <c r="Y134" s="154"/>
      <c r="Z134" s="154"/>
      <c r="AA134" s="154"/>
      <c r="AB134" s="154"/>
      <c r="AC134" s="154"/>
      <c r="AD134" s="154"/>
      <c r="AE134" s="154"/>
      <c r="AF134" s="154"/>
      <c r="AG134" s="154"/>
      <c r="AH134" s="154"/>
    </row>
    <row r="135" spans="1:34" ht="15" customHeight="1" x14ac:dyDescent="0.25">
      <c r="A135" s="154"/>
      <c r="B135" s="154"/>
      <c r="C135" s="154"/>
      <c r="D135" s="176"/>
      <c r="E135" s="154"/>
      <c r="F135" s="154"/>
      <c r="G135" s="154"/>
      <c r="H135" s="154"/>
      <c r="I135" s="154"/>
      <c r="V135" s="154"/>
      <c r="W135" s="154"/>
      <c r="X135" s="154"/>
      <c r="Y135" s="154"/>
      <c r="Z135" s="154"/>
      <c r="AA135" s="154"/>
      <c r="AB135" s="154"/>
      <c r="AC135" s="154"/>
      <c r="AD135" s="154"/>
      <c r="AE135" s="154"/>
      <c r="AF135" s="154"/>
      <c r="AG135" s="154"/>
      <c r="AH135" s="154"/>
    </row>
    <row r="136" spans="1:34" ht="15" customHeight="1" x14ac:dyDescent="0.25">
      <c r="A136" s="154"/>
      <c r="B136" s="154"/>
      <c r="C136" s="154"/>
      <c r="D136" s="176"/>
      <c r="E136" s="154"/>
      <c r="F136" s="154"/>
      <c r="G136" s="154"/>
      <c r="H136" s="154"/>
      <c r="I136" s="154"/>
      <c r="V136" s="154"/>
      <c r="W136" s="154"/>
      <c r="X136" s="154"/>
      <c r="Y136" s="154"/>
      <c r="Z136" s="154"/>
      <c r="AA136" s="154"/>
      <c r="AB136" s="154"/>
      <c r="AC136" s="154"/>
      <c r="AD136" s="154"/>
      <c r="AE136" s="154"/>
      <c r="AF136" s="154"/>
      <c r="AG136" s="154"/>
      <c r="AH136" s="154"/>
    </row>
    <row r="137" spans="1:34" ht="15" customHeight="1" x14ac:dyDescent="0.25">
      <c r="A137" s="154"/>
      <c r="B137" s="154"/>
      <c r="C137" s="154"/>
      <c r="D137" s="176"/>
      <c r="E137" s="154"/>
      <c r="F137" s="154"/>
      <c r="G137" s="154"/>
      <c r="H137" s="154"/>
      <c r="I137" s="154"/>
      <c r="V137" s="154"/>
      <c r="W137" s="154"/>
      <c r="X137" s="154"/>
      <c r="Y137" s="154"/>
      <c r="Z137" s="154"/>
      <c r="AA137" s="154"/>
      <c r="AB137" s="154"/>
      <c r="AC137" s="154"/>
      <c r="AD137" s="154"/>
      <c r="AE137" s="154"/>
      <c r="AF137" s="154"/>
      <c r="AG137" s="154"/>
      <c r="AH137" s="154"/>
    </row>
    <row r="138" spans="1:34" ht="15" customHeight="1" x14ac:dyDescent="0.25">
      <c r="A138" s="154"/>
      <c r="B138" s="154"/>
      <c r="C138" s="154"/>
      <c r="D138" s="176"/>
      <c r="E138" s="154"/>
      <c r="F138" s="154"/>
      <c r="G138" s="154"/>
      <c r="H138" s="154"/>
      <c r="I138" s="154"/>
      <c r="V138" s="154"/>
      <c r="W138" s="154"/>
      <c r="X138" s="154"/>
      <c r="Y138" s="154"/>
      <c r="Z138" s="154"/>
      <c r="AA138" s="154"/>
      <c r="AB138" s="154"/>
      <c r="AC138" s="154"/>
      <c r="AD138" s="154"/>
      <c r="AE138" s="154"/>
      <c r="AF138" s="154"/>
      <c r="AG138" s="154"/>
      <c r="AH138" s="154"/>
    </row>
    <row r="139" spans="1:34" ht="15" customHeight="1" x14ac:dyDescent="0.25">
      <c r="A139" s="154"/>
      <c r="B139" s="154"/>
      <c r="C139" s="154"/>
      <c r="D139" s="176"/>
      <c r="E139" s="154"/>
      <c r="F139" s="154"/>
      <c r="G139" s="154"/>
      <c r="H139" s="154"/>
      <c r="I139" s="154"/>
      <c r="V139" s="154"/>
      <c r="W139" s="154"/>
      <c r="X139" s="154"/>
      <c r="Y139" s="154"/>
      <c r="Z139" s="154"/>
      <c r="AA139" s="154"/>
      <c r="AB139" s="154"/>
      <c r="AC139" s="154"/>
      <c r="AD139" s="154"/>
      <c r="AE139" s="154"/>
      <c r="AF139" s="154"/>
      <c r="AG139" s="154"/>
      <c r="AH139" s="154"/>
    </row>
    <row r="140" spans="1:34" ht="15" customHeight="1" x14ac:dyDescent="0.25">
      <c r="A140" s="154"/>
      <c r="B140" s="154"/>
      <c r="C140" s="154"/>
      <c r="D140" s="176"/>
      <c r="E140" s="154"/>
      <c r="F140" s="154"/>
      <c r="G140" s="154"/>
      <c r="H140" s="154"/>
      <c r="I140" s="154"/>
      <c r="V140" s="154"/>
      <c r="W140" s="154"/>
      <c r="X140" s="154"/>
      <c r="Y140" s="154"/>
      <c r="Z140" s="154"/>
      <c r="AA140" s="154"/>
      <c r="AB140" s="154"/>
      <c r="AC140" s="154"/>
      <c r="AD140" s="154"/>
      <c r="AE140" s="154"/>
      <c r="AF140" s="154"/>
      <c r="AG140" s="154"/>
      <c r="AH140" s="154"/>
    </row>
    <row r="141" spans="1:34" ht="15" customHeight="1" x14ac:dyDescent="0.25">
      <c r="A141" s="154"/>
      <c r="B141" s="154"/>
      <c r="C141" s="154"/>
      <c r="D141" s="176"/>
      <c r="E141" s="154"/>
      <c r="F141" s="154"/>
      <c r="G141" s="154"/>
      <c r="H141" s="154"/>
      <c r="I141" s="154"/>
      <c r="V141" s="154"/>
      <c r="W141" s="154"/>
      <c r="X141" s="154"/>
      <c r="Y141" s="154"/>
      <c r="Z141" s="154"/>
      <c r="AA141" s="154"/>
      <c r="AB141" s="154"/>
      <c r="AC141" s="154"/>
      <c r="AD141" s="154"/>
      <c r="AE141" s="154"/>
      <c r="AF141" s="154"/>
      <c r="AG141" s="154"/>
      <c r="AH141" s="154"/>
    </row>
    <row r="142" spans="1:34" ht="15" customHeight="1" x14ac:dyDescent="0.25">
      <c r="A142" s="154"/>
      <c r="B142" s="154"/>
      <c r="C142" s="154"/>
      <c r="D142" s="176"/>
      <c r="E142" s="154"/>
      <c r="F142" s="154"/>
      <c r="G142" s="154"/>
      <c r="H142" s="154"/>
      <c r="I142" s="154"/>
      <c r="V142" s="154"/>
      <c r="W142" s="154"/>
      <c r="X142" s="154"/>
      <c r="Y142" s="154"/>
      <c r="Z142" s="154"/>
      <c r="AA142" s="154"/>
      <c r="AB142" s="154"/>
      <c r="AC142" s="154"/>
      <c r="AD142" s="154"/>
      <c r="AE142" s="154"/>
      <c r="AF142" s="154"/>
      <c r="AG142" s="154"/>
      <c r="AH142" s="154"/>
    </row>
    <row r="143" spans="1:34" ht="15" customHeight="1" x14ac:dyDescent="0.25">
      <c r="A143" s="154"/>
      <c r="B143" s="154"/>
      <c r="C143" s="154"/>
      <c r="D143" s="176"/>
      <c r="E143" s="154"/>
      <c r="F143" s="154"/>
      <c r="G143" s="154"/>
      <c r="H143" s="154"/>
      <c r="I143" s="154"/>
      <c r="V143" s="154"/>
      <c r="W143" s="154"/>
      <c r="X143" s="154"/>
      <c r="Y143" s="154"/>
      <c r="Z143" s="154"/>
      <c r="AA143" s="154"/>
      <c r="AB143" s="154"/>
      <c r="AC143" s="154"/>
      <c r="AD143" s="154"/>
      <c r="AE143" s="154"/>
      <c r="AF143" s="154"/>
      <c r="AG143" s="154"/>
      <c r="AH143" s="154"/>
    </row>
    <row r="144" spans="1:34" ht="15" customHeight="1" x14ac:dyDescent="0.25">
      <c r="A144" s="154"/>
      <c r="B144" s="154"/>
      <c r="C144" s="154"/>
      <c r="D144" s="176"/>
      <c r="E144" s="154"/>
      <c r="F144" s="154"/>
      <c r="G144" s="154"/>
      <c r="H144" s="154"/>
      <c r="I144" s="154"/>
      <c r="V144" s="154"/>
      <c r="W144" s="154"/>
      <c r="X144" s="154"/>
      <c r="Y144" s="154"/>
      <c r="Z144" s="154"/>
      <c r="AA144" s="154"/>
      <c r="AB144" s="154"/>
      <c r="AC144" s="154"/>
      <c r="AD144" s="154"/>
      <c r="AE144" s="154"/>
      <c r="AF144" s="154"/>
      <c r="AG144" s="154"/>
      <c r="AH144" s="154"/>
    </row>
    <row r="145" spans="1:34" ht="15" customHeight="1" x14ac:dyDescent="0.25">
      <c r="A145" s="154"/>
      <c r="B145" s="154"/>
      <c r="C145" s="154"/>
      <c r="D145" s="176"/>
      <c r="E145" s="154"/>
      <c r="F145" s="154"/>
      <c r="G145" s="154"/>
      <c r="H145" s="154"/>
      <c r="I145" s="154"/>
      <c r="V145" s="154"/>
      <c r="W145" s="154"/>
      <c r="X145" s="154"/>
      <c r="Y145" s="154"/>
      <c r="Z145" s="154"/>
      <c r="AA145" s="154"/>
      <c r="AB145" s="154"/>
      <c r="AC145" s="154"/>
      <c r="AD145" s="154"/>
      <c r="AE145" s="154"/>
      <c r="AF145" s="154"/>
      <c r="AG145" s="154"/>
      <c r="AH145" s="154"/>
    </row>
    <row r="146" spans="1:34" ht="15" customHeight="1" x14ac:dyDescent="0.25">
      <c r="A146" s="154"/>
      <c r="B146" s="154"/>
      <c r="C146" s="154"/>
      <c r="D146" s="176"/>
      <c r="E146" s="154"/>
      <c r="F146" s="154"/>
      <c r="G146" s="154"/>
      <c r="H146" s="154"/>
      <c r="I146" s="154"/>
      <c r="V146" s="154"/>
      <c r="W146" s="154"/>
      <c r="X146" s="154"/>
      <c r="Y146" s="154"/>
      <c r="Z146" s="154"/>
      <c r="AA146" s="154"/>
      <c r="AB146" s="154"/>
      <c r="AC146" s="154"/>
      <c r="AD146" s="154"/>
      <c r="AE146" s="154"/>
      <c r="AF146" s="154"/>
      <c r="AG146" s="154"/>
      <c r="AH146" s="154"/>
    </row>
    <row r="147" spans="1:34" ht="15" customHeight="1" x14ac:dyDescent="0.25">
      <c r="A147" s="154"/>
      <c r="B147" s="154"/>
      <c r="C147" s="154"/>
      <c r="D147" s="176"/>
      <c r="E147" s="154"/>
      <c r="F147" s="154"/>
      <c r="G147" s="154"/>
      <c r="H147" s="154"/>
      <c r="I147" s="154"/>
      <c r="V147" s="154"/>
      <c r="W147" s="154"/>
      <c r="X147" s="154"/>
      <c r="Y147" s="154"/>
      <c r="Z147" s="154"/>
      <c r="AA147" s="154"/>
      <c r="AB147" s="154"/>
      <c r="AC147" s="154"/>
      <c r="AD147" s="154"/>
      <c r="AE147" s="154"/>
      <c r="AF147" s="154"/>
      <c r="AG147" s="154"/>
      <c r="AH147" s="154"/>
    </row>
    <row r="148" spans="1:34" ht="15" customHeight="1" x14ac:dyDescent="0.25">
      <c r="A148" s="154"/>
      <c r="B148" s="154"/>
      <c r="C148" s="154"/>
      <c r="D148" s="176"/>
      <c r="E148" s="154"/>
      <c r="F148" s="154"/>
      <c r="G148" s="154"/>
      <c r="H148" s="154"/>
      <c r="I148" s="154"/>
      <c r="V148" s="154"/>
      <c r="W148" s="154"/>
      <c r="X148" s="154"/>
      <c r="Y148" s="154"/>
      <c r="Z148" s="154"/>
      <c r="AA148" s="154"/>
      <c r="AB148" s="154"/>
      <c r="AC148" s="154"/>
      <c r="AD148" s="154"/>
      <c r="AE148" s="154"/>
      <c r="AF148" s="154"/>
      <c r="AG148" s="154"/>
      <c r="AH148" s="154"/>
    </row>
    <row r="149" spans="1:34" ht="15" customHeight="1" x14ac:dyDescent="0.25">
      <c r="A149" s="154"/>
      <c r="B149" s="154"/>
      <c r="C149" s="154"/>
      <c r="D149" s="176"/>
      <c r="E149" s="154"/>
      <c r="F149" s="154"/>
      <c r="G149" s="154"/>
      <c r="H149" s="154"/>
      <c r="I149" s="154"/>
      <c r="V149" s="154"/>
      <c r="W149" s="154"/>
      <c r="X149" s="154"/>
      <c r="Y149" s="154"/>
      <c r="Z149" s="154"/>
      <c r="AA149" s="154"/>
      <c r="AB149" s="154"/>
      <c r="AC149" s="154"/>
      <c r="AD149" s="154"/>
      <c r="AE149" s="154"/>
      <c r="AF149" s="154"/>
      <c r="AG149" s="154"/>
      <c r="AH149" s="154"/>
    </row>
    <row r="150" spans="1:34" ht="15" customHeight="1" x14ac:dyDescent="0.25">
      <c r="A150" s="154"/>
      <c r="B150" s="154"/>
      <c r="C150" s="154"/>
      <c r="D150" s="176"/>
      <c r="E150" s="154"/>
      <c r="F150" s="154"/>
      <c r="G150" s="154"/>
      <c r="H150" s="154"/>
      <c r="I150" s="154"/>
      <c r="V150" s="154"/>
      <c r="W150" s="154"/>
      <c r="X150" s="154"/>
      <c r="Y150" s="154"/>
      <c r="Z150" s="154"/>
      <c r="AA150" s="154"/>
      <c r="AB150" s="154"/>
      <c r="AC150" s="154"/>
      <c r="AD150" s="154"/>
      <c r="AE150" s="154"/>
      <c r="AF150" s="154"/>
      <c r="AG150" s="154"/>
      <c r="AH150" s="154"/>
    </row>
    <row r="151" spans="1:34" ht="15" customHeight="1" x14ac:dyDescent="0.25">
      <c r="A151" s="154"/>
      <c r="B151" s="154"/>
      <c r="C151" s="154"/>
      <c r="D151" s="176"/>
      <c r="E151" s="154"/>
      <c r="F151" s="154"/>
      <c r="G151" s="154"/>
      <c r="H151" s="154"/>
      <c r="I151" s="154"/>
      <c r="V151" s="154"/>
      <c r="W151" s="154"/>
      <c r="X151" s="154"/>
      <c r="Y151" s="154"/>
      <c r="Z151" s="154"/>
      <c r="AA151" s="154"/>
      <c r="AB151" s="154"/>
      <c r="AC151" s="154"/>
      <c r="AD151" s="154"/>
      <c r="AE151" s="154"/>
      <c r="AF151" s="154"/>
      <c r="AG151" s="154"/>
      <c r="AH151" s="154"/>
    </row>
    <row r="152" spans="1:34" ht="15" customHeight="1" x14ac:dyDescent="0.25">
      <c r="A152" s="154"/>
      <c r="B152" s="154"/>
      <c r="C152" s="154"/>
      <c r="D152" s="176"/>
      <c r="E152" s="154"/>
      <c r="F152" s="154"/>
      <c r="G152" s="154"/>
      <c r="H152" s="154"/>
      <c r="I152" s="154"/>
      <c r="V152" s="154"/>
      <c r="W152" s="154"/>
      <c r="X152" s="154"/>
      <c r="Y152" s="154"/>
      <c r="Z152" s="154"/>
      <c r="AA152" s="154"/>
      <c r="AB152" s="154"/>
      <c r="AC152" s="154"/>
      <c r="AD152" s="154"/>
      <c r="AE152" s="154"/>
      <c r="AF152" s="154"/>
      <c r="AG152" s="154"/>
      <c r="AH152" s="154"/>
    </row>
    <row r="153" spans="1:34" ht="15" customHeight="1" x14ac:dyDescent="0.25">
      <c r="A153" s="154"/>
      <c r="B153" s="154"/>
      <c r="C153" s="154"/>
      <c r="D153" s="176"/>
      <c r="E153" s="154"/>
      <c r="F153" s="154"/>
      <c r="G153" s="154"/>
      <c r="H153" s="154"/>
      <c r="I153" s="154"/>
      <c r="V153" s="154"/>
      <c r="W153" s="154"/>
      <c r="X153" s="154"/>
      <c r="Y153" s="154"/>
      <c r="Z153" s="154"/>
      <c r="AA153" s="154"/>
      <c r="AB153" s="154"/>
      <c r="AC153" s="154"/>
      <c r="AD153" s="154"/>
      <c r="AE153" s="154"/>
      <c r="AF153" s="154"/>
      <c r="AG153" s="154"/>
      <c r="AH153" s="154"/>
    </row>
    <row r="154" spans="1:34" ht="15" customHeight="1" x14ac:dyDescent="0.25">
      <c r="A154" s="154"/>
      <c r="B154" s="154"/>
      <c r="C154" s="154"/>
      <c r="D154" s="176"/>
      <c r="E154" s="154"/>
      <c r="F154" s="154"/>
      <c r="G154" s="154"/>
      <c r="H154" s="154"/>
      <c r="I154" s="154"/>
      <c r="V154" s="154"/>
      <c r="W154" s="154"/>
      <c r="X154" s="154"/>
      <c r="Y154" s="154"/>
      <c r="Z154" s="154"/>
      <c r="AA154" s="154"/>
      <c r="AB154" s="154"/>
      <c r="AC154" s="154"/>
      <c r="AD154" s="154"/>
      <c r="AE154" s="154"/>
      <c r="AF154" s="154"/>
      <c r="AG154" s="154"/>
      <c r="AH154" s="154"/>
    </row>
    <row r="155" spans="1:34" ht="15" customHeight="1" x14ac:dyDescent="0.25">
      <c r="A155" s="154"/>
      <c r="B155" s="154"/>
      <c r="C155" s="154"/>
      <c r="D155" s="176"/>
      <c r="E155" s="154"/>
      <c r="F155" s="154"/>
      <c r="G155" s="154"/>
      <c r="H155" s="154"/>
      <c r="I155" s="154"/>
      <c r="V155" s="154"/>
      <c r="W155" s="154"/>
      <c r="X155" s="154"/>
      <c r="Y155" s="154"/>
      <c r="Z155" s="154"/>
      <c r="AA155" s="154"/>
      <c r="AB155" s="154"/>
      <c r="AC155" s="154"/>
      <c r="AD155" s="154"/>
      <c r="AE155" s="154"/>
      <c r="AF155" s="154"/>
      <c r="AG155" s="154"/>
      <c r="AH155" s="154"/>
    </row>
    <row r="156" spans="1:34" ht="15" customHeight="1" x14ac:dyDescent="0.25">
      <c r="A156" s="154"/>
      <c r="B156" s="154"/>
      <c r="C156" s="154"/>
      <c r="D156" s="176"/>
      <c r="E156" s="154"/>
      <c r="F156" s="154"/>
      <c r="G156" s="154"/>
      <c r="H156" s="154"/>
      <c r="I156" s="154"/>
      <c r="V156" s="154"/>
      <c r="W156" s="154"/>
      <c r="X156" s="154"/>
      <c r="Y156" s="154"/>
      <c r="Z156" s="154"/>
      <c r="AA156" s="154"/>
      <c r="AB156" s="154"/>
      <c r="AC156" s="154"/>
      <c r="AD156" s="154"/>
      <c r="AE156" s="154"/>
      <c r="AF156" s="154"/>
      <c r="AG156" s="154"/>
      <c r="AH156" s="154"/>
    </row>
    <row r="157" spans="1:34" ht="15" customHeight="1" x14ac:dyDescent="0.25">
      <c r="A157" s="154"/>
      <c r="B157" s="154"/>
      <c r="C157" s="154"/>
      <c r="D157" s="176"/>
      <c r="E157" s="154"/>
      <c r="F157" s="154"/>
      <c r="G157" s="154"/>
      <c r="H157" s="154"/>
      <c r="I157" s="154"/>
      <c r="V157" s="154"/>
      <c r="W157" s="154"/>
      <c r="X157" s="154"/>
      <c r="Y157" s="154"/>
      <c r="Z157" s="154"/>
      <c r="AA157" s="154"/>
      <c r="AB157" s="154"/>
      <c r="AC157" s="154"/>
      <c r="AD157" s="154"/>
      <c r="AE157" s="154"/>
      <c r="AF157" s="154"/>
      <c r="AG157" s="154"/>
      <c r="AH157" s="154"/>
    </row>
    <row r="158" spans="1:34" ht="15" customHeight="1" x14ac:dyDescent="0.25">
      <c r="A158" s="154"/>
      <c r="B158" s="154"/>
      <c r="C158" s="154"/>
      <c r="D158" s="176"/>
      <c r="E158" s="154"/>
      <c r="F158" s="154"/>
      <c r="G158" s="154"/>
      <c r="H158" s="154"/>
      <c r="I158" s="154"/>
      <c r="V158" s="154"/>
      <c r="W158" s="154"/>
      <c r="X158" s="154"/>
      <c r="Y158" s="154"/>
      <c r="Z158" s="154"/>
      <c r="AA158" s="154"/>
      <c r="AB158" s="154"/>
      <c r="AC158" s="154"/>
      <c r="AD158" s="154"/>
      <c r="AE158" s="154"/>
      <c r="AF158" s="154"/>
      <c r="AG158" s="154"/>
      <c r="AH158" s="154"/>
    </row>
    <row r="159" spans="1:34" ht="15" customHeight="1" x14ac:dyDescent="0.25">
      <c r="A159" s="154"/>
      <c r="B159" s="154"/>
      <c r="C159" s="154"/>
      <c r="D159" s="176"/>
      <c r="E159" s="154"/>
      <c r="F159" s="154"/>
      <c r="G159" s="154"/>
      <c r="H159" s="154"/>
      <c r="I159" s="154"/>
      <c r="V159" s="154"/>
      <c r="W159" s="154"/>
      <c r="X159" s="154"/>
      <c r="Y159" s="154"/>
      <c r="Z159" s="154"/>
      <c r="AA159" s="154"/>
      <c r="AB159" s="154"/>
      <c r="AC159" s="154"/>
      <c r="AD159" s="154"/>
      <c r="AE159" s="154"/>
      <c r="AF159" s="154"/>
      <c r="AG159" s="154"/>
      <c r="AH159" s="154"/>
    </row>
    <row r="160" spans="1:34" ht="15" customHeight="1" x14ac:dyDescent="0.25">
      <c r="A160" s="154"/>
      <c r="B160" s="154"/>
      <c r="C160" s="154"/>
      <c r="D160" s="176"/>
      <c r="E160" s="154"/>
      <c r="F160" s="154"/>
      <c r="G160" s="154"/>
      <c r="H160" s="154"/>
      <c r="I160" s="154"/>
      <c r="V160" s="154"/>
      <c r="W160" s="154"/>
      <c r="X160" s="154"/>
      <c r="Y160" s="154"/>
      <c r="Z160" s="154"/>
      <c r="AA160" s="154"/>
      <c r="AB160" s="154"/>
      <c r="AC160" s="154"/>
      <c r="AD160" s="154"/>
      <c r="AE160" s="154"/>
      <c r="AF160" s="154"/>
      <c r="AG160" s="154"/>
      <c r="AH160" s="154"/>
    </row>
    <row r="161" spans="1:34" ht="15" customHeight="1" x14ac:dyDescent="0.25">
      <c r="A161" s="154"/>
      <c r="B161" s="154"/>
      <c r="C161" s="154"/>
      <c r="D161" s="176"/>
      <c r="E161" s="154"/>
      <c r="F161" s="154"/>
      <c r="G161" s="154"/>
      <c r="H161" s="154"/>
      <c r="I161" s="154"/>
      <c r="V161" s="154"/>
      <c r="W161" s="154"/>
      <c r="X161" s="154"/>
      <c r="Y161" s="154"/>
      <c r="Z161" s="154"/>
      <c r="AA161" s="154"/>
      <c r="AB161" s="154"/>
      <c r="AC161" s="154"/>
      <c r="AD161" s="154"/>
      <c r="AE161" s="154"/>
      <c r="AF161" s="154"/>
      <c r="AG161" s="154"/>
      <c r="AH161" s="154"/>
    </row>
    <row r="162" spans="1:34" ht="15" customHeight="1" x14ac:dyDescent="0.25">
      <c r="A162" s="154"/>
      <c r="B162" s="154"/>
      <c r="C162" s="154"/>
      <c r="D162" s="176"/>
      <c r="E162" s="154"/>
      <c r="F162" s="154"/>
      <c r="G162" s="154"/>
      <c r="H162" s="154"/>
      <c r="I162" s="154"/>
      <c r="V162" s="154"/>
      <c r="W162" s="154"/>
      <c r="X162" s="154"/>
      <c r="Y162" s="154"/>
      <c r="Z162" s="154"/>
      <c r="AA162" s="154"/>
      <c r="AB162" s="154"/>
      <c r="AC162" s="154"/>
      <c r="AD162" s="154"/>
      <c r="AE162" s="154"/>
      <c r="AF162" s="154"/>
      <c r="AG162" s="154"/>
      <c r="AH162" s="154"/>
    </row>
    <row r="163" spans="1:34" ht="15" customHeight="1" x14ac:dyDescent="0.25">
      <c r="A163" s="154"/>
      <c r="B163" s="154"/>
      <c r="C163" s="154"/>
      <c r="D163" s="176"/>
      <c r="E163" s="154"/>
      <c r="F163" s="154"/>
      <c r="G163" s="154"/>
      <c r="H163" s="154"/>
      <c r="I163" s="154"/>
      <c r="V163" s="154"/>
      <c r="W163" s="154"/>
      <c r="X163" s="154"/>
      <c r="Y163" s="154"/>
      <c r="Z163" s="154"/>
      <c r="AA163" s="154"/>
      <c r="AB163" s="154"/>
      <c r="AC163" s="154"/>
      <c r="AD163" s="154"/>
      <c r="AE163" s="154"/>
      <c r="AF163" s="154"/>
      <c r="AG163" s="154"/>
      <c r="AH163" s="154"/>
    </row>
    <row r="164" spans="1:34" ht="15" customHeight="1" x14ac:dyDescent="0.25">
      <c r="A164" s="154"/>
      <c r="B164" s="154"/>
      <c r="C164" s="154"/>
      <c r="D164" s="176"/>
      <c r="E164" s="154"/>
      <c r="F164" s="154"/>
      <c r="G164" s="154"/>
      <c r="H164" s="154"/>
      <c r="I164" s="154"/>
      <c r="V164" s="154"/>
      <c r="W164" s="154"/>
      <c r="X164" s="154"/>
      <c r="Y164" s="154"/>
      <c r="Z164" s="154"/>
      <c r="AA164" s="154"/>
      <c r="AB164" s="154"/>
      <c r="AC164" s="154"/>
      <c r="AD164" s="154"/>
      <c r="AE164" s="154"/>
      <c r="AF164" s="154"/>
      <c r="AG164" s="154"/>
      <c r="AH164" s="154"/>
    </row>
    <row r="165" spans="1:34" ht="15" customHeight="1" x14ac:dyDescent="0.25">
      <c r="A165" s="154"/>
      <c r="B165" s="154"/>
      <c r="C165" s="154"/>
      <c r="D165" s="176"/>
      <c r="E165" s="154"/>
      <c r="F165" s="154"/>
      <c r="G165" s="154"/>
      <c r="H165" s="154"/>
      <c r="I165" s="154"/>
      <c r="V165" s="154"/>
      <c r="W165" s="154"/>
      <c r="X165" s="154"/>
      <c r="Y165" s="154"/>
      <c r="Z165" s="154"/>
      <c r="AA165" s="154"/>
      <c r="AB165" s="154"/>
      <c r="AC165" s="154"/>
      <c r="AD165" s="154"/>
      <c r="AE165" s="154"/>
      <c r="AF165" s="154"/>
      <c r="AG165" s="154"/>
      <c r="AH165" s="154"/>
    </row>
    <row r="166" spans="1:34" ht="15" customHeight="1" x14ac:dyDescent="0.25">
      <c r="A166" s="154"/>
      <c r="B166" s="154"/>
      <c r="C166" s="154"/>
      <c r="D166" s="176"/>
      <c r="E166" s="154"/>
      <c r="F166" s="154"/>
      <c r="G166" s="154"/>
      <c r="H166" s="154"/>
      <c r="I166" s="154"/>
      <c r="V166" s="154"/>
      <c r="W166" s="154"/>
      <c r="X166" s="154"/>
      <c r="Y166" s="154"/>
      <c r="Z166" s="154"/>
      <c r="AA166" s="154"/>
      <c r="AB166" s="154"/>
      <c r="AC166" s="154"/>
      <c r="AD166" s="154"/>
      <c r="AE166" s="154"/>
      <c r="AF166" s="154"/>
      <c r="AG166" s="154"/>
      <c r="AH166" s="154"/>
    </row>
    <row r="167" spans="1:34" ht="15" customHeight="1" x14ac:dyDescent="0.25">
      <c r="A167" s="154"/>
      <c r="B167" s="154"/>
      <c r="C167" s="154"/>
      <c r="D167" s="176"/>
      <c r="E167" s="154"/>
      <c r="F167" s="154"/>
      <c r="G167" s="154"/>
      <c r="H167" s="154"/>
      <c r="I167" s="154"/>
      <c r="V167" s="154"/>
      <c r="W167" s="154"/>
      <c r="X167" s="154"/>
      <c r="Y167" s="154"/>
      <c r="Z167" s="154"/>
      <c r="AA167" s="154"/>
      <c r="AB167" s="154"/>
      <c r="AC167" s="154"/>
      <c r="AD167" s="154"/>
      <c r="AE167" s="154"/>
      <c r="AF167" s="154"/>
      <c r="AG167" s="154"/>
      <c r="AH167" s="154"/>
    </row>
    <row r="168" spans="1:34" ht="15" customHeight="1" x14ac:dyDescent="0.25">
      <c r="A168" s="154"/>
      <c r="B168" s="154"/>
      <c r="C168" s="154"/>
      <c r="D168" s="176"/>
      <c r="E168" s="154"/>
      <c r="F168" s="154"/>
      <c r="G168" s="154"/>
      <c r="H168" s="154"/>
      <c r="I168" s="154"/>
      <c r="V168" s="154"/>
      <c r="W168" s="154"/>
      <c r="X168" s="154"/>
      <c r="Y168" s="154"/>
      <c r="Z168" s="154"/>
      <c r="AA168" s="154"/>
      <c r="AB168" s="154"/>
      <c r="AC168" s="154"/>
      <c r="AD168" s="154"/>
      <c r="AE168" s="154"/>
      <c r="AF168" s="154"/>
      <c r="AG168" s="154"/>
      <c r="AH168" s="154"/>
    </row>
    <row r="169" spans="1:34" ht="15" customHeight="1" x14ac:dyDescent="0.25">
      <c r="A169" s="154"/>
      <c r="B169" s="154"/>
      <c r="C169" s="154"/>
      <c r="D169" s="176"/>
      <c r="E169" s="154"/>
      <c r="F169" s="154"/>
      <c r="G169" s="154"/>
      <c r="H169" s="154"/>
      <c r="I169" s="154"/>
      <c r="V169" s="154"/>
      <c r="W169" s="154"/>
      <c r="X169" s="154"/>
      <c r="Y169" s="154"/>
      <c r="Z169" s="154"/>
      <c r="AA169" s="154"/>
      <c r="AB169" s="154"/>
      <c r="AC169" s="154"/>
      <c r="AD169" s="154"/>
      <c r="AE169" s="154"/>
      <c r="AF169" s="154"/>
      <c r="AG169" s="154"/>
      <c r="AH169" s="154"/>
    </row>
    <row r="170" spans="1:34" ht="15" customHeight="1" x14ac:dyDescent="0.25">
      <c r="A170" s="154"/>
      <c r="B170" s="154"/>
      <c r="C170" s="154"/>
      <c r="D170" s="176"/>
      <c r="E170" s="154"/>
      <c r="F170" s="154"/>
      <c r="G170" s="154"/>
      <c r="H170" s="154"/>
      <c r="I170" s="154"/>
      <c r="V170" s="154"/>
      <c r="W170" s="154"/>
      <c r="X170" s="154"/>
      <c r="Y170" s="154"/>
      <c r="Z170" s="154"/>
      <c r="AA170" s="154"/>
      <c r="AB170" s="154"/>
      <c r="AC170" s="154"/>
      <c r="AD170" s="154"/>
      <c r="AE170" s="154"/>
      <c r="AF170" s="154"/>
      <c r="AG170" s="154"/>
      <c r="AH170" s="154"/>
    </row>
    <row r="171" spans="1:34" ht="15" customHeight="1" x14ac:dyDescent="0.25">
      <c r="A171" s="154"/>
      <c r="B171" s="154"/>
      <c r="C171" s="154"/>
      <c r="D171" s="176"/>
      <c r="E171" s="154"/>
      <c r="F171" s="154"/>
      <c r="G171" s="154"/>
      <c r="H171" s="154"/>
      <c r="I171" s="154"/>
      <c r="V171" s="154"/>
      <c r="W171" s="154"/>
      <c r="X171" s="154"/>
      <c r="Y171" s="154"/>
      <c r="Z171" s="154"/>
      <c r="AA171" s="154"/>
      <c r="AB171" s="154"/>
      <c r="AC171" s="154"/>
      <c r="AD171" s="154"/>
      <c r="AE171" s="154"/>
      <c r="AF171" s="154"/>
      <c r="AG171" s="154"/>
      <c r="AH171" s="154"/>
    </row>
    <row r="172" spans="1:34" ht="15" customHeight="1" x14ac:dyDescent="0.25">
      <c r="A172" s="154"/>
      <c r="B172" s="154"/>
      <c r="C172" s="154"/>
      <c r="D172" s="176"/>
      <c r="E172" s="154"/>
      <c r="F172" s="154"/>
      <c r="G172" s="154"/>
      <c r="H172" s="154"/>
      <c r="I172" s="154"/>
      <c r="V172" s="154"/>
      <c r="W172" s="154"/>
      <c r="X172" s="154"/>
      <c r="Y172" s="154"/>
      <c r="Z172" s="154"/>
      <c r="AA172" s="154"/>
      <c r="AB172" s="154"/>
      <c r="AC172" s="154"/>
      <c r="AD172" s="154"/>
      <c r="AE172" s="154"/>
      <c r="AF172" s="154"/>
      <c r="AG172" s="154"/>
      <c r="AH172" s="154"/>
    </row>
    <row r="173" spans="1:34" ht="15" customHeight="1" x14ac:dyDescent="0.25">
      <c r="A173" s="154"/>
      <c r="B173" s="154"/>
      <c r="C173" s="154"/>
      <c r="D173" s="176"/>
      <c r="E173" s="154"/>
      <c r="F173" s="154"/>
      <c r="G173" s="154"/>
      <c r="H173" s="154"/>
      <c r="I173" s="154"/>
      <c r="V173" s="154"/>
      <c r="W173" s="154"/>
      <c r="X173" s="154"/>
      <c r="Y173" s="154"/>
      <c r="Z173" s="154"/>
      <c r="AA173" s="154"/>
      <c r="AB173" s="154"/>
      <c r="AC173" s="154"/>
      <c r="AD173" s="154"/>
      <c r="AE173" s="154"/>
      <c r="AF173" s="154"/>
      <c r="AG173" s="154"/>
      <c r="AH173" s="154"/>
    </row>
    <row r="174" spans="1:34" ht="15" customHeight="1" x14ac:dyDescent="0.25">
      <c r="A174" s="154"/>
      <c r="B174" s="154"/>
      <c r="C174" s="154"/>
      <c r="D174" s="176"/>
      <c r="E174" s="154"/>
      <c r="F174" s="154"/>
      <c r="G174" s="154"/>
      <c r="H174" s="154"/>
      <c r="I174" s="154"/>
      <c r="V174" s="154"/>
      <c r="W174" s="154"/>
      <c r="X174" s="154"/>
      <c r="Y174" s="154"/>
      <c r="Z174" s="154"/>
      <c r="AA174" s="154"/>
      <c r="AB174" s="154"/>
      <c r="AC174" s="154"/>
      <c r="AD174" s="154"/>
      <c r="AE174" s="154"/>
      <c r="AF174" s="154"/>
      <c r="AG174" s="154"/>
      <c r="AH174" s="154"/>
    </row>
    <row r="175" spans="1:34" ht="15" customHeight="1" x14ac:dyDescent="0.25">
      <c r="A175" s="154"/>
      <c r="B175" s="154"/>
      <c r="C175" s="154"/>
      <c r="D175" s="176"/>
      <c r="E175" s="154"/>
      <c r="F175" s="154"/>
      <c r="G175" s="154"/>
      <c r="H175" s="154"/>
      <c r="I175" s="154"/>
      <c r="V175" s="154"/>
      <c r="W175" s="154"/>
      <c r="X175" s="154"/>
      <c r="Y175" s="154"/>
      <c r="Z175" s="154"/>
      <c r="AA175" s="154"/>
      <c r="AB175" s="154"/>
      <c r="AC175" s="154"/>
      <c r="AD175" s="154"/>
      <c r="AE175" s="154"/>
      <c r="AF175" s="154"/>
      <c r="AG175" s="154"/>
      <c r="AH175" s="154"/>
    </row>
    <row r="176" spans="1:34" ht="15" customHeight="1" x14ac:dyDescent="0.25">
      <c r="A176" s="154"/>
      <c r="B176" s="154"/>
      <c r="C176" s="154"/>
      <c r="D176" s="176"/>
      <c r="E176" s="154"/>
      <c r="F176" s="154"/>
      <c r="G176" s="154"/>
      <c r="H176" s="154"/>
      <c r="I176" s="154"/>
      <c r="V176" s="154"/>
      <c r="W176" s="154"/>
      <c r="X176" s="154"/>
      <c r="Y176" s="154"/>
      <c r="Z176" s="154"/>
      <c r="AA176" s="154"/>
      <c r="AB176" s="154"/>
      <c r="AC176" s="154"/>
      <c r="AD176" s="154"/>
      <c r="AE176" s="154"/>
      <c r="AF176" s="154"/>
      <c r="AG176" s="154"/>
      <c r="AH176" s="154"/>
    </row>
    <row r="177" spans="1:34" ht="15" customHeight="1" x14ac:dyDescent="0.25">
      <c r="A177" s="154"/>
      <c r="B177" s="154"/>
      <c r="C177" s="154"/>
      <c r="D177" s="176"/>
      <c r="E177" s="154"/>
      <c r="F177" s="154"/>
      <c r="G177" s="154"/>
      <c r="H177" s="154"/>
      <c r="I177" s="154"/>
      <c r="V177" s="154"/>
      <c r="W177" s="154"/>
      <c r="X177" s="154"/>
      <c r="Y177" s="154"/>
      <c r="Z177" s="154"/>
      <c r="AA177" s="154"/>
      <c r="AB177" s="154"/>
      <c r="AC177" s="154"/>
      <c r="AD177" s="154"/>
      <c r="AE177" s="154"/>
      <c r="AF177" s="154"/>
      <c r="AG177" s="154"/>
      <c r="AH177" s="154"/>
    </row>
    <row r="178" spans="1:34" ht="15" customHeight="1" x14ac:dyDescent="0.25">
      <c r="A178" s="154"/>
      <c r="B178" s="154"/>
      <c r="C178" s="154"/>
      <c r="D178" s="176"/>
      <c r="E178" s="154"/>
      <c r="F178" s="154"/>
      <c r="G178" s="154"/>
      <c r="H178" s="154"/>
      <c r="I178" s="154"/>
      <c r="V178" s="154"/>
      <c r="W178" s="154"/>
      <c r="X178" s="154"/>
      <c r="Y178" s="154"/>
      <c r="Z178" s="154"/>
      <c r="AA178" s="154"/>
      <c r="AB178" s="154"/>
      <c r="AC178" s="154"/>
      <c r="AD178" s="154"/>
      <c r="AE178" s="154"/>
      <c r="AF178" s="154"/>
      <c r="AG178" s="154"/>
      <c r="AH178" s="154"/>
    </row>
    <row r="179" spans="1:34" ht="15" customHeight="1" x14ac:dyDescent="0.25">
      <c r="A179" s="154"/>
      <c r="B179" s="154"/>
      <c r="C179" s="154"/>
      <c r="D179" s="176"/>
      <c r="E179" s="154"/>
      <c r="F179" s="154"/>
      <c r="G179" s="154"/>
      <c r="H179" s="154"/>
      <c r="I179" s="154"/>
      <c r="V179" s="154"/>
      <c r="W179" s="154"/>
      <c r="X179" s="154"/>
      <c r="Y179" s="154"/>
      <c r="Z179" s="154"/>
      <c r="AA179" s="154"/>
      <c r="AB179" s="154"/>
      <c r="AC179" s="154"/>
      <c r="AD179" s="154"/>
      <c r="AE179" s="154"/>
      <c r="AF179" s="154"/>
      <c r="AG179" s="154"/>
      <c r="AH179" s="154"/>
    </row>
    <row r="180" spans="1:34" ht="15" customHeight="1" x14ac:dyDescent="0.25">
      <c r="A180" s="154"/>
      <c r="B180" s="154"/>
      <c r="C180" s="154"/>
      <c r="D180" s="176"/>
      <c r="E180" s="154"/>
      <c r="F180" s="154"/>
      <c r="G180" s="154"/>
      <c r="H180" s="154"/>
      <c r="I180" s="154"/>
      <c r="V180" s="154"/>
      <c r="W180" s="154"/>
      <c r="X180" s="154"/>
      <c r="Y180" s="154"/>
      <c r="Z180" s="154"/>
      <c r="AA180" s="154"/>
      <c r="AB180" s="154"/>
      <c r="AC180" s="154"/>
      <c r="AD180" s="154"/>
      <c r="AE180" s="154"/>
      <c r="AF180" s="154"/>
      <c r="AG180" s="154"/>
      <c r="AH180" s="154"/>
    </row>
    <row r="181" spans="1:34" ht="15" customHeight="1" x14ac:dyDescent="0.25">
      <c r="A181" s="154"/>
      <c r="B181" s="154"/>
      <c r="C181" s="154"/>
      <c r="D181" s="176"/>
      <c r="E181" s="154"/>
      <c r="F181" s="154"/>
      <c r="G181" s="154"/>
      <c r="H181" s="154"/>
      <c r="I181" s="154"/>
      <c r="V181" s="154"/>
      <c r="W181" s="154"/>
      <c r="X181" s="154"/>
      <c r="Y181" s="154"/>
      <c r="Z181" s="154"/>
      <c r="AA181" s="154"/>
      <c r="AB181" s="154"/>
      <c r="AC181" s="154"/>
      <c r="AD181" s="154"/>
      <c r="AE181" s="154"/>
      <c r="AF181" s="154"/>
      <c r="AG181" s="154"/>
      <c r="AH181" s="154"/>
    </row>
    <row r="182" spans="1:34" ht="15" customHeight="1" x14ac:dyDescent="0.25">
      <c r="A182" s="154"/>
      <c r="B182" s="154"/>
      <c r="C182" s="154"/>
      <c r="D182" s="176"/>
      <c r="E182" s="154"/>
      <c r="F182" s="154"/>
      <c r="G182" s="154"/>
      <c r="H182" s="154"/>
      <c r="I182" s="154"/>
      <c r="V182" s="154"/>
      <c r="W182" s="154"/>
      <c r="X182" s="154"/>
      <c r="Y182" s="154"/>
      <c r="Z182" s="154"/>
      <c r="AA182" s="154"/>
      <c r="AB182" s="154"/>
      <c r="AC182" s="154"/>
      <c r="AD182" s="154"/>
      <c r="AE182" s="154"/>
      <c r="AF182" s="154"/>
      <c r="AG182" s="154"/>
      <c r="AH182" s="154"/>
    </row>
    <row r="183" spans="1:34" ht="15" customHeight="1" x14ac:dyDescent="0.25">
      <c r="A183" s="154"/>
      <c r="B183" s="154"/>
      <c r="C183" s="154"/>
      <c r="D183" s="176"/>
      <c r="E183" s="154"/>
      <c r="F183" s="154"/>
      <c r="G183" s="154"/>
      <c r="H183" s="154"/>
      <c r="I183" s="154"/>
      <c r="V183" s="154"/>
      <c r="W183" s="154"/>
      <c r="X183" s="154"/>
      <c r="Y183" s="154"/>
      <c r="Z183" s="154"/>
      <c r="AA183" s="154"/>
      <c r="AB183" s="154"/>
      <c r="AC183" s="154"/>
      <c r="AD183" s="154"/>
      <c r="AE183" s="154"/>
      <c r="AF183" s="154"/>
      <c r="AG183" s="154"/>
      <c r="AH183" s="154"/>
    </row>
    <row r="184" spans="1:34" ht="15" customHeight="1" x14ac:dyDescent="0.25">
      <c r="A184" s="154"/>
      <c r="B184" s="154"/>
      <c r="C184" s="154"/>
      <c r="D184" s="176"/>
      <c r="E184" s="154"/>
      <c r="F184" s="154"/>
      <c r="G184" s="154"/>
      <c r="H184" s="154"/>
      <c r="I184" s="154"/>
      <c r="V184" s="154"/>
      <c r="W184" s="154"/>
      <c r="X184" s="154"/>
      <c r="Y184" s="154"/>
      <c r="Z184" s="154"/>
      <c r="AA184" s="154"/>
      <c r="AB184" s="154"/>
      <c r="AC184" s="154"/>
      <c r="AD184" s="154"/>
      <c r="AE184" s="154"/>
      <c r="AF184" s="154"/>
      <c r="AG184" s="154"/>
      <c r="AH184" s="154"/>
    </row>
    <row r="185" spans="1:34" ht="15" customHeight="1" x14ac:dyDescent="0.25">
      <c r="A185" s="154"/>
      <c r="B185" s="154"/>
      <c r="C185" s="154"/>
      <c r="D185" s="176"/>
      <c r="E185" s="154"/>
      <c r="F185" s="154"/>
      <c r="G185" s="154"/>
      <c r="H185" s="154"/>
      <c r="I185" s="154"/>
      <c r="V185" s="154"/>
      <c r="W185" s="154"/>
      <c r="X185" s="154"/>
      <c r="Y185" s="154"/>
      <c r="Z185" s="154"/>
      <c r="AA185" s="154"/>
      <c r="AB185" s="154"/>
      <c r="AC185" s="154"/>
      <c r="AD185" s="154"/>
      <c r="AE185" s="154"/>
      <c r="AF185" s="154"/>
      <c r="AG185" s="154"/>
      <c r="AH185" s="154"/>
    </row>
    <row r="186" spans="1:34" ht="15" customHeight="1" x14ac:dyDescent="0.25">
      <c r="A186" s="154"/>
      <c r="B186" s="154"/>
      <c r="C186" s="154"/>
      <c r="D186" s="176"/>
      <c r="E186" s="154"/>
      <c r="F186" s="154"/>
      <c r="G186" s="154"/>
      <c r="H186" s="154"/>
      <c r="I186" s="154"/>
      <c r="V186" s="154"/>
      <c r="W186" s="154"/>
      <c r="X186" s="154"/>
      <c r="Y186" s="154"/>
      <c r="Z186" s="154"/>
      <c r="AA186" s="154"/>
      <c r="AB186" s="154"/>
      <c r="AC186" s="154"/>
      <c r="AD186" s="154"/>
      <c r="AE186" s="154"/>
      <c r="AF186" s="154"/>
      <c r="AG186" s="154"/>
      <c r="AH186" s="154"/>
    </row>
    <row r="187" spans="1:34" ht="15" customHeight="1" x14ac:dyDescent="0.25">
      <c r="A187" s="154"/>
      <c r="B187" s="154"/>
      <c r="C187" s="154"/>
      <c r="D187" s="176"/>
      <c r="E187" s="154"/>
      <c r="F187" s="154"/>
      <c r="G187" s="154"/>
      <c r="H187" s="154"/>
      <c r="I187" s="154"/>
      <c r="V187" s="154"/>
      <c r="W187" s="154"/>
      <c r="X187" s="154"/>
      <c r="Y187" s="154"/>
      <c r="Z187" s="154"/>
      <c r="AA187" s="154"/>
      <c r="AB187" s="154"/>
      <c r="AC187" s="154"/>
      <c r="AD187" s="154"/>
      <c r="AE187" s="154"/>
      <c r="AF187" s="154"/>
      <c r="AG187" s="154"/>
      <c r="AH187" s="154"/>
    </row>
    <row r="188" spans="1:34" ht="15" customHeight="1" x14ac:dyDescent="0.25">
      <c r="A188" s="154"/>
      <c r="B188" s="154"/>
      <c r="C188" s="154"/>
      <c r="D188" s="176"/>
      <c r="E188" s="154"/>
      <c r="F188" s="154"/>
      <c r="G188" s="154"/>
      <c r="H188" s="154"/>
      <c r="I188" s="154"/>
      <c r="V188" s="154"/>
      <c r="W188" s="154"/>
      <c r="X188" s="154"/>
      <c r="Y188" s="154"/>
      <c r="Z188" s="154"/>
      <c r="AA188" s="154"/>
      <c r="AB188" s="154"/>
      <c r="AC188" s="154"/>
      <c r="AD188" s="154"/>
      <c r="AE188" s="154"/>
      <c r="AF188" s="154"/>
      <c r="AG188" s="154"/>
      <c r="AH188" s="154"/>
    </row>
    <row r="189" spans="1:34" ht="15" customHeight="1" x14ac:dyDescent="0.25">
      <c r="A189" s="154"/>
      <c r="B189" s="154"/>
      <c r="C189" s="154"/>
      <c r="D189" s="176"/>
      <c r="E189" s="154"/>
      <c r="F189" s="154"/>
      <c r="G189" s="154"/>
      <c r="H189" s="154"/>
      <c r="I189" s="154"/>
      <c r="V189" s="154"/>
      <c r="W189" s="154"/>
      <c r="X189" s="154"/>
      <c r="Y189" s="154"/>
      <c r="Z189" s="154"/>
      <c r="AA189" s="154"/>
      <c r="AB189" s="154"/>
      <c r="AC189" s="154"/>
      <c r="AD189" s="154"/>
      <c r="AE189" s="154"/>
      <c r="AF189" s="154"/>
      <c r="AG189" s="154"/>
      <c r="AH189" s="154"/>
    </row>
    <row r="190" spans="1:34" ht="15" customHeight="1" x14ac:dyDescent="0.25">
      <c r="A190" s="154"/>
      <c r="B190" s="154"/>
      <c r="C190" s="154"/>
      <c r="D190" s="176"/>
      <c r="E190" s="154"/>
      <c r="F190" s="154"/>
      <c r="G190" s="154"/>
      <c r="H190" s="154"/>
      <c r="I190" s="154"/>
      <c r="V190" s="154"/>
      <c r="W190" s="154"/>
      <c r="X190" s="154"/>
      <c r="Y190" s="154"/>
      <c r="Z190" s="154"/>
      <c r="AA190" s="154"/>
      <c r="AB190" s="154"/>
      <c r="AC190" s="154"/>
      <c r="AD190" s="154"/>
      <c r="AE190" s="154"/>
      <c r="AF190" s="154"/>
      <c r="AG190" s="154"/>
      <c r="AH190" s="154"/>
    </row>
    <row r="191" spans="1:34" ht="15" customHeight="1" x14ac:dyDescent="0.25">
      <c r="A191" s="154"/>
      <c r="B191" s="154"/>
      <c r="C191" s="154"/>
      <c r="D191" s="176"/>
      <c r="E191" s="154"/>
      <c r="F191" s="154"/>
      <c r="G191" s="154"/>
      <c r="H191" s="154"/>
      <c r="I191" s="154"/>
      <c r="V191" s="154"/>
      <c r="W191" s="154"/>
      <c r="X191" s="154"/>
      <c r="Y191" s="154"/>
      <c r="Z191" s="154"/>
      <c r="AA191" s="154"/>
      <c r="AB191" s="154"/>
      <c r="AC191" s="154"/>
      <c r="AD191" s="154"/>
      <c r="AE191" s="154"/>
      <c r="AF191" s="154"/>
      <c r="AG191" s="154"/>
      <c r="AH191" s="154"/>
    </row>
    <row r="192" spans="1:34" ht="15" customHeight="1" x14ac:dyDescent="0.25">
      <c r="A192" s="154"/>
      <c r="B192" s="154"/>
      <c r="C192" s="154"/>
      <c r="D192" s="176"/>
      <c r="E192" s="154"/>
      <c r="F192" s="154"/>
      <c r="G192" s="154"/>
      <c r="H192" s="154"/>
      <c r="I192" s="154"/>
      <c r="V192" s="154"/>
      <c r="W192" s="154"/>
      <c r="X192" s="154"/>
      <c r="Y192" s="154"/>
      <c r="Z192" s="154"/>
      <c r="AA192" s="154"/>
      <c r="AB192" s="154"/>
      <c r="AC192" s="154"/>
      <c r="AD192" s="154"/>
      <c r="AE192" s="154"/>
      <c r="AF192" s="154"/>
      <c r="AG192" s="154"/>
      <c r="AH192" s="154"/>
    </row>
    <row r="193" spans="1:34" ht="15" customHeight="1" x14ac:dyDescent="0.25">
      <c r="A193" s="154"/>
      <c r="B193" s="154"/>
      <c r="C193" s="154"/>
      <c r="D193" s="176"/>
      <c r="E193" s="154"/>
      <c r="F193" s="154"/>
      <c r="G193" s="154"/>
      <c r="H193" s="154"/>
      <c r="I193" s="154"/>
      <c r="V193" s="154"/>
      <c r="W193" s="154"/>
      <c r="X193" s="154"/>
      <c r="Y193" s="154"/>
      <c r="Z193" s="154"/>
      <c r="AA193" s="154"/>
      <c r="AB193" s="154"/>
      <c r="AC193" s="154"/>
      <c r="AD193" s="154"/>
      <c r="AE193" s="154"/>
      <c r="AF193" s="154"/>
      <c r="AG193" s="154"/>
      <c r="AH193" s="154"/>
    </row>
    <row r="194" spans="1:34" ht="15" customHeight="1" x14ac:dyDescent="0.25">
      <c r="A194" s="154"/>
      <c r="B194" s="154"/>
      <c r="C194" s="154"/>
      <c r="D194" s="176"/>
      <c r="E194" s="154"/>
      <c r="F194" s="154"/>
      <c r="G194" s="154"/>
      <c r="H194" s="154"/>
      <c r="I194" s="154"/>
      <c r="V194" s="154"/>
      <c r="W194" s="154"/>
      <c r="X194" s="154"/>
      <c r="Y194" s="154"/>
      <c r="Z194" s="154"/>
      <c r="AA194" s="154"/>
      <c r="AB194" s="154"/>
      <c r="AC194" s="154"/>
      <c r="AD194" s="154"/>
      <c r="AE194" s="154"/>
      <c r="AF194" s="154"/>
      <c r="AG194" s="154"/>
      <c r="AH194" s="154"/>
    </row>
    <row r="195" spans="1:34" ht="15" customHeight="1" x14ac:dyDescent="0.25">
      <c r="A195" s="154"/>
      <c r="B195" s="154"/>
      <c r="C195" s="154"/>
      <c r="D195" s="176"/>
      <c r="E195" s="154"/>
      <c r="F195" s="154"/>
      <c r="G195" s="154"/>
      <c r="H195" s="154"/>
      <c r="I195" s="154"/>
      <c r="V195" s="154"/>
      <c r="W195" s="154"/>
      <c r="X195" s="154"/>
      <c r="Y195" s="154"/>
      <c r="Z195" s="154"/>
      <c r="AA195" s="154"/>
      <c r="AB195" s="154"/>
      <c r="AC195" s="154"/>
      <c r="AD195" s="154"/>
      <c r="AE195" s="154"/>
      <c r="AF195" s="154"/>
      <c r="AG195" s="154"/>
      <c r="AH195" s="154"/>
    </row>
    <row r="196" spans="1:34" ht="15" customHeight="1" x14ac:dyDescent="0.25">
      <c r="A196" s="154"/>
      <c r="B196" s="154"/>
      <c r="C196" s="154"/>
      <c r="D196" s="176"/>
      <c r="E196" s="154"/>
      <c r="F196" s="154"/>
      <c r="G196" s="154"/>
      <c r="H196" s="154"/>
      <c r="I196" s="154"/>
      <c r="V196" s="154"/>
      <c r="W196" s="154"/>
      <c r="X196" s="154"/>
      <c r="Y196" s="154"/>
      <c r="Z196" s="154"/>
      <c r="AA196" s="154"/>
      <c r="AB196" s="154"/>
      <c r="AC196" s="154"/>
      <c r="AD196" s="154"/>
      <c r="AE196" s="154"/>
      <c r="AF196" s="154"/>
      <c r="AG196" s="154"/>
      <c r="AH196" s="154"/>
    </row>
    <row r="197" spans="1:34" ht="15" customHeight="1" x14ac:dyDescent="0.25">
      <c r="A197" s="154"/>
      <c r="B197" s="154"/>
      <c r="C197" s="154"/>
      <c r="D197" s="176"/>
      <c r="E197" s="154"/>
      <c r="F197" s="154"/>
      <c r="G197" s="154"/>
      <c r="H197" s="154"/>
      <c r="I197" s="154"/>
      <c r="V197" s="154"/>
      <c r="W197" s="154"/>
      <c r="X197" s="154"/>
      <c r="Y197" s="154"/>
      <c r="Z197" s="154"/>
      <c r="AA197" s="154"/>
      <c r="AB197" s="154"/>
      <c r="AC197" s="154"/>
      <c r="AD197" s="154"/>
      <c r="AE197" s="154"/>
      <c r="AF197" s="154"/>
      <c r="AG197" s="154"/>
      <c r="AH197" s="154"/>
    </row>
    <row r="198" spans="1:34" ht="15" customHeight="1" x14ac:dyDescent="0.25">
      <c r="A198" s="154"/>
      <c r="B198" s="154"/>
      <c r="C198" s="154"/>
      <c r="D198" s="176"/>
      <c r="E198" s="154"/>
      <c r="F198" s="154"/>
      <c r="G198" s="154"/>
      <c r="H198" s="154"/>
      <c r="I198" s="154"/>
      <c r="V198" s="154"/>
      <c r="W198" s="154"/>
      <c r="X198" s="154"/>
      <c r="Y198" s="154"/>
      <c r="Z198" s="154"/>
      <c r="AA198" s="154"/>
      <c r="AB198" s="154"/>
      <c r="AC198" s="154"/>
      <c r="AD198" s="154"/>
      <c r="AE198" s="154"/>
      <c r="AF198" s="154"/>
      <c r="AG198" s="154"/>
      <c r="AH198" s="154"/>
    </row>
    <row r="199" spans="1:34" ht="15" customHeight="1" x14ac:dyDescent="0.25">
      <c r="A199" s="154"/>
      <c r="B199" s="154"/>
      <c r="C199" s="154"/>
      <c r="D199" s="176"/>
      <c r="E199" s="154"/>
      <c r="F199" s="154"/>
      <c r="G199" s="154"/>
      <c r="H199" s="154"/>
      <c r="I199" s="154"/>
      <c r="V199" s="154"/>
      <c r="W199" s="154"/>
      <c r="X199" s="154"/>
      <c r="Y199" s="154"/>
      <c r="Z199" s="154"/>
      <c r="AA199" s="154"/>
      <c r="AB199" s="154"/>
      <c r="AC199" s="154"/>
      <c r="AD199" s="154"/>
      <c r="AE199" s="154"/>
      <c r="AF199" s="154"/>
      <c r="AG199" s="154"/>
      <c r="AH199" s="154"/>
    </row>
    <row r="200" spans="1:34" ht="15" customHeight="1" x14ac:dyDescent="0.25">
      <c r="A200" s="154"/>
      <c r="B200" s="154"/>
      <c r="C200" s="154"/>
      <c r="D200" s="176"/>
      <c r="E200" s="154"/>
      <c r="F200" s="154"/>
      <c r="G200" s="154"/>
      <c r="H200" s="154"/>
      <c r="I200" s="154"/>
      <c r="V200" s="154"/>
      <c r="W200" s="154"/>
      <c r="X200" s="154"/>
      <c r="Y200" s="154"/>
      <c r="Z200" s="154"/>
      <c r="AA200" s="154"/>
      <c r="AB200" s="154"/>
      <c r="AC200" s="154"/>
      <c r="AD200" s="154"/>
      <c r="AE200" s="154"/>
      <c r="AF200" s="154"/>
      <c r="AG200" s="154"/>
      <c r="AH200" s="154"/>
    </row>
    <row r="201" spans="1:34" ht="15" customHeight="1" x14ac:dyDescent="0.25">
      <c r="A201" s="154"/>
      <c r="B201" s="154"/>
      <c r="C201" s="154"/>
      <c r="D201" s="176"/>
      <c r="E201" s="154"/>
      <c r="F201" s="154"/>
      <c r="G201" s="154"/>
      <c r="H201" s="154"/>
      <c r="I201" s="154"/>
      <c r="V201" s="154"/>
      <c r="W201" s="154"/>
      <c r="X201" s="154"/>
      <c r="Y201" s="154"/>
      <c r="Z201" s="154"/>
      <c r="AA201" s="154"/>
      <c r="AB201" s="154"/>
      <c r="AC201" s="154"/>
      <c r="AD201" s="154"/>
      <c r="AE201" s="154"/>
      <c r="AF201" s="154"/>
      <c r="AG201" s="154"/>
      <c r="AH201" s="154"/>
    </row>
    <row r="202" spans="1:34" ht="15" customHeight="1" x14ac:dyDescent="0.25">
      <c r="A202" s="154"/>
      <c r="B202" s="154"/>
      <c r="C202" s="154"/>
      <c r="D202" s="176"/>
      <c r="E202" s="154"/>
      <c r="F202" s="154"/>
      <c r="G202" s="154"/>
      <c r="H202" s="154"/>
      <c r="I202" s="154"/>
      <c r="V202" s="154"/>
      <c r="W202" s="154"/>
      <c r="X202" s="154"/>
      <c r="Y202" s="154"/>
      <c r="Z202" s="154"/>
      <c r="AA202" s="154"/>
      <c r="AB202" s="154"/>
      <c r="AC202" s="154"/>
      <c r="AD202" s="154"/>
      <c r="AE202" s="154"/>
      <c r="AF202" s="154"/>
      <c r="AG202" s="154"/>
      <c r="AH202" s="154"/>
    </row>
    <row r="203" spans="1:34" ht="15" customHeight="1" x14ac:dyDescent="0.25">
      <c r="A203" s="154"/>
      <c r="B203" s="154"/>
      <c r="C203" s="154"/>
      <c r="D203" s="176"/>
      <c r="E203" s="154"/>
      <c r="F203" s="154"/>
      <c r="G203" s="154"/>
      <c r="H203" s="154"/>
      <c r="I203" s="154"/>
      <c r="V203" s="154"/>
      <c r="W203" s="154"/>
      <c r="X203" s="154"/>
      <c r="Y203" s="154"/>
      <c r="Z203" s="154"/>
      <c r="AA203" s="154"/>
      <c r="AB203" s="154"/>
      <c r="AC203" s="154"/>
      <c r="AD203" s="154"/>
      <c r="AE203" s="154"/>
      <c r="AF203" s="154"/>
      <c r="AG203" s="154"/>
      <c r="AH203" s="154"/>
    </row>
    <row r="204" spans="1:34" ht="15" customHeight="1" x14ac:dyDescent="0.25">
      <c r="A204" s="154"/>
      <c r="B204" s="154"/>
      <c r="C204" s="154"/>
      <c r="D204" s="176"/>
      <c r="E204" s="154"/>
      <c r="F204" s="154"/>
      <c r="G204" s="154"/>
      <c r="H204" s="154"/>
      <c r="I204" s="154"/>
      <c r="V204" s="154"/>
      <c r="W204" s="154"/>
      <c r="X204" s="154"/>
      <c r="Y204" s="154"/>
      <c r="Z204" s="154"/>
      <c r="AA204" s="154"/>
      <c r="AB204" s="154"/>
      <c r="AC204" s="154"/>
      <c r="AD204" s="154"/>
      <c r="AE204" s="154"/>
      <c r="AF204" s="154"/>
      <c r="AG204" s="154"/>
      <c r="AH204" s="154"/>
    </row>
    <row r="205" spans="1:34" ht="15" customHeight="1" x14ac:dyDescent="0.25">
      <c r="A205" s="154"/>
      <c r="B205" s="154"/>
      <c r="C205" s="154"/>
      <c r="D205" s="176"/>
      <c r="E205" s="154"/>
      <c r="F205" s="154"/>
      <c r="G205" s="154"/>
      <c r="H205" s="154"/>
      <c r="I205" s="154"/>
      <c r="V205" s="154"/>
      <c r="W205" s="154"/>
      <c r="X205" s="154"/>
      <c r="Y205" s="154"/>
      <c r="Z205" s="154"/>
      <c r="AA205" s="154"/>
      <c r="AB205" s="154"/>
      <c r="AC205" s="154"/>
      <c r="AD205" s="154"/>
      <c r="AE205" s="154"/>
      <c r="AF205" s="154"/>
      <c r="AG205" s="154"/>
      <c r="AH205" s="154"/>
    </row>
    <row r="206" spans="1:34" ht="15" customHeight="1" x14ac:dyDescent="0.25">
      <c r="A206" s="154"/>
      <c r="B206" s="154"/>
      <c r="C206" s="154"/>
      <c r="D206" s="176"/>
      <c r="E206" s="154"/>
      <c r="F206" s="154"/>
      <c r="G206" s="154"/>
      <c r="H206" s="154"/>
      <c r="I206" s="154"/>
      <c r="V206" s="154"/>
      <c r="W206" s="154"/>
      <c r="X206" s="154"/>
      <c r="Y206" s="154"/>
      <c r="Z206" s="154"/>
      <c r="AA206" s="154"/>
      <c r="AB206" s="154"/>
      <c r="AC206" s="154"/>
      <c r="AD206" s="154"/>
      <c r="AE206" s="154"/>
      <c r="AF206" s="154"/>
      <c r="AG206" s="154"/>
      <c r="AH206" s="154"/>
    </row>
    <row r="207" spans="1:34" ht="15" customHeight="1" x14ac:dyDescent="0.25">
      <c r="A207" s="154"/>
      <c r="B207" s="154"/>
      <c r="C207" s="154"/>
      <c r="D207" s="176"/>
      <c r="E207" s="154"/>
      <c r="F207" s="154"/>
      <c r="G207" s="154"/>
      <c r="H207" s="154"/>
      <c r="I207" s="154"/>
      <c r="V207" s="154"/>
      <c r="W207" s="154"/>
      <c r="X207" s="154"/>
      <c r="Y207" s="154"/>
      <c r="Z207" s="154"/>
      <c r="AA207" s="154"/>
      <c r="AB207" s="154"/>
      <c r="AC207" s="154"/>
      <c r="AD207" s="154"/>
      <c r="AE207" s="154"/>
      <c r="AF207" s="154"/>
      <c r="AG207" s="154"/>
      <c r="AH207" s="154"/>
    </row>
    <row r="208" spans="1:34" ht="15" customHeight="1" x14ac:dyDescent="0.25">
      <c r="A208" s="154"/>
      <c r="B208" s="154"/>
      <c r="C208" s="154"/>
      <c r="D208" s="176"/>
      <c r="E208" s="154"/>
      <c r="F208" s="154"/>
      <c r="G208" s="154"/>
      <c r="H208" s="154"/>
      <c r="I208" s="154"/>
      <c r="V208" s="154"/>
      <c r="W208" s="154"/>
      <c r="X208" s="154"/>
      <c r="Y208" s="154"/>
      <c r="Z208" s="154"/>
      <c r="AA208" s="154"/>
      <c r="AB208" s="154"/>
      <c r="AC208" s="154"/>
      <c r="AD208" s="154"/>
      <c r="AE208" s="154"/>
      <c r="AF208" s="154"/>
      <c r="AG208" s="154"/>
      <c r="AH208" s="154"/>
    </row>
    <row r="209" spans="1:34" ht="15" customHeight="1" x14ac:dyDescent="0.25">
      <c r="A209" s="154"/>
      <c r="B209" s="154"/>
      <c r="C209" s="154"/>
      <c r="D209" s="176"/>
      <c r="E209" s="154"/>
      <c r="F209" s="154"/>
      <c r="G209" s="154"/>
      <c r="H209" s="154"/>
      <c r="I209" s="154"/>
      <c r="V209" s="154"/>
      <c r="W209" s="154"/>
      <c r="X209" s="154"/>
      <c r="Y209" s="154"/>
      <c r="Z209" s="154"/>
      <c r="AA209" s="154"/>
      <c r="AB209" s="154"/>
      <c r="AC209" s="154"/>
      <c r="AD209" s="154"/>
      <c r="AE209" s="154"/>
      <c r="AF209" s="154"/>
      <c r="AG209" s="154"/>
      <c r="AH209" s="154"/>
    </row>
    <row r="210" spans="1:34" ht="15" customHeight="1" x14ac:dyDescent="0.25">
      <c r="A210" s="154"/>
      <c r="B210" s="154"/>
      <c r="C210" s="154"/>
      <c r="D210" s="176"/>
      <c r="E210" s="154"/>
      <c r="F210" s="154"/>
      <c r="G210" s="154"/>
      <c r="H210" s="154"/>
      <c r="I210" s="154"/>
      <c r="V210" s="154"/>
      <c r="W210" s="154"/>
      <c r="X210" s="154"/>
      <c r="Y210" s="154"/>
      <c r="Z210" s="154"/>
      <c r="AA210" s="154"/>
      <c r="AB210" s="154"/>
      <c r="AC210" s="154"/>
      <c r="AD210" s="154"/>
      <c r="AE210" s="154"/>
      <c r="AF210" s="154"/>
      <c r="AG210" s="154"/>
      <c r="AH210" s="154"/>
    </row>
    <row r="211" spans="1:34" ht="15" customHeight="1" x14ac:dyDescent="0.25">
      <c r="A211" s="154"/>
      <c r="B211" s="154"/>
      <c r="C211" s="154"/>
      <c r="D211" s="176"/>
      <c r="E211" s="154"/>
      <c r="F211" s="154"/>
      <c r="G211" s="154"/>
      <c r="H211" s="154"/>
      <c r="I211" s="154"/>
      <c r="V211" s="154"/>
      <c r="W211" s="154"/>
      <c r="X211" s="154"/>
      <c r="Y211" s="154"/>
      <c r="Z211" s="154"/>
      <c r="AA211" s="154"/>
      <c r="AB211" s="154"/>
      <c r="AC211" s="154"/>
      <c r="AD211" s="154"/>
      <c r="AE211" s="154"/>
      <c r="AF211" s="154"/>
      <c r="AG211" s="154"/>
      <c r="AH211" s="154"/>
    </row>
    <row r="212" spans="1:34" ht="15" customHeight="1" x14ac:dyDescent="0.25">
      <c r="A212" s="154"/>
      <c r="B212" s="154"/>
      <c r="C212" s="154"/>
      <c r="D212" s="176"/>
      <c r="E212" s="154"/>
      <c r="F212" s="154"/>
      <c r="G212" s="154"/>
      <c r="H212" s="154"/>
      <c r="I212" s="154"/>
      <c r="V212" s="154"/>
      <c r="W212" s="154"/>
      <c r="X212" s="154"/>
      <c r="Y212" s="154"/>
      <c r="Z212" s="154"/>
      <c r="AA212" s="154"/>
      <c r="AB212" s="154"/>
      <c r="AC212" s="154"/>
      <c r="AD212" s="154"/>
      <c r="AE212" s="154"/>
      <c r="AF212" s="154"/>
      <c r="AG212" s="154"/>
      <c r="AH212" s="154"/>
    </row>
    <row r="213" spans="1:34" ht="15" customHeight="1" x14ac:dyDescent="0.25">
      <c r="A213" s="154"/>
      <c r="B213" s="154"/>
      <c r="C213" s="154"/>
      <c r="D213" s="176"/>
      <c r="E213" s="154"/>
      <c r="F213" s="154"/>
      <c r="G213" s="154"/>
      <c r="H213" s="154"/>
      <c r="I213" s="154"/>
      <c r="V213" s="154"/>
      <c r="W213" s="154"/>
      <c r="X213" s="154"/>
      <c r="Y213" s="154"/>
      <c r="Z213" s="154"/>
      <c r="AA213" s="154"/>
      <c r="AB213" s="154"/>
      <c r="AC213" s="154"/>
      <c r="AD213" s="154"/>
      <c r="AE213" s="154"/>
      <c r="AF213" s="154"/>
      <c r="AG213" s="154"/>
      <c r="AH213" s="154"/>
    </row>
    <row r="214" spans="1:34" ht="15" customHeight="1" x14ac:dyDescent="0.25">
      <c r="A214" s="154"/>
      <c r="B214" s="154"/>
      <c r="C214" s="154"/>
      <c r="D214" s="176"/>
      <c r="E214" s="154"/>
      <c r="F214" s="154"/>
      <c r="G214" s="154"/>
      <c r="H214" s="154"/>
      <c r="I214" s="154"/>
      <c r="V214" s="154"/>
      <c r="W214" s="154"/>
      <c r="X214" s="154"/>
      <c r="Y214" s="154"/>
      <c r="Z214" s="154"/>
      <c r="AA214" s="154"/>
      <c r="AB214" s="154"/>
      <c r="AC214" s="154"/>
      <c r="AD214" s="154"/>
      <c r="AE214" s="154"/>
      <c r="AF214" s="154"/>
      <c r="AG214" s="154"/>
      <c r="AH214" s="154"/>
    </row>
    <row r="215" spans="1:34" ht="15" customHeight="1" x14ac:dyDescent="0.25">
      <c r="A215" s="154"/>
      <c r="B215" s="154"/>
      <c r="C215" s="154"/>
      <c r="D215" s="176"/>
      <c r="E215" s="154"/>
      <c r="F215" s="154"/>
      <c r="G215" s="154"/>
      <c r="H215" s="154"/>
      <c r="I215" s="154"/>
      <c r="V215" s="154"/>
      <c r="W215" s="154"/>
      <c r="X215" s="154"/>
      <c r="Y215" s="154"/>
      <c r="Z215" s="154"/>
      <c r="AA215" s="154"/>
      <c r="AB215" s="154"/>
      <c r="AC215" s="154"/>
      <c r="AD215" s="154"/>
      <c r="AE215" s="154"/>
      <c r="AF215" s="154"/>
      <c r="AG215" s="154"/>
      <c r="AH215" s="154"/>
    </row>
    <row r="216" spans="1:34" ht="15" customHeight="1" x14ac:dyDescent="0.25">
      <c r="A216" s="154"/>
      <c r="B216" s="154"/>
      <c r="C216" s="154"/>
      <c r="D216" s="176"/>
      <c r="E216" s="154"/>
      <c r="F216" s="154"/>
      <c r="G216" s="154"/>
      <c r="H216" s="154"/>
      <c r="I216" s="154"/>
      <c r="V216" s="154"/>
      <c r="W216" s="154"/>
      <c r="X216" s="154"/>
      <c r="Y216" s="154"/>
      <c r="Z216" s="154"/>
      <c r="AA216" s="154"/>
      <c r="AB216" s="154"/>
      <c r="AC216" s="154"/>
      <c r="AD216" s="154"/>
      <c r="AE216" s="154"/>
      <c r="AF216" s="154"/>
      <c r="AG216" s="154"/>
      <c r="AH216" s="154"/>
    </row>
    <row r="217" spans="1:34" ht="15" customHeight="1" x14ac:dyDescent="0.25">
      <c r="A217" s="154"/>
      <c r="B217" s="154"/>
      <c r="C217" s="154"/>
      <c r="D217" s="176"/>
      <c r="E217" s="154"/>
      <c r="F217" s="154"/>
      <c r="G217" s="154"/>
      <c r="H217" s="154"/>
      <c r="I217" s="154"/>
      <c r="V217" s="154"/>
      <c r="W217" s="154"/>
      <c r="X217" s="154"/>
      <c r="Y217" s="154"/>
      <c r="Z217" s="154"/>
      <c r="AA217" s="154"/>
      <c r="AB217" s="154"/>
      <c r="AC217" s="154"/>
      <c r="AD217" s="154"/>
      <c r="AE217" s="154"/>
      <c r="AF217" s="154"/>
      <c r="AG217" s="154"/>
      <c r="AH217" s="154"/>
    </row>
    <row r="218" spans="1:34" ht="15" customHeight="1" x14ac:dyDescent="0.25">
      <c r="A218" s="154"/>
      <c r="B218" s="154"/>
      <c r="C218" s="154"/>
      <c r="D218" s="176"/>
      <c r="E218" s="154"/>
      <c r="F218" s="154"/>
      <c r="G218" s="154"/>
      <c r="H218" s="154"/>
      <c r="I218" s="154"/>
      <c r="V218" s="154"/>
      <c r="W218" s="154"/>
      <c r="X218" s="154"/>
      <c r="Y218" s="154"/>
      <c r="Z218" s="154"/>
      <c r="AA218" s="154"/>
      <c r="AB218" s="154"/>
      <c r="AC218" s="154"/>
      <c r="AD218" s="154"/>
      <c r="AE218" s="154"/>
      <c r="AF218" s="154"/>
      <c r="AG218" s="154"/>
      <c r="AH218" s="154"/>
    </row>
    <row r="219" spans="1:34" ht="15" customHeight="1" x14ac:dyDescent="0.25">
      <c r="A219" s="154"/>
      <c r="B219" s="154"/>
      <c r="C219" s="154"/>
      <c r="D219" s="176"/>
      <c r="E219" s="154"/>
      <c r="F219" s="154"/>
      <c r="G219" s="154"/>
      <c r="H219" s="154"/>
      <c r="I219" s="154"/>
      <c r="V219" s="154"/>
      <c r="W219" s="154"/>
      <c r="X219" s="154"/>
      <c r="Y219" s="154"/>
      <c r="Z219" s="154"/>
      <c r="AA219" s="154"/>
      <c r="AB219" s="154"/>
      <c r="AC219" s="154"/>
      <c r="AD219" s="154"/>
      <c r="AE219" s="154"/>
      <c r="AF219" s="154"/>
      <c r="AG219" s="154"/>
      <c r="AH219" s="154"/>
    </row>
    <row r="220" spans="1:34" ht="15" customHeight="1" x14ac:dyDescent="0.25">
      <c r="A220" s="154"/>
      <c r="B220" s="154"/>
      <c r="C220" s="154"/>
      <c r="D220" s="176"/>
      <c r="E220" s="154"/>
      <c r="F220" s="154"/>
      <c r="G220" s="154"/>
      <c r="H220" s="154"/>
      <c r="I220" s="154"/>
      <c r="V220" s="154"/>
      <c r="W220" s="154"/>
      <c r="X220" s="154"/>
      <c r="Y220" s="154"/>
      <c r="Z220" s="154"/>
      <c r="AA220" s="154"/>
      <c r="AB220" s="154"/>
      <c r="AC220" s="154"/>
      <c r="AD220" s="154"/>
      <c r="AE220" s="154"/>
      <c r="AF220" s="154"/>
      <c r="AG220" s="154"/>
      <c r="AH220" s="154"/>
    </row>
    <row r="221" spans="1:34" ht="15" customHeight="1" x14ac:dyDescent="0.25">
      <c r="A221" s="154"/>
      <c r="B221" s="154"/>
      <c r="C221" s="154"/>
      <c r="D221" s="176"/>
      <c r="E221" s="154"/>
      <c r="F221" s="154"/>
      <c r="G221" s="154"/>
      <c r="H221" s="154"/>
      <c r="I221" s="154"/>
      <c r="V221" s="154"/>
      <c r="W221" s="154"/>
      <c r="X221" s="154"/>
      <c r="Y221" s="154"/>
      <c r="Z221" s="154"/>
      <c r="AA221" s="154"/>
      <c r="AB221" s="154"/>
      <c r="AC221" s="154"/>
      <c r="AD221" s="154"/>
      <c r="AE221" s="154"/>
      <c r="AF221" s="154"/>
      <c r="AG221" s="154"/>
      <c r="AH221" s="154"/>
    </row>
    <row r="222" spans="1:34" ht="15" customHeight="1" x14ac:dyDescent="0.25">
      <c r="A222" s="154"/>
      <c r="B222" s="154"/>
      <c r="C222" s="154"/>
      <c r="D222" s="176"/>
      <c r="E222" s="154"/>
      <c r="F222" s="154"/>
      <c r="G222" s="154"/>
      <c r="H222" s="154"/>
      <c r="I222" s="154"/>
      <c r="V222" s="154"/>
      <c r="W222" s="154"/>
      <c r="X222" s="154"/>
      <c r="Y222" s="154"/>
      <c r="Z222" s="154"/>
      <c r="AA222" s="154"/>
      <c r="AB222" s="154"/>
      <c r="AC222" s="154"/>
      <c r="AD222" s="154"/>
      <c r="AE222" s="154"/>
      <c r="AF222" s="154"/>
      <c r="AG222" s="154"/>
      <c r="AH222" s="154"/>
    </row>
    <row r="223" spans="1:34" ht="15" customHeight="1" x14ac:dyDescent="0.25">
      <c r="A223" s="154"/>
      <c r="B223" s="154"/>
      <c r="C223" s="154"/>
      <c r="D223" s="176"/>
      <c r="E223" s="154"/>
      <c r="F223" s="154"/>
      <c r="G223" s="154"/>
      <c r="H223" s="154"/>
      <c r="I223" s="154"/>
      <c r="V223" s="154"/>
      <c r="W223" s="154"/>
      <c r="X223" s="154"/>
      <c r="Y223" s="154"/>
      <c r="Z223" s="154"/>
      <c r="AA223" s="154"/>
      <c r="AB223" s="154"/>
      <c r="AC223" s="154"/>
      <c r="AD223" s="154"/>
      <c r="AE223" s="154"/>
      <c r="AF223" s="154"/>
      <c r="AG223" s="154"/>
      <c r="AH223" s="154"/>
    </row>
    <row r="224" spans="1:34" ht="15" customHeight="1" x14ac:dyDescent="0.25">
      <c r="A224" s="154"/>
      <c r="B224" s="154"/>
      <c r="C224" s="154"/>
      <c r="D224" s="176"/>
      <c r="E224" s="154"/>
      <c r="F224" s="154"/>
      <c r="G224" s="154"/>
      <c r="H224" s="154"/>
      <c r="I224" s="154"/>
      <c r="V224" s="154"/>
      <c r="W224" s="154"/>
      <c r="X224" s="154"/>
      <c r="Y224" s="154"/>
      <c r="Z224" s="154"/>
      <c r="AA224" s="154"/>
      <c r="AB224" s="154"/>
      <c r="AC224" s="154"/>
      <c r="AD224" s="154"/>
      <c r="AE224" s="154"/>
      <c r="AF224" s="154"/>
      <c r="AG224" s="154"/>
      <c r="AH224" s="154"/>
    </row>
    <row r="225" spans="1:34" ht="15" customHeight="1" x14ac:dyDescent="0.25">
      <c r="A225" s="154"/>
      <c r="B225" s="154"/>
      <c r="C225" s="154"/>
      <c r="D225" s="176"/>
      <c r="E225" s="154"/>
      <c r="F225" s="154"/>
      <c r="G225" s="154"/>
      <c r="H225" s="154"/>
      <c r="I225" s="154"/>
      <c r="V225" s="154"/>
      <c r="W225" s="154"/>
      <c r="X225" s="154"/>
      <c r="Y225" s="154"/>
      <c r="Z225" s="154"/>
      <c r="AA225" s="154"/>
      <c r="AB225" s="154"/>
      <c r="AC225" s="154"/>
      <c r="AD225" s="154"/>
      <c r="AE225" s="154"/>
      <c r="AF225" s="154"/>
      <c r="AG225" s="154"/>
      <c r="AH225" s="154"/>
    </row>
    <row r="226" spans="1:34" ht="15" customHeight="1" x14ac:dyDescent="0.25">
      <c r="A226" s="154"/>
      <c r="B226" s="154"/>
      <c r="C226" s="154"/>
      <c r="D226" s="176"/>
      <c r="E226" s="154"/>
      <c r="F226" s="154"/>
      <c r="G226" s="154"/>
      <c r="H226" s="154"/>
      <c r="I226" s="154"/>
      <c r="V226" s="154"/>
      <c r="W226" s="154"/>
      <c r="X226" s="154"/>
      <c r="Y226" s="154"/>
      <c r="Z226" s="154"/>
      <c r="AA226" s="154"/>
      <c r="AB226" s="154"/>
      <c r="AC226" s="154"/>
      <c r="AD226" s="154"/>
      <c r="AE226" s="154"/>
      <c r="AF226" s="154"/>
      <c r="AG226" s="154"/>
      <c r="AH226" s="154"/>
    </row>
    <row r="227" spans="1:34" ht="15" customHeight="1" x14ac:dyDescent="0.25">
      <c r="A227" s="154"/>
      <c r="B227" s="154"/>
      <c r="C227" s="154"/>
      <c r="D227" s="176"/>
      <c r="E227" s="154"/>
      <c r="F227" s="154"/>
      <c r="G227" s="154"/>
      <c r="H227" s="154"/>
      <c r="I227" s="154"/>
      <c r="V227" s="154"/>
      <c r="W227" s="154"/>
      <c r="X227" s="154"/>
      <c r="Y227" s="154"/>
      <c r="Z227" s="154"/>
      <c r="AA227" s="154"/>
      <c r="AB227" s="154"/>
      <c r="AC227" s="154"/>
      <c r="AD227" s="154"/>
      <c r="AE227" s="154"/>
      <c r="AF227" s="154"/>
      <c r="AG227" s="154"/>
      <c r="AH227" s="154"/>
    </row>
    <row r="228" spans="1:34" ht="15" customHeight="1" x14ac:dyDescent="0.25">
      <c r="A228" s="154"/>
      <c r="B228" s="154"/>
      <c r="C228" s="154"/>
      <c r="D228" s="176"/>
      <c r="E228" s="154"/>
      <c r="F228" s="154"/>
      <c r="G228" s="154"/>
      <c r="H228" s="154"/>
      <c r="I228" s="154"/>
      <c r="V228" s="154"/>
      <c r="W228" s="154"/>
      <c r="X228" s="154"/>
      <c r="Y228" s="154"/>
      <c r="Z228" s="154"/>
      <c r="AA228" s="154"/>
      <c r="AB228" s="154"/>
      <c r="AC228" s="154"/>
      <c r="AD228" s="154"/>
      <c r="AE228" s="154"/>
      <c r="AF228" s="154"/>
      <c r="AG228" s="154"/>
      <c r="AH228" s="154"/>
    </row>
    <row r="229" spans="1:34" ht="15" customHeight="1" x14ac:dyDescent="0.25">
      <c r="A229" s="154"/>
      <c r="B229" s="154"/>
      <c r="C229" s="154"/>
      <c r="D229" s="176"/>
      <c r="E229" s="154"/>
      <c r="F229" s="154"/>
      <c r="G229" s="154"/>
      <c r="H229" s="154"/>
      <c r="I229" s="154"/>
      <c r="V229" s="154"/>
      <c r="W229" s="154"/>
      <c r="X229" s="154"/>
      <c r="Y229" s="154"/>
      <c r="Z229" s="154"/>
      <c r="AA229" s="154"/>
      <c r="AB229" s="154"/>
      <c r="AC229" s="154"/>
      <c r="AD229" s="154"/>
      <c r="AE229" s="154"/>
      <c r="AF229" s="154"/>
      <c r="AG229" s="154"/>
      <c r="AH229" s="154"/>
    </row>
    <row r="230" spans="1:34" ht="15" customHeight="1" x14ac:dyDescent="0.25">
      <c r="A230" s="154"/>
      <c r="B230" s="154"/>
      <c r="C230" s="154"/>
      <c r="D230" s="176"/>
      <c r="E230" s="154"/>
      <c r="F230" s="154"/>
      <c r="G230" s="154"/>
      <c r="H230" s="154"/>
      <c r="I230" s="154"/>
      <c r="V230" s="154"/>
      <c r="W230" s="154"/>
      <c r="X230" s="154"/>
      <c r="Y230" s="154"/>
      <c r="Z230" s="154"/>
      <c r="AA230" s="154"/>
      <c r="AB230" s="154"/>
      <c r="AC230" s="154"/>
      <c r="AD230" s="154"/>
      <c r="AE230" s="154"/>
      <c r="AF230" s="154"/>
      <c r="AG230" s="154"/>
      <c r="AH230" s="154"/>
    </row>
    <row r="231" spans="1:34" ht="15" customHeight="1" x14ac:dyDescent="0.25">
      <c r="A231" s="154"/>
      <c r="B231" s="154"/>
      <c r="C231" s="154"/>
      <c r="D231" s="176"/>
      <c r="E231" s="154"/>
      <c r="F231" s="154"/>
      <c r="G231" s="154"/>
      <c r="H231" s="154"/>
      <c r="I231" s="154"/>
      <c r="V231" s="154"/>
      <c r="W231" s="154"/>
      <c r="X231" s="154"/>
      <c r="Y231" s="154"/>
      <c r="Z231" s="154"/>
      <c r="AA231" s="154"/>
      <c r="AB231" s="154"/>
      <c r="AC231" s="154"/>
      <c r="AD231" s="154"/>
      <c r="AE231" s="154"/>
      <c r="AF231" s="154"/>
      <c r="AG231" s="154"/>
      <c r="AH231" s="154"/>
    </row>
    <row r="232" spans="1:34" ht="15" customHeight="1" x14ac:dyDescent="0.25">
      <c r="A232" s="154"/>
      <c r="B232" s="154"/>
      <c r="C232" s="154"/>
      <c r="D232" s="176"/>
      <c r="E232" s="154"/>
      <c r="F232" s="154"/>
      <c r="G232" s="154"/>
      <c r="H232" s="154"/>
      <c r="I232" s="154"/>
      <c r="V232" s="154"/>
      <c r="W232" s="154"/>
      <c r="X232" s="154"/>
      <c r="Y232" s="154"/>
      <c r="Z232" s="154"/>
      <c r="AA232" s="154"/>
      <c r="AB232" s="154"/>
      <c r="AC232" s="154"/>
      <c r="AD232" s="154"/>
      <c r="AE232" s="154"/>
      <c r="AF232" s="154"/>
      <c r="AG232" s="154"/>
      <c r="AH232" s="154"/>
    </row>
    <row r="233" spans="1:34" ht="15" customHeight="1" x14ac:dyDescent="0.25">
      <c r="A233" s="154"/>
      <c r="B233" s="154"/>
      <c r="C233" s="154"/>
      <c r="D233" s="176"/>
      <c r="E233" s="154"/>
      <c r="F233" s="154"/>
      <c r="G233" s="154"/>
      <c r="H233" s="154"/>
      <c r="I233" s="154"/>
      <c r="V233" s="154"/>
      <c r="W233" s="154"/>
      <c r="X233" s="154"/>
      <c r="Y233" s="154"/>
      <c r="Z233" s="154"/>
      <c r="AA233" s="154"/>
      <c r="AB233" s="154"/>
      <c r="AC233" s="154"/>
      <c r="AD233" s="154"/>
      <c r="AE233" s="154"/>
      <c r="AF233" s="154"/>
      <c r="AG233" s="154"/>
      <c r="AH233" s="154"/>
    </row>
    <row r="234" spans="1:34" ht="15" customHeight="1" x14ac:dyDescent="0.25">
      <c r="A234" s="154"/>
      <c r="B234" s="154"/>
      <c r="C234" s="154"/>
      <c r="D234" s="176"/>
      <c r="E234" s="154"/>
      <c r="F234" s="154"/>
      <c r="G234" s="154"/>
      <c r="H234" s="154"/>
      <c r="I234" s="154"/>
      <c r="V234" s="154"/>
      <c r="W234" s="154"/>
      <c r="X234" s="154"/>
      <c r="Y234" s="154"/>
      <c r="Z234" s="154"/>
      <c r="AA234" s="154"/>
      <c r="AB234" s="154"/>
      <c r="AC234" s="154"/>
      <c r="AD234" s="154"/>
      <c r="AE234" s="154"/>
      <c r="AF234" s="154"/>
      <c r="AG234" s="154"/>
      <c r="AH234" s="154"/>
    </row>
    <row r="235" spans="1:34" ht="15" customHeight="1" x14ac:dyDescent="0.25">
      <c r="A235" s="154"/>
      <c r="B235" s="154"/>
      <c r="C235" s="154"/>
      <c r="D235" s="176"/>
      <c r="E235" s="154"/>
      <c r="F235" s="154"/>
      <c r="G235" s="154"/>
      <c r="H235" s="154"/>
      <c r="I235" s="154"/>
      <c r="V235" s="154"/>
      <c r="W235" s="154"/>
      <c r="X235" s="154"/>
      <c r="Y235" s="154"/>
      <c r="Z235" s="154"/>
      <c r="AA235" s="154"/>
      <c r="AB235" s="154"/>
      <c r="AC235" s="154"/>
      <c r="AD235" s="154"/>
      <c r="AE235" s="154"/>
      <c r="AF235" s="154"/>
      <c r="AG235" s="154"/>
      <c r="AH235" s="154"/>
    </row>
    <row r="236" spans="1:34" ht="15" customHeight="1" x14ac:dyDescent="0.25">
      <c r="A236" s="154"/>
      <c r="B236" s="154"/>
      <c r="C236" s="154"/>
      <c r="D236" s="176"/>
      <c r="E236" s="154"/>
      <c r="F236" s="154"/>
      <c r="G236" s="154"/>
      <c r="H236" s="154"/>
      <c r="I236" s="154"/>
      <c r="V236" s="154"/>
      <c r="W236" s="154"/>
      <c r="X236" s="154"/>
      <c r="Y236" s="154"/>
      <c r="Z236" s="154"/>
      <c r="AA236" s="154"/>
      <c r="AB236" s="154"/>
      <c r="AC236" s="154"/>
      <c r="AD236" s="154"/>
      <c r="AE236" s="154"/>
      <c r="AF236" s="154"/>
      <c r="AG236" s="154"/>
      <c r="AH236" s="154"/>
    </row>
    <row r="237" spans="1:34" ht="15" customHeight="1" x14ac:dyDescent="0.25">
      <c r="A237" s="154"/>
      <c r="B237" s="154"/>
      <c r="C237" s="154"/>
      <c r="D237" s="176"/>
      <c r="E237" s="154"/>
      <c r="F237" s="154"/>
      <c r="G237" s="154"/>
      <c r="H237" s="154"/>
      <c r="I237" s="154"/>
      <c r="V237" s="154"/>
      <c r="W237" s="154"/>
      <c r="X237" s="154"/>
      <c r="Y237" s="154"/>
      <c r="Z237" s="154"/>
      <c r="AA237" s="154"/>
      <c r="AB237" s="154"/>
      <c r="AC237" s="154"/>
      <c r="AD237" s="154"/>
      <c r="AE237" s="154"/>
      <c r="AF237" s="154"/>
      <c r="AG237" s="154"/>
      <c r="AH237" s="154"/>
    </row>
    <row r="238" spans="1:34" ht="15" customHeight="1" x14ac:dyDescent="0.25">
      <c r="A238" s="154"/>
      <c r="B238" s="154"/>
      <c r="C238" s="154"/>
      <c r="D238" s="176"/>
      <c r="E238" s="154"/>
      <c r="F238" s="154"/>
      <c r="G238" s="154"/>
      <c r="H238" s="154"/>
      <c r="I238" s="154"/>
      <c r="V238" s="154"/>
      <c r="W238" s="154"/>
      <c r="X238" s="154"/>
      <c r="Y238" s="154"/>
      <c r="Z238" s="154"/>
      <c r="AA238" s="154"/>
      <c r="AB238" s="154"/>
      <c r="AC238" s="154"/>
      <c r="AD238" s="154"/>
      <c r="AE238" s="154"/>
      <c r="AF238" s="154"/>
      <c r="AG238" s="154"/>
      <c r="AH238" s="154"/>
    </row>
    <row r="239" spans="1:34" ht="15" customHeight="1" x14ac:dyDescent="0.25">
      <c r="A239" s="154"/>
      <c r="B239" s="154"/>
      <c r="C239" s="154"/>
      <c r="D239" s="176"/>
      <c r="E239" s="154"/>
      <c r="F239" s="154"/>
      <c r="G239" s="154"/>
      <c r="H239" s="154"/>
      <c r="I239" s="154"/>
      <c r="V239" s="154"/>
      <c r="W239" s="154"/>
      <c r="X239" s="154"/>
      <c r="Y239" s="154"/>
      <c r="Z239" s="154"/>
      <c r="AA239" s="154"/>
      <c r="AB239" s="154"/>
      <c r="AC239" s="154"/>
      <c r="AD239" s="154"/>
      <c r="AE239" s="154"/>
      <c r="AF239" s="154"/>
      <c r="AG239" s="154"/>
      <c r="AH239" s="154"/>
    </row>
    <row r="240" spans="1:34" ht="15" customHeight="1" x14ac:dyDescent="0.25">
      <c r="A240" s="154"/>
      <c r="B240" s="154"/>
      <c r="C240" s="154"/>
      <c r="D240" s="176"/>
      <c r="E240" s="154"/>
      <c r="F240" s="154"/>
      <c r="G240" s="154"/>
      <c r="H240" s="154"/>
      <c r="I240" s="154"/>
      <c r="V240" s="154"/>
      <c r="W240" s="154"/>
      <c r="X240" s="154"/>
      <c r="Y240" s="154"/>
      <c r="Z240" s="154"/>
      <c r="AA240" s="154"/>
      <c r="AB240" s="154"/>
      <c r="AC240" s="154"/>
      <c r="AD240" s="154"/>
      <c r="AE240" s="154"/>
      <c r="AF240" s="154"/>
      <c r="AG240" s="154"/>
      <c r="AH240" s="154"/>
    </row>
    <row r="241" spans="1:34" ht="15" customHeight="1" x14ac:dyDescent="0.25">
      <c r="A241" s="154"/>
      <c r="B241" s="154"/>
      <c r="C241" s="154"/>
      <c r="D241" s="176"/>
      <c r="E241" s="154"/>
      <c r="F241" s="154"/>
      <c r="G241" s="154"/>
      <c r="H241" s="154"/>
      <c r="I241" s="154"/>
      <c r="V241" s="154"/>
      <c r="W241" s="154"/>
      <c r="X241" s="154"/>
      <c r="Y241" s="154"/>
      <c r="Z241" s="154"/>
      <c r="AA241" s="154"/>
      <c r="AB241" s="154"/>
      <c r="AC241" s="154"/>
      <c r="AD241" s="154"/>
      <c r="AE241" s="154"/>
      <c r="AF241" s="154"/>
      <c r="AG241" s="154"/>
      <c r="AH241" s="154"/>
    </row>
    <row r="242" spans="1:34" ht="15" customHeight="1" x14ac:dyDescent="0.25">
      <c r="A242" s="154"/>
      <c r="B242" s="154"/>
      <c r="C242" s="154"/>
      <c r="D242" s="176"/>
      <c r="E242" s="154"/>
      <c r="F242" s="154"/>
      <c r="G242" s="154"/>
      <c r="H242" s="154"/>
      <c r="I242" s="154"/>
      <c r="V242" s="154"/>
      <c r="W242" s="154"/>
      <c r="X242" s="154"/>
      <c r="Y242" s="154"/>
      <c r="Z242" s="154"/>
      <c r="AA242" s="154"/>
      <c r="AB242" s="154"/>
      <c r="AC242" s="154"/>
      <c r="AD242" s="154"/>
      <c r="AE242" s="154"/>
      <c r="AF242" s="154"/>
      <c r="AG242" s="154"/>
      <c r="AH242" s="154"/>
    </row>
    <row r="243" spans="1:34" ht="15" customHeight="1" x14ac:dyDescent="0.25">
      <c r="A243" s="154"/>
      <c r="B243" s="154"/>
      <c r="C243" s="154"/>
      <c r="D243" s="176"/>
      <c r="E243" s="154"/>
      <c r="F243" s="154"/>
      <c r="G243" s="154"/>
      <c r="H243" s="154"/>
      <c r="I243" s="154"/>
      <c r="V243" s="154"/>
      <c r="W243" s="154"/>
      <c r="X243" s="154"/>
      <c r="Y243" s="154"/>
      <c r="Z243" s="154"/>
      <c r="AA243" s="154"/>
      <c r="AB243" s="154"/>
      <c r="AC243" s="154"/>
      <c r="AD243" s="154"/>
      <c r="AE243" s="154"/>
      <c r="AF243" s="154"/>
      <c r="AG243" s="154"/>
      <c r="AH243" s="154"/>
    </row>
    <row r="244" spans="1:34" ht="15" customHeight="1" x14ac:dyDescent="0.25">
      <c r="A244" s="154"/>
      <c r="B244" s="154"/>
      <c r="C244" s="154"/>
      <c r="D244" s="176"/>
      <c r="E244" s="154"/>
      <c r="F244" s="154"/>
      <c r="G244" s="154"/>
      <c r="H244" s="154"/>
      <c r="I244" s="154"/>
      <c r="V244" s="154"/>
      <c r="W244" s="154"/>
      <c r="X244" s="154"/>
      <c r="Y244" s="154"/>
      <c r="Z244" s="154"/>
      <c r="AA244" s="154"/>
      <c r="AB244" s="154"/>
      <c r="AC244" s="154"/>
      <c r="AD244" s="154"/>
      <c r="AE244" s="154"/>
      <c r="AF244" s="154"/>
      <c r="AG244" s="154"/>
      <c r="AH244" s="154"/>
    </row>
    <row r="245" spans="1:34" ht="15" customHeight="1" x14ac:dyDescent="0.25">
      <c r="A245" s="154"/>
      <c r="B245" s="154"/>
      <c r="C245" s="154"/>
      <c r="D245" s="176"/>
      <c r="E245" s="154"/>
      <c r="F245" s="154"/>
      <c r="G245" s="154"/>
      <c r="H245" s="154"/>
      <c r="I245" s="154"/>
      <c r="V245" s="154"/>
      <c r="W245" s="154"/>
      <c r="X245" s="154"/>
      <c r="Y245" s="154"/>
      <c r="Z245" s="154"/>
      <c r="AA245" s="154"/>
      <c r="AB245" s="154"/>
      <c r="AC245" s="154"/>
      <c r="AD245" s="154"/>
      <c r="AE245" s="154"/>
      <c r="AF245" s="154"/>
      <c r="AG245" s="154"/>
      <c r="AH245" s="154"/>
    </row>
    <row r="246" spans="1:34" ht="15" customHeight="1" x14ac:dyDescent="0.25">
      <c r="A246" s="154"/>
      <c r="B246" s="154"/>
      <c r="C246" s="154"/>
      <c r="D246" s="176"/>
      <c r="E246" s="154"/>
      <c r="F246" s="154"/>
      <c r="G246" s="154"/>
      <c r="H246" s="154"/>
      <c r="I246" s="154"/>
      <c r="V246" s="154"/>
      <c r="W246" s="154"/>
      <c r="X246" s="154"/>
      <c r="Y246" s="154"/>
      <c r="Z246" s="154"/>
      <c r="AA246" s="154"/>
      <c r="AB246" s="154"/>
      <c r="AC246" s="154"/>
      <c r="AD246" s="154"/>
      <c r="AE246" s="154"/>
      <c r="AF246" s="154"/>
      <c r="AG246" s="154"/>
      <c r="AH246" s="154"/>
    </row>
    <row r="247" spans="1:34" ht="15" customHeight="1" x14ac:dyDescent="0.25">
      <c r="A247" s="154"/>
      <c r="B247" s="154"/>
      <c r="C247" s="154"/>
      <c r="D247" s="176"/>
      <c r="E247" s="154"/>
      <c r="F247" s="154"/>
      <c r="G247" s="154"/>
      <c r="H247" s="154"/>
      <c r="I247" s="154"/>
      <c r="V247" s="154"/>
      <c r="W247" s="154"/>
      <c r="X247" s="154"/>
      <c r="Y247" s="154"/>
      <c r="Z247" s="154"/>
      <c r="AA247" s="154"/>
      <c r="AB247" s="154"/>
      <c r="AC247" s="154"/>
      <c r="AD247" s="154"/>
      <c r="AE247" s="154"/>
      <c r="AF247" s="154"/>
      <c r="AG247" s="154"/>
      <c r="AH247" s="154"/>
    </row>
    <row r="248" spans="1:34" ht="15" customHeight="1" x14ac:dyDescent="0.25">
      <c r="A248" s="154"/>
      <c r="B248" s="154"/>
      <c r="C248" s="154"/>
      <c r="D248" s="176"/>
      <c r="E248" s="154"/>
      <c r="F248" s="154"/>
      <c r="G248" s="154"/>
      <c r="H248" s="154"/>
      <c r="I248" s="154"/>
      <c r="V248" s="154"/>
      <c r="W248" s="154"/>
      <c r="X248" s="154"/>
      <c r="Y248" s="154"/>
      <c r="Z248" s="154"/>
      <c r="AA248" s="154"/>
      <c r="AB248" s="154"/>
      <c r="AC248" s="154"/>
      <c r="AD248" s="154"/>
      <c r="AE248" s="154"/>
      <c r="AF248" s="154"/>
      <c r="AG248" s="154"/>
      <c r="AH248" s="154"/>
    </row>
    <row r="249" spans="1:34" ht="15" customHeight="1" x14ac:dyDescent="0.25">
      <c r="A249" s="154"/>
      <c r="B249" s="154"/>
      <c r="C249" s="154"/>
      <c r="D249" s="176"/>
      <c r="E249" s="154"/>
      <c r="F249" s="154"/>
      <c r="G249" s="154"/>
      <c r="H249" s="154"/>
      <c r="I249" s="154"/>
      <c r="V249" s="154"/>
      <c r="W249" s="154"/>
      <c r="X249" s="154"/>
      <c r="Y249" s="154"/>
      <c r="Z249" s="154"/>
      <c r="AA249" s="154"/>
      <c r="AB249" s="154"/>
      <c r="AC249" s="154"/>
      <c r="AD249" s="154"/>
      <c r="AE249" s="154"/>
      <c r="AF249" s="154"/>
      <c r="AG249" s="154"/>
      <c r="AH249" s="154"/>
    </row>
    <row r="250" spans="1:34" ht="15" customHeight="1" x14ac:dyDescent="0.25">
      <c r="A250" s="154"/>
      <c r="B250" s="154"/>
      <c r="C250" s="154"/>
      <c r="D250" s="176"/>
      <c r="E250" s="154"/>
      <c r="F250" s="154"/>
      <c r="G250" s="154"/>
      <c r="H250" s="154"/>
      <c r="I250" s="154"/>
      <c r="V250" s="154"/>
      <c r="W250" s="154"/>
      <c r="X250" s="154"/>
      <c r="Y250" s="154"/>
      <c r="Z250" s="154"/>
      <c r="AA250" s="154"/>
      <c r="AB250" s="154"/>
      <c r="AC250" s="154"/>
      <c r="AD250" s="154"/>
      <c r="AE250" s="154"/>
      <c r="AF250" s="154"/>
      <c r="AG250" s="154"/>
      <c r="AH250" s="154"/>
    </row>
    <row r="251" spans="1:34" ht="15" customHeight="1" x14ac:dyDescent="0.25">
      <c r="A251" s="154"/>
      <c r="B251" s="154"/>
      <c r="C251" s="154"/>
      <c r="D251" s="176"/>
      <c r="E251" s="154"/>
      <c r="F251" s="154"/>
      <c r="G251" s="154"/>
      <c r="H251" s="154"/>
      <c r="I251" s="154"/>
      <c r="V251" s="154"/>
      <c r="W251" s="154"/>
      <c r="X251" s="154"/>
      <c r="Y251" s="154"/>
      <c r="Z251" s="154"/>
      <c r="AA251" s="154"/>
      <c r="AB251" s="154"/>
      <c r="AC251" s="154"/>
      <c r="AD251" s="154"/>
      <c r="AE251" s="154"/>
      <c r="AF251" s="154"/>
      <c r="AG251" s="154"/>
      <c r="AH251" s="154"/>
    </row>
    <row r="252" spans="1:34" ht="15" customHeight="1" x14ac:dyDescent="0.25">
      <c r="A252" s="154"/>
      <c r="B252" s="154"/>
      <c r="C252" s="154"/>
      <c r="D252" s="176"/>
      <c r="E252" s="154"/>
      <c r="F252" s="154"/>
      <c r="G252" s="154"/>
      <c r="H252" s="154"/>
      <c r="I252" s="154"/>
      <c r="V252" s="154"/>
      <c r="W252" s="154"/>
      <c r="X252" s="154"/>
      <c r="Y252" s="154"/>
      <c r="Z252" s="154"/>
      <c r="AA252" s="154"/>
      <c r="AB252" s="154"/>
      <c r="AC252" s="154"/>
      <c r="AD252" s="154"/>
      <c r="AE252" s="154"/>
      <c r="AF252" s="154"/>
      <c r="AG252" s="154"/>
      <c r="AH252" s="154"/>
    </row>
    <row r="253" spans="1:34" ht="15" customHeight="1" x14ac:dyDescent="0.25">
      <c r="A253" s="154"/>
      <c r="B253" s="154"/>
      <c r="C253" s="154"/>
      <c r="D253" s="176"/>
      <c r="E253" s="154"/>
      <c r="F253" s="154"/>
      <c r="G253" s="154"/>
      <c r="H253" s="154"/>
      <c r="I253" s="154"/>
      <c r="V253" s="154"/>
      <c r="W253" s="154"/>
      <c r="X253" s="154"/>
      <c r="Y253" s="154"/>
      <c r="Z253" s="154"/>
      <c r="AA253" s="154"/>
      <c r="AB253" s="154"/>
      <c r="AC253" s="154"/>
      <c r="AD253" s="154"/>
      <c r="AE253" s="154"/>
      <c r="AF253" s="154"/>
      <c r="AG253" s="154"/>
      <c r="AH253" s="154"/>
    </row>
    <row r="254" spans="1:34" ht="15" customHeight="1" x14ac:dyDescent="0.25">
      <c r="A254" s="154"/>
      <c r="B254" s="154"/>
      <c r="C254" s="154"/>
      <c r="D254" s="176"/>
      <c r="E254" s="154"/>
      <c r="F254" s="154"/>
      <c r="G254" s="154"/>
      <c r="H254" s="154"/>
      <c r="I254" s="154"/>
      <c r="V254" s="154"/>
      <c r="W254" s="154"/>
      <c r="X254" s="154"/>
      <c r="Y254" s="154"/>
      <c r="Z254" s="154"/>
      <c r="AA254" s="154"/>
      <c r="AB254" s="154"/>
      <c r="AC254" s="154"/>
      <c r="AD254" s="154"/>
      <c r="AE254" s="154"/>
      <c r="AF254" s="154"/>
      <c r="AG254" s="154"/>
      <c r="AH254" s="154"/>
    </row>
    <row r="255" spans="1:34" ht="15" customHeight="1" x14ac:dyDescent="0.25">
      <c r="A255" s="154"/>
      <c r="B255" s="154"/>
      <c r="C255" s="154"/>
      <c r="D255" s="176"/>
      <c r="E255" s="154"/>
      <c r="F255" s="154"/>
      <c r="G255" s="154"/>
      <c r="H255" s="154"/>
      <c r="I255" s="154"/>
      <c r="V255" s="154"/>
      <c r="W255" s="154"/>
      <c r="X255" s="154"/>
      <c r="Y255" s="154"/>
      <c r="Z255" s="154"/>
      <c r="AA255" s="154"/>
      <c r="AB255" s="154"/>
      <c r="AC255" s="154"/>
      <c r="AD255" s="154"/>
      <c r="AE255" s="154"/>
      <c r="AF255" s="154"/>
      <c r="AG255" s="154"/>
      <c r="AH255" s="154"/>
    </row>
    <row r="256" spans="1:34" ht="15" customHeight="1" x14ac:dyDescent="0.25">
      <c r="A256" s="154"/>
      <c r="B256" s="154"/>
      <c r="C256" s="154"/>
      <c r="D256" s="176"/>
      <c r="E256" s="154"/>
      <c r="F256" s="154"/>
      <c r="G256" s="154"/>
      <c r="H256" s="154"/>
      <c r="I256" s="154"/>
      <c r="V256" s="154"/>
      <c r="W256" s="154"/>
      <c r="X256" s="154"/>
      <c r="Y256" s="154"/>
      <c r="Z256" s="154"/>
      <c r="AA256" s="154"/>
      <c r="AB256" s="154"/>
      <c r="AC256" s="154"/>
      <c r="AD256" s="154"/>
      <c r="AE256" s="154"/>
      <c r="AF256" s="154"/>
      <c r="AG256" s="154"/>
      <c r="AH256" s="154"/>
    </row>
    <row r="257" spans="1:34" ht="15" customHeight="1" x14ac:dyDescent="0.25">
      <c r="A257" s="154"/>
      <c r="B257" s="154"/>
      <c r="C257" s="154"/>
      <c r="D257" s="176"/>
      <c r="E257" s="154"/>
      <c r="F257" s="154"/>
      <c r="G257" s="154"/>
      <c r="H257" s="154"/>
      <c r="I257" s="154"/>
      <c r="V257" s="154"/>
      <c r="W257" s="154"/>
      <c r="X257" s="154"/>
      <c r="Y257" s="154"/>
      <c r="Z257" s="154"/>
      <c r="AA257" s="154"/>
      <c r="AB257" s="154"/>
      <c r="AC257" s="154"/>
      <c r="AD257" s="154"/>
      <c r="AE257" s="154"/>
      <c r="AF257" s="154"/>
      <c r="AG257" s="154"/>
      <c r="AH257" s="154"/>
    </row>
    <row r="258" spans="1:34" ht="15" customHeight="1" x14ac:dyDescent="0.25">
      <c r="A258" s="154"/>
      <c r="B258" s="154"/>
      <c r="C258" s="154"/>
      <c r="D258" s="176"/>
      <c r="E258" s="154"/>
      <c r="F258" s="154"/>
      <c r="G258" s="154"/>
      <c r="H258" s="154"/>
      <c r="I258" s="154"/>
      <c r="V258" s="154"/>
      <c r="W258" s="154"/>
      <c r="X258" s="154"/>
      <c r="Y258" s="154"/>
      <c r="Z258" s="154"/>
      <c r="AA258" s="154"/>
      <c r="AB258" s="154"/>
      <c r="AC258" s="154"/>
      <c r="AD258" s="154"/>
      <c r="AE258" s="154"/>
      <c r="AF258" s="154"/>
      <c r="AG258" s="154"/>
      <c r="AH258" s="154"/>
    </row>
    <row r="259" spans="1:34" ht="15" customHeight="1" x14ac:dyDescent="0.25">
      <c r="A259" s="154"/>
      <c r="B259" s="154"/>
      <c r="C259" s="154"/>
      <c r="D259" s="176"/>
      <c r="E259" s="154"/>
      <c r="F259" s="154"/>
      <c r="G259" s="154"/>
      <c r="H259" s="154"/>
      <c r="I259" s="154"/>
      <c r="V259" s="154"/>
      <c r="W259" s="154"/>
      <c r="X259" s="154"/>
      <c r="Y259" s="154"/>
      <c r="Z259" s="154"/>
      <c r="AA259" s="154"/>
      <c r="AB259" s="154"/>
      <c r="AC259" s="154"/>
      <c r="AD259" s="154"/>
      <c r="AE259" s="154"/>
      <c r="AF259" s="154"/>
      <c r="AG259" s="154"/>
      <c r="AH259" s="154"/>
    </row>
    <row r="260" spans="1:34" ht="15" customHeight="1" x14ac:dyDescent="0.25">
      <c r="A260" s="154"/>
      <c r="B260" s="154"/>
      <c r="C260" s="154"/>
      <c r="D260" s="176"/>
      <c r="E260" s="154"/>
      <c r="F260" s="154"/>
      <c r="G260" s="154"/>
      <c r="H260" s="154"/>
      <c r="I260" s="154"/>
      <c r="V260" s="154"/>
      <c r="W260" s="154"/>
      <c r="X260" s="154"/>
      <c r="Y260" s="154"/>
      <c r="Z260" s="154"/>
      <c r="AA260" s="154"/>
      <c r="AB260" s="154"/>
      <c r="AC260" s="154"/>
      <c r="AD260" s="154"/>
      <c r="AE260" s="154"/>
      <c r="AF260" s="154"/>
      <c r="AG260" s="154"/>
      <c r="AH260" s="154"/>
    </row>
    <row r="261" spans="1:34" ht="15" customHeight="1" x14ac:dyDescent="0.25">
      <c r="A261" s="154"/>
      <c r="B261" s="154"/>
      <c r="C261" s="154"/>
      <c r="D261" s="176"/>
      <c r="E261" s="154"/>
      <c r="F261" s="154"/>
      <c r="G261" s="154"/>
      <c r="H261" s="154"/>
      <c r="I261" s="154"/>
      <c r="V261" s="154"/>
      <c r="W261" s="154"/>
      <c r="X261" s="154"/>
      <c r="Y261" s="154"/>
      <c r="Z261" s="154"/>
      <c r="AA261" s="154"/>
      <c r="AB261" s="154"/>
      <c r="AC261" s="154"/>
      <c r="AD261" s="154"/>
      <c r="AE261" s="154"/>
      <c r="AF261" s="154"/>
      <c r="AG261" s="154"/>
      <c r="AH261" s="154"/>
    </row>
    <row r="262" spans="1:34" ht="15" customHeight="1" x14ac:dyDescent="0.25">
      <c r="A262" s="154"/>
      <c r="B262" s="154"/>
      <c r="C262" s="154"/>
      <c r="D262" s="176"/>
      <c r="E262" s="154"/>
      <c r="F262" s="154"/>
      <c r="G262" s="154"/>
      <c r="H262" s="154"/>
      <c r="I262" s="154"/>
      <c r="V262" s="154"/>
      <c r="W262" s="154"/>
      <c r="X262" s="154"/>
      <c r="Y262" s="154"/>
      <c r="Z262" s="154"/>
      <c r="AA262" s="154"/>
      <c r="AB262" s="154"/>
      <c r="AC262" s="154"/>
      <c r="AD262" s="154"/>
      <c r="AE262" s="154"/>
      <c r="AF262" s="154"/>
      <c r="AG262" s="154"/>
      <c r="AH262" s="154"/>
    </row>
    <row r="263" spans="1:34" ht="15" customHeight="1" x14ac:dyDescent="0.25">
      <c r="A263" s="154"/>
      <c r="B263" s="154"/>
      <c r="C263" s="154"/>
      <c r="D263" s="176"/>
      <c r="E263" s="154"/>
      <c r="F263" s="154"/>
      <c r="G263" s="154"/>
      <c r="H263" s="154"/>
      <c r="I263" s="154"/>
      <c r="V263" s="154"/>
      <c r="W263" s="154"/>
      <c r="X263" s="154"/>
      <c r="Y263" s="154"/>
      <c r="Z263" s="154"/>
      <c r="AA263" s="154"/>
      <c r="AB263" s="154"/>
      <c r="AC263" s="154"/>
      <c r="AD263" s="154"/>
      <c r="AE263" s="154"/>
      <c r="AF263" s="154"/>
      <c r="AG263" s="154"/>
      <c r="AH263" s="154"/>
    </row>
    <row r="264" spans="1:34" ht="15" customHeight="1" x14ac:dyDescent="0.25">
      <c r="A264" s="154"/>
      <c r="B264" s="154"/>
      <c r="C264" s="154"/>
      <c r="D264" s="176"/>
      <c r="E264" s="154"/>
      <c r="F264" s="154"/>
      <c r="G264" s="154"/>
      <c r="H264" s="154"/>
      <c r="I264" s="154"/>
      <c r="V264" s="154"/>
      <c r="W264" s="154"/>
      <c r="X264" s="154"/>
      <c r="Y264" s="154"/>
      <c r="Z264" s="154"/>
      <c r="AA264" s="154"/>
      <c r="AB264" s="154"/>
      <c r="AC264" s="154"/>
      <c r="AD264" s="154"/>
      <c r="AE264" s="154"/>
      <c r="AF264" s="154"/>
      <c r="AG264" s="154"/>
      <c r="AH264" s="154"/>
    </row>
    <row r="265" spans="1:34" ht="15" customHeight="1" x14ac:dyDescent="0.25">
      <c r="A265" s="154"/>
      <c r="B265" s="154"/>
      <c r="C265" s="154"/>
      <c r="D265" s="176"/>
      <c r="E265" s="154"/>
      <c r="F265" s="154"/>
      <c r="G265" s="154"/>
      <c r="H265" s="154"/>
      <c r="I265" s="154"/>
      <c r="V265" s="154"/>
      <c r="W265" s="154"/>
      <c r="X265" s="154"/>
      <c r="Y265" s="154"/>
      <c r="Z265" s="154"/>
      <c r="AA265" s="154"/>
      <c r="AB265" s="154"/>
      <c r="AC265" s="154"/>
      <c r="AD265" s="154"/>
      <c r="AE265" s="154"/>
      <c r="AF265" s="154"/>
      <c r="AG265" s="154"/>
      <c r="AH265" s="154"/>
    </row>
    <row r="266" spans="1:34" ht="15" customHeight="1" x14ac:dyDescent="0.25">
      <c r="A266" s="154"/>
      <c r="B266" s="154"/>
      <c r="C266" s="154"/>
      <c r="D266" s="176"/>
      <c r="E266" s="154"/>
      <c r="F266" s="154"/>
      <c r="G266" s="154"/>
      <c r="H266" s="154"/>
      <c r="I266" s="154"/>
      <c r="V266" s="154"/>
      <c r="W266" s="154"/>
      <c r="X266" s="154"/>
      <c r="Y266" s="154"/>
      <c r="Z266" s="154"/>
      <c r="AA266" s="154"/>
      <c r="AB266" s="154"/>
      <c r="AC266" s="154"/>
      <c r="AD266" s="154"/>
      <c r="AE266" s="154"/>
      <c r="AF266" s="154"/>
      <c r="AG266" s="154"/>
      <c r="AH266" s="154"/>
    </row>
    <row r="267" spans="1:34" ht="15" customHeight="1" x14ac:dyDescent="0.25">
      <c r="A267" s="154"/>
      <c r="B267" s="154"/>
      <c r="C267" s="154"/>
      <c r="D267" s="176"/>
      <c r="E267" s="154"/>
      <c r="F267" s="154"/>
      <c r="G267" s="154"/>
      <c r="H267" s="154"/>
      <c r="I267" s="154"/>
      <c r="V267" s="154"/>
      <c r="W267" s="154"/>
      <c r="X267" s="154"/>
      <c r="Y267" s="154"/>
      <c r="Z267" s="154"/>
      <c r="AA267" s="154"/>
      <c r="AB267" s="154"/>
      <c r="AC267" s="154"/>
      <c r="AD267" s="154"/>
      <c r="AE267" s="154"/>
      <c r="AF267" s="154"/>
      <c r="AG267" s="154"/>
      <c r="AH267" s="154"/>
    </row>
    <row r="268" spans="1:34" ht="15" customHeight="1" x14ac:dyDescent="0.25">
      <c r="A268" s="154"/>
      <c r="B268" s="154"/>
      <c r="C268" s="154"/>
      <c r="D268" s="176"/>
      <c r="E268" s="154"/>
      <c r="F268" s="154"/>
      <c r="G268" s="154"/>
      <c r="H268" s="154"/>
      <c r="I268" s="154"/>
      <c r="V268" s="154"/>
      <c r="W268" s="154"/>
      <c r="X268" s="154"/>
      <c r="Y268" s="154"/>
      <c r="Z268" s="154"/>
      <c r="AA268" s="154"/>
      <c r="AB268" s="154"/>
      <c r="AC268" s="154"/>
      <c r="AD268" s="154"/>
      <c r="AE268" s="154"/>
      <c r="AF268" s="154"/>
      <c r="AG268" s="154"/>
      <c r="AH268" s="154"/>
    </row>
    <row r="269" spans="1:34" ht="15" customHeight="1" x14ac:dyDescent="0.25">
      <c r="A269" s="154"/>
      <c r="B269" s="154"/>
      <c r="C269" s="154"/>
      <c r="D269" s="176"/>
      <c r="E269" s="154"/>
      <c r="F269" s="154"/>
      <c r="G269" s="154"/>
      <c r="H269" s="154"/>
      <c r="I269" s="154"/>
      <c r="V269" s="154"/>
      <c r="W269" s="154"/>
      <c r="X269" s="154"/>
      <c r="Y269" s="154"/>
      <c r="Z269" s="154"/>
      <c r="AA269" s="154"/>
      <c r="AB269" s="154"/>
      <c r="AC269" s="154"/>
      <c r="AD269" s="154"/>
      <c r="AE269" s="154"/>
      <c r="AF269" s="154"/>
      <c r="AG269" s="154"/>
      <c r="AH269" s="154"/>
    </row>
    <row r="270" spans="1:34" ht="15" customHeight="1" x14ac:dyDescent="0.25">
      <c r="A270" s="154"/>
      <c r="B270" s="154"/>
      <c r="C270" s="154"/>
      <c r="D270" s="176"/>
      <c r="E270" s="154"/>
      <c r="F270" s="154"/>
      <c r="G270" s="154"/>
      <c r="H270" s="154"/>
      <c r="I270" s="154"/>
      <c r="V270" s="154"/>
      <c r="W270" s="154"/>
      <c r="X270" s="154"/>
      <c r="Y270" s="154"/>
      <c r="Z270" s="154"/>
      <c r="AA270" s="154"/>
      <c r="AB270" s="154"/>
      <c r="AC270" s="154"/>
      <c r="AD270" s="154"/>
      <c r="AE270" s="154"/>
      <c r="AF270" s="154"/>
      <c r="AG270" s="154"/>
      <c r="AH270" s="154"/>
    </row>
    <row r="271" spans="1:34" ht="15" customHeight="1" x14ac:dyDescent="0.25">
      <c r="A271" s="154"/>
      <c r="B271" s="154"/>
      <c r="C271" s="154"/>
      <c r="D271" s="176"/>
      <c r="E271" s="154"/>
      <c r="F271" s="154"/>
      <c r="G271" s="154"/>
      <c r="H271" s="154"/>
      <c r="I271" s="154"/>
      <c r="V271" s="154"/>
      <c r="W271" s="154"/>
      <c r="X271" s="154"/>
      <c r="Y271" s="154"/>
      <c r="Z271" s="154"/>
      <c r="AA271" s="154"/>
      <c r="AB271" s="154"/>
      <c r="AC271" s="154"/>
      <c r="AD271" s="154"/>
      <c r="AE271" s="154"/>
      <c r="AF271" s="154"/>
      <c r="AG271" s="154"/>
      <c r="AH271" s="154"/>
    </row>
    <row r="272" spans="1:34" ht="15" customHeight="1" x14ac:dyDescent="0.25">
      <c r="A272" s="154"/>
      <c r="B272" s="154"/>
      <c r="C272" s="154"/>
      <c r="D272" s="176"/>
      <c r="E272" s="154"/>
      <c r="F272" s="154"/>
      <c r="G272" s="154"/>
      <c r="H272" s="154"/>
      <c r="I272" s="154"/>
      <c r="V272" s="154"/>
      <c r="W272" s="154"/>
      <c r="X272" s="154"/>
      <c r="Y272" s="154"/>
      <c r="Z272" s="154"/>
      <c r="AA272" s="154"/>
      <c r="AB272" s="154"/>
      <c r="AC272" s="154"/>
      <c r="AD272" s="154"/>
      <c r="AE272" s="154"/>
      <c r="AF272" s="154"/>
      <c r="AG272" s="154"/>
      <c r="AH272" s="154"/>
    </row>
    <row r="273" spans="1:34" ht="15" customHeight="1" x14ac:dyDescent="0.25">
      <c r="A273" s="154"/>
      <c r="B273" s="154"/>
      <c r="C273" s="154"/>
      <c r="D273" s="176"/>
      <c r="E273" s="154"/>
      <c r="F273" s="154"/>
      <c r="G273" s="154"/>
      <c r="H273" s="154"/>
      <c r="I273" s="154"/>
      <c r="V273" s="154"/>
      <c r="W273" s="154"/>
      <c r="X273" s="154"/>
      <c r="Y273" s="154"/>
      <c r="Z273" s="154"/>
      <c r="AA273" s="154"/>
      <c r="AB273" s="154"/>
      <c r="AC273" s="154"/>
      <c r="AD273" s="154"/>
      <c r="AE273" s="154"/>
      <c r="AF273" s="154"/>
      <c r="AG273" s="154"/>
      <c r="AH273" s="154"/>
    </row>
    <row r="274" spans="1:34" ht="15" customHeight="1" x14ac:dyDescent="0.25">
      <c r="A274" s="154"/>
      <c r="B274" s="154"/>
      <c r="C274" s="154"/>
      <c r="D274" s="176"/>
      <c r="E274" s="154"/>
      <c r="F274" s="154"/>
      <c r="G274" s="154"/>
      <c r="H274" s="154"/>
      <c r="I274" s="154"/>
      <c r="V274" s="154"/>
      <c r="W274" s="154"/>
      <c r="X274" s="154"/>
      <c r="Y274" s="154"/>
      <c r="Z274" s="154"/>
      <c r="AA274" s="154"/>
      <c r="AB274" s="154"/>
      <c r="AC274" s="154"/>
      <c r="AD274" s="154"/>
      <c r="AE274" s="154"/>
      <c r="AF274" s="154"/>
      <c r="AG274" s="154"/>
      <c r="AH274" s="154"/>
    </row>
    <row r="275" spans="1:34" ht="15" customHeight="1" x14ac:dyDescent="0.25">
      <c r="A275" s="154"/>
      <c r="B275" s="154"/>
      <c r="C275" s="154"/>
      <c r="D275" s="176"/>
      <c r="E275" s="154"/>
      <c r="F275" s="154"/>
      <c r="G275" s="154"/>
      <c r="H275" s="154"/>
      <c r="I275" s="154"/>
      <c r="V275" s="154"/>
      <c r="W275" s="154"/>
      <c r="X275" s="154"/>
      <c r="Y275" s="154"/>
      <c r="Z275" s="154"/>
      <c r="AA275" s="154"/>
      <c r="AB275" s="154"/>
      <c r="AC275" s="154"/>
      <c r="AD275" s="154"/>
      <c r="AE275" s="154"/>
      <c r="AF275" s="154"/>
      <c r="AG275" s="154"/>
      <c r="AH275" s="154"/>
    </row>
    <row r="276" spans="1:34" ht="15" customHeight="1" x14ac:dyDescent="0.25">
      <c r="A276" s="154"/>
      <c r="B276" s="154"/>
      <c r="C276" s="154"/>
      <c r="D276" s="176"/>
      <c r="E276" s="154"/>
      <c r="F276" s="154"/>
      <c r="G276" s="154"/>
      <c r="H276" s="154"/>
      <c r="I276" s="154"/>
      <c r="V276" s="154"/>
      <c r="W276" s="154"/>
      <c r="X276" s="154"/>
      <c r="Y276" s="154"/>
      <c r="Z276" s="154"/>
      <c r="AA276" s="154"/>
      <c r="AB276" s="154"/>
      <c r="AC276" s="154"/>
      <c r="AD276" s="154"/>
      <c r="AE276" s="154"/>
      <c r="AF276" s="154"/>
      <c r="AG276" s="154"/>
      <c r="AH276" s="154"/>
    </row>
    <row r="277" spans="1:34" ht="15" customHeight="1" x14ac:dyDescent="0.25">
      <c r="A277" s="154"/>
      <c r="B277" s="154"/>
      <c r="C277" s="154"/>
      <c r="D277" s="176"/>
      <c r="E277" s="154"/>
      <c r="F277" s="154"/>
      <c r="G277" s="154"/>
      <c r="H277" s="154"/>
      <c r="I277" s="154"/>
      <c r="V277" s="154"/>
      <c r="W277" s="154"/>
      <c r="X277" s="154"/>
      <c r="Y277" s="154"/>
      <c r="Z277" s="154"/>
      <c r="AA277" s="154"/>
      <c r="AB277" s="154"/>
      <c r="AC277" s="154"/>
      <c r="AD277" s="154"/>
      <c r="AE277" s="154"/>
      <c r="AF277" s="154"/>
      <c r="AG277" s="154"/>
      <c r="AH277" s="154"/>
    </row>
    <row r="278" spans="1:34" ht="15" customHeight="1" x14ac:dyDescent="0.25">
      <c r="A278" s="154"/>
      <c r="B278" s="154"/>
      <c r="C278" s="154"/>
      <c r="D278" s="176"/>
      <c r="E278" s="154"/>
      <c r="F278" s="154"/>
      <c r="G278" s="154"/>
      <c r="H278" s="154"/>
      <c r="I278" s="154"/>
      <c r="V278" s="154"/>
      <c r="W278" s="154"/>
      <c r="X278" s="154"/>
      <c r="Y278" s="154"/>
      <c r="Z278" s="154"/>
      <c r="AA278" s="154"/>
      <c r="AB278" s="154"/>
      <c r="AC278" s="154"/>
      <c r="AD278" s="154"/>
      <c r="AE278" s="154"/>
      <c r="AF278" s="154"/>
      <c r="AG278" s="154"/>
      <c r="AH278" s="154"/>
    </row>
    <row r="279" spans="1:34" ht="15" customHeight="1" x14ac:dyDescent="0.25">
      <c r="A279" s="154"/>
      <c r="B279" s="154"/>
      <c r="C279" s="154"/>
      <c r="D279" s="176"/>
      <c r="E279" s="154"/>
      <c r="F279" s="154"/>
      <c r="G279" s="154"/>
      <c r="H279" s="154"/>
      <c r="I279" s="154"/>
      <c r="V279" s="154"/>
      <c r="W279" s="154"/>
      <c r="X279" s="154"/>
      <c r="Y279" s="154"/>
      <c r="Z279" s="154"/>
      <c r="AA279" s="154"/>
      <c r="AB279" s="154"/>
      <c r="AC279" s="154"/>
      <c r="AD279" s="154"/>
      <c r="AE279" s="154"/>
      <c r="AF279" s="154"/>
      <c r="AG279" s="154"/>
      <c r="AH279" s="154"/>
    </row>
    <row r="280" spans="1:34" ht="15" customHeight="1" x14ac:dyDescent="0.25">
      <c r="A280" s="154"/>
      <c r="B280" s="154"/>
      <c r="C280" s="154"/>
      <c r="D280" s="176"/>
      <c r="E280" s="154"/>
      <c r="F280" s="154"/>
      <c r="G280" s="154"/>
      <c r="H280" s="154"/>
      <c r="I280" s="154"/>
      <c r="V280" s="154"/>
      <c r="W280" s="154"/>
      <c r="X280" s="154"/>
      <c r="Y280" s="154"/>
      <c r="Z280" s="154"/>
      <c r="AA280" s="154"/>
      <c r="AB280" s="154"/>
      <c r="AC280" s="154"/>
      <c r="AD280" s="154"/>
      <c r="AE280" s="154"/>
      <c r="AF280" s="154"/>
      <c r="AG280" s="154"/>
      <c r="AH280" s="154"/>
    </row>
    <row r="281" spans="1:34" ht="15" customHeight="1" x14ac:dyDescent="0.25">
      <c r="A281" s="154"/>
      <c r="B281" s="154"/>
      <c r="C281" s="154"/>
      <c r="D281" s="176"/>
      <c r="E281" s="154"/>
      <c r="F281" s="154"/>
      <c r="G281" s="154"/>
      <c r="H281" s="154"/>
      <c r="I281" s="154"/>
      <c r="V281" s="154"/>
      <c r="W281" s="154"/>
      <c r="X281" s="154"/>
      <c r="Y281" s="154"/>
      <c r="Z281" s="154"/>
      <c r="AA281" s="154"/>
      <c r="AB281" s="154"/>
      <c r="AC281" s="154"/>
      <c r="AD281" s="154"/>
      <c r="AE281" s="154"/>
      <c r="AF281" s="154"/>
      <c r="AG281" s="154"/>
      <c r="AH281" s="154"/>
    </row>
    <row r="282" spans="1:34" ht="15" customHeight="1" x14ac:dyDescent="0.25">
      <c r="A282" s="154"/>
      <c r="B282" s="154"/>
      <c r="C282" s="154"/>
      <c r="D282" s="176"/>
      <c r="E282" s="154"/>
      <c r="F282" s="154"/>
      <c r="G282" s="154"/>
      <c r="H282" s="154"/>
      <c r="I282" s="154"/>
      <c r="V282" s="154"/>
      <c r="W282" s="154"/>
      <c r="X282" s="154"/>
      <c r="Y282" s="154"/>
      <c r="Z282" s="154"/>
      <c r="AA282" s="154"/>
      <c r="AB282" s="154"/>
      <c r="AC282" s="154"/>
      <c r="AD282" s="154"/>
      <c r="AE282" s="154"/>
      <c r="AF282" s="154"/>
      <c r="AG282" s="154"/>
      <c r="AH282" s="154"/>
    </row>
    <row r="283" spans="1:34" ht="15" customHeight="1" x14ac:dyDescent="0.25">
      <c r="A283" s="154"/>
      <c r="B283" s="154"/>
      <c r="C283" s="154"/>
      <c r="D283" s="176"/>
      <c r="E283" s="154"/>
      <c r="F283" s="154"/>
      <c r="G283" s="154"/>
      <c r="H283" s="154"/>
      <c r="I283" s="154"/>
      <c r="V283" s="154"/>
      <c r="W283" s="154"/>
      <c r="X283" s="154"/>
      <c r="Y283" s="154"/>
      <c r="Z283" s="154"/>
      <c r="AA283" s="154"/>
      <c r="AB283" s="154"/>
      <c r="AC283" s="154"/>
      <c r="AD283" s="154"/>
      <c r="AE283" s="154"/>
      <c r="AF283" s="154"/>
      <c r="AG283" s="154"/>
      <c r="AH283" s="154"/>
    </row>
    <row r="284" spans="1:34" ht="15" customHeight="1" x14ac:dyDescent="0.25">
      <c r="A284" s="154"/>
      <c r="B284" s="154"/>
      <c r="C284" s="154"/>
      <c r="D284" s="176"/>
      <c r="E284" s="154"/>
      <c r="F284" s="154"/>
      <c r="G284" s="154"/>
      <c r="H284" s="154"/>
      <c r="I284" s="154"/>
      <c r="V284" s="154"/>
      <c r="W284" s="154"/>
      <c r="X284" s="154"/>
      <c r="Y284" s="154"/>
      <c r="Z284" s="154"/>
      <c r="AA284" s="154"/>
      <c r="AB284" s="154"/>
      <c r="AC284" s="154"/>
      <c r="AD284" s="154"/>
      <c r="AE284" s="154"/>
      <c r="AF284" s="154"/>
      <c r="AG284" s="154"/>
      <c r="AH284" s="154"/>
    </row>
    <row r="285" spans="1:34" ht="15" customHeight="1" x14ac:dyDescent="0.25">
      <c r="A285" s="154"/>
      <c r="B285" s="154"/>
      <c r="C285" s="154"/>
      <c r="D285" s="176"/>
      <c r="E285" s="154"/>
      <c r="F285" s="154"/>
      <c r="G285" s="154"/>
      <c r="H285" s="154"/>
      <c r="I285" s="154"/>
      <c r="V285" s="154"/>
      <c r="W285" s="154"/>
      <c r="X285" s="154"/>
      <c r="Y285" s="154"/>
      <c r="Z285" s="154"/>
      <c r="AA285" s="154"/>
      <c r="AB285" s="154"/>
      <c r="AC285" s="154"/>
      <c r="AD285" s="154"/>
      <c r="AE285" s="154"/>
      <c r="AF285" s="154"/>
      <c r="AG285" s="154"/>
      <c r="AH285" s="154"/>
    </row>
    <row r="286" spans="1:34" ht="15" customHeight="1" x14ac:dyDescent="0.25">
      <c r="F286" s="154"/>
      <c r="G286" s="154"/>
      <c r="H286" s="154"/>
      <c r="I286" s="154"/>
    </row>
  </sheetData>
  <mergeCells count="20">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 ref="F44:G44"/>
    <mergeCell ref="F45:G45"/>
    <mergeCell ref="F43:G43"/>
    <mergeCell ref="F42:G42"/>
    <mergeCell ref="F40:G40"/>
    <mergeCell ref="F41:G41"/>
  </mergeCells>
  <conditionalFormatting sqref="D43:D44">
    <cfRule type="cellIs" dxfId="140" priority="1" operator="equal">
      <formula>"si"</formula>
    </cfRule>
    <cfRule type="cellIs" dxfId="139" priority="2" operator="equal">
      <formula>"si"</formula>
    </cfRule>
    <cfRule type="cellIs" dxfId="138"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32" zoomScaleNormal="100" workbookViewId="0">
      <selection activeCell="A53" sqref="A53"/>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410" t="s">
        <v>26</v>
      </c>
      <c r="B1" s="1345"/>
      <c r="C1" s="1345"/>
      <c r="D1" s="1345"/>
      <c r="E1" s="1345"/>
      <c r="F1" s="1345"/>
      <c r="G1" s="1345"/>
      <c r="H1" s="1345"/>
      <c r="I1" s="1345"/>
      <c r="J1" s="1345"/>
      <c r="K1" s="1345"/>
      <c r="L1" s="1345"/>
      <c r="M1" s="1345"/>
      <c r="N1" s="1345"/>
      <c r="O1" s="1345"/>
      <c r="P1" s="1345"/>
      <c r="Q1" s="1345"/>
      <c r="R1" s="1345"/>
      <c r="S1" s="1411"/>
      <c r="T1" s="1372" t="s">
        <v>27</v>
      </c>
      <c r="U1" s="1373"/>
      <c r="V1" s="1373"/>
      <c r="W1" s="1373"/>
      <c r="X1" s="1373"/>
      <c r="Y1" s="1374"/>
      <c r="Z1" s="1061"/>
      <c r="AA1" s="1412" t="s">
        <v>28</v>
      </c>
      <c r="AB1" s="1413"/>
      <c r="AC1" s="1413"/>
      <c r="AD1" s="1413"/>
      <c r="AE1" s="1413"/>
      <c r="AF1" s="1413"/>
      <c r="AG1" s="1413"/>
      <c r="AH1" s="1414"/>
      <c r="AJ1" s="1437" t="s">
        <v>29</v>
      </c>
      <c r="AK1" s="1423"/>
    </row>
    <row r="2" spans="1:42" ht="9.75" customHeight="1" x14ac:dyDescent="0.25">
      <c r="A2" s="1388"/>
      <c r="B2" s="1736"/>
      <c r="C2" s="1736"/>
      <c r="D2" s="1736"/>
      <c r="E2" s="1736"/>
      <c r="F2" s="1736"/>
      <c r="G2" s="1736"/>
      <c r="H2" s="1736"/>
      <c r="I2" s="1736"/>
      <c r="J2" s="1736"/>
      <c r="K2" s="1736"/>
      <c r="L2" s="1736"/>
      <c r="M2" s="1736"/>
      <c r="N2" s="1736"/>
      <c r="O2" s="1736"/>
      <c r="P2" s="1736"/>
      <c r="Q2" s="1736"/>
      <c r="R2" s="1736"/>
      <c r="S2" s="1390"/>
      <c r="T2" s="1375"/>
      <c r="U2" s="1376"/>
      <c r="V2" s="1376"/>
      <c r="W2" s="1376"/>
      <c r="X2" s="1376"/>
      <c r="Y2" s="1377"/>
      <c r="Z2" s="1060"/>
      <c r="AA2" s="1064" t="s">
        <v>30</v>
      </c>
      <c r="AB2" s="1065"/>
      <c r="AC2" s="1620"/>
      <c r="AD2" s="1620"/>
      <c r="AE2" s="1620"/>
      <c r="AF2" s="1620"/>
      <c r="AG2" s="1620"/>
      <c r="AH2" s="1621"/>
      <c r="AI2" s="3"/>
      <c r="AJ2" s="1384" t="s">
        <v>31</v>
      </c>
      <c r="AK2" s="1386" t="s">
        <v>32</v>
      </c>
    </row>
    <row r="3" spans="1:42" ht="9.75" customHeight="1" x14ac:dyDescent="0.25">
      <c r="A3" s="1388"/>
      <c r="B3" s="1736"/>
      <c r="C3" s="1736"/>
      <c r="D3" s="1736"/>
      <c r="E3" s="1736"/>
      <c r="F3" s="1736"/>
      <c r="G3" s="1736"/>
      <c r="H3" s="1736"/>
      <c r="I3" s="1736"/>
      <c r="J3" s="1736"/>
      <c r="K3" s="1736"/>
      <c r="L3" s="1736"/>
      <c r="M3" s="1736"/>
      <c r="N3" s="1736"/>
      <c r="O3" s="1736"/>
      <c r="P3" s="1736"/>
      <c r="Q3" s="1736"/>
      <c r="R3" s="1736"/>
      <c r="S3" s="1390"/>
      <c r="T3" s="1375"/>
      <c r="U3" s="1376"/>
      <c r="V3" s="1376"/>
      <c r="W3" s="1376"/>
      <c r="X3" s="1376"/>
      <c r="Y3" s="1377"/>
      <c r="Z3" s="1060"/>
      <c r="AA3" s="1616"/>
      <c r="AB3" s="1617"/>
      <c r="AC3" s="1617"/>
      <c r="AD3" s="1617"/>
      <c r="AE3" s="1617"/>
      <c r="AF3" s="1617"/>
      <c r="AG3" s="1617"/>
      <c r="AH3" s="1618"/>
      <c r="AI3" s="3"/>
      <c r="AJ3" s="1385"/>
      <c r="AK3" s="1387"/>
    </row>
    <row r="4" spans="1:42" ht="9.75" customHeight="1" x14ac:dyDescent="0.25">
      <c r="A4" s="1388"/>
      <c r="B4" s="1736"/>
      <c r="C4" s="1736"/>
      <c r="D4" s="1736"/>
      <c r="E4" s="1736"/>
      <c r="F4" s="1736"/>
      <c r="G4" s="1736"/>
      <c r="H4" s="1736"/>
      <c r="I4" s="1736"/>
      <c r="J4" s="1736"/>
      <c r="K4" s="1736"/>
      <c r="L4" s="1736"/>
      <c r="M4" s="1736"/>
      <c r="N4" s="1736"/>
      <c r="O4" s="1736"/>
      <c r="P4" s="1736"/>
      <c r="Q4" s="1736"/>
      <c r="R4" s="1736"/>
      <c r="S4" s="1390"/>
      <c r="T4" s="1375"/>
      <c r="U4" s="1376"/>
      <c r="V4" s="1376"/>
      <c r="W4" s="1376"/>
      <c r="X4" s="1376"/>
      <c r="Y4" s="1377"/>
      <c r="Z4" s="1062"/>
      <c r="AA4" s="1394" t="s">
        <v>2</v>
      </c>
      <c r="AB4" s="1395"/>
      <c r="AC4" s="1396" t="s">
        <v>33</v>
      </c>
      <c r="AD4" s="1397"/>
      <c r="AE4" s="1398"/>
      <c r="AF4" s="1396" t="s">
        <v>34</v>
      </c>
      <c r="AG4" s="1397"/>
      <c r="AH4" s="1398"/>
      <c r="AI4" s="3"/>
      <c r="AJ4" s="1400">
        <f>EXPORTAR!D27</f>
        <v>0</v>
      </c>
      <c r="AK4" s="1401"/>
    </row>
    <row r="5" spans="1:42" ht="16.5" customHeight="1" x14ac:dyDescent="0.25">
      <c r="A5" s="1737"/>
      <c r="B5" s="1738"/>
      <c r="C5" s="1738"/>
      <c r="D5" s="1738"/>
      <c r="E5" s="1738"/>
      <c r="F5" s="1738"/>
      <c r="G5" s="1738"/>
      <c r="H5" s="1738"/>
      <c r="I5" s="1738"/>
      <c r="J5" s="1738"/>
      <c r="K5" s="1738"/>
      <c r="L5" s="1738"/>
      <c r="M5" s="1738"/>
      <c r="N5" s="1738"/>
      <c r="O5" s="1738"/>
      <c r="P5" s="1738"/>
      <c r="Q5" s="1738"/>
      <c r="R5" s="1738"/>
      <c r="S5" s="1739"/>
      <c r="T5" s="1378"/>
      <c r="U5" s="1379"/>
      <c r="V5" s="1379"/>
      <c r="W5" s="1379"/>
      <c r="X5" s="1379"/>
      <c r="Y5" s="1380"/>
      <c r="Z5" s="4"/>
      <c r="AA5" s="1404"/>
      <c r="AB5" s="1405"/>
      <c r="AC5" s="1406"/>
      <c r="AD5" s="1407"/>
      <c r="AE5" s="1408"/>
      <c r="AF5" s="5" t="s">
        <v>35</v>
      </c>
      <c r="AG5" s="5" t="s">
        <v>36</v>
      </c>
      <c r="AH5" s="5" t="s">
        <v>37</v>
      </c>
      <c r="AI5" s="3"/>
      <c r="AJ5" s="1402"/>
      <c r="AK5" s="1403"/>
    </row>
    <row r="6" spans="1:42"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42" ht="9.75" customHeight="1" x14ac:dyDescent="0.25">
      <c r="A7" s="1410" t="s">
        <v>38</v>
      </c>
      <c r="B7" s="1345"/>
      <c r="C7" s="1345"/>
      <c r="D7" s="1345"/>
      <c r="E7" s="1345"/>
      <c r="F7" s="1345"/>
      <c r="G7" s="1345"/>
      <c r="H7" s="1345"/>
      <c r="I7" s="1345"/>
      <c r="J7" s="1345"/>
      <c r="K7" s="1345"/>
      <c r="L7" s="1345"/>
      <c r="M7" s="1345"/>
      <c r="N7" s="1345"/>
      <c r="O7" s="1345"/>
      <c r="P7" s="1345"/>
      <c r="Q7" s="1345"/>
      <c r="R7" s="1345"/>
      <c r="S7" s="1345"/>
      <c r="T7" s="1345"/>
      <c r="U7" s="1411"/>
      <c r="V7" s="3"/>
      <c r="W7" s="1740" t="s">
        <v>39</v>
      </c>
      <c r="X7" s="1741"/>
      <c r="Y7" s="1742"/>
      <c r="Z7" s="6" t="s">
        <v>40</v>
      </c>
      <c r="AA7" s="7"/>
      <c r="AB7" s="7"/>
      <c r="AC7" s="1452" t="s">
        <v>41</v>
      </c>
      <c r="AD7" s="1453"/>
      <c r="AE7" s="1453"/>
      <c r="AF7" s="1453"/>
      <c r="AG7" s="1453"/>
      <c r="AH7" s="1453"/>
      <c r="AI7" s="1453"/>
      <c r="AJ7" s="1453"/>
      <c r="AK7" s="1454"/>
    </row>
    <row r="8" spans="1:42" ht="10.5" customHeight="1" x14ac:dyDescent="0.25">
      <c r="A8" s="1353">
        <v>1</v>
      </c>
      <c r="B8" s="1743" t="s">
        <v>162</v>
      </c>
      <c r="C8" s="1744"/>
      <c r="D8" s="1350"/>
      <c r="E8" s="1353">
        <v>2</v>
      </c>
      <c r="F8" s="1356" t="s">
        <v>25</v>
      </c>
      <c r="G8" s="1357"/>
      <c r="H8" s="1350"/>
      <c r="I8" s="1353">
        <v>3</v>
      </c>
      <c r="J8" s="1717" t="s">
        <v>42</v>
      </c>
      <c r="K8" s="1718"/>
      <c r="L8" s="1719"/>
      <c r="M8" s="1450"/>
      <c r="N8" s="1431">
        <v>4</v>
      </c>
      <c r="O8" s="1431" t="s">
        <v>43</v>
      </c>
      <c r="P8" s="1451"/>
      <c r="Q8" s="1431">
        <v>5</v>
      </c>
      <c r="R8" s="1431" t="s">
        <v>44</v>
      </c>
      <c r="S8" s="1451"/>
      <c r="T8" s="1431">
        <v>6</v>
      </c>
      <c r="U8" s="1431" t="s">
        <v>45</v>
      </c>
      <c r="V8" s="3"/>
      <c r="W8" s="1438" t="str">
        <f>EXPORTAR!D30</f>
        <v/>
      </c>
      <c r="X8" s="1439"/>
      <c r="Y8" s="1440"/>
      <c r="Z8" s="1438" t="str">
        <f>EXPORTAR!D31</f>
        <v/>
      </c>
      <c r="AA8" s="1439"/>
      <c r="AB8" s="1440"/>
      <c r="AC8" s="1444" t="s">
        <v>21</v>
      </c>
      <c r="AD8" s="1445"/>
      <c r="AE8" s="8" t="s">
        <v>46</v>
      </c>
      <c r="AF8" s="8" t="s">
        <v>47</v>
      </c>
      <c r="AG8" s="8" t="s">
        <v>48</v>
      </c>
      <c r="AH8" s="8" t="s">
        <v>49</v>
      </c>
      <c r="AI8" s="8" t="s">
        <v>50</v>
      </c>
      <c r="AJ8" s="8" t="s">
        <v>51</v>
      </c>
      <c r="AK8" s="8" t="s">
        <v>52</v>
      </c>
    </row>
    <row r="9" spans="1:42" ht="16.5" customHeight="1" x14ac:dyDescent="0.25">
      <c r="A9" s="1355"/>
      <c r="B9" s="1745"/>
      <c r="C9" s="1746"/>
      <c r="D9" s="1351"/>
      <c r="E9" s="1355"/>
      <c r="F9" s="1360"/>
      <c r="G9" s="1361"/>
      <c r="H9" s="1351"/>
      <c r="I9" s="1355"/>
      <c r="J9" s="1720"/>
      <c r="K9" s="1721"/>
      <c r="L9" s="1722"/>
      <c r="M9" s="1451"/>
      <c r="N9" s="1432"/>
      <c r="O9" s="1432"/>
      <c r="P9" s="1451"/>
      <c r="Q9" s="1432"/>
      <c r="R9" s="1432"/>
      <c r="S9" s="1451"/>
      <c r="T9" s="1432"/>
      <c r="U9" s="1432"/>
      <c r="V9" s="3"/>
      <c r="W9" s="1441"/>
      <c r="X9" s="1442"/>
      <c r="Y9" s="1443"/>
      <c r="Z9" s="1441"/>
      <c r="AA9" s="1442"/>
      <c r="AB9" s="1443"/>
      <c r="AC9" s="1705">
        <v>1</v>
      </c>
      <c r="AD9" s="1707"/>
      <c r="AE9" s="9">
        <v>2</v>
      </c>
      <c r="AF9" s="9">
        <v>3</v>
      </c>
      <c r="AG9" s="9">
        <v>4</v>
      </c>
      <c r="AH9" s="9">
        <v>5</v>
      </c>
      <c r="AI9" s="9">
        <v>6</v>
      </c>
      <c r="AJ9" s="9">
        <v>7</v>
      </c>
      <c r="AK9" s="9">
        <v>8</v>
      </c>
      <c r="AL9" s="10"/>
      <c r="AM9" s="10"/>
      <c r="AN9" s="10"/>
      <c r="AO9" s="10"/>
      <c r="AP9" s="10"/>
    </row>
    <row r="10" spans="1:42" ht="9.75" customHeight="1" x14ac:dyDescent="0.25">
      <c r="A10" s="1353">
        <v>7</v>
      </c>
      <c r="B10" s="1356" t="s">
        <v>53</v>
      </c>
      <c r="C10" s="1357"/>
      <c r="D10" s="1351"/>
      <c r="E10" s="1353">
        <v>8</v>
      </c>
      <c r="F10" s="1356" t="s">
        <v>54</v>
      </c>
      <c r="G10" s="1357"/>
      <c r="H10" s="1351"/>
      <c r="I10" s="1353">
        <v>9</v>
      </c>
      <c r="J10" s="1356" t="s">
        <v>55</v>
      </c>
      <c r="K10" s="1433"/>
      <c r="L10" s="1357"/>
      <c r="M10" s="1451"/>
      <c r="N10" s="1431">
        <v>10</v>
      </c>
      <c r="O10" s="1431" t="s">
        <v>56</v>
      </c>
      <c r="P10" s="1451"/>
      <c r="Q10" s="1431">
        <v>11</v>
      </c>
      <c r="R10" s="1431" t="s">
        <v>57</v>
      </c>
      <c r="S10" s="1451"/>
      <c r="T10" s="1431">
        <v>12</v>
      </c>
      <c r="U10" s="1431" t="s">
        <v>58</v>
      </c>
      <c r="V10" s="3"/>
      <c r="W10" s="6" t="s">
        <v>59</v>
      </c>
      <c r="X10" s="7"/>
      <c r="Y10" s="7"/>
      <c r="Z10" s="7"/>
      <c r="AA10" s="7"/>
      <c r="AB10" s="7"/>
      <c r="AC10" s="7"/>
      <c r="AD10" s="7"/>
      <c r="AE10" s="7"/>
      <c r="AF10" s="7"/>
      <c r="AG10" s="1452" t="s">
        <v>60</v>
      </c>
      <c r="AH10" s="1454"/>
      <c r="AI10" s="1452" t="s">
        <v>61</v>
      </c>
      <c r="AJ10" s="1453"/>
      <c r="AK10" s="1454"/>
    </row>
    <row r="11" spans="1:42" ht="9" customHeight="1" x14ac:dyDescent="0.25">
      <c r="A11" s="1354"/>
      <c r="B11" s="1358"/>
      <c r="C11" s="1359"/>
      <c r="D11" s="1351"/>
      <c r="E11" s="1354"/>
      <c r="F11" s="1358"/>
      <c r="G11" s="1359"/>
      <c r="H11" s="1351"/>
      <c r="I11" s="1354"/>
      <c r="J11" s="1358"/>
      <c r="K11" s="1735"/>
      <c r="L11" s="1359"/>
      <c r="M11" s="1451"/>
      <c r="N11" s="1436"/>
      <c r="O11" s="1436"/>
      <c r="P11" s="1451"/>
      <c r="Q11" s="1436"/>
      <c r="R11" s="1436"/>
      <c r="S11" s="1451"/>
      <c r="T11" s="1436"/>
      <c r="U11" s="1436"/>
      <c r="V11" s="3"/>
      <c r="W11" s="1723" t="str">
        <f>EXPORTAR!D33</f>
        <v/>
      </c>
      <c r="X11" s="1724"/>
      <c r="Y11" s="1724"/>
      <c r="Z11" s="1724"/>
      <c r="AA11" s="1724"/>
      <c r="AB11" s="1724"/>
      <c r="AC11" s="1724"/>
      <c r="AD11" s="1724"/>
      <c r="AE11" s="1724"/>
      <c r="AF11" s="1725"/>
      <c r="AG11" s="1729" t="str">
        <f>EXPORTAR!D32</f>
        <v/>
      </c>
      <c r="AH11" s="1730"/>
      <c r="AI11" s="1729" t="str">
        <f>EXPORTAR!D37</f>
        <v/>
      </c>
      <c r="AJ11" s="1733"/>
      <c r="AK11" s="1730"/>
    </row>
    <row r="12" spans="1:42" ht="9" customHeight="1" x14ac:dyDescent="0.25">
      <c r="A12" s="1355"/>
      <c r="B12" s="1360"/>
      <c r="C12" s="1361"/>
      <c r="D12" s="1351"/>
      <c r="E12" s="1355"/>
      <c r="F12" s="1360"/>
      <c r="G12" s="1361"/>
      <c r="H12" s="1351"/>
      <c r="I12" s="1355"/>
      <c r="J12" s="1360"/>
      <c r="K12" s="1435"/>
      <c r="L12" s="1361"/>
      <c r="M12" s="1451"/>
      <c r="N12" s="1432"/>
      <c r="O12" s="1432"/>
      <c r="P12" s="1451"/>
      <c r="Q12" s="1432"/>
      <c r="R12" s="1432"/>
      <c r="S12" s="1451"/>
      <c r="T12" s="1432"/>
      <c r="U12" s="1432"/>
      <c r="V12" s="3"/>
      <c r="W12" s="1726"/>
      <c r="X12" s="1727"/>
      <c r="Y12" s="1727"/>
      <c r="Z12" s="1727"/>
      <c r="AA12" s="1727"/>
      <c r="AB12" s="1727"/>
      <c r="AC12" s="1727"/>
      <c r="AD12" s="1727"/>
      <c r="AE12" s="1727"/>
      <c r="AF12" s="1728"/>
      <c r="AG12" s="1731"/>
      <c r="AH12" s="1732"/>
      <c r="AI12" s="1731"/>
      <c r="AJ12" s="1734"/>
      <c r="AK12" s="1732"/>
    </row>
    <row r="13" spans="1:42" ht="12" customHeight="1" x14ac:dyDescent="0.25">
      <c r="A13" s="1353">
        <v>13</v>
      </c>
      <c r="B13" s="1356" t="s">
        <v>62</v>
      </c>
      <c r="C13" s="1357"/>
      <c r="D13" s="1351"/>
      <c r="E13" s="1353">
        <v>14</v>
      </c>
      <c r="F13" s="1356" t="s">
        <v>63</v>
      </c>
      <c r="G13" s="1357"/>
      <c r="H13" s="1351"/>
      <c r="I13" s="1353">
        <v>15</v>
      </c>
      <c r="J13" s="1356" t="s">
        <v>64</v>
      </c>
      <c r="K13" s="1433"/>
      <c r="L13" s="1357"/>
      <c r="M13" s="1451"/>
      <c r="N13" s="1431">
        <v>16</v>
      </c>
      <c r="O13" s="1431" t="s">
        <v>65</v>
      </c>
      <c r="P13" s="44"/>
      <c r="Q13" s="1431">
        <v>17</v>
      </c>
      <c r="R13" s="1431" t="s">
        <v>66</v>
      </c>
      <c r="S13" s="44"/>
      <c r="T13" s="1431">
        <v>18</v>
      </c>
      <c r="U13" s="1369" t="s">
        <v>67</v>
      </c>
      <c r="V13" s="3"/>
      <c r="W13" s="1437" t="s">
        <v>68</v>
      </c>
      <c r="X13" s="1422"/>
      <c r="Y13" s="1423"/>
      <c r="Z13" s="1343" t="s">
        <v>163</v>
      </c>
      <c r="AA13" s="1344"/>
      <c r="AB13" s="1344"/>
      <c r="AC13" s="1344"/>
      <c r="AD13" s="1346"/>
      <c r="AE13" s="1343" t="s">
        <v>164</v>
      </c>
      <c r="AF13" s="1344"/>
      <c r="AG13" s="1344"/>
      <c r="AH13" s="1346"/>
      <c r="AI13" s="1708" t="s">
        <v>69</v>
      </c>
      <c r="AJ13" s="1709"/>
      <c r="AK13" s="1710"/>
    </row>
    <row r="14" spans="1:42" ht="19.5" customHeight="1" x14ac:dyDescent="0.25">
      <c r="A14" s="1355"/>
      <c r="B14" s="1360"/>
      <c r="C14" s="1361"/>
      <c r="D14" s="1351"/>
      <c r="E14" s="1355"/>
      <c r="F14" s="1360"/>
      <c r="G14" s="1361"/>
      <c r="H14" s="1351"/>
      <c r="I14" s="1355"/>
      <c r="J14" s="1360"/>
      <c r="K14" s="1435"/>
      <c r="L14" s="1361"/>
      <c r="M14" s="1451"/>
      <c r="N14" s="1432"/>
      <c r="O14" s="1432"/>
      <c r="P14" s="45"/>
      <c r="Q14" s="1432"/>
      <c r="R14" s="1432"/>
      <c r="S14" s="45"/>
      <c r="T14" s="1432"/>
      <c r="U14" s="1370"/>
      <c r="V14" s="3"/>
      <c r="W14" s="1711" t="str">
        <f>EXPORTAR!D41</f>
        <v/>
      </c>
      <c r="X14" s="1712"/>
      <c r="Y14" s="1713"/>
      <c r="Z14" s="1456" t="s">
        <v>70</v>
      </c>
      <c r="AA14" s="1457"/>
      <c r="AB14" s="1457"/>
      <c r="AC14" s="1457"/>
      <c r="AD14" s="1458"/>
      <c r="AE14" s="1456" t="s">
        <v>70</v>
      </c>
      <c r="AF14" s="1457"/>
      <c r="AG14" s="1457"/>
      <c r="AH14" s="1458"/>
      <c r="AI14" s="1714"/>
      <c r="AJ14" s="1715"/>
      <c r="AK14" s="1716"/>
    </row>
    <row r="15" spans="1:42"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42" ht="10.5" customHeight="1" x14ac:dyDescent="0.25">
      <c r="A16" s="1416" t="s">
        <v>71</v>
      </c>
      <c r="B16" s="1417"/>
      <c r="C16" s="1417"/>
      <c r="D16" s="1417"/>
      <c r="E16" s="1417"/>
      <c r="F16" s="1417"/>
      <c r="G16" s="1417"/>
      <c r="H16" s="1417"/>
      <c r="I16" s="1417"/>
      <c r="J16" s="1417"/>
      <c r="K16" s="1417"/>
      <c r="L16" s="1417"/>
      <c r="M16" s="1417"/>
      <c r="N16" s="1417"/>
      <c r="O16" s="1417"/>
      <c r="P16" s="1417"/>
      <c r="Q16" s="1417"/>
      <c r="R16" s="1417"/>
      <c r="S16" s="1417"/>
      <c r="T16" s="1417"/>
      <c r="U16" s="1418"/>
      <c r="V16" s="3"/>
      <c r="W16" s="1708" t="s">
        <v>72</v>
      </c>
      <c r="X16" s="1709"/>
      <c r="Y16" s="1709"/>
      <c r="Z16" s="1709"/>
      <c r="AA16" s="1709"/>
      <c r="AB16" s="1709"/>
      <c r="AC16" s="1710"/>
      <c r="AD16" s="12"/>
      <c r="AE16" s="1708" t="s">
        <v>73</v>
      </c>
      <c r="AF16" s="1709"/>
      <c r="AG16" s="1709"/>
      <c r="AH16" s="1709"/>
      <c r="AI16" s="1709"/>
      <c r="AJ16" s="1709"/>
      <c r="AK16" s="1710"/>
    </row>
    <row r="17" spans="1:37" ht="9" customHeight="1" x14ac:dyDescent="0.25">
      <c r="A17" s="1493" t="s">
        <v>74</v>
      </c>
      <c r="B17" s="1494"/>
      <c r="C17" s="1495"/>
      <c r="D17" s="1493" t="s">
        <v>75</v>
      </c>
      <c r="E17" s="1494"/>
      <c r="F17" s="1494"/>
      <c r="G17" s="1495"/>
      <c r="H17" s="1493" t="s">
        <v>76</v>
      </c>
      <c r="I17" s="1494"/>
      <c r="J17" s="1494"/>
      <c r="K17" s="1495"/>
      <c r="L17" s="1493" t="s">
        <v>77</v>
      </c>
      <c r="M17" s="1494"/>
      <c r="N17" s="1495"/>
      <c r="O17" s="13" t="s">
        <v>78</v>
      </c>
      <c r="P17" s="1493" t="s">
        <v>79</v>
      </c>
      <c r="Q17" s="1494"/>
      <c r="R17" s="1495"/>
      <c r="S17" s="1493" t="s">
        <v>80</v>
      </c>
      <c r="T17" s="1494"/>
      <c r="U17" s="1495"/>
      <c r="V17" s="3"/>
      <c r="W17" s="1426" t="s">
        <v>33</v>
      </c>
      <c r="X17" s="1427"/>
      <c r="Y17" s="1427"/>
      <c r="Z17" s="1427"/>
      <c r="AA17" s="1427"/>
      <c r="AB17" s="1427"/>
      <c r="AC17" s="1428"/>
      <c r="AD17" s="3"/>
      <c r="AE17" s="1426" t="s">
        <v>81</v>
      </c>
      <c r="AF17" s="1427"/>
      <c r="AG17" s="1427"/>
      <c r="AH17" s="1427"/>
      <c r="AI17" s="1428"/>
      <c r="AJ17" s="1429" t="s">
        <v>82</v>
      </c>
      <c r="AK17" s="1430"/>
    </row>
    <row r="18" spans="1:37" ht="15" customHeight="1" x14ac:dyDescent="0.25">
      <c r="A18" s="1464"/>
      <c r="B18" s="1465"/>
      <c r="C18" s="1466"/>
      <c r="D18" s="1464"/>
      <c r="E18" s="1465"/>
      <c r="F18" s="1465"/>
      <c r="G18" s="1466"/>
      <c r="H18" s="1464"/>
      <c r="I18" s="1465"/>
      <c r="J18" s="1465"/>
      <c r="K18" s="1466"/>
      <c r="L18" s="1464"/>
      <c r="M18" s="1465"/>
      <c r="N18" s="1466"/>
      <c r="O18" s="13"/>
      <c r="P18" s="1493"/>
      <c r="Q18" s="1494"/>
      <c r="R18" s="1495"/>
      <c r="S18" s="1493"/>
      <c r="T18" s="1494"/>
      <c r="U18" s="1495"/>
      <c r="V18" s="3"/>
      <c r="W18" s="1705"/>
      <c r="X18" s="1706"/>
      <c r="Y18" s="1706"/>
      <c r="Z18" s="1706"/>
      <c r="AA18" s="1706"/>
      <c r="AB18" s="1706"/>
      <c r="AC18" s="1707"/>
      <c r="AD18" s="3"/>
      <c r="AE18" s="1460" t="str">
        <f>EXPORTAR!D35</f>
        <v/>
      </c>
      <c r="AF18" s="1696"/>
      <c r="AG18" s="1696"/>
      <c r="AH18" s="1696"/>
      <c r="AI18" s="1462"/>
      <c r="AJ18" s="1456" t="s">
        <v>165</v>
      </c>
      <c r="AK18" s="1458"/>
    </row>
    <row r="19" spans="1:37" ht="9" customHeight="1" x14ac:dyDescent="0.25">
      <c r="A19" s="1464" t="s">
        <v>83</v>
      </c>
      <c r="B19" s="1465"/>
      <c r="C19" s="1466"/>
      <c r="D19" s="1464" t="s">
        <v>10</v>
      </c>
      <c r="E19" s="1465"/>
      <c r="F19" s="1465"/>
      <c r="G19" s="1466"/>
      <c r="H19" s="1464" t="s">
        <v>84</v>
      </c>
      <c r="I19" s="1465"/>
      <c r="J19" s="1465"/>
      <c r="K19" s="1466"/>
      <c r="L19" s="1493" t="s">
        <v>85</v>
      </c>
      <c r="M19" s="1494"/>
      <c r="N19" s="1495"/>
      <c r="O19" s="13" t="s">
        <v>86</v>
      </c>
      <c r="P19" s="1493" t="s">
        <v>87</v>
      </c>
      <c r="Q19" s="1494"/>
      <c r="R19" s="1495"/>
      <c r="S19" s="1493" t="s">
        <v>88</v>
      </c>
      <c r="T19" s="1494"/>
      <c r="U19" s="1495"/>
      <c r="V19" s="3"/>
      <c r="W19" s="1426" t="s">
        <v>89</v>
      </c>
      <c r="X19" s="1427"/>
      <c r="Y19" s="1427"/>
      <c r="Z19" s="1427"/>
      <c r="AA19" s="1427"/>
      <c r="AB19" s="1427"/>
      <c r="AC19" s="1428"/>
      <c r="AD19" s="3"/>
      <c r="AE19" s="1501" t="s">
        <v>90</v>
      </c>
      <c r="AF19" s="1502"/>
      <c r="AG19" s="1502"/>
      <c r="AH19" s="1502"/>
      <c r="AI19" s="1695"/>
      <c r="AJ19" s="1429" t="s">
        <v>82</v>
      </c>
      <c r="AK19" s="1430"/>
    </row>
    <row r="20" spans="1:37" ht="10.5" customHeight="1" x14ac:dyDescent="0.25">
      <c r="A20" s="1493"/>
      <c r="B20" s="1494"/>
      <c r="C20" s="1495"/>
      <c r="D20" s="1493"/>
      <c r="E20" s="1494"/>
      <c r="F20" s="1494"/>
      <c r="G20" s="1495"/>
      <c r="H20" s="1493"/>
      <c r="I20" s="1494"/>
      <c r="J20" s="1494"/>
      <c r="K20" s="1495"/>
      <c r="L20" s="1493"/>
      <c r="M20" s="1494"/>
      <c r="N20" s="1495"/>
      <c r="O20" s="13"/>
      <c r="P20" s="1493"/>
      <c r="Q20" s="1494"/>
      <c r="R20" s="1495"/>
      <c r="S20" s="1493"/>
      <c r="T20" s="1494"/>
      <c r="U20" s="1495"/>
      <c r="V20" s="3"/>
      <c r="W20" s="1697" t="str">
        <f>EXPORTAR!D38</f>
        <v/>
      </c>
      <c r="X20" s="1698"/>
      <c r="Y20" s="1698"/>
      <c r="Z20" s="1698"/>
      <c r="AA20" s="1698"/>
      <c r="AB20" s="1698"/>
      <c r="AC20" s="1699"/>
      <c r="AD20" s="3"/>
      <c r="AE20" s="1480" t="str">
        <f>EXPORTAR!D36</f>
        <v/>
      </c>
      <c r="AF20" s="1481"/>
      <c r="AG20" s="1481"/>
      <c r="AH20" s="1481"/>
      <c r="AI20" s="1482"/>
      <c r="AJ20" s="1486" t="s">
        <v>94</v>
      </c>
      <c r="AK20" s="1487"/>
    </row>
    <row r="21" spans="1:37" ht="12.75" customHeight="1" x14ac:dyDescent="0.25">
      <c r="A21" s="1494"/>
      <c r="B21" s="1494"/>
      <c r="C21" s="1494"/>
      <c r="D21" s="1494"/>
      <c r="E21" s="1494"/>
      <c r="F21" s="1494"/>
      <c r="G21" s="1494"/>
      <c r="H21" s="1703"/>
      <c r="I21" s="1703"/>
      <c r="J21" s="1703"/>
      <c r="K21" s="1703"/>
      <c r="L21" s="1704"/>
      <c r="M21" s="1704"/>
      <c r="N21" s="1704"/>
      <c r="O21" s="1704"/>
      <c r="P21" s="1704"/>
      <c r="Q21" s="1704"/>
      <c r="R21" s="1704"/>
      <c r="S21" s="1704"/>
      <c r="T21" s="1704"/>
      <c r="U21" s="1704"/>
      <c r="V21" s="3"/>
      <c r="W21" s="1700"/>
      <c r="X21" s="1701"/>
      <c r="Y21" s="1701"/>
      <c r="Z21" s="1701"/>
      <c r="AA21" s="1701"/>
      <c r="AB21" s="1701"/>
      <c r="AC21" s="1702"/>
      <c r="AD21" s="3"/>
      <c r="AE21" s="1483"/>
      <c r="AF21" s="1484"/>
      <c r="AG21" s="1484"/>
      <c r="AH21" s="1484"/>
      <c r="AI21" s="1485"/>
      <c r="AJ21" s="1488"/>
      <c r="AK21" s="1489"/>
    </row>
    <row r="22" spans="1:37" ht="9.75" customHeight="1" x14ac:dyDescent="0.25">
      <c r="A22" s="1500" t="s">
        <v>188</v>
      </c>
      <c r="B22" s="1692"/>
      <c r="C22" s="1692"/>
      <c r="D22" s="1692"/>
      <c r="E22" s="1692"/>
      <c r="F22" s="1692"/>
      <c r="G22" s="1692"/>
      <c r="H22" s="1692"/>
      <c r="I22" s="1692"/>
      <c r="J22" s="1692"/>
      <c r="K22" s="1692"/>
      <c r="L22" s="1692"/>
      <c r="M22" s="1692"/>
      <c r="N22" s="1692"/>
      <c r="O22" s="1692"/>
      <c r="P22" s="1692"/>
      <c r="Q22" s="1692"/>
      <c r="R22" s="1692"/>
      <c r="S22" s="1692"/>
      <c r="T22" s="1692"/>
      <c r="U22" s="1692"/>
      <c r="V22" s="3"/>
      <c r="W22" s="14"/>
      <c r="X22" s="14"/>
      <c r="Y22" s="14"/>
      <c r="Z22" s="14"/>
      <c r="AA22" s="14"/>
      <c r="AB22" s="14"/>
      <c r="AC22" s="3"/>
      <c r="AD22" s="3"/>
      <c r="AE22" s="1501" t="s">
        <v>92</v>
      </c>
      <c r="AF22" s="1502"/>
      <c r="AG22" s="1502"/>
      <c r="AH22" s="1502"/>
      <c r="AI22" s="1695"/>
      <c r="AJ22" s="1429" t="s">
        <v>82</v>
      </c>
      <c r="AK22" s="1430"/>
    </row>
    <row r="23" spans="1:37" ht="18" customHeight="1" x14ac:dyDescent="0.25">
      <c r="A23" s="1693"/>
      <c r="B23" s="1694"/>
      <c r="C23" s="1694"/>
      <c r="D23" s="1694"/>
      <c r="E23" s="1694"/>
      <c r="F23" s="1694"/>
      <c r="G23" s="1694"/>
      <c r="H23" s="1694"/>
      <c r="I23" s="1694"/>
      <c r="J23" s="1694"/>
      <c r="K23" s="1694"/>
      <c r="L23" s="1694"/>
      <c r="M23" s="1694"/>
      <c r="N23" s="1694"/>
      <c r="O23" s="1694"/>
      <c r="P23" s="1694"/>
      <c r="Q23" s="1694"/>
      <c r="R23" s="1694"/>
      <c r="S23" s="1694"/>
      <c r="T23" s="1694"/>
      <c r="U23" s="1694"/>
      <c r="V23" s="3"/>
      <c r="W23" s="1452" t="s">
        <v>93</v>
      </c>
      <c r="X23" s="1453"/>
      <c r="Y23" s="1453"/>
      <c r="Z23" s="1453"/>
      <c r="AA23" s="1453"/>
      <c r="AB23" s="1453"/>
      <c r="AC23" s="1454"/>
      <c r="AD23" s="3"/>
      <c r="AE23" s="1460" t="str">
        <f>EXPORTAR!D34</f>
        <v/>
      </c>
      <c r="AF23" s="1696"/>
      <c r="AG23" s="1696"/>
      <c r="AH23" s="1696"/>
      <c r="AI23" s="1462"/>
      <c r="AJ23" s="1456" t="s">
        <v>165</v>
      </c>
      <c r="AK23" s="1458"/>
    </row>
    <row r="24" spans="1:37" ht="10.5" customHeight="1" x14ac:dyDescent="0.25">
      <c r="A24" s="1464" t="s">
        <v>95</v>
      </c>
      <c r="B24" s="1465"/>
      <c r="C24" s="1465"/>
      <c r="D24" s="1465"/>
      <c r="E24" s="1465"/>
      <c r="F24" s="1465"/>
      <c r="G24" s="1465"/>
      <c r="H24" s="1466"/>
      <c r="I24" s="1464" t="s">
        <v>96</v>
      </c>
      <c r="J24" s="1465"/>
      <c r="K24" s="1465"/>
      <c r="L24" s="1465"/>
      <c r="M24" s="1465"/>
      <c r="N24" s="1465"/>
      <c r="O24" s="1466"/>
      <c r="P24" s="1464" t="s">
        <v>97</v>
      </c>
      <c r="Q24" s="1465"/>
      <c r="R24" s="1465"/>
      <c r="S24" s="1465"/>
      <c r="T24" s="1465"/>
      <c r="U24" s="1466"/>
      <c r="V24" s="3"/>
      <c r="W24" s="1497" t="s">
        <v>98</v>
      </c>
      <c r="X24" s="1499"/>
      <c r="Y24" s="1497" t="s">
        <v>99</v>
      </c>
      <c r="Z24" s="1498"/>
      <c r="AA24" s="1498"/>
      <c r="AB24" s="1498"/>
      <c r="AC24" s="1499"/>
      <c r="AD24" s="3"/>
      <c r="AE24" s="1426" t="s">
        <v>100</v>
      </c>
      <c r="AF24" s="1427"/>
      <c r="AG24" s="1427"/>
      <c r="AH24" s="1427"/>
      <c r="AI24" s="1427"/>
      <c r="AJ24" s="1427"/>
      <c r="AK24" s="1428"/>
    </row>
    <row r="25" spans="1:37" ht="15" customHeight="1" x14ac:dyDescent="0.25">
      <c r="A25" s="1509" t="str">
        <f>EXPORTAR!D9</f>
        <v/>
      </c>
      <c r="B25" s="1510"/>
      <c r="C25" s="1510"/>
      <c r="D25" s="1510"/>
      <c r="E25" s="1510"/>
      <c r="F25" s="1510"/>
      <c r="G25" s="1510"/>
      <c r="H25" s="49"/>
      <c r="I25" s="1509" t="str">
        <f>EXPORTAR!D10</f>
        <v/>
      </c>
      <c r="J25" s="1510"/>
      <c r="K25" s="1510"/>
      <c r="L25" s="1510"/>
      <c r="M25" s="1510"/>
      <c r="N25" s="1510"/>
      <c r="O25" s="1511"/>
      <c r="P25" s="1509">
        <f>EXPORTAR!D8</f>
        <v>0</v>
      </c>
      <c r="Q25" s="1510"/>
      <c r="R25" s="1510"/>
      <c r="S25" s="1510"/>
      <c r="T25" s="1510"/>
      <c r="U25" s="1511"/>
      <c r="V25" s="3"/>
      <c r="W25" s="20"/>
      <c r="X25" s="20"/>
      <c r="Y25" s="84"/>
      <c r="Z25" s="85"/>
      <c r="AA25" s="87"/>
      <c r="AB25" s="85"/>
      <c r="AC25" s="86"/>
      <c r="AD25" s="3"/>
      <c r="AE25" s="1685" t="str">
        <f>IF(OR(ISBLANK(EXPORTAR!D42),EXPORTAR!D42=""),"",EXPORTAR!D42)</f>
        <v/>
      </c>
      <c r="AF25" s="1526"/>
      <c r="AG25" s="1526"/>
      <c r="AH25" s="1526"/>
      <c r="AI25" s="1526"/>
      <c r="AJ25" s="1526"/>
      <c r="AK25" s="1527"/>
    </row>
    <row r="26" spans="1:37" ht="15" customHeight="1" x14ac:dyDescent="0.25">
      <c r="A26" s="1509" t="str">
        <f>EXPORTAR!G9</f>
        <v/>
      </c>
      <c r="B26" s="1510"/>
      <c r="C26" s="1510"/>
      <c r="D26" s="1510"/>
      <c r="E26" s="1510"/>
      <c r="F26" s="1510"/>
      <c r="G26" s="1510"/>
      <c r="H26" s="49"/>
      <c r="I26" s="1509" t="str">
        <f>EXPORTAR!G10</f>
        <v/>
      </c>
      <c r="J26" s="1510"/>
      <c r="K26" s="1510"/>
      <c r="L26" s="1510"/>
      <c r="M26" s="1510"/>
      <c r="N26" s="1510"/>
      <c r="O26" s="1511"/>
      <c r="P26" s="1509">
        <f>EXPORTAR!G8</f>
        <v>0</v>
      </c>
      <c r="Q26" s="1510"/>
      <c r="R26" s="1510"/>
      <c r="S26" s="1510"/>
      <c r="T26" s="1510"/>
      <c r="U26" s="1511"/>
      <c r="V26" s="3"/>
      <c r="W26" s="1669" t="s">
        <v>101</v>
      </c>
      <c r="X26" s="1669" t="s">
        <v>102</v>
      </c>
      <c r="Y26" s="1669" t="s">
        <v>351</v>
      </c>
      <c r="Z26" s="1669" t="s">
        <v>350</v>
      </c>
      <c r="AA26" s="1522" t="s">
        <v>105</v>
      </c>
      <c r="AB26" s="1671" t="s">
        <v>106</v>
      </c>
      <c r="AC26" s="1672"/>
      <c r="AD26" s="15"/>
      <c r="AE26" s="1686"/>
      <c r="AF26" s="1687"/>
      <c r="AG26" s="1687"/>
      <c r="AH26" s="1687"/>
      <c r="AI26" s="1687"/>
      <c r="AJ26" s="1687"/>
      <c r="AK26" s="1688"/>
    </row>
    <row r="27" spans="1:37" ht="9" customHeight="1" x14ac:dyDescent="0.25">
      <c r="A27" s="1394" t="s">
        <v>107</v>
      </c>
      <c r="B27" s="1395"/>
      <c r="C27" s="16" t="s">
        <v>108</v>
      </c>
      <c r="D27" s="1396" t="s">
        <v>109</v>
      </c>
      <c r="E27" s="1397"/>
      <c r="F27" s="1398"/>
      <c r="G27" s="1396" t="s">
        <v>110</v>
      </c>
      <c r="H27" s="1397"/>
      <c r="I27" s="1398"/>
      <c r="J27" s="1396" t="s">
        <v>111</v>
      </c>
      <c r="K27" s="1398"/>
      <c r="L27" s="1396" t="s">
        <v>112</v>
      </c>
      <c r="M27" s="1397"/>
      <c r="N27" s="1398"/>
      <c r="O27" s="17" t="s">
        <v>113</v>
      </c>
      <c r="P27" s="1396" t="s">
        <v>114</v>
      </c>
      <c r="Q27" s="1397"/>
      <c r="R27" s="1398"/>
      <c r="S27" s="1689" t="s">
        <v>115</v>
      </c>
      <c r="T27" s="1690"/>
      <c r="U27" s="1691"/>
      <c r="V27" s="3"/>
      <c r="W27" s="1670"/>
      <c r="X27" s="1670"/>
      <c r="Y27" s="1670"/>
      <c r="Z27" s="1670"/>
      <c r="AA27" s="1523"/>
      <c r="AB27" s="1673"/>
      <c r="AC27" s="1674"/>
      <c r="AD27" s="18"/>
      <c r="AE27" s="1528"/>
      <c r="AF27" s="1529"/>
      <c r="AG27" s="1529"/>
      <c r="AH27" s="1529"/>
      <c r="AI27" s="1529"/>
      <c r="AJ27" s="1529"/>
      <c r="AK27" s="1530"/>
    </row>
    <row r="28" spans="1:37" ht="11.25" customHeight="1" x14ac:dyDescent="0.25">
      <c r="A28" s="1514" t="s">
        <v>116</v>
      </c>
      <c r="B28" s="1515"/>
      <c r="C28" s="1518" t="s">
        <v>117</v>
      </c>
      <c r="D28" s="1514" t="s">
        <v>118</v>
      </c>
      <c r="E28" s="1520"/>
      <c r="F28" s="1515"/>
      <c r="G28" s="1514" t="s">
        <v>119</v>
      </c>
      <c r="H28" s="1520"/>
      <c r="I28" s="1515"/>
      <c r="J28" s="1514" t="s">
        <v>120</v>
      </c>
      <c r="K28" s="1515"/>
      <c r="L28" s="1514" t="s">
        <v>121</v>
      </c>
      <c r="M28" s="1520"/>
      <c r="N28" s="1515"/>
      <c r="O28" s="1518" t="s">
        <v>122</v>
      </c>
      <c r="P28" s="1514" t="s">
        <v>123</v>
      </c>
      <c r="Q28" s="1520"/>
      <c r="R28" s="1515"/>
      <c r="S28" s="1576" t="str">
        <f>EXPORTAR!D11</f>
        <v/>
      </c>
      <c r="T28" s="1631"/>
      <c r="U28" s="1632"/>
      <c r="V28" s="3"/>
      <c r="W28" s="1681" t="s">
        <v>115</v>
      </c>
      <c r="X28" s="1682"/>
      <c r="Y28" s="1683"/>
      <c r="Z28" s="1497" t="s">
        <v>124</v>
      </c>
      <c r="AA28" s="1498"/>
      <c r="AB28" s="1498"/>
      <c r="AC28" s="1499"/>
      <c r="AD28" s="19"/>
      <c r="AE28" s="1427"/>
      <c r="AF28" s="1427"/>
      <c r="AG28" s="1427"/>
      <c r="AH28" s="1427"/>
      <c r="AI28" s="1427"/>
      <c r="AJ28" s="1427"/>
      <c r="AK28" s="1427"/>
    </row>
    <row r="29" spans="1:37" ht="10.5" customHeight="1" x14ac:dyDescent="0.25">
      <c r="A29" s="1516"/>
      <c r="B29" s="1517"/>
      <c r="C29" s="1519"/>
      <c r="D29" s="1516"/>
      <c r="E29" s="1521"/>
      <c r="F29" s="1517"/>
      <c r="G29" s="1516"/>
      <c r="H29" s="1521"/>
      <c r="I29" s="1517"/>
      <c r="J29" s="1516"/>
      <c r="K29" s="1517"/>
      <c r="L29" s="1516"/>
      <c r="M29" s="1521"/>
      <c r="N29" s="1517"/>
      <c r="O29" s="1519"/>
      <c r="P29" s="1516"/>
      <c r="Q29" s="1521"/>
      <c r="R29" s="1517"/>
      <c r="S29" s="1576" t="str">
        <f>EXPORTAR!G11</f>
        <v/>
      </c>
      <c r="T29" s="1631"/>
      <c r="U29" s="1632"/>
      <c r="V29" s="3"/>
      <c r="W29" s="1533"/>
      <c r="X29" s="1534"/>
      <c r="Y29" s="1535"/>
      <c r="Z29" s="20" t="s">
        <v>35</v>
      </c>
      <c r="AA29" s="20" t="s">
        <v>36</v>
      </c>
      <c r="AB29" s="1497" t="s">
        <v>37</v>
      </c>
      <c r="AC29" s="1499"/>
      <c r="AD29" s="19"/>
      <c r="AE29" s="1437" t="s">
        <v>125</v>
      </c>
      <c r="AF29" s="1422"/>
      <c r="AG29" s="1422"/>
      <c r="AH29" s="1422"/>
      <c r="AI29" s="1422"/>
      <c r="AJ29" s="1422"/>
      <c r="AK29" s="1423"/>
    </row>
    <row r="30" spans="1:37" ht="13.5" customHeight="1" x14ac:dyDescent="0.25">
      <c r="A30" s="21" t="s">
        <v>1</v>
      </c>
      <c r="B30" s="22"/>
      <c r="C30" s="22"/>
      <c r="D30" s="22"/>
      <c r="E30" s="22"/>
      <c r="F30" s="22"/>
      <c r="G30" s="22"/>
      <c r="H30" s="22"/>
      <c r="I30" s="22"/>
      <c r="J30" s="22"/>
      <c r="K30" s="22"/>
      <c r="L30" s="23"/>
      <c r="M30" s="21" t="s">
        <v>2</v>
      </c>
      <c r="N30" s="22"/>
      <c r="O30" s="22"/>
      <c r="P30" s="22"/>
      <c r="Q30" s="22"/>
      <c r="R30" s="23"/>
      <c r="S30" s="46" t="s">
        <v>3</v>
      </c>
      <c r="T30" s="47"/>
      <c r="U30" s="48"/>
      <c r="V30" s="3"/>
      <c r="W30" s="1678"/>
      <c r="X30" s="1684"/>
      <c r="Y30" s="1679"/>
      <c r="Z30" s="1542"/>
      <c r="AA30" s="1542"/>
      <c r="AB30" s="1533"/>
      <c r="AC30" s="1535"/>
      <c r="AD30" s="24"/>
      <c r="AE30" s="25" t="s">
        <v>167</v>
      </c>
      <c r="AF30" s="25" t="s">
        <v>168</v>
      </c>
      <c r="AG30" s="52" t="s">
        <v>169</v>
      </c>
      <c r="AH30" s="25" t="s">
        <v>170</v>
      </c>
      <c r="AI30" s="25" t="s">
        <v>171</v>
      </c>
      <c r="AJ30" s="1680" t="s">
        <v>67</v>
      </c>
      <c r="AK30" s="1571"/>
    </row>
    <row r="31" spans="1:37" ht="13.5" customHeight="1" x14ac:dyDescent="0.25">
      <c r="A31" s="1426" t="str">
        <f>EXPORTAR!D12</f>
        <v/>
      </c>
      <c r="B31" s="1427"/>
      <c r="C31" s="1427"/>
      <c r="D31" s="1427"/>
      <c r="E31" s="1427"/>
      <c r="F31" s="1427"/>
      <c r="G31" s="1427"/>
      <c r="H31" s="1427"/>
      <c r="I31" s="1427"/>
      <c r="J31" s="1427"/>
      <c r="K31" s="1427"/>
      <c r="L31" s="1428"/>
      <c r="M31" s="1429" t="str">
        <f>EXPORTAR!D13</f>
        <v/>
      </c>
      <c r="N31" s="1633"/>
      <c r="O31" s="1633"/>
      <c r="P31" s="1633"/>
      <c r="Q31" s="1633"/>
      <c r="R31" s="1430"/>
      <c r="S31" s="1429" t="str">
        <f>EXPORTAR!D14</f>
        <v/>
      </c>
      <c r="T31" s="1633"/>
      <c r="U31" s="1430"/>
      <c r="V31" s="3"/>
      <c r="W31" s="1678"/>
      <c r="X31" s="1684"/>
      <c r="Y31" s="1679"/>
      <c r="Z31" s="1677"/>
      <c r="AA31" s="1677"/>
      <c r="AB31" s="1678"/>
      <c r="AC31" s="1679"/>
      <c r="AD31" s="24"/>
      <c r="AE31" s="25"/>
      <c r="AF31" s="25"/>
      <c r="AG31" s="52"/>
      <c r="AH31" s="25"/>
      <c r="AI31" s="25"/>
      <c r="AJ31" s="90"/>
      <c r="AK31" s="91"/>
    </row>
    <row r="32" spans="1:37" ht="12" customHeight="1" x14ac:dyDescent="0.25">
      <c r="A32" s="1634" t="str">
        <f>EXPORTAR!G12</f>
        <v/>
      </c>
      <c r="B32" s="1635"/>
      <c r="C32" s="1635"/>
      <c r="D32" s="1635"/>
      <c r="E32" s="1635"/>
      <c r="F32" s="1635"/>
      <c r="G32" s="1635"/>
      <c r="H32" s="1635"/>
      <c r="I32" s="1635"/>
      <c r="J32" s="1635"/>
      <c r="K32" s="1635"/>
      <c r="L32" s="1636"/>
      <c r="M32" s="1637" t="str">
        <f>EXPORTAR!G13</f>
        <v/>
      </c>
      <c r="N32" s="1638"/>
      <c r="O32" s="1638"/>
      <c r="P32" s="1638"/>
      <c r="Q32" s="1638"/>
      <c r="R32" s="1639"/>
      <c r="S32" s="1576" t="str">
        <f>EXPORTAR!G14</f>
        <v/>
      </c>
      <c r="T32" s="1631"/>
      <c r="U32" s="1632"/>
      <c r="V32" s="3"/>
      <c r="W32" s="1539"/>
      <c r="X32" s="1540"/>
      <c r="Y32" s="1541"/>
      <c r="Z32" s="1543"/>
      <c r="AA32" s="1543"/>
      <c r="AB32" s="1539"/>
      <c r="AC32" s="1541"/>
      <c r="AD32" s="19"/>
      <c r="AE32" s="1675" t="s">
        <v>126</v>
      </c>
      <c r="AF32" s="1675" t="s">
        <v>127</v>
      </c>
      <c r="AG32" s="1675" t="s">
        <v>128</v>
      </c>
      <c r="AH32" s="1675" t="s">
        <v>129</v>
      </c>
      <c r="AI32" s="1675" t="s">
        <v>130</v>
      </c>
      <c r="AJ32" s="1553" t="s">
        <v>131</v>
      </c>
      <c r="AK32" s="1664"/>
    </row>
    <row r="33" spans="1:37" ht="8.25" customHeight="1" x14ac:dyDescent="0.25">
      <c r="A33" s="1628" t="s">
        <v>132</v>
      </c>
      <c r="B33" s="1629"/>
      <c r="C33" s="1629"/>
      <c r="D33" s="1629"/>
      <c r="E33" s="1629"/>
      <c r="F33" s="1629"/>
      <c r="G33" s="1629"/>
      <c r="H33" s="1629"/>
      <c r="I33" s="1629"/>
      <c r="J33" s="1629"/>
      <c r="K33" s="1629"/>
      <c r="L33" s="1630"/>
      <c r="M33" s="1628" t="s">
        <v>132</v>
      </c>
      <c r="N33" s="1629"/>
      <c r="O33" s="1629"/>
      <c r="P33" s="1629"/>
      <c r="Q33" s="1629"/>
      <c r="R33" s="1629"/>
      <c r="S33" s="1629"/>
      <c r="T33" s="1629"/>
      <c r="U33" s="1630"/>
      <c r="V33" s="3"/>
      <c r="W33" s="29"/>
      <c r="X33" s="29"/>
      <c r="Y33" s="29"/>
      <c r="Z33" s="29"/>
      <c r="AA33" s="29"/>
      <c r="AB33" s="29"/>
      <c r="AC33" s="29"/>
      <c r="AD33" s="19"/>
      <c r="AE33" s="1676"/>
      <c r="AF33" s="1676"/>
      <c r="AG33" s="1676"/>
      <c r="AH33" s="1676"/>
      <c r="AI33" s="1676"/>
      <c r="AJ33" s="1667"/>
      <c r="AK33" s="1668"/>
    </row>
    <row r="34" spans="1:37" ht="9" customHeight="1" x14ac:dyDescent="0.25">
      <c r="A34" s="1384"/>
      <c r="B34" s="1554"/>
      <c r="C34" s="1554"/>
      <c r="D34" s="1554"/>
      <c r="E34" s="1554"/>
      <c r="F34" s="1554"/>
      <c r="G34" s="1554"/>
      <c r="H34" s="1554"/>
      <c r="I34" s="1554"/>
      <c r="J34" s="1554"/>
      <c r="K34" s="1554"/>
      <c r="L34" s="1386"/>
      <c r="M34" s="1384"/>
      <c r="N34" s="1554"/>
      <c r="O34" s="1554"/>
      <c r="P34" s="1554"/>
      <c r="Q34" s="1554"/>
      <c r="R34" s="1554"/>
      <c r="S34" s="1554"/>
      <c r="T34" s="1554"/>
      <c r="U34" s="1386"/>
      <c r="V34" s="3"/>
      <c r="W34" s="1452" t="s">
        <v>133</v>
      </c>
      <c r="X34" s="1453"/>
      <c r="Y34" s="1453"/>
      <c r="Z34" s="1453"/>
      <c r="AA34" s="1453"/>
      <c r="AB34" s="1453"/>
      <c r="AC34" s="1454"/>
      <c r="AD34" s="19"/>
      <c r="AE34" s="1452" t="s">
        <v>134</v>
      </c>
      <c r="AF34" s="1453"/>
      <c r="AG34" s="1453"/>
      <c r="AH34" s="1453"/>
      <c r="AI34" s="1453"/>
      <c r="AJ34" s="1453"/>
      <c r="AK34" s="1454"/>
    </row>
    <row r="35" spans="1:37" ht="9.75" customHeight="1" thickBot="1" x14ac:dyDescent="0.3">
      <c r="A35" s="1555"/>
      <c r="B35" s="1556"/>
      <c r="C35" s="1556"/>
      <c r="D35" s="1556"/>
      <c r="E35" s="1556"/>
      <c r="F35" s="1556"/>
      <c r="G35" s="1556"/>
      <c r="H35" s="1556"/>
      <c r="I35" s="1556"/>
      <c r="J35" s="1556"/>
      <c r="K35" s="1556"/>
      <c r="L35" s="1557"/>
      <c r="M35" s="1555"/>
      <c r="N35" s="1556"/>
      <c r="O35" s="1556"/>
      <c r="P35" s="1556"/>
      <c r="Q35" s="1556"/>
      <c r="R35" s="1556"/>
      <c r="S35" s="1556"/>
      <c r="T35" s="1556"/>
      <c r="U35" s="1557"/>
      <c r="V35" s="3"/>
      <c r="W35" s="1558" t="s">
        <v>135</v>
      </c>
      <c r="X35" s="1561" t="s">
        <v>136</v>
      </c>
      <c r="Y35" s="1659"/>
      <c r="Z35" s="1558" t="s">
        <v>137</v>
      </c>
      <c r="AA35" s="1558" t="s">
        <v>138</v>
      </c>
      <c r="AB35" s="1553" t="s">
        <v>139</v>
      </c>
      <c r="AC35" s="1664"/>
      <c r="AD35" s="30"/>
      <c r="AE35" s="31" t="s">
        <v>30</v>
      </c>
      <c r="AF35" s="32"/>
      <c r="AG35" s="32"/>
      <c r="AH35" s="32"/>
      <c r="AI35" s="32"/>
      <c r="AJ35" s="1544" t="s">
        <v>108</v>
      </c>
      <c r="AK35" s="1545"/>
    </row>
    <row r="36" spans="1:37" ht="9.75" customHeight="1" x14ac:dyDescent="0.25">
      <c r="A36" s="1649"/>
      <c r="B36" s="1649"/>
      <c r="C36" s="1649"/>
      <c r="D36" s="1649"/>
      <c r="E36" s="1649"/>
      <c r="F36" s="1649"/>
      <c r="G36" s="1649"/>
      <c r="H36" s="1649"/>
      <c r="I36" s="1649"/>
      <c r="J36" s="1649"/>
      <c r="K36" s="1649"/>
      <c r="L36" s="1649"/>
      <c r="M36" s="1649"/>
      <c r="N36" s="1649"/>
      <c r="O36" s="1649"/>
      <c r="P36" s="1649"/>
      <c r="Q36" s="1649"/>
      <c r="R36" s="1649"/>
      <c r="S36" s="1649"/>
      <c r="T36" s="1649"/>
      <c r="U36" s="1649"/>
      <c r="V36" s="3"/>
      <c r="W36" s="1657"/>
      <c r="X36" s="1660"/>
      <c r="Y36" s="1661"/>
      <c r="Z36" s="1657"/>
      <c r="AA36" s="1657"/>
      <c r="AB36" s="1665"/>
      <c r="AC36" s="1666"/>
      <c r="AD36" s="33"/>
      <c r="AE36" s="34"/>
      <c r="AF36" s="35"/>
      <c r="AG36" s="35"/>
      <c r="AH36" s="35"/>
      <c r="AI36" s="35"/>
      <c r="AJ36" s="1546"/>
      <c r="AK36" s="1547"/>
    </row>
    <row r="37" spans="1:37" ht="9.75" customHeight="1" x14ac:dyDescent="0.25">
      <c r="A37" s="1550" t="s">
        <v>140</v>
      </c>
      <c r="B37" s="1550"/>
      <c r="C37" s="1550"/>
      <c r="D37" s="1550"/>
      <c r="E37" s="1550"/>
      <c r="F37" s="1550"/>
      <c r="G37" s="1550"/>
      <c r="H37" s="1550"/>
      <c r="I37" s="1550"/>
      <c r="J37" s="1550"/>
      <c r="K37" s="1550"/>
      <c r="L37" s="1550"/>
      <c r="M37" s="1550"/>
      <c r="N37" s="1550"/>
      <c r="O37" s="1550"/>
      <c r="P37" s="1550"/>
      <c r="Q37" s="1550"/>
      <c r="R37" s="1550"/>
      <c r="S37" s="1550"/>
      <c r="T37" s="1550"/>
      <c r="U37" s="1550"/>
      <c r="V37" s="3"/>
      <c r="W37" s="1657"/>
      <c r="X37" s="1660"/>
      <c r="Y37" s="1661"/>
      <c r="Z37" s="1657"/>
      <c r="AA37" s="1657"/>
      <c r="AB37" s="1665"/>
      <c r="AC37" s="1666"/>
      <c r="AD37" s="33"/>
      <c r="AE37" s="34"/>
      <c r="AF37" s="35"/>
      <c r="AG37" s="35"/>
      <c r="AH37" s="35"/>
      <c r="AI37" s="35"/>
      <c r="AJ37" s="1546"/>
      <c r="AK37" s="1547"/>
    </row>
    <row r="38" spans="1:37" ht="9.75" customHeight="1" x14ac:dyDescent="0.25">
      <c r="A38" s="1551"/>
      <c r="B38" s="1551"/>
      <c r="C38" s="1551"/>
      <c r="D38" s="1551"/>
      <c r="E38" s="1551"/>
      <c r="F38" s="1551"/>
      <c r="G38" s="1551"/>
      <c r="H38" s="1551"/>
      <c r="I38" s="1551"/>
      <c r="J38" s="1551"/>
      <c r="K38" s="1551"/>
      <c r="L38" s="1551"/>
      <c r="M38" s="1551"/>
      <c r="N38" s="1551"/>
      <c r="O38" s="1551"/>
      <c r="P38" s="1551"/>
      <c r="Q38" s="1551"/>
      <c r="R38" s="1551"/>
      <c r="S38" s="1551"/>
      <c r="T38" s="1551"/>
      <c r="U38" s="1551"/>
      <c r="V38" s="3"/>
      <c r="W38" s="1658"/>
      <c r="X38" s="1662"/>
      <c r="Y38" s="1663"/>
      <c r="Z38" s="1658"/>
      <c r="AA38" s="1658"/>
      <c r="AB38" s="1667"/>
      <c r="AC38" s="1668"/>
      <c r="AD38" s="35"/>
      <c r="AE38" s="36"/>
      <c r="AF38" s="37"/>
      <c r="AG38" s="37"/>
      <c r="AH38" s="37"/>
      <c r="AI38" s="37"/>
      <c r="AJ38" s="1548"/>
      <c r="AK38" s="1549"/>
    </row>
    <row r="39" spans="1:37" ht="9.75" customHeight="1" x14ac:dyDescent="0.25">
      <c r="A39" s="1464" t="s">
        <v>95</v>
      </c>
      <c r="B39" s="1465"/>
      <c r="C39" s="1465"/>
      <c r="D39" s="1465"/>
      <c r="E39" s="1465"/>
      <c r="F39" s="1465"/>
      <c r="G39" s="1465"/>
      <c r="H39" s="1466"/>
      <c r="I39" s="1464" t="s">
        <v>96</v>
      </c>
      <c r="J39" s="1465"/>
      <c r="K39" s="1465"/>
      <c r="L39" s="1465"/>
      <c r="M39" s="1465"/>
      <c r="N39" s="1465"/>
      <c r="O39" s="1466"/>
      <c r="P39" s="1464" t="s">
        <v>97</v>
      </c>
      <c r="Q39" s="1465"/>
      <c r="R39" s="1465"/>
      <c r="S39" s="1465"/>
      <c r="T39" s="1465"/>
      <c r="U39" s="1466"/>
      <c r="V39" s="3"/>
      <c r="W39" s="1552"/>
      <c r="X39" s="1552"/>
      <c r="Y39" s="1552"/>
      <c r="Z39" s="1552"/>
      <c r="AA39" s="1552"/>
      <c r="AB39" s="1552"/>
      <c r="AC39" s="1552"/>
      <c r="AD39" s="1552"/>
      <c r="AE39" s="1552"/>
      <c r="AF39" s="1552"/>
      <c r="AG39" s="1552"/>
      <c r="AH39" s="1552"/>
      <c r="AI39" s="1552"/>
      <c r="AJ39" s="1552"/>
      <c r="AK39" s="1552"/>
    </row>
    <row r="40" spans="1:37" ht="12" customHeight="1" x14ac:dyDescent="0.25">
      <c r="A40" s="1603" t="str">
        <f>EXPORTAR!D17</f>
        <v/>
      </c>
      <c r="B40" s="1604"/>
      <c r="C40" s="1604"/>
      <c r="D40" s="1604"/>
      <c r="E40" s="1604"/>
      <c r="F40" s="1604"/>
      <c r="G40" s="1604"/>
      <c r="H40" s="1605"/>
      <c r="I40" s="1603" t="str">
        <f>EXPORTAR!D18</f>
        <v/>
      </c>
      <c r="J40" s="1604"/>
      <c r="K40" s="1604"/>
      <c r="L40" s="1604"/>
      <c r="M40" s="1604"/>
      <c r="N40" s="1604"/>
      <c r="O40" s="1605"/>
      <c r="P40" s="1603">
        <f>EXPORTAR!D16</f>
        <v>0</v>
      </c>
      <c r="Q40" s="1604"/>
      <c r="R40" s="1604"/>
      <c r="S40" s="1604"/>
      <c r="T40" s="1604"/>
      <c r="U40" s="1605"/>
      <c r="V40" s="3"/>
      <c r="W40" s="1452" t="s">
        <v>141</v>
      </c>
      <c r="X40" s="1453"/>
      <c r="Y40" s="1453"/>
      <c r="Z40" s="1453"/>
      <c r="AA40" s="1453"/>
      <c r="AB40" s="1453"/>
      <c r="AC40" s="1453"/>
      <c r="AD40" s="1453"/>
      <c r="AE40" s="1453"/>
      <c r="AF40" s="1453"/>
      <c r="AG40" s="1453"/>
      <c r="AH40" s="1453"/>
      <c r="AI40" s="1453"/>
      <c r="AJ40" s="1453"/>
      <c r="AK40" s="1454"/>
    </row>
    <row r="41" spans="1:37" ht="5.25" customHeight="1" x14ac:dyDescent="0.25">
      <c r="A41" s="1606"/>
      <c r="B41" s="1648"/>
      <c r="C41" s="1648"/>
      <c r="D41" s="1648"/>
      <c r="E41" s="1648"/>
      <c r="F41" s="1648"/>
      <c r="G41" s="1648"/>
      <c r="H41" s="1608"/>
      <c r="I41" s="1606"/>
      <c r="J41" s="1648"/>
      <c r="K41" s="1648"/>
      <c r="L41" s="1648"/>
      <c r="M41" s="1648"/>
      <c r="N41" s="1648"/>
      <c r="O41" s="1608"/>
      <c r="P41" s="1606"/>
      <c r="Q41" s="1648"/>
      <c r="R41" s="1648"/>
      <c r="S41" s="1648"/>
      <c r="T41" s="1648"/>
      <c r="U41" s="1608"/>
      <c r="V41" s="3"/>
      <c r="W41" s="1650" t="s">
        <v>142</v>
      </c>
      <c r="X41" s="1651"/>
      <c r="Y41" s="1651"/>
      <c r="Z41" s="1651"/>
      <c r="AA41" s="1651"/>
      <c r="AB41" s="1651"/>
      <c r="AC41" s="1651"/>
      <c r="AD41" s="1651"/>
      <c r="AE41" s="1651"/>
      <c r="AF41" s="1651"/>
      <c r="AG41" s="1651"/>
      <c r="AH41" s="1651"/>
      <c r="AI41" s="1651"/>
      <c r="AJ41" s="1651"/>
      <c r="AK41" s="1652"/>
    </row>
    <row r="42" spans="1:37" ht="3" customHeight="1" x14ac:dyDescent="0.25">
      <c r="A42" s="1609"/>
      <c r="B42" s="1610"/>
      <c r="C42" s="1610"/>
      <c r="D42" s="1610"/>
      <c r="E42" s="1610"/>
      <c r="F42" s="1610"/>
      <c r="G42" s="1610"/>
      <c r="H42" s="1611"/>
      <c r="I42" s="1609"/>
      <c r="J42" s="1610"/>
      <c r="K42" s="1610"/>
      <c r="L42" s="1610"/>
      <c r="M42" s="1610"/>
      <c r="N42" s="1610"/>
      <c r="O42" s="1611"/>
      <c r="P42" s="1609"/>
      <c r="Q42" s="1610"/>
      <c r="R42" s="1610"/>
      <c r="S42" s="1610"/>
      <c r="T42" s="1610"/>
      <c r="U42" s="1611"/>
      <c r="V42" s="3"/>
      <c r="W42" s="1578"/>
      <c r="X42" s="1653"/>
      <c r="Y42" s="1653"/>
      <c r="Z42" s="1653"/>
      <c r="AA42" s="1653"/>
      <c r="AB42" s="1653"/>
      <c r="AC42" s="1653"/>
      <c r="AD42" s="1653"/>
      <c r="AE42" s="1653"/>
      <c r="AF42" s="1653"/>
      <c r="AG42" s="1653"/>
      <c r="AH42" s="1653"/>
      <c r="AI42" s="1653"/>
      <c r="AJ42" s="1653"/>
      <c r="AK42" s="1580"/>
    </row>
    <row r="43" spans="1:37" ht="9.75" customHeight="1" x14ac:dyDescent="0.25">
      <c r="A43" s="1394" t="s">
        <v>107</v>
      </c>
      <c r="B43" s="1395"/>
      <c r="C43" s="16" t="s">
        <v>108</v>
      </c>
      <c r="D43" s="1396" t="s">
        <v>109</v>
      </c>
      <c r="E43" s="1397"/>
      <c r="F43" s="1398"/>
      <c r="G43" s="1396" t="s">
        <v>110</v>
      </c>
      <c r="H43" s="1397"/>
      <c r="I43" s="1398"/>
      <c r="J43" s="1396" t="s">
        <v>111</v>
      </c>
      <c r="K43" s="1398"/>
      <c r="L43" s="1396" t="s">
        <v>112</v>
      </c>
      <c r="M43" s="1397"/>
      <c r="N43" s="1398"/>
      <c r="O43" s="17" t="s">
        <v>113</v>
      </c>
      <c r="P43" s="1396" t="s">
        <v>114</v>
      </c>
      <c r="Q43" s="1397"/>
      <c r="R43" s="1398"/>
      <c r="S43" s="1396" t="s">
        <v>115</v>
      </c>
      <c r="T43" s="1397"/>
      <c r="U43" s="1398"/>
      <c r="V43" s="3"/>
      <c r="W43" s="1654"/>
      <c r="X43" s="1655"/>
      <c r="Y43" s="1655"/>
      <c r="Z43" s="1655"/>
      <c r="AA43" s="1655"/>
      <c r="AB43" s="1655"/>
      <c r="AC43" s="1655"/>
      <c r="AD43" s="1655"/>
      <c r="AE43" s="1655"/>
      <c r="AF43" s="1655"/>
      <c r="AG43" s="1655"/>
      <c r="AH43" s="1655"/>
      <c r="AI43" s="1655"/>
      <c r="AJ43" s="1655"/>
      <c r="AK43" s="1656"/>
    </row>
    <row r="44" spans="1:37" ht="9.75" customHeight="1" x14ac:dyDescent="0.25">
      <c r="A44" s="1514" t="s">
        <v>116</v>
      </c>
      <c r="B44" s="1515"/>
      <c r="C44" s="1518" t="s">
        <v>117</v>
      </c>
      <c r="D44" s="1514" t="s">
        <v>118</v>
      </c>
      <c r="E44" s="1520"/>
      <c r="F44" s="1515"/>
      <c r="G44" s="1514" t="s">
        <v>119</v>
      </c>
      <c r="H44" s="1520"/>
      <c r="I44" s="1515"/>
      <c r="J44" s="1514" t="s">
        <v>120</v>
      </c>
      <c r="K44" s="1515"/>
      <c r="L44" s="1514" t="s">
        <v>121</v>
      </c>
      <c r="M44" s="1520"/>
      <c r="N44" s="1515"/>
      <c r="O44" s="1518" t="s">
        <v>122</v>
      </c>
      <c r="P44" s="1514" t="s">
        <v>123</v>
      </c>
      <c r="Q44" s="1520"/>
      <c r="R44" s="1515"/>
      <c r="S44" s="1525" t="str">
        <f>EXPORTAR!D19</f>
        <v/>
      </c>
      <c r="T44" s="1640"/>
      <c r="U44" s="1641"/>
      <c r="V44" s="3"/>
      <c r="W44" s="1587" t="str">
        <f>IF(EXPORTAR!D51="","","Traslado de Cuenta Hacia la Secretaria de Transito de")</f>
        <v/>
      </c>
      <c r="X44" s="1588"/>
      <c r="Y44" s="1588"/>
      <c r="Z44" s="1588"/>
      <c r="AA44" s="1588"/>
      <c r="AB44" s="1588"/>
      <c r="AC44" s="1588"/>
      <c r="AD44" s="1588"/>
      <c r="AE44" s="1588"/>
      <c r="AF44" s="1588"/>
      <c r="AG44" s="1588"/>
      <c r="AH44" s="1588"/>
      <c r="AI44" s="1588"/>
      <c r="AJ44" s="1588"/>
      <c r="AK44" s="1589"/>
    </row>
    <row r="45" spans="1:37" ht="3.75" customHeight="1" x14ac:dyDescent="0.25">
      <c r="A45" s="1516"/>
      <c r="B45" s="1517"/>
      <c r="C45" s="1519"/>
      <c r="D45" s="1516"/>
      <c r="E45" s="1521"/>
      <c r="F45" s="1517"/>
      <c r="G45" s="1516"/>
      <c r="H45" s="1521"/>
      <c r="I45" s="1517"/>
      <c r="J45" s="1516"/>
      <c r="K45" s="1517"/>
      <c r="L45" s="1516"/>
      <c r="M45" s="1521"/>
      <c r="N45" s="1517"/>
      <c r="O45" s="1519"/>
      <c r="P45" s="1516"/>
      <c r="Q45" s="1521"/>
      <c r="R45" s="1517"/>
      <c r="S45" s="1642"/>
      <c r="T45" s="1643"/>
      <c r="U45" s="1644"/>
      <c r="V45" s="3"/>
      <c r="W45" s="1590"/>
      <c r="X45" s="1591"/>
      <c r="Y45" s="1591"/>
      <c r="Z45" s="1591"/>
      <c r="AA45" s="1591"/>
      <c r="AB45" s="1591"/>
      <c r="AC45" s="1591"/>
      <c r="AD45" s="1591"/>
      <c r="AE45" s="1591"/>
      <c r="AF45" s="1591"/>
      <c r="AG45" s="1591"/>
      <c r="AH45" s="1591"/>
      <c r="AI45" s="1591"/>
      <c r="AJ45" s="1591"/>
      <c r="AK45" s="1592"/>
    </row>
    <row r="46" spans="1:37" ht="10.5" customHeight="1" x14ac:dyDescent="0.25">
      <c r="A46" s="21" t="s">
        <v>1</v>
      </c>
      <c r="B46" s="22"/>
      <c r="C46" s="22"/>
      <c r="D46" s="22"/>
      <c r="E46" s="22"/>
      <c r="F46" s="22"/>
      <c r="G46" s="22"/>
      <c r="H46" s="22"/>
      <c r="I46" s="22"/>
      <c r="J46" s="22"/>
      <c r="K46" s="22"/>
      <c r="L46" s="23"/>
      <c r="M46" s="21" t="s">
        <v>2</v>
      </c>
      <c r="N46" s="22"/>
      <c r="O46" s="22"/>
      <c r="P46" s="22"/>
      <c r="Q46" s="22"/>
      <c r="R46" s="23"/>
      <c r="S46" s="21" t="s">
        <v>3</v>
      </c>
      <c r="T46" s="22"/>
      <c r="U46" s="23"/>
      <c r="V46" s="3"/>
      <c r="W46" s="1593"/>
      <c r="X46" s="1594"/>
      <c r="Y46" s="1594"/>
      <c r="Z46" s="1594"/>
      <c r="AA46" s="1594"/>
      <c r="AB46" s="1594"/>
      <c r="AC46" s="1594"/>
      <c r="AD46" s="1594"/>
      <c r="AE46" s="1594"/>
      <c r="AF46" s="1594"/>
      <c r="AG46" s="1594"/>
      <c r="AH46" s="1594"/>
      <c r="AI46" s="1594"/>
      <c r="AJ46" s="1594"/>
      <c r="AK46" s="1595"/>
    </row>
    <row r="47" spans="1:37" ht="19.5" customHeight="1" x14ac:dyDescent="0.25">
      <c r="A47" s="1572" t="str">
        <f>EXPORTAR!D20</f>
        <v/>
      </c>
      <c r="B47" s="1575"/>
      <c r="C47" s="1575"/>
      <c r="D47" s="1575"/>
      <c r="E47" s="1575"/>
      <c r="F47" s="1575"/>
      <c r="G47" s="1575"/>
      <c r="H47" s="1575"/>
      <c r="I47" s="1575"/>
      <c r="J47" s="1575"/>
      <c r="K47" s="1575"/>
      <c r="L47" s="1574"/>
      <c r="M47" s="1645" t="str">
        <f>EXPORTAR!D21</f>
        <v/>
      </c>
      <c r="N47" s="1646"/>
      <c r="O47" s="1646"/>
      <c r="P47" s="1646"/>
      <c r="Q47" s="1646"/>
      <c r="R47" s="1647"/>
      <c r="S47" s="1576" t="str">
        <f>EXPORTAR!D22</f>
        <v/>
      </c>
      <c r="T47" s="1631"/>
      <c r="U47" s="1632"/>
      <c r="V47" s="3"/>
      <c r="W47" s="1437" t="s">
        <v>143</v>
      </c>
      <c r="X47" s="1422"/>
      <c r="Y47" s="1422"/>
      <c r="Z47" s="1422"/>
      <c r="AA47" s="1422"/>
      <c r="AB47" s="1422"/>
      <c r="AC47" s="1422"/>
      <c r="AD47" s="1422"/>
      <c r="AE47" s="1422"/>
      <c r="AF47" s="1422"/>
      <c r="AG47" s="1422"/>
      <c r="AH47" s="1422"/>
      <c r="AI47" s="1422"/>
      <c r="AJ47" s="1422"/>
      <c r="AK47" s="1423"/>
    </row>
    <row r="48" spans="1:37" ht="9" customHeight="1" x14ac:dyDescent="0.25">
      <c r="A48" s="26" t="s">
        <v>145</v>
      </c>
      <c r="B48" s="27"/>
      <c r="C48" s="27"/>
      <c r="D48" s="27"/>
      <c r="E48" s="27"/>
      <c r="F48" s="27"/>
      <c r="G48" s="27"/>
      <c r="H48" s="27"/>
      <c r="I48" s="27"/>
      <c r="J48" s="27"/>
      <c r="K48" s="27"/>
      <c r="L48" s="27"/>
      <c r="M48" s="27"/>
      <c r="N48" s="27"/>
      <c r="O48" s="27"/>
      <c r="P48" s="27"/>
      <c r="Q48" s="27"/>
      <c r="R48" s="27"/>
      <c r="S48" s="27"/>
      <c r="T48" s="27"/>
      <c r="U48" s="28"/>
      <c r="V48" s="3"/>
      <c r="W48" s="1619" t="s">
        <v>144</v>
      </c>
      <c r="X48" s="1619"/>
      <c r="Y48" s="1619"/>
      <c r="Z48" s="1619"/>
      <c r="AA48" s="1619"/>
      <c r="AB48" s="1619"/>
      <c r="AC48" s="1619"/>
      <c r="AD48" s="1619"/>
      <c r="AE48" s="1619"/>
      <c r="AF48" s="1619"/>
      <c r="AG48" s="1619"/>
      <c r="AH48" s="1619"/>
      <c r="AI48" s="1619"/>
      <c r="AJ48" s="1619"/>
      <c r="AK48" s="1619"/>
    </row>
    <row r="49" spans="1:37" ht="6.75" customHeight="1" x14ac:dyDescent="0.25">
      <c r="A49" s="1622"/>
      <c r="B49" s="1623"/>
      <c r="C49" s="1623"/>
      <c r="D49" s="1623"/>
      <c r="E49" s="1623"/>
      <c r="F49" s="1623"/>
      <c r="G49" s="1623"/>
      <c r="H49" s="1623"/>
      <c r="I49" s="1623"/>
      <c r="J49" s="1623"/>
      <c r="K49" s="1623"/>
      <c r="L49" s="1623"/>
      <c r="M49" s="1623"/>
      <c r="N49" s="1623"/>
      <c r="O49" s="1623"/>
      <c r="P49" s="1623"/>
      <c r="Q49" s="1623"/>
      <c r="R49" s="1623"/>
      <c r="S49" s="1623"/>
      <c r="T49" s="1623"/>
      <c r="U49" s="1624"/>
      <c r="V49" s="3"/>
      <c r="W49" s="1619"/>
      <c r="X49" s="1619"/>
      <c r="Y49" s="1619"/>
      <c r="Z49" s="1619"/>
      <c r="AA49" s="1619"/>
      <c r="AB49" s="1619"/>
      <c r="AC49" s="1619"/>
      <c r="AD49" s="1619"/>
      <c r="AE49" s="1619"/>
      <c r="AF49" s="1619"/>
      <c r="AG49" s="1619"/>
      <c r="AH49" s="1619"/>
      <c r="AI49" s="1619"/>
      <c r="AJ49" s="1619"/>
      <c r="AK49" s="1619"/>
    </row>
    <row r="50" spans="1:37" ht="11.25" customHeight="1" thickBot="1" x14ac:dyDescent="0.3">
      <c r="A50" s="1625"/>
      <c r="B50" s="1626"/>
      <c r="C50" s="1626"/>
      <c r="D50" s="1626"/>
      <c r="E50" s="1626"/>
      <c r="F50" s="1626"/>
      <c r="G50" s="1626"/>
      <c r="H50" s="1626"/>
      <c r="I50" s="1626"/>
      <c r="J50" s="1626"/>
      <c r="K50" s="1626"/>
      <c r="L50" s="1626"/>
      <c r="M50" s="1626"/>
      <c r="N50" s="1626"/>
      <c r="O50" s="1626"/>
      <c r="P50" s="1626"/>
      <c r="Q50" s="1626"/>
      <c r="R50" s="1626"/>
      <c r="S50" s="1626"/>
      <c r="T50" s="1626"/>
      <c r="U50" s="1627"/>
      <c r="V50" s="3"/>
      <c r="W50" s="1619"/>
      <c r="X50" s="1619"/>
      <c r="Y50" s="1619"/>
      <c r="Z50" s="1619"/>
      <c r="AA50" s="1619"/>
      <c r="AB50" s="1619"/>
      <c r="AC50" s="1619"/>
      <c r="AD50" s="1619"/>
      <c r="AE50" s="1619"/>
      <c r="AF50" s="1619"/>
      <c r="AG50" s="1619"/>
      <c r="AH50" s="1619"/>
      <c r="AI50" s="1619"/>
      <c r="AJ50" s="1619"/>
      <c r="AK50" s="1619"/>
    </row>
    <row r="51" spans="1:37" ht="15.75" customHeight="1" x14ac:dyDescent="0.25">
      <c r="A51" s="500"/>
      <c r="B51" s="501"/>
      <c r="C51" s="501"/>
      <c r="D51" s="501"/>
      <c r="E51" s="501"/>
      <c r="F51" s="501"/>
      <c r="G51" s="501"/>
      <c r="H51" s="501"/>
      <c r="I51" s="501"/>
      <c r="J51" s="501"/>
      <c r="K51" s="501"/>
      <c r="L51" s="501"/>
      <c r="M51" s="501"/>
      <c r="N51" s="501"/>
      <c r="O51" s="501"/>
      <c r="P51" s="501"/>
      <c r="Q51" s="501"/>
      <c r="R51" s="501"/>
      <c r="S51" s="501"/>
      <c r="T51" s="501"/>
      <c r="U51" s="501"/>
      <c r="V51" s="3"/>
      <c r="W51" s="1051"/>
      <c r="X51" s="1051"/>
      <c r="Y51" s="1051"/>
      <c r="Z51" s="1051"/>
      <c r="AA51" s="1051"/>
      <c r="AB51" s="1056" t="s">
        <v>10524</v>
      </c>
      <c r="AC51" s="1165" t="s">
        <v>10522</v>
      </c>
      <c r="AD51" s="201"/>
      <c r="AE51" s="201"/>
      <c r="AF51" s="201"/>
      <c r="AG51" s="201"/>
      <c r="AH51" s="201"/>
      <c r="AI51" s="201"/>
      <c r="AJ51" s="201"/>
      <c r="AK51" s="1051"/>
    </row>
    <row r="52" spans="1:37" ht="15.75" customHeight="1" x14ac:dyDescent="0.25">
      <c r="A52" s="500"/>
      <c r="C52" s="499"/>
      <c r="D52" s="499"/>
      <c r="E52" s="499"/>
      <c r="F52" s="499"/>
      <c r="G52" s="499"/>
      <c r="H52" s="499"/>
      <c r="I52" s="499"/>
      <c r="J52" s="499"/>
      <c r="K52" s="499"/>
      <c r="V52" s="3"/>
      <c r="AB52" s="1057" t="s">
        <v>10523</v>
      </c>
      <c r="AC52" s="1166" t="s">
        <v>10522</v>
      </c>
      <c r="AE52" s="267"/>
    </row>
    <row r="53" spans="1:37" ht="18" x14ac:dyDescent="0.25">
      <c r="A53" s="1053" t="str">
        <f>IF(OR(ISBLANK(DATOS!W2),DATOS!W2=""),"",DATOS!W2)</f>
        <v>TRAMY.APP TRAMITES DE TRANSITO CRA 69A 93 - 82 APTO (201) - MEDELLIN - 313666 88 94 HOLA@TRAMY.COM</v>
      </c>
      <c r="F53" s="1050"/>
      <c r="G53" s="1050"/>
      <c r="H53" s="1050"/>
      <c r="I53" s="1050"/>
      <c r="J53" s="1050"/>
      <c r="K53" s="1050"/>
      <c r="L53" s="1050"/>
      <c r="M53" s="1050"/>
      <c r="N53" s="1050"/>
      <c r="O53" s="1050"/>
      <c r="P53" s="1050"/>
      <c r="Q53" s="1050"/>
      <c r="R53" s="1050"/>
      <c r="S53" s="1050"/>
      <c r="T53" s="1050"/>
      <c r="U53" s="1050"/>
      <c r="W53" s="1050"/>
      <c r="X53" s="1050"/>
    </row>
    <row r="54" spans="1:37" x14ac:dyDescent="0.25">
      <c r="V54" s="1050"/>
    </row>
  </sheetData>
  <mergeCells count="229">
    <mergeCell ref="W47:AK47"/>
    <mergeCell ref="W44:AK46"/>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O10:O12"/>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W8:Y9"/>
    <mergeCell ref="AG10:AH10"/>
    <mergeCell ref="AI10:AK10"/>
    <mergeCell ref="AJ2:AJ3"/>
    <mergeCell ref="AK2:AK3"/>
    <mergeCell ref="Z8:AB9"/>
    <mergeCell ref="AC8:AD8"/>
    <mergeCell ref="AC9:AD9"/>
    <mergeCell ref="A13:A14"/>
    <mergeCell ref="B13:C14"/>
    <mergeCell ref="E13:E14"/>
    <mergeCell ref="F13:G14"/>
    <mergeCell ref="I13:I14"/>
    <mergeCell ref="Z13:AD13"/>
    <mergeCell ref="H8:H14"/>
    <mergeCell ref="I8:I9"/>
    <mergeCell ref="J8:L9"/>
    <mergeCell ref="M8:M14"/>
    <mergeCell ref="U13:U14"/>
    <mergeCell ref="F10:G12"/>
    <mergeCell ref="W11:AF12"/>
    <mergeCell ref="AE13:AH13"/>
    <mergeCell ref="A17:C17"/>
    <mergeCell ref="D17:G17"/>
    <mergeCell ref="H17:K17"/>
    <mergeCell ref="L17:N17"/>
    <mergeCell ref="P17:R17"/>
    <mergeCell ref="S17:U17"/>
    <mergeCell ref="W17:AC17"/>
    <mergeCell ref="AE17:AI17"/>
    <mergeCell ref="AJ17:AK17"/>
    <mergeCell ref="A16:U16"/>
    <mergeCell ref="W16:AC16"/>
    <mergeCell ref="AI13:AK13"/>
    <mergeCell ref="W14:Y14"/>
    <mergeCell ref="Z14:AD14"/>
    <mergeCell ref="AE14:AH14"/>
    <mergeCell ref="AI14:AK14"/>
    <mergeCell ref="O13:O14"/>
    <mergeCell ref="AE16:AK16"/>
    <mergeCell ref="Q13:Q14"/>
    <mergeCell ref="R13:R14"/>
    <mergeCell ref="T13:T14"/>
    <mergeCell ref="W13:Y13"/>
    <mergeCell ref="AE18:AI18"/>
    <mergeCell ref="AJ18:AK18"/>
    <mergeCell ref="A19:C19"/>
    <mergeCell ref="D19:G19"/>
    <mergeCell ref="H19:K19"/>
    <mergeCell ref="L19:N19"/>
    <mergeCell ref="P19:R19"/>
    <mergeCell ref="S19:U19"/>
    <mergeCell ref="W19:AC19"/>
    <mergeCell ref="AE19:AI19"/>
    <mergeCell ref="AJ19:AK19"/>
    <mergeCell ref="A18:C18"/>
    <mergeCell ref="D18:G18"/>
    <mergeCell ref="H18:K18"/>
    <mergeCell ref="L18:N18"/>
    <mergeCell ref="P18:R18"/>
    <mergeCell ref="S18:U18"/>
    <mergeCell ref="W18:AC18"/>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D27:F27"/>
    <mergeCell ref="G27:I27"/>
    <mergeCell ref="J27:K27"/>
    <mergeCell ref="L27:N27"/>
    <mergeCell ref="P27:R27"/>
    <mergeCell ref="A26:G26"/>
    <mergeCell ref="I26:O26"/>
    <mergeCell ref="P26:U26"/>
    <mergeCell ref="W26:W27"/>
    <mergeCell ref="S27:U27"/>
    <mergeCell ref="A27:B27"/>
    <mergeCell ref="S31:U31"/>
    <mergeCell ref="Z26:Z27"/>
    <mergeCell ref="AA26:AA27"/>
    <mergeCell ref="AB26:AC27"/>
    <mergeCell ref="X26:X27"/>
    <mergeCell ref="Y26:Y27"/>
    <mergeCell ref="AI32:AI33"/>
    <mergeCell ref="AJ32:AK33"/>
    <mergeCell ref="AA30:AA32"/>
    <mergeCell ref="AB30:AC32"/>
    <mergeCell ref="AJ30:AK30"/>
    <mergeCell ref="AE32:AE33"/>
    <mergeCell ref="AF32:AF33"/>
    <mergeCell ref="AG32:AG33"/>
    <mergeCell ref="AH32:AH33"/>
    <mergeCell ref="W28:Y28"/>
    <mergeCell ref="Z28:AC28"/>
    <mergeCell ref="AE28:AK28"/>
    <mergeCell ref="W29:Y32"/>
    <mergeCell ref="AB29:AC29"/>
    <mergeCell ref="AE29:AK29"/>
    <mergeCell ref="Z30:Z32"/>
    <mergeCell ref="S32:U32"/>
    <mergeCell ref="AE25:AK27"/>
    <mergeCell ref="A40:H42"/>
    <mergeCell ref="A36:U36"/>
    <mergeCell ref="A37:U38"/>
    <mergeCell ref="A39:H39"/>
    <mergeCell ref="I39:O39"/>
    <mergeCell ref="P39:U39"/>
    <mergeCell ref="W39:AK39"/>
    <mergeCell ref="A34:L35"/>
    <mergeCell ref="M34:U35"/>
    <mergeCell ref="I40:O42"/>
    <mergeCell ref="P40:U42"/>
    <mergeCell ref="W40:AK40"/>
    <mergeCell ref="W41:AK43"/>
    <mergeCell ref="W34:AC34"/>
    <mergeCell ref="AE34:AK34"/>
    <mergeCell ref="W35:W38"/>
    <mergeCell ref="X35:Y38"/>
    <mergeCell ref="Z35:Z38"/>
    <mergeCell ref="AA35:AA38"/>
    <mergeCell ref="AB35:AC38"/>
    <mergeCell ref="AJ35:AK38"/>
    <mergeCell ref="S44:U45"/>
    <mergeCell ref="A47:L47"/>
    <mergeCell ref="M47:R47"/>
    <mergeCell ref="S47:U47"/>
    <mergeCell ref="P43:R43"/>
    <mergeCell ref="S43:U43"/>
    <mergeCell ref="A44:B45"/>
    <mergeCell ref="C44:C45"/>
    <mergeCell ref="D44:F45"/>
    <mergeCell ref="G44:I45"/>
    <mergeCell ref="J44:K45"/>
    <mergeCell ref="L44:N45"/>
    <mergeCell ref="O44:O45"/>
    <mergeCell ref="P44:R45"/>
    <mergeCell ref="A43:B43"/>
    <mergeCell ref="D43:F43"/>
    <mergeCell ref="G43:I43"/>
    <mergeCell ref="J43:K43"/>
    <mergeCell ref="L43:N43"/>
    <mergeCell ref="AA3:AH3"/>
    <mergeCell ref="T1:Y5"/>
    <mergeCell ref="W48:AK50"/>
    <mergeCell ref="AC2:AH2"/>
    <mergeCell ref="A49:U50"/>
    <mergeCell ref="A33:L33"/>
    <mergeCell ref="M33:U33"/>
    <mergeCell ref="S28:U28"/>
    <mergeCell ref="S29:U29"/>
    <mergeCell ref="I25:O25"/>
    <mergeCell ref="P25:U25"/>
    <mergeCell ref="A31:L31"/>
    <mergeCell ref="M31:R31"/>
    <mergeCell ref="A28:B29"/>
    <mergeCell ref="C28:C29"/>
    <mergeCell ref="D28:F29"/>
    <mergeCell ref="G28:I29"/>
    <mergeCell ref="J28:K29"/>
    <mergeCell ref="L28:N29"/>
    <mergeCell ref="A25:G25"/>
    <mergeCell ref="A32:L32"/>
    <mergeCell ref="M32:R32"/>
    <mergeCell ref="O28:O29"/>
    <mergeCell ref="P28:R29"/>
  </mergeCells>
  <conditionalFormatting sqref="D20:G20">
    <cfRule type="expression" dxfId="137"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AE32:AE33</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AF32:AF33</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AH32:AH33</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AC9:AD9</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AE9</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AF9</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AH9</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AK9</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AI32:AI33</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F8:G9</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J8:L9</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O8:O9</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R8:R9</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R10:R12</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R13:R14</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J13:L14</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F10:G12</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B10:C12</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U13:U14</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A18:C18</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D18:G18</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H18:K18</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L18:N18</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O18</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P18:R18</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S18:U18</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A20:C20</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D20:G20</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H20:K20</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L20:N20</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O20</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P20:R20</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S20:U20</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W44</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2"/>
  <sheetViews>
    <sheetView showZeros="0" view="pageLayout" topLeftCell="A34" zoomScaleNormal="100" workbookViewId="0">
      <selection activeCell="A52" sqref="A52"/>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10" t="s">
        <v>26</v>
      </c>
      <c r="B1" s="1345"/>
      <c r="C1" s="1345"/>
      <c r="D1" s="1345"/>
      <c r="E1" s="1345"/>
      <c r="F1" s="1345"/>
      <c r="G1" s="1345"/>
      <c r="H1" s="1345"/>
      <c r="I1" s="1345"/>
      <c r="J1" s="1345"/>
      <c r="K1" s="1345"/>
      <c r="L1" s="1345"/>
      <c r="M1" s="1345"/>
      <c r="N1" s="1345"/>
      <c r="O1" s="1345"/>
      <c r="P1" s="1345"/>
      <c r="Q1" s="1345"/>
      <c r="R1" s="1345"/>
      <c r="S1" s="1411"/>
      <c r="T1" s="1372" t="s">
        <v>27</v>
      </c>
      <c r="U1" s="1373"/>
      <c r="V1" s="1373"/>
      <c r="W1" s="1373"/>
      <c r="X1" s="1373"/>
      <c r="Y1" s="1374"/>
      <c r="Z1" s="1061"/>
      <c r="AA1" s="1771" t="s">
        <v>28</v>
      </c>
      <c r="AB1" s="1772"/>
      <c r="AC1" s="1772"/>
      <c r="AD1" s="1772"/>
      <c r="AE1" s="1772"/>
      <c r="AF1" s="1772"/>
      <c r="AG1" s="1772"/>
      <c r="AH1" s="1773"/>
      <c r="AJ1" s="1437" t="s">
        <v>29</v>
      </c>
      <c r="AK1" s="1423"/>
    </row>
    <row r="2" spans="1:51" ht="9.75" customHeight="1" x14ac:dyDescent="0.25">
      <c r="A2" s="1388"/>
      <c r="B2" s="1389"/>
      <c r="C2" s="1389"/>
      <c r="D2" s="1389"/>
      <c r="E2" s="1389"/>
      <c r="F2" s="1389"/>
      <c r="G2" s="1389"/>
      <c r="H2" s="1389"/>
      <c r="I2" s="1389"/>
      <c r="J2" s="1389"/>
      <c r="K2" s="1389"/>
      <c r="L2" s="1389"/>
      <c r="M2" s="1389"/>
      <c r="N2" s="1389"/>
      <c r="O2" s="1389"/>
      <c r="P2" s="1389"/>
      <c r="Q2" s="1389"/>
      <c r="R2" s="1389"/>
      <c r="S2" s="1390"/>
      <c r="T2" s="1375"/>
      <c r="U2" s="1376"/>
      <c r="V2" s="1376"/>
      <c r="W2" s="1376"/>
      <c r="X2" s="1376"/>
      <c r="Y2" s="1377"/>
      <c r="Z2" s="1060"/>
      <c r="AA2" s="1064" t="s">
        <v>30</v>
      </c>
      <c r="AB2" s="1065"/>
      <c r="AC2" s="1620"/>
      <c r="AD2" s="1620"/>
      <c r="AE2" s="1620"/>
      <c r="AF2" s="1620"/>
      <c r="AG2" s="1620"/>
      <c r="AH2" s="1621"/>
      <c r="AI2" s="3"/>
      <c r="AJ2" s="1384" t="s">
        <v>31</v>
      </c>
      <c r="AK2" s="1386" t="s">
        <v>32</v>
      </c>
    </row>
    <row r="3" spans="1:51" ht="10.5" customHeight="1" x14ac:dyDescent="0.25">
      <c r="A3" s="1388"/>
      <c r="B3" s="1389"/>
      <c r="C3" s="1389"/>
      <c r="D3" s="1389"/>
      <c r="E3" s="1389"/>
      <c r="F3" s="1389"/>
      <c r="G3" s="1389"/>
      <c r="H3" s="1389"/>
      <c r="I3" s="1389"/>
      <c r="J3" s="1389"/>
      <c r="K3" s="1389"/>
      <c r="L3" s="1389"/>
      <c r="M3" s="1389"/>
      <c r="N3" s="1389"/>
      <c r="O3" s="1389"/>
      <c r="P3" s="1389"/>
      <c r="Q3" s="1389"/>
      <c r="R3" s="1389"/>
      <c r="S3" s="1390"/>
      <c r="T3" s="1375"/>
      <c r="U3" s="1376"/>
      <c r="V3" s="1376"/>
      <c r="W3" s="1376"/>
      <c r="X3" s="1376"/>
      <c r="Y3" s="1377"/>
      <c r="Z3" s="1060"/>
      <c r="AA3" s="1616"/>
      <c r="AB3" s="1617"/>
      <c r="AC3" s="1617"/>
      <c r="AD3" s="1617"/>
      <c r="AE3" s="1617"/>
      <c r="AF3" s="1617"/>
      <c r="AG3" s="1617"/>
      <c r="AH3" s="1618"/>
      <c r="AI3" s="3"/>
      <c r="AJ3" s="1385"/>
      <c r="AK3" s="1387"/>
    </row>
    <row r="4" spans="1:51" ht="9.75" customHeight="1" x14ac:dyDescent="0.25">
      <c r="A4" s="1388"/>
      <c r="B4" s="1389"/>
      <c r="C4" s="1389"/>
      <c r="D4" s="1389"/>
      <c r="E4" s="1389"/>
      <c r="F4" s="1389"/>
      <c r="G4" s="1389"/>
      <c r="H4" s="1389"/>
      <c r="I4" s="1389"/>
      <c r="J4" s="1389"/>
      <c r="K4" s="1389"/>
      <c r="L4" s="1389"/>
      <c r="M4" s="1389"/>
      <c r="N4" s="1389"/>
      <c r="O4" s="1389"/>
      <c r="P4" s="1389"/>
      <c r="Q4" s="1389"/>
      <c r="R4" s="1389"/>
      <c r="S4" s="1390"/>
      <c r="T4" s="1375"/>
      <c r="U4" s="1376"/>
      <c r="V4" s="1376"/>
      <c r="W4" s="1376"/>
      <c r="X4" s="1376"/>
      <c r="Y4" s="1377"/>
      <c r="Z4" s="1062"/>
      <c r="AA4" s="1394" t="s">
        <v>2</v>
      </c>
      <c r="AB4" s="1395"/>
      <c r="AC4" s="1396" t="s">
        <v>33</v>
      </c>
      <c r="AD4" s="1397"/>
      <c r="AE4" s="1398"/>
      <c r="AF4" s="1399" t="s">
        <v>34</v>
      </c>
      <c r="AG4" s="1399"/>
      <c r="AH4" s="1399"/>
      <c r="AI4" s="3"/>
      <c r="AJ4" s="1400">
        <f>EXPORTAR!D27</f>
        <v>0</v>
      </c>
      <c r="AK4" s="1401"/>
    </row>
    <row r="5" spans="1:51" ht="16.5" customHeight="1" x14ac:dyDescent="0.25">
      <c r="A5" s="1391"/>
      <c r="B5" s="1392"/>
      <c r="C5" s="1392"/>
      <c r="D5" s="1392"/>
      <c r="E5" s="1392"/>
      <c r="F5" s="1392"/>
      <c r="G5" s="1392"/>
      <c r="H5" s="1392"/>
      <c r="I5" s="1392"/>
      <c r="J5" s="1392"/>
      <c r="K5" s="1392"/>
      <c r="L5" s="1392"/>
      <c r="M5" s="1392"/>
      <c r="N5" s="1392"/>
      <c r="O5" s="1392"/>
      <c r="P5" s="1392"/>
      <c r="Q5" s="1392"/>
      <c r="R5" s="1392"/>
      <c r="S5" s="1393"/>
      <c r="T5" s="1378"/>
      <c r="U5" s="1379"/>
      <c r="V5" s="1379"/>
      <c r="W5" s="1379"/>
      <c r="X5" s="1379"/>
      <c r="Y5" s="1380"/>
      <c r="Z5" s="1063"/>
      <c r="AA5" s="1404"/>
      <c r="AB5" s="1405"/>
      <c r="AC5" s="1406"/>
      <c r="AD5" s="1407"/>
      <c r="AE5" s="1408"/>
      <c r="AF5" s="5" t="s">
        <v>35</v>
      </c>
      <c r="AG5" s="5" t="s">
        <v>36</v>
      </c>
      <c r="AH5" s="5" t="s">
        <v>37</v>
      </c>
      <c r="AI5" s="3"/>
      <c r="AJ5" s="1402"/>
      <c r="AK5" s="1403"/>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343" t="s">
        <v>38</v>
      </c>
      <c r="B7" s="1344"/>
      <c r="C7" s="1344"/>
      <c r="D7" s="1344"/>
      <c r="E7" s="1344"/>
      <c r="F7" s="1344"/>
      <c r="G7" s="1344"/>
      <c r="H7" s="1344"/>
      <c r="I7" s="1344"/>
      <c r="J7" s="1344"/>
      <c r="K7" s="1344"/>
      <c r="L7" s="1344"/>
      <c r="M7" s="1344"/>
      <c r="N7" s="1344"/>
      <c r="O7" s="1344"/>
      <c r="P7" s="1345"/>
      <c r="Q7" s="1344"/>
      <c r="R7" s="1344"/>
      <c r="S7" s="1345"/>
      <c r="T7" s="1344"/>
      <c r="U7" s="1346"/>
      <c r="V7" s="3"/>
      <c r="W7" s="1347" t="s">
        <v>39</v>
      </c>
      <c r="X7" s="1347"/>
      <c r="Y7" s="1347"/>
      <c r="Z7" s="6" t="s">
        <v>40</v>
      </c>
      <c r="AA7" s="7"/>
      <c r="AB7" s="7"/>
      <c r="AC7" s="1348" t="s">
        <v>41</v>
      </c>
      <c r="AD7" s="1348"/>
      <c r="AE7" s="1348"/>
      <c r="AF7" s="1348"/>
      <c r="AG7" s="1348"/>
      <c r="AH7" s="1348"/>
      <c r="AI7" s="1348"/>
      <c r="AJ7" s="1348"/>
      <c r="AK7" s="1348"/>
    </row>
    <row r="8" spans="1:51" ht="10.5" customHeight="1" x14ac:dyDescent="0.25">
      <c r="A8" s="1349">
        <v>1</v>
      </c>
      <c r="B8" s="1349" t="s">
        <v>162</v>
      </c>
      <c r="C8" s="1349"/>
      <c r="D8" s="1350"/>
      <c r="E8" s="1349">
        <v>2</v>
      </c>
      <c r="F8" s="1352" t="s">
        <v>25</v>
      </c>
      <c r="G8" s="1352"/>
      <c r="H8" s="1350"/>
      <c r="I8" s="1349">
        <v>3</v>
      </c>
      <c r="J8" s="1449" t="s">
        <v>42</v>
      </c>
      <c r="K8" s="1449"/>
      <c r="L8" s="1449"/>
      <c r="M8" s="1450"/>
      <c r="N8" s="1352">
        <v>4</v>
      </c>
      <c r="O8" s="1352" t="s">
        <v>43</v>
      </c>
      <c r="P8" s="1371"/>
      <c r="Q8" s="1352">
        <v>5</v>
      </c>
      <c r="R8" s="1352" t="s">
        <v>44</v>
      </c>
      <c r="S8" s="1371"/>
      <c r="T8" s="1352">
        <v>6</v>
      </c>
      <c r="U8" s="1352" t="s">
        <v>45</v>
      </c>
      <c r="V8" s="3"/>
      <c r="W8" s="1368" t="str">
        <f>EXPORTAR!D30</f>
        <v/>
      </c>
      <c r="X8" s="1368"/>
      <c r="Y8" s="1368"/>
      <c r="Z8" s="1438" t="str">
        <f>EXPORTAR!D31</f>
        <v/>
      </c>
      <c r="AA8" s="1439"/>
      <c r="AB8" s="1440"/>
      <c r="AC8" s="1444" t="s">
        <v>21</v>
      </c>
      <c r="AD8" s="1445"/>
      <c r="AE8" s="8" t="s">
        <v>46</v>
      </c>
      <c r="AF8" s="8" t="s">
        <v>47</v>
      </c>
      <c r="AG8" s="8" t="s">
        <v>48</v>
      </c>
      <c r="AH8" s="8" t="s">
        <v>49</v>
      </c>
      <c r="AI8" s="8" t="s">
        <v>50</v>
      </c>
      <c r="AJ8" s="8" t="s">
        <v>51</v>
      </c>
      <c r="AK8" s="8" t="s">
        <v>52</v>
      </c>
    </row>
    <row r="9" spans="1:51" ht="16.5" customHeight="1" x14ac:dyDescent="0.25">
      <c r="A9" s="1349"/>
      <c r="B9" s="1349"/>
      <c r="C9" s="1349"/>
      <c r="D9" s="1351"/>
      <c r="E9" s="1349"/>
      <c r="F9" s="1352"/>
      <c r="G9" s="1352"/>
      <c r="H9" s="1351"/>
      <c r="I9" s="1349"/>
      <c r="J9" s="1449"/>
      <c r="K9" s="1449"/>
      <c r="L9" s="1449"/>
      <c r="M9" s="1451"/>
      <c r="N9" s="1352"/>
      <c r="O9" s="1352"/>
      <c r="P9" s="1371"/>
      <c r="Q9" s="1352"/>
      <c r="R9" s="1352"/>
      <c r="S9" s="1371"/>
      <c r="T9" s="1352"/>
      <c r="U9" s="1352"/>
      <c r="V9" s="3"/>
      <c r="W9" s="1368"/>
      <c r="X9" s="1368"/>
      <c r="Y9" s="1368"/>
      <c r="Z9" s="1441"/>
      <c r="AA9" s="1442"/>
      <c r="AB9" s="1443"/>
      <c r="AC9" s="1446">
        <v>1</v>
      </c>
      <c r="AD9" s="1446"/>
      <c r="AE9" s="9">
        <v>2</v>
      </c>
      <c r="AF9" s="9">
        <v>3</v>
      </c>
      <c r="AG9" s="9">
        <v>4</v>
      </c>
      <c r="AH9" s="9">
        <v>5</v>
      </c>
      <c r="AI9" s="9">
        <v>6</v>
      </c>
      <c r="AJ9" s="9">
        <v>7</v>
      </c>
      <c r="AK9" s="9">
        <v>8</v>
      </c>
      <c r="AU9" s="10"/>
      <c r="AV9" s="10"/>
      <c r="AW9" s="10"/>
      <c r="AX9" s="10"/>
      <c r="AY9" s="10"/>
    </row>
    <row r="10" spans="1:51" ht="9.75" customHeight="1" x14ac:dyDescent="0.25">
      <c r="A10" s="1353">
        <v>7</v>
      </c>
      <c r="B10" s="1356" t="s">
        <v>53</v>
      </c>
      <c r="C10" s="1357"/>
      <c r="D10" s="1351"/>
      <c r="E10" s="1353">
        <v>8</v>
      </c>
      <c r="F10" s="1356" t="s">
        <v>54</v>
      </c>
      <c r="G10" s="1357"/>
      <c r="H10" s="1351"/>
      <c r="I10" s="1353">
        <v>9</v>
      </c>
      <c r="J10" s="1356" t="s">
        <v>55</v>
      </c>
      <c r="K10" s="1433"/>
      <c r="L10" s="1357"/>
      <c r="M10" s="1451"/>
      <c r="N10" s="1431">
        <v>10</v>
      </c>
      <c r="O10" s="1352" t="s">
        <v>56</v>
      </c>
      <c r="P10" s="1371"/>
      <c r="Q10" s="1352">
        <v>11</v>
      </c>
      <c r="R10" s="1352" t="s">
        <v>57</v>
      </c>
      <c r="S10" s="1371"/>
      <c r="T10" s="1352">
        <v>12</v>
      </c>
      <c r="U10" s="1352" t="s">
        <v>58</v>
      </c>
      <c r="V10" s="3"/>
      <c r="W10" s="6" t="s">
        <v>59</v>
      </c>
      <c r="X10" s="7"/>
      <c r="Y10" s="7"/>
      <c r="Z10" s="7"/>
      <c r="AA10" s="7"/>
      <c r="AB10" s="7"/>
      <c r="AC10" s="7"/>
      <c r="AD10" s="7"/>
      <c r="AE10" s="7"/>
      <c r="AF10" s="7"/>
      <c r="AG10" s="1348" t="s">
        <v>60</v>
      </c>
      <c r="AH10" s="1348"/>
      <c r="AI10" s="1452" t="s">
        <v>61</v>
      </c>
      <c r="AJ10" s="1453"/>
      <c r="AK10" s="1454"/>
    </row>
    <row r="11" spans="1:51" ht="9" customHeight="1" x14ac:dyDescent="0.25">
      <c r="A11" s="1354"/>
      <c r="B11" s="1358"/>
      <c r="C11" s="1359"/>
      <c r="D11" s="1351"/>
      <c r="E11" s="1354"/>
      <c r="F11" s="1358"/>
      <c r="G11" s="1359"/>
      <c r="H11" s="1351"/>
      <c r="I11" s="1354"/>
      <c r="J11" s="1358"/>
      <c r="K11" s="1434"/>
      <c r="L11" s="1359"/>
      <c r="M11" s="1451"/>
      <c r="N11" s="1436"/>
      <c r="O11" s="1352"/>
      <c r="P11" s="1371"/>
      <c r="Q11" s="1352"/>
      <c r="R11" s="1352"/>
      <c r="S11" s="1371"/>
      <c r="T11" s="1352"/>
      <c r="U11" s="1352"/>
      <c r="V11" s="3"/>
      <c r="W11" s="1723" t="str">
        <f>EXPORTAR!D33</f>
        <v/>
      </c>
      <c r="X11" s="1724"/>
      <c r="Y11" s="1724"/>
      <c r="Z11" s="1724"/>
      <c r="AA11" s="1724"/>
      <c r="AB11" s="1724"/>
      <c r="AC11" s="1724"/>
      <c r="AD11" s="1724"/>
      <c r="AE11" s="1724"/>
      <c r="AF11" s="1725"/>
      <c r="AG11" s="1415" t="str">
        <f>EXPORTAR!D32</f>
        <v/>
      </c>
      <c r="AH11" s="1415"/>
      <c r="AI11" s="1415" t="str">
        <f>EXPORTAR!D37</f>
        <v/>
      </c>
      <c r="AJ11" s="1415"/>
      <c r="AK11" s="1415"/>
    </row>
    <row r="12" spans="1:51" ht="9" customHeight="1" x14ac:dyDescent="0.25">
      <c r="A12" s="1355"/>
      <c r="B12" s="1360"/>
      <c r="C12" s="1361"/>
      <c r="D12" s="1351"/>
      <c r="E12" s="1355"/>
      <c r="F12" s="1360"/>
      <c r="G12" s="1361"/>
      <c r="H12" s="1351"/>
      <c r="I12" s="1355"/>
      <c r="J12" s="1360"/>
      <c r="K12" s="1435"/>
      <c r="L12" s="1361"/>
      <c r="M12" s="1451"/>
      <c r="N12" s="1432"/>
      <c r="O12" s="1352"/>
      <c r="P12" s="1371"/>
      <c r="Q12" s="1352"/>
      <c r="R12" s="1352"/>
      <c r="S12" s="1371"/>
      <c r="T12" s="1352"/>
      <c r="U12" s="1352"/>
      <c r="V12" s="3"/>
      <c r="W12" s="1726"/>
      <c r="X12" s="1727"/>
      <c r="Y12" s="1727"/>
      <c r="Z12" s="1727"/>
      <c r="AA12" s="1727"/>
      <c r="AB12" s="1727"/>
      <c r="AC12" s="1727"/>
      <c r="AD12" s="1727"/>
      <c r="AE12" s="1727"/>
      <c r="AF12" s="1728"/>
      <c r="AG12" s="1415"/>
      <c r="AH12" s="1415"/>
      <c r="AI12" s="1415"/>
      <c r="AJ12" s="1415"/>
      <c r="AK12" s="1415"/>
    </row>
    <row r="13" spans="1:51" ht="12" customHeight="1" x14ac:dyDescent="0.25">
      <c r="A13" s="1353">
        <v>13</v>
      </c>
      <c r="B13" s="1356" t="s">
        <v>62</v>
      </c>
      <c r="C13" s="1357"/>
      <c r="D13" s="1351"/>
      <c r="E13" s="1353">
        <v>14</v>
      </c>
      <c r="F13" s="1356" t="s">
        <v>63</v>
      </c>
      <c r="G13" s="1357"/>
      <c r="H13" s="1351"/>
      <c r="I13" s="1353">
        <v>15</v>
      </c>
      <c r="J13" s="1356" t="s">
        <v>64</v>
      </c>
      <c r="K13" s="1433"/>
      <c r="L13" s="1357"/>
      <c r="M13" s="1451"/>
      <c r="N13" s="1431">
        <v>16</v>
      </c>
      <c r="O13" s="1352" t="s">
        <v>65</v>
      </c>
      <c r="P13" s="44"/>
      <c r="Q13" s="1431">
        <v>17</v>
      </c>
      <c r="R13" s="1352" t="s">
        <v>66</v>
      </c>
      <c r="S13" s="44"/>
      <c r="T13" s="1431">
        <v>18</v>
      </c>
      <c r="U13" s="1369" t="s">
        <v>67</v>
      </c>
      <c r="V13" s="3"/>
      <c r="W13" s="1437" t="s">
        <v>68</v>
      </c>
      <c r="X13" s="1422"/>
      <c r="Y13" s="1423"/>
      <c r="Z13" s="1343" t="s">
        <v>163</v>
      </c>
      <c r="AA13" s="1344"/>
      <c r="AB13" s="1344"/>
      <c r="AC13" s="1344"/>
      <c r="AD13" s="1346"/>
      <c r="AE13" s="1343" t="s">
        <v>164</v>
      </c>
      <c r="AF13" s="1344"/>
      <c r="AG13" s="1344"/>
      <c r="AH13" s="1346"/>
      <c r="AI13" s="1419" t="s">
        <v>69</v>
      </c>
      <c r="AJ13" s="1419"/>
      <c r="AK13" s="1419"/>
    </row>
    <row r="14" spans="1:51" ht="19.5" customHeight="1" x14ac:dyDescent="0.25">
      <c r="A14" s="1355"/>
      <c r="B14" s="1360"/>
      <c r="C14" s="1361"/>
      <c r="D14" s="1351"/>
      <c r="E14" s="1355"/>
      <c r="F14" s="1360"/>
      <c r="G14" s="1361"/>
      <c r="H14" s="1351"/>
      <c r="I14" s="1355"/>
      <c r="J14" s="1360"/>
      <c r="K14" s="1435"/>
      <c r="L14" s="1361"/>
      <c r="M14" s="1451"/>
      <c r="N14" s="1432"/>
      <c r="O14" s="1352"/>
      <c r="P14" s="45"/>
      <c r="Q14" s="1432"/>
      <c r="R14" s="1352"/>
      <c r="S14" s="45"/>
      <c r="T14" s="1432"/>
      <c r="U14" s="1370"/>
      <c r="V14" s="3"/>
      <c r="W14" s="1415" t="str">
        <f>EXPORTAR!D41</f>
        <v/>
      </c>
      <c r="X14" s="1415"/>
      <c r="Y14" s="1415"/>
      <c r="Z14" s="1456" t="s">
        <v>70</v>
      </c>
      <c r="AA14" s="1457"/>
      <c r="AB14" s="1457"/>
      <c r="AC14" s="1457"/>
      <c r="AD14" s="1458"/>
      <c r="AE14" s="1456" t="s">
        <v>70</v>
      </c>
      <c r="AF14" s="1457"/>
      <c r="AG14" s="1457"/>
      <c r="AH14" s="1458"/>
      <c r="AI14" s="1459"/>
      <c r="AJ14" s="1459"/>
      <c r="AK14" s="1459"/>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416" t="s">
        <v>71</v>
      </c>
      <c r="B16" s="1417"/>
      <c r="C16" s="1417"/>
      <c r="D16" s="1417"/>
      <c r="E16" s="1417"/>
      <c r="F16" s="1417"/>
      <c r="G16" s="1417"/>
      <c r="H16" s="1417"/>
      <c r="I16" s="1417"/>
      <c r="J16" s="1417"/>
      <c r="K16" s="1417"/>
      <c r="L16" s="1417"/>
      <c r="M16" s="1417"/>
      <c r="N16" s="1417"/>
      <c r="O16" s="1417"/>
      <c r="P16" s="1417"/>
      <c r="Q16" s="1417"/>
      <c r="R16" s="1417"/>
      <c r="S16" s="1417"/>
      <c r="T16" s="1417"/>
      <c r="U16" s="1418"/>
      <c r="V16" s="3"/>
      <c r="W16" s="1419" t="s">
        <v>72</v>
      </c>
      <c r="X16" s="1419"/>
      <c r="Y16" s="1419"/>
      <c r="Z16" s="1419"/>
      <c r="AA16" s="1419"/>
      <c r="AB16" s="1419"/>
      <c r="AC16" s="1419"/>
      <c r="AD16" s="12"/>
      <c r="AE16" s="1420" t="s">
        <v>73</v>
      </c>
      <c r="AF16" s="1421"/>
      <c r="AG16" s="1421"/>
      <c r="AH16" s="1421"/>
      <c r="AI16" s="1421"/>
      <c r="AJ16" s="1422"/>
      <c r="AK16" s="1423"/>
    </row>
    <row r="17" spans="1:37" ht="9" customHeight="1" x14ac:dyDescent="0.25">
      <c r="A17" s="1424" t="s">
        <v>74</v>
      </c>
      <c r="B17" s="1424"/>
      <c r="C17" s="1424"/>
      <c r="D17" s="1424" t="s">
        <v>75</v>
      </c>
      <c r="E17" s="1424"/>
      <c r="F17" s="1424"/>
      <c r="G17" s="1424"/>
      <c r="H17" s="1424" t="s">
        <v>76</v>
      </c>
      <c r="I17" s="1424"/>
      <c r="J17" s="1424"/>
      <c r="K17" s="1424"/>
      <c r="L17" s="1424" t="s">
        <v>77</v>
      </c>
      <c r="M17" s="1424"/>
      <c r="N17" s="1424"/>
      <c r="O17" s="13" t="s">
        <v>78</v>
      </c>
      <c r="P17" s="1424" t="s">
        <v>79</v>
      </c>
      <c r="Q17" s="1424"/>
      <c r="R17" s="1424"/>
      <c r="S17" s="1424" t="s">
        <v>80</v>
      </c>
      <c r="T17" s="1424"/>
      <c r="U17" s="1424"/>
      <c r="V17" s="3"/>
      <c r="W17" s="1425" t="s">
        <v>33</v>
      </c>
      <c r="X17" s="1425"/>
      <c r="Y17" s="1425"/>
      <c r="Z17" s="1425"/>
      <c r="AA17" s="1425"/>
      <c r="AB17" s="1425"/>
      <c r="AC17" s="1425"/>
      <c r="AD17" s="3"/>
      <c r="AE17" s="1426" t="s">
        <v>81</v>
      </c>
      <c r="AF17" s="1427"/>
      <c r="AG17" s="1427"/>
      <c r="AH17" s="1427"/>
      <c r="AI17" s="1428"/>
      <c r="AJ17" s="1429" t="s">
        <v>82</v>
      </c>
      <c r="AK17" s="1430"/>
    </row>
    <row r="18" spans="1:37" ht="15" customHeight="1" x14ac:dyDescent="0.25">
      <c r="A18" s="1349"/>
      <c r="B18" s="1349"/>
      <c r="C18" s="1349"/>
      <c r="D18" s="1349"/>
      <c r="E18" s="1349"/>
      <c r="F18" s="1349"/>
      <c r="G18" s="1349"/>
      <c r="H18" s="1349"/>
      <c r="I18" s="1349"/>
      <c r="J18" s="1349"/>
      <c r="K18" s="1349"/>
      <c r="L18" s="1349"/>
      <c r="M18" s="1349"/>
      <c r="N18" s="1349"/>
      <c r="O18" s="13"/>
      <c r="P18" s="1424"/>
      <c r="Q18" s="1424"/>
      <c r="R18" s="1424"/>
      <c r="S18" s="1424"/>
      <c r="T18" s="1424"/>
      <c r="U18" s="1424"/>
      <c r="V18" s="3"/>
      <c r="W18" s="1446"/>
      <c r="X18" s="1446"/>
      <c r="Y18" s="1446"/>
      <c r="Z18" s="1446"/>
      <c r="AA18" s="1446"/>
      <c r="AB18" s="1446"/>
      <c r="AC18" s="1446"/>
      <c r="AD18" s="3"/>
      <c r="AE18" s="1460">
        <v>67195002503227</v>
      </c>
      <c r="AF18" s="1461"/>
      <c r="AG18" s="1461"/>
      <c r="AH18" s="1461"/>
      <c r="AI18" s="1462"/>
      <c r="AJ18" s="1456" t="s">
        <v>165</v>
      </c>
      <c r="AK18" s="1463"/>
    </row>
    <row r="19" spans="1:37" ht="9" customHeight="1" x14ac:dyDescent="0.25">
      <c r="A19" s="1349" t="s">
        <v>83</v>
      </c>
      <c r="B19" s="1349"/>
      <c r="C19" s="1349"/>
      <c r="D19" s="1349" t="s">
        <v>10</v>
      </c>
      <c r="E19" s="1349"/>
      <c r="F19" s="1349"/>
      <c r="G19" s="1349"/>
      <c r="H19" s="1464" t="s">
        <v>84</v>
      </c>
      <c r="I19" s="1465"/>
      <c r="J19" s="1465"/>
      <c r="K19" s="1466"/>
      <c r="L19" s="1424" t="s">
        <v>85</v>
      </c>
      <c r="M19" s="1424"/>
      <c r="N19" s="1424"/>
      <c r="O19" s="13" t="s">
        <v>86</v>
      </c>
      <c r="P19" s="1424" t="s">
        <v>87</v>
      </c>
      <c r="Q19" s="1424"/>
      <c r="R19" s="1424"/>
      <c r="S19" s="1424" t="s">
        <v>88</v>
      </c>
      <c r="T19" s="1424"/>
      <c r="U19" s="1424"/>
      <c r="V19" s="3"/>
      <c r="W19" s="1468" t="s">
        <v>89</v>
      </c>
      <c r="X19" s="1469"/>
      <c r="Y19" s="1469"/>
      <c r="Z19" s="1469"/>
      <c r="AA19" s="1469"/>
      <c r="AB19" s="1469"/>
      <c r="AC19" s="1470"/>
      <c r="AD19" s="3"/>
      <c r="AE19" s="1471" t="s">
        <v>90</v>
      </c>
      <c r="AF19" s="1472"/>
      <c r="AG19" s="1472"/>
      <c r="AH19" s="1472"/>
      <c r="AI19" s="1473"/>
      <c r="AJ19" s="1429" t="s">
        <v>82</v>
      </c>
      <c r="AK19" s="1430"/>
    </row>
    <row r="20" spans="1:37" ht="10.5" customHeight="1" x14ac:dyDescent="0.25">
      <c r="A20" s="1493"/>
      <c r="B20" s="1494"/>
      <c r="C20" s="1495"/>
      <c r="D20" s="1493"/>
      <c r="E20" s="1494"/>
      <c r="F20" s="1494"/>
      <c r="G20" s="1495"/>
      <c r="H20" s="1493"/>
      <c r="I20" s="1494"/>
      <c r="J20" s="1494"/>
      <c r="K20" s="1495"/>
      <c r="L20" s="1493"/>
      <c r="M20" s="1494"/>
      <c r="N20" s="1495"/>
      <c r="O20" s="13"/>
      <c r="P20" s="1493"/>
      <c r="Q20" s="1494"/>
      <c r="R20" s="1495"/>
      <c r="S20" s="1493"/>
      <c r="T20" s="1494"/>
      <c r="U20" s="1495"/>
      <c r="V20" s="3"/>
      <c r="W20" s="1697" t="str">
        <f>EXPORTAR!D38</f>
        <v/>
      </c>
      <c r="X20" s="1698"/>
      <c r="Y20" s="1698"/>
      <c r="Z20" s="1698"/>
      <c r="AA20" s="1698"/>
      <c r="AB20" s="1698"/>
      <c r="AC20" s="1699"/>
      <c r="AD20" s="3"/>
      <c r="AE20" s="1480" t="str">
        <f>EXPORTAR!D36</f>
        <v/>
      </c>
      <c r="AF20" s="1481"/>
      <c r="AG20" s="1481"/>
      <c r="AH20" s="1481"/>
      <c r="AI20" s="1482"/>
      <c r="AJ20" s="1486" t="s">
        <v>94</v>
      </c>
      <c r="AK20" s="1487"/>
    </row>
    <row r="21" spans="1:37" ht="12.75" customHeight="1" x14ac:dyDescent="0.25">
      <c r="A21" s="1490"/>
      <c r="B21" s="1490"/>
      <c r="C21" s="1490"/>
      <c r="D21" s="1490"/>
      <c r="E21" s="1490"/>
      <c r="F21" s="1490"/>
      <c r="G21" s="1490"/>
      <c r="H21" s="1491"/>
      <c r="I21" s="1491"/>
      <c r="J21" s="1491"/>
      <c r="K21" s="1491"/>
      <c r="L21" s="1492"/>
      <c r="M21" s="1492"/>
      <c r="N21" s="1492"/>
      <c r="O21" s="1492"/>
      <c r="P21" s="1492"/>
      <c r="Q21" s="1492"/>
      <c r="R21" s="1492"/>
      <c r="S21" s="1492"/>
      <c r="T21" s="1492"/>
      <c r="U21" s="1492"/>
      <c r="V21" s="3"/>
      <c r="W21" s="1700"/>
      <c r="X21" s="1701"/>
      <c r="Y21" s="1701"/>
      <c r="Z21" s="1701"/>
      <c r="AA21" s="1701"/>
      <c r="AB21" s="1701"/>
      <c r="AC21" s="1702"/>
      <c r="AD21" s="3"/>
      <c r="AE21" s="1483"/>
      <c r="AF21" s="1484"/>
      <c r="AG21" s="1484"/>
      <c r="AH21" s="1484"/>
      <c r="AI21" s="1485"/>
      <c r="AJ21" s="1488"/>
      <c r="AK21" s="1489"/>
    </row>
    <row r="22" spans="1:37" ht="9.75" customHeight="1" x14ac:dyDescent="0.25">
      <c r="A22" s="1500" t="s">
        <v>91</v>
      </c>
      <c r="B22" s="1500"/>
      <c r="C22" s="1500"/>
      <c r="D22" s="1500"/>
      <c r="E22" s="1500"/>
      <c r="F22" s="1500"/>
      <c r="G22" s="1500"/>
      <c r="H22" s="1500"/>
      <c r="I22" s="1500"/>
      <c r="J22" s="1500"/>
      <c r="K22" s="1500"/>
      <c r="L22" s="1500"/>
      <c r="M22" s="1500"/>
      <c r="N22" s="1500"/>
      <c r="O22" s="1500"/>
      <c r="P22" s="1500"/>
      <c r="Q22" s="1500"/>
      <c r="R22" s="1500"/>
      <c r="S22" s="1500"/>
      <c r="T22" s="1500"/>
      <c r="U22" s="1500"/>
      <c r="V22" s="3"/>
      <c r="W22" s="14"/>
      <c r="X22" s="14"/>
      <c r="Y22" s="14"/>
      <c r="Z22" s="14"/>
      <c r="AA22" s="14"/>
      <c r="AB22" s="14"/>
      <c r="AC22" s="3"/>
      <c r="AD22" s="3"/>
      <c r="AE22" s="1501" t="s">
        <v>92</v>
      </c>
      <c r="AF22" s="1502"/>
      <c r="AG22" s="1502"/>
      <c r="AH22" s="1502"/>
      <c r="AI22" s="1502"/>
      <c r="AJ22" s="1429" t="s">
        <v>82</v>
      </c>
      <c r="AK22" s="1430"/>
    </row>
    <row r="23" spans="1:37" ht="18" customHeight="1" x14ac:dyDescent="0.25">
      <c r="A23" s="1500"/>
      <c r="B23" s="1500"/>
      <c r="C23" s="1500"/>
      <c r="D23" s="1500"/>
      <c r="E23" s="1500"/>
      <c r="F23" s="1500"/>
      <c r="G23" s="1500"/>
      <c r="H23" s="1500"/>
      <c r="I23" s="1500"/>
      <c r="J23" s="1500"/>
      <c r="K23" s="1500"/>
      <c r="L23" s="1500"/>
      <c r="M23" s="1500"/>
      <c r="N23" s="1500"/>
      <c r="O23" s="1500"/>
      <c r="P23" s="1500"/>
      <c r="Q23" s="1500"/>
      <c r="R23" s="1500"/>
      <c r="S23" s="1500"/>
      <c r="T23" s="1500"/>
      <c r="U23" s="1500"/>
      <c r="V23" s="3"/>
      <c r="W23" s="1452" t="s">
        <v>93</v>
      </c>
      <c r="X23" s="1453"/>
      <c r="Y23" s="1453"/>
      <c r="Z23" s="1453"/>
      <c r="AA23" s="1453"/>
      <c r="AB23" s="1453"/>
      <c r="AC23" s="1454"/>
      <c r="AD23" s="3"/>
      <c r="AE23" s="1460" t="str">
        <f>EXPORTAR!D34</f>
        <v/>
      </c>
      <c r="AF23" s="1461"/>
      <c r="AG23" s="1461"/>
      <c r="AH23" s="1461"/>
      <c r="AI23" s="1462"/>
      <c r="AJ23" s="1456" t="s">
        <v>165</v>
      </c>
      <c r="AK23" s="1463"/>
    </row>
    <row r="24" spans="1:37" ht="10.5" customHeight="1" x14ac:dyDescent="0.25">
      <c r="A24" s="1464" t="s">
        <v>95</v>
      </c>
      <c r="B24" s="1465"/>
      <c r="C24" s="1465"/>
      <c r="D24" s="1465"/>
      <c r="E24" s="1465"/>
      <c r="F24" s="1465"/>
      <c r="G24" s="1465"/>
      <c r="H24" s="1466"/>
      <c r="I24" s="1464" t="s">
        <v>96</v>
      </c>
      <c r="J24" s="1465"/>
      <c r="K24" s="1465"/>
      <c r="L24" s="1465"/>
      <c r="M24" s="1465"/>
      <c r="N24" s="1465"/>
      <c r="O24" s="1466"/>
      <c r="P24" s="1464" t="s">
        <v>97</v>
      </c>
      <c r="Q24" s="1465"/>
      <c r="R24" s="1465"/>
      <c r="S24" s="1465"/>
      <c r="T24" s="1465"/>
      <c r="U24" s="1466"/>
      <c r="V24" s="3"/>
      <c r="W24" s="1496" t="s">
        <v>98</v>
      </c>
      <c r="X24" s="1496"/>
      <c r="Y24" s="1497" t="s">
        <v>99</v>
      </c>
      <c r="Z24" s="1498"/>
      <c r="AA24" s="1498"/>
      <c r="AB24" s="1498"/>
      <c r="AC24" s="1499"/>
      <c r="AD24" s="3"/>
      <c r="AE24" s="1426" t="s">
        <v>100</v>
      </c>
      <c r="AF24" s="1427"/>
      <c r="AG24" s="1427"/>
      <c r="AH24" s="1427"/>
      <c r="AI24" s="1427"/>
      <c r="AJ24" s="1427"/>
      <c r="AK24" s="1428"/>
    </row>
    <row r="25" spans="1:37" ht="5.25" customHeight="1" x14ac:dyDescent="0.25">
      <c r="A25" s="1603" t="str">
        <f>EXPORTAR!D9</f>
        <v/>
      </c>
      <c r="B25" s="1604"/>
      <c r="C25" s="1604"/>
      <c r="D25" s="1604"/>
      <c r="E25" s="1604"/>
      <c r="F25" s="1604"/>
      <c r="G25" s="1604"/>
      <c r="H25" s="1605"/>
      <c r="I25" s="1603" t="str">
        <f>EXPORTAR!D10</f>
        <v/>
      </c>
      <c r="J25" s="1604"/>
      <c r="K25" s="1604"/>
      <c r="L25" s="1604"/>
      <c r="M25" s="1604"/>
      <c r="N25" s="1604"/>
      <c r="O25" s="1605"/>
      <c r="P25" s="1603">
        <f>EXPORTAR!D8</f>
        <v>0</v>
      </c>
      <c r="Q25" s="1604"/>
      <c r="R25" s="1604"/>
      <c r="S25" s="1604"/>
      <c r="T25" s="1604"/>
      <c r="U25" s="1605"/>
      <c r="V25" s="3"/>
      <c r="W25" s="20"/>
      <c r="X25" s="20"/>
      <c r="Y25" s="84"/>
      <c r="Z25" s="85"/>
      <c r="AA25" s="87"/>
      <c r="AB25" s="85"/>
      <c r="AC25" s="86"/>
      <c r="AD25" s="3"/>
      <c r="AE25" s="81"/>
      <c r="AF25" s="82"/>
      <c r="AG25" s="82"/>
      <c r="AH25" s="82"/>
      <c r="AI25" s="82"/>
      <c r="AJ25" s="82"/>
      <c r="AK25" s="83"/>
    </row>
    <row r="26" spans="1:37" ht="15" customHeight="1" x14ac:dyDescent="0.25">
      <c r="A26" s="1609"/>
      <c r="B26" s="1610"/>
      <c r="C26" s="1610"/>
      <c r="D26" s="1610"/>
      <c r="E26" s="1610"/>
      <c r="F26" s="1610"/>
      <c r="G26" s="1610"/>
      <c r="H26" s="1611"/>
      <c r="I26" s="1609"/>
      <c r="J26" s="1610"/>
      <c r="K26" s="1610"/>
      <c r="L26" s="1610"/>
      <c r="M26" s="1610"/>
      <c r="N26" s="1610"/>
      <c r="O26" s="1611"/>
      <c r="P26" s="1609"/>
      <c r="Q26" s="1610"/>
      <c r="R26" s="1610"/>
      <c r="S26" s="1610"/>
      <c r="T26" s="1610"/>
      <c r="U26" s="1611"/>
      <c r="V26" s="3"/>
      <c r="W26" s="1512" t="s">
        <v>101</v>
      </c>
      <c r="X26" s="1512" t="s">
        <v>102</v>
      </c>
      <c r="Y26" s="1512" t="s">
        <v>351</v>
      </c>
      <c r="Z26" s="1512" t="s">
        <v>350</v>
      </c>
      <c r="AA26" s="1522" t="s">
        <v>105</v>
      </c>
      <c r="AB26" s="1512" t="s">
        <v>106</v>
      </c>
      <c r="AC26" s="1513"/>
      <c r="AD26" s="15"/>
      <c r="AE26" s="1503" t="str">
        <f>IF(OR(ISBLANK(EXPORTAR!D42),EXPORTAR!D42=""),"",EXPORTAR!D42)</f>
        <v/>
      </c>
      <c r="AF26" s="1504"/>
      <c r="AG26" s="1504"/>
      <c r="AH26" s="1504"/>
      <c r="AI26" s="1504"/>
      <c r="AJ26" s="1504"/>
      <c r="AK26" s="1505"/>
    </row>
    <row r="27" spans="1:37" ht="9" customHeight="1" x14ac:dyDescent="0.25">
      <c r="A27" s="1394" t="s">
        <v>107</v>
      </c>
      <c r="B27" s="1395"/>
      <c r="C27" s="16" t="s">
        <v>108</v>
      </c>
      <c r="D27" s="1396" t="s">
        <v>109</v>
      </c>
      <c r="E27" s="1397"/>
      <c r="F27" s="1398"/>
      <c r="G27" s="1396" t="s">
        <v>110</v>
      </c>
      <c r="H27" s="1396"/>
      <c r="I27" s="1396"/>
      <c r="J27" s="1396" t="s">
        <v>111</v>
      </c>
      <c r="K27" s="1398"/>
      <c r="L27" s="1396" t="s">
        <v>112</v>
      </c>
      <c r="M27" s="1397"/>
      <c r="N27" s="1398"/>
      <c r="O27" s="17" t="s">
        <v>113</v>
      </c>
      <c r="P27" s="1396" t="s">
        <v>114</v>
      </c>
      <c r="Q27" s="1397"/>
      <c r="R27" s="1398"/>
      <c r="S27" s="1689" t="s">
        <v>115</v>
      </c>
      <c r="T27" s="1690"/>
      <c r="U27" s="1691"/>
      <c r="V27" s="3"/>
      <c r="W27" s="1512"/>
      <c r="X27" s="1513"/>
      <c r="Y27" s="1513"/>
      <c r="Z27" s="1512"/>
      <c r="AA27" s="1523"/>
      <c r="AB27" s="1513"/>
      <c r="AC27" s="1513"/>
      <c r="AD27" s="18"/>
      <c r="AE27" s="1506"/>
      <c r="AF27" s="1507"/>
      <c r="AG27" s="1507"/>
      <c r="AH27" s="1507"/>
      <c r="AI27" s="1507"/>
      <c r="AJ27" s="1507"/>
      <c r="AK27" s="1508"/>
    </row>
    <row r="28" spans="1:37" ht="12" customHeight="1" x14ac:dyDescent="0.25">
      <c r="A28" s="1516"/>
      <c r="B28" s="1517"/>
      <c r="C28" s="116"/>
      <c r="D28" s="1516"/>
      <c r="E28" s="1521"/>
      <c r="F28" s="1517"/>
      <c r="G28" s="1514"/>
      <c r="H28" s="1514"/>
      <c r="I28" s="1514"/>
      <c r="J28" s="1516"/>
      <c r="K28" s="1517"/>
      <c r="L28" s="1516"/>
      <c r="M28" s="1521"/>
      <c r="N28" s="1517"/>
      <c r="O28" s="116"/>
      <c r="P28" s="1516"/>
      <c r="Q28" s="1521"/>
      <c r="R28" s="1517"/>
      <c r="S28" s="1525" t="str">
        <f>EXPORTAR!D11</f>
        <v/>
      </c>
      <c r="T28" s="1526"/>
      <c r="U28" s="1527"/>
      <c r="V28" s="3"/>
      <c r="W28" s="1533"/>
      <c r="X28" s="1534"/>
      <c r="Y28" s="1535"/>
      <c r="Z28" s="20" t="s">
        <v>35</v>
      </c>
      <c r="AA28" s="20" t="s">
        <v>36</v>
      </c>
      <c r="AB28" s="1497" t="s">
        <v>37</v>
      </c>
      <c r="AC28" s="1499"/>
      <c r="AD28" s="19"/>
      <c r="AE28" s="1437" t="s">
        <v>125</v>
      </c>
      <c r="AF28" s="1422"/>
      <c r="AG28" s="1422"/>
      <c r="AH28" s="1422"/>
      <c r="AI28" s="1422"/>
      <c r="AJ28" s="1422"/>
      <c r="AK28" s="1423"/>
    </row>
    <row r="29" spans="1:37" ht="13.5" customHeight="1" x14ac:dyDescent="0.25">
      <c r="A29" s="21" t="s">
        <v>1</v>
      </c>
      <c r="B29" s="22"/>
      <c r="C29" s="22"/>
      <c r="D29" s="22"/>
      <c r="E29" s="22"/>
      <c r="F29" s="22"/>
      <c r="G29" s="22"/>
      <c r="H29" s="22"/>
      <c r="I29" s="22"/>
      <c r="J29" s="22"/>
      <c r="K29" s="22"/>
      <c r="L29" s="23"/>
      <c r="M29" s="21" t="s">
        <v>2</v>
      </c>
      <c r="N29" s="22"/>
      <c r="O29" s="22"/>
      <c r="P29" s="22"/>
      <c r="Q29" s="22"/>
      <c r="R29" s="23"/>
      <c r="S29" s="1528"/>
      <c r="T29" s="1529"/>
      <c r="U29" s="1530"/>
      <c r="V29" s="3"/>
      <c r="W29" s="1536"/>
      <c r="X29" s="1537"/>
      <c r="Y29" s="1538"/>
      <c r="Z29" s="1542"/>
      <c r="AA29" s="1542"/>
      <c r="AB29" s="1533"/>
      <c r="AC29" s="1535"/>
      <c r="AD29" s="24"/>
      <c r="AE29" s="25" t="s">
        <v>167</v>
      </c>
      <c r="AF29" s="25" t="s">
        <v>168</v>
      </c>
      <c r="AG29" s="52" t="s">
        <v>169</v>
      </c>
      <c r="AH29" s="25" t="s">
        <v>170</v>
      </c>
      <c r="AI29" s="25" t="s">
        <v>171</v>
      </c>
      <c r="AJ29" s="1570" t="s">
        <v>67</v>
      </c>
      <c r="AK29" s="1571"/>
    </row>
    <row r="30" spans="1:37" ht="8.25" customHeight="1" x14ac:dyDescent="0.25">
      <c r="A30" s="1764" t="str">
        <f>EXPORTAR!D12</f>
        <v/>
      </c>
      <c r="B30" s="1765"/>
      <c r="C30" s="1765"/>
      <c r="D30" s="1765"/>
      <c r="E30" s="1765"/>
      <c r="F30" s="1765"/>
      <c r="G30" s="1765"/>
      <c r="H30" s="1765"/>
      <c r="I30" s="1765"/>
      <c r="J30" s="1765"/>
      <c r="K30" s="1765"/>
      <c r="L30" s="1766"/>
      <c r="M30" s="1764" t="str">
        <f>EXPORTAR!D13</f>
        <v/>
      </c>
      <c r="N30" s="1765"/>
      <c r="O30" s="1765"/>
      <c r="P30" s="1765"/>
      <c r="Q30" s="1765"/>
      <c r="R30" s="1766"/>
      <c r="S30" s="1685" t="str">
        <f>EXPORTAR!D14</f>
        <v/>
      </c>
      <c r="T30" s="1526"/>
      <c r="U30" s="1527"/>
      <c r="V30" s="3"/>
      <c r="W30" s="1536"/>
      <c r="X30" s="1537"/>
      <c r="Y30" s="1538"/>
      <c r="Z30" s="1677"/>
      <c r="AA30" s="1677"/>
      <c r="AB30" s="1678"/>
      <c r="AC30" s="1679"/>
      <c r="AD30" s="24"/>
      <c r="AE30" s="25"/>
      <c r="AF30" s="25"/>
      <c r="AG30" s="52"/>
      <c r="AH30" s="25"/>
      <c r="AI30" s="25"/>
      <c r="AJ30" s="90"/>
      <c r="AK30" s="91"/>
    </row>
    <row r="31" spans="1:37" ht="12" customHeight="1" x14ac:dyDescent="0.25">
      <c r="A31" s="1767"/>
      <c r="B31" s="1768"/>
      <c r="C31" s="1768"/>
      <c r="D31" s="1768"/>
      <c r="E31" s="1768"/>
      <c r="F31" s="1768"/>
      <c r="G31" s="1768"/>
      <c r="H31" s="1768"/>
      <c r="I31" s="1768"/>
      <c r="J31" s="1768"/>
      <c r="K31" s="1768"/>
      <c r="L31" s="1769"/>
      <c r="M31" s="1767"/>
      <c r="N31" s="1768"/>
      <c r="O31" s="1768"/>
      <c r="P31" s="1768"/>
      <c r="Q31" s="1768"/>
      <c r="R31" s="1769"/>
      <c r="S31" s="1528"/>
      <c r="T31" s="1529"/>
      <c r="U31" s="1530"/>
      <c r="V31" s="3"/>
      <c r="W31" s="1539"/>
      <c r="X31" s="1540"/>
      <c r="Y31" s="1541"/>
      <c r="Z31" s="1543"/>
      <c r="AA31" s="1543"/>
      <c r="AB31" s="1539"/>
      <c r="AC31" s="1541"/>
      <c r="AD31" s="19"/>
      <c r="AE31" s="1524" t="s">
        <v>126</v>
      </c>
      <c r="AF31" s="1524" t="s">
        <v>127</v>
      </c>
      <c r="AG31" s="1524" t="s">
        <v>128</v>
      </c>
      <c r="AH31" s="1524" t="s">
        <v>129</v>
      </c>
      <c r="AI31" s="1524" t="s">
        <v>130</v>
      </c>
      <c r="AJ31" s="1553" t="s">
        <v>131</v>
      </c>
      <c r="AK31" s="1535"/>
    </row>
    <row r="32" spans="1:37" ht="8.25" customHeight="1" x14ac:dyDescent="0.25">
      <c r="A32" s="1628" t="s">
        <v>132</v>
      </c>
      <c r="B32" s="1629"/>
      <c r="C32" s="1629"/>
      <c r="D32" s="1629"/>
      <c r="E32" s="1629"/>
      <c r="F32" s="1629"/>
      <c r="G32" s="1629"/>
      <c r="H32" s="1629"/>
      <c r="I32" s="1629"/>
      <c r="J32" s="1629"/>
      <c r="K32" s="1629"/>
      <c r="L32" s="1629"/>
      <c r="M32" s="1629"/>
      <c r="N32" s="1629"/>
      <c r="O32" s="1629"/>
      <c r="P32" s="1629"/>
      <c r="Q32" s="1629"/>
      <c r="R32" s="1629"/>
      <c r="S32" s="1629"/>
      <c r="T32" s="1629"/>
      <c r="U32" s="1630"/>
      <c r="V32" s="3"/>
      <c r="W32" s="29"/>
      <c r="X32" s="29"/>
      <c r="Y32" s="29"/>
      <c r="Z32" s="29"/>
      <c r="AA32" s="29"/>
      <c r="AB32" s="29"/>
      <c r="AC32" s="29"/>
      <c r="AD32" s="19"/>
      <c r="AE32" s="1496"/>
      <c r="AF32" s="1496"/>
      <c r="AG32" s="1496"/>
      <c r="AH32" s="1496"/>
      <c r="AI32" s="1496"/>
      <c r="AJ32" s="1539"/>
      <c r="AK32" s="1541"/>
    </row>
    <row r="33" spans="1:37" ht="9" customHeight="1" x14ac:dyDescent="0.25">
      <c r="A33" s="1384"/>
      <c r="B33" s="1554"/>
      <c r="C33" s="1554"/>
      <c r="D33" s="1554"/>
      <c r="E33" s="1554"/>
      <c r="F33" s="1554"/>
      <c r="G33" s="1554"/>
      <c r="H33" s="1554"/>
      <c r="I33" s="1554"/>
      <c r="J33" s="1554"/>
      <c r="K33" s="1554"/>
      <c r="L33" s="1554"/>
      <c r="M33" s="1554"/>
      <c r="N33" s="1554"/>
      <c r="O33" s="1554"/>
      <c r="P33" s="1554"/>
      <c r="Q33" s="1554"/>
      <c r="R33" s="1554"/>
      <c r="S33" s="1554"/>
      <c r="T33" s="1554"/>
      <c r="U33" s="1386"/>
      <c r="V33" s="3"/>
      <c r="W33" s="1452" t="s">
        <v>133</v>
      </c>
      <c r="X33" s="1453"/>
      <c r="Y33" s="1453"/>
      <c r="Z33" s="1453"/>
      <c r="AA33" s="1453"/>
      <c r="AB33" s="1453"/>
      <c r="AC33" s="1454"/>
      <c r="AD33" s="19"/>
      <c r="AE33" s="1452" t="s">
        <v>134</v>
      </c>
      <c r="AF33" s="1453"/>
      <c r="AG33" s="1453"/>
      <c r="AH33" s="1453"/>
      <c r="AI33" s="1453"/>
      <c r="AJ33" s="1453"/>
      <c r="AK33" s="1454"/>
    </row>
    <row r="34" spans="1:37" ht="9.75" customHeight="1" thickBot="1" x14ac:dyDescent="0.3">
      <c r="A34" s="1555"/>
      <c r="B34" s="1556"/>
      <c r="C34" s="1556"/>
      <c r="D34" s="1556"/>
      <c r="E34" s="1556"/>
      <c r="F34" s="1556"/>
      <c r="G34" s="1556"/>
      <c r="H34" s="1556"/>
      <c r="I34" s="1556"/>
      <c r="J34" s="1556"/>
      <c r="K34" s="1556"/>
      <c r="L34" s="1556"/>
      <c r="M34" s="1556"/>
      <c r="N34" s="1556"/>
      <c r="O34" s="1556"/>
      <c r="P34" s="1556"/>
      <c r="Q34" s="1556"/>
      <c r="R34" s="1556"/>
      <c r="S34" s="1556"/>
      <c r="T34" s="1556"/>
      <c r="U34" s="1557"/>
      <c r="V34" s="3"/>
      <c r="W34" s="1558" t="s">
        <v>135</v>
      </c>
      <c r="X34" s="1561" t="s">
        <v>136</v>
      </c>
      <c r="Y34" s="1562"/>
      <c r="Z34" s="1558" t="s">
        <v>137</v>
      </c>
      <c r="AA34" s="1558" t="s">
        <v>138</v>
      </c>
      <c r="AB34" s="1553" t="s">
        <v>139</v>
      </c>
      <c r="AC34" s="1567"/>
      <c r="AD34" s="30"/>
      <c r="AE34" s="31" t="s">
        <v>30</v>
      </c>
      <c r="AF34" s="32"/>
      <c r="AG34" s="32"/>
      <c r="AH34" s="32"/>
      <c r="AI34" s="32"/>
      <c r="AJ34" s="1544" t="s">
        <v>108</v>
      </c>
      <c r="AK34" s="1545"/>
    </row>
    <row r="35" spans="1:37" ht="9.75" customHeight="1" x14ac:dyDescent="0.25">
      <c r="A35" s="1491"/>
      <c r="B35" s="1491"/>
      <c r="C35" s="1491"/>
      <c r="D35" s="1491"/>
      <c r="E35" s="1491"/>
      <c r="F35" s="1491"/>
      <c r="G35" s="1491"/>
      <c r="H35" s="1491"/>
      <c r="I35" s="1491"/>
      <c r="J35" s="1491"/>
      <c r="K35" s="1491"/>
      <c r="L35" s="1491"/>
      <c r="M35" s="1491"/>
      <c r="N35" s="1491"/>
      <c r="O35" s="1491"/>
      <c r="P35" s="1491"/>
      <c r="Q35" s="1491"/>
      <c r="R35" s="1491"/>
      <c r="S35" s="1491"/>
      <c r="T35" s="1491"/>
      <c r="U35" s="1491"/>
      <c r="V35" s="3"/>
      <c r="W35" s="1559"/>
      <c r="X35" s="1563"/>
      <c r="Y35" s="1564"/>
      <c r="Z35" s="1559"/>
      <c r="AA35" s="1559"/>
      <c r="AB35" s="1536"/>
      <c r="AC35" s="1538"/>
      <c r="AD35" s="33"/>
      <c r="AE35" s="34"/>
      <c r="AF35" s="35"/>
      <c r="AG35" s="35"/>
      <c r="AH35" s="35"/>
      <c r="AI35" s="35"/>
      <c r="AJ35" s="1546"/>
      <c r="AK35" s="1547"/>
    </row>
    <row r="36" spans="1:37" ht="9.75" customHeight="1" x14ac:dyDescent="0.25">
      <c r="A36" s="1550" t="s">
        <v>352</v>
      </c>
      <c r="B36" s="1550"/>
      <c r="C36" s="1550"/>
      <c r="D36" s="1550"/>
      <c r="E36" s="1550"/>
      <c r="F36" s="1550"/>
      <c r="G36" s="1550"/>
      <c r="H36" s="1550"/>
      <c r="I36" s="1550"/>
      <c r="J36" s="1550"/>
      <c r="K36" s="1550"/>
      <c r="L36" s="1550"/>
      <c r="M36" s="1550"/>
      <c r="N36" s="1550"/>
      <c r="O36" s="1550"/>
      <c r="P36" s="1550"/>
      <c r="Q36" s="1550"/>
      <c r="R36" s="1550"/>
      <c r="S36" s="1550"/>
      <c r="T36" s="1550"/>
      <c r="U36" s="1550"/>
      <c r="V36" s="3"/>
      <c r="W36" s="1559"/>
      <c r="X36" s="1563"/>
      <c r="Y36" s="1564"/>
      <c r="Z36" s="1559"/>
      <c r="AA36" s="1559"/>
      <c r="AB36" s="1536"/>
      <c r="AC36" s="1538"/>
      <c r="AD36" s="33"/>
      <c r="AE36" s="34"/>
      <c r="AF36" s="35"/>
      <c r="AG36" s="35"/>
      <c r="AH36" s="35"/>
      <c r="AI36" s="35"/>
      <c r="AJ36" s="1546"/>
      <c r="AK36" s="1547"/>
    </row>
    <row r="37" spans="1:37" ht="9.75" customHeight="1" x14ac:dyDescent="0.25">
      <c r="A37" s="1551"/>
      <c r="B37" s="1551"/>
      <c r="C37" s="1551"/>
      <c r="D37" s="1551"/>
      <c r="E37" s="1551"/>
      <c r="F37" s="1551"/>
      <c r="G37" s="1551"/>
      <c r="H37" s="1551"/>
      <c r="I37" s="1551"/>
      <c r="J37" s="1551"/>
      <c r="K37" s="1551"/>
      <c r="L37" s="1551"/>
      <c r="M37" s="1551"/>
      <c r="N37" s="1551"/>
      <c r="O37" s="1551"/>
      <c r="P37" s="1551"/>
      <c r="Q37" s="1551"/>
      <c r="R37" s="1551"/>
      <c r="S37" s="1551"/>
      <c r="T37" s="1551"/>
      <c r="U37" s="1551"/>
      <c r="V37" s="3"/>
      <c r="W37" s="1560"/>
      <c r="X37" s="1565"/>
      <c r="Y37" s="1566"/>
      <c r="Z37" s="1560"/>
      <c r="AA37" s="1560"/>
      <c r="AB37" s="1568"/>
      <c r="AC37" s="1569"/>
      <c r="AD37" s="35"/>
      <c r="AE37" s="36"/>
      <c r="AF37" s="37"/>
      <c r="AG37" s="37"/>
      <c r="AH37" s="37"/>
      <c r="AI37" s="37"/>
      <c r="AJ37" s="1548"/>
      <c r="AK37" s="1549"/>
    </row>
    <row r="38" spans="1:37" ht="9.75" customHeight="1" x14ac:dyDescent="0.25">
      <c r="A38" s="1464" t="s">
        <v>95</v>
      </c>
      <c r="B38" s="1465"/>
      <c r="C38" s="1465"/>
      <c r="D38" s="1465"/>
      <c r="E38" s="1465"/>
      <c r="F38" s="1465"/>
      <c r="G38" s="1465"/>
      <c r="H38" s="1466"/>
      <c r="I38" s="1464" t="s">
        <v>96</v>
      </c>
      <c r="J38" s="1465"/>
      <c r="K38" s="1465"/>
      <c r="L38" s="1465"/>
      <c r="M38" s="1465"/>
      <c r="N38" s="1465"/>
      <c r="O38" s="1466"/>
      <c r="P38" s="1464" t="s">
        <v>97</v>
      </c>
      <c r="Q38" s="1465"/>
      <c r="R38" s="1465"/>
      <c r="S38" s="1465"/>
      <c r="T38" s="1465"/>
      <c r="U38" s="1466"/>
      <c r="V38" s="3"/>
      <c r="W38" s="1552"/>
      <c r="X38" s="1552"/>
      <c r="Y38" s="1552"/>
      <c r="Z38" s="1552"/>
      <c r="AA38" s="1552"/>
      <c r="AB38" s="1552"/>
      <c r="AC38" s="1552"/>
      <c r="AD38" s="1552"/>
      <c r="AE38" s="1552"/>
      <c r="AF38" s="1552"/>
      <c r="AG38" s="1552"/>
      <c r="AH38" s="1552"/>
      <c r="AI38" s="1552"/>
      <c r="AJ38" s="1552"/>
      <c r="AK38" s="1552"/>
    </row>
    <row r="39" spans="1:37" ht="12" customHeight="1" x14ac:dyDescent="0.25">
      <c r="A39" s="1752" t="str">
        <f>EXPORTAR!D17</f>
        <v/>
      </c>
      <c r="B39" s="1752"/>
      <c r="C39" s="1752"/>
      <c r="D39" s="1752"/>
      <c r="E39" s="1752"/>
      <c r="F39" s="1752"/>
      <c r="G39" s="1752"/>
      <c r="H39" s="1752"/>
      <c r="I39" s="1752" t="str">
        <f>EXPORTAR!D18</f>
        <v/>
      </c>
      <c r="J39" s="1752"/>
      <c r="K39" s="1752"/>
      <c r="L39" s="1752"/>
      <c r="M39" s="1752"/>
      <c r="N39" s="1752"/>
      <c r="O39" s="1752"/>
      <c r="P39" s="1752">
        <f>EXPORTAR!D16</f>
        <v>0</v>
      </c>
      <c r="Q39" s="1752"/>
      <c r="R39" s="1752"/>
      <c r="S39" s="1752"/>
      <c r="T39" s="1752"/>
      <c r="U39" s="1752"/>
      <c r="V39" s="3"/>
      <c r="W39" s="1348" t="s">
        <v>141</v>
      </c>
      <c r="X39" s="1348"/>
      <c r="Y39" s="1348"/>
      <c r="Z39" s="1348"/>
      <c r="AA39" s="1348"/>
      <c r="AB39" s="1348"/>
      <c r="AC39" s="1348"/>
      <c r="AD39" s="1348"/>
      <c r="AE39" s="1348"/>
      <c r="AF39" s="1348"/>
      <c r="AG39" s="1348"/>
      <c r="AH39" s="1348"/>
      <c r="AI39" s="1348"/>
      <c r="AJ39" s="1348"/>
      <c r="AK39" s="1348"/>
    </row>
    <row r="40" spans="1:37" ht="12.75" customHeight="1" x14ac:dyDescent="0.25">
      <c r="A40" s="1509" t="str">
        <f>EXPORTAR!G17</f>
        <v/>
      </c>
      <c r="B40" s="1510"/>
      <c r="C40" s="1510"/>
      <c r="D40" s="1510"/>
      <c r="E40" s="1510"/>
      <c r="F40" s="1510"/>
      <c r="G40" s="1510"/>
      <c r="H40" s="1511"/>
      <c r="I40" s="1752" t="str">
        <f>EXPORTAR!G18</f>
        <v/>
      </c>
      <c r="J40" s="1752"/>
      <c r="K40" s="1752"/>
      <c r="L40" s="1752"/>
      <c r="M40" s="1752"/>
      <c r="N40" s="1752"/>
      <c r="O40" s="1752"/>
      <c r="P40" s="1752">
        <f>EXPORTAR!G16</f>
        <v>0</v>
      </c>
      <c r="Q40" s="1752"/>
      <c r="R40" s="1752"/>
      <c r="S40" s="1752"/>
      <c r="T40" s="1752"/>
      <c r="U40" s="1752"/>
      <c r="V40" s="3"/>
      <c r="W40" s="1578" t="s">
        <v>142</v>
      </c>
      <c r="X40" s="1579"/>
      <c r="Y40" s="1579"/>
      <c r="Z40" s="1579"/>
      <c r="AA40" s="1579"/>
      <c r="AB40" s="1579"/>
      <c r="AC40" s="1579"/>
      <c r="AD40" s="1579"/>
      <c r="AE40" s="1579"/>
      <c r="AF40" s="1579"/>
      <c r="AG40" s="1579"/>
      <c r="AH40" s="1579"/>
      <c r="AI40" s="1579"/>
      <c r="AJ40" s="1579"/>
      <c r="AK40" s="1580"/>
    </row>
    <row r="41" spans="1:37" ht="9.75" customHeight="1" x14ac:dyDescent="0.25">
      <c r="A41" s="1394" t="s">
        <v>107</v>
      </c>
      <c r="B41" s="1395"/>
      <c r="C41" s="16" t="s">
        <v>108</v>
      </c>
      <c r="D41" s="1396" t="s">
        <v>109</v>
      </c>
      <c r="E41" s="1397"/>
      <c r="F41" s="1398"/>
      <c r="G41" s="1396" t="s">
        <v>110</v>
      </c>
      <c r="H41" s="1397"/>
      <c r="I41" s="1398"/>
      <c r="J41" s="1396" t="s">
        <v>111</v>
      </c>
      <c r="K41" s="1398"/>
      <c r="L41" s="1396" t="s">
        <v>112</v>
      </c>
      <c r="M41" s="1397"/>
      <c r="N41" s="1398"/>
      <c r="O41" s="17" t="s">
        <v>113</v>
      </c>
      <c r="P41" s="1396" t="s">
        <v>114</v>
      </c>
      <c r="Q41" s="1397"/>
      <c r="R41" s="1398"/>
      <c r="S41" s="1689" t="s">
        <v>115</v>
      </c>
      <c r="T41" s="1690"/>
      <c r="U41" s="1691"/>
      <c r="V41" s="3"/>
      <c r="W41" s="1578"/>
      <c r="X41" s="1579"/>
      <c r="Y41" s="1579"/>
      <c r="Z41" s="1579"/>
      <c r="AA41" s="1579"/>
      <c r="AB41" s="1579"/>
      <c r="AC41" s="1579"/>
      <c r="AD41" s="1579"/>
      <c r="AE41" s="1579"/>
      <c r="AF41" s="1579"/>
      <c r="AG41" s="1579"/>
      <c r="AH41" s="1579"/>
      <c r="AI41" s="1579"/>
      <c r="AJ41" s="1579"/>
      <c r="AK41" s="1580"/>
    </row>
    <row r="42" spans="1:37" ht="13.5" customHeight="1" x14ac:dyDescent="0.25">
      <c r="A42" s="1514" t="s">
        <v>116</v>
      </c>
      <c r="B42" s="1515"/>
      <c r="C42" s="1518" t="s">
        <v>117</v>
      </c>
      <c r="D42" s="1514" t="s">
        <v>118</v>
      </c>
      <c r="E42" s="1520"/>
      <c r="F42" s="1515"/>
      <c r="G42" s="1514" t="s">
        <v>119</v>
      </c>
      <c r="H42" s="1520"/>
      <c r="I42" s="1515"/>
      <c r="J42" s="1514" t="s">
        <v>120</v>
      </c>
      <c r="K42" s="1515"/>
      <c r="L42" s="1514" t="s">
        <v>121</v>
      </c>
      <c r="M42" s="1520"/>
      <c r="N42" s="1515"/>
      <c r="O42" s="1518" t="s">
        <v>122</v>
      </c>
      <c r="P42" s="1514" t="s">
        <v>123</v>
      </c>
      <c r="Q42" s="1520"/>
      <c r="R42" s="1515"/>
      <c r="S42" s="1747" t="str">
        <f>EXPORTAR!D19</f>
        <v/>
      </c>
      <c r="T42" s="1747"/>
      <c r="U42" s="1747"/>
      <c r="V42" s="3"/>
      <c r="W42" s="1587" t="str">
        <f>IF(EXPORTAR!D51="","","Traslado de Cuenta Hacia la Secretaria de Transito de")</f>
        <v/>
      </c>
      <c r="X42" s="1588"/>
      <c r="Y42" s="1588"/>
      <c r="Z42" s="1588"/>
      <c r="AA42" s="1588"/>
      <c r="AB42" s="1588"/>
      <c r="AC42" s="1588"/>
      <c r="AD42" s="1588"/>
      <c r="AE42" s="1588"/>
      <c r="AF42" s="1588"/>
      <c r="AG42" s="1588"/>
      <c r="AH42" s="1588"/>
      <c r="AI42" s="1588"/>
      <c r="AJ42" s="1588"/>
      <c r="AK42" s="1589"/>
    </row>
    <row r="43" spans="1:37" ht="13.5" customHeight="1" x14ac:dyDescent="0.25">
      <c r="A43" s="1516"/>
      <c r="B43" s="1517"/>
      <c r="C43" s="1519"/>
      <c r="D43" s="1516"/>
      <c r="E43" s="1521"/>
      <c r="F43" s="1517"/>
      <c r="G43" s="1516"/>
      <c r="H43" s="1521"/>
      <c r="I43" s="1517"/>
      <c r="J43" s="1516"/>
      <c r="K43" s="1517"/>
      <c r="L43" s="1516"/>
      <c r="M43" s="1521"/>
      <c r="N43" s="1517"/>
      <c r="O43" s="1519"/>
      <c r="P43" s="1516"/>
      <c r="Q43" s="1521"/>
      <c r="R43" s="1517"/>
      <c r="S43" s="1748" t="str">
        <f>EXPORTAR!G19</f>
        <v/>
      </c>
      <c r="T43" s="1748"/>
      <c r="U43" s="1748"/>
      <c r="V43" s="3"/>
      <c r="W43" s="1593"/>
      <c r="X43" s="1594"/>
      <c r="Y43" s="1594"/>
      <c r="Z43" s="1594"/>
      <c r="AA43" s="1594"/>
      <c r="AB43" s="1594"/>
      <c r="AC43" s="1594"/>
      <c r="AD43" s="1594"/>
      <c r="AE43" s="1594"/>
      <c r="AF43" s="1594"/>
      <c r="AG43" s="1594"/>
      <c r="AH43" s="1594"/>
      <c r="AI43" s="1594"/>
      <c r="AJ43" s="1594"/>
      <c r="AK43" s="1595"/>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437" t="s">
        <v>143</v>
      </c>
      <c r="X44" s="1422"/>
      <c r="Y44" s="1422"/>
      <c r="Z44" s="1422"/>
      <c r="AA44" s="1422"/>
      <c r="AB44" s="1422"/>
      <c r="AC44" s="1422"/>
      <c r="AD44" s="1422"/>
      <c r="AE44" s="1422"/>
      <c r="AF44" s="1422"/>
      <c r="AG44" s="1422"/>
      <c r="AH44" s="1422"/>
      <c r="AI44" s="1422"/>
      <c r="AJ44" s="1422"/>
      <c r="AK44" s="1423"/>
    </row>
    <row r="45" spans="1:37" ht="16.5" customHeight="1" x14ac:dyDescent="0.25">
      <c r="A45" s="1749" t="str">
        <f>EXPORTAR!G20</f>
        <v/>
      </c>
      <c r="B45" s="1750"/>
      <c r="C45" s="1750"/>
      <c r="D45" s="1750"/>
      <c r="E45" s="1750"/>
      <c r="F45" s="1750"/>
      <c r="G45" s="1750"/>
      <c r="H45" s="1750"/>
      <c r="I45" s="1750"/>
      <c r="J45" s="1750"/>
      <c r="K45" s="1750"/>
      <c r="L45" s="1751"/>
      <c r="M45" s="1749" t="str">
        <f>EXPORTAR!G21</f>
        <v/>
      </c>
      <c r="N45" s="1750"/>
      <c r="O45" s="1750"/>
      <c r="P45" s="1750"/>
      <c r="Q45" s="1750"/>
      <c r="R45" s="1751"/>
      <c r="S45" s="1429" t="str">
        <f>EXPORTAR!G22</f>
        <v/>
      </c>
      <c r="T45" s="1633"/>
      <c r="U45" s="1430"/>
      <c r="V45" s="3"/>
      <c r="W45" s="1437"/>
      <c r="X45" s="1422"/>
      <c r="Y45" s="1422"/>
      <c r="Z45" s="1422"/>
      <c r="AA45" s="1422"/>
      <c r="AB45" s="1422"/>
      <c r="AC45" s="1422"/>
      <c r="AD45" s="1422"/>
      <c r="AE45" s="1422"/>
      <c r="AF45" s="1422"/>
      <c r="AG45" s="1422"/>
      <c r="AH45" s="1422"/>
      <c r="AI45" s="1422"/>
      <c r="AJ45" s="1422"/>
      <c r="AK45" s="1423"/>
    </row>
    <row r="46" spans="1:37" ht="16.5" customHeight="1" x14ac:dyDescent="0.25">
      <c r="A46" s="1756" t="str">
        <f>EXPORTAR!D20</f>
        <v/>
      </c>
      <c r="B46" s="1757"/>
      <c r="C46" s="1757"/>
      <c r="D46" s="1757"/>
      <c r="E46" s="1757"/>
      <c r="F46" s="1757"/>
      <c r="G46" s="1757"/>
      <c r="H46" s="1757"/>
      <c r="I46" s="1757"/>
      <c r="J46" s="1757"/>
      <c r="K46" s="1757"/>
      <c r="L46" s="1758"/>
      <c r="M46" s="1756" t="str">
        <f>EXPORTAR!D21</f>
        <v/>
      </c>
      <c r="N46" s="1759"/>
      <c r="O46" s="1759"/>
      <c r="P46" s="1759"/>
      <c r="Q46" s="1759"/>
      <c r="R46" s="1758"/>
      <c r="S46" s="1576" t="str">
        <f>EXPORTAR!D22</f>
        <v/>
      </c>
      <c r="T46" s="1577"/>
      <c r="U46" s="1430"/>
      <c r="V46" s="3"/>
      <c r="W46" s="1760" t="s">
        <v>144</v>
      </c>
      <c r="X46" s="1761"/>
      <c r="Y46" s="1761"/>
      <c r="Z46" s="1761"/>
      <c r="AA46" s="1761"/>
      <c r="AB46" s="1761"/>
      <c r="AC46" s="1761"/>
      <c r="AD46" s="1761"/>
      <c r="AE46" s="1761"/>
      <c r="AF46" s="1761"/>
      <c r="AG46" s="1761"/>
      <c r="AH46" s="1761"/>
      <c r="AI46" s="1761"/>
      <c r="AJ46" s="1761"/>
      <c r="AK46" s="1762"/>
    </row>
    <row r="47" spans="1:37" ht="9" customHeight="1" x14ac:dyDescent="0.25">
      <c r="A47" s="1753" t="s">
        <v>145</v>
      </c>
      <c r="B47" s="1754"/>
      <c r="C47" s="1754"/>
      <c r="D47" s="1754"/>
      <c r="E47" s="1754"/>
      <c r="F47" s="1754"/>
      <c r="G47" s="1754"/>
      <c r="H47" s="1754"/>
      <c r="I47" s="1754"/>
      <c r="J47" s="1754"/>
      <c r="K47" s="1754"/>
      <c r="L47" s="1754"/>
      <c r="M47" s="1755" t="s">
        <v>145</v>
      </c>
      <c r="N47" s="1755"/>
      <c r="O47" s="1755"/>
      <c r="P47" s="1755"/>
      <c r="Q47" s="1755"/>
      <c r="R47" s="1755"/>
      <c r="S47" s="1755"/>
      <c r="T47" s="1755"/>
      <c r="U47" s="1755"/>
      <c r="V47" s="3"/>
      <c r="W47" s="1581"/>
      <c r="X47" s="1763"/>
      <c r="Y47" s="1763"/>
      <c r="Z47" s="1763"/>
      <c r="AA47" s="1763"/>
      <c r="AB47" s="1763"/>
      <c r="AC47" s="1763"/>
      <c r="AD47" s="1763"/>
      <c r="AE47" s="1763"/>
      <c r="AF47" s="1763"/>
      <c r="AG47" s="1763"/>
      <c r="AH47" s="1763"/>
      <c r="AI47" s="1763"/>
      <c r="AJ47" s="1763"/>
      <c r="AK47" s="1583"/>
    </row>
    <row r="48" spans="1:37" ht="18" customHeight="1" thickBot="1" x14ac:dyDescent="0.3">
      <c r="A48" s="117"/>
      <c r="B48" s="118"/>
      <c r="C48" s="118"/>
      <c r="D48" s="118"/>
      <c r="E48" s="118"/>
      <c r="F48" s="118"/>
      <c r="G48" s="118"/>
      <c r="H48" s="118"/>
      <c r="I48" s="118"/>
      <c r="J48" s="118"/>
      <c r="K48" s="118"/>
      <c r="L48" s="118"/>
      <c r="M48" s="118"/>
      <c r="N48" s="118"/>
      <c r="O48" s="118"/>
      <c r="P48" s="118"/>
      <c r="Q48" s="118"/>
      <c r="R48" s="118"/>
      <c r="S48" s="118"/>
      <c r="T48" s="118"/>
      <c r="U48" s="119"/>
      <c r="V48" s="3"/>
      <c r="W48" s="1337"/>
      <c r="X48" s="1337"/>
      <c r="Y48" s="1337"/>
      <c r="Z48" s="1337"/>
      <c r="AA48" s="1337"/>
      <c r="AB48" s="1337"/>
      <c r="AC48" s="1337"/>
      <c r="AD48" s="1337"/>
      <c r="AE48" s="1337"/>
      <c r="AF48" s="1337"/>
      <c r="AG48" s="1337"/>
      <c r="AH48" s="1337"/>
      <c r="AI48" s="1337"/>
      <c r="AJ48" s="1337"/>
      <c r="AK48" s="1337"/>
    </row>
    <row r="49" spans="1:36" x14ac:dyDescent="0.25">
      <c r="B49" s="89"/>
      <c r="C49" s="1770"/>
      <c r="D49" s="1770"/>
      <c r="E49" s="1770"/>
      <c r="F49" s="1770"/>
      <c r="G49" s="1770"/>
      <c r="H49" s="1770"/>
      <c r="I49" s="1770"/>
      <c r="J49" s="1770"/>
      <c r="K49" s="1770"/>
      <c r="L49" s="1770"/>
      <c r="M49" s="1770"/>
      <c r="N49" s="1770"/>
      <c r="O49" s="1770"/>
      <c r="P49" s="1770"/>
      <c r="Q49" s="1770"/>
      <c r="R49" s="1770"/>
      <c r="S49" s="1770"/>
      <c r="T49" s="1770"/>
      <c r="U49" s="1770"/>
      <c r="V49" s="1770"/>
      <c r="W49" s="1770"/>
      <c r="AB49" s="1056" t="s">
        <v>10524</v>
      </c>
      <c r="AC49" s="1165" t="s">
        <v>10522</v>
      </c>
      <c r="AD49" s="201"/>
      <c r="AE49" s="201"/>
      <c r="AF49" s="201"/>
      <c r="AG49" s="201"/>
      <c r="AH49" s="201"/>
      <c r="AI49" s="201"/>
      <c r="AJ49" s="201"/>
    </row>
    <row r="50" spans="1:36" x14ac:dyDescent="0.25">
      <c r="C50" s="121"/>
      <c r="D50" s="121"/>
      <c r="E50" s="121"/>
      <c r="F50" s="1409"/>
      <c r="G50" s="1409"/>
      <c r="H50" s="1409"/>
      <c r="I50" s="1409"/>
      <c r="J50" s="1409"/>
      <c r="K50" s="1409"/>
      <c r="L50" s="1409"/>
      <c r="M50" s="1409"/>
      <c r="N50" s="1409"/>
      <c r="O50" s="1409"/>
      <c r="P50" s="1409"/>
      <c r="Q50" s="1409"/>
      <c r="R50" s="1409"/>
      <c r="S50" s="1409"/>
      <c r="T50" s="1409"/>
      <c r="U50" s="1409"/>
      <c r="V50" s="1409"/>
      <c r="W50" s="1409"/>
      <c r="AB50" s="1057" t="s">
        <v>10523</v>
      </c>
      <c r="AC50" s="1166" t="s">
        <v>10522</v>
      </c>
      <c r="AE50" s="267"/>
    </row>
    <row r="52" spans="1:36" ht="18" x14ac:dyDescent="0.25">
      <c r="A52" s="1053" t="str">
        <f>IF(OR(ISBLANK(DATOS!W2),DATOS!W2=""),"",DATOS!W2)</f>
        <v>TRAMY.APP TRAMITES DE TRANSITO CRA 69A 93 - 82 APTO (201) - MEDELLIN - 313666 88 94 HOLA@TRAMY.COM</v>
      </c>
    </row>
  </sheetData>
  <mergeCells count="227">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U13:U14"/>
    <mergeCell ref="W13:Y13"/>
    <mergeCell ref="C49:W49"/>
    <mergeCell ref="F50:W50"/>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W8:Y9"/>
    <mergeCell ref="AJ1:AK1"/>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16:U16"/>
    <mergeCell ref="W16:AC16"/>
    <mergeCell ref="AE16:AK16"/>
    <mergeCell ref="A17:C17"/>
    <mergeCell ref="D17:G17"/>
    <mergeCell ref="H17:K17"/>
    <mergeCell ref="L17:N17"/>
    <mergeCell ref="P17:R17"/>
    <mergeCell ref="S17:U17"/>
    <mergeCell ref="W17:AC17"/>
    <mergeCell ref="AE17:AI17"/>
    <mergeCell ref="AJ17:AK17"/>
    <mergeCell ref="AE13:AH13"/>
    <mergeCell ref="AI13:AK13"/>
    <mergeCell ref="W14:Y14"/>
    <mergeCell ref="Z14:AD14"/>
    <mergeCell ref="AE14:AH14"/>
    <mergeCell ref="AI14:AK14"/>
    <mergeCell ref="O13:O14"/>
    <mergeCell ref="Q13:Q14"/>
    <mergeCell ref="R13:R14"/>
    <mergeCell ref="T13:T14"/>
    <mergeCell ref="A18:C18"/>
    <mergeCell ref="D18:G18"/>
    <mergeCell ref="H18:K18"/>
    <mergeCell ref="L18:N18"/>
    <mergeCell ref="P18:R18"/>
    <mergeCell ref="S18:U18"/>
    <mergeCell ref="W18:AC18"/>
    <mergeCell ref="AE18:AI18"/>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AE26:AK27"/>
    <mergeCell ref="A27:B27"/>
    <mergeCell ref="D27:F27"/>
    <mergeCell ref="G27:I27"/>
    <mergeCell ref="J27:K27"/>
    <mergeCell ref="L27:N27"/>
    <mergeCell ref="P27:R27"/>
    <mergeCell ref="S27:U27"/>
    <mergeCell ref="W26:W27"/>
    <mergeCell ref="X26:X27"/>
    <mergeCell ref="Y26:Y27"/>
    <mergeCell ref="Z26:Z27"/>
    <mergeCell ref="AA26:AA27"/>
    <mergeCell ref="AB26:AC27"/>
    <mergeCell ref="I25:O26"/>
    <mergeCell ref="P25:U26"/>
    <mergeCell ref="A25:H26"/>
    <mergeCell ref="P28:R28"/>
    <mergeCell ref="W28:Y31"/>
    <mergeCell ref="AB28:AC28"/>
    <mergeCell ref="AE28:AK28"/>
    <mergeCell ref="A28:B28"/>
    <mergeCell ref="D28:F28"/>
    <mergeCell ref="G28:I28"/>
    <mergeCell ref="J28:K28"/>
    <mergeCell ref="L28:N28"/>
    <mergeCell ref="S28:U29"/>
    <mergeCell ref="A30:L31"/>
    <mergeCell ref="M30:R31"/>
    <mergeCell ref="S30:U31"/>
    <mergeCell ref="AE31:AE32"/>
    <mergeCell ref="AF31:AF32"/>
    <mergeCell ref="AG31:AG32"/>
    <mergeCell ref="AH31:AH32"/>
    <mergeCell ref="AI31:AI32"/>
    <mergeCell ref="AJ31:AK32"/>
    <mergeCell ref="Z29:Z31"/>
    <mergeCell ref="AA29:AA31"/>
    <mergeCell ref="AB29:AC31"/>
    <mergeCell ref="AJ29:AK29"/>
    <mergeCell ref="A35:U35"/>
    <mergeCell ref="A36:U37"/>
    <mergeCell ref="A38:H38"/>
    <mergeCell ref="I38:O38"/>
    <mergeCell ref="P38:U38"/>
    <mergeCell ref="W38:AK38"/>
    <mergeCell ref="P41:R41"/>
    <mergeCell ref="S41:U41"/>
    <mergeCell ref="W33:AC33"/>
    <mergeCell ref="AE33:AK33"/>
    <mergeCell ref="W34:W37"/>
    <mergeCell ref="X34:Y37"/>
    <mergeCell ref="Z34:Z37"/>
    <mergeCell ref="AA34:AA37"/>
    <mergeCell ref="AB34:AC37"/>
    <mergeCell ref="AJ34:AK37"/>
    <mergeCell ref="W39:AK39"/>
    <mergeCell ref="W40:AK41"/>
    <mergeCell ref="A41:B41"/>
    <mergeCell ref="D41:F41"/>
    <mergeCell ref="G41:I41"/>
    <mergeCell ref="J41:K41"/>
    <mergeCell ref="L41:N41"/>
    <mergeCell ref="G42:I43"/>
    <mergeCell ref="J42:K43"/>
    <mergeCell ref="L42:N43"/>
    <mergeCell ref="O42:O43"/>
    <mergeCell ref="P42:R43"/>
    <mergeCell ref="A47:L47"/>
    <mergeCell ref="M47:U47"/>
    <mergeCell ref="W44:AK44"/>
    <mergeCell ref="A46:L46"/>
    <mergeCell ref="M46:R46"/>
    <mergeCell ref="S46:U46"/>
    <mergeCell ref="W46:AK47"/>
    <mergeCell ref="T1:Y5"/>
    <mergeCell ref="AA3:AH3"/>
    <mergeCell ref="AJ2:AJ3"/>
    <mergeCell ref="AK2:AK3"/>
    <mergeCell ref="AC2:AH2"/>
    <mergeCell ref="W48:AK48"/>
    <mergeCell ref="A42:B43"/>
    <mergeCell ref="S42:U42"/>
    <mergeCell ref="S43:U43"/>
    <mergeCell ref="A45:L45"/>
    <mergeCell ref="M45:R45"/>
    <mergeCell ref="S45:U45"/>
    <mergeCell ref="A32:U32"/>
    <mergeCell ref="A33:U34"/>
    <mergeCell ref="A39:H39"/>
    <mergeCell ref="A40:H40"/>
    <mergeCell ref="I39:O39"/>
    <mergeCell ref="I40:O40"/>
    <mergeCell ref="P39:U39"/>
    <mergeCell ref="P40:U40"/>
    <mergeCell ref="C42:C43"/>
    <mergeCell ref="D42:F43"/>
    <mergeCell ref="W45:AK45"/>
    <mergeCell ref="W42:AK43"/>
  </mergeCells>
  <conditionalFormatting sqref="D20:G20">
    <cfRule type="expression" dxfId="68"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AE31:AE32</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AF31:AF32</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AH31:AH32</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AC9:AD9</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AE9</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AF9</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AH9</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AK9</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AI31:AI32</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F8:G9</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J8:L9</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O8:O9</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R8:R9</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R10:R12</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R13:R14</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J13:L14</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F10:G12</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B10:C12</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U13:U14</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A18:C18</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D18:G18</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H18:K18</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L18:N18</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O18</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P18:R18</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S18:U18</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A20:C20</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D20:G20</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H20:K20</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L20:N20</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O20</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P20:R20</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S20:U20</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W42</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topLeftCell="A24" zoomScaleNormal="100" workbookViewId="0">
      <selection activeCell="A38" sqref="A38"/>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774" t="s">
        <v>146</v>
      </c>
      <c r="B2" s="1775"/>
      <c r="C2" s="1775"/>
      <c r="D2" s="1776"/>
      <c r="F2" s="1774" t="s">
        <v>147</v>
      </c>
      <c r="G2" s="1775"/>
      <c r="H2" s="1775"/>
      <c r="I2" s="1775"/>
      <c r="J2" s="1775"/>
      <c r="K2" s="1776"/>
    </row>
    <row r="3" spans="1:48" ht="15" customHeight="1" x14ac:dyDescent="0.25">
      <c r="A3" s="62" t="s">
        <v>30</v>
      </c>
      <c r="B3" s="77" t="str">
        <f>CONCATENATE(EXPORTAR!D8," ",EXPORTAR!D9," ",EXPORTAR!D10)</f>
        <v xml:space="preserve">  </v>
      </c>
      <c r="C3" s="101"/>
      <c r="D3" s="102"/>
      <c r="F3" s="53" t="s">
        <v>365</v>
      </c>
      <c r="G3" s="100">
        <f>EXPORTAR!D24</f>
        <v>0</v>
      </c>
      <c r="H3" s="56"/>
      <c r="I3" s="56"/>
      <c r="J3" s="56"/>
      <c r="K3" s="67"/>
    </row>
    <row r="4" spans="1:48" ht="15" customHeight="1" x14ac:dyDescent="0.25">
      <c r="A4" s="71" t="s">
        <v>148</v>
      </c>
      <c r="B4" s="129" t="str">
        <f>EXPORTAR!D11</f>
        <v/>
      </c>
      <c r="C4" s="103"/>
      <c r="D4" s="104"/>
      <c r="F4" s="50"/>
      <c r="G4" s="68"/>
      <c r="H4" s="68"/>
      <c r="I4" s="68"/>
      <c r="J4" s="68"/>
      <c r="K4" s="1"/>
    </row>
    <row r="5" spans="1:48" ht="15" customHeight="1" x14ac:dyDescent="0.25">
      <c r="A5" s="62" t="s">
        <v>1</v>
      </c>
      <c r="B5" s="77" t="str">
        <f>EXPORTAR!D12</f>
        <v/>
      </c>
      <c r="C5" s="103"/>
      <c r="D5" s="104"/>
      <c r="F5" s="51"/>
      <c r="G5" s="68"/>
      <c r="H5" s="68"/>
      <c r="I5" s="68"/>
      <c r="J5" s="68"/>
      <c r="K5" s="1"/>
    </row>
    <row r="6" spans="1:48" ht="15" customHeight="1" x14ac:dyDescent="0.25">
      <c r="A6" s="62" t="s">
        <v>2</v>
      </c>
      <c r="B6" s="77" t="str">
        <f>EXPORTAR!D13</f>
        <v/>
      </c>
      <c r="C6" s="103"/>
      <c r="D6" s="104"/>
      <c r="F6" s="53" t="s">
        <v>364</v>
      </c>
      <c r="G6" s="58" t="str">
        <f>EXPORTAR!D25</f>
        <v>DE CONTADO</v>
      </c>
      <c r="H6" s="59"/>
      <c r="I6" s="59"/>
      <c r="J6" s="59"/>
      <c r="K6" s="69"/>
    </row>
    <row r="7" spans="1:48" ht="15" customHeight="1" thickBot="1" x14ac:dyDescent="0.3">
      <c r="A7" s="63" t="s">
        <v>3</v>
      </c>
      <c r="B7" s="130" t="str">
        <f>EXPORTAR!D14</f>
        <v/>
      </c>
      <c r="C7" s="105"/>
      <c r="D7" s="106"/>
      <c r="F7" s="62"/>
      <c r="G7" s="56"/>
      <c r="H7" s="56"/>
      <c r="I7" s="56"/>
      <c r="J7" s="56"/>
      <c r="K7" s="67"/>
    </row>
    <row r="8" spans="1:48" ht="15" customHeight="1" thickBot="1" x14ac:dyDescent="0.3">
      <c r="F8" s="70"/>
      <c r="G8" s="57"/>
      <c r="H8" s="57"/>
      <c r="I8" s="57"/>
      <c r="J8" s="57"/>
      <c r="K8" s="67"/>
      <c r="AR8" s="10"/>
      <c r="AS8" s="10"/>
      <c r="AT8" s="10"/>
      <c r="AU8" s="10"/>
      <c r="AV8" s="10"/>
    </row>
    <row r="9" spans="1:48" ht="15" customHeight="1" x14ac:dyDescent="0.25">
      <c r="A9" s="1774" t="s">
        <v>4</v>
      </c>
      <c r="B9" s="1775"/>
      <c r="C9" s="1775"/>
      <c r="D9" s="1776"/>
      <c r="F9" s="1777" t="s">
        <v>149</v>
      </c>
      <c r="G9" s="1778"/>
      <c r="H9" s="1778"/>
      <c r="I9" s="1778"/>
      <c r="J9" s="1778"/>
      <c r="K9" s="1779"/>
    </row>
    <row r="10" spans="1:48" ht="15" customHeight="1" x14ac:dyDescent="0.25">
      <c r="A10" s="62" t="s">
        <v>30</v>
      </c>
      <c r="B10" s="77" t="str">
        <f>CONCATENATE(EXPORTAR!D16," ",EXPORTAR!D17," ",EXPORTAR!D18)</f>
        <v xml:space="preserve">  </v>
      </c>
      <c r="C10" s="101"/>
      <c r="D10" s="102"/>
      <c r="F10" s="1777"/>
      <c r="G10" s="1778"/>
      <c r="H10" s="1778"/>
      <c r="I10" s="1778"/>
      <c r="J10" s="1778"/>
      <c r="K10" s="1779"/>
    </row>
    <row r="11" spans="1:48" ht="15" customHeight="1" x14ac:dyDescent="0.25">
      <c r="A11" s="71" t="s">
        <v>148</v>
      </c>
      <c r="B11" s="129" t="str">
        <f>EXPORTAR!D19</f>
        <v/>
      </c>
      <c r="C11" s="103"/>
      <c r="D11" s="104"/>
      <c r="F11" s="1777"/>
      <c r="G11" s="1778"/>
      <c r="H11" s="1778"/>
      <c r="I11" s="1778"/>
      <c r="J11" s="1778"/>
      <c r="K11" s="1779"/>
    </row>
    <row r="12" spans="1:48" ht="15" customHeight="1" thickBot="1" x14ac:dyDescent="0.3">
      <c r="A12" s="62" t="s">
        <v>1</v>
      </c>
      <c r="B12" s="77" t="str">
        <f>EXPORTAR!D20</f>
        <v/>
      </c>
      <c r="C12" s="103"/>
      <c r="D12" s="104"/>
      <c r="F12" s="1780"/>
      <c r="G12" s="1781"/>
      <c r="H12" s="1781"/>
      <c r="I12" s="1781"/>
      <c r="J12" s="1781"/>
      <c r="K12" s="1782"/>
    </row>
    <row r="13" spans="1:48" ht="15" customHeight="1" thickBot="1" x14ac:dyDescent="0.3">
      <c r="A13" s="62" t="s">
        <v>2</v>
      </c>
      <c r="B13" s="77" t="str">
        <f>EXPORTAR!D21</f>
        <v/>
      </c>
      <c r="C13" s="103"/>
      <c r="D13" s="104"/>
    </row>
    <row r="14" spans="1:48" ht="17.25" customHeight="1" thickBot="1" x14ac:dyDescent="0.3">
      <c r="A14" s="63" t="s">
        <v>3</v>
      </c>
      <c r="B14" s="130" t="str">
        <f>EXPORTAR!D22</f>
        <v/>
      </c>
      <c r="C14" s="105"/>
      <c r="D14" s="106"/>
      <c r="F14" s="1792" t="s">
        <v>180</v>
      </c>
      <c r="G14" s="1793"/>
      <c r="H14" s="1793"/>
      <c r="I14" s="1793"/>
      <c r="J14" s="1793"/>
      <c r="K14" s="1794"/>
    </row>
    <row r="15" spans="1:48" ht="15" customHeight="1" thickBot="1" x14ac:dyDescent="0.3">
      <c r="F15" s="1777"/>
      <c r="G15" s="1778"/>
      <c r="H15" s="1778"/>
      <c r="I15" s="1778"/>
      <c r="J15" s="1778"/>
      <c r="K15" s="1779"/>
    </row>
    <row r="16" spans="1:48" ht="15" customHeight="1" x14ac:dyDescent="0.25">
      <c r="A16" s="1774" t="s">
        <v>150</v>
      </c>
      <c r="B16" s="1775"/>
      <c r="C16" s="1775"/>
      <c r="D16" s="1776"/>
      <c r="F16" s="1777"/>
      <c r="G16" s="1778"/>
      <c r="H16" s="1778"/>
      <c r="I16" s="1778"/>
      <c r="J16" s="1778"/>
      <c r="K16" s="1779"/>
    </row>
    <row r="17" spans="1:11" ht="17.25" customHeight="1" x14ac:dyDescent="0.25">
      <c r="A17" s="62" t="s">
        <v>9</v>
      </c>
      <c r="B17" s="96" t="str">
        <f>EXPORTAR!D29</f>
        <v/>
      </c>
      <c r="C17" s="61"/>
      <c r="D17" s="64"/>
      <c r="F17" s="1777"/>
      <c r="G17" s="1778"/>
      <c r="H17" s="1778"/>
      <c r="I17" s="1778"/>
      <c r="J17" s="1778"/>
      <c r="K17" s="1779"/>
    </row>
    <row r="18" spans="1:11" ht="17.25" customHeight="1" x14ac:dyDescent="0.25">
      <c r="A18" s="62" t="s">
        <v>11</v>
      </c>
      <c r="B18" s="97" t="str">
        <f>EXPORTAR!D30</f>
        <v/>
      </c>
      <c r="C18" s="61"/>
      <c r="D18" s="64"/>
      <c r="F18" s="1777"/>
      <c r="G18" s="1778"/>
      <c r="H18" s="1778"/>
      <c r="I18" s="1778"/>
      <c r="J18" s="1778"/>
      <c r="K18" s="1779"/>
    </row>
    <row r="19" spans="1:11" ht="18.75" customHeight="1" x14ac:dyDescent="0.25">
      <c r="A19" s="62" t="s">
        <v>13</v>
      </c>
      <c r="B19" s="98" t="str">
        <f>EXPORTAR!D32</f>
        <v/>
      </c>
      <c r="C19" s="61"/>
      <c r="D19" s="64"/>
      <c r="F19" s="1777"/>
      <c r="G19" s="1778"/>
      <c r="H19" s="1778"/>
      <c r="I19" s="1778"/>
      <c r="J19" s="1778"/>
      <c r="K19" s="1779"/>
    </row>
    <row r="20" spans="1:11" ht="21" customHeight="1" thickBot="1" x14ac:dyDescent="0.3">
      <c r="A20" s="62" t="s">
        <v>23</v>
      </c>
      <c r="B20" s="98" t="str">
        <f>EXPORTAR!D41</f>
        <v/>
      </c>
      <c r="C20" s="61"/>
      <c r="D20" s="64"/>
      <c r="F20" s="1780"/>
      <c r="G20" s="1781"/>
      <c r="H20" s="1781"/>
      <c r="I20" s="1781"/>
      <c r="J20" s="1781"/>
      <c r="K20" s="1782"/>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774" t="s">
        <v>151</v>
      </c>
      <c r="G22" s="1775"/>
      <c r="H22" s="1775"/>
      <c r="I22" s="1775"/>
      <c r="J22" s="1775"/>
      <c r="K22" s="1776"/>
    </row>
    <row r="23" spans="1:11" ht="15" customHeight="1" x14ac:dyDescent="0.25">
      <c r="A23" s="62" t="s">
        <v>16</v>
      </c>
      <c r="B23" s="268" t="str">
        <f>EXPORTAR!D35</f>
        <v/>
      </c>
      <c r="C23" s="61"/>
      <c r="D23" s="64"/>
      <c r="F23" s="1777" t="s">
        <v>166</v>
      </c>
      <c r="G23" s="1778"/>
      <c r="H23" s="1778"/>
      <c r="I23" s="1778"/>
      <c r="J23" s="1778"/>
      <c r="K23" s="1779"/>
    </row>
    <row r="24" spans="1:11" ht="15" customHeight="1" thickBot="1" x14ac:dyDescent="0.3">
      <c r="A24" s="62" t="s">
        <v>17</v>
      </c>
      <c r="B24" s="268" t="str">
        <f>EXPORTAR!D36</f>
        <v/>
      </c>
      <c r="C24" s="61"/>
      <c r="D24" s="64"/>
      <c r="F24" s="1780"/>
      <c r="G24" s="1781"/>
      <c r="H24" s="1781"/>
      <c r="I24" s="1781"/>
      <c r="J24" s="1781"/>
      <c r="K24" s="1782"/>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2.75" customHeight="1" x14ac:dyDescent="0.25">
      <c r="F29" s="1795" t="s">
        <v>153</v>
      </c>
      <c r="G29" s="1491"/>
      <c r="I29" s="42" t="s">
        <v>154</v>
      </c>
      <c r="J29" s="42"/>
    </row>
    <row r="30" spans="1:11" ht="15" customHeight="1" x14ac:dyDescent="0.25">
      <c r="A30" s="1783" t="s">
        <v>155</v>
      </c>
      <c r="B30" s="1784"/>
      <c r="C30" s="1784"/>
      <c r="D30" s="1784"/>
      <c r="E30" s="1784"/>
      <c r="F30" s="1784"/>
      <c r="G30" s="1784"/>
      <c r="H30" s="1784"/>
      <c r="I30" s="1784"/>
      <c r="J30" s="1784"/>
      <c r="K30" s="1785"/>
    </row>
    <row r="31" spans="1:11" ht="15" customHeight="1" x14ac:dyDescent="0.25">
      <c r="A31" s="1786"/>
      <c r="B31" s="1787"/>
      <c r="C31" s="1787"/>
      <c r="D31" s="1787"/>
      <c r="E31" s="1787"/>
      <c r="F31" s="1787"/>
      <c r="G31" s="1787"/>
      <c r="H31" s="1787"/>
      <c r="I31" s="1787"/>
      <c r="J31" s="1787"/>
      <c r="K31" s="1788"/>
    </row>
    <row r="32" spans="1:11" ht="15" customHeight="1" x14ac:dyDescent="0.25">
      <c r="A32" s="1786"/>
      <c r="B32" s="1787"/>
      <c r="C32" s="1787"/>
      <c r="D32" s="1787"/>
      <c r="E32" s="1787"/>
      <c r="F32" s="1787"/>
      <c r="G32" s="1787"/>
      <c r="H32" s="1787"/>
      <c r="I32" s="1787"/>
      <c r="J32" s="1787"/>
      <c r="K32" s="1788"/>
    </row>
    <row r="33" spans="1:11" ht="15" customHeight="1" x14ac:dyDescent="0.25">
      <c r="A33" s="1786"/>
      <c r="B33" s="1787"/>
      <c r="C33" s="1787"/>
      <c r="D33" s="1787"/>
      <c r="E33" s="1787"/>
      <c r="F33" s="1787"/>
      <c r="G33" s="1787"/>
      <c r="H33" s="1787"/>
      <c r="I33" s="1787"/>
      <c r="J33" s="1787"/>
      <c r="K33" s="1788"/>
    </row>
    <row r="34" spans="1:11" ht="12" customHeight="1" x14ac:dyDescent="0.25">
      <c r="A34" s="1789"/>
      <c r="B34" s="1790"/>
      <c r="C34" s="1790"/>
      <c r="D34" s="1790"/>
      <c r="E34" s="1790"/>
      <c r="F34" s="1790"/>
      <c r="G34" s="1790"/>
      <c r="H34" s="1790"/>
      <c r="I34" s="1790"/>
      <c r="J34" s="1790"/>
      <c r="K34" s="1791"/>
    </row>
    <row r="35" spans="1:11" ht="0.75" customHeight="1" x14ac:dyDescent="0.25">
      <c r="A35" s="503" t="str">
        <f>DATOS!W2</f>
        <v>TRAMY.APP TRAMITES DE TRANSITO CRA 69A 93 - 82 APTO (201) - MEDELLIN - 313666 88 94 HOLA@TRAMY.COM</v>
      </c>
    </row>
    <row r="36" spans="1:11" ht="15" customHeight="1" x14ac:dyDescent="0.25"/>
    <row r="37" spans="1:11" ht="15" customHeight="1" x14ac:dyDescent="0.25"/>
    <row r="38" spans="1:11" ht="15" customHeight="1" x14ac:dyDescent="0.25">
      <c r="A38" s="1054" t="str">
        <f>IF(OR(ISBLANK(DATOS!W2),DATOS!W2=""),"",DATOS!W2)</f>
        <v>TRAMY.APP TRAMITES DE TRANSITO CRA 69A 93 - 82 APTO (201) - MEDELLIN - 313666 88 94 HOLA@TRAMY.COM</v>
      </c>
    </row>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topLeftCell="A28" zoomScaleNormal="100" workbookViewId="0">
      <selection activeCell="A38" sqref="A38"/>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774" t="s">
        <v>146</v>
      </c>
      <c r="B2" s="1775"/>
      <c r="C2" s="1775"/>
      <c r="D2" s="1776"/>
      <c r="F2" s="1800" t="s">
        <v>146</v>
      </c>
      <c r="G2" s="1801"/>
      <c r="H2" s="1801"/>
      <c r="I2" s="1801"/>
      <c r="J2" s="1802"/>
    </row>
    <row r="3" spans="1:47" ht="15" customHeight="1" x14ac:dyDescent="0.25">
      <c r="A3" s="62" t="s">
        <v>30</v>
      </c>
      <c r="B3" s="76" t="str">
        <f>CONCATENATE(EXPORTAR!D8," ",EXPORTAR!D9," ",EXPORTAR!D10)</f>
        <v xml:space="preserve">  </v>
      </c>
      <c r="C3" s="127"/>
      <c r="D3" s="128"/>
      <c r="F3" s="53" t="s">
        <v>30</v>
      </c>
      <c r="G3" s="1797" t="str">
        <f>CONCATENATE(EXPORTAR!G8," ",EXPORTAR!G9," ",EXPORTAR!G10)</f>
        <v xml:space="preserve">  </v>
      </c>
      <c r="H3" s="1798"/>
      <c r="I3" s="1798"/>
      <c r="J3" s="1799"/>
    </row>
    <row r="4" spans="1:47" ht="15" customHeight="1" x14ac:dyDescent="0.25">
      <c r="A4" s="71" t="s">
        <v>148</v>
      </c>
      <c r="B4" s="129" t="str">
        <f>EXPORTAR!D11</f>
        <v/>
      </c>
      <c r="C4" s="61"/>
      <c r="D4" s="64"/>
      <c r="F4" s="53" t="s">
        <v>148</v>
      </c>
      <c r="G4" s="1806" t="str">
        <f>EXPORTAR!G11</f>
        <v/>
      </c>
      <c r="H4" s="1807"/>
      <c r="I4" s="1807"/>
      <c r="J4" s="1808"/>
    </row>
    <row r="5" spans="1:47" ht="15" customHeight="1" x14ac:dyDescent="0.25">
      <c r="A5" s="62" t="s">
        <v>1</v>
      </c>
      <c r="B5" s="77" t="str">
        <f>EXPORTAR!D12</f>
        <v/>
      </c>
      <c r="C5" s="61"/>
      <c r="D5" s="64"/>
      <c r="F5" s="53" t="s">
        <v>1</v>
      </c>
      <c r="G5" s="1797" t="str">
        <f>EXPORTAR!G12</f>
        <v/>
      </c>
      <c r="H5" s="1798"/>
      <c r="I5" s="1798"/>
      <c r="J5" s="1799"/>
    </row>
    <row r="6" spans="1:47" ht="15" customHeight="1" x14ac:dyDescent="0.25">
      <c r="A6" s="62" t="s">
        <v>2</v>
      </c>
      <c r="B6" s="77" t="str">
        <f>EXPORTAR!D13</f>
        <v/>
      </c>
      <c r="C6" s="61"/>
      <c r="D6" s="64"/>
      <c r="F6" s="53" t="s">
        <v>2</v>
      </c>
      <c r="G6" s="1797" t="str">
        <f>EXPORTAR!G13</f>
        <v/>
      </c>
      <c r="H6" s="1798"/>
      <c r="I6" s="1798"/>
      <c r="J6" s="1799"/>
    </row>
    <row r="7" spans="1:47" ht="15" customHeight="1" thickBot="1" x14ac:dyDescent="0.3">
      <c r="A7" s="63" t="s">
        <v>3</v>
      </c>
      <c r="B7" s="130" t="str">
        <f>EXPORTAR!D14</f>
        <v/>
      </c>
      <c r="C7" s="65"/>
      <c r="D7" s="66"/>
      <c r="F7" s="92" t="s">
        <v>3</v>
      </c>
      <c r="G7" s="1803" t="str">
        <f>EXPORTAR!G14</f>
        <v/>
      </c>
      <c r="H7" s="1804"/>
      <c r="I7" s="1804"/>
      <c r="J7" s="1805"/>
    </row>
    <row r="8" spans="1:47" ht="6.75" customHeight="1" thickBot="1" x14ac:dyDescent="0.3">
      <c r="AQ8" s="10"/>
      <c r="AR8" s="10"/>
      <c r="AS8" s="10"/>
      <c r="AT8" s="10"/>
      <c r="AU8" s="10"/>
    </row>
    <row r="9" spans="1:47" ht="15" customHeight="1" x14ac:dyDescent="0.25">
      <c r="A9" s="1774" t="s">
        <v>4</v>
      </c>
      <c r="B9" s="1775"/>
      <c r="C9" s="1775"/>
      <c r="D9" s="1776"/>
      <c r="F9" s="1774" t="s">
        <v>147</v>
      </c>
      <c r="G9" s="1775"/>
      <c r="H9" s="1775"/>
      <c r="I9" s="1775"/>
      <c r="J9" s="1775"/>
    </row>
    <row r="10" spans="1:47" ht="15" customHeight="1" x14ac:dyDescent="0.25">
      <c r="A10" s="62" t="s">
        <v>30</v>
      </c>
      <c r="B10" s="77" t="str">
        <f>CONCATENATE(EXPORTAR!D16," ",EXPORTAR!D17," ",EXPORTAR!D18)</f>
        <v xml:space="preserve">  </v>
      </c>
      <c r="C10" s="72"/>
      <c r="D10" s="73"/>
      <c r="F10" s="53" t="s">
        <v>365</v>
      </c>
      <c r="G10" s="55">
        <f>EXPORTAR!D24</f>
        <v>0</v>
      </c>
      <c r="H10" s="56"/>
      <c r="I10" s="56"/>
      <c r="J10" s="56"/>
    </row>
    <row r="11" spans="1:47" ht="15" customHeight="1" x14ac:dyDescent="0.25">
      <c r="A11" s="71" t="s">
        <v>148</v>
      </c>
      <c r="B11" s="129" t="str">
        <f>EXPORTAR!D19</f>
        <v/>
      </c>
      <c r="C11" s="61"/>
      <c r="D11" s="64"/>
      <c r="F11" s="53" t="s">
        <v>364</v>
      </c>
      <c r="G11" s="1813" t="str">
        <f>EXPORTAR!D25</f>
        <v>DE CONTADO</v>
      </c>
      <c r="H11" s="1814"/>
      <c r="I11" s="1814"/>
      <c r="J11" s="1814"/>
    </row>
    <row r="12" spans="1:47" ht="15" customHeight="1" x14ac:dyDescent="0.25">
      <c r="A12" s="62" t="s">
        <v>1</v>
      </c>
      <c r="B12" s="77" t="str">
        <f>EXPORTAR!D20</f>
        <v/>
      </c>
      <c r="C12" s="61"/>
      <c r="D12" s="64"/>
      <c r="F12" s="1809"/>
      <c r="G12" s="1810"/>
      <c r="H12" s="1810"/>
      <c r="I12" s="1810"/>
      <c r="J12" s="1810"/>
    </row>
    <row r="13" spans="1:47" ht="15" customHeight="1" x14ac:dyDescent="0.25">
      <c r="A13" s="62" t="s">
        <v>2</v>
      </c>
      <c r="B13" s="77" t="str">
        <f>EXPORTAR!D21</f>
        <v/>
      </c>
      <c r="C13" s="61"/>
      <c r="D13" s="64"/>
      <c r="F13" s="1811"/>
      <c r="G13" s="1812"/>
      <c r="H13" s="1812"/>
      <c r="I13" s="1812"/>
      <c r="J13" s="1812"/>
    </row>
    <row r="14" spans="1:47" ht="17.25" customHeight="1" thickBot="1" x14ac:dyDescent="0.3">
      <c r="A14" s="63" t="s">
        <v>3</v>
      </c>
      <c r="B14" s="130" t="str">
        <f>EXPORTAR!D22</f>
        <v/>
      </c>
      <c r="C14" s="65"/>
      <c r="D14" s="66"/>
      <c r="F14" s="1777" t="s">
        <v>149</v>
      </c>
      <c r="G14" s="1778"/>
      <c r="H14" s="1778"/>
      <c r="I14" s="1778"/>
      <c r="J14" s="1778"/>
    </row>
    <row r="15" spans="1:47" ht="9" customHeight="1" thickBot="1" x14ac:dyDescent="0.3">
      <c r="F15" s="1777"/>
      <c r="G15" s="1778"/>
      <c r="H15" s="1778"/>
      <c r="I15" s="1778"/>
      <c r="J15" s="1778"/>
    </row>
    <row r="16" spans="1:47" ht="15" customHeight="1" x14ac:dyDescent="0.25">
      <c r="A16" s="1774" t="s">
        <v>150</v>
      </c>
      <c r="B16" s="1775"/>
      <c r="C16" s="1775"/>
      <c r="D16" s="1776"/>
      <c r="F16" s="1777"/>
      <c r="G16" s="1778"/>
      <c r="H16" s="1778"/>
      <c r="I16" s="1778"/>
      <c r="J16" s="1778"/>
    </row>
    <row r="17" spans="1:11" ht="17.25" customHeight="1" thickBot="1" x14ac:dyDescent="0.3">
      <c r="A17" s="62" t="s">
        <v>9</v>
      </c>
      <c r="B17" s="76" t="str">
        <f>EXPORTAR!D29</f>
        <v/>
      </c>
      <c r="C17" s="61"/>
      <c r="D17" s="64"/>
      <c r="F17" s="1780"/>
      <c r="G17" s="1781"/>
      <c r="H17" s="1781"/>
      <c r="I17" s="1781"/>
      <c r="J17" s="1781"/>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792" t="s">
        <v>180</v>
      </c>
      <c r="G19" s="1793"/>
      <c r="H19" s="1793"/>
      <c r="I19" s="1793"/>
      <c r="J19" s="1793"/>
    </row>
    <row r="20" spans="1:11" ht="21" customHeight="1" x14ac:dyDescent="0.25">
      <c r="A20" s="62" t="s">
        <v>23</v>
      </c>
      <c r="B20" s="78" t="str">
        <f>EXPORTAR!D41</f>
        <v/>
      </c>
      <c r="C20" s="61"/>
      <c r="D20" s="64"/>
      <c r="F20" s="1777"/>
      <c r="G20" s="1778"/>
      <c r="H20" s="1778"/>
      <c r="I20" s="1778"/>
      <c r="J20" s="1778"/>
    </row>
    <row r="21" spans="1:11" ht="15" customHeight="1" x14ac:dyDescent="0.25">
      <c r="A21" s="62" t="s">
        <v>89</v>
      </c>
      <c r="B21" s="77" t="str">
        <f>EXPORTAR!D38</f>
        <v/>
      </c>
      <c r="C21" s="61"/>
      <c r="D21" s="64"/>
      <c r="F21" s="1777"/>
      <c r="G21" s="1778"/>
      <c r="H21" s="1778"/>
      <c r="I21" s="1778"/>
      <c r="J21" s="1778"/>
    </row>
    <row r="22" spans="1:11" ht="15" customHeight="1" x14ac:dyDescent="0.25">
      <c r="A22" s="62" t="s">
        <v>14</v>
      </c>
      <c r="B22" s="79" t="str">
        <f>EXPORTAR!D33</f>
        <v/>
      </c>
      <c r="C22" s="61"/>
      <c r="D22" s="64"/>
      <c r="F22" s="1777"/>
      <c r="G22" s="1778"/>
      <c r="H22" s="1778"/>
      <c r="I22" s="1778"/>
      <c r="J22" s="1778"/>
    </row>
    <row r="23" spans="1:11" ht="15" customHeight="1" x14ac:dyDescent="0.25">
      <c r="A23" s="62" t="s">
        <v>16</v>
      </c>
      <c r="B23" s="269" t="str">
        <f>EXPORTAR!D35</f>
        <v/>
      </c>
      <c r="C23" s="61"/>
      <c r="D23" s="64"/>
      <c r="F23" s="1777"/>
      <c r="G23" s="1778"/>
      <c r="H23" s="1778"/>
      <c r="I23" s="1778"/>
      <c r="J23" s="1778"/>
    </row>
    <row r="24" spans="1:11" ht="15" customHeight="1" x14ac:dyDescent="0.25">
      <c r="A24" s="62" t="s">
        <v>17</v>
      </c>
      <c r="B24" s="269" t="str">
        <f>EXPORTAR!D36</f>
        <v/>
      </c>
      <c r="C24" s="61"/>
      <c r="D24" s="64"/>
      <c r="F24" s="1777"/>
      <c r="G24" s="1778"/>
      <c r="H24" s="1778"/>
      <c r="I24" s="1778"/>
      <c r="J24" s="1778"/>
    </row>
    <row r="25" spans="1:11" ht="15" customHeight="1" thickBot="1" x14ac:dyDescent="0.3">
      <c r="A25" s="62" t="s">
        <v>15</v>
      </c>
      <c r="B25" s="269" t="str">
        <f>EXPORTAR!D34</f>
        <v/>
      </c>
      <c r="C25" s="61"/>
      <c r="D25" s="64"/>
      <c r="F25" s="1780"/>
      <c r="G25" s="1781"/>
      <c r="H25" s="1781"/>
      <c r="I25" s="1781"/>
      <c r="J25" s="1781"/>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774" t="s">
        <v>151</v>
      </c>
      <c r="G27" s="1775"/>
      <c r="H27" s="1775"/>
      <c r="I27" s="1775"/>
      <c r="J27" s="1775"/>
    </row>
    <row r="28" spans="1:11" ht="15" customHeight="1" thickBot="1" x14ac:dyDescent="0.3">
      <c r="A28" s="63" t="s">
        <v>8</v>
      </c>
      <c r="B28" s="80" t="str">
        <f>EXPORTAR!D28</f>
        <v/>
      </c>
      <c r="C28" s="65"/>
      <c r="D28" s="66"/>
      <c r="F28" s="1777" t="s">
        <v>166</v>
      </c>
      <c r="G28" s="1778"/>
      <c r="H28" s="1778"/>
      <c r="I28" s="1778"/>
      <c r="J28" s="1778"/>
      <c r="K28" s="33"/>
    </row>
    <row r="29" spans="1:11" ht="15" customHeight="1" thickBot="1" x14ac:dyDescent="0.3">
      <c r="A29" s="93"/>
      <c r="B29" s="93"/>
      <c r="C29" s="93"/>
      <c r="D29" s="93"/>
      <c r="F29" s="1780"/>
      <c r="G29" s="1781"/>
      <c r="H29" s="1781"/>
      <c r="I29" s="1781"/>
      <c r="J29" s="1781"/>
    </row>
    <row r="30" spans="1:11" ht="15" customHeight="1" x14ac:dyDescent="0.25">
      <c r="A30" s="93"/>
      <c r="B30" s="93"/>
      <c r="C30" s="93"/>
      <c r="D30" s="93"/>
    </row>
    <row r="31" spans="1:11" ht="15" customHeight="1" x14ac:dyDescent="0.25">
      <c r="A31" s="93"/>
      <c r="B31" s="93"/>
      <c r="C31" s="93"/>
      <c r="D31" s="93"/>
    </row>
    <row r="32" spans="1:11" ht="15" customHeight="1" x14ac:dyDescent="0.25">
      <c r="D32" s="93"/>
    </row>
    <row r="33" spans="1:10" ht="15" customHeight="1" x14ac:dyDescent="0.25">
      <c r="D33" s="93"/>
    </row>
    <row r="34" spans="1:10" ht="12" customHeight="1" thickBot="1" x14ac:dyDescent="0.3">
      <c r="B34" s="41"/>
      <c r="C34" s="41"/>
      <c r="D34" s="375"/>
      <c r="E34" s="41"/>
      <c r="F34" s="41"/>
      <c r="G34" s="41"/>
      <c r="H34" s="41"/>
      <c r="I34" s="41"/>
      <c r="J34" s="41"/>
    </row>
    <row r="35" spans="1:10" ht="14.25" customHeight="1" x14ac:dyDescent="0.25">
      <c r="B35" s="1796" t="s">
        <v>153</v>
      </c>
      <c r="C35" s="1409"/>
      <c r="D35" s="504"/>
      <c r="F35" s="1796" t="s">
        <v>153</v>
      </c>
      <c r="G35" s="1409"/>
      <c r="I35" s="43" t="s">
        <v>154</v>
      </c>
      <c r="J35" s="42"/>
    </row>
    <row r="36" spans="1:10" ht="15" customHeight="1" x14ac:dyDescent="0.25">
      <c r="A36" s="503"/>
    </row>
    <row r="37" spans="1:10" ht="15" customHeight="1" x14ac:dyDescent="0.25"/>
    <row r="38" spans="1:10" ht="15" customHeight="1" x14ac:dyDescent="0.25">
      <c r="A38" s="1054" t="str">
        <f>IF(OR(ISBLANK(DATOS!W2),DATOS!W2=""),"",DATOS!W2)</f>
        <v>TRAMY.APP TRAMITES DE TRANSITO CRA 69A 93 - 82 APTO (201) - MEDELLIN - 313666 88 94 HOLA@TRAMY.COM</v>
      </c>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A2:D2"/>
    <mergeCell ref="F9:J9"/>
    <mergeCell ref="A9:D9"/>
    <mergeCell ref="F14:J17"/>
    <mergeCell ref="F19:J25"/>
    <mergeCell ref="A16:D16"/>
    <mergeCell ref="F2:J2"/>
    <mergeCell ref="G7:J7"/>
    <mergeCell ref="G6:J6"/>
    <mergeCell ref="G5:J5"/>
    <mergeCell ref="G4:J4"/>
    <mergeCell ref="F12:J13"/>
    <mergeCell ref="G11:J11"/>
    <mergeCell ref="B35:C35"/>
    <mergeCell ref="F27:J27"/>
    <mergeCell ref="F28:J29"/>
    <mergeCell ref="F35:G35"/>
    <mergeCell ref="G3:J3"/>
  </mergeCells>
  <pageMargins left="0.19791666666666666" right="0.15625" top="0.5625" bottom="0.29166666666666669"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25" zoomScaleNormal="100" workbookViewId="0">
      <selection activeCell="A39" sqref="A39"/>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774" t="s">
        <v>146</v>
      </c>
      <c r="B2" s="1775"/>
      <c r="C2" s="1775"/>
      <c r="D2" s="1776"/>
      <c r="F2" s="1800" t="s">
        <v>4</v>
      </c>
      <c r="G2" s="1801"/>
      <c r="H2" s="1801"/>
      <c r="I2" s="1801"/>
      <c r="J2" s="1802"/>
    </row>
    <row r="3" spans="1:47" ht="15" customHeight="1" x14ac:dyDescent="0.25">
      <c r="A3" s="62" t="s">
        <v>30</v>
      </c>
      <c r="B3" s="77" t="str">
        <f>CONCATENATE(EXPORTAR!D8," ",EXPORTAR!D9," ",EXPORTAR!D10)</f>
        <v xml:space="preserve">  </v>
      </c>
      <c r="C3" s="72"/>
      <c r="D3" s="73"/>
      <c r="F3" s="53" t="s">
        <v>30</v>
      </c>
      <c r="G3" s="1797" t="str">
        <f>CONCATENATE(EXPORTAR!G16," ",EXPORTAR!G17," ",EXPORTAR!G18)</f>
        <v xml:space="preserve">  </v>
      </c>
      <c r="H3" s="1798"/>
      <c r="I3" s="1798"/>
      <c r="J3" s="1815"/>
    </row>
    <row r="4" spans="1:47" ht="15" customHeight="1" x14ac:dyDescent="0.25">
      <c r="A4" s="71" t="s">
        <v>148</v>
      </c>
      <c r="B4" s="129" t="str">
        <f>EXPORTAR!D11</f>
        <v/>
      </c>
      <c r="C4" s="61"/>
      <c r="D4" s="64"/>
      <c r="F4" s="53" t="s">
        <v>148</v>
      </c>
      <c r="G4" s="1806" t="str">
        <f>EXPORTAR!G19</f>
        <v/>
      </c>
      <c r="H4" s="1807"/>
      <c r="I4" s="1807"/>
      <c r="J4" s="1808"/>
    </row>
    <row r="5" spans="1:47" ht="15" customHeight="1" x14ac:dyDescent="0.25">
      <c r="A5" s="62" t="s">
        <v>1</v>
      </c>
      <c r="B5" s="77" t="str">
        <f>EXPORTAR!D12</f>
        <v/>
      </c>
      <c r="C5" s="61"/>
      <c r="D5" s="64"/>
      <c r="F5" s="53" t="s">
        <v>1</v>
      </c>
      <c r="G5" s="1797" t="str">
        <f>EXPORTAR!G20</f>
        <v/>
      </c>
      <c r="H5" s="1798"/>
      <c r="I5" s="1798"/>
      <c r="J5" s="1799"/>
    </row>
    <row r="6" spans="1:47" ht="15" customHeight="1" x14ac:dyDescent="0.25">
      <c r="A6" s="62" t="s">
        <v>2</v>
      </c>
      <c r="B6" s="77" t="str">
        <f>EXPORTAR!D13</f>
        <v/>
      </c>
      <c r="C6" s="61"/>
      <c r="D6" s="64"/>
      <c r="F6" s="53" t="s">
        <v>2</v>
      </c>
      <c r="G6" s="1797" t="str">
        <f>EXPORTAR!G21</f>
        <v/>
      </c>
      <c r="H6" s="1798"/>
      <c r="I6" s="1798"/>
      <c r="J6" s="1799"/>
    </row>
    <row r="7" spans="1:47" ht="15" customHeight="1" thickBot="1" x14ac:dyDescent="0.3">
      <c r="A7" s="63" t="s">
        <v>3</v>
      </c>
      <c r="B7" s="130" t="str">
        <f>EXPORTAR!D14</f>
        <v/>
      </c>
      <c r="C7" s="65"/>
      <c r="D7" s="66"/>
      <c r="F7" s="92" t="s">
        <v>3</v>
      </c>
      <c r="G7" s="1803" t="str">
        <f>EXPORTAR!G22</f>
        <v/>
      </c>
      <c r="H7" s="1804"/>
      <c r="I7" s="1804"/>
      <c r="J7" s="1805"/>
    </row>
    <row r="8" spans="1:47" ht="7.5" customHeight="1" thickBot="1" x14ac:dyDescent="0.3">
      <c r="AQ8" s="10"/>
      <c r="AR8" s="10"/>
      <c r="AS8" s="10"/>
      <c r="AT8" s="10"/>
      <c r="AU8" s="10"/>
    </row>
    <row r="9" spans="1:47" ht="15" customHeight="1" x14ac:dyDescent="0.25">
      <c r="A9" s="1774" t="s">
        <v>4</v>
      </c>
      <c r="B9" s="1775"/>
      <c r="C9" s="1775"/>
      <c r="D9" s="1776"/>
      <c r="F9" s="1774" t="s">
        <v>147</v>
      </c>
      <c r="G9" s="1775"/>
      <c r="H9" s="1775"/>
      <c r="I9" s="1775"/>
      <c r="J9" s="1775"/>
    </row>
    <row r="10" spans="1:47" ht="15" customHeight="1" x14ac:dyDescent="0.25">
      <c r="A10" s="62" t="s">
        <v>30</v>
      </c>
      <c r="B10" s="77" t="str">
        <f>CONCATENATE(EXPORTAR!D16," ",EXPORTAR!D17," ",EXPORTAR!D18)</f>
        <v xml:space="preserve">  </v>
      </c>
      <c r="C10" s="72"/>
      <c r="D10" s="73"/>
      <c r="F10" s="53" t="s">
        <v>365</v>
      </c>
      <c r="G10" s="55">
        <f>EXPORTAR!D24</f>
        <v>0</v>
      </c>
      <c r="H10" s="56"/>
      <c r="I10" s="56"/>
      <c r="J10" s="56"/>
    </row>
    <row r="11" spans="1:47" ht="15" customHeight="1" x14ac:dyDescent="0.25">
      <c r="A11" s="71" t="s">
        <v>148</v>
      </c>
      <c r="B11" s="129" t="str">
        <f>EXPORTAR!D19</f>
        <v/>
      </c>
      <c r="C11" s="61"/>
      <c r="D11" s="64"/>
      <c r="F11" s="53" t="s">
        <v>364</v>
      </c>
      <c r="G11" s="1813" t="str">
        <f>EXPORTAR!D25</f>
        <v>DE CONTADO</v>
      </c>
      <c r="H11" s="1814"/>
      <c r="I11" s="1814"/>
      <c r="J11" s="1814"/>
    </row>
    <row r="12" spans="1:47" ht="15" customHeight="1" x14ac:dyDescent="0.25">
      <c r="A12" s="62" t="s">
        <v>1</v>
      </c>
      <c r="B12" s="77" t="str">
        <f>EXPORTAR!D20</f>
        <v/>
      </c>
      <c r="C12" s="61"/>
      <c r="D12" s="64"/>
      <c r="F12" s="1809"/>
      <c r="G12" s="1810"/>
      <c r="H12" s="1810"/>
      <c r="I12" s="1810"/>
      <c r="J12" s="1810"/>
    </row>
    <row r="13" spans="1:47" ht="15" customHeight="1" x14ac:dyDescent="0.25">
      <c r="A13" s="62" t="s">
        <v>2</v>
      </c>
      <c r="B13" s="77" t="str">
        <f>EXPORTAR!D21</f>
        <v/>
      </c>
      <c r="C13" s="61"/>
      <c r="D13" s="64"/>
      <c r="F13" s="1811"/>
      <c r="G13" s="1812"/>
      <c r="H13" s="1812"/>
      <c r="I13" s="1812"/>
      <c r="J13" s="1812"/>
    </row>
    <row r="14" spans="1:47" ht="17.25" customHeight="1" thickBot="1" x14ac:dyDescent="0.3">
      <c r="A14" s="63" t="s">
        <v>3</v>
      </c>
      <c r="B14" s="130" t="str">
        <f>EXPORTAR!D22</f>
        <v/>
      </c>
      <c r="C14" s="65"/>
      <c r="D14" s="66"/>
      <c r="F14" s="1777" t="s">
        <v>149</v>
      </c>
      <c r="G14" s="1778"/>
      <c r="H14" s="1778"/>
      <c r="I14" s="1778"/>
      <c r="J14" s="1778"/>
    </row>
    <row r="15" spans="1:47" ht="6" customHeight="1" thickBot="1" x14ac:dyDescent="0.3">
      <c r="F15" s="1777"/>
      <c r="G15" s="1778"/>
      <c r="H15" s="1778"/>
      <c r="I15" s="1778"/>
      <c r="J15" s="1778"/>
    </row>
    <row r="16" spans="1:47" ht="15" customHeight="1" x14ac:dyDescent="0.25">
      <c r="A16" s="1774" t="s">
        <v>150</v>
      </c>
      <c r="B16" s="1775"/>
      <c r="C16" s="1775"/>
      <c r="D16" s="1776"/>
      <c r="F16" s="1777"/>
      <c r="G16" s="1778"/>
      <c r="H16" s="1778"/>
      <c r="I16" s="1778"/>
      <c r="J16" s="1778"/>
    </row>
    <row r="17" spans="1:11" ht="17.25" customHeight="1" thickBot="1" x14ac:dyDescent="0.3">
      <c r="A17" s="62" t="s">
        <v>9</v>
      </c>
      <c r="B17" s="76" t="str">
        <f>EXPORTAR!D29</f>
        <v/>
      </c>
      <c r="C17" s="61"/>
      <c r="D17" s="64"/>
      <c r="F17" s="1780"/>
      <c r="G17" s="1781"/>
      <c r="H17" s="1781"/>
      <c r="I17" s="1781"/>
      <c r="J17" s="1781"/>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792" t="s">
        <v>180</v>
      </c>
      <c r="G19" s="1793"/>
      <c r="H19" s="1793"/>
      <c r="I19" s="1793"/>
      <c r="J19" s="1793"/>
    </row>
    <row r="20" spans="1:11" ht="21" customHeight="1" x14ac:dyDescent="0.25">
      <c r="A20" s="62" t="s">
        <v>23</v>
      </c>
      <c r="B20" s="78" t="str">
        <f>EXPORTAR!D41</f>
        <v/>
      </c>
      <c r="C20" s="61"/>
      <c r="D20" s="64"/>
      <c r="F20" s="1777"/>
      <c r="G20" s="1778"/>
      <c r="H20" s="1778"/>
      <c r="I20" s="1778"/>
      <c r="J20" s="1778"/>
    </row>
    <row r="21" spans="1:11" ht="15" customHeight="1" x14ac:dyDescent="0.25">
      <c r="A21" s="62" t="s">
        <v>89</v>
      </c>
      <c r="B21" s="77" t="str">
        <f>EXPORTAR!D38</f>
        <v/>
      </c>
      <c r="C21" s="61"/>
      <c r="D21" s="64"/>
      <c r="F21" s="1777"/>
      <c r="G21" s="1778"/>
      <c r="H21" s="1778"/>
      <c r="I21" s="1778"/>
      <c r="J21" s="1778"/>
    </row>
    <row r="22" spans="1:11" ht="15" customHeight="1" x14ac:dyDescent="0.25">
      <c r="A22" s="62" t="s">
        <v>14</v>
      </c>
      <c r="B22" s="79" t="str">
        <f>EXPORTAR!D33</f>
        <v/>
      </c>
      <c r="C22" s="61"/>
      <c r="D22" s="64"/>
      <c r="F22" s="1777"/>
      <c r="G22" s="1778"/>
      <c r="H22" s="1778"/>
      <c r="I22" s="1778"/>
      <c r="J22" s="1778"/>
    </row>
    <row r="23" spans="1:11" ht="15" customHeight="1" x14ac:dyDescent="0.25">
      <c r="A23" s="62" t="s">
        <v>16</v>
      </c>
      <c r="B23" s="269" t="str">
        <f>EXPORTAR!D35</f>
        <v/>
      </c>
      <c r="C23" s="61"/>
      <c r="D23" s="64"/>
      <c r="F23" s="1777"/>
      <c r="G23" s="1778"/>
      <c r="H23" s="1778"/>
      <c r="I23" s="1778"/>
      <c r="J23" s="1778"/>
    </row>
    <row r="24" spans="1:11" ht="15" customHeight="1" x14ac:dyDescent="0.25">
      <c r="A24" s="62" t="s">
        <v>17</v>
      </c>
      <c r="B24" s="269" t="str">
        <f>EXPORTAR!D36</f>
        <v/>
      </c>
      <c r="C24" s="61"/>
      <c r="D24" s="64"/>
      <c r="F24" s="1777"/>
      <c r="G24" s="1778"/>
      <c r="H24" s="1778"/>
      <c r="I24" s="1778"/>
      <c r="J24" s="1778"/>
    </row>
    <row r="25" spans="1:11" ht="15" customHeight="1" thickBot="1" x14ac:dyDescent="0.3">
      <c r="A25" s="62" t="s">
        <v>15</v>
      </c>
      <c r="B25" s="269" t="str">
        <f>EXPORTAR!D34</f>
        <v/>
      </c>
      <c r="C25" s="61"/>
      <c r="D25" s="64"/>
      <c r="F25" s="1780"/>
      <c r="G25" s="1781"/>
      <c r="H25" s="1781"/>
      <c r="I25" s="1781"/>
      <c r="J25" s="1781"/>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774" t="s">
        <v>151</v>
      </c>
      <c r="G27" s="1775"/>
      <c r="H27" s="1775"/>
      <c r="I27" s="1775"/>
      <c r="J27" s="1775"/>
    </row>
    <row r="28" spans="1:11" ht="15" customHeight="1" thickBot="1" x14ac:dyDescent="0.3">
      <c r="A28" s="63" t="s">
        <v>8</v>
      </c>
      <c r="B28" s="80" t="str">
        <f>EXPORTAR!D28</f>
        <v/>
      </c>
      <c r="C28" s="65"/>
      <c r="D28" s="66"/>
      <c r="F28" s="1777" t="s">
        <v>166</v>
      </c>
      <c r="G28" s="1778"/>
      <c r="H28" s="1778"/>
      <c r="I28" s="1778"/>
      <c r="J28" s="1778"/>
      <c r="K28" s="33"/>
    </row>
    <row r="29" spans="1:11" ht="15" customHeight="1" thickBot="1" x14ac:dyDescent="0.3">
      <c r="A29" s="93"/>
      <c r="B29" s="93"/>
      <c r="C29" s="93"/>
      <c r="D29" s="93"/>
      <c r="F29" s="1780"/>
      <c r="G29" s="1781"/>
      <c r="H29" s="1781"/>
      <c r="I29" s="1781"/>
      <c r="J29" s="1781"/>
    </row>
    <row r="30" spans="1:11" ht="15" customHeight="1" x14ac:dyDescent="0.25">
      <c r="A30" s="93"/>
      <c r="D30" s="93"/>
    </row>
    <row r="31" spans="1:11" ht="15" customHeight="1" x14ac:dyDescent="0.25">
      <c r="A31" s="93"/>
      <c r="D31" s="93"/>
    </row>
    <row r="32" spans="1:11" ht="15" customHeight="1" x14ac:dyDescent="0.25">
      <c r="D32" s="93"/>
    </row>
    <row r="33" spans="1:10" ht="15" customHeight="1" x14ac:dyDescent="0.25">
      <c r="D33" s="93"/>
    </row>
    <row r="34" spans="1:10" ht="12" customHeight="1" thickBot="1" x14ac:dyDescent="0.3">
      <c r="B34" s="41"/>
      <c r="C34" s="41"/>
      <c r="D34" s="41"/>
      <c r="F34" s="41"/>
      <c r="G34" s="41"/>
      <c r="H34" s="41"/>
      <c r="I34" s="41"/>
      <c r="J34" s="41"/>
    </row>
    <row r="35" spans="1:10" ht="12" customHeight="1" x14ac:dyDescent="0.25">
      <c r="B35" s="1796" t="s">
        <v>153</v>
      </c>
      <c r="C35" s="1409"/>
      <c r="D35" s="93"/>
      <c r="F35" s="1796" t="s">
        <v>145</v>
      </c>
      <c r="G35" s="1409"/>
      <c r="I35" s="43" t="s">
        <v>154</v>
      </c>
      <c r="J35" s="42"/>
    </row>
    <row r="36" spans="1:10" ht="7.5" customHeight="1" x14ac:dyDescent="0.25">
      <c r="B36" s="93"/>
      <c r="C36" s="93"/>
      <c r="D36" s="93"/>
    </row>
    <row r="37" spans="1:10" ht="15" customHeight="1" x14ac:dyDescent="0.25">
      <c r="A37" s="503"/>
    </row>
    <row r="38" spans="1:10" ht="15" customHeight="1" x14ac:dyDescent="0.25">
      <c r="A38" s="93"/>
    </row>
    <row r="39" spans="1:10" ht="15" customHeight="1" x14ac:dyDescent="0.25">
      <c r="A39" s="1054" t="str">
        <f>IF(OR(ISBLANK(DATOS!W2),DATOS!W2=""),"",DATOS!W2)</f>
        <v>TRAMY.APP TRAMITES DE TRANSITO CRA 69A 93 - 82 APTO (201) - MEDELLIN - 313666 88 94 HOLA@TRAMY.COM</v>
      </c>
    </row>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F27:J27"/>
    <mergeCell ref="F28:J29"/>
    <mergeCell ref="B35:C35"/>
    <mergeCell ref="F35:G35"/>
    <mergeCell ref="G7:J7"/>
    <mergeCell ref="A9:D9"/>
    <mergeCell ref="F9:J9"/>
    <mergeCell ref="A16:D16"/>
    <mergeCell ref="F14:J17"/>
    <mergeCell ref="F19:J25"/>
    <mergeCell ref="G11:J11"/>
    <mergeCell ref="F12:J13"/>
    <mergeCell ref="G6:J6"/>
    <mergeCell ref="A2:D2"/>
    <mergeCell ref="F2:J2"/>
    <mergeCell ref="G4:J4"/>
    <mergeCell ref="G5:J5"/>
    <mergeCell ref="G3:J3"/>
  </mergeCells>
  <pageMargins left="0.19791666666666666" right="0.15625" top="0.5625" bottom="0.22916666666666666"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24" zoomScaleNormal="100" workbookViewId="0">
      <selection activeCell="A37" sqref="A37"/>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1.140625" customWidth="1"/>
    <col min="9" max="9" width="9.4257812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774" t="s">
        <v>146</v>
      </c>
      <c r="B2" s="1775"/>
      <c r="C2" s="1775"/>
      <c r="D2" s="1776"/>
      <c r="F2" s="1774" t="s">
        <v>147</v>
      </c>
      <c r="G2" s="1775"/>
      <c r="H2" s="1775"/>
      <c r="I2" s="1775"/>
      <c r="J2" s="1775"/>
      <c r="K2" s="1776"/>
    </row>
    <row r="3" spans="1:48" ht="15" customHeight="1" x14ac:dyDescent="0.25">
      <c r="A3" s="62" t="s">
        <v>30</v>
      </c>
      <c r="B3" s="971" t="str">
        <f>CONCATENATE(EXPORTAR!D8," ",EXPORTAR!D9," ",EXPORTAR!D10)</f>
        <v xml:space="preserve">  </v>
      </c>
      <c r="C3" s="101"/>
      <c r="D3" s="102"/>
      <c r="F3" s="987" t="s">
        <v>365</v>
      </c>
      <c r="G3" s="988">
        <f>EXPORTAR!D24</f>
        <v>0</v>
      </c>
      <c r="H3" s="989"/>
      <c r="I3" s="989"/>
      <c r="J3" s="989"/>
      <c r="K3" s="990"/>
    </row>
    <row r="4" spans="1:48" ht="15" customHeight="1" x14ac:dyDescent="0.25">
      <c r="A4" s="71" t="s">
        <v>148</v>
      </c>
      <c r="B4" s="972" t="str">
        <f>EXPORTAR!D11</f>
        <v/>
      </c>
      <c r="C4" s="103"/>
      <c r="D4" s="104"/>
      <c r="F4" s="50" t="s">
        <v>364</v>
      </c>
      <c r="G4" s="986" t="str">
        <f>EXPORTAR!D25</f>
        <v>DE CONTADO</v>
      </c>
      <c r="H4" s="985"/>
      <c r="I4" s="985"/>
      <c r="J4" s="985"/>
      <c r="K4" s="991"/>
    </row>
    <row r="5" spans="1:48" ht="15" customHeight="1" x14ac:dyDescent="0.25">
      <c r="A5" s="62" t="s">
        <v>1</v>
      </c>
      <c r="B5" s="971" t="str">
        <f>EXPORTAR!D12</f>
        <v/>
      </c>
      <c r="C5" s="103"/>
      <c r="D5" s="104"/>
      <c r="F5" s="50" t="s">
        <v>9019</v>
      </c>
      <c r="G5" s="986" t="str">
        <f>B3</f>
        <v xml:space="preserve">  </v>
      </c>
      <c r="H5" s="985"/>
      <c r="I5" s="985"/>
      <c r="J5" s="985"/>
      <c r="K5" s="991"/>
    </row>
    <row r="6" spans="1:48" ht="15" customHeight="1" x14ac:dyDescent="0.25">
      <c r="A6" s="62" t="s">
        <v>2</v>
      </c>
      <c r="B6" s="971" t="str">
        <f>EXPORTAR!D13</f>
        <v/>
      </c>
      <c r="C6" s="103"/>
      <c r="D6" s="104"/>
      <c r="F6" s="50" t="s">
        <v>9020</v>
      </c>
      <c r="G6" s="985"/>
      <c r="H6" s="985"/>
      <c r="I6" s="985"/>
      <c r="J6" s="1000" t="str">
        <f>B4</f>
        <v/>
      </c>
      <c r="K6" s="992"/>
    </row>
    <row r="7" spans="1:48" ht="15" customHeight="1" thickBot="1" x14ac:dyDescent="0.3">
      <c r="A7" s="63" t="s">
        <v>3</v>
      </c>
      <c r="B7" s="130" t="str">
        <f>EXPORTAR!D14</f>
        <v/>
      </c>
      <c r="C7" s="105"/>
      <c r="D7" s="106"/>
      <c r="F7" s="984" t="s">
        <v>9021</v>
      </c>
      <c r="G7" s="985"/>
      <c r="H7" s="985"/>
      <c r="I7" s="985"/>
      <c r="J7" s="985"/>
      <c r="K7" s="991"/>
    </row>
    <row r="8" spans="1:48" ht="15" customHeight="1" thickBot="1" x14ac:dyDescent="0.3">
      <c r="F8" s="993" t="s">
        <v>9022</v>
      </c>
      <c r="G8" s="994"/>
      <c r="H8" s="994"/>
      <c r="I8" s="994"/>
      <c r="J8" s="994"/>
      <c r="K8" s="995"/>
      <c r="AR8" s="10"/>
      <c r="AS8" s="10"/>
      <c r="AT8" s="10"/>
      <c r="AU8" s="10"/>
      <c r="AV8" s="10"/>
    </row>
    <row r="9" spans="1:48" ht="15" customHeight="1" x14ac:dyDescent="0.25">
      <c r="A9" s="1774" t="s">
        <v>4</v>
      </c>
      <c r="B9" s="1775"/>
      <c r="C9" s="1775"/>
      <c r="D9" s="1776"/>
      <c r="F9" s="996" t="s">
        <v>10462</v>
      </c>
      <c r="G9" s="994"/>
      <c r="H9" s="994"/>
      <c r="I9" s="998"/>
      <c r="J9" s="997"/>
      <c r="K9" s="995"/>
    </row>
    <row r="10" spans="1:48" ht="15" customHeight="1" x14ac:dyDescent="0.25">
      <c r="A10" s="62" t="s">
        <v>30</v>
      </c>
      <c r="B10" s="971" t="str">
        <f>CONCATENATE(EXPORTAR!D16," ",EXPORTAR!D17," ",EXPORTAR!D18)</f>
        <v xml:space="preserve">  </v>
      </c>
      <c r="C10" s="101"/>
      <c r="D10" s="102"/>
      <c r="F10" s="993" t="s">
        <v>9023</v>
      </c>
      <c r="G10" s="994"/>
      <c r="H10" s="994"/>
      <c r="I10" s="999" t="str">
        <f>B11</f>
        <v/>
      </c>
      <c r="J10" s="994"/>
      <c r="K10" s="995"/>
    </row>
    <row r="11" spans="1:48" ht="15" customHeight="1" x14ac:dyDescent="0.25">
      <c r="A11" s="71" t="s">
        <v>148</v>
      </c>
      <c r="B11" s="972" t="str">
        <f>EXPORTAR!D19</f>
        <v/>
      </c>
      <c r="C11" s="103"/>
      <c r="D11" s="104"/>
      <c r="F11" s="1816" t="s">
        <v>9025</v>
      </c>
      <c r="G11" s="1817"/>
      <c r="H11" s="1817"/>
      <c r="I11" s="1817"/>
      <c r="J11" s="1817"/>
      <c r="K11" s="1818"/>
    </row>
    <row r="12" spans="1:48" ht="15" customHeight="1" x14ac:dyDescent="0.25">
      <c r="A12" s="62" t="s">
        <v>1</v>
      </c>
      <c r="B12" s="971" t="str">
        <f>EXPORTAR!D20</f>
        <v/>
      </c>
      <c r="C12" s="103"/>
      <c r="D12" s="104"/>
      <c r="F12" s="1816"/>
      <c r="G12" s="1817"/>
      <c r="H12" s="1817"/>
      <c r="I12" s="1817"/>
      <c r="J12" s="1817"/>
      <c r="K12" s="1818"/>
    </row>
    <row r="13" spans="1:48" ht="15" customHeight="1" x14ac:dyDescent="0.25">
      <c r="A13" s="62" t="s">
        <v>2</v>
      </c>
      <c r="B13" s="971" t="str">
        <f>EXPORTAR!D21</f>
        <v/>
      </c>
      <c r="C13" s="103"/>
      <c r="D13" s="104"/>
      <c r="F13" s="1816" t="s">
        <v>9024</v>
      </c>
      <c r="G13" s="1817"/>
      <c r="H13" s="1817"/>
      <c r="I13" s="1817"/>
      <c r="J13" s="1817"/>
      <c r="K13" s="1818"/>
    </row>
    <row r="14" spans="1:48" ht="17.25" customHeight="1" thickBot="1" x14ac:dyDescent="0.3">
      <c r="A14" s="63" t="s">
        <v>3</v>
      </c>
      <c r="B14" s="130" t="str">
        <f>EXPORTAR!D22</f>
        <v/>
      </c>
      <c r="C14" s="105"/>
      <c r="D14" s="106"/>
      <c r="F14" s="1816"/>
      <c r="G14" s="1817"/>
      <c r="H14" s="1817"/>
      <c r="I14" s="1817"/>
      <c r="J14" s="1817"/>
      <c r="K14" s="1818"/>
    </row>
    <row r="15" spans="1:48" ht="15" customHeight="1" thickBot="1" x14ac:dyDescent="0.3">
      <c r="F15" s="1816"/>
      <c r="G15" s="1817"/>
      <c r="H15" s="1817"/>
      <c r="I15" s="1817"/>
      <c r="J15" s="1817"/>
      <c r="K15" s="1818"/>
    </row>
    <row r="16" spans="1:48" ht="15" customHeight="1" x14ac:dyDescent="0.25">
      <c r="A16" s="1774" t="s">
        <v>150</v>
      </c>
      <c r="B16" s="1775"/>
      <c r="C16" s="1775"/>
      <c r="D16" s="1776"/>
      <c r="F16" s="1816"/>
      <c r="G16" s="1817"/>
      <c r="H16" s="1817"/>
      <c r="I16" s="1817"/>
      <c r="J16" s="1817"/>
      <c r="K16" s="1818"/>
    </row>
    <row r="17" spans="1:11" ht="17.25" customHeight="1" x14ac:dyDescent="0.25">
      <c r="A17" s="62" t="s">
        <v>9</v>
      </c>
      <c r="B17" s="96" t="str">
        <f>EXPORTAR!D29</f>
        <v/>
      </c>
      <c r="C17" s="61"/>
      <c r="D17" s="64"/>
      <c r="F17" s="1816"/>
      <c r="G17" s="1817"/>
      <c r="H17" s="1817"/>
      <c r="I17" s="1817"/>
      <c r="J17" s="1817"/>
      <c r="K17" s="1818"/>
    </row>
    <row r="18" spans="1:11" ht="17.25" customHeight="1" x14ac:dyDescent="0.25">
      <c r="A18" s="62" t="s">
        <v>11</v>
      </c>
      <c r="B18" s="97" t="str">
        <f>EXPORTAR!D30</f>
        <v/>
      </c>
      <c r="C18" s="61"/>
      <c r="D18" s="64"/>
      <c r="F18" s="1816"/>
      <c r="G18" s="1817"/>
      <c r="H18" s="1817"/>
      <c r="I18" s="1817"/>
      <c r="J18" s="1817"/>
      <c r="K18" s="1818"/>
    </row>
    <row r="19" spans="1:11" ht="18.75" customHeight="1" x14ac:dyDescent="0.25">
      <c r="A19" s="62" t="s">
        <v>13</v>
      </c>
      <c r="B19" s="98" t="str">
        <f>EXPORTAR!D32</f>
        <v/>
      </c>
      <c r="C19" s="61"/>
      <c r="D19" s="64"/>
      <c r="F19" s="1816"/>
      <c r="G19" s="1817"/>
      <c r="H19" s="1817"/>
      <c r="I19" s="1817"/>
      <c r="J19" s="1817"/>
      <c r="K19" s="1818"/>
    </row>
    <row r="20" spans="1:11" ht="21" customHeight="1" thickBot="1" x14ac:dyDescent="0.3">
      <c r="A20" s="62" t="s">
        <v>23</v>
      </c>
      <c r="B20" s="98" t="str">
        <f>EXPORTAR!D41</f>
        <v/>
      </c>
      <c r="C20" s="61"/>
      <c r="D20" s="64"/>
      <c r="F20" s="1819"/>
      <c r="G20" s="1820"/>
      <c r="H20" s="1820"/>
      <c r="I20" s="1820"/>
      <c r="J20" s="1820"/>
      <c r="K20" s="1821"/>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774" t="s">
        <v>151</v>
      </c>
      <c r="G22" s="1775"/>
      <c r="H22" s="1775"/>
      <c r="I22" s="1775"/>
      <c r="J22" s="1775"/>
      <c r="K22" s="1776"/>
    </row>
    <row r="23" spans="1:11" ht="15" customHeight="1" x14ac:dyDescent="0.25">
      <c r="A23" s="62" t="s">
        <v>16</v>
      </c>
      <c r="B23" s="268" t="str">
        <f>EXPORTAR!D35</f>
        <v/>
      </c>
      <c r="C23" s="61"/>
      <c r="D23" s="64"/>
      <c r="F23" s="1777" t="s">
        <v>166</v>
      </c>
      <c r="G23" s="1778"/>
      <c r="H23" s="1778"/>
      <c r="I23" s="1778"/>
      <c r="J23" s="1778"/>
      <c r="K23" s="1779"/>
    </row>
    <row r="24" spans="1:11" ht="15" customHeight="1" thickBot="1" x14ac:dyDescent="0.3">
      <c r="A24" s="62" t="s">
        <v>17</v>
      </c>
      <c r="B24" s="268" t="str">
        <f>EXPORTAR!D36</f>
        <v/>
      </c>
      <c r="C24" s="61"/>
      <c r="D24" s="64"/>
      <c r="F24" s="1780"/>
      <c r="G24" s="1781"/>
      <c r="H24" s="1781"/>
      <c r="I24" s="1781"/>
      <c r="J24" s="1781"/>
      <c r="K24" s="1782"/>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5" customHeight="1" x14ac:dyDescent="0.25">
      <c r="F29" s="1795" t="s">
        <v>153</v>
      </c>
      <c r="G29" s="1491"/>
      <c r="I29" s="42" t="s">
        <v>154</v>
      </c>
      <c r="J29" s="42"/>
    </row>
    <row r="30" spans="1:11" ht="15" customHeight="1" x14ac:dyDescent="0.25">
      <c r="A30" s="962"/>
      <c r="B30" s="963"/>
      <c r="C30" s="963"/>
      <c r="D30" s="963"/>
      <c r="E30" s="963"/>
      <c r="F30" s="963"/>
      <c r="G30" s="963"/>
      <c r="H30" s="963"/>
      <c r="I30" s="963"/>
      <c r="J30" s="963"/>
      <c r="K30" s="964"/>
    </row>
    <row r="31" spans="1:11" ht="15" customHeight="1" x14ac:dyDescent="0.25">
      <c r="A31" s="965"/>
      <c r="B31" s="966"/>
      <c r="C31" s="1068"/>
      <c r="D31" s="1068"/>
      <c r="E31" s="1068"/>
      <c r="F31" s="1068"/>
      <c r="G31" s="1068"/>
      <c r="H31" s="1068"/>
      <c r="I31" s="1068"/>
      <c r="J31" s="1068"/>
      <c r="K31" s="967"/>
    </row>
    <row r="32" spans="1:11" ht="15" customHeight="1" x14ac:dyDescent="0.25">
      <c r="A32" s="965"/>
      <c r="B32" s="966"/>
      <c r="C32" s="1068"/>
      <c r="D32" s="1068"/>
      <c r="E32" s="1068"/>
      <c r="F32" s="1068" t="s">
        <v>155</v>
      </c>
      <c r="G32" s="1068"/>
      <c r="H32" s="1068"/>
      <c r="I32" s="1068"/>
      <c r="J32" s="1068"/>
      <c r="K32" s="967"/>
    </row>
    <row r="33" spans="1:11" ht="15" customHeight="1" x14ac:dyDescent="0.25">
      <c r="A33" s="965"/>
      <c r="B33" s="966"/>
      <c r="C33" s="1068"/>
      <c r="D33" s="1068"/>
      <c r="E33" s="1068"/>
      <c r="F33" s="1068"/>
      <c r="G33" s="1068"/>
      <c r="H33" s="1068"/>
      <c r="I33" s="1068"/>
      <c r="J33" s="1068"/>
      <c r="K33" s="967"/>
    </row>
    <row r="34" spans="1:11" ht="12" customHeight="1" x14ac:dyDescent="0.25">
      <c r="A34" s="968"/>
      <c r="B34" s="969"/>
      <c r="C34" s="969"/>
      <c r="D34" s="969"/>
      <c r="E34" s="969"/>
      <c r="F34" s="969"/>
      <c r="G34" s="969"/>
      <c r="H34" s="969"/>
      <c r="I34" s="969"/>
      <c r="J34" s="969"/>
      <c r="K34" s="970"/>
    </row>
    <row r="35" spans="1:11" ht="15" customHeight="1" x14ac:dyDescent="0.25">
      <c r="A35" s="503"/>
    </row>
    <row r="36" spans="1:11" ht="15" customHeight="1" x14ac:dyDescent="0.25"/>
    <row r="37" spans="1:11" ht="15" customHeight="1" x14ac:dyDescent="0.25">
      <c r="A37" s="1054" t="str">
        <f>IF(OR(ISBLANK(DATOS!W2),DATOS!W2=""),"",DATOS!W2)</f>
        <v>TRAMY.APP TRAMITES DE TRANSITO CRA 69A 93 - 82 APTO (201) - MEDELLIN - 313666 88 94 HOLA@TRAMY.COM</v>
      </c>
    </row>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44791666666666669" header="0.3" footer="0.3"/>
  <pageSetup orientation="landscape" r:id="rId1"/>
  <headerFooter>
    <oddHeader>&amp;L&amp;"-,Negrita"&amp;14CONTRATO DE COMPRAVENTA PERSONA JURIDICA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5A37D-AF14-4B3B-98F2-9E487F028036}">
  <sheetPr codeName="Hoja46"/>
  <dimension ref="A1:H47"/>
  <sheetViews>
    <sheetView showZeros="0" view="pageLayout" topLeftCell="A38" zoomScaleNormal="100" workbookViewId="0">
      <selection activeCell="B49" sqref="B49"/>
    </sheetView>
  </sheetViews>
  <sheetFormatPr baseColWidth="10" defaultColWidth="12.85546875" defaultRowHeight="15" x14ac:dyDescent="0.25"/>
  <cols>
    <col min="1" max="2" width="12.85546875" customWidth="1"/>
    <col min="5" max="8" width="12.85546875" customWidth="1"/>
  </cols>
  <sheetData>
    <row r="1" spans="1:8" x14ac:dyDescent="0.25">
      <c r="A1" s="1831" t="s">
        <v>10516</v>
      </c>
      <c r="B1" s="1832"/>
      <c r="C1" s="1832"/>
      <c r="D1" s="1832"/>
      <c r="E1" s="1832"/>
      <c r="F1" s="1832"/>
      <c r="G1" s="1832"/>
      <c r="H1" s="1833"/>
    </row>
    <row r="2" spans="1:8" ht="13.5" customHeight="1" x14ac:dyDescent="0.3">
      <c r="A2" s="559" t="s">
        <v>7025</v>
      </c>
      <c r="B2" s="559"/>
      <c r="C2" s="559"/>
      <c r="D2" s="559"/>
      <c r="E2" s="559"/>
      <c r="F2" s="559"/>
      <c r="G2" s="559"/>
      <c r="H2" s="403"/>
    </row>
    <row r="3" spans="1:8" ht="11.25" customHeight="1" x14ac:dyDescent="0.3">
      <c r="A3" s="559"/>
      <c r="B3" s="559"/>
      <c r="C3" s="559"/>
      <c r="D3" s="559"/>
      <c r="E3" s="559"/>
      <c r="F3" s="559"/>
      <c r="G3" s="559"/>
      <c r="H3" s="403"/>
    </row>
    <row r="4" spans="1:8" x14ac:dyDescent="0.25">
      <c r="A4" s="1090" t="s">
        <v>10489</v>
      </c>
      <c r="B4" s="1148"/>
      <c r="C4" s="1148"/>
      <c r="D4" s="1148"/>
      <c r="E4" s="1148"/>
      <c r="F4" s="1148"/>
      <c r="G4" s="1148"/>
      <c r="H4" s="1149"/>
    </row>
    <row r="5" spans="1:8" ht="11.25" customHeight="1" x14ac:dyDescent="0.25">
      <c r="A5" s="1135" t="s">
        <v>10501</v>
      </c>
      <c r="B5" s="1136"/>
      <c r="C5" s="1136"/>
      <c r="D5" s="1136"/>
      <c r="E5" s="1147"/>
      <c r="F5" s="1135" t="s">
        <v>115</v>
      </c>
      <c r="G5" s="1136"/>
      <c r="H5" s="1147"/>
    </row>
    <row r="6" spans="1:8" x14ac:dyDescent="0.25">
      <c r="A6" s="1159" t="str">
        <f>CONCATENATE(EXPORTAR!D8," ",EXPORTAR!D9," ",EXPORTAR!D10)</f>
        <v xml:space="preserve">  </v>
      </c>
      <c r="B6" s="1160"/>
      <c r="C6" s="1160"/>
      <c r="D6" s="1160"/>
      <c r="E6" s="1161"/>
      <c r="F6" s="1167" t="str">
        <f>EXPORTAR!D11</f>
        <v/>
      </c>
      <c r="G6" s="1160"/>
      <c r="H6" s="1161"/>
    </row>
    <row r="7" spans="1:8" ht="15.75" x14ac:dyDescent="0.25">
      <c r="A7" s="1150" t="s">
        <v>10518</v>
      </c>
      <c r="B7" s="1151"/>
      <c r="C7" s="1151"/>
      <c r="D7" s="1151"/>
      <c r="E7" s="1151"/>
      <c r="F7" s="1151"/>
      <c r="G7" s="1151"/>
      <c r="H7" s="1152"/>
    </row>
    <row r="8" spans="1:8" ht="15.75" x14ac:dyDescent="0.25">
      <c r="A8" s="1150" t="s">
        <v>10493</v>
      </c>
      <c r="B8" s="1151"/>
      <c r="C8" s="1151"/>
      <c r="D8" s="1151"/>
      <c r="E8" s="1151"/>
      <c r="F8" s="1151"/>
      <c r="G8" s="1151"/>
      <c r="H8" s="1152"/>
    </row>
    <row r="9" spans="1:8" ht="11.25" customHeight="1" x14ac:dyDescent="0.25">
      <c r="A9" s="1135" t="s">
        <v>10502</v>
      </c>
      <c r="B9" s="1136"/>
      <c r="C9" s="1136"/>
      <c r="D9" s="1136"/>
      <c r="E9" s="1147"/>
      <c r="F9" s="1136" t="s">
        <v>115</v>
      </c>
      <c r="G9" s="1136"/>
      <c r="H9" s="1147"/>
    </row>
    <row r="10" spans="1:8" ht="15.75" customHeight="1" x14ac:dyDescent="0.25">
      <c r="A10" s="1162" t="str">
        <f>CONCATENATE(EXPORTAR!D3," ",EXPORTAR!D4," ",EXPORTAR!D5)</f>
        <v xml:space="preserve">  </v>
      </c>
      <c r="B10" s="1163"/>
      <c r="C10" s="1163"/>
      <c r="D10" s="1163"/>
      <c r="E10" s="1164"/>
      <c r="F10" s="1822" t="str">
        <f>EXPORTAR!G11</f>
        <v/>
      </c>
      <c r="G10" s="1823"/>
      <c r="H10" s="1824"/>
    </row>
    <row r="11" spans="1:8" ht="32.25" customHeight="1" x14ac:dyDescent="0.25">
      <c r="A11" s="1825" t="s">
        <v>10519</v>
      </c>
      <c r="B11" s="1826"/>
      <c r="C11" s="1826"/>
      <c r="D11" s="1826"/>
      <c r="E11" s="1826"/>
      <c r="F11" s="1826"/>
      <c r="G11" s="1826"/>
      <c r="H11" s="1827"/>
    </row>
    <row r="12" spans="1:8" ht="9.75" customHeight="1" x14ac:dyDescent="0.25">
      <c r="A12" s="1828"/>
      <c r="B12" s="1829"/>
      <c r="C12" s="1829"/>
      <c r="D12" s="1829"/>
      <c r="E12" s="1829"/>
      <c r="F12" s="1829"/>
      <c r="G12" s="1829"/>
      <c r="H12" s="1830"/>
    </row>
    <row r="13" spans="1:8" ht="25.5" customHeight="1" x14ac:dyDescent="0.25">
      <c r="A13" s="1828"/>
      <c r="B13" s="1829"/>
      <c r="C13" s="1829"/>
      <c r="D13" s="1829"/>
      <c r="E13" s="1829"/>
      <c r="F13" s="1829"/>
      <c r="G13" s="1829"/>
      <c r="H13" s="1830"/>
    </row>
    <row r="14" spans="1:8" x14ac:dyDescent="0.25">
      <c r="A14" s="1828" t="s">
        <v>10520</v>
      </c>
      <c r="B14" s="1829"/>
      <c r="C14" s="1829"/>
      <c r="D14" s="1829"/>
      <c r="E14" s="1829"/>
      <c r="F14" s="1829"/>
      <c r="G14" s="1829"/>
      <c r="H14" s="1153"/>
    </row>
    <row r="15" spans="1:8" ht="18" customHeight="1" x14ac:dyDescent="0.25">
      <c r="A15" s="1828"/>
      <c r="B15" s="1829"/>
      <c r="C15" s="1829"/>
      <c r="D15" s="1829"/>
      <c r="E15" s="1829"/>
      <c r="F15" s="1829"/>
      <c r="G15" s="1829"/>
      <c r="H15" s="1153"/>
    </row>
    <row r="16" spans="1:8" ht="16.5" x14ac:dyDescent="0.3">
      <c r="A16" s="1143">
        <f>EXPORTAR!D47</f>
        <v>0</v>
      </c>
      <c r="B16" s="1091"/>
      <c r="C16" s="1091"/>
      <c r="D16" s="1091"/>
      <c r="E16" s="1091"/>
      <c r="F16" s="1091"/>
      <c r="G16" s="1091"/>
      <c r="H16" s="1153"/>
    </row>
    <row r="17" spans="1:8" ht="16.5" x14ac:dyDescent="0.3">
      <c r="A17" s="1143">
        <f>EXPORTAR!D48</f>
        <v>0</v>
      </c>
      <c r="B17" s="1091"/>
      <c r="C17" s="1091"/>
      <c r="D17" s="1091"/>
      <c r="E17" s="1091"/>
      <c r="F17" s="1091"/>
      <c r="G17" s="1091"/>
      <c r="H17" s="1153"/>
    </row>
    <row r="18" spans="1:8" ht="16.5" customHeight="1" x14ac:dyDescent="0.3">
      <c r="A18" s="1143">
        <f>EXPORTAR!D49</f>
        <v>0</v>
      </c>
      <c r="B18" s="1091"/>
      <c r="C18" s="1091"/>
      <c r="D18" s="1091"/>
      <c r="E18" s="1091"/>
      <c r="F18" s="1091"/>
      <c r="G18" s="1091"/>
      <c r="H18" s="1153"/>
    </row>
    <row r="19" spans="1:8" ht="25.5" customHeight="1" x14ac:dyDescent="0.3">
      <c r="A19" s="1088" t="s">
        <v>10511</v>
      </c>
      <c r="B19" s="1091"/>
      <c r="C19" s="1091"/>
      <c r="D19" s="1091"/>
      <c r="E19" s="1091"/>
      <c r="F19" s="1091"/>
      <c r="G19" s="1091"/>
      <c r="H19" s="1153"/>
    </row>
    <row r="20" spans="1:8" ht="16.5" customHeight="1" x14ac:dyDescent="0.3">
      <c r="A20" s="1088"/>
      <c r="B20" s="1834" t="s">
        <v>157</v>
      </c>
      <c r="C20" s="1835"/>
      <c r="D20" s="1834" t="s">
        <v>158</v>
      </c>
      <c r="E20" s="1835"/>
      <c r="F20" s="1834" t="s">
        <v>159</v>
      </c>
      <c r="G20" s="1835"/>
      <c r="H20" s="1153"/>
    </row>
    <row r="21" spans="1:8" ht="19.5" customHeight="1" x14ac:dyDescent="0.3">
      <c r="A21" s="1088"/>
      <c r="B21" s="1837">
        <f>EXPORTAR!D27</f>
        <v>0</v>
      </c>
      <c r="C21" s="1837"/>
      <c r="D21" s="1837" t="str">
        <f>EXPORTAR!D30</f>
        <v/>
      </c>
      <c r="E21" s="1837"/>
      <c r="F21" s="1837" t="str">
        <f>EXPORTAR!D32</f>
        <v/>
      </c>
      <c r="G21" s="1837"/>
      <c r="H21" s="1153"/>
    </row>
    <row r="22" spans="1:8" ht="12.75" customHeight="1" x14ac:dyDescent="0.25">
      <c r="A22" s="1828" t="s">
        <v>10521</v>
      </c>
      <c r="B22" s="1829"/>
      <c r="C22" s="1829"/>
      <c r="D22" s="1829"/>
      <c r="E22" s="1829"/>
      <c r="F22" s="1829"/>
      <c r="G22" s="1829"/>
      <c r="H22" s="1830"/>
    </row>
    <row r="23" spans="1:8" ht="15" customHeight="1" x14ac:dyDescent="0.25">
      <c r="A23" s="1828"/>
      <c r="B23" s="1829"/>
      <c r="C23" s="1829"/>
      <c r="D23" s="1829"/>
      <c r="E23" s="1829"/>
      <c r="F23" s="1829"/>
      <c r="G23" s="1829"/>
      <c r="H23" s="1830"/>
    </row>
    <row r="24" spans="1:8" ht="15" customHeight="1" x14ac:dyDescent="0.25">
      <c r="A24" s="1828"/>
      <c r="B24" s="1829"/>
      <c r="C24" s="1829"/>
      <c r="D24" s="1829"/>
      <c r="E24" s="1829"/>
      <c r="F24" s="1829"/>
      <c r="G24" s="1829"/>
      <c r="H24" s="1830"/>
    </row>
    <row r="25" spans="1:8" ht="18" customHeight="1" x14ac:dyDescent="0.25">
      <c r="A25" s="1828"/>
      <c r="B25" s="1829"/>
      <c r="C25" s="1829"/>
      <c r="D25" s="1829"/>
      <c r="E25" s="1829"/>
      <c r="F25" s="1829"/>
      <c r="G25" s="1829"/>
      <c r="H25" s="1830"/>
    </row>
    <row r="26" spans="1:8" ht="14.25" customHeight="1" x14ac:dyDescent="0.25">
      <c r="A26" s="1828"/>
      <c r="B26" s="1829"/>
      <c r="C26" s="1829"/>
      <c r="D26" s="1829"/>
      <c r="E26" s="1829"/>
      <c r="F26" s="1829"/>
      <c r="G26" s="1829"/>
      <c r="H26" s="1830"/>
    </row>
    <row r="27" spans="1:8" ht="14.25" customHeight="1" x14ac:dyDescent="0.25">
      <c r="A27" s="1828"/>
      <c r="B27" s="1829"/>
      <c r="C27" s="1829"/>
      <c r="D27" s="1829"/>
      <c r="E27" s="1829"/>
      <c r="F27" s="1829"/>
      <c r="G27" s="1829"/>
      <c r="H27" s="1830"/>
    </row>
    <row r="28" spans="1:8" ht="14.25" customHeight="1" x14ac:dyDescent="0.25">
      <c r="A28" s="1828"/>
      <c r="B28" s="1829"/>
      <c r="C28" s="1829"/>
      <c r="D28" s="1829"/>
      <c r="E28" s="1829"/>
      <c r="F28" s="1829"/>
      <c r="G28" s="1829"/>
      <c r="H28" s="1830"/>
    </row>
    <row r="29" spans="1:8" ht="14.25" customHeight="1" x14ac:dyDescent="0.25">
      <c r="A29" s="1828"/>
      <c r="B29" s="1829"/>
      <c r="C29" s="1829"/>
      <c r="D29" s="1829"/>
      <c r="E29" s="1829"/>
      <c r="F29" s="1829"/>
      <c r="G29" s="1829"/>
      <c r="H29" s="1830"/>
    </row>
    <row r="30" spans="1:8" ht="15.75" customHeight="1" x14ac:dyDescent="0.25">
      <c r="A30" s="1828"/>
      <c r="B30" s="1829"/>
      <c r="C30" s="1829"/>
      <c r="D30" s="1829"/>
      <c r="E30" s="1829"/>
      <c r="F30" s="1829"/>
      <c r="G30" s="1829"/>
      <c r="H30" s="1830"/>
    </row>
    <row r="31" spans="1:8" ht="15.75" customHeight="1" x14ac:dyDescent="0.25">
      <c r="A31" s="1177"/>
      <c r="B31" s="1178"/>
      <c r="C31" s="1178"/>
      <c r="D31" s="1178"/>
      <c r="E31" s="1178"/>
      <c r="F31" s="1178"/>
      <c r="G31" s="1178"/>
      <c r="H31" s="1179"/>
    </row>
    <row r="32" spans="1:8" ht="15.75" customHeight="1" x14ac:dyDescent="0.25">
      <c r="A32" s="1181" t="s">
        <v>10531</v>
      </c>
      <c r="B32" s="1178"/>
      <c r="C32" s="1178"/>
      <c r="D32" s="1178"/>
      <c r="E32" s="1178"/>
      <c r="F32" s="1178"/>
      <c r="G32" s="1178"/>
      <c r="H32" s="1179"/>
    </row>
    <row r="33" spans="1:8" ht="15.75" customHeight="1" x14ac:dyDescent="0.25">
      <c r="A33" s="1177" t="s">
        <v>10525</v>
      </c>
      <c r="B33" s="1178"/>
      <c r="C33" s="1178" t="s">
        <v>10526</v>
      </c>
      <c r="D33" s="1178"/>
      <c r="E33" s="1178" t="s">
        <v>10527</v>
      </c>
      <c r="F33" s="1178"/>
      <c r="G33" s="1178"/>
      <c r="H33" s="1179"/>
    </row>
    <row r="34" spans="1:8" ht="15.75" customHeight="1" x14ac:dyDescent="0.25">
      <c r="A34" s="1177"/>
      <c r="B34" s="1178"/>
      <c r="C34" s="1178"/>
      <c r="D34" s="1178"/>
      <c r="E34" s="1178"/>
      <c r="F34" s="1178"/>
      <c r="G34" s="1178"/>
      <c r="H34" s="1179"/>
    </row>
    <row r="35" spans="1:8" ht="15.75" customHeight="1" x14ac:dyDescent="0.25">
      <c r="A35" s="1177"/>
      <c r="B35" s="1178"/>
      <c r="C35" s="1178"/>
      <c r="D35" s="1178"/>
      <c r="E35" s="1178"/>
      <c r="F35" s="1178"/>
      <c r="G35" s="1178"/>
      <c r="H35" s="1179"/>
    </row>
    <row r="36" spans="1:8" ht="15.75" customHeight="1" x14ac:dyDescent="0.25">
      <c r="A36" s="1177"/>
      <c r="B36" s="1178"/>
      <c r="C36" s="1178"/>
      <c r="D36" s="1178"/>
      <c r="E36" s="1178"/>
      <c r="F36" s="1178"/>
      <c r="G36" s="1178"/>
      <c r="H36" s="1179"/>
    </row>
    <row r="37" spans="1:8" ht="16.5" x14ac:dyDescent="0.3">
      <c r="A37" s="1175"/>
      <c r="B37" s="1145"/>
      <c r="C37" s="1145"/>
      <c r="D37" s="1145"/>
      <c r="E37" s="1145"/>
      <c r="F37" s="1145"/>
      <c r="G37" s="1145"/>
      <c r="H37" s="1158"/>
    </row>
    <row r="38" spans="1:8" x14ac:dyDescent="0.25">
      <c r="A38" s="1836" t="s">
        <v>189</v>
      </c>
      <c r="B38" s="1836"/>
      <c r="C38" s="1836"/>
      <c r="D38" s="1836"/>
      <c r="E38" s="1833" t="s">
        <v>161</v>
      </c>
      <c r="F38" s="1836"/>
      <c r="G38" s="1836"/>
      <c r="H38" s="1836"/>
    </row>
    <row r="39" spans="1:8" ht="16.5" x14ac:dyDescent="0.3">
      <c r="A39" s="1154"/>
      <c r="B39" s="1091"/>
      <c r="C39" s="1091"/>
      <c r="D39" s="1097"/>
      <c r="E39" s="1182"/>
      <c r="F39" s="1091"/>
      <c r="G39" s="1091"/>
      <c r="H39" s="1097"/>
    </row>
    <row r="40" spans="1:8" ht="16.5" x14ac:dyDescent="0.3">
      <c r="A40" s="1154"/>
      <c r="B40" s="1091"/>
      <c r="C40" s="1091"/>
      <c r="D40" s="1097"/>
      <c r="E40" s="1182"/>
      <c r="F40" s="1091"/>
      <c r="G40" s="1091"/>
      <c r="H40" s="1097"/>
    </row>
    <row r="41" spans="1:8" ht="11.25" customHeight="1" x14ac:dyDescent="0.3">
      <c r="A41" s="1089"/>
      <c r="B41" s="1091"/>
      <c r="C41" s="1091"/>
      <c r="D41" s="1097"/>
      <c r="E41" s="1092"/>
      <c r="F41" s="1091"/>
      <c r="G41" s="1091"/>
      <c r="H41" s="1097"/>
    </row>
    <row r="42" spans="1:8" ht="11.25" customHeight="1" thickBot="1" x14ac:dyDescent="0.35">
      <c r="A42" s="1142"/>
      <c r="B42" s="1134"/>
      <c r="C42" s="1134"/>
      <c r="D42" s="1097"/>
      <c r="E42" s="1134"/>
      <c r="F42" s="1134"/>
      <c r="G42" s="1134"/>
      <c r="H42" s="1097"/>
    </row>
    <row r="43" spans="1:8" ht="16.5" x14ac:dyDescent="0.3">
      <c r="A43" s="1154" t="s">
        <v>107</v>
      </c>
      <c r="B43" s="1091"/>
      <c r="C43" s="1091"/>
      <c r="D43" s="1097"/>
      <c r="E43" s="1182" t="s">
        <v>107</v>
      </c>
      <c r="F43" s="1091"/>
      <c r="G43" s="1091"/>
      <c r="H43" s="1097"/>
    </row>
    <row r="44" spans="1:8" ht="16.5" x14ac:dyDescent="0.3">
      <c r="A44" s="1155"/>
      <c r="B44" s="1091"/>
      <c r="C44" s="1091"/>
      <c r="D44" s="1097"/>
      <c r="E44" s="1091"/>
      <c r="F44" s="1091"/>
      <c r="G44" s="1091"/>
      <c r="H44" s="1153"/>
    </row>
    <row r="45" spans="1:8" ht="16.5" x14ac:dyDescent="0.3">
      <c r="A45" s="1155"/>
      <c r="B45" s="1091"/>
      <c r="C45" s="1091"/>
      <c r="D45" s="1097"/>
      <c r="E45" s="1091"/>
      <c r="F45" s="1091"/>
      <c r="G45" s="1091"/>
      <c r="H45" s="1153"/>
    </row>
    <row r="46" spans="1:8" ht="21.75" customHeight="1" x14ac:dyDescent="0.25">
      <c r="A46" s="1156"/>
      <c r="B46" s="1157"/>
      <c r="C46" s="1157"/>
      <c r="D46" s="1158"/>
      <c r="E46" s="1157"/>
      <c r="F46" s="1157"/>
      <c r="G46" s="1157"/>
      <c r="H46" s="1158"/>
    </row>
    <row r="47" spans="1:8" x14ac:dyDescent="0.25">
      <c r="A47" s="1055" t="str">
        <f>IF(OR(ISBLANK(DATOS!W2),DATOS!W2=""),"",DATOS!W2)</f>
        <v>TRAMY.APP TRAMITES DE TRANSITO CRA 69A 93 - 82 APTO (201) - MEDELLIN - 313666 88 94 HOLA@TRAMY.COM</v>
      </c>
      <c r="B47" s="403"/>
      <c r="C47" s="403"/>
      <c r="D47" s="403"/>
      <c r="E47" s="403"/>
      <c r="F47" s="403"/>
      <c r="G47" s="403"/>
      <c r="H47" s="403"/>
    </row>
  </sheetData>
  <mergeCells count="13">
    <mergeCell ref="A22:H30"/>
    <mergeCell ref="A38:D38"/>
    <mergeCell ref="E38:H38"/>
    <mergeCell ref="B21:C21"/>
    <mergeCell ref="D21:E21"/>
    <mergeCell ref="F21:G21"/>
    <mergeCell ref="F10:H10"/>
    <mergeCell ref="A11:H13"/>
    <mergeCell ref="A14:G15"/>
    <mergeCell ref="A1:H1"/>
    <mergeCell ref="B20:C20"/>
    <mergeCell ref="D20:E20"/>
    <mergeCell ref="F20:G20"/>
  </mergeCells>
  <pageMargins left="0.21875" right="0.19791666666666666" top="0.20833333333333334" bottom="0.2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4B3F3-008C-492E-B957-2431C8DC3A6C}">
  <sheetPr codeName="Hoja45"/>
  <dimension ref="A1:H49"/>
  <sheetViews>
    <sheetView showZeros="0" view="pageLayout" topLeftCell="A42" zoomScaleNormal="100" workbookViewId="0">
      <selection activeCell="A49" sqref="A49"/>
    </sheetView>
  </sheetViews>
  <sheetFormatPr baseColWidth="10" defaultColWidth="12.85546875" defaultRowHeight="15" x14ac:dyDescent="0.25"/>
  <cols>
    <col min="1" max="2" width="12.85546875" customWidth="1"/>
    <col min="4" max="8" width="12.85546875" customWidth="1"/>
  </cols>
  <sheetData>
    <row r="1" spans="1:8" x14ac:dyDescent="0.25">
      <c r="A1" s="1831" t="s">
        <v>10514</v>
      </c>
      <c r="B1" s="1832"/>
      <c r="C1" s="1832"/>
      <c r="D1" s="1832"/>
      <c r="E1" s="1832"/>
      <c r="F1" s="1832"/>
      <c r="G1" s="1832"/>
      <c r="H1" s="1833"/>
    </row>
    <row r="2" spans="1:8" ht="16.5" x14ac:dyDescent="0.3">
      <c r="A2" s="559" t="s">
        <v>7025</v>
      </c>
      <c r="B2" s="559"/>
      <c r="C2" s="559"/>
      <c r="D2" s="559"/>
      <c r="E2" s="559"/>
      <c r="F2" s="559"/>
      <c r="G2" s="559"/>
    </row>
    <row r="3" spans="1:8" ht="11.25" customHeight="1" x14ac:dyDescent="0.3">
      <c r="A3" s="559"/>
      <c r="B3" s="559"/>
      <c r="C3" s="559"/>
      <c r="D3" s="559"/>
      <c r="E3" s="559"/>
      <c r="F3" s="559"/>
      <c r="G3" s="559"/>
    </row>
    <row r="4" spans="1:8" x14ac:dyDescent="0.25">
      <c r="A4" s="1090" t="s">
        <v>10489</v>
      </c>
      <c r="B4" s="1085"/>
      <c r="C4" s="1085"/>
      <c r="D4" s="1085"/>
      <c r="E4" s="1085"/>
      <c r="F4" s="1085"/>
      <c r="G4" s="1085"/>
      <c r="H4" s="1086"/>
    </row>
    <row r="5" spans="1:8" ht="10.5" customHeight="1" x14ac:dyDescent="0.25">
      <c r="A5" s="1842" t="s">
        <v>10507</v>
      </c>
      <c r="B5" s="1843"/>
      <c r="C5" s="1843"/>
      <c r="D5" s="1843"/>
      <c r="E5" s="1844"/>
      <c r="F5" s="1842" t="s">
        <v>115</v>
      </c>
      <c r="G5" s="1843"/>
      <c r="H5" s="1844"/>
    </row>
    <row r="6" spans="1:8" x14ac:dyDescent="0.25">
      <c r="A6" s="1168" t="str">
        <f>CONCATENATE(EXPORTAR!D8," ",EXPORTAR!D9," ",EXPORTAR!D10)</f>
        <v xml:space="preserve">  </v>
      </c>
      <c r="B6" s="1169"/>
      <c r="C6" s="1169"/>
      <c r="D6" s="1169"/>
      <c r="E6" s="1170"/>
      <c r="F6" s="1171" t="str">
        <f>EXPORTAR!D11</f>
        <v/>
      </c>
      <c r="G6" s="1169"/>
      <c r="H6" s="1170"/>
    </row>
    <row r="7" spans="1:8" ht="16.5" x14ac:dyDescent="0.3">
      <c r="A7" s="1856" t="s">
        <v>10506</v>
      </c>
      <c r="B7" s="1857"/>
      <c r="C7" s="1857"/>
      <c r="D7" s="1857"/>
      <c r="E7" s="1857"/>
      <c r="F7" s="1857"/>
      <c r="G7" s="1857"/>
      <c r="H7" s="1858"/>
    </row>
    <row r="8" spans="1:8" ht="10.5" customHeight="1" x14ac:dyDescent="0.25">
      <c r="A8" s="1842" t="s">
        <v>10507</v>
      </c>
      <c r="B8" s="1843"/>
      <c r="C8" s="1843"/>
      <c r="D8" s="1843"/>
      <c r="E8" s="1844"/>
      <c r="F8" s="1842" t="s">
        <v>115</v>
      </c>
      <c r="G8" s="1843"/>
      <c r="H8" s="1844"/>
    </row>
    <row r="9" spans="1:8" x14ac:dyDescent="0.25">
      <c r="A9" s="1168" t="str">
        <f>CONCATENATE(EXPORTAR!G8," ",EXPORTAR!G9," ",EXPORTAR!G10)</f>
        <v xml:space="preserve">  </v>
      </c>
      <c r="B9" s="1169"/>
      <c r="C9" s="1169"/>
      <c r="D9" s="1169"/>
      <c r="E9" s="1170"/>
      <c r="F9" s="1171" t="str">
        <f>EXPORTAR!G11</f>
        <v/>
      </c>
      <c r="G9" s="1172"/>
      <c r="H9" s="1173"/>
    </row>
    <row r="10" spans="1:8" ht="16.5" x14ac:dyDescent="0.3">
      <c r="A10" s="1853" t="s">
        <v>10503</v>
      </c>
      <c r="B10" s="1854"/>
      <c r="C10" s="1854"/>
      <c r="D10" s="1854"/>
      <c r="E10" s="1854"/>
      <c r="F10" s="1854"/>
      <c r="G10" s="1854"/>
      <c r="H10" s="1855"/>
    </row>
    <row r="11" spans="1:8" ht="16.5" x14ac:dyDescent="0.3">
      <c r="A11" s="1853" t="s">
        <v>10515</v>
      </c>
      <c r="B11" s="1854"/>
      <c r="C11" s="1854"/>
      <c r="D11" s="1854"/>
      <c r="E11" s="1854"/>
      <c r="F11" s="1854"/>
      <c r="G11" s="1854"/>
      <c r="H11" s="1855"/>
    </row>
    <row r="12" spans="1:8" ht="10.5" customHeight="1" x14ac:dyDescent="0.25">
      <c r="A12" s="1841" t="s">
        <v>10502</v>
      </c>
      <c r="B12" s="1841"/>
      <c r="C12" s="1841"/>
      <c r="D12" s="1841"/>
      <c r="E12" s="1841"/>
      <c r="F12" s="1842" t="s">
        <v>115</v>
      </c>
      <c r="G12" s="1843"/>
      <c r="H12" s="1844"/>
    </row>
    <row r="13" spans="1:8" ht="15.75" customHeight="1" x14ac:dyDescent="0.25">
      <c r="A13" s="1168" t="str">
        <f>CONCATENATE(EXPORTAR!D3," ",EXPORTAR!D4," ",EXPORTAR!D5)</f>
        <v xml:space="preserve">  </v>
      </c>
      <c r="B13" s="1169"/>
      <c r="C13" s="1169"/>
      <c r="D13" s="1169"/>
      <c r="E13" s="1170"/>
      <c r="F13" s="1171" t="str">
        <f>EXPORTAR!D6</f>
        <v/>
      </c>
      <c r="G13" s="1172"/>
      <c r="H13" s="1173"/>
    </row>
    <row r="14" spans="1:8" ht="32.25" customHeight="1" x14ac:dyDescent="0.25">
      <c r="A14" s="1845" t="s">
        <v>10505</v>
      </c>
      <c r="B14" s="1846"/>
      <c r="C14" s="1846"/>
      <c r="D14" s="1846"/>
      <c r="E14" s="1846"/>
      <c r="F14" s="1846"/>
      <c r="G14" s="1846"/>
      <c r="H14" s="1847"/>
    </row>
    <row r="15" spans="1:8" ht="9.75" customHeight="1" x14ac:dyDescent="0.25">
      <c r="A15" s="1838"/>
      <c r="B15" s="1839"/>
      <c r="C15" s="1839"/>
      <c r="D15" s="1839"/>
      <c r="E15" s="1839"/>
      <c r="F15" s="1839"/>
      <c r="G15" s="1839"/>
      <c r="H15" s="1840"/>
    </row>
    <row r="16" spans="1:8" ht="25.5" customHeight="1" x14ac:dyDescent="0.25">
      <c r="A16" s="1838"/>
      <c r="B16" s="1839"/>
      <c r="C16" s="1839"/>
      <c r="D16" s="1839"/>
      <c r="E16" s="1839"/>
      <c r="F16" s="1839"/>
      <c r="G16" s="1839"/>
      <c r="H16" s="1840"/>
    </row>
    <row r="17" spans="1:8" ht="15" customHeight="1" x14ac:dyDescent="0.25">
      <c r="A17" s="1838" t="s">
        <v>10510</v>
      </c>
      <c r="B17" s="1839"/>
      <c r="C17" s="1839"/>
      <c r="D17" s="1839"/>
      <c r="E17" s="1839"/>
      <c r="F17" s="1839"/>
      <c r="G17" s="1839"/>
      <c r="H17" s="1840"/>
    </row>
    <row r="18" spans="1:8" ht="18" customHeight="1" x14ac:dyDescent="0.25">
      <c r="A18" s="1838"/>
      <c r="B18" s="1839"/>
      <c r="C18" s="1839"/>
      <c r="D18" s="1839"/>
      <c r="E18" s="1839"/>
      <c r="F18" s="1839"/>
      <c r="G18" s="1839"/>
      <c r="H18" s="1840"/>
    </row>
    <row r="19" spans="1:8" ht="16.5" x14ac:dyDescent="0.3">
      <c r="A19" s="1143">
        <f>EXPORTAR!D47</f>
        <v>0</v>
      </c>
      <c r="B19" s="1091"/>
      <c r="C19" s="1091"/>
      <c r="D19" s="1091"/>
      <c r="E19" s="1091"/>
      <c r="F19" s="1091"/>
      <c r="G19" s="1091"/>
      <c r="H19" s="197"/>
    </row>
    <row r="20" spans="1:8" ht="16.5" x14ac:dyDescent="0.3">
      <c r="A20" s="1143">
        <f>EXPORTAR!D48</f>
        <v>0</v>
      </c>
      <c r="B20" s="1091"/>
      <c r="C20" s="1091"/>
      <c r="D20" s="1091"/>
      <c r="E20" s="1091"/>
      <c r="F20" s="1091"/>
      <c r="G20" s="1091"/>
      <c r="H20" s="197"/>
    </row>
    <row r="21" spans="1:8" ht="16.5" customHeight="1" x14ac:dyDescent="0.3">
      <c r="A21" s="1143">
        <f>EXPORTAR!D49</f>
        <v>0</v>
      </c>
      <c r="B21" s="1091"/>
      <c r="C21" s="1091"/>
      <c r="D21" s="1091"/>
      <c r="E21" s="1091"/>
      <c r="F21" s="1091"/>
      <c r="G21" s="1091"/>
      <c r="H21" s="197"/>
    </row>
    <row r="22" spans="1:8" ht="25.5" customHeight="1" x14ac:dyDescent="0.3">
      <c r="A22" s="1137" t="s">
        <v>10511</v>
      </c>
      <c r="B22" s="1091"/>
      <c r="C22" s="1091"/>
      <c r="D22" s="1091"/>
      <c r="E22" s="1091"/>
      <c r="F22" s="1091"/>
      <c r="G22" s="1091"/>
      <c r="H22" s="197"/>
    </row>
    <row r="23" spans="1:8" ht="16.5" customHeight="1" x14ac:dyDescent="0.3">
      <c r="A23" s="1137"/>
      <c r="B23" s="1834" t="s">
        <v>157</v>
      </c>
      <c r="C23" s="1835"/>
      <c r="D23" s="1834" t="s">
        <v>158</v>
      </c>
      <c r="E23" s="1835"/>
      <c r="F23" s="1834" t="s">
        <v>159</v>
      </c>
      <c r="G23" s="1835"/>
      <c r="H23" s="197"/>
    </row>
    <row r="24" spans="1:8" ht="19.5" customHeight="1" x14ac:dyDescent="0.3">
      <c r="A24" s="1137"/>
      <c r="B24" s="1848">
        <f>EXPORTAR!D27</f>
        <v>0</v>
      </c>
      <c r="C24" s="1849"/>
      <c r="D24" s="1848" t="str">
        <f>EXPORTAR!D30</f>
        <v/>
      </c>
      <c r="E24" s="1849"/>
      <c r="F24" s="1848" t="str">
        <f>EXPORTAR!D32</f>
        <v/>
      </c>
      <c r="G24" s="1849"/>
      <c r="H24" s="197"/>
    </row>
    <row r="25" spans="1:8" ht="12.75" customHeight="1" x14ac:dyDescent="0.25">
      <c r="A25" s="1838" t="s">
        <v>10517</v>
      </c>
      <c r="B25" s="1839"/>
      <c r="C25" s="1839"/>
      <c r="D25" s="1839"/>
      <c r="E25" s="1839"/>
      <c r="F25" s="1839"/>
      <c r="G25" s="1839"/>
      <c r="H25" s="1840"/>
    </row>
    <row r="26" spans="1:8" ht="15" customHeight="1" x14ac:dyDescent="0.25">
      <c r="A26" s="1838"/>
      <c r="B26" s="1839"/>
      <c r="C26" s="1839"/>
      <c r="D26" s="1839"/>
      <c r="E26" s="1839"/>
      <c r="F26" s="1839"/>
      <c r="G26" s="1839"/>
      <c r="H26" s="1840"/>
    </row>
    <row r="27" spans="1:8" ht="15" customHeight="1" x14ac:dyDescent="0.25">
      <c r="A27" s="1838"/>
      <c r="B27" s="1839"/>
      <c r="C27" s="1839"/>
      <c r="D27" s="1839"/>
      <c r="E27" s="1839"/>
      <c r="F27" s="1839"/>
      <c r="G27" s="1839"/>
      <c r="H27" s="1840"/>
    </row>
    <row r="28" spans="1:8" ht="18" customHeight="1" x14ac:dyDescent="0.25">
      <c r="A28" s="1838"/>
      <c r="B28" s="1839"/>
      <c r="C28" s="1839"/>
      <c r="D28" s="1839"/>
      <c r="E28" s="1839"/>
      <c r="F28" s="1839"/>
      <c r="G28" s="1839"/>
      <c r="H28" s="1840"/>
    </row>
    <row r="29" spans="1:8" ht="14.25" customHeight="1" x14ac:dyDescent="0.25">
      <c r="A29" s="1838"/>
      <c r="B29" s="1839"/>
      <c r="C29" s="1839"/>
      <c r="D29" s="1839"/>
      <c r="E29" s="1839"/>
      <c r="F29" s="1839"/>
      <c r="G29" s="1839"/>
      <c r="H29" s="1840"/>
    </row>
    <row r="30" spans="1:8" ht="14.25" customHeight="1" x14ac:dyDescent="0.25">
      <c r="A30" s="1838"/>
      <c r="B30" s="1839"/>
      <c r="C30" s="1839"/>
      <c r="D30" s="1839"/>
      <c r="E30" s="1839"/>
      <c r="F30" s="1839"/>
      <c r="G30" s="1839"/>
      <c r="H30" s="1840"/>
    </row>
    <row r="31" spans="1:8" ht="16.5" customHeight="1" x14ac:dyDescent="0.25">
      <c r="A31" s="1850" t="s">
        <v>160</v>
      </c>
      <c r="B31" s="1851"/>
      <c r="C31" s="1851"/>
      <c r="D31" s="1851"/>
      <c r="E31" s="1851"/>
      <c r="F31" s="1851"/>
      <c r="G31" s="1851"/>
      <c r="H31" s="197"/>
    </row>
    <row r="32" spans="1:8" x14ac:dyDescent="0.25">
      <c r="A32" s="1852"/>
      <c r="B32" s="1851"/>
      <c r="C32" s="1851"/>
      <c r="D32" s="1851"/>
      <c r="E32" s="1851"/>
      <c r="F32" s="1851"/>
      <c r="G32" s="1851"/>
      <c r="H32" s="197"/>
    </row>
    <row r="33" spans="1:8" ht="4.5" customHeight="1" x14ac:dyDescent="0.3">
      <c r="A33" s="1088"/>
      <c r="B33" s="1091"/>
      <c r="C33" s="1091"/>
      <c r="D33" s="1091"/>
      <c r="E33" s="1091"/>
      <c r="F33" s="1091"/>
      <c r="G33" s="1091"/>
      <c r="H33" s="197"/>
    </row>
    <row r="34" spans="1:8" ht="16.5" x14ac:dyDescent="0.25">
      <c r="A34" s="1181" t="s">
        <v>10531</v>
      </c>
      <c r="B34" s="1178"/>
      <c r="C34" s="1178"/>
      <c r="D34" s="1178"/>
      <c r="E34" s="1178"/>
      <c r="F34" s="1178"/>
      <c r="G34" s="1178"/>
      <c r="H34" s="1179"/>
    </row>
    <row r="35" spans="1:8" ht="16.5" x14ac:dyDescent="0.25">
      <c r="A35" s="1177" t="s">
        <v>10525</v>
      </c>
      <c r="B35" s="1178"/>
      <c r="C35" s="1178" t="s">
        <v>10526</v>
      </c>
      <c r="D35" s="1178"/>
      <c r="E35" s="1178" t="s">
        <v>10527</v>
      </c>
      <c r="F35" s="1178"/>
      <c r="G35" s="1178"/>
      <c r="H35" s="1179"/>
    </row>
    <row r="36" spans="1:8" ht="16.5" x14ac:dyDescent="0.3">
      <c r="A36" s="1088"/>
      <c r="B36" s="1091"/>
      <c r="C36" s="1831" t="s">
        <v>161</v>
      </c>
      <c r="D36" s="1832"/>
      <c r="E36" s="1832"/>
      <c r="F36" s="1833"/>
      <c r="G36" s="1091"/>
      <c r="H36" s="197"/>
    </row>
    <row r="37" spans="1:8" ht="16.5" x14ac:dyDescent="0.3">
      <c r="A37" s="1088"/>
      <c r="B37" s="1091"/>
      <c r="C37" s="1088"/>
      <c r="D37" s="1091"/>
      <c r="E37" s="1091"/>
      <c r="F37" s="1097"/>
      <c r="G37" s="1091"/>
      <c r="H37" s="197"/>
    </row>
    <row r="38" spans="1:8" ht="11.25" customHeight="1" x14ac:dyDescent="0.3">
      <c r="A38" s="1088"/>
      <c r="B38" s="1091"/>
      <c r="C38" s="1088"/>
      <c r="D38" s="1091"/>
      <c r="E38" s="1091"/>
      <c r="F38" s="1097"/>
      <c r="G38" s="1091"/>
      <c r="H38" s="197"/>
    </row>
    <row r="39" spans="1:8" ht="11.25" customHeight="1" x14ac:dyDescent="0.3">
      <c r="A39" s="1088"/>
      <c r="B39" s="1091"/>
      <c r="C39" s="1088"/>
      <c r="D39" s="1091"/>
      <c r="E39" s="1091"/>
      <c r="F39" s="1097"/>
      <c r="G39" s="1091"/>
      <c r="H39" s="197"/>
    </row>
    <row r="40" spans="1:8" ht="17.25" thickBot="1" x14ac:dyDescent="0.35">
      <c r="A40" s="1088"/>
      <c r="B40" s="1091"/>
      <c r="C40" s="1142"/>
      <c r="D40" s="1134"/>
      <c r="E40" s="1134"/>
      <c r="F40" s="1097"/>
      <c r="G40" s="1091"/>
      <c r="H40" s="197"/>
    </row>
    <row r="41" spans="1:8" ht="23.25" customHeight="1" x14ac:dyDescent="0.3">
      <c r="A41" s="1088"/>
      <c r="B41" s="1091"/>
      <c r="C41" s="1175" t="s">
        <v>107</v>
      </c>
      <c r="D41" s="1145"/>
      <c r="E41" s="1145"/>
      <c r="F41" s="1146"/>
      <c r="G41" s="1091"/>
      <c r="H41" s="1097"/>
    </row>
    <row r="42" spans="1:8" ht="16.5" customHeight="1" x14ac:dyDescent="0.25">
      <c r="A42" s="1836" t="s">
        <v>189</v>
      </c>
      <c r="B42" s="1836"/>
      <c r="C42" s="1836"/>
      <c r="D42" s="1836"/>
      <c r="E42" s="1836" t="s">
        <v>189</v>
      </c>
      <c r="F42" s="1836"/>
      <c r="G42" s="1836"/>
      <c r="H42" s="1836"/>
    </row>
    <row r="43" spans="1:8" ht="27" customHeight="1" x14ac:dyDescent="0.3">
      <c r="A43" s="1154"/>
      <c r="B43" s="1091"/>
      <c r="C43" s="1091"/>
      <c r="D43" s="1097"/>
      <c r="E43" s="1154"/>
      <c r="F43" s="1091"/>
      <c r="G43" s="1091"/>
      <c r="H43" s="1097"/>
    </row>
    <row r="44" spans="1:8" ht="16.5" x14ac:dyDescent="0.3">
      <c r="A44" s="1154"/>
      <c r="B44" s="1091"/>
      <c r="C44" s="1091"/>
      <c r="D44" s="1097"/>
      <c r="E44" s="1154"/>
      <c r="F44" s="1091"/>
      <c r="G44" s="1091"/>
      <c r="H44" s="1097"/>
    </row>
    <row r="45" spans="1:8" ht="16.5" x14ac:dyDescent="0.3">
      <c r="A45" s="1089"/>
      <c r="B45" s="1091"/>
      <c r="C45" s="1091"/>
      <c r="D45" s="1097"/>
      <c r="E45" s="1089"/>
      <c r="F45" s="1091"/>
      <c r="G45" s="1091"/>
      <c r="H45" s="1097"/>
    </row>
    <row r="46" spans="1:8" ht="17.25" thickBot="1" x14ac:dyDescent="0.35">
      <c r="A46" s="1142"/>
      <c r="B46" s="1134"/>
      <c r="C46" s="1134"/>
      <c r="D46" s="1097"/>
      <c r="E46" s="1142"/>
      <c r="F46" s="1134"/>
      <c r="G46" s="1134"/>
      <c r="H46" s="1097"/>
    </row>
    <row r="47" spans="1:8" ht="16.5" x14ac:dyDescent="0.3">
      <c r="A47" s="1154" t="s">
        <v>107</v>
      </c>
      <c r="B47" s="1091"/>
      <c r="C47" s="1091"/>
      <c r="D47" s="1097"/>
      <c r="E47" s="1154" t="s">
        <v>107</v>
      </c>
      <c r="F47" s="1091"/>
      <c r="G47" s="1091"/>
      <c r="H47" s="1097"/>
    </row>
    <row r="48" spans="1:8" ht="16.5" x14ac:dyDescent="0.3">
      <c r="A48" s="1144"/>
      <c r="B48" s="1145"/>
      <c r="C48" s="1145"/>
      <c r="D48" s="1146"/>
      <c r="E48" s="1144"/>
      <c r="F48" s="1145"/>
      <c r="G48" s="1145"/>
      <c r="H48" s="1146"/>
    </row>
    <row r="49" spans="1:1" x14ac:dyDescent="0.25">
      <c r="A49" s="1055" t="str">
        <f>IF(OR(ISBLANK(DATOS!W2),DATOS!W2=""),"",DATOS!W2)</f>
        <v>TRAMY.APP TRAMITES DE TRANSITO CRA 69A 93 - 82 APTO (201) - MEDELLIN - 313666 88 94 HOLA@TRAMY.COM</v>
      </c>
    </row>
  </sheetData>
  <mergeCells count="23">
    <mergeCell ref="A11:H11"/>
    <mergeCell ref="A1:H1"/>
    <mergeCell ref="A5:E5"/>
    <mergeCell ref="F5:H5"/>
    <mergeCell ref="A7:H7"/>
    <mergeCell ref="A8:E8"/>
    <mergeCell ref="F8:H8"/>
    <mergeCell ref="A10:H10"/>
    <mergeCell ref="A17:H18"/>
    <mergeCell ref="A12:E12"/>
    <mergeCell ref="F12:H12"/>
    <mergeCell ref="A14:H16"/>
    <mergeCell ref="E42:H42"/>
    <mergeCell ref="C36:F36"/>
    <mergeCell ref="B23:C23"/>
    <mergeCell ref="B24:C24"/>
    <mergeCell ref="D23:E23"/>
    <mergeCell ref="D24:E24"/>
    <mergeCell ref="F24:G24"/>
    <mergeCell ref="F23:G23"/>
    <mergeCell ref="A42:D42"/>
    <mergeCell ref="A25:H30"/>
    <mergeCell ref="A31:G32"/>
  </mergeCells>
  <pageMargins left="0.21875" right="0.19791666666666666" top="0.20833333333333334" bottom="0.2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9FE79-F1DB-426B-867A-20230FD6C176}">
  <sheetPr codeName="Hoja44"/>
  <dimension ref="A1:H50"/>
  <sheetViews>
    <sheetView showZeros="0" view="pageLayout" topLeftCell="A42" zoomScaleNormal="100" workbookViewId="0">
      <selection activeCell="A50" sqref="A50"/>
    </sheetView>
  </sheetViews>
  <sheetFormatPr baseColWidth="10" defaultColWidth="12.85546875" defaultRowHeight="15" x14ac:dyDescent="0.25"/>
  <cols>
    <col min="1" max="2" width="12.85546875" customWidth="1"/>
    <col min="5" max="8" width="12.85546875" customWidth="1"/>
  </cols>
  <sheetData>
    <row r="1" spans="1:8" x14ac:dyDescent="0.25">
      <c r="A1" s="1831" t="s">
        <v>10512</v>
      </c>
      <c r="B1" s="1832"/>
      <c r="C1" s="1832"/>
      <c r="D1" s="1832"/>
      <c r="E1" s="1832"/>
      <c r="F1" s="1832"/>
      <c r="G1" s="1832"/>
      <c r="H1" s="1833"/>
    </row>
    <row r="2" spans="1:8" ht="14.25" customHeight="1" x14ac:dyDescent="0.3">
      <c r="A2" s="559" t="s">
        <v>7025</v>
      </c>
      <c r="B2" s="559"/>
      <c r="C2" s="559"/>
      <c r="D2" s="559"/>
      <c r="E2" s="559"/>
      <c r="F2" s="559"/>
      <c r="G2" s="559"/>
    </row>
    <row r="3" spans="1:8" ht="11.25" customHeight="1" x14ac:dyDescent="0.3">
      <c r="A3" s="559"/>
      <c r="B3" s="559"/>
      <c r="C3" s="559"/>
      <c r="D3" s="559"/>
      <c r="E3" s="559"/>
      <c r="F3" s="559"/>
      <c r="G3" s="559"/>
    </row>
    <row r="4" spans="1:8" x14ac:dyDescent="0.25">
      <c r="A4" s="1090" t="s">
        <v>10489</v>
      </c>
      <c r="B4" s="1085"/>
      <c r="C4" s="1085"/>
      <c r="D4" s="1085"/>
      <c r="E4" s="1085"/>
      <c r="F4" s="1085"/>
      <c r="G4" s="1085"/>
      <c r="H4" s="1086"/>
    </row>
    <row r="5" spans="1:8" ht="10.5" customHeight="1" x14ac:dyDescent="0.25">
      <c r="A5" s="1842" t="s">
        <v>10507</v>
      </c>
      <c r="B5" s="1843"/>
      <c r="C5" s="1843"/>
      <c r="D5" s="1843"/>
      <c r="E5" s="1844"/>
      <c r="F5" s="1842" t="s">
        <v>115</v>
      </c>
      <c r="G5" s="1843"/>
      <c r="H5" s="1844"/>
    </row>
    <row r="6" spans="1:8" x14ac:dyDescent="0.25">
      <c r="A6" s="1859" t="str">
        <f>CONCATENATE(EXPORTAR!D8," ",EXPORTAR!D9," ",EXPORTAR!D10)</f>
        <v xml:space="preserve">  </v>
      </c>
      <c r="B6" s="1807"/>
      <c r="C6" s="1807"/>
      <c r="D6" s="1807"/>
      <c r="E6" s="1808"/>
      <c r="F6" s="1806" t="str">
        <f>EXPORTAR!D11</f>
        <v/>
      </c>
      <c r="G6" s="1807"/>
      <c r="H6" s="1808"/>
    </row>
    <row r="7" spans="1:8" ht="16.5" x14ac:dyDescent="0.3">
      <c r="A7" s="1856" t="s">
        <v>10506</v>
      </c>
      <c r="B7" s="1857"/>
      <c r="C7" s="1857"/>
      <c r="D7" s="1857"/>
      <c r="E7" s="1857"/>
      <c r="F7" s="1857"/>
      <c r="G7" s="1857"/>
      <c r="H7" s="1858"/>
    </row>
    <row r="8" spans="1:8" ht="10.5" customHeight="1" x14ac:dyDescent="0.25">
      <c r="A8" s="1842" t="s">
        <v>10508</v>
      </c>
      <c r="B8" s="1843"/>
      <c r="C8" s="1843"/>
      <c r="D8" s="1843"/>
      <c r="E8" s="1844"/>
      <c r="F8" s="1842" t="s">
        <v>115</v>
      </c>
      <c r="G8" s="1843"/>
      <c r="H8" s="1844"/>
    </row>
    <row r="9" spans="1:8" x14ac:dyDescent="0.25">
      <c r="A9" s="1859" t="str">
        <f>CONCATENATE(EXPORTAR!D16," ",EXPORTAR!D17," ",EXPORTAR!D18)</f>
        <v xml:space="preserve">  </v>
      </c>
      <c r="B9" s="1807"/>
      <c r="C9" s="1807"/>
      <c r="D9" s="1807"/>
      <c r="E9" s="1808"/>
      <c r="F9" s="1806" t="str">
        <f>EXPORTAR!D19</f>
        <v/>
      </c>
      <c r="G9" s="1860"/>
      <c r="H9" s="1861"/>
    </row>
    <row r="10" spans="1:8" ht="16.5" x14ac:dyDescent="0.3">
      <c r="A10" s="1853" t="s">
        <v>10503</v>
      </c>
      <c r="B10" s="1854"/>
      <c r="C10" s="1854"/>
      <c r="D10" s="1854"/>
      <c r="E10" s="1854"/>
      <c r="F10" s="1854"/>
      <c r="G10" s="1854"/>
      <c r="H10" s="1855"/>
    </row>
    <row r="11" spans="1:8" ht="16.5" x14ac:dyDescent="0.3">
      <c r="A11" s="1853" t="s">
        <v>10509</v>
      </c>
      <c r="B11" s="1854"/>
      <c r="C11" s="1854"/>
      <c r="D11" s="1854"/>
      <c r="E11" s="1854"/>
      <c r="F11" s="1854"/>
      <c r="G11" s="1854"/>
      <c r="H11" s="1855"/>
    </row>
    <row r="12" spans="1:8" ht="10.5" customHeight="1" x14ac:dyDescent="0.25">
      <c r="A12" s="1841" t="s">
        <v>10502</v>
      </c>
      <c r="B12" s="1841"/>
      <c r="C12" s="1841"/>
      <c r="D12" s="1841"/>
      <c r="E12" s="1841"/>
      <c r="F12" s="1842" t="s">
        <v>115</v>
      </c>
      <c r="G12" s="1843"/>
      <c r="H12" s="1844"/>
    </row>
    <row r="13" spans="1:8" ht="15.75" customHeight="1" x14ac:dyDescent="0.25">
      <c r="A13" s="1859" t="str">
        <f>CONCATENATE(EXPORTAR!D3," ",EXPORTAR!D4," ",EXPORTAR!D5)</f>
        <v xml:space="preserve">  </v>
      </c>
      <c r="B13" s="1807"/>
      <c r="C13" s="1807"/>
      <c r="D13" s="1807"/>
      <c r="E13" s="1808"/>
      <c r="F13" s="1806" t="str">
        <f>EXPORTAR!D6</f>
        <v/>
      </c>
      <c r="G13" s="1860"/>
      <c r="H13" s="1861"/>
    </row>
    <row r="14" spans="1:8" ht="32.25" customHeight="1" x14ac:dyDescent="0.25">
      <c r="A14" s="1838" t="s">
        <v>10505</v>
      </c>
      <c r="B14" s="1839"/>
      <c r="C14" s="1839"/>
      <c r="D14" s="1839"/>
      <c r="E14" s="1839"/>
      <c r="F14" s="1839"/>
      <c r="G14" s="1839"/>
      <c r="H14" s="1840"/>
    </row>
    <row r="15" spans="1:8" ht="9.75" customHeight="1" x14ac:dyDescent="0.25">
      <c r="A15" s="1838"/>
      <c r="B15" s="1839"/>
      <c r="C15" s="1839"/>
      <c r="D15" s="1839"/>
      <c r="E15" s="1839"/>
      <c r="F15" s="1839"/>
      <c r="G15" s="1839"/>
      <c r="H15" s="1840"/>
    </row>
    <row r="16" spans="1:8" ht="25.5" customHeight="1" x14ac:dyDescent="0.25">
      <c r="A16" s="1838"/>
      <c r="B16" s="1839"/>
      <c r="C16" s="1839"/>
      <c r="D16" s="1839"/>
      <c r="E16" s="1839"/>
      <c r="F16" s="1839"/>
      <c r="G16" s="1839"/>
      <c r="H16" s="1840"/>
    </row>
    <row r="17" spans="1:8" ht="15" customHeight="1" x14ac:dyDescent="0.25">
      <c r="A17" s="1838" t="s">
        <v>10510</v>
      </c>
      <c r="B17" s="1839"/>
      <c r="C17" s="1839"/>
      <c r="D17" s="1839"/>
      <c r="E17" s="1839"/>
      <c r="F17" s="1839"/>
      <c r="G17" s="1839"/>
      <c r="H17" s="1840"/>
    </row>
    <row r="18" spans="1:8" ht="18" customHeight="1" x14ac:dyDescent="0.25">
      <c r="A18" s="1838"/>
      <c r="B18" s="1839"/>
      <c r="C18" s="1839"/>
      <c r="D18" s="1839"/>
      <c r="E18" s="1839"/>
      <c r="F18" s="1839"/>
      <c r="G18" s="1839"/>
      <c r="H18" s="1840"/>
    </row>
    <row r="19" spans="1:8" ht="16.5" x14ac:dyDescent="0.3">
      <c r="A19" s="1143">
        <f>EXPORTAR!D47</f>
        <v>0</v>
      </c>
      <c r="B19" s="1091"/>
      <c r="C19" s="1091"/>
      <c r="D19" s="1091"/>
      <c r="E19" s="1091"/>
      <c r="F19" s="1091"/>
      <c r="G19" s="1091"/>
      <c r="H19" s="197"/>
    </row>
    <row r="20" spans="1:8" ht="16.5" x14ac:dyDescent="0.3">
      <c r="A20" s="1143">
        <f>EXPORTAR!D48</f>
        <v>0</v>
      </c>
      <c r="B20" s="1091"/>
      <c r="C20" s="1091"/>
      <c r="D20" s="1091"/>
      <c r="E20" s="1091"/>
      <c r="F20" s="1091"/>
      <c r="G20" s="1091"/>
      <c r="H20" s="197"/>
    </row>
    <row r="21" spans="1:8" ht="16.5" customHeight="1" x14ac:dyDescent="0.3">
      <c r="A21" s="1143">
        <f>EXPORTAR!D49</f>
        <v>0</v>
      </c>
      <c r="B21" s="1091"/>
      <c r="C21" s="1091"/>
      <c r="D21" s="1091"/>
      <c r="E21" s="1091"/>
      <c r="F21" s="1091"/>
      <c r="G21" s="1091"/>
      <c r="H21" s="197"/>
    </row>
    <row r="22" spans="1:8" ht="25.5" customHeight="1" x14ac:dyDescent="0.3">
      <c r="A22" s="1137" t="s">
        <v>10511</v>
      </c>
      <c r="B22" s="1091"/>
      <c r="C22" s="1091"/>
      <c r="D22" s="1091"/>
      <c r="E22" s="1091"/>
      <c r="F22" s="1091"/>
      <c r="G22" s="1091"/>
      <c r="H22" s="197"/>
    </row>
    <row r="23" spans="1:8" ht="16.5" customHeight="1" x14ac:dyDescent="0.3">
      <c r="A23" s="1137"/>
      <c r="B23" s="1834" t="s">
        <v>157</v>
      </c>
      <c r="C23" s="1835"/>
      <c r="D23" s="1834" t="s">
        <v>158</v>
      </c>
      <c r="E23" s="1835"/>
      <c r="F23" s="1834" t="s">
        <v>159</v>
      </c>
      <c r="G23" s="1835"/>
      <c r="H23" s="197"/>
    </row>
    <row r="24" spans="1:8" ht="19.5" customHeight="1" x14ac:dyDescent="0.3">
      <c r="A24" s="1137"/>
      <c r="B24" s="1848">
        <f>EXPORTAR!D27</f>
        <v>0</v>
      </c>
      <c r="C24" s="1849"/>
      <c r="D24" s="1848" t="str">
        <f>EXPORTAR!D30</f>
        <v/>
      </c>
      <c r="E24" s="1849"/>
      <c r="F24" s="1848" t="str">
        <f>EXPORTAR!D32</f>
        <v/>
      </c>
      <c r="G24" s="1849"/>
      <c r="H24" s="197"/>
    </row>
    <row r="25" spans="1:8" ht="12.75" customHeight="1" x14ac:dyDescent="0.25">
      <c r="A25" s="1838" t="s">
        <v>10517</v>
      </c>
      <c r="B25" s="1839"/>
      <c r="C25" s="1839"/>
      <c r="D25" s="1839"/>
      <c r="E25" s="1839"/>
      <c r="F25" s="1839"/>
      <c r="G25" s="1839"/>
      <c r="H25" s="1840"/>
    </row>
    <row r="26" spans="1:8" ht="15" customHeight="1" x14ac:dyDescent="0.25">
      <c r="A26" s="1838"/>
      <c r="B26" s="1839"/>
      <c r="C26" s="1839"/>
      <c r="D26" s="1839"/>
      <c r="E26" s="1839"/>
      <c r="F26" s="1839"/>
      <c r="G26" s="1839"/>
      <c r="H26" s="1840"/>
    </row>
    <row r="27" spans="1:8" ht="15" customHeight="1" x14ac:dyDescent="0.25">
      <c r="A27" s="1838"/>
      <c r="B27" s="1839"/>
      <c r="C27" s="1839"/>
      <c r="D27" s="1839"/>
      <c r="E27" s="1839"/>
      <c r="F27" s="1839"/>
      <c r="G27" s="1839"/>
      <c r="H27" s="1840"/>
    </row>
    <row r="28" spans="1:8" ht="18" customHeight="1" x14ac:dyDescent="0.25">
      <c r="A28" s="1838"/>
      <c r="B28" s="1839"/>
      <c r="C28" s="1839"/>
      <c r="D28" s="1839"/>
      <c r="E28" s="1839"/>
      <c r="F28" s="1839"/>
      <c r="G28" s="1839"/>
      <c r="H28" s="1840"/>
    </row>
    <row r="29" spans="1:8" ht="14.25" customHeight="1" x14ac:dyDescent="0.25">
      <c r="A29" s="1838"/>
      <c r="B29" s="1839"/>
      <c r="C29" s="1839"/>
      <c r="D29" s="1839"/>
      <c r="E29" s="1839"/>
      <c r="F29" s="1839"/>
      <c r="G29" s="1839"/>
      <c r="H29" s="1840"/>
    </row>
    <row r="30" spans="1:8" ht="14.25" customHeight="1" x14ac:dyDescent="0.25">
      <c r="A30" s="1838"/>
      <c r="B30" s="1839"/>
      <c r="C30" s="1839"/>
      <c r="D30" s="1839"/>
      <c r="E30" s="1839"/>
      <c r="F30" s="1839"/>
      <c r="G30" s="1839"/>
      <c r="H30" s="1840"/>
    </row>
    <row r="31" spans="1:8" ht="16.5" customHeight="1" x14ac:dyDescent="0.25">
      <c r="A31" s="1850" t="s">
        <v>160</v>
      </c>
      <c r="B31" s="1851"/>
      <c r="C31" s="1851"/>
      <c r="D31" s="1851"/>
      <c r="E31" s="1851"/>
      <c r="F31" s="1851"/>
      <c r="G31" s="1851"/>
      <c r="H31" s="197"/>
    </row>
    <row r="32" spans="1:8" x14ac:dyDescent="0.25">
      <c r="A32" s="1852"/>
      <c r="B32" s="1851"/>
      <c r="C32" s="1851"/>
      <c r="D32" s="1851"/>
      <c r="E32" s="1851"/>
      <c r="F32" s="1851"/>
      <c r="G32" s="1851"/>
      <c r="H32" s="197"/>
    </row>
    <row r="33" spans="1:8" ht="11.25" customHeight="1" x14ac:dyDescent="0.3">
      <c r="A33" s="1088"/>
      <c r="B33" s="1091"/>
      <c r="C33" s="1091"/>
      <c r="D33" s="1091"/>
      <c r="E33" s="1091"/>
      <c r="F33" s="1091"/>
      <c r="G33" s="1091"/>
      <c r="H33" s="197"/>
    </row>
    <row r="34" spans="1:8" ht="16.5" x14ac:dyDescent="0.25">
      <c r="A34" s="1181" t="s">
        <v>10531</v>
      </c>
      <c r="B34" s="1178"/>
      <c r="C34" s="1178"/>
      <c r="D34" s="1178"/>
      <c r="E34" s="1178"/>
      <c r="F34" s="1178"/>
      <c r="G34" s="1178"/>
      <c r="H34" s="1179"/>
    </row>
    <row r="35" spans="1:8" ht="16.5" x14ac:dyDescent="0.25">
      <c r="A35" s="1177" t="s">
        <v>10525</v>
      </c>
      <c r="B35" s="1178"/>
      <c r="C35" s="1178" t="s">
        <v>10526</v>
      </c>
      <c r="D35" s="1178"/>
      <c r="E35" s="1178" t="s">
        <v>10527</v>
      </c>
      <c r="F35" s="1178"/>
      <c r="G35" s="1178"/>
      <c r="H35" s="1179"/>
    </row>
    <row r="36" spans="1:8" ht="16.5" x14ac:dyDescent="0.3">
      <c r="A36" s="1088"/>
      <c r="B36" s="1091"/>
      <c r="C36" s="1831" t="s">
        <v>161</v>
      </c>
      <c r="D36" s="1832"/>
      <c r="E36" s="1832"/>
      <c r="F36" s="1833"/>
      <c r="G36" s="1091"/>
      <c r="H36" s="197"/>
    </row>
    <row r="37" spans="1:8" ht="16.5" x14ac:dyDescent="0.3">
      <c r="A37" s="1088"/>
      <c r="B37" s="1091"/>
      <c r="C37" s="1088"/>
      <c r="D37" s="1091"/>
      <c r="E37" s="1091"/>
      <c r="F37" s="1097"/>
      <c r="G37" s="1091"/>
      <c r="H37" s="197"/>
    </row>
    <row r="38" spans="1:8" ht="11.25" customHeight="1" x14ac:dyDescent="0.3">
      <c r="A38" s="1088"/>
      <c r="B38" s="1091"/>
      <c r="C38" s="1088"/>
      <c r="D38" s="1091"/>
      <c r="E38" s="1091"/>
      <c r="F38" s="1097"/>
      <c r="G38" s="1091"/>
      <c r="H38" s="197"/>
    </row>
    <row r="39" spans="1:8" ht="11.25" customHeight="1" x14ac:dyDescent="0.3">
      <c r="A39" s="1088"/>
      <c r="B39" s="1091"/>
      <c r="C39" s="1088"/>
      <c r="D39" s="1091"/>
      <c r="E39" s="1091"/>
      <c r="F39" s="1097"/>
      <c r="G39" s="1091"/>
      <c r="H39" s="197"/>
    </row>
    <row r="40" spans="1:8" ht="17.25" thickBot="1" x14ac:dyDescent="0.35">
      <c r="A40" s="1088"/>
      <c r="B40" s="1091"/>
      <c r="C40" s="1142"/>
      <c r="D40" s="1134"/>
      <c r="E40" s="1134"/>
      <c r="F40" s="1097"/>
      <c r="G40" s="1091"/>
      <c r="H40" s="197"/>
    </row>
    <row r="41" spans="1:8" ht="16.5" x14ac:dyDescent="0.3">
      <c r="A41" s="1088"/>
      <c r="B41" s="1091"/>
      <c r="C41" s="1175" t="s">
        <v>107</v>
      </c>
      <c r="D41" s="1145"/>
      <c r="E41" s="1145"/>
      <c r="F41" s="1146"/>
      <c r="G41" s="1091"/>
      <c r="H41" s="1097"/>
    </row>
    <row r="42" spans="1:8" x14ac:dyDescent="0.25">
      <c r="A42" s="1836" t="s">
        <v>189</v>
      </c>
      <c r="B42" s="1836"/>
      <c r="C42" s="1836"/>
      <c r="D42" s="1836"/>
      <c r="E42" s="1836" t="s">
        <v>190</v>
      </c>
      <c r="F42" s="1836"/>
      <c r="G42" s="1836"/>
      <c r="H42" s="1836"/>
    </row>
    <row r="43" spans="1:8" ht="16.5" x14ac:dyDescent="0.3">
      <c r="A43" s="1174"/>
      <c r="B43" s="1094"/>
      <c r="C43" s="1094"/>
      <c r="D43" s="1095"/>
      <c r="E43" s="1174"/>
      <c r="F43" s="1094"/>
      <c r="G43" s="1094"/>
      <c r="H43" s="1095"/>
    </row>
    <row r="44" spans="1:8" ht="10.5" customHeight="1" x14ac:dyDescent="0.3">
      <c r="A44" s="1154"/>
      <c r="B44" s="1091"/>
      <c r="C44" s="1091"/>
      <c r="D44" s="1097"/>
      <c r="E44" s="1154"/>
      <c r="F44" s="1091"/>
      <c r="G44" s="1091"/>
      <c r="H44" s="1097"/>
    </row>
    <row r="45" spans="1:8" ht="11.25" customHeight="1" x14ac:dyDescent="0.3">
      <c r="A45" s="1089"/>
      <c r="B45" s="1091"/>
      <c r="C45" s="1091"/>
      <c r="D45" s="1097"/>
      <c r="E45" s="1089"/>
      <c r="F45" s="1091"/>
      <c r="G45" s="1091"/>
      <c r="H45" s="1097"/>
    </row>
    <row r="46" spans="1:8" ht="17.25" thickBot="1" x14ac:dyDescent="0.35">
      <c r="A46" s="1142"/>
      <c r="B46" s="1134"/>
      <c r="C46" s="1134"/>
      <c r="D46" s="1097"/>
      <c r="E46" s="1142"/>
      <c r="F46" s="1134"/>
      <c r="G46" s="1134"/>
      <c r="H46" s="1097"/>
    </row>
    <row r="47" spans="1:8" ht="16.5" x14ac:dyDescent="0.3">
      <c r="A47" s="1154" t="s">
        <v>107</v>
      </c>
      <c r="B47" s="1091"/>
      <c r="C47" s="1091"/>
      <c r="D47" s="1097"/>
      <c r="E47" s="1154" t="s">
        <v>107</v>
      </c>
      <c r="F47" s="1091"/>
      <c r="G47" s="1091"/>
      <c r="H47" s="1097"/>
    </row>
    <row r="48" spans="1:8" ht="11.25" customHeight="1" x14ac:dyDescent="0.3">
      <c r="A48" s="1154"/>
      <c r="B48" s="1091"/>
      <c r="C48" s="1091"/>
      <c r="D48" s="1097"/>
      <c r="E48" s="1154"/>
      <c r="F48" s="1091"/>
      <c r="G48" s="1091"/>
      <c r="H48" s="1097"/>
    </row>
    <row r="49" spans="1:8" ht="21.75" customHeight="1" x14ac:dyDescent="0.3">
      <c r="A49" s="1175"/>
      <c r="B49" s="1145"/>
      <c r="C49" s="1145"/>
      <c r="D49" s="1146"/>
      <c r="E49" s="1175"/>
      <c r="F49" s="1145"/>
      <c r="G49" s="1145"/>
      <c r="H49" s="1146"/>
    </row>
    <row r="50" spans="1:8" x14ac:dyDescent="0.25">
      <c r="A50" s="1055" t="str">
        <f>IF(OR(ISBLANK(DATOS!W2),DATOS!W2=""),"",DATOS!W2)</f>
        <v>TRAMY.APP TRAMITES DE TRANSITO CRA 69A 93 - 82 APTO (201) - MEDELLIN - 313666 88 94 HOLA@TRAMY.COM</v>
      </c>
    </row>
  </sheetData>
  <mergeCells count="29">
    <mergeCell ref="B23:C23"/>
    <mergeCell ref="D23:E23"/>
    <mergeCell ref="F23:G23"/>
    <mergeCell ref="A12:E12"/>
    <mergeCell ref="F12:H12"/>
    <mergeCell ref="A13:E13"/>
    <mergeCell ref="F13:H13"/>
    <mergeCell ref="A14:H16"/>
    <mergeCell ref="A17:H18"/>
    <mergeCell ref="A11:H11"/>
    <mergeCell ref="A1:H1"/>
    <mergeCell ref="A5:E5"/>
    <mergeCell ref="F5:H5"/>
    <mergeCell ref="A6:E6"/>
    <mergeCell ref="F6:H6"/>
    <mergeCell ref="A7:H7"/>
    <mergeCell ref="A8:E8"/>
    <mergeCell ref="F8:H8"/>
    <mergeCell ref="A9:E9"/>
    <mergeCell ref="F9:H9"/>
    <mergeCell ref="A10:H10"/>
    <mergeCell ref="B24:C24"/>
    <mergeCell ref="D24:E24"/>
    <mergeCell ref="F24:G24"/>
    <mergeCell ref="C36:F36"/>
    <mergeCell ref="E42:H42"/>
    <mergeCell ref="A42:D42"/>
    <mergeCell ref="A25:H30"/>
    <mergeCell ref="A31:G32"/>
  </mergeCells>
  <pageMargins left="0.21875" right="0.19791666666666666" top="0.20833333333333334" bottom="0.2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53865-BBBD-4528-9DE5-33C2F72F7A4A}">
  <sheetPr codeName="Hoja41"/>
  <dimension ref="A1:H50"/>
  <sheetViews>
    <sheetView showZeros="0" view="pageLayout" topLeftCell="A36" zoomScaleNormal="100" workbookViewId="0">
      <selection activeCell="A50" sqref="A50"/>
    </sheetView>
  </sheetViews>
  <sheetFormatPr baseColWidth="10" defaultColWidth="12.85546875" defaultRowHeight="15" x14ac:dyDescent="0.25"/>
  <cols>
    <col min="1" max="2" width="12.85546875" customWidth="1"/>
    <col min="5" max="8" width="12.85546875" customWidth="1"/>
  </cols>
  <sheetData>
    <row r="1" spans="1:8" x14ac:dyDescent="0.25">
      <c r="A1" s="1831" t="s">
        <v>10498</v>
      </c>
      <c r="B1" s="1832"/>
      <c r="C1" s="1832"/>
      <c r="D1" s="1832"/>
      <c r="E1" s="1832"/>
      <c r="F1" s="1832"/>
      <c r="G1" s="1832"/>
      <c r="H1" s="1833"/>
    </row>
    <row r="2" spans="1:8" ht="15.75" customHeight="1" x14ac:dyDescent="0.3">
      <c r="A2" s="559" t="s">
        <v>7025</v>
      </c>
      <c r="B2" s="559"/>
      <c r="C2" s="559"/>
      <c r="D2" s="559"/>
      <c r="E2" s="559"/>
      <c r="F2" s="559"/>
      <c r="G2" s="559"/>
    </row>
    <row r="3" spans="1:8" ht="11.25" customHeight="1" x14ac:dyDescent="0.3">
      <c r="A3" s="559"/>
      <c r="B3" s="559"/>
      <c r="C3" s="559"/>
      <c r="D3" s="559"/>
      <c r="E3" s="559"/>
      <c r="F3" s="559"/>
      <c r="G3" s="559"/>
    </row>
    <row r="4" spans="1:8" x14ac:dyDescent="0.25">
      <c r="A4" s="1090" t="s">
        <v>10489</v>
      </c>
      <c r="B4" s="1085"/>
      <c r="C4" s="1085"/>
      <c r="D4" s="1085"/>
      <c r="E4" s="1085"/>
      <c r="F4" s="1085"/>
      <c r="G4" s="1085"/>
      <c r="H4" s="1086"/>
    </row>
    <row r="5" spans="1:8" ht="10.5" customHeight="1" x14ac:dyDescent="0.25">
      <c r="A5" s="1842" t="s">
        <v>10501</v>
      </c>
      <c r="B5" s="1843"/>
      <c r="C5" s="1843"/>
      <c r="D5" s="1843"/>
      <c r="E5" s="1844"/>
      <c r="F5" s="1842" t="s">
        <v>115</v>
      </c>
      <c r="G5" s="1843"/>
      <c r="H5" s="1844"/>
    </row>
    <row r="6" spans="1:8" x14ac:dyDescent="0.25">
      <c r="A6" s="1859" t="str">
        <f>CONCATENATE(EXPORTAR!D8," ",EXPORTAR!D9," ",EXPORTAR!D10)</f>
        <v xml:space="preserve">  </v>
      </c>
      <c r="B6" s="1807"/>
      <c r="C6" s="1807"/>
      <c r="D6" s="1807"/>
      <c r="E6" s="1808"/>
      <c r="F6" s="1806" t="str">
        <f>EXPORTAR!D11</f>
        <v/>
      </c>
      <c r="G6" s="1807"/>
      <c r="H6" s="1808"/>
    </row>
    <row r="7" spans="1:8" ht="16.5" x14ac:dyDescent="0.3">
      <c r="A7" s="1856" t="s">
        <v>10506</v>
      </c>
      <c r="B7" s="1857"/>
      <c r="C7" s="1857"/>
      <c r="D7" s="1857"/>
      <c r="E7" s="1857"/>
      <c r="F7" s="1857"/>
      <c r="G7" s="1857"/>
      <c r="H7" s="1858"/>
    </row>
    <row r="8" spans="1:8" ht="10.5" customHeight="1" x14ac:dyDescent="0.25">
      <c r="A8" s="1841" t="s">
        <v>10502</v>
      </c>
      <c r="B8" s="1841"/>
      <c r="C8" s="1841"/>
      <c r="D8" s="1841"/>
      <c r="E8" s="1841"/>
      <c r="F8" s="1842" t="s">
        <v>115</v>
      </c>
      <c r="G8" s="1843"/>
      <c r="H8" s="1844"/>
    </row>
    <row r="9" spans="1:8" x14ac:dyDescent="0.25">
      <c r="A9" s="1859" t="str">
        <f>CONCATENATE(EXPORTAR!D8," ",EXPORTAR!D9," ",EXPORTAR!D10)</f>
        <v xml:space="preserve">  </v>
      </c>
      <c r="B9" s="1807"/>
      <c r="C9" s="1807"/>
      <c r="D9" s="1807"/>
      <c r="E9" s="1808"/>
      <c r="F9" s="1806" t="str">
        <f>EXPORTAR!D11</f>
        <v/>
      </c>
      <c r="G9" s="1860"/>
      <c r="H9" s="1861"/>
    </row>
    <row r="10" spans="1:8" ht="16.5" x14ac:dyDescent="0.3">
      <c r="A10" s="1853" t="s">
        <v>10503</v>
      </c>
      <c r="B10" s="1854"/>
      <c r="C10" s="1854"/>
      <c r="D10" s="1854"/>
      <c r="E10" s="1854"/>
      <c r="F10" s="1854"/>
      <c r="G10" s="1854"/>
      <c r="H10" s="1855"/>
    </row>
    <row r="11" spans="1:8" ht="16.5" x14ac:dyDescent="0.3">
      <c r="A11" s="1853" t="s">
        <v>10504</v>
      </c>
      <c r="B11" s="1854"/>
      <c r="C11" s="1854"/>
      <c r="D11" s="1854"/>
      <c r="E11" s="1854"/>
      <c r="F11" s="1854"/>
      <c r="G11" s="1854"/>
      <c r="H11" s="1855"/>
    </row>
    <row r="12" spans="1:8" ht="10.5" customHeight="1" x14ac:dyDescent="0.25">
      <c r="A12" s="1841" t="s">
        <v>10502</v>
      </c>
      <c r="B12" s="1841"/>
      <c r="C12" s="1841"/>
      <c r="D12" s="1841"/>
      <c r="E12" s="1841"/>
      <c r="F12" s="1842" t="s">
        <v>115</v>
      </c>
      <c r="G12" s="1843"/>
      <c r="H12" s="1844"/>
    </row>
    <row r="13" spans="1:8" ht="15.75" customHeight="1" x14ac:dyDescent="0.25">
      <c r="A13" s="1859" t="str">
        <f>CONCATENATE(EXPORTAR!D3," ",EXPORTAR!D4," ",EXPORTAR!D5)</f>
        <v xml:space="preserve">  </v>
      </c>
      <c r="B13" s="1807"/>
      <c r="C13" s="1807"/>
      <c r="D13" s="1807"/>
      <c r="E13" s="1808"/>
      <c r="F13" s="1806" t="str">
        <f>EXPORTAR!D6</f>
        <v/>
      </c>
      <c r="G13" s="1860"/>
      <c r="H13" s="1861"/>
    </row>
    <row r="14" spans="1:8" ht="32.25" customHeight="1" x14ac:dyDescent="0.25">
      <c r="A14" s="1838" t="s">
        <v>10505</v>
      </c>
      <c r="B14" s="1839"/>
      <c r="C14" s="1839"/>
      <c r="D14" s="1839"/>
      <c r="E14" s="1839"/>
      <c r="F14" s="1839"/>
      <c r="G14" s="1839"/>
      <c r="H14" s="1840"/>
    </row>
    <row r="15" spans="1:8" ht="9.75" customHeight="1" x14ac:dyDescent="0.25">
      <c r="A15" s="1838"/>
      <c r="B15" s="1839"/>
      <c r="C15" s="1839"/>
      <c r="D15" s="1839"/>
      <c r="E15" s="1839"/>
      <c r="F15" s="1839"/>
      <c r="G15" s="1839"/>
      <c r="H15" s="1840"/>
    </row>
    <row r="16" spans="1:8" ht="25.5" customHeight="1" x14ac:dyDescent="0.25">
      <c r="A16" s="1838"/>
      <c r="B16" s="1839"/>
      <c r="C16" s="1839"/>
      <c r="D16" s="1839"/>
      <c r="E16" s="1839"/>
      <c r="F16" s="1839"/>
      <c r="G16" s="1839"/>
      <c r="H16" s="1840"/>
    </row>
    <row r="17" spans="1:8" ht="15" customHeight="1" x14ac:dyDescent="0.25">
      <c r="A17" s="1838" t="s">
        <v>10499</v>
      </c>
      <c r="B17" s="1839"/>
      <c r="C17" s="1839"/>
      <c r="D17" s="1839"/>
      <c r="E17" s="1839"/>
      <c r="F17" s="1839"/>
      <c r="G17" s="1839"/>
      <c r="H17" s="1840"/>
    </row>
    <row r="18" spans="1:8" ht="18" customHeight="1" x14ac:dyDescent="0.25">
      <c r="A18" s="1838"/>
      <c r="B18" s="1839"/>
      <c r="C18" s="1839"/>
      <c r="D18" s="1839"/>
      <c r="E18" s="1839"/>
      <c r="F18" s="1839"/>
      <c r="G18" s="1839"/>
      <c r="H18" s="1840"/>
    </row>
    <row r="19" spans="1:8" ht="16.5" x14ac:dyDescent="0.3">
      <c r="A19" s="1143">
        <f>EXPORTAR!D47</f>
        <v>0</v>
      </c>
      <c r="B19" s="1091"/>
      <c r="C19" s="1091"/>
      <c r="D19" s="1091"/>
      <c r="E19" s="1091"/>
      <c r="F19" s="1091"/>
      <c r="G19" s="1091"/>
      <c r="H19" s="197"/>
    </row>
    <row r="20" spans="1:8" ht="16.5" x14ac:dyDescent="0.3">
      <c r="A20" s="1143">
        <f>EXPORTAR!D48</f>
        <v>0</v>
      </c>
      <c r="B20" s="1091"/>
      <c r="C20" s="1091"/>
      <c r="D20" s="1091"/>
      <c r="E20" s="1091"/>
      <c r="F20" s="1091"/>
      <c r="G20" s="1091"/>
      <c r="H20" s="197"/>
    </row>
    <row r="21" spans="1:8" ht="16.5" customHeight="1" x14ac:dyDescent="0.3">
      <c r="A21" s="1143">
        <f>EXPORTAR!D49</f>
        <v>0</v>
      </c>
      <c r="B21" s="1091"/>
      <c r="C21" s="1091"/>
      <c r="D21" s="1091"/>
      <c r="E21" s="1091"/>
      <c r="F21" s="1091"/>
      <c r="G21" s="1091"/>
      <c r="H21" s="197"/>
    </row>
    <row r="22" spans="1:8" ht="25.5" customHeight="1" x14ac:dyDescent="0.3">
      <c r="A22" s="1137" t="s">
        <v>10513</v>
      </c>
      <c r="B22" s="1091"/>
      <c r="C22" s="1091"/>
      <c r="D22" s="1091"/>
      <c r="E22" s="1091"/>
      <c r="F22" s="1091"/>
      <c r="G22" s="1091"/>
      <c r="H22" s="197"/>
    </row>
    <row r="23" spans="1:8" ht="16.5" customHeight="1" x14ac:dyDescent="0.3">
      <c r="A23" s="1137"/>
      <c r="B23" s="1834" t="s">
        <v>157</v>
      </c>
      <c r="C23" s="1835"/>
      <c r="D23" s="1834" t="s">
        <v>158</v>
      </c>
      <c r="E23" s="1835"/>
      <c r="F23" s="1834" t="s">
        <v>159</v>
      </c>
      <c r="G23" s="1835"/>
      <c r="H23" s="197"/>
    </row>
    <row r="24" spans="1:8" ht="19.5" customHeight="1" x14ac:dyDescent="0.3">
      <c r="A24" s="1137"/>
      <c r="B24" s="1848">
        <f>EXPORTAR!D27</f>
        <v>0</v>
      </c>
      <c r="C24" s="1849"/>
      <c r="D24" s="1848" t="str">
        <f>EXPORTAR!D30</f>
        <v/>
      </c>
      <c r="E24" s="1849"/>
      <c r="F24" s="1848" t="str">
        <f>EXPORTAR!D32</f>
        <v/>
      </c>
      <c r="G24" s="1849"/>
      <c r="H24" s="197"/>
    </row>
    <row r="25" spans="1:8" ht="12.75" customHeight="1" x14ac:dyDescent="0.25">
      <c r="A25" s="1838" t="s">
        <v>10500</v>
      </c>
      <c r="B25" s="1839"/>
      <c r="C25" s="1839"/>
      <c r="D25" s="1839"/>
      <c r="E25" s="1839"/>
      <c r="F25" s="1839"/>
      <c r="G25" s="1839"/>
      <c r="H25" s="1840"/>
    </row>
    <row r="26" spans="1:8" ht="15" customHeight="1" x14ac:dyDescent="0.25">
      <c r="A26" s="1838"/>
      <c r="B26" s="1839"/>
      <c r="C26" s="1839"/>
      <c r="D26" s="1839"/>
      <c r="E26" s="1839"/>
      <c r="F26" s="1839"/>
      <c r="G26" s="1839"/>
      <c r="H26" s="1840"/>
    </row>
    <row r="27" spans="1:8" ht="15" customHeight="1" x14ac:dyDescent="0.25">
      <c r="A27" s="1838"/>
      <c r="B27" s="1839"/>
      <c r="C27" s="1839"/>
      <c r="D27" s="1839"/>
      <c r="E27" s="1839"/>
      <c r="F27" s="1839"/>
      <c r="G27" s="1839"/>
      <c r="H27" s="1840"/>
    </row>
    <row r="28" spans="1:8" ht="18" customHeight="1" x14ac:dyDescent="0.25">
      <c r="A28" s="1838"/>
      <c r="B28" s="1839"/>
      <c r="C28" s="1839"/>
      <c r="D28" s="1839"/>
      <c r="E28" s="1839"/>
      <c r="F28" s="1839"/>
      <c r="G28" s="1839"/>
      <c r="H28" s="1840"/>
    </row>
    <row r="29" spans="1:8" ht="14.25" customHeight="1" x14ac:dyDescent="0.25">
      <c r="A29" s="1838"/>
      <c r="B29" s="1839"/>
      <c r="C29" s="1839"/>
      <c r="D29" s="1839"/>
      <c r="E29" s="1839"/>
      <c r="F29" s="1839"/>
      <c r="G29" s="1839"/>
      <c r="H29" s="1840"/>
    </row>
    <row r="30" spans="1:8" ht="14.25" customHeight="1" x14ac:dyDescent="0.25">
      <c r="A30" s="1838"/>
      <c r="B30" s="1839"/>
      <c r="C30" s="1839"/>
      <c r="D30" s="1839"/>
      <c r="E30" s="1839"/>
      <c r="F30" s="1839"/>
      <c r="G30" s="1839"/>
      <c r="H30" s="1840"/>
    </row>
    <row r="31" spans="1:8" ht="16.5" customHeight="1" x14ac:dyDescent="0.25">
      <c r="A31" s="1850" t="s">
        <v>160</v>
      </c>
      <c r="B31" s="1851"/>
      <c r="C31" s="1851"/>
      <c r="D31" s="1851"/>
      <c r="E31" s="1851"/>
      <c r="F31" s="1851"/>
      <c r="G31" s="1851"/>
      <c r="H31" s="197"/>
    </row>
    <row r="32" spans="1:8" x14ac:dyDescent="0.25">
      <c r="A32" s="1852"/>
      <c r="B32" s="1851"/>
      <c r="C32" s="1851"/>
      <c r="D32" s="1851"/>
      <c r="E32" s="1851"/>
      <c r="F32" s="1851"/>
      <c r="G32" s="1851"/>
      <c r="H32" s="197"/>
    </row>
    <row r="33" spans="1:8" ht="11.25" customHeight="1" x14ac:dyDescent="0.3">
      <c r="A33" s="1088"/>
      <c r="B33" s="1091"/>
      <c r="C33" s="1091"/>
      <c r="D33" s="1091"/>
      <c r="E33" s="1091"/>
      <c r="F33" s="1091"/>
      <c r="G33" s="1091"/>
      <c r="H33" s="197"/>
    </row>
    <row r="34" spans="1:8" ht="16.5" x14ac:dyDescent="0.25">
      <c r="A34" s="1181" t="s">
        <v>10531</v>
      </c>
      <c r="B34" s="1178"/>
      <c r="C34" s="1178"/>
      <c r="D34" s="1178"/>
      <c r="E34" s="1178"/>
      <c r="F34" s="1178"/>
      <c r="G34" s="1178"/>
      <c r="H34" s="1179"/>
    </row>
    <row r="35" spans="1:8" ht="16.5" x14ac:dyDescent="0.25">
      <c r="A35" s="1177" t="s">
        <v>10525</v>
      </c>
      <c r="B35" s="1178"/>
      <c r="C35" s="1178" t="s">
        <v>10526</v>
      </c>
      <c r="D35" s="1178"/>
      <c r="E35" s="1178" t="s">
        <v>10527</v>
      </c>
      <c r="F35" s="1178"/>
      <c r="G35" s="1178"/>
      <c r="H35" s="1179"/>
    </row>
    <row r="36" spans="1:8" ht="16.5" x14ac:dyDescent="0.3">
      <c r="A36" s="1088"/>
      <c r="B36" s="1091"/>
      <c r="C36" s="1831" t="s">
        <v>10528</v>
      </c>
      <c r="D36" s="1832"/>
      <c r="E36" s="1832"/>
      <c r="F36" s="1833"/>
      <c r="G36" s="1091"/>
      <c r="H36" s="197"/>
    </row>
    <row r="37" spans="1:8" ht="16.5" x14ac:dyDescent="0.3">
      <c r="A37" s="1088"/>
      <c r="B37" s="1091"/>
      <c r="C37" s="1088"/>
      <c r="D37" s="1091"/>
      <c r="E37" s="1091"/>
      <c r="F37" s="1097"/>
      <c r="G37" s="1091"/>
      <c r="H37" s="197"/>
    </row>
    <row r="38" spans="1:8" ht="11.25" customHeight="1" x14ac:dyDescent="0.3">
      <c r="A38" s="1088"/>
      <c r="B38" s="1091"/>
      <c r="C38" s="1088"/>
      <c r="D38" s="1091"/>
      <c r="E38" s="1091"/>
      <c r="F38" s="1097"/>
      <c r="G38" s="1091"/>
      <c r="H38" s="197"/>
    </row>
    <row r="39" spans="1:8" ht="11.25" customHeight="1" x14ac:dyDescent="0.3">
      <c r="A39" s="1088"/>
      <c r="B39" s="1091"/>
      <c r="C39" s="1088"/>
      <c r="D39" s="1091"/>
      <c r="E39" s="1091"/>
      <c r="F39" s="1097"/>
      <c r="G39" s="1091"/>
      <c r="H39" s="197"/>
    </row>
    <row r="40" spans="1:8" ht="17.25" thickBot="1" x14ac:dyDescent="0.35">
      <c r="A40" s="1088"/>
      <c r="B40" s="1091"/>
      <c r="C40" s="1142"/>
      <c r="D40" s="1134"/>
      <c r="E40" s="1134"/>
      <c r="F40" s="1097"/>
      <c r="G40" s="1091"/>
      <c r="H40" s="197"/>
    </row>
    <row r="41" spans="1:8" ht="16.5" x14ac:dyDescent="0.3">
      <c r="A41" s="1088"/>
      <c r="B41" s="1091"/>
      <c r="C41" s="1175" t="s">
        <v>107</v>
      </c>
      <c r="D41" s="1145"/>
      <c r="E41" s="1145"/>
      <c r="F41" s="1146"/>
      <c r="G41" s="1091"/>
      <c r="H41" s="1097"/>
    </row>
    <row r="42" spans="1:8" x14ac:dyDescent="0.25">
      <c r="A42" s="1831" t="s">
        <v>161</v>
      </c>
      <c r="B42" s="1832"/>
      <c r="C42" s="1832"/>
      <c r="D42" s="1833"/>
      <c r="E42" s="1831" t="s">
        <v>161</v>
      </c>
      <c r="F42" s="1832"/>
      <c r="G42" s="1832"/>
      <c r="H42" s="1833"/>
    </row>
    <row r="43" spans="1:8" ht="16.5" x14ac:dyDescent="0.3">
      <c r="A43" s="1174"/>
      <c r="B43" s="1094"/>
      <c r="C43" s="1094"/>
      <c r="D43" s="1095"/>
      <c r="E43" s="1174"/>
      <c r="F43" s="1094"/>
      <c r="G43" s="1094"/>
      <c r="H43" s="1095"/>
    </row>
    <row r="44" spans="1:8" ht="10.5" customHeight="1" x14ac:dyDescent="0.3">
      <c r="A44" s="1154"/>
      <c r="B44" s="1091"/>
      <c r="C44" s="1091"/>
      <c r="D44" s="1097"/>
      <c r="E44" s="1154"/>
      <c r="F44" s="1091"/>
      <c r="G44" s="1091"/>
      <c r="H44" s="1097"/>
    </row>
    <row r="45" spans="1:8" ht="11.25" customHeight="1" x14ac:dyDescent="0.3">
      <c r="A45" s="1089"/>
      <c r="B45" s="1091"/>
      <c r="C45" s="1091"/>
      <c r="D45" s="1097"/>
      <c r="E45" s="1089"/>
      <c r="F45" s="1091"/>
      <c r="G45" s="1091"/>
      <c r="H45" s="1097"/>
    </row>
    <row r="46" spans="1:8" ht="17.25" thickBot="1" x14ac:dyDescent="0.35">
      <c r="A46" s="1142"/>
      <c r="B46" s="1134"/>
      <c r="C46" s="1134"/>
      <c r="D46" s="1097"/>
      <c r="E46" s="1142"/>
      <c r="F46" s="1134"/>
      <c r="G46" s="1134"/>
      <c r="H46" s="1097"/>
    </row>
    <row r="47" spans="1:8" ht="16.5" x14ac:dyDescent="0.3">
      <c r="A47" s="1154" t="s">
        <v>107</v>
      </c>
      <c r="B47" s="1091"/>
      <c r="C47" s="1091"/>
      <c r="D47" s="1097"/>
      <c r="E47" s="1154" t="s">
        <v>107</v>
      </c>
      <c r="F47" s="1091"/>
      <c r="G47" s="1091"/>
      <c r="H47" s="1097"/>
    </row>
    <row r="48" spans="1:8" ht="11.25" customHeight="1" x14ac:dyDescent="0.3">
      <c r="A48" s="1154"/>
      <c r="B48" s="1091"/>
      <c r="C48" s="1091"/>
      <c r="D48" s="1097"/>
      <c r="E48" s="1154"/>
      <c r="F48" s="1091"/>
      <c r="G48" s="1091"/>
      <c r="H48" s="1097"/>
    </row>
    <row r="49" spans="1:8" ht="21.75" customHeight="1" x14ac:dyDescent="0.25">
      <c r="A49" s="1175"/>
      <c r="B49" s="201"/>
      <c r="C49" s="201"/>
      <c r="D49" s="189"/>
      <c r="E49" s="200"/>
      <c r="F49" s="201"/>
      <c r="G49" s="201"/>
      <c r="H49" s="189"/>
    </row>
    <row r="50" spans="1:8" x14ac:dyDescent="0.25">
      <c r="A50" s="1055" t="str">
        <f>IF(OR(ISBLANK(DATOS!W2),DATOS!W2=""),"",DATOS!W2)</f>
        <v>TRAMY.APP TRAMITES DE TRANSITO CRA 69A 93 - 82 APTO (201) - MEDELLIN - 313666 88 94 HOLA@TRAMY.COM</v>
      </c>
    </row>
  </sheetData>
  <mergeCells count="29">
    <mergeCell ref="A11:H11"/>
    <mergeCell ref="F12:H12"/>
    <mergeCell ref="F13:H13"/>
    <mergeCell ref="B23:C23"/>
    <mergeCell ref="D23:E23"/>
    <mergeCell ref="F23:G23"/>
    <mergeCell ref="A17:H18"/>
    <mergeCell ref="A1:H1"/>
    <mergeCell ref="F5:H5"/>
    <mergeCell ref="F6:H6"/>
    <mergeCell ref="A31:G32"/>
    <mergeCell ref="A12:E12"/>
    <mergeCell ref="A13:E13"/>
    <mergeCell ref="A25:H30"/>
    <mergeCell ref="A8:E8"/>
    <mergeCell ref="A9:E9"/>
    <mergeCell ref="A5:E5"/>
    <mergeCell ref="A6:E6"/>
    <mergeCell ref="A14:H16"/>
    <mergeCell ref="A7:H7"/>
    <mergeCell ref="F8:H8"/>
    <mergeCell ref="F9:H9"/>
    <mergeCell ref="A10:H10"/>
    <mergeCell ref="B24:C24"/>
    <mergeCell ref="D24:E24"/>
    <mergeCell ref="F24:G24"/>
    <mergeCell ref="C36:F36"/>
    <mergeCell ref="E42:H42"/>
    <mergeCell ref="A42:D42"/>
  </mergeCells>
  <pageMargins left="0.21875" right="0.19791666666666666" top="0.20833333333333334" bottom="0.2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H51"/>
  <sheetViews>
    <sheetView showZeros="0" view="pageLayout" topLeftCell="A45" zoomScaleNormal="100" workbookViewId="0">
      <selection activeCell="A51" sqref="A51"/>
    </sheetView>
  </sheetViews>
  <sheetFormatPr baseColWidth="10" defaultColWidth="12.85546875" defaultRowHeight="15" x14ac:dyDescent="0.25"/>
  <cols>
    <col min="1" max="1" width="12.85546875" customWidth="1"/>
    <col min="3" max="8" width="12.85546875" customWidth="1"/>
  </cols>
  <sheetData>
    <row r="1" spans="1:8" x14ac:dyDescent="0.25">
      <c r="A1" s="1831" t="s">
        <v>10484</v>
      </c>
      <c r="B1" s="1832"/>
      <c r="C1" s="1832"/>
      <c r="D1" s="1832"/>
      <c r="E1" s="1832"/>
      <c r="F1" s="1832"/>
      <c r="G1" s="1832"/>
      <c r="H1" s="1833"/>
    </row>
    <row r="2" spans="1:8" ht="16.5" x14ac:dyDescent="0.3">
      <c r="A2" s="559" t="s">
        <v>7025</v>
      </c>
      <c r="B2" s="559"/>
      <c r="C2" s="559"/>
      <c r="D2" s="559"/>
      <c r="E2" s="559"/>
      <c r="F2" s="559"/>
      <c r="G2" s="559"/>
      <c r="H2" s="559"/>
    </row>
    <row r="3" spans="1:8" ht="16.5" x14ac:dyDescent="0.3">
      <c r="A3" s="559"/>
      <c r="B3" s="559"/>
      <c r="C3" s="559"/>
      <c r="D3" s="559"/>
      <c r="E3" s="559"/>
      <c r="F3" s="559"/>
      <c r="G3" s="559"/>
      <c r="H3" s="559"/>
    </row>
    <row r="4" spans="1:8" x14ac:dyDescent="0.25">
      <c r="A4" s="1090" t="s">
        <v>10489</v>
      </c>
      <c r="B4" s="190"/>
      <c r="C4" s="190"/>
      <c r="D4" s="190"/>
      <c r="E4" s="190"/>
      <c r="F4" s="190"/>
      <c r="G4" s="190"/>
      <c r="H4" s="195"/>
    </row>
    <row r="5" spans="1:8" ht="10.5" customHeight="1" x14ac:dyDescent="0.25">
      <c r="A5" s="1135" t="s">
        <v>10490</v>
      </c>
      <c r="B5" s="1136"/>
      <c r="C5" s="1136"/>
      <c r="D5" s="1136"/>
      <c r="E5" s="1136"/>
      <c r="F5" s="1135" t="s">
        <v>115</v>
      </c>
      <c r="G5" s="1136"/>
      <c r="H5" s="1147"/>
    </row>
    <row r="6" spans="1:8" x14ac:dyDescent="0.25">
      <c r="A6" s="1183"/>
      <c r="B6" s="1184"/>
      <c r="C6" s="1184"/>
      <c r="D6" s="1184"/>
      <c r="E6" s="1185"/>
      <c r="F6" s="1183"/>
      <c r="G6" s="1184"/>
      <c r="H6" s="1185"/>
    </row>
    <row r="7" spans="1:8" ht="16.5" x14ac:dyDescent="0.3">
      <c r="A7" s="1137" t="s">
        <v>10491</v>
      </c>
      <c r="B7" s="1091"/>
      <c r="C7" s="1091"/>
      <c r="D7" s="1091"/>
      <c r="E7" s="1091"/>
      <c r="F7" s="1091"/>
      <c r="G7" s="1099"/>
      <c r="H7" s="1138"/>
    </row>
    <row r="8" spans="1:8" ht="10.5" customHeight="1" x14ac:dyDescent="0.25">
      <c r="A8" s="1135" t="s">
        <v>10497</v>
      </c>
      <c r="B8" s="1136"/>
      <c r="C8" s="1136"/>
      <c r="D8" s="1136"/>
      <c r="E8" s="1147"/>
      <c r="F8" s="1187" t="s">
        <v>10492</v>
      </c>
      <c r="G8" s="1187"/>
      <c r="H8" s="1188"/>
    </row>
    <row r="9" spans="1:8" x14ac:dyDescent="0.25">
      <c r="A9" s="1192" t="str">
        <f>CONCATENATE(EXPORTAR!D8," ",EXPORTAR!D9," ",EXPORTAR!D10)</f>
        <v xml:space="preserve">  </v>
      </c>
      <c r="B9" s="1184"/>
      <c r="C9" s="1184"/>
      <c r="D9" s="1184"/>
      <c r="E9" s="1184"/>
      <c r="F9" s="1189"/>
      <c r="G9" s="1860" t="str">
        <f>EXPORTAR!D11</f>
        <v/>
      </c>
      <c r="H9" s="1808"/>
    </row>
    <row r="10" spans="1:8" ht="16.5" x14ac:dyDescent="0.3">
      <c r="A10" s="1866" t="s">
        <v>10494</v>
      </c>
      <c r="B10" s="1867"/>
      <c r="C10" s="1867"/>
      <c r="D10" s="1867"/>
      <c r="E10" s="1867"/>
      <c r="F10" s="1854"/>
      <c r="G10" s="1854"/>
      <c r="H10" s="1855"/>
    </row>
    <row r="11" spans="1:8" ht="10.5" customHeight="1" x14ac:dyDescent="0.25">
      <c r="A11" s="1841" t="s">
        <v>10495</v>
      </c>
      <c r="B11" s="1841"/>
      <c r="C11" s="1841"/>
      <c r="D11" s="1841"/>
      <c r="E11" s="1842"/>
      <c r="F11" s="1186" t="s">
        <v>115</v>
      </c>
      <c r="G11" s="1187"/>
      <c r="H11" s="1188"/>
    </row>
    <row r="12" spans="1:8" x14ac:dyDescent="0.25">
      <c r="A12" s="1168" t="str">
        <f>CONCATENATE(EXPORTAR!D11," ",EXPORTAR!D12," ",EXPORTAR!D13)</f>
        <v xml:space="preserve">  </v>
      </c>
      <c r="B12" s="1169"/>
      <c r="C12" s="1169"/>
      <c r="D12" s="1169"/>
      <c r="E12" s="1169"/>
      <c r="F12" s="1176"/>
      <c r="G12" s="1860" t="str">
        <f>EXPORTAR!D6</f>
        <v/>
      </c>
      <c r="H12" s="1808"/>
    </row>
    <row r="13" spans="1:8" ht="16.5" x14ac:dyDescent="0.3">
      <c r="A13" s="1853" t="s">
        <v>10496</v>
      </c>
      <c r="B13" s="1854"/>
      <c r="C13" s="1854"/>
      <c r="D13" s="1854"/>
      <c r="E13" s="1854"/>
      <c r="F13" s="1854"/>
      <c r="G13" s="1854"/>
      <c r="H13" s="1855"/>
    </row>
    <row r="14" spans="1:8" ht="11.25" customHeight="1" x14ac:dyDescent="0.25">
      <c r="A14" s="1838" t="s">
        <v>10485</v>
      </c>
      <c r="B14" s="1839"/>
      <c r="C14" s="1839"/>
      <c r="D14" s="1839"/>
      <c r="E14" s="1839"/>
      <c r="F14" s="1839"/>
      <c r="G14" s="1839"/>
      <c r="H14" s="1840"/>
    </row>
    <row r="15" spans="1:8" ht="15" customHeight="1" x14ac:dyDescent="0.25">
      <c r="A15" s="1838"/>
      <c r="B15" s="1839"/>
      <c r="C15" s="1839"/>
      <c r="D15" s="1839"/>
      <c r="E15" s="1839"/>
      <c r="F15" s="1839"/>
      <c r="G15" s="1839"/>
      <c r="H15" s="1840"/>
    </row>
    <row r="16" spans="1:8" ht="12.75" customHeight="1" x14ac:dyDescent="0.25">
      <c r="A16" s="1838"/>
      <c r="B16" s="1839"/>
      <c r="C16" s="1839"/>
      <c r="D16" s="1839"/>
      <c r="E16" s="1839"/>
      <c r="F16" s="1839"/>
      <c r="G16" s="1839"/>
      <c r="H16" s="1840"/>
    </row>
    <row r="17" spans="1:8" ht="3.75" customHeight="1" x14ac:dyDescent="0.25">
      <c r="A17" s="1838"/>
      <c r="B17" s="1839"/>
      <c r="C17" s="1839"/>
      <c r="D17" s="1839"/>
      <c r="E17" s="1839"/>
      <c r="F17" s="1839"/>
      <c r="G17" s="1839"/>
      <c r="H17" s="1840"/>
    </row>
    <row r="18" spans="1:8" ht="3.75" customHeight="1" x14ac:dyDescent="0.25">
      <c r="A18" s="1838"/>
      <c r="B18" s="1839"/>
      <c r="C18" s="1839"/>
      <c r="D18" s="1839"/>
      <c r="E18" s="1839"/>
      <c r="F18" s="1839"/>
      <c r="G18" s="1839"/>
      <c r="H18" s="1840"/>
    </row>
    <row r="19" spans="1:8" ht="15" customHeight="1" x14ac:dyDescent="0.25">
      <c r="A19" s="1838"/>
      <c r="B19" s="1839"/>
      <c r="C19" s="1839"/>
      <c r="D19" s="1839"/>
      <c r="E19" s="1839"/>
      <c r="F19" s="1839"/>
      <c r="G19" s="1839"/>
      <c r="H19" s="1840"/>
    </row>
    <row r="20" spans="1:8" ht="10.5" customHeight="1" x14ac:dyDescent="0.25">
      <c r="A20" s="1838"/>
      <c r="B20" s="1839"/>
      <c r="C20" s="1839"/>
      <c r="D20" s="1839"/>
      <c r="E20" s="1839"/>
      <c r="F20" s="1839"/>
      <c r="G20" s="1839"/>
      <c r="H20" s="1840"/>
    </row>
    <row r="21" spans="1:8" ht="16.5" customHeight="1" x14ac:dyDescent="0.25">
      <c r="A21" s="1838"/>
      <c r="B21" s="1839"/>
      <c r="C21" s="1839"/>
      <c r="D21" s="1839"/>
      <c r="E21" s="1839"/>
      <c r="F21" s="1839"/>
      <c r="G21" s="1839"/>
      <c r="H21" s="1840"/>
    </row>
    <row r="22" spans="1:8" ht="16.5" customHeight="1" x14ac:dyDescent="0.25">
      <c r="A22" s="1190">
        <f>EXPORTAR!D47</f>
        <v>0</v>
      </c>
      <c r="B22" s="1139"/>
      <c r="C22" s="1139"/>
      <c r="D22" s="1139"/>
      <c r="E22" s="1139"/>
      <c r="F22" s="1180"/>
      <c r="G22" s="1139"/>
      <c r="H22" s="1140"/>
    </row>
    <row r="23" spans="1:8" ht="16.5" x14ac:dyDescent="0.3">
      <c r="A23" s="1141">
        <f>EXPORTAR!D48</f>
        <v>0</v>
      </c>
      <c r="B23" s="1091"/>
      <c r="C23" s="1091"/>
      <c r="D23" s="1091"/>
      <c r="E23" s="1091"/>
      <c r="F23" s="1091"/>
      <c r="G23" s="1091"/>
      <c r="H23" s="1097"/>
    </row>
    <row r="24" spans="1:8" ht="16.5" x14ac:dyDescent="0.3">
      <c r="A24" s="1141">
        <f>EXPORTAR!D49</f>
        <v>0</v>
      </c>
      <c r="B24" s="1091"/>
      <c r="C24" s="1091"/>
      <c r="D24" s="1091"/>
      <c r="E24" s="1091"/>
      <c r="F24" s="1091"/>
      <c r="G24" s="1091"/>
      <c r="H24" s="1097"/>
    </row>
    <row r="25" spans="1:8" ht="16.5" x14ac:dyDescent="0.3">
      <c r="A25" s="1137" t="s">
        <v>156</v>
      </c>
      <c r="B25" s="1091"/>
      <c r="C25" s="1091"/>
      <c r="D25" s="1091"/>
      <c r="E25" s="1091"/>
      <c r="F25" s="1091"/>
      <c r="G25" s="1091"/>
      <c r="H25" s="1097"/>
    </row>
    <row r="26" spans="1:8" ht="16.5" x14ac:dyDescent="0.3">
      <c r="A26" s="1088"/>
      <c r="B26" s="1091"/>
      <c r="C26" s="1091"/>
      <c r="D26" s="1091"/>
      <c r="E26" s="1091"/>
      <c r="F26" s="1091"/>
      <c r="G26" s="1091"/>
      <c r="H26" s="1097"/>
    </row>
    <row r="27" spans="1:8" ht="16.5" x14ac:dyDescent="0.3">
      <c r="A27" s="1088"/>
      <c r="B27" s="1834" t="s">
        <v>157</v>
      </c>
      <c r="C27" s="1835"/>
      <c r="D27" s="1834" t="s">
        <v>158</v>
      </c>
      <c r="E27" s="1835"/>
      <c r="F27" s="1834" t="s">
        <v>159</v>
      </c>
      <c r="G27" s="1835"/>
      <c r="H27" s="1097"/>
    </row>
    <row r="28" spans="1:8" ht="19.5" customHeight="1" x14ac:dyDescent="0.3">
      <c r="A28" s="1088"/>
      <c r="B28" s="1848">
        <f>EXPORTAR!D27</f>
        <v>0</v>
      </c>
      <c r="C28" s="1849"/>
      <c r="D28" s="1848" t="str">
        <f>EXPORTAR!D30</f>
        <v/>
      </c>
      <c r="E28" s="1849"/>
      <c r="F28" s="1848" t="str">
        <f>EXPORTAR!D32</f>
        <v/>
      </c>
      <c r="G28" s="1849"/>
      <c r="H28" s="1097"/>
    </row>
    <row r="29" spans="1:8" ht="22.5" customHeight="1" x14ac:dyDescent="0.25">
      <c r="A29" s="1838" t="s">
        <v>10486</v>
      </c>
      <c r="B29" s="1862"/>
      <c r="C29" s="1862"/>
      <c r="D29" s="1862"/>
      <c r="E29" s="1862"/>
      <c r="F29" s="1862"/>
      <c r="G29" s="1862"/>
      <c r="H29" s="1863"/>
    </row>
    <row r="30" spans="1:8" ht="14.25" customHeight="1" x14ac:dyDescent="0.25">
      <c r="A30" s="1864"/>
      <c r="B30" s="1862"/>
      <c r="C30" s="1862"/>
      <c r="D30" s="1862"/>
      <c r="E30" s="1862"/>
      <c r="F30" s="1862"/>
      <c r="G30" s="1862"/>
      <c r="H30" s="1863"/>
    </row>
    <row r="31" spans="1:8" x14ac:dyDescent="0.25">
      <c r="A31" s="1864"/>
      <c r="B31" s="1862"/>
      <c r="C31" s="1862"/>
      <c r="D31" s="1862"/>
      <c r="E31" s="1862"/>
      <c r="F31" s="1862"/>
      <c r="G31" s="1862"/>
      <c r="H31" s="1863"/>
    </row>
    <row r="32" spans="1:8" x14ac:dyDescent="0.25">
      <c r="A32" s="1864"/>
      <c r="B32" s="1862"/>
      <c r="C32" s="1862"/>
      <c r="D32" s="1862"/>
      <c r="E32" s="1862"/>
      <c r="F32" s="1862"/>
      <c r="G32" s="1862"/>
      <c r="H32" s="1863"/>
    </row>
    <row r="33" spans="1:8" x14ac:dyDescent="0.25">
      <c r="A33" s="1864"/>
      <c r="B33" s="1862"/>
      <c r="C33" s="1862"/>
      <c r="D33" s="1862"/>
      <c r="E33" s="1862"/>
      <c r="F33" s="1862"/>
      <c r="G33" s="1862"/>
      <c r="H33" s="1863"/>
    </row>
    <row r="34" spans="1:8" ht="12" customHeight="1" x14ac:dyDescent="0.25">
      <c r="A34" s="1864"/>
      <c r="B34" s="1862"/>
      <c r="C34" s="1862"/>
      <c r="D34" s="1862"/>
      <c r="E34" s="1862"/>
      <c r="F34" s="1862"/>
      <c r="G34" s="1862"/>
      <c r="H34" s="1863"/>
    </row>
    <row r="35" spans="1:8" x14ac:dyDescent="0.25">
      <c r="A35" s="1852" t="s">
        <v>160</v>
      </c>
      <c r="B35" s="1851"/>
      <c r="C35" s="1851"/>
      <c r="D35" s="1851"/>
      <c r="E35" s="1851"/>
      <c r="F35" s="1851"/>
      <c r="G35" s="1851"/>
      <c r="H35" s="1865"/>
    </row>
    <row r="36" spans="1:8" x14ac:dyDescent="0.25">
      <c r="A36" s="1852"/>
      <c r="B36" s="1851"/>
      <c r="C36" s="1851"/>
      <c r="D36" s="1851"/>
      <c r="E36" s="1851"/>
      <c r="F36" s="1851"/>
      <c r="G36" s="1851"/>
      <c r="H36" s="1865"/>
    </row>
    <row r="37" spans="1:8" x14ac:dyDescent="0.25">
      <c r="A37" s="1852"/>
      <c r="B37" s="1851"/>
      <c r="C37" s="1851"/>
      <c r="D37" s="1851"/>
      <c r="E37" s="1851"/>
      <c r="F37" s="1851"/>
      <c r="G37" s="1851"/>
      <c r="H37" s="1865"/>
    </row>
    <row r="38" spans="1:8" ht="16.5" x14ac:dyDescent="0.3">
      <c r="A38" s="1088"/>
      <c r="B38" s="1091"/>
      <c r="C38" s="1091"/>
      <c r="D38" s="1091"/>
      <c r="E38" s="1091"/>
      <c r="F38" s="1091"/>
      <c r="G38" s="1091"/>
      <c r="H38" s="1097"/>
    </row>
    <row r="39" spans="1:8" ht="16.5" x14ac:dyDescent="0.25">
      <c r="A39" s="1181" t="s">
        <v>10531</v>
      </c>
      <c r="B39" s="1178"/>
      <c r="C39" s="1178"/>
      <c r="D39" s="1178"/>
      <c r="E39" s="1178"/>
      <c r="F39" s="1178"/>
      <c r="G39" s="1178"/>
      <c r="H39" s="1179"/>
    </row>
    <row r="40" spans="1:8" ht="16.5" x14ac:dyDescent="0.25">
      <c r="A40" s="1177" t="s">
        <v>10525</v>
      </c>
      <c r="B40" s="1178"/>
      <c r="C40" s="1178" t="s">
        <v>10526</v>
      </c>
      <c r="D40" s="1178"/>
      <c r="E40" s="1178" t="s">
        <v>10527</v>
      </c>
      <c r="F40" s="1178"/>
      <c r="G40" s="1178"/>
      <c r="H40" s="1179"/>
    </row>
    <row r="41" spans="1:8" ht="16.5" x14ac:dyDescent="0.3">
      <c r="A41" s="1175"/>
      <c r="B41" s="1145"/>
      <c r="C41" s="1145"/>
      <c r="D41" s="1145"/>
      <c r="E41" s="1145"/>
      <c r="F41" s="1145"/>
      <c r="G41" s="1145"/>
      <c r="H41" s="1158"/>
    </row>
    <row r="42" spans="1:8" x14ac:dyDescent="0.25">
      <c r="A42" s="1836" t="s">
        <v>10528</v>
      </c>
      <c r="B42" s="1836"/>
      <c r="C42" s="1836"/>
      <c r="D42" s="1836"/>
      <c r="E42" s="1833" t="s">
        <v>161</v>
      </c>
      <c r="F42" s="1836"/>
      <c r="G42" s="1836"/>
      <c r="H42" s="1836"/>
    </row>
    <row r="43" spans="1:8" ht="16.5" x14ac:dyDescent="0.3">
      <c r="A43" s="1154"/>
      <c r="B43" s="1091"/>
      <c r="C43" s="1091"/>
      <c r="D43" s="1097"/>
      <c r="E43" s="1182"/>
      <c r="F43" s="1091"/>
      <c r="G43" s="1091"/>
      <c r="H43" s="1097"/>
    </row>
    <row r="44" spans="1:8" ht="16.5" x14ac:dyDescent="0.3">
      <c r="A44" s="1154"/>
      <c r="B44" s="1091"/>
      <c r="C44" s="1091"/>
      <c r="D44" s="1097"/>
      <c r="E44" s="1182"/>
      <c r="F44" s="1091"/>
      <c r="G44" s="1091"/>
      <c r="H44" s="1097"/>
    </row>
    <row r="45" spans="1:8" ht="16.5" x14ac:dyDescent="0.3">
      <c r="A45" s="1089"/>
      <c r="B45" s="1091"/>
      <c r="C45" s="1091"/>
      <c r="D45" s="1097"/>
      <c r="E45" s="1092"/>
      <c r="F45" s="1091"/>
      <c r="G45" s="1091"/>
      <c r="H45" s="1097"/>
    </row>
    <row r="46" spans="1:8" ht="17.25" thickBot="1" x14ac:dyDescent="0.35">
      <c r="A46" s="1142"/>
      <c r="B46" s="1134"/>
      <c r="C46" s="1134"/>
      <c r="D46" s="1097"/>
      <c r="E46" s="1134"/>
      <c r="F46" s="1134"/>
      <c r="G46" s="1134"/>
      <c r="H46" s="1097"/>
    </row>
    <row r="47" spans="1:8" ht="16.5" x14ac:dyDescent="0.3">
      <c r="A47" s="1154" t="s">
        <v>107</v>
      </c>
      <c r="B47" s="1091"/>
      <c r="C47" s="1091"/>
      <c r="D47" s="1097"/>
      <c r="E47" s="1182" t="s">
        <v>107</v>
      </c>
      <c r="F47" s="1091"/>
      <c r="G47" s="1091"/>
      <c r="H47" s="1097"/>
    </row>
    <row r="48" spans="1:8" ht="16.5" x14ac:dyDescent="0.3">
      <c r="A48" s="1154" t="s">
        <v>10530</v>
      </c>
      <c r="B48" s="1091"/>
      <c r="C48" s="1091"/>
      <c r="D48" s="1097"/>
      <c r="E48" s="1182"/>
      <c r="F48" s="1091"/>
      <c r="G48" s="1091"/>
      <c r="H48" s="1097"/>
    </row>
    <row r="49" spans="1:8" ht="16.5" x14ac:dyDescent="0.3">
      <c r="A49" s="1155" t="s">
        <v>10529</v>
      </c>
      <c r="B49" s="1091"/>
      <c r="C49" s="1091"/>
      <c r="D49" s="1097"/>
      <c r="E49" s="1091"/>
      <c r="F49" s="1091"/>
      <c r="G49" s="1091"/>
      <c r="H49" s="1153"/>
    </row>
    <row r="50" spans="1:8" x14ac:dyDescent="0.25">
      <c r="A50" s="1175" t="s">
        <v>7327</v>
      </c>
      <c r="B50" s="201"/>
      <c r="C50" s="201"/>
      <c r="D50" s="189"/>
      <c r="E50" s="200"/>
      <c r="F50" s="201"/>
      <c r="G50" s="201"/>
      <c r="H50" s="189"/>
    </row>
    <row r="51" spans="1:8" x14ac:dyDescent="0.25">
      <c r="A51" s="1055" t="str">
        <f>IF(OR(ISBLANK(DATOS!W2),DATOS!W2=""),"",DATOS!W2)</f>
        <v>TRAMY.APP TRAMITES DE TRANSITO CRA 69A 93 - 82 APTO (201) - MEDELLIN - 313666 88 94 HOLA@TRAMY.COM</v>
      </c>
    </row>
  </sheetData>
  <mergeCells count="17">
    <mergeCell ref="G9:H9"/>
    <mergeCell ref="A1:H1"/>
    <mergeCell ref="A14:H21"/>
    <mergeCell ref="A10:H10"/>
    <mergeCell ref="A13:H13"/>
    <mergeCell ref="A11:E11"/>
    <mergeCell ref="G12:H12"/>
    <mergeCell ref="A42:D42"/>
    <mergeCell ref="E42:H42"/>
    <mergeCell ref="A29:H34"/>
    <mergeCell ref="A35:H37"/>
    <mergeCell ref="B27:C27"/>
    <mergeCell ref="D27:E27"/>
    <mergeCell ref="F27:G27"/>
    <mergeCell ref="B28:C28"/>
    <mergeCell ref="D28:E28"/>
    <mergeCell ref="F28:G28"/>
  </mergeCells>
  <pageMargins left="0.21875" right="0.11458333333333333" top="0.1875" bottom="0.57291666666666663"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topLeftCell="A35" zoomScaleNormal="100" workbookViewId="0">
      <selection activeCell="A47" sqref="A4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32" t="s">
        <v>7542</v>
      </c>
      <c r="B2" s="133"/>
      <c r="C2" s="133"/>
      <c r="D2" s="132"/>
      <c r="E2" s="133" t="s">
        <v>355</v>
      </c>
      <c r="F2" s="133"/>
      <c r="G2" s="133"/>
      <c r="H2" s="132"/>
    </row>
    <row r="3" spans="1:8" x14ac:dyDescent="0.25">
      <c r="A3" s="132"/>
      <c r="B3" s="132"/>
      <c r="C3" s="132"/>
      <c r="D3" s="132"/>
      <c r="E3" s="132"/>
      <c r="F3" s="132"/>
      <c r="G3" s="132"/>
      <c r="H3" s="132"/>
    </row>
    <row r="4" spans="1:8" x14ac:dyDescent="0.25">
      <c r="A4" s="132" t="s">
        <v>181</v>
      </c>
      <c r="B4" s="132" t="str">
        <f>EXPORTAR!D40</f>
        <v/>
      </c>
      <c r="C4" s="132"/>
      <c r="D4" s="132"/>
      <c r="E4" s="132"/>
      <c r="F4" s="132"/>
      <c r="G4" s="132"/>
      <c r="H4" s="132"/>
    </row>
    <row r="5" spans="1:8" x14ac:dyDescent="0.25">
      <c r="A5" s="132"/>
      <c r="B5" s="132"/>
      <c r="C5" s="132"/>
      <c r="D5" s="132"/>
      <c r="E5" s="132"/>
      <c r="F5" s="132"/>
      <c r="G5" s="132"/>
      <c r="H5" s="132"/>
    </row>
    <row r="6" spans="1:8" x14ac:dyDescent="0.25">
      <c r="A6" s="692" t="s">
        <v>182</v>
      </c>
      <c r="B6" s="132"/>
      <c r="C6" s="132"/>
      <c r="D6" s="132"/>
      <c r="E6" s="132"/>
      <c r="F6" s="132"/>
      <c r="G6" s="132"/>
      <c r="H6" s="132"/>
    </row>
    <row r="7" spans="1:8" x14ac:dyDescent="0.25">
      <c r="A7" s="132"/>
      <c r="B7" s="132"/>
      <c r="C7" s="132"/>
      <c r="D7" s="132"/>
      <c r="E7" s="132"/>
      <c r="F7" s="132"/>
      <c r="G7" s="132"/>
      <c r="H7" s="132"/>
    </row>
    <row r="8" spans="1:8" ht="15" customHeight="1" x14ac:dyDescent="0.25">
      <c r="A8" s="132" t="s">
        <v>183</v>
      </c>
      <c r="B8" s="132" t="str">
        <f>CONCATENATE(EXPORTAR!D8," ",EXPORTAR!D9," ",EXPORTAR!D10)</f>
        <v xml:space="preserve">  </v>
      </c>
      <c r="C8" s="132"/>
      <c r="D8" s="132"/>
      <c r="E8" s="132"/>
      <c r="F8" s="132"/>
      <c r="G8" s="132"/>
      <c r="H8" s="132"/>
    </row>
    <row r="9" spans="1:8" ht="15" customHeight="1" x14ac:dyDescent="0.25">
      <c r="A9" s="694" t="s">
        <v>7539</v>
      </c>
      <c r="B9" s="132"/>
      <c r="C9" s="132"/>
      <c r="D9" s="131" t="str">
        <f>EXPORTAR!D11</f>
        <v/>
      </c>
      <c r="E9" s="132" t="s">
        <v>186</v>
      </c>
      <c r="F9" s="132"/>
      <c r="G9" s="132"/>
      <c r="H9" s="132"/>
    </row>
    <row r="10" spans="1:8" ht="18.75" customHeight="1" x14ac:dyDescent="0.25">
      <c r="A10" s="1870" t="s">
        <v>7540</v>
      </c>
      <c r="B10" s="1870"/>
      <c r="C10" s="1870"/>
      <c r="D10" s="1870"/>
      <c r="E10" s="1870"/>
      <c r="F10" s="1870"/>
      <c r="G10" s="1870"/>
      <c r="H10" s="1870"/>
    </row>
    <row r="11" spans="1:8" ht="12" customHeight="1" x14ac:dyDescent="0.25">
      <c r="A11" s="1870"/>
      <c r="B11" s="1870"/>
      <c r="C11" s="1870"/>
      <c r="D11" s="1870"/>
      <c r="E11" s="1870"/>
      <c r="F11" s="1870"/>
      <c r="G11" s="1870"/>
      <c r="H11" s="1870"/>
    </row>
    <row r="12" spans="1:8" ht="12" customHeight="1" x14ac:dyDescent="0.25">
      <c r="A12" s="1870"/>
      <c r="B12" s="1870"/>
      <c r="C12" s="1870"/>
      <c r="D12" s="1870"/>
      <c r="E12" s="1870"/>
      <c r="F12" s="1870"/>
      <c r="G12" s="1870"/>
      <c r="H12" s="1870"/>
    </row>
    <row r="13" spans="1:8" ht="12" customHeight="1" x14ac:dyDescent="0.25">
      <c r="A13" s="1870"/>
      <c r="B13" s="1870"/>
      <c r="C13" s="1870"/>
      <c r="D13" s="1870"/>
      <c r="E13" s="1870"/>
      <c r="F13" s="1870"/>
      <c r="G13" s="1870"/>
      <c r="H13" s="1870"/>
    </row>
    <row r="14" spans="1:8" x14ac:dyDescent="0.25">
      <c r="A14" s="74"/>
    </row>
    <row r="15" spans="1:8" ht="15.75" x14ac:dyDescent="0.25">
      <c r="A15" s="135" t="s">
        <v>7</v>
      </c>
      <c r="B15" s="136">
        <f>EXPORTAR!D27</f>
        <v>0</v>
      </c>
      <c r="D15" s="135" t="s">
        <v>16</v>
      </c>
      <c r="E15" s="691" t="str">
        <f>EXPORTAR!D35</f>
        <v/>
      </c>
    </row>
    <row r="16" spans="1:8" ht="15.75" x14ac:dyDescent="0.25">
      <c r="A16" s="137" t="s">
        <v>13</v>
      </c>
      <c r="B16" s="138" t="str">
        <f>EXPORTAR!D32</f>
        <v/>
      </c>
      <c r="D16" s="137" t="s">
        <v>17</v>
      </c>
      <c r="E16" s="136" t="str">
        <f>EXPORTAR!D36</f>
        <v/>
      </c>
    </row>
    <row r="17" spans="1:9" ht="15.75" x14ac:dyDescent="0.25">
      <c r="A17" s="137" t="s">
        <v>11</v>
      </c>
      <c r="B17" s="138" t="str">
        <f>EXPORTAR!D30</f>
        <v/>
      </c>
      <c r="D17" s="137" t="s">
        <v>15</v>
      </c>
      <c r="E17" s="138" t="str">
        <f>EXPORTAR!D34</f>
        <v/>
      </c>
    </row>
    <row r="19" spans="1:9" x14ac:dyDescent="0.25">
      <c r="A19" s="693" t="s">
        <v>354</v>
      </c>
      <c r="B19" s="226"/>
      <c r="C19" s="1868">
        <f ca="1">EXPORTAR!D53</f>
        <v>45165</v>
      </c>
      <c r="D19" s="1868"/>
      <c r="E19" t="s">
        <v>7538</v>
      </c>
    </row>
    <row r="20" spans="1:9" ht="15" customHeight="1" x14ac:dyDescent="0.25">
      <c r="A20" s="1869" t="s">
        <v>7541</v>
      </c>
      <c r="B20" s="1869"/>
      <c r="C20" s="1869"/>
      <c r="D20" s="1869"/>
      <c r="E20" s="1869"/>
      <c r="F20" s="1869"/>
      <c r="G20" s="1869"/>
      <c r="H20" s="1869"/>
      <c r="I20" s="1869"/>
    </row>
    <row r="21" spans="1:9" x14ac:dyDescent="0.25">
      <c r="A21" s="1869"/>
      <c r="B21" s="1869"/>
      <c r="C21" s="1869"/>
      <c r="D21" s="1869"/>
      <c r="E21" s="1869"/>
      <c r="F21" s="1869"/>
      <c r="G21" s="1869"/>
      <c r="H21" s="1869"/>
      <c r="I21" s="1869"/>
    </row>
    <row r="22" spans="1:9" x14ac:dyDescent="0.25">
      <c r="A22" s="1869"/>
      <c r="B22" s="1869"/>
      <c r="C22" s="1869"/>
      <c r="D22" s="1869"/>
      <c r="E22" s="1869"/>
      <c r="F22" s="1869"/>
      <c r="G22" s="1869"/>
      <c r="H22" s="1869"/>
      <c r="I22" s="1869"/>
    </row>
    <row r="23" spans="1:9" x14ac:dyDescent="0.25">
      <c r="A23" s="1869"/>
      <c r="B23" s="1869"/>
      <c r="C23" s="1869"/>
      <c r="D23" s="1869"/>
      <c r="E23" s="1869"/>
      <c r="F23" s="1869"/>
      <c r="G23" s="1869"/>
      <c r="H23" s="1869"/>
      <c r="I23" s="1869"/>
    </row>
    <row r="24" spans="1:9" x14ac:dyDescent="0.25">
      <c r="A24" s="1869"/>
      <c r="B24" s="1869"/>
      <c r="C24" s="1869"/>
      <c r="D24" s="1869"/>
      <c r="E24" s="1869"/>
      <c r="F24" s="1869"/>
      <c r="G24" s="1869"/>
      <c r="H24" s="1869"/>
      <c r="I24" s="1869"/>
    </row>
    <row r="25" spans="1:9" x14ac:dyDescent="0.25">
      <c r="A25" s="1869"/>
      <c r="B25" s="1869"/>
      <c r="C25" s="1869"/>
      <c r="D25" s="1869"/>
      <c r="E25" s="1869"/>
      <c r="F25" s="1869"/>
      <c r="G25" s="1869"/>
      <c r="H25" s="1869"/>
      <c r="I25" s="1869"/>
    </row>
    <row r="26" spans="1:9" x14ac:dyDescent="0.25">
      <c r="A26" s="1869"/>
      <c r="B26" s="1869"/>
      <c r="C26" s="1869"/>
      <c r="D26" s="1869"/>
      <c r="E26" s="1869"/>
      <c r="F26" s="1869"/>
      <c r="G26" s="1869"/>
      <c r="H26" s="1869"/>
      <c r="I26" s="1869"/>
    </row>
    <row r="27" spans="1:9" x14ac:dyDescent="0.25">
      <c r="A27" s="1869"/>
      <c r="B27" s="1869"/>
      <c r="C27" s="1869"/>
      <c r="D27" s="1869"/>
      <c r="E27" s="1869"/>
      <c r="F27" s="1869"/>
      <c r="G27" s="1869"/>
      <c r="H27" s="1869"/>
      <c r="I27" s="1869"/>
    </row>
    <row r="28" spans="1:9" x14ac:dyDescent="0.25">
      <c r="A28" s="1869"/>
      <c r="B28" s="1869"/>
      <c r="C28" s="1869"/>
      <c r="D28" s="1869"/>
      <c r="E28" s="1869"/>
      <c r="F28" s="1869"/>
      <c r="G28" s="1869"/>
      <c r="H28" s="1869"/>
      <c r="I28" s="1869"/>
    </row>
    <row r="29" spans="1:9" x14ac:dyDescent="0.25">
      <c r="A29" s="1869"/>
      <c r="B29" s="1869"/>
      <c r="C29" s="1869"/>
      <c r="D29" s="1869"/>
      <c r="E29" s="1869"/>
      <c r="F29" s="1869"/>
      <c r="G29" s="1869"/>
      <c r="H29" s="1869"/>
      <c r="I29" s="1869"/>
    </row>
    <row r="30" spans="1:9" x14ac:dyDescent="0.25">
      <c r="A30" s="1869"/>
      <c r="B30" s="1869"/>
      <c r="C30" s="1869"/>
      <c r="D30" s="1869"/>
      <c r="E30" s="1869"/>
      <c r="F30" s="1869"/>
      <c r="G30" s="1869"/>
      <c r="H30" s="1869"/>
      <c r="I30" s="1869"/>
    </row>
    <row r="31" spans="1:9" x14ac:dyDescent="0.25">
      <c r="A31" s="1869"/>
      <c r="B31" s="1869"/>
      <c r="C31" s="1869"/>
      <c r="D31" s="1869"/>
      <c r="E31" s="1869"/>
      <c r="F31" s="1869"/>
      <c r="G31" s="1869"/>
      <c r="H31" s="1869"/>
      <c r="I31" s="1869"/>
    </row>
    <row r="32" spans="1:9" x14ac:dyDescent="0.25">
      <c r="A32" s="1869"/>
      <c r="B32" s="1869"/>
      <c r="C32" s="1869"/>
      <c r="D32" s="1869"/>
      <c r="E32" s="1869"/>
      <c r="F32" s="1869"/>
      <c r="G32" s="1869"/>
      <c r="H32" s="1869"/>
      <c r="I32" s="1869"/>
    </row>
    <row r="33" spans="1:9" x14ac:dyDescent="0.25">
      <c r="A33" s="1869"/>
      <c r="B33" s="1869"/>
      <c r="C33" s="1869"/>
      <c r="D33" s="1869"/>
      <c r="E33" s="1869"/>
      <c r="F33" s="1869"/>
      <c r="G33" s="1869"/>
      <c r="H33" s="1869"/>
      <c r="I33" s="1869"/>
    </row>
    <row r="34" spans="1:9" x14ac:dyDescent="0.25">
      <c r="A34" s="1869"/>
      <c r="B34" s="1869"/>
      <c r="C34" s="1869"/>
      <c r="D34" s="1869"/>
      <c r="E34" s="1869"/>
      <c r="F34" s="1869"/>
      <c r="G34" s="1869"/>
      <c r="H34" s="1869"/>
      <c r="I34" s="1869"/>
    </row>
    <row r="35" spans="1:9" x14ac:dyDescent="0.25">
      <c r="A35" s="1869"/>
      <c r="B35" s="1869"/>
      <c r="C35" s="1869"/>
      <c r="D35" s="1869"/>
      <c r="E35" s="1869"/>
      <c r="F35" s="1869"/>
      <c r="G35" s="1869"/>
      <c r="H35" s="1869"/>
      <c r="I35" s="1869"/>
    </row>
    <row r="36" spans="1:9" x14ac:dyDescent="0.25">
      <c r="A36" s="1869"/>
      <c r="B36" s="1869"/>
      <c r="C36" s="1869"/>
      <c r="D36" s="1869"/>
      <c r="E36" s="1869"/>
      <c r="F36" s="1869"/>
      <c r="G36" s="1869"/>
      <c r="H36" s="1869"/>
      <c r="I36" s="1869"/>
    </row>
    <row r="37" spans="1:9" x14ac:dyDescent="0.25">
      <c r="A37" s="1869"/>
      <c r="B37" s="1869"/>
      <c r="C37" s="1869"/>
      <c r="D37" s="1869"/>
      <c r="E37" s="1869"/>
      <c r="F37" s="1869"/>
      <c r="G37" s="1869"/>
      <c r="H37" s="1869"/>
      <c r="I37" s="1869"/>
    </row>
    <row r="38" spans="1:9" x14ac:dyDescent="0.25">
      <c r="A38" s="690"/>
      <c r="B38" s="690"/>
      <c r="C38" s="690"/>
      <c r="D38" s="690"/>
      <c r="E38" s="690"/>
      <c r="F38" s="690"/>
      <c r="G38" s="690"/>
      <c r="H38" s="690"/>
      <c r="I38" s="690"/>
    </row>
    <row r="39" spans="1:9" x14ac:dyDescent="0.25">
      <c r="A39" s="139" t="s">
        <v>184</v>
      </c>
      <c r="B39" s="75"/>
      <c r="C39" s="75"/>
      <c r="D39" s="75"/>
      <c r="E39" s="75"/>
      <c r="F39" s="75"/>
      <c r="G39" s="75"/>
      <c r="H39" s="75"/>
    </row>
    <row r="40" spans="1:9" x14ac:dyDescent="0.25">
      <c r="A40" s="75"/>
      <c r="B40" s="75"/>
      <c r="C40" s="75"/>
      <c r="D40" s="75"/>
      <c r="E40" s="75"/>
      <c r="F40" s="75"/>
      <c r="G40" s="75"/>
      <c r="H40" s="75"/>
    </row>
    <row r="41" spans="1:9" x14ac:dyDescent="0.25">
      <c r="A41" s="132" t="s">
        <v>185</v>
      </c>
    </row>
    <row r="44" spans="1:9" ht="15.75" thickBot="1" x14ac:dyDescent="0.3">
      <c r="A44" s="41"/>
      <c r="B44" s="41"/>
      <c r="C44" s="41"/>
      <c r="D44" s="41"/>
      <c r="E44" s="41"/>
    </row>
    <row r="46" spans="1:9" x14ac:dyDescent="0.25">
      <c r="A46" t="s">
        <v>107</v>
      </c>
    </row>
    <row r="47" spans="1:9" x14ac:dyDescent="0.25">
      <c r="A47" s="1055" t="str">
        <f>IF(OR(ISBLANK(DATOS!W2),DATOS!W2=""),"",DATOS!W2)</f>
        <v>TRAMY.APP TRAMITES DE TRANSITO CRA 69A 93 - 82 APTO (201) - MEDELLIN - 313666 88 94 HOLA@TRAMY.COM</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J50"/>
  <sheetViews>
    <sheetView showZeros="0" view="pageLayout" topLeftCell="A35" zoomScaleNormal="100" workbookViewId="0">
      <selection activeCell="H15" sqref="H15"/>
    </sheetView>
  </sheetViews>
  <sheetFormatPr baseColWidth="10" defaultColWidth="9.7109375" defaultRowHeight="15" x14ac:dyDescent="0.25"/>
  <cols>
    <col min="1" max="1" width="9.7109375" customWidth="1"/>
    <col min="2" max="2" width="16" customWidth="1"/>
    <col min="3" max="3" width="3.85546875" customWidth="1"/>
    <col min="4" max="4" width="8.28515625" customWidth="1"/>
    <col min="5" max="5" width="20.42578125" customWidth="1"/>
    <col min="6" max="6" width="6" customWidth="1"/>
    <col min="7" max="7" width="6.7109375" customWidth="1"/>
    <col min="8" max="8" width="6.140625" customWidth="1"/>
    <col min="10" max="10" width="14.140625" customWidth="1"/>
  </cols>
  <sheetData>
    <row r="1" spans="1:10" ht="18" x14ac:dyDescent="0.25">
      <c r="A1" s="1881" t="s">
        <v>10480</v>
      </c>
      <c r="B1" s="1882"/>
      <c r="C1" s="1882"/>
      <c r="D1" s="1882"/>
      <c r="E1" s="1882"/>
      <c r="F1" s="1882"/>
      <c r="G1" s="1882"/>
      <c r="H1" s="1882"/>
      <c r="I1" s="1882"/>
      <c r="J1" s="1883"/>
    </row>
    <row r="3" spans="1:10" ht="16.5" x14ac:dyDescent="0.3">
      <c r="A3" s="1078" t="s">
        <v>7025</v>
      </c>
      <c r="B3" s="1094"/>
      <c r="C3" s="1094"/>
      <c r="D3" s="1094"/>
      <c r="E3" s="190"/>
      <c r="F3" s="190"/>
      <c r="G3" s="190"/>
      <c r="H3" s="190"/>
      <c r="I3" s="190"/>
      <c r="J3" s="195"/>
    </row>
    <row r="4" spans="1:10" ht="16.5" x14ac:dyDescent="0.3">
      <c r="A4" s="1088" t="s">
        <v>10473</v>
      </c>
      <c r="B4" s="1091"/>
      <c r="C4" s="1133"/>
      <c r="D4" s="1887" t="str">
        <f>EXPORTAR!D40</f>
        <v/>
      </c>
      <c r="E4" s="1887"/>
      <c r="F4" s="1887"/>
      <c r="G4" s="1887"/>
      <c r="H4" s="1887"/>
      <c r="I4" s="1127"/>
      <c r="J4" s="197"/>
    </row>
    <row r="5" spans="1:10" ht="16.5" x14ac:dyDescent="0.3">
      <c r="A5" s="1088" t="s">
        <v>10481</v>
      </c>
      <c r="B5" s="1091"/>
      <c r="C5" s="1091"/>
      <c r="D5" s="1091"/>
      <c r="E5" s="375"/>
      <c r="F5" s="375"/>
      <c r="G5" s="375"/>
      <c r="H5" s="375"/>
      <c r="I5" s="375"/>
      <c r="J5" s="197"/>
    </row>
    <row r="6" spans="1:10" x14ac:dyDescent="0.25">
      <c r="A6" s="196"/>
      <c r="B6" s="1106"/>
      <c r="C6" s="1106"/>
      <c r="D6" s="1106"/>
      <c r="E6" s="1106"/>
      <c r="F6" s="1106"/>
      <c r="G6" s="1106"/>
      <c r="H6" s="375"/>
      <c r="I6" s="375"/>
      <c r="J6" s="197"/>
    </row>
    <row r="7" spans="1:10" x14ac:dyDescent="0.25">
      <c r="A7" s="1090" t="s">
        <v>10474</v>
      </c>
      <c r="B7" s="190"/>
      <c r="C7" s="190"/>
      <c r="D7" s="190"/>
      <c r="E7" s="190"/>
      <c r="F7" s="190"/>
      <c r="G7" s="190"/>
      <c r="H7" s="190"/>
      <c r="I7" s="190"/>
      <c r="J7" s="195"/>
    </row>
    <row r="8" spans="1:10" ht="10.5" customHeight="1" x14ac:dyDescent="0.25">
      <c r="A8" s="1842" t="s">
        <v>10482</v>
      </c>
      <c r="B8" s="1843"/>
      <c r="C8" s="1843"/>
      <c r="D8" s="1843"/>
      <c r="E8" s="1843"/>
      <c r="F8" s="1843"/>
      <c r="G8" s="1843"/>
      <c r="H8" s="1843"/>
      <c r="I8" s="1842" t="s">
        <v>115</v>
      </c>
      <c r="J8" s="1844"/>
    </row>
    <row r="9" spans="1:10" x14ac:dyDescent="0.25">
      <c r="A9" s="1876" t="str">
        <f>CONCATENATE(EXPORTAR!D8," ",EXPORTAR!D9," ",EXPORTAR!D10)</f>
        <v xml:space="preserve">  </v>
      </c>
      <c r="B9" s="1876"/>
      <c r="C9" s="1876"/>
      <c r="D9" s="1876"/>
      <c r="E9" s="1876"/>
      <c r="F9" s="1876"/>
      <c r="G9" s="1876"/>
      <c r="H9" s="1876"/>
      <c r="I9" s="1877" t="str">
        <f>EXPORTAR!D11</f>
        <v/>
      </c>
      <c r="J9" s="1337"/>
    </row>
    <row r="10" spans="1:10" ht="15" customHeight="1" x14ac:dyDescent="0.25">
      <c r="A10" s="1878" t="s">
        <v>10487</v>
      </c>
      <c r="B10" s="1879"/>
      <c r="C10" s="1879"/>
      <c r="D10" s="1879"/>
      <c r="E10" s="1879"/>
      <c r="F10" s="1879"/>
      <c r="G10" s="1879"/>
      <c r="H10" s="1879"/>
      <c r="I10" s="1879"/>
      <c r="J10" s="1880"/>
    </row>
    <row r="11" spans="1:10" ht="15" customHeight="1" x14ac:dyDescent="0.25">
      <c r="A11" s="196"/>
      <c r="B11" s="1106"/>
      <c r="C11" s="375"/>
      <c r="D11" s="375"/>
      <c r="E11" s="1116"/>
      <c r="F11" s="1106"/>
      <c r="G11" s="375"/>
      <c r="H11" s="375"/>
      <c r="I11" s="375"/>
      <c r="J11" s="197"/>
    </row>
    <row r="12" spans="1:10" x14ac:dyDescent="0.25">
      <c r="A12" s="1131" t="s">
        <v>7</v>
      </c>
      <c r="B12" s="1872">
        <f>EXPORTAR!D27</f>
        <v>0</v>
      </c>
      <c r="C12" s="1872"/>
      <c r="D12" s="1872"/>
      <c r="E12" s="375"/>
      <c r="F12" s="375"/>
      <c r="G12" s="375"/>
      <c r="H12" s="375"/>
      <c r="I12" s="375"/>
      <c r="J12" s="197"/>
    </row>
    <row r="13" spans="1:10" x14ac:dyDescent="0.25">
      <c r="A13" s="1132" t="s">
        <v>11</v>
      </c>
      <c r="B13" s="1872" t="str">
        <f>EXPORTAR!D30</f>
        <v/>
      </c>
      <c r="C13" s="1872"/>
      <c r="D13" s="1872"/>
      <c r="E13" s="375"/>
      <c r="F13" s="375"/>
      <c r="G13" s="375"/>
      <c r="H13" s="375"/>
      <c r="I13" s="375"/>
      <c r="J13" s="197"/>
    </row>
    <row r="14" spans="1:10" x14ac:dyDescent="0.25">
      <c r="A14" s="1132" t="s">
        <v>13</v>
      </c>
      <c r="B14" s="1872" t="str">
        <f>EXPORTAR!D32</f>
        <v/>
      </c>
      <c r="C14" s="1872"/>
      <c r="D14" s="1872"/>
      <c r="E14" s="375"/>
      <c r="F14" s="375"/>
      <c r="G14" s="375"/>
      <c r="H14" s="375"/>
      <c r="I14" s="375"/>
      <c r="J14" s="197"/>
    </row>
    <row r="15" spans="1:10" x14ac:dyDescent="0.25">
      <c r="A15" s="1132" t="s">
        <v>16</v>
      </c>
      <c r="B15" s="1871" t="str">
        <f>EXPORTAR!D35</f>
        <v/>
      </c>
      <c r="C15" s="1871"/>
      <c r="D15" s="1871"/>
      <c r="E15" s="375"/>
      <c r="F15" s="375"/>
      <c r="G15" s="375"/>
      <c r="H15" s="375"/>
      <c r="I15" s="375"/>
      <c r="J15" s="197"/>
    </row>
    <row r="16" spans="1:10" x14ac:dyDescent="0.25">
      <c r="A16" s="1132" t="s">
        <v>15</v>
      </c>
      <c r="B16" s="1871" t="str">
        <f>EXPORTAR!D34</f>
        <v/>
      </c>
      <c r="C16" s="1871"/>
      <c r="D16" s="1871"/>
      <c r="E16" s="375"/>
      <c r="F16" s="375"/>
      <c r="G16" s="375"/>
      <c r="H16" s="375"/>
      <c r="I16" s="375"/>
      <c r="J16" s="197"/>
    </row>
    <row r="17" spans="1:10" x14ac:dyDescent="0.25">
      <c r="A17" s="1132" t="s">
        <v>17</v>
      </c>
      <c r="B17" s="1871" t="str">
        <f>EXPORTAR!D36</f>
        <v/>
      </c>
      <c r="C17" s="1871"/>
      <c r="D17" s="1871"/>
      <c r="E17" s="375"/>
      <c r="F17" s="1071"/>
      <c r="G17" s="375"/>
      <c r="H17" s="375"/>
      <c r="I17" s="375"/>
      <c r="J17" s="197"/>
    </row>
    <row r="18" spans="1:10" x14ac:dyDescent="0.25">
      <c r="A18" s="191"/>
      <c r="B18" s="375"/>
      <c r="C18" s="375"/>
      <c r="D18" s="375"/>
      <c r="E18" s="375"/>
      <c r="F18" s="375"/>
      <c r="G18" s="375"/>
      <c r="H18" s="375"/>
      <c r="I18" s="375"/>
      <c r="J18" s="197"/>
    </row>
    <row r="19" spans="1:10" ht="14.25" customHeight="1" x14ac:dyDescent="0.25">
      <c r="A19" s="1107" t="s">
        <v>361</v>
      </c>
      <c r="B19" s="1092"/>
      <c r="C19" s="1888">
        <f ca="1">EXPORTAR!D55</f>
        <v>45138</v>
      </c>
      <c r="D19" s="1888"/>
      <c r="E19" s="1888"/>
      <c r="F19" s="1092" t="s">
        <v>428</v>
      </c>
      <c r="G19" s="1092"/>
      <c r="H19" s="1092"/>
      <c r="I19" s="375"/>
      <c r="J19" s="197"/>
    </row>
    <row r="20" spans="1:10" ht="14.25" customHeight="1" x14ac:dyDescent="0.25">
      <c r="A20" s="1884" t="s">
        <v>3503</v>
      </c>
      <c r="B20" s="1885"/>
      <c r="C20" s="1885"/>
      <c r="D20" s="1885"/>
      <c r="E20" s="1885"/>
      <c r="F20" s="1885"/>
      <c r="G20" s="1885"/>
      <c r="H20" s="1885"/>
      <c r="I20" s="1885"/>
      <c r="J20" s="1886"/>
    </row>
    <row r="21" spans="1:10" ht="14.25" customHeight="1" x14ac:dyDescent="0.25">
      <c r="A21" s="1884"/>
      <c r="B21" s="1885"/>
      <c r="C21" s="1885"/>
      <c r="D21" s="1885"/>
      <c r="E21" s="1885"/>
      <c r="F21" s="1885"/>
      <c r="G21" s="1885"/>
      <c r="H21" s="1885"/>
      <c r="I21" s="1885"/>
      <c r="J21" s="1886"/>
    </row>
    <row r="22" spans="1:10" ht="14.25" customHeight="1" x14ac:dyDescent="0.25">
      <c r="A22" s="1884"/>
      <c r="B22" s="1885"/>
      <c r="C22" s="1885"/>
      <c r="D22" s="1885"/>
      <c r="E22" s="1885"/>
      <c r="F22" s="1885"/>
      <c r="G22" s="1885"/>
      <c r="H22" s="1885"/>
      <c r="I22" s="1885"/>
      <c r="J22" s="1886"/>
    </row>
    <row r="23" spans="1:10" ht="13.5" customHeight="1" x14ac:dyDescent="0.25">
      <c r="A23" s="1884"/>
      <c r="B23" s="1885"/>
      <c r="C23" s="1885"/>
      <c r="D23" s="1885"/>
      <c r="E23" s="1885"/>
      <c r="F23" s="1885"/>
      <c r="G23" s="1885"/>
      <c r="H23" s="1885"/>
      <c r="I23" s="1885"/>
      <c r="J23" s="1886"/>
    </row>
    <row r="24" spans="1:10" x14ac:dyDescent="0.25">
      <c r="A24" s="1884"/>
      <c r="B24" s="1885"/>
      <c r="C24" s="1885"/>
      <c r="D24" s="1885"/>
      <c r="E24" s="1885"/>
      <c r="F24" s="1885"/>
      <c r="G24" s="1885"/>
      <c r="H24" s="1885"/>
      <c r="I24" s="1885"/>
      <c r="J24" s="1886"/>
    </row>
    <row r="25" spans="1:10" x14ac:dyDescent="0.25">
      <c r="A25" s="1117"/>
      <c r="B25" s="1118"/>
      <c r="C25" s="1118"/>
      <c r="D25" s="1118"/>
      <c r="E25" s="1118"/>
      <c r="F25" s="1118"/>
      <c r="G25" s="1118"/>
      <c r="H25" s="1118"/>
      <c r="I25" s="375"/>
      <c r="J25" s="197"/>
    </row>
    <row r="26" spans="1:10" x14ac:dyDescent="0.25">
      <c r="A26" s="1123" t="s">
        <v>8067</v>
      </c>
      <c r="B26" s="1124"/>
      <c r="C26" s="1124"/>
      <c r="D26" s="1124"/>
      <c r="E26" s="1124"/>
      <c r="F26" s="1124"/>
      <c r="G26" s="1124"/>
      <c r="H26" s="1124"/>
      <c r="I26" s="1128"/>
      <c r="J26" s="1129"/>
    </row>
    <row r="27" spans="1:10" x14ac:dyDescent="0.25">
      <c r="A27" s="1058"/>
      <c r="B27" s="1059"/>
      <c r="C27" s="1059"/>
      <c r="D27" s="1059"/>
      <c r="E27" s="1059"/>
      <c r="F27" s="1059"/>
      <c r="G27" s="1059"/>
      <c r="H27" s="1059"/>
      <c r="I27" s="375"/>
      <c r="J27" s="197"/>
    </row>
    <row r="28" spans="1:10" ht="15" customHeight="1" x14ac:dyDescent="0.25">
      <c r="A28" s="1873" t="s">
        <v>10483</v>
      </c>
      <c r="B28" s="1874"/>
      <c r="C28" s="1874"/>
      <c r="D28" s="1874"/>
      <c r="E28" s="1874"/>
      <c r="F28" s="1874"/>
      <c r="G28" s="1874"/>
      <c r="H28" s="1874"/>
      <c r="I28" s="1874"/>
      <c r="J28" s="1875"/>
    </row>
    <row r="29" spans="1:10" x14ac:dyDescent="0.25">
      <c r="A29" s="1873"/>
      <c r="B29" s="1874"/>
      <c r="C29" s="1874"/>
      <c r="D29" s="1874"/>
      <c r="E29" s="1874"/>
      <c r="F29" s="1874"/>
      <c r="G29" s="1874"/>
      <c r="H29" s="1874"/>
      <c r="I29" s="1874"/>
      <c r="J29" s="1875"/>
    </row>
    <row r="30" spans="1:10" x14ac:dyDescent="0.25">
      <c r="A30" s="1873"/>
      <c r="B30" s="1874"/>
      <c r="C30" s="1874"/>
      <c r="D30" s="1874"/>
      <c r="E30" s="1874"/>
      <c r="F30" s="1874"/>
      <c r="G30" s="1874"/>
      <c r="H30" s="1874"/>
      <c r="I30" s="1874"/>
      <c r="J30" s="1875"/>
    </row>
    <row r="31" spans="1:10" x14ac:dyDescent="0.25">
      <c r="A31" s="1873"/>
      <c r="B31" s="1874"/>
      <c r="C31" s="1874"/>
      <c r="D31" s="1874"/>
      <c r="E31" s="1874"/>
      <c r="F31" s="1874"/>
      <c r="G31" s="1874"/>
      <c r="H31" s="1874"/>
      <c r="I31" s="1874"/>
      <c r="J31" s="1875"/>
    </row>
    <row r="32" spans="1:10" x14ac:dyDescent="0.25">
      <c r="A32" s="1873"/>
      <c r="B32" s="1874"/>
      <c r="C32" s="1874"/>
      <c r="D32" s="1874"/>
      <c r="E32" s="1874"/>
      <c r="F32" s="1874"/>
      <c r="G32" s="1874"/>
      <c r="H32" s="1874"/>
      <c r="I32" s="1874"/>
      <c r="J32" s="1875"/>
    </row>
    <row r="33" spans="1:10" x14ac:dyDescent="0.25">
      <c r="A33" s="1873"/>
      <c r="B33" s="1874"/>
      <c r="C33" s="1874"/>
      <c r="D33" s="1874"/>
      <c r="E33" s="1874"/>
      <c r="F33" s="1874"/>
      <c r="G33" s="1874"/>
      <c r="H33" s="1874"/>
      <c r="I33" s="1874"/>
      <c r="J33" s="1875"/>
    </row>
    <row r="34" spans="1:10" x14ac:dyDescent="0.25">
      <c r="A34" s="1873"/>
      <c r="B34" s="1874"/>
      <c r="C34" s="1874"/>
      <c r="D34" s="1874"/>
      <c r="E34" s="1874"/>
      <c r="F34" s="1874"/>
      <c r="G34" s="1874"/>
      <c r="H34" s="1874"/>
      <c r="I34" s="1874"/>
      <c r="J34" s="1875"/>
    </row>
    <row r="35" spans="1:10" x14ac:dyDescent="0.25">
      <c r="A35" s="1873"/>
      <c r="B35" s="1874"/>
      <c r="C35" s="1874"/>
      <c r="D35" s="1874"/>
      <c r="E35" s="1874"/>
      <c r="F35" s="1874"/>
      <c r="G35" s="1874"/>
      <c r="H35" s="1874"/>
      <c r="I35" s="1874"/>
      <c r="J35" s="1875"/>
    </row>
    <row r="36" spans="1:10" ht="15.75" customHeight="1" x14ac:dyDescent="0.25">
      <c r="A36" s="1873"/>
      <c r="B36" s="1874"/>
      <c r="C36" s="1874"/>
      <c r="D36" s="1874"/>
      <c r="E36" s="1874"/>
      <c r="F36" s="1874"/>
      <c r="G36" s="1874"/>
      <c r="H36" s="1874"/>
      <c r="I36" s="1874"/>
      <c r="J36" s="1875"/>
    </row>
    <row r="37" spans="1:10" x14ac:dyDescent="0.25">
      <c r="A37" s="1873"/>
      <c r="B37" s="1874"/>
      <c r="C37" s="1874"/>
      <c r="D37" s="1874"/>
      <c r="E37" s="1874"/>
      <c r="F37" s="1874"/>
      <c r="G37" s="1874"/>
      <c r="H37" s="1874"/>
      <c r="I37" s="1874"/>
      <c r="J37" s="1875"/>
    </row>
    <row r="38" spans="1:10" x14ac:dyDescent="0.25">
      <c r="A38" s="1125"/>
      <c r="B38" s="1126"/>
      <c r="C38" s="1126"/>
      <c r="D38" s="1126"/>
      <c r="E38" s="1126"/>
      <c r="F38" s="1126"/>
      <c r="G38" s="1126"/>
      <c r="H38" s="1126"/>
      <c r="I38" s="1126"/>
      <c r="J38" s="1130"/>
    </row>
    <row r="39" spans="1:10" x14ac:dyDescent="0.25">
      <c r="A39" s="1125"/>
      <c r="B39" s="1126"/>
      <c r="C39" s="1126"/>
      <c r="D39" s="1126"/>
      <c r="E39" s="1126"/>
      <c r="F39" s="1126"/>
      <c r="G39" s="1126"/>
      <c r="H39" s="1126"/>
      <c r="I39" s="1126"/>
      <c r="J39" s="1130"/>
    </row>
    <row r="40" spans="1:10" x14ac:dyDescent="0.25">
      <c r="A40" s="1125"/>
      <c r="B40" s="1126"/>
      <c r="C40" s="1126"/>
      <c r="D40" s="1126"/>
      <c r="E40" s="1126"/>
      <c r="F40" s="1126"/>
      <c r="G40" s="1126"/>
      <c r="H40" s="1126"/>
      <c r="I40" s="1126"/>
      <c r="J40" s="1130"/>
    </row>
    <row r="41" spans="1:10" x14ac:dyDescent="0.25">
      <c r="A41" s="198"/>
      <c r="B41" s="1087"/>
      <c r="C41" s="1087"/>
      <c r="D41" s="1087"/>
      <c r="E41" s="1087"/>
      <c r="F41" s="1087"/>
      <c r="G41" s="1087"/>
      <c r="H41" s="1087"/>
      <c r="I41" s="375"/>
      <c r="J41" s="197"/>
    </row>
    <row r="42" spans="1:10" x14ac:dyDescent="0.25">
      <c r="A42" s="1119"/>
      <c r="B42" s="1120"/>
      <c r="C42" s="1120"/>
      <c r="D42" s="1120"/>
      <c r="E42" s="1120"/>
      <c r="F42" s="1120"/>
      <c r="G42" s="1120"/>
      <c r="H42" s="1120"/>
      <c r="I42" s="375"/>
      <c r="J42" s="197"/>
    </row>
    <row r="43" spans="1:10" x14ac:dyDescent="0.25">
      <c r="A43" s="1119"/>
      <c r="B43" s="1120"/>
      <c r="C43" s="1120"/>
      <c r="D43" s="1120"/>
      <c r="E43" s="1120"/>
      <c r="F43" s="1120"/>
      <c r="G43" s="1120"/>
      <c r="H43" s="1120"/>
      <c r="I43" s="375"/>
      <c r="J43" s="197"/>
    </row>
    <row r="44" spans="1:10" x14ac:dyDescent="0.25">
      <c r="A44" s="196" t="s">
        <v>185</v>
      </c>
      <c r="B44" s="375"/>
      <c r="C44" s="375"/>
      <c r="D44" s="375"/>
      <c r="E44" s="375"/>
      <c r="F44" s="375"/>
      <c r="G44" s="375"/>
      <c r="H44" s="375"/>
      <c r="I44" s="375"/>
      <c r="J44" s="197"/>
    </row>
    <row r="45" spans="1:10" x14ac:dyDescent="0.25">
      <c r="A45" s="191"/>
      <c r="B45" s="375"/>
      <c r="C45" s="375"/>
      <c r="D45" s="375"/>
      <c r="E45" s="375"/>
      <c r="F45" s="375"/>
      <c r="G45" s="375"/>
      <c r="H45" s="375"/>
      <c r="I45" s="375"/>
      <c r="J45" s="197"/>
    </row>
    <row r="46" spans="1:10" ht="15.75" thickBot="1" x14ac:dyDescent="0.3">
      <c r="A46" s="1121"/>
      <c r="B46" s="41"/>
      <c r="C46" s="41"/>
      <c r="D46" s="41"/>
      <c r="E46" s="41"/>
      <c r="F46" s="41"/>
      <c r="G46" s="375"/>
      <c r="H46" s="375"/>
      <c r="I46" s="375"/>
      <c r="J46" s="197"/>
    </row>
    <row r="47" spans="1:10" x14ac:dyDescent="0.25">
      <c r="A47" s="196" t="s">
        <v>107</v>
      </c>
      <c r="B47" s="375"/>
      <c r="C47" s="375"/>
      <c r="D47" s="375"/>
      <c r="E47" s="375"/>
      <c r="F47" s="375"/>
      <c r="G47" s="375"/>
      <c r="H47" s="375"/>
      <c r="I47" s="375"/>
      <c r="J47" s="197"/>
    </row>
    <row r="48" spans="1:10" x14ac:dyDescent="0.25">
      <c r="A48" s="1122"/>
      <c r="B48" s="201"/>
      <c r="C48" s="201"/>
      <c r="D48" s="201"/>
      <c r="E48" s="201"/>
      <c r="F48" s="201"/>
      <c r="G48" s="201"/>
      <c r="H48" s="201"/>
      <c r="I48" s="201"/>
      <c r="J48" s="189"/>
    </row>
    <row r="49" spans="1:1" x14ac:dyDescent="0.25">
      <c r="A49" s="505"/>
    </row>
    <row r="50" spans="1:1" x14ac:dyDescent="0.25">
      <c r="A50" s="1055" t="str">
        <f>IF(OR(ISBLANK(DATOS!W2),DATOS!W2=""),"",DATOS!W2)</f>
        <v>TRAMY.APP TRAMITES DE TRANSITO CRA 69A 93 - 82 APTO (201) - MEDELLIN - 313666 88 94 HOLA@TRAMY.COM</v>
      </c>
    </row>
  </sheetData>
  <mergeCells count="16">
    <mergeCell ref="A28:J37"/>
    <mergeCell ref="A9:H9"/>
    <mergeCell ref="I9:J9"/>
    <mergeCell ref="A10:J10"/>
    <mergeCell ref="A1:J1"/>
    <mergeCell ref="A20:J24"/>
    <mergeCell ref="D4:H4"/>
    <mergeCell ref="A8:H8"/>
    <mergeCell ref="I8:J8"/>
    <mergeCell ref="C19:E19"/>
    <mergeCell ref="B17:D17"/>
    <mergeCell ref="B12:D12"/>
    <mergeCell ref="B13:D13"/>
    <mergeCell ref="B14:D14"/>
    <mergeCell ref="B15:D15"/>
    <mergeCell ref="B16:D16"/>
  </mergeCells>
  <pageMargins left="0.25" right="0.25" top="0.17708333333333334"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7"/>
  <sheetViews>
    <sheetView showZeros="0" tabSelected="1" view="pageLayout" topLeftCell="A20" zoomScaleNormal="100" workbookViewId="0">
      <selection activeCell="B5" sqref="B5"/>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894" t="s">
        <v>541</v>
      </c>
      <c r="B1" s="1895"/>
      <c r="C1" s="1895"/>
      <c r="D1" s="1895"/>
      <c r="E1" s="1895"/>
      <c r="F1" s="1895"/>
      <c r="G1" s="1895"/>
      <c r="H1" s="1895"/>
      <c r="I1" s="1895"/>
      <c r="J1" s="1896"/>
    </row>
    <row r="4" spans="1:10" x14ac:dyDescent="0.25">
      <c r="A4" s="193" t="s">
        <v>514</v>
      </c>
      <c r="B4" s="194" t="str">
        <f>CONCATENATE(EXPORTAR!D8," ",EXPORTAR!D9," ",EXPORTAR!D10)</f>
        <v xml:space="preserve">  </v>
      </c>
      <c r="C4" s="194"/>
      <c r="D4" s="194"/>
      <c r="E4" s="194"/>
      <c r="F4" s="194"/>
      <c r="G4" s="194"/>
      <c r="H4" s="190"/>
      <c r="I4" s="190"/>
      <c r="J4" s="195"/>
    </row>
    <row r="5" spans="1:10" x14ac:dyDescent="0.25">
      <c r="A5" s="196" t="s">
        <v>517</v>
      </c>
      <c r="B5" s="132"/>
      <c r="C5" s="132"/>
      <c r="D5" s="131" t="str">
        <f>EXPORTAR!D11</f>
        <v/>
      </c>
      <c r="E5" s="131" t="s">
        <v>523</v>
      </c>
      <c r="F5" s="132"/>
      <c r="G5" s="132"/>
      <c r="H5" s="132"/>
      <c r="I5" s="132"/>
      <c r="J5" s="280"/>
    </row>
    <row r="6" spans="1:10" ht="15" customHeight="1" x14ac:dyDescent="0.25">
      <c r="A6" s="1889" t="s">
        <v>524</v>
      </c>
      <c r="B6" s="1890"/>
      <c r="C6" s="1890"/>
      <c r="D6" s="1890"/>
      <c r="E6" s="1890"/>
      <c r="F6" s="1890"/>
      <c r="G6" s="1890"/>
      <c r="H6" s="1890"/>
      <c r="I6" s="1890"/>
      <c r="J6" s="1897"/>
    </row>
    <row r="7" spans="1:10" x14ac:dyDescent="0.25">
      <c r="A7" s="1889"/>
      <c r="B7" s="1890"/>
      <c r="C7" s="1890"/>
      <c r="D7" s="1890"/>
      <c r="E7" s="1890"/>
      <c r="F7" s="1890"/>
      <c r="G7" s="1890"/>
      <c r="H7" s="1890"/>
      <c r="I7" s="1890"/>
      <c r="J7" s="1897"/>
    </row>
    <row r="8" spans="1:10" ht="15" customHeight="1" x14ac:dyDescent="0.25">
      <c r="A8" s="281" t="s">
        <v>525</v>
      </c>
      <c r="B8" s="139"/>
      <c r="C8" s="139"/>
      <c r="D8" s="139"/>
      <c r="E8" s="139"/>
      <c r="F8" s="1898">
        <f ca="1">TODAY()</f>
        <v>46265</v>
      </c>
      <c r="G8" s="1898"/>
      <c r="H8" s="1892" t="s">
        <v>2775</v>
      </c>
      <c r="I8" s="1892"/>
      <c r="J8" s="1893"/>
    </row>
    <row r="9" spans="1:10" x14ac:dyDescent="0.25">
      <c r="A9" s="196" t="str">
        <f>CONCATENATE(EXPORTAR!D16," ",EXPORTAR!D17," ",EXPORTAR!D18)</f>
        <v xml:space="preserve">  </v>
      </c>
      <c r="B9" s="132"/>
      <c r="D9" t="s">
        <v>516</v>
      </c>
      <c r="J9" s="197"/>
    </row>
    <row r="10" spans="1:10" ht="15" customHeight="1" x14ac:dyDescent="0.25">
      <c r="A10" s="1889" t="s">
        <v>515</v>
      </c>
      <c r="B10" s="1890"/>
      <c r="C10" s="1890"/>
      <c r="D10" s="131" t="str">
        <f>EXPORTAR!D19</f>
        <v/>
      </c>
      <c r="E10" s="94"/>
      <c r="F10" t="s">
        <v>518</v>
      </c>
      <c r="J10" s="197"/>
    </row>
    <row r="11" spans="1:10" ht="15" customHeight="1" x14ac:dyDescent="0.25">
      <c r="A11" s="1891" t="s">
        <v>2776</v>
      </c>
      <c r="B11" s="1892"/>
      <c r="C11" s="1892"/>
      <c r="D11" s="1892"/>
      <c r="E11" s="1892"/>
      <c r="F11" s="1892"/>
      <c r="G11" s="1892"/>
      <c r="H11" s="1892"/>
      <c r="I11" s="1892"/>
      <c r="J11" s="1893"/>
    </row>
    <row r="12" spans="1:10" ht="18.75" customHeight="1" x14ac:dyDescent="0.25">
      <c r="A12" s="196"/>
      <c r="B12" s="134"/>
      <c r="C12" s="74"/>
      <c r="D12" s="74"/>
      <c r="E12" s="74"/>
      <c r="G12" s="74"/>
      <c r="H12" s="74"/>
      <c r="I12" s="74"/>
      <c r="J12" s="197"/>
    </row>
    <row r="13" spans="1:10" ht="18.75" customHeight="1" x14ac:dyDescent="0.25">
      <c r="A13" s="196"/>
      <c r="B13" s="1079" t="s">
        <v>7</v>
      </c>
      <c r="C13" s="192">
        <f>EXPORTAR!D27</f>
        <v>0</v>
      </c>
      <c r="D13" s="185"/>
      <c r="J13" s="197"/>
    </row>
    <row r="14" spans="1:10" ht="15" customHeight="1" x14ac:dyDescent="0.25">
      <c r="A14" s="196"/>
      <c r="B14" s="1079" t="s">
        <v>11</v>
      </c>
      <c r="C14" s="192" t="str">
        <f>EXPORTAR!D30</f>
        <v/>
      </c>
      <c r="D14" s="185"/>
      <c r="J14" s="197"/>
    </row>
    <row r="15" spans="1:10" ht="15" customHeight="1" x14ac:dyDescent="0.25">
      <c r="A15" s="196"/>
      <c r="B15" s="1079" t="s">
        <v>12</v>
      </c>
      <c r="C15" s="192" t="str">
        <f>EXPORTAR!D31</f>
        <v/>
      </c>
      <c r="D15" s="185"/>
      <c r="J15" s="197"/>
    </row>
    <row r="16" spans="1:10" x14ac:dyDescent="0.25">
      <c r="A16" s="196"/>
      <c r="B16" s="1080" t="s">
        <v>18</v>
      </c>
      <c r="C16" s="192" t="str">
        <f>EXPORTAR!D37</f>
        <v/>
      </c>
      <c r="D16" s="185"/>
      <c r="J16" s="197"/>
    </row>
    <row r="17" spans="1:10" x14ac:dyDescent="0.25">
      <c r="A17" s="196"/>
      <c r="B17" s="1080" t="s">
        <v>13</v>
      </c>
      <c r="C17" s="192" t="str">
        <f>EXPORTAR!D32</f>
        <v/>
      </c>
      <c r="D17" s="185"/>
      <c r="J17" s="197"/>
    </row>
    <row r="18" spans="1:10" x14ac:dyDescent="0.25">
      <c r="A18" s="196"/>
      <c r="B18" s="1080" t="s">
        <v>9</v>
      </c>
      <c r="C18" s="192" t="str">
        <f>EXPORTAR!D29</f>
        <v/>
      </c>
      <c r="D18" s="185"/>
      <c r="J18" s="197"/>
    </row>
    <row r="19" spans="1:10" x14ac:dyDescent="0.25">
      <c r="A19" s="196"/>
      <c r="B19" s="1080" t="s">
        <v>14</v>
      </c>
      <c r="C19" s="192" t="str">
        <f>EXPORTAR!D33</f>
        <v/>
      </c>
      <c r="D19" s="185"/>
      <c r="J19" s="197"/>
    </row>
    <row r="20" spans="1:10" x14ac:dyDescent="0.25">
      <c r="A20" s="196"/>
      <c r="B20" s="1080" t="s">
        <v>8</v>
      </c>
      <c r="C20" s="192" t="str">
        <f>EXPORTAR!D28</f>
        <v/>
      </c>
      <c r="D20" s="185"/>
      <c r="J20" s="197"/>
    </row>
    <row r="21" spans="1:10" x14ac:dyDescent="0.25">
      <c r="A21" s="196"/>
      <c r="B21" s="1080" t="s">
        <v>19</v>
      </c>
      <c r="C21" s="192" t="str">
        <f>EXPORTAR!D38</f>
        <v/>
      </c>
      <c r="D21" s="185"/>
      <c r="J21" s="197"/>
    </row>
    <row r="22" spans="1:10" x14ac:dyDescent="0.25">
      <c r="A22" s="196"/>
      <c r="B22" s="1080" t="s">
        <v>520</v>
      </c>
      <c r="C22" s="270" t="str">
        <f>EXPORTAR!D35</f>
        <v/>
      </c>
      <c r="D22" s="185"/>
      <c r="J22" s="197"/>
    </row>
    <row r="23" spans="1:10" x14ac:dyDescent="0.25">
      <c r="A23" s="196"/>
      <c r="B23" s="1080" t="s">
        <v>521</v>
      </c>
      <c r="C23" s="270" t="str">
        <f>EXPORTAR!D36</f>
        <v/>
      </c>
      <c r="D23" s="185"/>
      <c r="J23" s="197"/>
    </row>
    <row r="24" spans="1:10" x14ac:dyDescent="0.25">
      <c r="A24" s="196"/>
      <c r="B24" s="1080" t="s">
        <v>522</v>
      </c>
      <c r="C24" s="270" t="str">
        <f>EXPORTAR!D34</f>
        <v/>
      </c>
      <c r="D24" s="185"/>
      <c r="F24" s="74"/>
      <c r="J24" s="197"/>
    </row>
    <row r="25" spans="1:10" x14ac:dyDescent="0.25">
      <c r="A25" s="191"/>
      <c r="J25" s="197"/>
    </row>
    <row r="26" spans="1:10" ht="14.25" customHeight="1" x14ac:dyDescent="0.25">
      <c r="A26" s="198"/>
      <c r="B26" s="1890" t="s">
        <v>555</v>
      </c>
      <c r="C26" s="1890"/>
      <c r="D26" s="1890"/>
      <c r="E26" s="1890"/>
      <c r="F26" s="1890"/>
      <c r="G26" s="1890"/>
      <c r="H26" s="1890"/>
      <c r="I26" s="1890"/>
      <c r="J26" s="197"/>
    </row>
    <row r="27" spans="1:10" ht="14.25" customHeight="1" x14ac:dyDescent="0.25">
      <c r="A27" s="198"/>
      <c r="B27" s="1890"/>
      <c r="C27" s="1890"/>
      <c r="D27" s="1890"/>
      <c r="E27" s="1890"/>
      <c r="F27" s="1890"/>
      <c r="G27" s="1890"/>
      <c r="H27" s="1890"/>
      <c r="I27" s="1890"/>
      <c r="J27" s="197"/>
    </row>
    <row r="28" spans="1:10" ht="14.25" customHeight="1" x14ac:dyDescent="0.25">
      <c r="A28" s="198"/>
      <c r="B28" s="1890"/>
      <c r="C28" s="1890"/>
      <c r="D28" s="1890"/>
      <c r="E28" s="1890"/>
      <c r="F28" s="1890"/>
      <c r="G28" s="1890"/>
      <c r="H28" s="1890"/>
      <c r="I28" s="1890"/>
      <c r="J28" s="197"/>
    </row>
    <row r="29" spans="1:10" ht="13.5" customHeight="1" x14ac:dyDescent="0.25">
      <c r="A29" s="198"/>
      <c r="B29" s="1890"/>
      <c r="C29" s="1890"/>
      <c r="D29" s="1890"/>
      <c r="E29" s="1890"/>
      <c r="F29" s="1890"/>
      <c r="G29" s="1890"/>
      <c r="H29" s="1890"/>
      <c r="I29" s="1890"/>
      <c r="J29" s="197"/>
    </row>
    <row r="30" spans="1:10" x14ac:dyDescent="0.25">
      <c r="A30" s="198"/>
      <c r="B30" s="1890"/>
      <c r="C30" s="1890"/>
      <c r="D30" s="1890"/>
      <c r="E30" s="1890"/>
      <c r="F30" s="1890"/>
      <c r="G30" s="1890"/>
      <c r="H30" s="1890"/>
      <c r="I30" s="1890"/>
      <c r="J30" s="197"/>
    </row>
    <row r="31" spans="1:10" ht="15" customHeight="1" x14ac:dyDescent="0.25">
      <c r="A31" s="198"/>
      <c r="B31" s="1890" t="s">
        <v>519</v>
      </c>
      <c r="C31" s="1890"/>
      <c r="D31" s="1890"/>
      <c r="E31" s="1890"/>
      <c r="F31" s="1890"/>
      <c r="G31" s="1890"/>
      <c r="H31" s="1890"/>
      <c r="I31" s="1890"/>
      <c r="J31" s="197"/>
    </row>
    <row r="32" spans="1:10" x14ac:dyDescent="0.25">
      <c r="A32" s="198"/>
      <c r="B32" s="1890"/>
      <c r="C32" s="1890"/>
      <c r="D32" s="1890"/>
      <c r="E32" s="1890"/>
      <c r="F32" s="1890"/>
      <c r="G32" s="1890"/>
      <c r="H32" s="1890"/>
      <c r="I32" s="1890"/>
      <c r="J32" s="197"/>
    </row>
    <row r="33" spans="1:10" x14ac:dyDescent="0.25">
      <c r="A33" s="198"/>
      <c r="B33" s="1890"/>
      <c r="C33" s="1890"/>
      <c r="D33" s="1890"/>
      <c r="E33" s="1890"/>
      <c r="F33" s="1890"/>
      <c r="G33" s="1890"/>
      <c r="H33" s="1890"/>
      <c r="I33" s="1890"/>
      <c r="J33" s="197"/>
    </row>
    <row r="34" spans="1:10" x14ac:dyDescent="0.25">
      <c r="A34" s="198"/>
      <c r="B34" s="1890"/>
      <c r="C34" s="1890"/>
      <c r="D34" s="1890"/>
      <c r="E34" s="1890"/>
      <c r="F34" s="1890"/>
      <c r="G34" s="1890"/>
      <c r="H34" s="1890"/>
      <c r="I34" s="1890"/>
      <c r="J34" s="197"/>
    </row>
    <row r="35" spans="1:10" x14ac:dyDescent="0.25">
      <c r="A35" s="198"/>
      <c r="B35" s="181"/>
      <c r="C35" s="181"/>
      <c r="D35" s="181"/>
      <c r="E35" s="181"/>
      <c r="F35" s="181"/>
      <c r="G35" s="181"/>
      <c r="H35" s="181"/>
      <c r="I35" s="181"/>
      <c r="J35" s="197"/>
    </row>
    <row r="36" spans="1:10" x14ac:dyDescent="0.25">
      <c r="A36" s="196"/>
      <c r="B36" s="132" t="s">
        <v>185</v>
      </c>
      <c r="C36" s="181"/>
      <c r="D36" s="181"/>
      <c r="E36" s="181"/>
      <c r="F36" s="181"/>
      <c r="G36" s="181"/>
      <c r="H36" s="181"/>
      <c r="I36" s="181"/>
      <c r="J36" s="197"/>
    </row>
    <row r="37" spans="1:10" ht="15.75" thickBot="1" x14ac:dyDescent="0.3">
      <c r="A37" s="198"/>
      <c r="B37" s="181"/>
      <c r="C37" s="181"/>
      <c r="D37" s="181"/>
      <c r="E37" s="181"/>
      <c r="F37" s="181"/>
      <c r="G37" s="181"/>
      <c r="H37" s="181"/>
      <c r="I37" s="181"/>
      <c r="J37" s="197"/>
    </row>
    <row r="38" spans="1:10" ht="23.25" customHeight="1" x14ac:dyDescent="0.25">
      <c r="A38" s="1904" t="s">
        <v>526</v>
      </c>
      <c r="B38" s="1905"/>
      <c r="C38" s="1906" t="s">
        <v>539</v>
      </c>
      <c r="D38" s="1907"/>
      <c r="E38" s="188"/>
      <c r="F38" s="1908" t="s">
        <v>527</v>
      </c>
      <c r="G38" s="1908"/>
      <c r="H38" s="1905"/>
      <c r="I38" s="1908" t="s">
        <v>528</v>
      </c>
      <c r="J38" s="1909"/>
    </row>
    <row r="39" spans="1:10" ht="5.25" customHeight="1" x14ac:dyDescent="0.25">
      <c r="A39" s="198"/>
      <c r="B39" s="186"/>
      <c r="C39" s="1910"/>
      <c r="D39" s="1911"/>
      <c r="E39" s="184"/>
      <c r="F39" s="181"/>
      <c r="G39" s="181"/>
      <c r="H39" s="186"/>
      <c r="I39" s="181"/>
      <c r="J39" s="197"/>
    </row>
    <row r="40" spans="1:10" ht="18" customHeight="1" x14ac:dyDescent="0.25">
      <c r="A40" s="1912">
        <f>EXPORTAR!D8</f>
        <v>0</v>
      </c>
      <c r="B40" s="1913"/>
      <c r="C40" s="1914" t="str">
        <f>D5</f>
        <v/>
      </c>
      <c r="D40" s="1915"/>
      <c r="E40" s="202"/>
      <c r="F40" s="181"/>
      <c r="G40" s="181"/>
      <c r="H40" s="186"/>
      <c r="I40" s="181"/>
      <c r="J40" s="197"/>
    </row>
    <row r="41" spans="1:10" ht="23.25" customHeight="1" thickBot="1" x14ac:dyDescent="0.3">
      <c r="A41" s="1899" t="str">
        <f>CONCATENATE(EXPORTAR!D9," ",EXPORTAR!D10)</f>
        <v xml:space="preserve"> </v>
      </c>
      <c r="B41" s="1900"/>
      <c r="C41" s="182"/>
      <c r="D41" s="183"/>
      <c r="E41" s="182"/>
      <c r="F41" s="183"/>
      <c r="G41" s="183"/>
      <c r="H41" s="187"/>
      <c r="I41" s="183"/>
      <c r="J41" s="199"/>
    </row>
    <row r="42" spans="1:10" x14ac:dyDescent="0.25">
      <c r="A42" s="1889"/>
      <c r="B42" s="1890"/>
      <c r="C42" s="1890"/>
      <c r="D42" s="1890"/>
      <c r="E42" s="1890"/>
      <c r="F42" s="1890"/>
      <c r="G42" s="1890"/>
      <c r="H42" s="1890"/>
      <c r="I42" s="1890"/>
      <c r="J42" s="197"/>
    </row>
    <row r="43" spans="1:10" x14ac:dyDescent="0.25">
      <c r="A43" s="1901" t="s">
        <v>529</v>
      </c>
      <c r="B43" s="1902"/>
      <c r="C43" s="1902"/>
      <c r="D43" s="1902"/>
      <c r="E43" s="1902"/>
      <c r="F43" s="1902"/>
      <c r="G43" s="1902"/>
      <c r="H43" s="1902"/>
      <c r="I43" s="1902"/>
      <c r="J43" s="1903"/>
    </row>
    <row r="44" spans="1:10" x14ac:dyDescent="0.25">
      <c r="A44" s="1901"/>
      <c r="B44" s="1902"/>
      <c r="C44" s="1902"/>
      <c r="D44" s="1902"/>
      <c r="E44" s="1902"/>
      <c r="F44" s="1902"/>
      <c r="G44" s="1902"/>
      <c r="H44" s="1902"/>
      <c r="I44" s="1902"/>
      <c r="J44" s="1903"/>
    </row>
    <row r="45" spans="1:10" x14ac:dyDescent="0.25">
      <c r="A45" s="200"/>
      <c r="B45" s="201"/>
      <c r="C45" s="201"/>
      <c r="D45" s="201"/>
      <c r="E45" s="201"/>
      <c r="F45" s="201"/>
      <c r="G45" s="201"/>
      <c r="H45" s="201"/>
      <c r="I45" s="201"/>
      <c r="J45" s="189"/>
    </row>
    <row r="46" spans="1:10" x14ac:dyDescent="0.25">
      <c r="A46" s="505"/>
    </row>
    <row r="47" spans="1:10" x14ac:dyDescent="0.25">
      <c r="A47" s="1055" t="str">
        <f>IF(OR(ISBLANK(DATOS!W2),DATOS!W2=""),"",DATOS!W2)</f>
        <v>TRAMY.APP TRAMITES DE TRANSITO CRA 69A 93 - 82 APTO (201) - MEDELLIN - 313666 88 94 HOLA@TRAMY.COM</v>
      </c>
    </row>
  </sheetData>
  <mergeCells count="18">
    <mergeCell ref="A41:B41"/>
    <mergeCell ref="A42:I42"/>
    <mergeCell ref="A43:J44"/>
    <mergeCell ref="A38:B38"/>
    <mergeCell ref="C38:D38"/>
    <mergeCell ref="F38:H38"/>
    <mergeCell ref="I38:J38"/>
    <mergeCell ref="C39:D39"/>
    <mergeCell ref="A40:B40"/>
    <mergeCell ref="C40:D40"/>
    <mergeCell ref="A10:C10"/>
    <mergeCell ref="A11:J11"/>
    <mergeCell ref="B26:I30"/>
    <mergeCell ref="B31:I34"/>
    <mergeCell ref="A1:J1"/>
    <mergeCell ref="A6:J7"/>
    <mergeCell ref="F8:G8"/>
    <mergeCell ref="H8:J8"/>
  </mergeCells>
  <pageMargins left="0.45833333333333331" right="0.21875" top="0.60416666666666663" bottom="0.69791666666666663"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E9ECE-D865-48B7-8D94-0C51B6696335}">
  <sheetPr codeName="Hoja43"/>
  <dimension ref="A1:L45"/>
  <sheetViews>
    <sheetView showZeros="0" view="pageLayout" topLeftCell="A36" zoomScaleNormal="100" workbookViewId="0">
      <selection activeCell="A46" sqref="A46"/>
    </sheetView>
  </sheetViews>
  <sheetFormatPr baseColWidth="10" defaultColWidth="9.7109375" defaultRowHeight="15" x14ac:dyDescent="0.25"/>
  <cols>
    <col min="1" max="1" width="3.5703125" customWidth="1"/>
    <col min="2" max="2" width="15.7109375" customWidth="1"/>
    <col min="3" max="3" width="6.5703125" customWidth="1"/>
    <col min="4" max="4" width="7" customWidth="1"/>
    <col min="5" max="5" width="12.85546875" customWidth="1"/>
    <col min="6" max="6" width="1.5703125" customWidth="1"/>
    <col min="7" max="7" width="10.7109375" customWidth="1"/>
    <col min="8" max="8" width="10.5703125" customWidth="1"/>
    <col min="9" max="9" width="11" customWidth="1"/>
    <col min="10" max="10" width="6" customWidth="1"/>
    <col min="11" max="11" width="6.7109375" customWidth="1"/>
    <col min="12" max="12" width="8.42578125" customWidth="1"/>
  </cols>
  <sheetData>
    <row r="1" spans="1:12" ht="18" x14ac:dyDescent="0.25">
      <c r="A1" s="1881" t="s">
        <v>4078</v>
      </c>
      <c r="B1" s="1882"/>
      <c r="C1" s="1882"/>
      <c r="D1" s="1882"/>
      <c r="E1" s="1882"/>
      <c r="F1" s="1882"/>
      <c r="G1" s="1882"/>
      <c r="H1" s="1882"/>
      <c r="I1" s="1882"/>
      <c r="J1" s="1882"/>
      <c r="K1" s="1882"/>
      <c r="L1" s="1883"/>
    </row>
    <row r="3" spans="1:12" ht="16.5" x14ac:dyDescent="0.3">
      <c r="A3" s="1078" t="s">
        <v>7025</v>
      </c>
      <c r="B3" s="1094"/>
      <c r="C3" s="1094"/>
      <c r="D3" s="190"/>
      <c r="E3" s="190"/>
      <c r="F3" s="190"/>
      <c r="G3" s="190"/>
      <c r="H3" s="190"/>
      <c r="I3" s="190"/>
      <c r="J3" s="190"/>
      <c r="K3" s="190"/>
      <c r="L3" s="195"/>
    </row>
    <row r="4" spans="1:12" ht="16.5" x14ac:dyDescent="0.3">
      <c r="A4" s="1088" t="s">
        <v>10473</v>
      </c>
      <c r="B4" s="1091"/>
      <c r="C4" s="1091"/>
      <c r="D4" s="1127"/>
      <c r="E4" s="1919" t="str">
        <f>EXPORTAR!D40</f>
        <v/>
      </c>
      <c r="F4" s="1919"/>
      <c r="G4" s="1919"/>
      <c r="H4" s="1919"/>
      <c r="I4" s="1919"/>
      <c r="J4" s="1919"/>
      <c r="K4" s="375"/>
      <c r="L4" s="197"/>
    </row>
    <row r="5" spans="1:12" ht="16.5" x14ac:dyDescent="0.3">
      <c r="A5" s="1088" t="s">
        <v>4113</v>
      </c>
      <c r="B5" s="1091"/>
      <c r="C5" s="1091"/>
      <c r="D5" s="375"/>
      <c r="E5" s="375"/>
      <c r="F5" s="375"/>
      <c r="G5" s="375"/>
      <c r="H5" s="375"/>
      <c r="I5" s="375"/>
      <c r="J5" s="375"/>
      <c r="K5" s="375"/>
      <c r="L5" s="197"/>
    </row>
    <row r="6" spans="1:12" x14ac:dyDescent="0.25">
      <c r="A6" s="191"/>
      <c r="B6" s="375"/>
      <c r="C6" s="375"/>
      <c r="D6" s="375"/>
      <c r="E6" s="375"/>
      <c r="F6" s="375"/>
      <c r="G6" s="375"/>
      <c r="H6" s="375"/>
      <c r="I6" s="375"/>
      <c r="J6" s="375"/>
      <c r="K6" s="375"/>
      <c r="L6" s="197"/>
    </row>
    <row r="7" spans="1:12" ht="3.75" customHeight="1" x14ac:dyDescent="0.25">
      <c r="A7" s="191"/>
      <c r="B7" s="375"/>
      <c r="C7" s="375"/>
      <c r="D7" s="375"/>
      <c r="E7" s="375"/>
      <c r="F7" s="375"/>
      <c r="G7" s="375"/>
      <c r="H7" s="375"/>
      <c r="I7" s="375"/>
      <c r="J7" s="375"/>
      <c r="K7" s="375"/>
      <c r="L7" s="197"/>
    </row>
    <row r="8" spans="1:12" x14ac:dyDescent="0.25">
      <c r="A8" s="1090" t="s">
        <v>10474</v>
      </c>
      <c r="B8" s="190"/>
      <c r="C8" s="190"/>
      <c r="D8" s="190"/>
      <c r="E8" s="190"/>
      <c r="F8" s="190"/>
      <c r="G8" s="190"/>
      <c r="H8" s="190"/>
      <c r="I8" s="190"/>
      <c r="J8" s="190"/>
      <c r="K8" s="190"/>
      <c r="L8" s="195"/>
    </row>
    <row r="9" spans="1:12" ht="11.25" customHeight="1" x14ac:dyDescent="0.25">
      <c r="A9" s="1842" t="s">
        <v>10467</v>
      </c>
      <c r="B9" s="1843"/>
      <c r="C9" s="1843"/>
      <c r="D9" s="1843"/>
      <c r="E9" s="1843"/>
      <c r="F9" s="1843"/>
      <c r="G9" s="1843"/>
      <c r="H9" s="1843"/>
      <c r="I9" s="1844"/>
      <c r="J9" s="1842" t="s">
        <v>115</v>
      </c>
      <c r="K9" s="1843"/>
      <c r="L9" s="1844"/>
    </row>
    <row r="10" spans="1:12" x14ac:dyDescent="0.25">
      <c r="A10" s="1876" t="str">
        <f>CONCATENATE(EXPORTAR!D8," ",EXPORTAR!D9," ",EXPORTAR!D10)</f>
        <v xml:space="preserve">  </v>
      </c>
      <c r="B10" s="1876"/>
      <c r="C10" s="1876"/>
      <c r="D10" s="1876"/>
      <c r="E10" s="1876"/>
      <c r="F10" s="1876"/>
      <c r="G10" s="1876"/>
      <c r="H10" s="1876"/>
      <c r="I10" s="1876"/>
      <c r="J10" s="1877" t="str">
        <f>EXPORTAR!D11</f>
        <v/>
      </c>
      <c r="K10" s="1337"/>
      <c r="L10" s="1337"/>
    </row>
    <row r="11" spans="1:12" x14ac:dyDescent="0.25">
      <c r="A11" s="1926" t="s">
        <v>10488</v>
      </c>
      <c r="B11" s="1927"/>
      <c r="C11" s="1927"/>
      <c r="D11" s="1927"/>
      <c r="E11" s="1927"/>
      <c r="F11" s="1927"/>
      <c r="G11" s="1927"/>
      <c r="H11" s="1927"/>
      <c r="I11" s="1927"/>
      <c r="J11" s="1927"/>
      <c r="K11" s="1927"/>
      <c r="L11" s="1928"/>
    </row>
    <row r="12" spans="1:12" x14ac:dyDescent="0.25">
      <c r="A12" s="1920" t="s">
        <v>10479</v>
      </c>
      <c r="B12" s="1921"/>
      <c r="C12" s="1921"/>
      <c r="D12" s="1921"/>
      <c r="E12" s="1921"/>
      <c r="F12" s="1921"/>
      <c r="G12" s="1921"/>
      <c r="H12" s="1921"/>
      <c r="I12" s="1921"/>
      <c r="J12" s="1922"/>
      <c r="K12" s="1923"/>
      <c r="L12" s="1924"/>
    </row>
    <row r="13" spans="1:12" x14ac:dyDescent="0.25">
      <c r="A13" s="1920"/>
      <c r="B13" s="1921"/>
      <c r="C13" s="1921"/>
      <c r="D13" s="1921"/>
      <c r="E13" s="1921"/>
      <c r="F13" s="1921"/>
      <c r="G13" s="1921"/>
      <c r="H13" s="1921"/>
      <c r="I13" s="1921"/>
      <c r="J13" s="1921"/>
      <c r="K13" s="1921"/>
      <c r="L13" s="1925"/>
    </row>
    <row r="14" spans="1:12" ht="18.75" customHeight="1" x14ac:dyDescent="0.25">
      <c r="A14" s="196"/>
      <c r="B14" s="1110" t="s">
        <v>7</v>
      </c>
      <c r="C14" s="192">
        <f>EXPORTAR!D27</f>
        <v>0</v>
      </c>
      <c r="D14" s="1108"/>
      <c r="E14" s="185"/>
      <c r="F14" s="375"/>
      <c r="G14" s="375"/>
      <c r="H14" s="375"/>
      <c r="I14" s="375"/>
      <c r="J14" s="375"/>
      <c r="K14" s="375"/>
      <c r="L14" s="197"/>
    </row>
    <row r="15" spans="1:12" ht="18.75" customHeight="1" x14ac:dyDescent="0.25">
      <c r="A15" s="196"/>
      <c r="B15" s="1110" t="s">
        <v>11</v>
      </c>
      <c r="C15" s="192" t="str">
        <f>EXPORTAR!D30</f>
        <v/>
      </c>
      <c r="D15" s="1108"/>
      <c r="E15" s="185"/>
      <c r="F15" s="375"/>
      <c r="G15" s="375"/>
      <c r="H15" s="375"/>
      <c r="I15" s="375"/>
      <c r="J15" s="375"/>
      <c r="K15" s="375"/>
      <c r="L15" s="197"/>
    </row>
    <row r="16" spans="1:12" ht="15" customHeight="1" x14ac:dyDescent="0.25">
      <c r="A16" s="196"/>
      <c r="B16" s="1110" t="s">
        <v>12</v>
      </c>
      <c r="C16" s="192" t="str">
        <f>EXPORTAR!D31</f>
        <v/>
      </c>
      <c r="D16" s="1108"/>
      <c r="E16" s="185"/>
      <c r="F16" s="375"/>
      <c r="G16" s="375"/>
      <c r="H16" s="375"/>
      <c r="I16" s="375"/>
      <c r="J16" s="375"/>
      <c r="K16" s="375"/>
      <c r="L16" s="197"/>
    </row>
    <row r="17" spans="1:12" ht="15" customHeight="1" x14ac:dyDescent="0.25">
      <c r="A17" s="196"/>
      <c r="B17" s="1111" t="s">
        <v>18</v>
      </c>
      <c r="C17" s="192" t="str">
        <f>EXPORTAR!D37</f>
        <v/>
      </c>
      <c r="D17" s="1108"/>
      <c r="E17" s="185"/>
      <c r="F17" s="375"/>
      <c r="G17" s="375"/>
      <c r="H17" s="375"/>
      <c r="I17" s="375"/>
      <c r="J17" s="375"/>
      <c r="K17" s="375"/>
      <c r="L17" s="197"/>
    </row>
    <row r="18" spans="1:12" x14ac:dyDescent="0.25">
      <c r="A18" s="196"/>
      <c r="B18" s="1111" t="s">
        <v>13</v>
      </c>
      <c r="C18" s="192" t="str">
        <f>EXPORTAR!D32</f>
        <v/>
      </c>
      <c r="D18" s="1108"/>
      <c r="E18" s="185"/>
      <c r="F18" s="375"/>
      <c r="G18" s="375"/>
      <c r="H18" s="375"/>
      <c r="I18" s="375"/>
      <c r="J18" s="375"/>
      <c r="K18" s="375"/>
      <c r="L18" s="197"/>
    </row>
    <row r="19" spans="1:12" x14ac:dyDescent="0.25">
      <c r="A19" s="196"/>
      <c r="B19" s="1111" t="s">
        <v>9</v>
      </c>
      <c r="C19" s="192" t="str">
        <f>EXPORTAR!D29</f>
        <v/>
      </c>
      <c r="D19" s="1108"/>
      <c r="E19" s="185"/>
      <c r="F19" s="375"/>
      <c r="G19" s="375"/>
      <c r="H19" s="375"/>
      <c r="I19" s="375"/>
      <c r="J19" s="375"/>
      <c r="K19" s="375"/>
      <c r="L19" s="197"/>
    </row>
    <row r="20" spans="1:12" x14ac:dyDescent="0.25">
      <c r="A20" s="196"/>
      <c r="B20" s="1111" t="s">
        <v>14</v>
      </c>
      <c r="C20" s="192" t="str">
        <f>EXPORTAR!D33</f>
        <v/>
      </c>
      <c r="D20" s="1108"/>
      <c r="E20" s="185"/>
      <c r="F20" s="375"/>
      <c r="G20" s="375"/>
      <c r="H20" s="375"/>
      <c r="I20" s="375"/>
      <c r="J20" s="375"/>
      <c r="K20" s="375"/>
      <c r="L20" s="197"/>
    </row>
    <row r="21" spans="1:12" x14ac:dyDescent="0.25">
      <c r="A21" s="196"/>
      <c r="B21" s="1111" t="s">
        <v>8</v>
      </c>
      <c r="C21" s="192" t="str">
        <f>EXPORTAR!D28</f>
        <v/>
      </c>
      <c r="D21" s="1108"/>
      <c r="E21" s="185"/>
      <c r="F21" s="375"/>
      <c r="G21" s="375"/>
      <c r="H21" s="375"/>
      <c r="I21" s="375"/>
      <c r="J21" s="375"/>
      <c r="K21" s="375"/>
      <c r="L21" s="197"/>
    </row>
    <row r="22" spans="1:12" x14ac:dyDescent="0.25">
      <c r="A22" s="196"/>
      <c r="B22" s="1111" t="s">
        <v>19</v>
      </c>
      <c r="C22" s="192" t="str">
        <f>EXPORTAR!D38</f>
        <v/>
      </c>
      <c r="D22" s="1108"/>
      <c r="E22" s="185"/>
      <c r="F22" s="375"/>
      <c r="G22" s="375"/>
      <c r="H22" s="375"/>
      <c r="I22" s="375"/>
      <c r="J22" s="375"/>
      <c r="K22" s="375"/>
      <c r="L22" s="197"/>
    </row>
    <row r="23" spans="1:12" x14ac:dyDescent="0.25">
      <c r="A23" s="196"/>
      <c r="B23" s="1111" t="s">
        <v>520</v>
      </c>
      <c r="C23" s="270" t="str">
        <f>EXPORTAR!D35</f>
        <v/>
      </c>
      <c r="D23" s="1109"/>
      <c r="E23" s="185"/>
      <c r="F23" s="375"/>
      <c r="G23" s="375"/>
      <c r="H23" s="375"/>
      <c r="I23" s="375"/>
      <c r="J23" s="375"/>
      <c r="K23" s="375"/>
      <c r="L23" s="197"/>
    </row>
    <row r="24" spans="1:12" x14ac:dyDescent="0.25">
      <c r="A24" s="196"/>
      <c r="B24" s="1111" t="s">
        <v>521</v>
      </c>
      <c r="C24" s="270" t="str">
        <f>EXPORTAR!D36</f>
        <v/>
      </c>
      <c r="D24" s="1109"/>
      <c r="E24" s="185"/>
      <c r="F24" s="375"/>
      <c r="G24" s="375"/>
      <c r="H24" s="375"/>
      <c r="I24" s="375"/>
      <c r="J24" s="375"/>
      <c r="K24" s="375"/>
      <c r="L24" s="197"/>
    </row>
    <row r="25" spans="1:12" x14ac:dyDescent="0.25">
      <c r="A25" s="196"/>
      <c r="B25" s="1111" t="s">
        <v>522</v>
      </c>
      <c r="C25" s="270" t="str">
        <f>EXPORTAR!D34</f>
        <v/>
      </c>
      <c r="D25" s="1109"/>
      <c r="E25" s="185"/>
      <c r="F25" s="375"/>
      <c r="G25" s="1071"/>
      <c r="H25" s="375"/>
      <c r="I25" s="375"/>
      <c r="J25" s="375"/>
      <c r="K25" s="375"/>
      <c r="L25" s="197"/>
    </row>
    <row r="26" spans="1:12" x14ac:dyDescent="0.25">
      <c r="A26" s="191"/>
      <c r="B26" s="375"/>
      <c r="C26" s="375"/>
      <c r="D26" s="375"/>
      <c r="E26" s="375"/>
      <c r="F26" s="375"/>
      <c r="G26" s="375"/>
      <c r="H26" s="375"/>
      <c r="I26" s="375"/>
      <c r="J26" s="375"/>
      <c r="K26" s="375"/>
      <c r="L26" s="197"/>
    </row>
    <row r="27" spans="1:12" x14ac:dyDescent="0.25">
      <c r="A27" s="198"/>
      <c r="B27" s="1092" t="s">
        <v>10475</v>
      </c>
      <c r="C27" s="1092"/>
      <c r="D27" s="1092"/>
      <c r="E27" s="1093"/>
      <c r="F27" s="1093"/>
      <c r="G27" s="1093"/>
      <c r="H27" s="1093"/>
      <c r="I27" s="1093"/>
      <c r="J27" s="1092"/>
      <c r="K27" s="375"/>
      <c r="L27" s="197"/>
    </row>
    <row r="28" spans="1:12" ht="14.25" customHeight="1" x14ac:dyDescent="0.25">
      <c r="A28" s="198"/>
      <c r="B28" s="375"/>
      <c r="C28" s="375"/>
      <c r="D28" s="375"/>
      <c r="E28" s="1087"/>
      <c r="F28" s="1087"/>
      <c r="G28" s="1087"/>
      <c r="H28" s="1087"/>
      <c r="I28" s="1087"/>
      <c r="J28" s="375"/>
      <c r="K28" s="375"/>
      <c r="L28" s="197"/>
    </row>
    <row r="29" spans="1:12" ht="14.25" customHeight="1" x14ac:dyDescent="0.25">
      <c r="A29" s="198"/>
      <c r="B29" s="375"/>
      <c r="C29" s="375"/>
      <c r="D29" s="375"/>
      <c r="E29" s="1087"/>
      <c r="F29" s="1087"/>
      <c r="G29" s="1087"/>
      <c r="H29" s="1087"/>
      <c r="I29" s="1087"/>
      <c r="J29" s="375"/>
      <c r="K29" s="375"/>
      <c r="L29" s="197"/>
    </row>
    <row r="30" spans="1:12" ht="14.25" customHeight="1" x14ac:dyDescent="0.25">
      <c r="A30" s="198"/>
      <c r="B30" s="375"/>
      <c r="C30" s="375"/>
      <c r="D30" s="375"/>
      <c r="E30" s="1087"/>
      <c r="F30" s="1087"/>
      <c r="G30" s="1087"/>
      <c r="H30" s="1087"/>
      <c r="I30" s="1087"/>
      <c r="J30" s="375"/>
      <c r="K30" s="375"/>
      <c r="L30" s="197"/>
    </row>
    <row r="31" spans="1:12" ht="14.25" customHeight="1" x14ac:dyDescent="0.25">
      <c r="A31" s="198"/>
      <c r="B31" s="375"/>
      <c r="C31" s="375"/>
      <c r="D31" s="375"/>
      <c r="E31" s="1087"/>
      <c r="F31" s="1087"/>
      <c r="G31" s="1087"/>
      <c r="H31" s="1087"/>
      <c r="I31" s="1087"/>
      <c r="J31" s="375"/>
      <c r="K31" s="375"/>
      <c r="L31" s="197"/>
    </row>
    <row r="32" spans="1:12" ht="14.25" customHeight="1" x14ac:dyDescent="0.25">
      <c r="A32" s="198"/>
      <c r="B32" s="1084"/>
      <c r="C32" s="375"/>
      <c r="D32" s="375"/>
      <c r="E32" s="375"/>
      <c r="F32" s="1087"/>
      <c r="G32" s="1087"/>
      <c r="H32" s="1087"/>
      <c r="I32" s="1087"/>
      <c r="J32" s="375"/>
      <c r="K32" s="375"/>
      <c r="L32" s="197"/>
    </row>
    <row r="33" spans="1:12" ht="14.25" customHeight="1" x14ac:dyDescent="0.25">
      <c r="A33" s="198"/>
      <c r="B33" s="375"/>
      <c r="C33" s="1069"/>
      <c r="D33" s="1069"/>
      <c r="E33" s="375"/>
      <c r="F33" s="1087"/>
      <c r="G33" s="1087"/>
      <c r="H33" s="1087"/>
      <c r="I33" s="1087"/>
      <c r="J33" s="375"/>
      <c r="K33" s="375"/>
      <c r="L33" s="197"/>
    </row>
    <row r="34" spans="1:12" ht="14.25" customHeight="1" x14ac:dyDescent="0.3">
      <c r="A34" s="198"/>
      <c r="B34" s="375"/>
      <c r="C34" s="523"/>
      <c r="D34" s="523"/>
      <c r="E34" s="1073"/>
      <c r="F34" s="1087"/>
      <c r="G34" s="1087"/>
      <c r="H34" s="1087"/>
      <c r="I34" s="1087"/>
      <c r="J34" s="375"/>
      <c r="K34" s="375"/>
      <c r="L34" s="197"/>
    </row>
    <row r="35" spans="1:12" ht="16.5" x14ac:dyDescent="0.3">
      <c r="A35" s="1088"/>
      <c r="B35" s="1112" t="s">
        <v>10478</v>
      </c>
      <c r="C35" s="1113"/>
      <c r="D35" s="1113"/>
      <c r="E35" s="1112"/>
      <c r="F35" s="1091"/>
      <c r="G35" s="1091"/>
      <c r="H35" s="1091"/>
      <c r="I35" s="1091"/>
      <c r="J35" s="1091"/>
      <c r="K35" s="1091"/>
      <c r="L35" s="1097"/>
    </row>
    <row r="36" spans="1:12" ht="16.5" x14ac:dyDescent="0.3">
      <c r="A36" s="1088"/>
      <c r="B36" s="1084"/>
      <c r="C36" s="1091"/>
      <c r="D36" s="1091"/>
      <c r="E36" s="1091"/>
      <c r="F36" s="1091"/>
      <c r="G36" s="1091"/>
      <c r="H36" s="1091"/>
      <c r="I36" s="1091"/>
      <c r="J36" s="1091"/>
      <c r="K36" s="1091"/>
      <c r="L36" s="1097"/>
    </row>
    <row r="37" spans="1:12" ht="20.25" x14ac:dyDescent="0.3">
      <c r="A37" s="1088"/>
      <c r="B37" s="1091" t="s">
        <v>10476</v>
      </c>
      <c r="C37" s="1096"/>
      <c r="D37" s="1096"/>
      <c r="E37" s="1091"/>
      <c r="F37" s="1114"/>
      <c r="G37" s="1091"/>
      <c r="H37" s="1091"/>
      <c r="I37" s="1114"/>
      <c r="J37" s="1114"/>
      <c r="K37" s="1114"/>
      <c r="L37" s="1097"/>
    </row>
    <row r="38" spans="1:12" ht="20.25" x14ac:dyDescent="0.3">
      <c r="A38" s="1115"/>
      <c r="B38" s="1091" t="s">
        <v>10477</v>
      </c>
      <c r="C38" s="1099"/>
      <c r="D38" s="1096"/>
      <c r="E38" s="1091"/>
      <c r="F38" s="1091"/>
      <c r="G38" s="1091"/>
      <c r="H38" s="1091"/>
      <c r="I38" s="1114"/>
      <c r="J38" s="1114"/>
      <c r="K38" s="1114"/>
      <c r="L38" s="1097"/>
    </row>
    <row r="39" spans="1:12" ht="20.25" x14ac:dyDescent="0.3">
      <c r="A39" s="1115"/>
      <c r="B39" s="1091"/>
      <c r="C39" s="1096"/>
      <c r="D39" s="1096"/>
      <c r="E39" s="1091"/>
      <c r="F39" s="1091"/>
      <c r="G39" s="1091"/>
      <c r="H39" s="1091"/>
      <c r="I39" s="1114"/>
      <c r="J39" s="1114"/>
      <c r="K39" s="1114"/>
      <c r="L39" s="1097"/>
    </row>
    <row r="40" spans="1:12" ht="20.25" x14ac:dyDescent="0.3">
      <c r="A40" s="1115"/>
      <c r="B40" s="1091"/>
      <c r="C40" s="1096"/>
      <c r="D40" s="1096"/>
      <c r="E40" s="1091"/>
      <c r="F40" s="1091"/>
      <c r="G40" s="1091"/>
      <c r="H40" s="1091"/>
      <c r="I40" s="1114"/>
      <c r="J40" s="1114"/>
      <c r="K40" s="1114"/>
      <c r="L40" s="1097"/>
    </row>
    <row r="41" spans="1:12" ht="16.5" x14ac:dyDescent="0.25">
      <c r="A41" s="1916" t="s">
        <v>4114</v>
      </c>
      <c r="B41" s="1917"/>
      <c r="C41" s="1917"/>
      <c r="D41" s="1917"/>
      <c r="E41" s="1917"/>
      <c r="F41" s="1917"/>
      <c r="G41" s="1917"/>
      <c r="H41" s="1917"/>
      <c r="I41" s="1917"/>
      <c r="J41" s="1917"/>
      <c r="K41" s="1917"/>
      <c r="L41" s="1918"/>
    </row>
    <row r="42" spans="1:12" ht="21" x14ac:dyDescent="0.35">
      <c r="A42" s="902"/>
      <c r="B42" s="375"/>
      <c r="C42" s="523"/>
      <c r="D42" s="523"/>
      <c r="E42" s="1073"/>
      <c r="F42" s="1073"/>
      <c r="G42" s="375"/>
      <c r="H42" s="375"/>
      <c r="I42" s="1072"/>
      <c r="J42" s="1072"/>
      <c r="K42" s="1072"/>
      <c r="L42" s="197"/>
    </row>
    <row r="43" spans="1:12" ht="27" customHeight="1" x14ac:dyDescent="0.25">
      <c r="A43" s="191"/>
      <c r="B43" s="375"/>
      <c r="C43" s="523"/>
      <c r="D43" s="523"/>
      <c r="E43" s="375"/>
      <c r="F43" s="375"/>
      <c r="G43" s="375"/>
      <c r="H43" s="375"/>
      <c r="I43" s="375"/>
      <c r="J43" s="375"/>
      <c r="K43" s="375"/>
      <c r="L43" s="197"/>
    </row>
    <row r="44" spans="1:12" ht="6" customHeight="1" x14ac:dyDescent="0.3">
      <c r="A44" s="200"/>
      <c r="B44" s="201"/>
      <c r="C44" s="1075"/>
      <c r="D44" s="1075"/>
      <c r="E44" s="1076"/>
      <c r="F44" s="1076"/>
      <c r="G44" s="201"/>
      <c r="H44" s="201"/>
      <c r="I44" s="1077"/>
      <c r="J44" s="201"/>
      <c r="K44" s="201"/>
      <c r="L44" s="189"/>
    </row>
    <row r="45" spans="1:12" x14ac:dyDescent="0.25">
      <c r="A45" s="1055" t="str">
        <f>IF(OR(ISBLANK(DATOS!W2),DATOS!W2=""),"",DATOS!W2)</f>
        <v>TRAMY.APP TRAMITES DE TRANSITO CRA 69A 93 - 82 APTO (201) - MEDELLIN - 313666 88 94 HOLA@TRAMY.COM</v>
      </c>
    </row>
  </sheetData>
  <mergeCells count="11">
    <mergeCell ref="A41:L41"/>
    <mergeCell ref="E4:J4"/>
    <mergeCell ref="A12:I12"/>
    <mergeCell ref="J12:L12"/>
    <mergeCell ref="A13:L13"/>
    <mergeCell ref="A11:L11"/>
    <mergeCell ref="A1:L1"/>
    <mergeCell ref="A9:I9"/>
    <mergeCell ref="J9:L9"/>
    <mergeCell ref="A10:I10"/>
    <mergeCell ref="J10:L10"/>
  </mergeCells>
  <pageMargins left="0.36458333333333331" right="0.1875" top="0.60416666666666663" bottom="0.69791666666666663"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7"/>
  <sheetViews>
    <sheetView showZeros="0" view="pageLayout" topLeftCell="A31" zoomScaleNormal="100" workbookViewId="0">
      <selection activeCell="A48" sqref="A48"/>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5.85546875" customWidth="1"/>
  </cols>
  <sheetData>
    <row r="1" spans="1:11" ht="18" x14ac:dyDescent="0.25">
      <c r="A1" s="1881" t="s">
        <v>4826</v>
      </c>
      <c r="B1" s="1882"/>
      <c r="C1" s="1882"/>
      <c r="D1" s="1882"/>
      <c r="E1" s="1882"/>
      <c r="F1" s="1882"/>
      <c r="G1" s="1882"/>
      <c r="H1" s="1882"/>
      <c r="I1" s="1882"/>
      <c r="J1" s="1882"/>
      <c r="K1" s="1883"/>
    </row>
    <row r="3" spans="1:11" ht="3.75" customHeight="1" x14ac:dyDescent="0.25"/>
    <row r="4" spans="1:11" x14ac:dyDescent="0.25">
      <c r="A4" s="1090" t="s">
        <v>10465</v>
      </c>
      <c r="B4" s="190"/>
      <c r="C4" s="190"/>
      <c r="D4" s="190"/>
      <c r="E4" s="190"/>
      <c r="F4" s="190"/>
      <c r="G4" s="190"/>
      <c r="H4" s="190"/>
      <c r="I4" s="190"/>
      <c r="J4" s="190"/>
      <c r="K4" s="195"/>
    </row>
    <row r="5" spans="1:11" ht="11.25" customHeight="1" x14ac:dyDescent="0.25">
      <c r="A5" s="1842" t="s">
        <v>10467</v>
      </c>
      <c r="B5" s="1843"/>
      <c r="C5" s="1843"/>
      <c r="D5" s="1843"/>
      <c r="E5" s="1843"/>
      <c r="F5" s="1843"/>
      <c r="G5" s="1843"/>
      <c r="H5" s="1844"/>
      <c r="I5" s="1842" t="s">
        <v>115</v>
      </c>
      <c r="J5" s="1843"/>
      <c r="K5" s="1844"/>
    </row>
    <row r="6" spans="1:11" x14ac:dyDescent="0.25">
      <c r="A6" s="1859" t="str">
        <f>CONCATENATE(EXPORTAR!D8," ",EXPORTAR!D9," ",EXPORTAR!D10)</f>
        <v xml:space="preserve">  </v>
      </c>
      <c r="B6" s="1807"/>
      <c r="C6" s="1807"/>
      <c r="D6" s="1807"/>
      <c r="E6" s="1807"/>
      <c r="F6" s="1807"/>
      <c r="G6" s="1807"/>
      <c r="H6" s="1807"/>
      <c r="I6" s="1877" t="str">
        <f>EXPORTAR!D11</f>
        <v/>
      </c>
      <c r="J6" s="1337"/>
      <c r="K6" s="1337"/>
    </row>
    <row r="7" spans="1:11" x14ac:dyDescent="0.25">
      <c r="A7" s="1926" t="s">
        <v>10466</v>
      </c>
      <c r="B7" s="1927"/>
      <c r="C7" s="1927"/>
      <c r="D7" s="1927"/>
      <c r="E7" s="1927"/>
      <c r="F7" s="1927"/>
      <c r="G7" s="1927"/>
      <c r="H7" s="1927"/>
      <c r="I7" s="1927"/>
      <c r="J7" s="1927"/>
      <c r="K7" s="1928"/>
    </row>
    <row r="8" spans="1:11" ht="9.75" customHeight="1" x14ac:dyDescent="0.25">
      <c r="A8" s="1842" t="s">
        <v>10468</v>
      </c>
      <c r="B8" s="1843"/>
      <c r="C8" s="1843"/>
      <c r="D8" s="1843"/>
      <c r="E8" s="1843"/>
      <c r="F8" s="1843"/>
      <c r="G8" s="1843"/>
      <c r="H8" s="1844"/>
      <c r="I8" s="1842" t="s">
        <v>115</v>
      </c>
      <c r="J8" s="1843"/>
      <c r="K8" s="1844"/>
    </row>
    <row r="9" spans="1:11" x14ac:dyDescent="0.25">
      <c r="A9" s="1859" t="str">
        <f>CONCATENATE(EXPORTAR!D11," ",EXPORTAR!D12," ",EXPORTAR!D13)</f>
        <v xml:space="preserve">  </v>
      </c>
      <c r="B9" s="1807"/>
      <c r="C9" s="1807"/>
      <c r="D9" s="1807"/>
      <c r="E9" s="1807"/>
      <c r="F9" s="1807"/>
      <c r="G9" s="1807"/>
      <c r="H9" s="1807"/>
      <c r="I9" s="1877" t="str">
        <f>EXPORTAR!D19</f>
        <v/>
      </c>
      <c r="J9" s="1337"/>
      <c r="K9" s="1337"/>
    </row>
    <row r="10" spans="1:11" x14ac:dyDescent="0.25">
      <c r="A10" s="1926" t="s">
        <v>10536</v>
      </c>
      <c r="B10" s="1927"/>
      <c r="C10" s="1927"/>
      <c r="D10" s="1927"/>
      <c r="E10" s="1927"/>
      <c r="F10" s="1927"/>
      <c r="G10" s="1927"/>
      <c r="H10" s="1927"/>
      <c r="I10" s="1927"/>
      <c r="J10" s="1927"/>
      <c r="K10" s="1928"/>
    </row>
    <row r="11" spans="1:11" x14ac:dyDescent="0.25">
      <c r="A11" s="1920" t="s">
        <v>10472</v>
      </c>
      <c r="B11" s="1921"/>
      <c r="C11" s="1921"/>
      <c r="D11" s="1921"/>
      <c r="E11" s="1921"/>
      <c r="F11" s="1921"/>
      <c r="G11" s="1921"/>
      <c r="H11" s="1921"/>
      <c r="I11" s="1921"/>
      <c r="J11" s="1921"/>
      <c r="K11" s="197"/>
    </row>
    <row r="12" spans="1:11" x14ac:dyDescent="0.25">
      <c r="A12" s="191"/>
      <c r="B12" s="375"/>
      <c r="C12" s="375"/>
      <c r="D12" s="375"/>
      <c r="E12" s="375"/>
      <c r="F12" s="375"/>
      <c r="G12" s="375"/>
      <c r="H12" s="375"/>
      <c r="I12" s="375"/>
      <c r="J12" s="375"/>
      <c r="K12" s="197"/>
    </row>
    <row r="13" spans="1:11" ht="15" customHeight="1" x14ac:dyDescent="0.25">
      <c r="A13" s="191"/>
      <c r="B13" s="375"/>
      <c r="C13" s="375"/>
      <c r="D13" s="375"/>
      <c r="E13" s="375"/>
      <c r="F13" s="375"/>
      <c r="G13" s="375"/>
      <c r="H13" s="375"/>
      <c r="I13" s="375"/>
      <c r="J13" s="375"/>
      <c r="K13" s="197"/>
    </row>
    <row r="14" spans="1:11" x14ac:dyDescent="0.25">
      <c r="A14" s="196"/>
      <c r="B14" s="1070"/>
      <c r="C14" s="1071"/>
      <c r="D14" s="1071"/>
      <c r="E14" s="1071"/>
      <c r="F14" s="375"/>
      <c r="G14" s="1071"/>
      <c r="H14" s="1071"/>
      <c r="I14" s="375"/>
      <c r="J14" s="375"/>
      <c r="K14" s="197"/>
    </row>
    <row r="15" spans="1:11" ht="18.75" customHeight="1" x14ac:dyDescent="0.25">
      <c r="A15" s="196"/>
      <c r="B15" s="1079" t="s">
        <v>7</v>
      </c>
      <c r="C15" s="192">
        <f>EXPORTAR!D27</f>
        <v>0</v>
      </c>
      <c r="D15" s="185"/>
      <c r="E15" s="375"/>
      <c r="F15" s="375"/>
      <c r="G15" s="375"/>
      <c r="H15" s="375"/>
      <c r="I15" s="375"/>
      <c r="J15" s="375"/>
      <c r="K15" s="197"/>
    </row>
    <row r="16" spans="1:11" ht="18.75" customHeight="1" x14ac:dyDescent="0.25">
      <c r="A16" s="196"/>
      <c r="B16" s="1079" t="s">
        <v>11</v>
      </c>
      <c r="C16" s="192" t="str">
        <f>EXPORTAR!D30</f>
        <v/>
      </c>
      <c r="D16" s="185"/>
      <c r="E16" s="375"/>
      <c r="F16" s="375"/>
      <c r="G16" s="375"/>
      <c r="H16" s="375"/>
      <c r="I16" s="375"/>
      <c r="J16" s="375"/>
      <c r="K16" s="197"/>
    </row>
    <row r="17" spans="1:11" ht="15" customHeight="1" x14ac:dyDescent="0.25">
      <c r="A17" s="196"/>
      <c r="B17" s="1079" t="s">
        <v>12</v>
      </c>
      <c r="C17" s="192" t="str">
        <f>EXPORTAR!D31</f>
        <v/>
      </c>
      <c r="D17" s="185"/>
      <c r="E17" s="375"/>
      <c r="F17" s="375"/>
      <c r="G17" s="375"/>
      <c r="H17" s="375"/>
      <c r="I17" s="375"/>
      <c r="J17" s="375"/>
      <c r="K17" s="197"/>
    </row>
    <row r="18" spans="1:11" ht="15" customHeight="1" x14ac:dyDescent="0.25">
      <c r="A18" s="196"/>
      <c r="B18" s="1080" t="s">
        <v>18</v>
      </c>
      <c r="C18" s="192" t="str">
        <f>EXPORTAR!D37</f>
        <v/>
      </c>
      <c r="D18" s="185"/>
      <c r="E18" s="375"/>
      <c r="F18" s="375"/>
      <c r="G18" s="375"/>
      <c r="H18" s="375"/>
      <c r="I18" s="375"/>
      <c r="J18" s="375"/>
      <c r="K18" s="197"/>
    </row>
    <row r="19" spans="1:11" x14ac:dyDescent="0.25">
      <c r="A19" s="196"/>
      <c r="B19" s="1080" t="s">
        <v>13</v>
      </c>
      <c r="C19" s="192" t="str">
        <f>EXPORTAR!D32</f>
        <v/>
      </c>
      <c r="D19" s="185"/>
      <c r="E19" s="375"/>
      <c r="F19" s="375"/>
      <c r="G19" s="375"/>
      <c r="H19" s="375"/>
      <c r="I19" s="375"/>
      <c r="J19" s="375"/>
      <c r="K19" s="197"/>
    </row>
    <row r="20" spans="1:11" x14ac:dyDescent="0.25">
      <c r="A20" s="196"/>
      <c r="B20" s="1080" t="s">
        <v>9</v>
      </c>
      <c r="C20" s="192" t="str">
        <f>EXPORTAR!D29</f>
        <v/>
      </c>
      <c r="D20" s="185"/>
      <c r="E20" s="375"/>
      <c r="F20" s="375"/>
      <c r="G20" s="375"/>
      <c r="H20" s="375"/>
      <c r="I20" s="375"/>
      <c r="J20" s="375"/>
      <c r="K20" s="197"/>
    </row>
    <row r="21" spans="1:11" x14ac:dyDescent="0.25">
      <c r="A21" s="196"/>
      <c r="B21" s="1080" t="s">
        <v>14</v>
      </c>
      <c r="C21" s="192" t="str">
        <f>EXPORTAR!D33</f>
        <v/>
      </c>
      <c r="D21" s="185"/>
      <c r="E21" s="375"/>
      <c r="F21" s="375"/>
      <c r="G21" s="375"/>
      <c r="H21" s="375"/>
      <c r="I21" s="375"/>
      <c r="J21" s="375"/>
      <c r="K21" s="197"/>
    </row>
    <row r="22" spans="1:11" x14ac:dyDescent="0.25">
      <c r="A22" s="196"/>
      <c r="B22" s="1080" t="s">
        <v>8</v>
      </c>
      <c r="C22" s="192" t="str">
        <f>EXPORTAR!D28</f>
        <v/>
      </c>
      <c r="D22" s="185"/>
      <c r="E22" s="375"/>
      <c r="F22" s="375"/>
      <c r="G22" s="375"/>
      <c r="H22" s="375"/>
      <c r="I22" s="375"/>
      <c r="J22" s="375"/>
      <c r="K22" s="197"/>
    </row>
    <row r="23" spans="1:11" x14ac:dyDescent="0.25">
      <c r="A23" s="196"/>
      <c r="B23" s="1080" t="s">
        <v>19</v>
      </c>
      <c r="C23" s="192" t="str">
        <f>EXPORTAR!D38</f>
        <v/>
      </c>
      <c r="D23" s="185"/>
      <c r="E23" s="375"/>
      <c r="F23" s="375"/>
      <c r="G23" s="375"/>
      <c r="H23" s="375"/>
      <c r="I23" s="375"/>
      <c r="J23" s="375"/>
      <c r="K23" s="197"/>
    </row>
    <row r="24" spans="1:11" x14ac:dyDescent="0.25">
      <c r="A24" s="196"/>
      <c r="B24" s="1080" t="s">
        <v>520</v>
      </c>
      <c r="C24" s="270" t="str">
        <f>EXPORTAR!D35</f>
        <v/>
      </c>
      <c r="D24" s="185"/>
      <c r="E24" s="375"/>
      <c r="F24" s="375"/>
      <c r="G24" s="375"/>
      <c r="H24" s="375"/>
      <c r="I24" s="375"/>
      <c r="J24" s="375"/>
      <c r="K24" s="197"/>
    </row>
    <row r="25" spans="1:11" x14ac:dyDescent="0.25">
      <c r="A25" s="196"/>
      <c r="B25" s="1080" t="s">
        <v>521</v>
      </c>
      <c r="C25" s="270" t="str">
        <f>EXPORTAR!D36</f>
        <v/>
      </c>
      <c r="D25" s="185"/>
      <c r="E25" s="375"/>
      <c r="F25" s="375"/>
      <c r="G25" s="375"/>
      <c r="H25" s="375"/>
      <c r="I25" s="375"/>
      <c r="J25" s="375"/>
      <c r="K25" s="197"/>
    </row>
    <row r="26" spans="1:11" x14ac:dyDescent="0.25">
      <c r="A26" s="196"/>
      <c r="B26" s="1080" t="s">
        <v>522</v>
      </c>
      <c r="C26" s="270" t="str">
        <f>EXPORTAR!D34</f>
        <v/>
      </c>
      <c r="D26" s="185"/>
      <c r="E26" s="375"/>
      <c r="F26" s="1071"/>
      <c r="G26" s="375"/>
      <c r="H26" s="375"/>
      <c r="I26" s="375"/>
      <c r="J26" s="375"/>
      <c r="K26" s="197"/>
    </row>
    <row r="27" spans="1:11" x14ac:dyDescent="0.25">
      <c r="A27" s="191"/>
      <c r="B27" s="375"/>
      <c r="C27" s="375"/>
      <c r="D27" s="375"/>
      <c r="E27" s="375"/>
      <c r="F27" s="375"/>
      <c r="G27" s="375"/>
      <c r="H27" s="375"/>
      <c r="I27" s="375"/>
      <c r="J27" s="375"/>
      <c r="K27" s="197"/>
    </row>
    <row r="28" spans="1:11" x14ac:dyDescent="0.25">
      <c r="A28" s="198"/>
      <c r="B28" s="1092" t="s">
        <v>4827</v>
      </c>
      <c r="C28" s="1092"/>
      <c r="D28" s="1093"/>
      <c r="E28" s="1093"/>
      <c r="F28" s="1093"/>
      <c r="G28" s="1093"/>
      <c r="H28" s="1093"/>
      <c r="I28" s="1092"/>
      <c r="J28" s="375"/>
      <c r="K28" s="197"/>
    </row>
    <row r="29" spans="1:11" ht="14.25" customHeight="1" x14ac:dyDescent="0.25">
      <c r="A29" s="198"/>
      <c r="B29" s="1092" t="s">
        <v>4828</v>
      </c>
      <c r="C29" s="1092"/>
      <c r="D29" s="1093"/>
      <c r="E29" s="1093"/>
      <c r="F29" s="1093"/>
      <c r="G29" s="1093"/>
      <c r="H29" s="1093"/>
      <c r="I29" s="1092"/>
      <c r="J29" s="375"/>
      <c r="K29" s="197"/>
    </row>
    <row r="30" spans="1:11" ht="14.25" customHeight="1" x14ac:dyDescent="0.25">
      <c r="A30" s="198"/>
      <c r="B30" s="375"/>
      <c r="C30" s="375"/>
      <c r="D30" s="1087"/>
      <c r="E30" s="1087"/>
      <c r="F30" s="1087"/>
      <c r="G30" s="1087"/>
      <c r="H30" s="1087"/>
      <c r="I30" s="375"/>
      <c r="J30" s="375"/>
      <c r="K30" s="197"/>
    </row>
    <row r="31" spans="1:11" ht="14.25" customHeight="1" x14ac:dyDescent="0.25">
      <c r="A31" s="198"/>
      <c r="B31" s="375"/>
      <c r="C31" s="375"/>
      <c r="D31" s="375"/>
      <c r="E31" s="375"/>
      <c r="F31" s="375"/>
      <c r="G31" s="375"/>
      <c r="H31" s="375"/>
      <c r="I31" s="375"/>
      <c r="J31" s="375"/>
      <c r="K31" s="197"/>
    </row>
    <row r="32" spans="1:11" x14ac:dyDescent="0.25">
      <c r="A32" s="191"/>
      <c r="B32" s="375"/>
      <c r="C32" s="375"/>
      <c r="D32" s="375"/>
      <c r="E32" s="375"/>
      <c r="F32" s="375"/>
      <c r="G32" s="375"/>
      <c r="H32" s="375"/>
      <c r="I32" s="375"/>
      <c r="J32" s="375"/>
      <c r="K32" s="197"/>
    </row>
    <row r="33" spans="1:11" x14ac:dyDescent="0.25">
      <c r="A33" s="191"/>
      <c r="B33" s="375"/>
      <c r="C33" s="375"/>
      <c r="D33" s="375"/>
      <c r="E33" s="375"/>
      <c r="F33" s="375"/>
      <c r="G33" s="375"/>
      <c r="H33" s="375"/>
      <c r="I33" s="375"/>
      <c r="J33" s="375"/>
      <c r="K33" s="197"/>
    </row>
    <row r="34" spans="1:11" x14ac:dyDescent="0.25">
      <c r="A34" s="1929" t="s">
        <v>10532</v>
      </c>
      <c r="B34" s="1930"/>
      <c r="C34" s="1930"/>
      <c r="D34" s="1931"/>
      <c r="E34" s="375"/>
      <c r="F34" s="375"/>
      <c r="G34" s="1932" t="s">
        <v>10533</v>
      </c>
      <c r="H34" s="1932"/>
      <c r="I34" s="1932"/>
      <c r="J34" s="1932"/>
      <c r="K34" s="1932"/>
    </row>
    <row r="35" spans="1:11" ht="16.5" x14ac:dyDescent="0.3">
      <c r="A35" s="1154"/>
      <c r="B35" s="1091"/>
      <c r="C35" s="1091"/>
      <c r="D35" s="375"/>
      <c r="E35" s="375"/>
      <c r="F35" s="375"/>
      <c r="G35" s="1091"/>
      <c r="H35" s="1091"/>
      <c r="I35" s="1091"/>
      <c r="J35" s="375"/>
      <c r="K35" s="197"/>
    </row>
    <row r="36" spans="1:11" ht="16.5" x14ac:dyDescent="0.3">
      <c r="A36" s="1154"/>
      <c r="B36" s="1091"/>
      <c r="C36" s="1091"/>
      <c r="D36" s="375"/>
      <c r="E36" s="375"/>
      <c r="F36" s="375"/>
      <c r="G36" s="1091"/>
      <c r="H36" s="1091"/>
      <c r="I36" s="1091"/>
      <c r="J36" s="375"/>
      <c r="K36" s="197"/>
    </row>
    <row r="37" spans="1:11" ht="16.5" x14ac:dyDescent="0.3">
      <c r="A37" s="1089"/>
      <c r="B37" s="1091"/>
      <c r="C37" s="1091"/>
      <c r="D37" s="375"/>
      <c r="E37" s="375"/>
      <c r="F37" s="375"/>
      <c r="G37" s="1091"/>
      <c r="H37" s="1091"/>
      <c r="I37" s="1091"/>
      <c r="J37" s="375"/>
      <c r="K37" s="197"/>
    </row>
    <row r="38" spans="1:11" ht="17.25" thickBot="1" x14ac:dyDescent="0.35">
      <c r="A38" s="1142"/>
      <c r="B38" s="1134"/>
      <c r="C38" s="1134"/>
      <c r="D38" s="375"/>
      <c r="E38" s="375"/>
      <c r="F38" s="375"/>
      <c r="G38" s="1134"/>
      <c r="H38" s="1134"/>
      <c r="I38" s="1134"/>
      <c r="J38" s="375"/>
      <c r="K38" s="197"/>
    </row>
    <row r="39" spans="1:11" ht="16.5" x14ac:dyDescent="0.3">
      <c r="A39" s="1154" t="s">
        <v>107</v>
      </c>
      <c r="B39" s="1091"/>
      <c r="C39" s="1091"/>
      <c r="D39" s="375"/>
      <c r="E39" s="375"/>
      <c r="F39" s="375"/>
      <c r="G39" s="1182" t="s">
        <v>107</v>
      </c>
      <c r="H39" s="1091"/>
      <c r="I39" s="1091"/>
      <c r="J39" s="375"/>
      <c r="K39" s="197"/>
    </row>
    <row r="40" spans="1:11" ht="16.5" x14ac:dyDescent="0.3">
      <c r="A40" s="1155"/>
      <c r="B40" s="1091"/>
      <c r="C40" s="1091"/>
      <c r="D40" s="375"/>
      <c r="E40" s="375"/>
      <c r="F40" s="375"/>
      <c r="G40" s="1091"/>
      <c r="H40" s="1091"/>
      <c r="I40" s="1091"/>
      <c r="J40" s="375"/>
      <c r="K40" s="197"/>
    </row>
    <row r="41" spans="1:11" ht="16.5" x14ac:dyDescent="0.3">
      <c r="A41" s="1155"/>
      <c r="B41" s="1091"/>
      <c r="C41" s="1091"/>
      <c r="D41" s="375"/>
      <c r="E41" s="375"/>
      <c r="F41" s="375"/>
      <c r="G41" s="1091"/>
      <c r="H41" s="1091"/>
      <c r="I41" s="1091"/>
      <c r="J41" s="375"/>
      <c r="K41" s="197"/>
    </row>
    <row r="42" spans="1:11" ht="16.5" x14ac:dyDescent="0.3">
      <c r="A42" s="191"/>
      <c r="B42" s="375"/>
      <c r="C42" s="375"/>
      <c r="D42" s="375"/>
      <c r="E42" s="375"/>
      <c r="F42" s="375"/>
      <c r="G42" s="1091"/>
      <c r="H42" s="1091"/>
      <c r="I42" s="1091"/>
      <c r="J42" s="375"/>
      <c r="K42" s="197"/>
    </row>
    <row r="43" spans="1:11" ht="16.5" x14ac:dyDescent="0.3">
      <c r="A43" s="902"/>
      <c r="B43" s="375"/>
      <c r="C43" s="1193"/>
      <c r="D43" s="375"/>
      <c r="E43" s="375"/>
      <c r="F43" s="375"/>
      <c r="G43" s="1091"/>
      <c r="H43" s="1091"/>
      <c r="I43" s="1091"/>
      <c r="J43" s="375"/>
      <c r="K43" s="197"/>
    </row>
    <row r="44" spans="1:11" ht="27" customHeight="1" x14ac:dyDescent="0.25">
      <c r="A44" s="191"/>
      <c r="B44" s="375"/>
      <c r="C44" s="1193"/>
      <c r="D44" s="375"/>
      <c r="E44" s="375"/>
      <c r="F44" s="375"/>
      <c r="G44" s="375"/>
      <c r="H44" s="375"/>
      <c r="I44" s="375"/>
      <c r="J44" s="375"/>
      <c r="K44" s="197"/>
    </row>
    <row r="45" spans="1:11" ht="6" customHeight="1" x14ac:dyDescent="0.25">
      <c r="A45" s="191"/>
      <c r="B45" s="375"/>
      <c r="C45" s="1193"/>
      <c r="D45" s="375"/>
      <c r="E45" s="375"/>
      <c r="F45" s="375"/>
      <c r="G45" s="375"/>
      <c r="H45" s="375"/>
      <c r="I45" s="375"/>
      <c r="J45" s="375"/>
      <c r="K45" s="197"/>
    </row>
    <row r="46" spans="1:11" x14ac:dyDescent="0.25">
      <c r="A46" s="200"/>
      <c r="B46" s="201"/>
      <c r="C46" s="1940"/>
      <c r="D46" s="201"/>
      <c r="E46" s="201"/>
      <c r="F46" s="201"/>
      <c r="G46" s="201"/>
      <c r="H46" s="201"/>
      <c r="I46" s="201"/>
      <c r="J46" s="201"/>
      <c r="K46" s="189"/>
    </row>
    <row r="47" spans="1:11" x14ac:dyDescent="0.25">
      <c r="A47" s="1055" t="str">
        <f>IF(OR(ISBLANK(DATOS!W2),DATOS!W2=""),"",DATOS!W2)</f>
        <v>TRAMY.APP TRAMITES DE TRANSITO CRA 69A 93 - 82 APTO (201) - MEDELLIN - 313666 88 94 HOLA@TRAMY.COM</v>
      </c>
    </row>
  </sheetData>
  <mergeCells count="14">
    <mergeCell ref="A34:D34"/>
    <mergeCell ref="G34:K34"/>
    <mergeCell ref="A1:K1"/>
    <mergeCell ref="A5:H5"/>
    <mergeCell ref="I5:K5"/>
    <mergeCell ref="I6:K6"/>
    <mergeCell ref="A6:H6"/>
    <mergeCell ref="A7:K7"/>
    <mergeCell ref="A11:J11"/>
    <mergeCell ref="A8:H8"/>
    <mergeCell ref="I8:K8"/>
    <mergeCell ref="A9:H9"/>
    <mergeCell ref="I9:K9"/>
    <mergeCell ref="A10:K10"/>
  </mergeCells>
  <pageMargins left="0.19791666666666666" right="0.21875" top="0.60416666666666663" bottom="0.69791666666666663"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J44"/>
  <sheetViews>
    <sheetView showZeros="0" view="pageLayout" topLeftCell="A11" zoomScaleNormal="100" workbookViewId="0">
      <selection activeCell="A22" sqref="A2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7.7109375" customWidth="1"/>
  </cols>
  <sheetData>
    <row r="1" spans="1:10" ht="18" x14ac:dyDescent="0.25">
      <c r="A1" s="1881" t="s">
        <v>4867</v>
      </c>
      <c r="B1" s="1882"/>
      <c r="C1" s="1882"/>
      <c r="D1" s="1882"/>
      <c r="E1" s="1882"/>
      <c r="F1" s="1882"/>
      <c r="G1" s="1882"/>
      <c r="H1" s="1882"/>
      <c r="I1" s="1882"/>
      <c r="J1" s="1882"/>
    </row>
    <row r="2" spans="1:10" ht="16.5" x14ac:dyDescent="0.3">
      <c r="A2" s="559"/>
      <c r="B2" s="559"/>
      <c r="C2" s="559"/>
      <c r="D2" s="559"/>
      <c r="E2" s="559"/>
      <c r="F2" s="559"/>
      <c r="G2" s="559"/>
      <c r="H2" s="559"/>
      <c r="I2" s="559"/>
      <c r="J2" s="559"/>
    </row>
    <row r="3" spans="1:10" ht="16.5" x14ac:dyDescent="0.3">
      <c r="A3" s="1078" t="s">
        <v>8447</v>
      </c>
      <c r="B3" s="1094"/>
      <c r="C3" s="1094"/>
      <c r="D3" s="1094"/>
      <c r="E3" s="1094"/>
      <c r="F3" s="1094"/>
      <c r="G3" s="1094"/>
      <c r="H3" s="1094"/>
      <c r="I3" s="1094"/>
      <c r="J3" s="1095"/>
    </row>
    <row r="4" spans="1:10" ht="9.75" customHeight="1" x14ac:dyDescent="0.25">
      <c r="A4" s="1935" t="s">
        <v>10464</v>
      </c>
      <c r="B4" s="1936"/>
      <c r="C4" s="1936"/>
      <c r="D4" s="1936"/>
      <c r="E4" s="1936"/>
      <c r="F4" s="1936"/>
      <c r="G4" s="1936"/>
      <c r="H4" s="1937"/>
      <c r="I4" s="1933" t="s">
        <v>115</v>
      </c>
      <c r="J4" s="1934"/>
    </row>
    <row r="5" spans="1:10" ht="16.5" x14ac:dyDescent="0.3">
      <c r="A5" s="1195" t="str">
        <f>CONCATENATE(EXPORTAR!D8," ",EXPORTAR!D9," ",EXPORTAR!D10)</f>
        <v xml:space="preserve">  </v>
      </c>
      <c r="B5" s="1196"/>
      <c r="C5" s="1196"/>
      <c r="D5" s="1196"/>
      <c r="E5" s="1196"/>
      <c r="F5" s="1196"/>
      <c r="G5" s="1196"/>
      <c r="H5" s="1197"/>
      <c r="I5" s="1938"/>
      <c r="J5" s="1939"/>
    </row>
    <row r="6" spans="1:10" x14ac:dyDescent="0.25">
      <c r="A6" s="1926" t="s">
        <v>10469</v>
      </c>
      <c r="B6" s="1927"/>
      <c r="C6" s="1927"/>
      <c r="D6" s="1927"/>
      <c r="E6" s="1927"/>
      <c r="F6" s="1927"/>
      <c r="G6" s="1927"/>
      <c r="H6" s="1927"/>
      <c r="I6" s="1927"/>
      <c r="J6" s="1928"/>
    </row>
    <row r="7" spans="1:10" x14ac:dyDescent="0.25">
      <c r="A7" s="1920" t="s">
        <v>10470</v>
      </c>
      <c r="B7" s="1921"/>
      <c r="C7" s="1921"/>
      <c r="D7" s="1921"/>
      <c r="E7" s="1921"/>
      <c r="F7" s="1921"/>
      <c r="G7" s="1921"/>
      <c r="H7" s="1921"/>
      <c r="I7" s="1921"/>
      <c r="J7" s="1925"/>
    </row>
    <row r="8" spans="1:10" x14ac:dyDescent="0.25">
      <c r="A8" s="1920" t="s">
        <v>10471</v>
      </c>
      <c r="B8" s="1921"/>
      <c r="C8" s="1921"/>
      <c r="D8" s="1921"/>
      <c r="E8" s="1921"/>
      <c r="F8" s="1921"/>
      <c r="G8" s="1921"/>
      <c r="H8" s="1921"/>
      <c r="I8" s="1921"/>
      <c r="J8" s="1925"/>
    </row>
    <row r="9" spans="1:10" ht="16.5" x14ac:dyDescent="0.3">
      <c r="A9" s="1088"/>
      <c r="B9" s="1091"/>
      <c r="C9" s="1096"/>
      <c r="D9" s="1091"/>
      <c r="E9" s="1091"/>
      <c r="F9" s="1091"/>
      <c r="G9" s="1091"/>
      <c r="H9" s="1091"/>
      <c r="I9" s="1091"/>
      <c r="J9" s="1097"/>
    </row>
    <row r="10" spans="1:10" ht="15" customHeight="1" x14ac:dyDescent="0.25">
      <c r="A10" s="1852" t="s">
        <v>8448</v>
      </c>
      <c r="B10" s="1851"/>
      <c r="C10" s="1851"/>
      <c r="D10" s="1851"/>
      <c r="E10" s="1851"/>
      <c r="F10" s="1851"/>
      <c r="G10" s="1851"/>
      <c r="H10" s="1851"/>
      <c r="I10" s="1851"/>
      <c r="J10" s="1865"/>
    </row>
    <row r="11" spans="1:10" x14ac:dyDescent="0.25">
      <c r="A11" s="1852"/>
      <c r="B11" s="1851"/>
      <c r="C11" s="1851"/>
      <c r="D11" s="1851"/>
      <c r="E11" s="1851"/>
      <c r="F11" s="1851"/>
      <c r="G11" s="1851"/>
      <c r="H11" s="1851"/>
      <c r="I11" s="1851"/>
      <c r="J11" s="1865"/>
    </row>
    <row r="12" spans="1:10" x14ac:dyDescent="0.25">
      <c r="A12" s="1852"/>
      <c r="B12" s="1851"/>
      <c r="C12" s="1851"/>
      <c r="D12" s="1851"/>
      <c r="E12" s="1851"/>
      <c r="F12" s="1851"/>
      <c r="G12" s="1851"/>
      <c r="H12" s="1851"/>
      <c r="I12" s="1851"/>
      <c r="J12" s="1865"/>
    </row>
    <row r="13" spans="1:10" x14ac:dyDescent="0.25">
      <c r="A13" s="1852"/>
      <c r="B13" s="1851"/>
      <c r="C13" s="1851"/>
      <c r="D13" s="1851"/>
      <c r="E13" s="1851"/>
      <c r="F13" s="1851"/>
      <c r="G13" s="1851"/>
      <c r="H13" s="1851"/>
      <c r="I13" s="1851"/>
      <c r="J13" s="1865"/>
    </row>
    <row r="14" spans="1:10" x14ac:dyDescent="0.25">
      <c r="A14" s="1852"/>
      <c r="B14" s="1851"/>
      <c r="C14" s="1851"/>
      <c r="D14" s="1851"/>
      <c r="E14" s="1851"/>
      <c r="F14" s="1851"/>
      <c r="G14" s="1851"/>
      <c r="H14" s="1851"/>
      <c r="I14" s="1851"/>
      <c r="J14" s="1865"/>
    </row>
    <row r="15" spans="1:10" x14ac:dyDescent="0.25">
      <c r="A15" s="1852"/>
      <c r="B15" s="1851"/>
      <c r="C15" s="1851"/>
      <c r="D15" s="1851"/>
      <c r="E15" s="1851"/>
      <c r="F15" s="1851"/>
      <c r="G15" s="1851"/>
      <c r="H15" s="1851"/>
      <c r="I15" s="1851"/>
      <c r="J15" s="1865"/>
    </row>
    <row r="16" spans="1:10" x14ac:dyDescent="0.25">
      <c r="A16" s="1852"/>
      <c r="B16" s="1851"/>
      <c r="C16" s="1851"/>
      <c r="D16" s="1851"/>
      <c r="E16" s="1851"/>
      <c r="F16" s="1851"/>
      <c r="G16" s="1851"/>
      <c r="H16" s="1851"/>
      <c r="I16" s="1851"/>
      <c r="J16" s="1865"/>
    </row>
    <row r="17" spans="1:10" x14ac:dyDescent="0.25">
      <c r="A17" s="1852"/>
      <c r="B17" s="1851"/>
      <c r="C17" s="1851"/>
      <c r="D17" s="1851"/>
      <c r="E17" s="1851"/>
      <c r="F17" s="1851"/>
      <c r="G17" s="1851"/>
      <c r="H17" s="1851"/>
      <c r="I17" s="1851"/>
      <c r="J17" s="1865"/>
    </row>
    <row r="18" spans="1:10" x14ac:dyDescent="0.25">
      <c r="A18" s="1852"/>
      <c r="B18" s="1851"/>
      <c r="C18" s="1851"/>
      <c r="D18" s="1851"/>
      <c r="E18" s="1851"/>
      <c r="F18" s="1851"/>
      <c r="G18" s="1851"/>
      <c r="H18" s="1851"/>
      <c r="I18" s="1851"/>
      <c r="J18" s="1865"/>
    </row>
    <row r="19" spans="1:10" x14ac:dyDescent="0.25">
      <c r="A19" s="1852"/>
      <c r="B19" s="1851"/>
      <c r="C19" s="1851"/>
      <c r="D19" s="1851"/>
      <c r="E19" s="1851"/>
      <c r="F19" s="1851"/>
      <c r="G19" s="1851"/>
      <c r="H19" s="1851"/>
      <c r="I19" s="1851"/>
      <c r="J19" s="1865"/>
    </row>
    <row r="20" spans="1:10" x14ac:dyDescent="0.25">
      <c r="A20" s="1852"/>
      <c r="B20" s="1851"/>
      <c r="C20" s="1851"/>
      <c r="D20" s="1851"/>
      <c r="E20" s="1851"/>
      <c r="F20" s="1851"/>
      <c r="G20" s="1851"/>
      <c r="H20" s="1851"/>
      <c r="I20" s="1851"/>
      <c r="J20" s="1865"/>
    </row>
    <row r="21" spans="1:10" ht="16.5" x14ac:dyDescent="0.3">
      <c r="A21" s="1098"/>
      <c r="B21" s="1099"/>
      <c r="C21" s="1099"/>
      <c r="D21" s="1099"/>
      <c r="E21" s="1099"/>
      <c r="F21" s="1099"/>
      <c r="G21" s="1099"/>
      <c r="H21" s="1099"/>
      <c r="I21" s="1099"/>
      <c r="J21" s="1194"/>
    </row>
    <row r="22" spans="1:10" ht="16.5" x14ac:dyDescent="0.3">
      <c r="A22" s="1088" t="s">
        <v>10535</v>
      </c>
      <c r="B22" s="1091"/>
      <c r="C22" s="1091"/>
      <c r="D22" s="1091"/>
      <c r="E22" s="1091"/>
      <c r="F22" s="1091"/>
      <c r="G22" s="1091"/>
      <c r="H22" s="1091"/>
      <c r="I22" s="1091"/>
      <c r="J22" s="1097"/>
    </row>
    <row r="23" spans="1:10" ht="15" customHeight="1" x14ac:dyDescent="0.3">
      <c r="A23" s="1088"/>
      <c r="B23" s="1091"/>
      <c r="C23" s="1091"/>
      <c r="D23" s="1091"/>
      <c r="E23" s="1091"/>
      <c r="F23" s="1091"/>
      <c r="G23" s="1091"/>
      <c r="H23" s="1091"/>
      <c r="I23" s="1091"/>
      <c r="J23" s="1097"/>
    </row>
    <row r="24" spans="1:10" ht="18.75" customHeight="1" x14ac:dyDescent="0.3">
      <c r="A24" s="1088"/>
      <c r="B24" s="1104" t="s">
        <v>7</v>
      </c>
      <c r="C24" s="1101">
        <f>EXPORTAR!D27</f>
        <v>0</v>
      </c>
      <c r="D24" s="1102"/>
      <c r="E24" s="1091"/>
      <c r="F24" s="1091"/>
      <c r="G24" s="1091"/>
      <c r="H24" s="1091"/>
      <c r="I24" s="1091"/>
      <c r="J24" s="1097"/>
    </row>
    <row r="25" spans="1:10" ht="18.75" customHeight="1" x14ac:dyDescent="0.3">
      <c r="A25" s="1088"/>
      <c r="B25" s="1104" t="s">
        <v>11</v>
      </c>
      <c r="C25" s="1101" t="str">
        <f>EXPORTAR!D30</f>
        <v/>
      </c>
      <c r="D25" s="1102"/>
      <c r="E25" s="1091"/>
      <c r="F25" s="1091"/>
      <c r="G25" s="1091"/>
      <c r="H25" s="1091"/>
      <c r="I25" s="1091"/>
      <c r="J25" s="1097"/>
    </row>
    <row r="26" spans="1:10" ht="15" customHeight="1" x14ac:dyDescent="0.3">
      <c r="A26" s="1088"/>
      <c r="B26" s="1104" t="s">
        <v>12</v>
      </c>
      <c r="C26" s="1101" t="str">
        <f>EXPORTAR!D31</f>
        <v/>
      </c>
      <c r="D26" s="1102"/>
      <c r="E26" s="1091"/>
      <c r="F26" s="1091"/>
      <c r="G26" s="1091"/>
      <c r="H26" s="1091"/>
      <c r="I26" s="1091"/>
      <c r="J26" s="1097"/>
    </row>
    <row r="27" spans="1:10" ht="15" customHeight="1" x14ac:dyDescent="0.3">
      <c r="A27" s="1088"/>
      <c r="B27" s="1105" t="s">
        <v>18</v>
      </c>
      <c r="C27" s="1101" t="str">
        <f>EXPORTAR!D37</f>
        <v/>
      </c>
      <c r="D27" s="1102"/>
      <c r="E27" s="1091"/>
      <c r="F27" s="1091"/>
      <c r="G27" s="1091"/>
      <c r="H27" s="1091"/>
      <c r="I27" s="1091"/>
      <c r="J27" s="1097"/>
    </row>
    <row r="28" spans="1:10" ht="16.5" x14ac:dyDescent="0.3">
      <c r="A28" s="1088"/>
      <c r="B28" s="1105" t="s">
        <v>13</v>
      </c>
      <c r="C28" s="1101" t="str">
        <f>EXPORTAR!D32</f>
        <v/>
      </c>
      <c r="D28" s="1102"/>
      <c r="E28" s="1091"/>
      <c r="F28" s="1091"/>
      <c r="G28" s="1091"/>
      <c r="H28" s="1091"/>
      <c r="I28" s="1091"/>
      <c r="J28" s="1097"/>
    </row>
    <row r="29" spans="1:10" ht="16.5" x14ac:dyDescent="0.3">
      <c r="A29" s="1088"/>
      <c r="B29" s="1105" t="s">
        <v>9</v>
      </c>
      <c r="C29" s="1101" t="str">
        <f>EXPORTAR!D29</f>
        <v/>
      </c>
      <c r="D29" s="1102"/>
      <c r="E29" s="1091"/>
      <c r="F29" s="1091"/>
      <c r="G29" s="1091"/>
      <c r="H29" s="1091"/>
      <c r="I29" s="1091"/>
      <c r="J29" s="1097"/>
    </row>
    <row r="30" spans="1:10" ht="16.5" x14ac:dyDescent="0.3">
      <c r="A30" s="1088"/>
      <c r="B30" s="1105" t="s">
        <v>14</v>
      </c>
      <c r="C30" s="1101" t="str">
        <f>EXPORTAR!D33</f>
        <v/>
      </c>
      <c r="D30" s="1102"/>
      <c r="E30" s="1091"/>
      <c r="F30" s="1091"/>
      <c r="G30" s="1091"/>
      <c r="H30" s="1091"/>
      <c r="I30" s="1091"/>
      <c r="J30" s="1097"/>
    </row>
    <row r="31" spans="1:10" ht="16.5" x14ac:dyDescent="0.3">
      <c r="A31" s="1088"/>
      <c r="B31" s="1105" t="s">
        <v>8</v>
      </c>
      <c r="C31" s="1101" t="str">
        <f>EXPORTAR!D28</f>
        <v/>
      </c>
      <c r="D31" s="1102"/>
      <c r="E31" s="1091"/>
      <c r="F31" s="1091"/>
      <c r="G31" s="1091"/>
      <c r="H31" s="1091"/>
      <c r="I31" s="1091"/>
      <c r="J31" s="1097"/>
    </row>
    <row r="32" spans="1:10" ht="16.5" x14ac:dyDescent="0.3">
      <c r="A32" s="1088"/>
      <c r="B32" s="1105" t="s">
        <v>19</v>
      </c>
      <c r="C32" s="1101" t="str">
        <f>EXPORTAR!D38</f>
        <v/>
      </c>
      <c r="D32" s="1102"/>
      <c r="E32" s="1091"/>
      <c r="F32" s="1091"/>
      <c r="G32" s="1091"/>
      <c r="H32" s="1091"/>
      <c r="I32" s="1091"/>
      <c r="J32" s="1097"/>
    </row>
    <row r="33" spans="1:10" ht="16.5" x14ac:dyDescent="0.3">
      <c r="A33" s="1088"/>
      <c r="B33" s="1105" t="s">
        <v>520</v>
      </c>
      <c r="C33" s="1103" t="str">
        <f>EXPORTAR!D35</f>
        <v/>
      </c>
      <c r="D33" s="1102"/>
      <c r="E33" s="1091"/>
      <c r="F33" s="1091"/>
      <c r="G33" s="1091"/>
      <c r="H33" s="1091"/>
      <c r="I33" s="1091"/>
      <c r="J33" s="1097"/>
    </row>
    <row r="34" spans="1:10" ht="16.5" x14ac:dyDescent="0.3">
      <c r="A34" s="1088"/>
      <c r="B34" s="1105" t="s">
        <v>521</v>
      </c>
      <c r="C34" s="1103" t="str">
        <f>EXPORTAR!D36</f>
        <v/>
      </c>
      <c r="D34" s="1102"/>
      <c r="E34" s="1091"/>
      <c r="F34" s="1091"/>
      <c r="G34" s="1091"/>
      <c r="H34" s="1091"/>
      <c r="I34" s="1091"/>
      <c r="J34" s="1097"/>
    </row>
    <row r="35" spans="1:10" ht="16.5" x14ac:dyDescent="0.3">
      <c r="A35" s="1088"/>
      <c r="B35" s="1105" t="s">
        <v>522</v>
      </c>
      <c r="C35" s="1103" t="str">
        <f>EXPORTAR!D34</f>
        <v/>
      </c>
      <c r="D35" s="1102"/>
      <c r="E35" s="1091"/>
      <c r="F35" s="1100"/>
      <c r="G35" s="1091"/>
      <c r="H35" s="1091"/>
      <c r="I35" s="1091"/>
      <c r="J35" s="1097"/>
    </row>
    <row r="36" spans="1:10" x14ac:dyDescent="0.25">
      <c r="A36" s="191"/>
      <c r="B36" s="375"/>
      <c r="C36" s="375"/>
      <c r="D36" s="375"/>
      <c r="E36" s="375"/>
      <c r="F36" s="375"/>
      <c r="G36" s="375"/>
      <c r="H36" s="375"/>
      <c r="I36" s="375"/>
      <c r="J36" s="197"/>
    </row>
    <row r="37" spans="1:10" ht="21" x14ac:dyDescent="0.35">
      <c r="A37" s="370"/>
      <c r="B37" s="375"/>
      <c r="C37" s="375"/>
      <c r="D37" s="375"/>
      <c r="E37" s="375"/>
      <c r="F37" s="375"/>
      <c r="G37" s="375"/>
      <c r="H37" s="375"/>
      <c r="I37" s="375"/>
      <c r="J37" s="197"/>
    </row>
    <row r="38" spans="1:10" ht="21" x14ac:dyDescent="0.35">
      <c r="A38" s="370"/>
      <c r="B38" s="375"/>
      <c r="C38" s="375"/>
      <c r="D38" s="375"/>
      <c r="E38" s="375"/>
      <c r="F38" s="375"/>
      <c r="G38" s="375"/>
      <c r="H38" s="375"/>
      <c r="I38" s="375"/>
      <c r="J38" s="197"/>
    </row>
    <row r="39" spans="1:10" ht="21" x14ac:dyDescent="0.35">
      <c r="A39" s="370"/>
      <c r="B39" s="375"/>
      <c r="C39" s="375"/>
      <c r="D39" s="375"/>
      <c r="E39" s="375"/>
      <c r="F39" s="375"/>
      <c r="G39" s="375"/>
      <c r="H39" s="375"/>
      <c r="I39" s="375"/>
      <c r="J39" s="197"/>
    </row>
    <row r="40" spans="1:10" x14ac:dyDescent="0.25">
      <c r="A40" s="191"/>
      <c r="B40" s="1081"/>
      <c r="C40" s="1082"/>
      <c r="D40" s="1081"/>
      <c r="E40" s="375"/>
      <c r="F40" s="375"/>
      <c r="G40" s="375"/>
      <c r="H40" s="1069"/>
      <c r="I40" s="375"/>
      <c r="J40" s="197"/>
    </row>
    <row r="41" spans="1:10" ht="18.75" x14ac:dyDescent="0.3">
      <c r="A41" s="902"/>
      <c r="B41" s="1084" t="s">
        <v>107</v>
      </c>
      <c r="C41" s="375"/>
      <c r="D41" s="375"/>
      <c r="E41" s="1073"/>
      <c r="F41" s="375"/>
      <c r="G41" s="375"/>
      <c r="H41" s="375"/>
      <c r="I41" s="375"/>
      <c r="J41" s="197"/>
    </row>
    <row r="42" spans="1:10" x14ac:dyDescent="0.25">
      <c r="A42" s="191"/>
      <c r="B42" s="1083" t="s">
        <v>10534</v>
      </c>
      <c r="C42" s="1191"/>
      <c r="D42" s="375"/>
      <c r="E42" s="375"/>
      <c r="F42" s="375"/>
      <c r="G42" s="375"/>
      <c r="H42" s="375"/>
      <c r="I42" s="375"/>
      <c r="J42" s="197"/>
    </row>
    <row r="43" spans="1:10" ht="18.75" x14ac:dyDescent="0.3">
      <c r="A43" s="1074"/>
      <c r="B43" s="201"/>
      <c r="C43" s="1075"/>
      <c r="D43" s="1076"/>
      <c r="E43" s="1076"/>
      <c r="F43" s="201"/>
      <c r="G43" s="201"/>
      <c r="H43" s="1077"/>
      <c r="I43" s="201"/>
      <c r="J43" s="189"/>
    </row>
    <row r="44" spans="1:10" x14ac:dyDescent="0.25">
      <c r="A44" s="1055" t="str">
        <f>IF(OR(ISBLANK(DATOS!W2),DATOS!W2=""),"",DATOS!W2)</f>
        <v>TRAMY.APP TRAMITES DE TRANSITO CRA 69A 93 - 82 APTO (201) - MEDELLIN - 313666 88 94 HOLA@TRAMY.COM</v>
      </c>
    </row>
  </sheetData>
  <mergeCells count="8">
    <mergeCell ref="A1:J1"/>
    <mergeCell ref="A10:J20"/>
    <mergeCell ref="A6:J6"/>
    <mergeCell ref="I4:J4"/>
    <mergeCell ref="A4:H4"/>
    <mergeCell ref="A7:J7"/>
    <mergeCell ref="A8:J8"/>
    <mergeCell ref="I5:J5"/>
  </mergeCells>
  <pageMargins left="0.20833333333333334" right="0.16666666666666666"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43</vt:i4>
      </vt:variant>
      <vt:variant>
        <vt:lpstr>Rangos con nombre</vt:lpstr>
      </vt:variant>
      <vt:variant>
        <vt:i4>73</vt:i4>
      </vt:variant>
    </vt:vector>
  </HeadingPairs>
  <TitlesOfParts>
    <vt:vector size="116"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PERSONAS</vt:lpstr>
      <vt:lpstr>PLACAS</vt:lpstr>
      <vt:lpstr>FORMULARIO</vt:lpstr>
      <vt:lpstr>EXPORTAR</vt:lpstr>
      <vt:lpstr>FORMULARIO (2)</vt:lpstr>
      <vt:lpstr>FORMULARIO (3)</vt:lpstr>
      <vt:lpstr>COMPRA VENTA</vt:lpstr>
      <vt:lpstr>COMPRA VENTA (2)</vt:lpstr>
      <vt:lpstr>COMPRA VENTA (3)</vt:lpstr>
      <vt:lpstr>COMPRA VENTA NIT</vt:lpstr>
      <vt:lpstr>MANDATO</vt:lpstr>
      <vt:lpstr>MANDATO (2)</vt:lpstr>
      <vt:lpstr>MANDATO (3)</vt:lpstr>
      <vt:lpstr>MANDATO (4)</vt:lpstr>
      <vt:lpstr>MANDATO NIT</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'LEVANTAMIENTO PRENDA'!ACCIONADOS</vt:lpstr>
      <vt:lpstr>MANDATO!ACCIONADOS</vt:lpstr>
      <vt:lpstr>'MANDATO (2)'!ACCIONADOS</vt:lpstr>
      <vt:lpstr>'MANDATO (3)'!ACCIONADOS</vt:lpstr>
      <vt:lpstr>'MANDATO (4)'!ACCIONADOS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MANDATO!CARRO</vt:lpstr>
      <vt:lpstr>'MANDATO (2)'!CARRO</vt:lpstr>
      <vt:lpstr>'MANDATO (3)'!CARRO</vt:lpstr>
      <vt:lpstr>'MANDATO (4)'!CARRO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'LEVANTAMIENTO PRENDA'!CLIENTES</vt:lpstr>
      <vt:lpstr>MANDATO!CLIENTES</vt:lpstr>
      <vt:lpstr>'MANDATO (2)'!CLIENTES</vt:lpstr>
      <vt:lpstr>'MANDATO (3)'!CLIENTES</vt:lpstr>
      <vt:lpstr>'MANDATO (4)'!CLIENTES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MANDATO!MOTO</vt:lpstr>
      <vt:lpstr>'MANDATO (2)'!MOTO</vt:lpstr>
      <vt:lpstr>'MANDATO (3)'!MOTO</vt:lpstr>
      <vt:lpstr>'MANDATO (4)'!MOTO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2026-09-01T03:59:46Z</dcterms:modified>
</cp:coreProperties>
</file>